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comments2.xml" ContentType="application/vnd.openxmlformats-officedocument.spreadsheetml.comments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comments3.xml" ContentType="application/vnd.openxmlformats-officedocument.spreadsheetml.comments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.xml" ContentType="application/vnd.ms-excel.threadedcomments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comments5.xml" ContentType="application/vnd.openxmlformats-officedocument.spreadsheetml.comments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comments7.xml" ContentType="application/vnd.openxmlformats-officedocument.spreadsheetml.comments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comments8.xml" ContentType="application/vnd.openxmlformats-officedocument.spreadsheetml.comments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comments9.xml" ContentType="application/vnd.openxmlformats-officedocument.spreadsheetml.comments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comments10.xml" ContentType="application/vnd.openxmlformats-officedocument.spreadsheetml.comments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comments11.xml" ContentType="application/vnd.openxmlformats-officedocument.spreadsheetml.comments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e6f27b2a5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do ULSD" sheetId="1" r:id="R956c3b939e994ed0"/>
    <x:sheet xmlns:r="http://schemas.openxmlformats.org/officeDocument/2006/relationships" name="Certificado GAS93" sheetId="2" r:id="Rf30015fd81db4c14"/>
    <x:sheet xmlns:r="http://schemas.openxmlformats.org/officeDocument/2006/relationships" name="Letter" sheetId="3" r:id="Rc1df9b0e96474015"/>
    <x:sheet xmlns:r="http://schemas.openxmlformats.org/officeDocument/2006/relationships" name="INDEX" sheetId="4" r:id="R681246e8c6a444a2"/>
    <x:sheet xmlns:r="http://schemas.openxmlformats.org/officeDocument/2006/relationships" name="Survey Report" sheetId="5" r:id="R33cc604481304fea"/>
    <x:sheet xmlns:r="http://schemas.openxmlformats.org/officeDocument/2006/relationships" name="Key Meeting FOTI 039" sheetId="6" r:id="R49eb89b70f9c4904"/>
    <x:sheet xmlns:r="http://schemas.openxmlformats.org/officeDocument/2006/relationships" name="Eq Temp Comparisson" sheetId="7" r:id="R6c170071443b41fb"/>
    <x:sheet xmlns:r="http://schemas.openxmlformats.org/officeDocument/2006/relationships" name="NEW VEF" sheetId="8" r:id="R468cf85d6f114b37"/>
    <x:sheet xmlns:r="http://schemas.openxmlformats.org/officeDocument/2006/relationships" name="V E F" sheetId="9" r:id="R2d40025c07e744da"/>
    <x:sheet xmlns:r="http://schemas.openxmlformats.org/officeDocument/2006/relationships" name="Time Log" sheetId="10" r:id="Ra5fa4b6d2210413c"/>
    <x:sheet xmlns:r="http://schemas.openxmlformats.org/officeDocument/2006/relationships" name="Analysis Report H2S POLVO" sheetId="11" r:id="R2b2b101ba6094a67"/>
    <x:sheet xmlns:r="http://schemas.openxmlformats.org/officeDocument/2006/relationships" name="Analysis Report H2S HIBERNIA" sheetId="12" r:id="Rf6bcae6516d14ba5"/>
    <x:sheet xmlns:r="http://schemas.openxmlformats.org/officeDocument/2006/relationships" name="Ullage Before" sheetId="13" r:id="R5aafc90738474021"/>
    <x:sheet xmlns:r="http://schemas.openxmlformats.org/officeDocument/2006/relationships" name="Ullage After" sheetId="14" r:id="Rc1a6835b71aa4c1c"/>
    <x:sheet xmlns:r="http://schemas.openxmlformats.org/officeDocument/2006/relationships" name="Ullage Before (2)" sheetId="15" r:id="Rf60a734c9dca4fe1"/>
    <x:sheet xmlns:r="http://schemas.openxmlformats.org/officeDocument/2006/relationships" name="Ullage After (2)" sheetId="16" r:id="Rbb75ef6bc26547db"/>
    <x:sheet xmlns:r="http://schemas.openxmlformats.org/officeDocument/2006/relationships" name="Line Displac" sheetId="17" r:id="R9f931435a0a74d5f"/>
    <x:sheet xmlns:r="http://schemas.openxmlformats.org/officeDocument/2006/relationships" name="ROB FIGURES" sheetId="18" r:id="R289ef148570d44be"/>
    <x:sheet xmlns:r="http://schemas.openxmlformats.org/officeDocument/2006/relationships" name="Line Displ. Discrepancy" sheetId="19" r:id="R89f485d9683c415e"/>
    <x:sheet xmlns:r="http://schemas.openxmlformats.org/officeDocument/2006/relationships" name="Slops Record" sheetId="20" r:id="R47e7d9e27174461b"/>
    <x:sheet xmlns:r="http://schemas.openxmlformats.org/officeDocument/2006/relationships" name="Disch Record" sheetId="21" r:id="Read65ff7ec154af9"/>
    <x:sheet xmlns:r="http://schemas.openxmlformats.org/officeDocument/2006/relationships" name="Disch Record Diesel" sheetId="22" r:id="Rfaab1f89aa314378"/>
    <x:sheet xmlns:r="http://schemas.openxmlformats.org/officeDocument/2006/relationships" name="Bunker FO" sheetId="23" r:id="R06cb694d2cc340c9"/>
    <x:sheet xmlns:r="http://schemas.openxmlformats.org/officeDocument/2006/relationships" name="Bunker DO" sheetId="24" r:id="R1007d7acf22946fa"/>
    <x:sheet xmlns:r="http://schemas.openxmlformats.org/officeDocument/2006/relationships" name="Disch Record MTBE" sheetId="25" r:id="R86fd9d0ef7f34c32"/>
    <x:sheet xmlns:r="http://schemas.openxmlformats.org/officeDocument/2006/relationships" name="Sample Dist" sheetId="26" r:id="Rb9a15cab4ec04943"/>
    <x:sheet xmlns:r="http://schemas.openxmlformats.org/officeDocument/2006/relationships" name="NOAD Intransit" sheetId="27" r:id="R7ab4c578417544f5"/>
    <x:sheet xmlns:r="http://schemas.openxmlformats.org/officeDocument/2006/relationships" name="Letter of Protest" sheetId="28" r:id="Ree97331ae89b43ff"/>
    <x:sheet xmlns:r="http://schemas.openxmlformats.org/officeDocument/2006/relationships" name="Letter Protest -" sheetId="29" r:id="Rc0c079c5302243dc"/>
    <x:sheet xmlns:r="http://schemas.openxmlformats.org/officeDocument/2006/relationships" name="Letter of Discrepancy" sheetId="30" r:id="R7ce7426e025f455f"/>
    <x:sheet xmlns:r="http://schemas.openxmlformats.org/officeDocument/2006/relationships" name="LOP other" sheetId="31" r:id="R2c0a0c9dd10a464e"/>
    <x:sheet xmlns:r="http://schemas.openxmlformats.org/officeDocument/2006/relationships" name="Shore Tank" sheetId="32" r:id="Rce6a46d791df4ea2"/>
    <x:sheet xmlns:r="http://schemas.openxmlformats.org/officeDocument/2006/relationships" name="Shore Figures" sheetId="33" r:id="Rc73689bb72044e23"/>
    <x:sheet xmlns:r="http://schemas.openxmlformats.org/officeDocument/2006/relationships" name="ACI Control" sheetId="34" r:id="Re982c3139f644ff9"/>
  </x:sheets>
  <x:definedNames>
    <x:definedName name="\0">#REF!</x:definedName>
    <x:definedName name="\r">#REF!</x:definedName>
    <x:definedName name="\s">#REF!</x:definedName>
    <x:definedName name="_____________________fax2">#REF!</x:definedName>
    <x:definedName name="____________________fax2">#REF!</x:definedName>
    <x:definedName name="___________________fax2">#REF!</x:definedName>
    <x:definedName name="__________________fax2">#REF!</x:definedName>
    <x:definedName name="_________________fax2">#REF!</x:definedName>
    <x:definedName name="________________fax2">#REF!</x:definedName>
    <x:definedName name="_______________fax2">#REF!</x:definedName>
    <x:definedName name="______________fax2">#REF!</x:definedName>
    <x:definedName name="_____________fax2">#REF!</x:definedName>
    <x:definedName name="____________fax2">#REF!</x:definedName>
    <x:definedName name="___________fax2">#REF!</x:definedName>
    <x:definedName name="__________fax2">#REF!</x:definedName>
    <x:definedName name="_________fax2">#REF!</x:definedName>
    <x:definedName name="________fax2">#REF!</x:definedName>
    <x:definedName name="_______fax2">#REF!</x:definedName>
    <x:definedName name="______ANA3261">#REF!</x:definedName>
    <x:definedName name="______fax2">#REF!</x:definedName>
    <x:definedName name="_____ANA3261">#REF!</x:definedName>
    <x:definedName name="_____fax2">#REF!</x:definedName>
    <x:definedName name="_____TAB13">#REF!</x:definedName>
    <x:definedName name="____ANA3261">#REF!</x:definedName>
    <x:definedName name="____fax2">#REF!</x:definedName>
    <x:definedName name="____OBS1">#REF!</x:definedName>
    <x:definedName name="____TAB13">#REF!</x:definedName>
    <x:definedName name="___ANA3261">#REF!</x:definedName>
    <x:definedName name="___fax2">#REF!</x:definedName>
    <x:definedName name="___OBS1">#REF!</x:definedName>
    <x:definedName name="___TAB13">#REF!</x:definedName>
    <x:definedName name="__ANA3261">#REF!</x:definedName>
    <x:definedName name="__fax2">#REF!</x:definedName>
    <x:definedName name="__OBS1">#REF!</x:definedName>
    <x:definedName name="__TAB13">#REF!</x:definedName>
    <x:definedName name="_ANA32145">#REF!</x:definedName>
    <x:definedName name="_ANA3261">#REF!</x:definedName>
    <x:definedName name="_ANA3261_15">#REF!</x:definedName>
    <x:definedName name="_ANA3261_5">#REF!</x:definedName>
    <x:definedName name="_ANA3261_6">#REF!</x:definedName>
    <x:definedName name="_ANA3261_7">#REF!</x:definedName>
    <x:definedName name="_ANA3261_8">#REF!</x:definedName>
    <x:definedName name="_fax2">#REF!</x:definedName>
    <x:definedName name="_Fill" hidden="1">#REF!</x:definedName>
    <x:definedName name="_LOP3">#REF!</x:definedName>
    <x:definedName name="_OBS1">#REF!</x:definedName>
    <x:definedName name="_TAB13">#REF!</x:definedName>
    <x:definedName name="_Table1_In1" hidden="1">#REF!</x:definedName>
    <x:definedName name="_Table1_Out" hidden="1">#REF!</x:definedName>
    <x:definedName name="_TABLE2_OUT" hidden="1">#REF!</x:definedName>
    <x:definedName name="A">#REF!</x:definedName>
    <x:definedName name="A_16">#REF!</x:definedName>
    <x:definedName name="A_17">#REF!</x:definedName>
    <x:definedName name="A_18">#REF!</x:definedName>
    <x:definedName name="A_4">#REF!</x:definedName>
    <x:definedName name="A_5">#REF!</x:definedName>
    <x:definedName name="A_6">#REF!</x:definedName>
    <x:definedName name="A_7">#REF!</x:definedName>
    <x:definedName name="A_8">#REF!</x:definedName>
    <x:definedName name="A_impresión_IM">#REF!</x:definedName>
    <x:definedName name="AA">#REF!</x:definedName>
    <x:definedName name="AAA">#REF!</x:definedName>
    <x:definedName name="AAAAA">#REF!</x:definedName>
    <x:definedName name="AENTRADA">#REF!</x:definedName>
    <x:definedName name="Agencia">#REF!</x:definedName>
    <x:definedName name="Agua_Libre">#REF!</x:definedName>
    <x:definedName name="Agua_Libre_BT">#REF!</x:definedName>
    <x:definedName name="Agua_Libre_Tierra">#REF!</x:definedName>
    <x:definedName name="Agua_Total_Buque">#REF!</x:definedName>
    <x:definedName name="Ajuste_API_TK_1">#REF!</x:definedName>
    <x:definedName name="Ajuste_API_TK_2">#REF!</x:definedName>
    <x:definedName name="Ajuste_API_TK_6">#REF!</x:definedName>
    <x:definedName name="Ajuste_API_TK_7">#REF!</x:definedName>
    <x:definedName name="Ajuste_API_TK_8">#REF!</x:definedName>
    <x:definedName name="Almacen">#REF!</x:definedName>
    <x:definedName name="Alpha">#REF!</x:definedName>
    <x:definedName name="AMOCO">#REF!</x:definedName>
    <x:definedName name="an">#REF!</x:definedName>
    <x:definedName name="ANA3261_15">#REF!</x:definedName>
    <x:definedName name="ANA3261_16">#REF!</x:definedName>
    <x:definedName name="ANA3261_17">#REF!</x:definedName>
    <x:definedName name="ANA3261_18">#REF!</x:definedName>
    <x:definedName name="ANA3261_4">#REF!</x:definedName>
    <x:definedName name="ANA3261_5">#REF!</x:definedName>
    <x:definedName name="ANA3261_6">#REF!</x:definedName>
    <x:definedName name="ANA3261_7">#REF!</x:definedName>
    <x:definedName name="ANA3261_8">#REF!</x:definedName>
    <x:definedName name="ANAL1">#REF!</x:definedName>
    <x:definedName name="ANAL1_15">#REF!</x:definedName>
    <x:definedName name="ANAL1_16">#REF!</x:definedName>
    <x:definedName name="ANAL1_17">#REF!</x:definedName>
    <x:definedName name="ANAL1_18">#REF!</x:definedName>
    <x:definedName name="ANAL1_4">#REF!</x:definedName>
    <x:definedName name="ANAL1_5">#REF!</x:definedName>
    <x:definedName name="ANAL1_6">#REF!</x:definedName>
    <x:definedName name="ANAL1_7">#REF!</x:definedName>
    <x:definedName name="ANAL1_8">#REF!</x:definedName>
    <x:definedName name="ANAL3251">#REF!</x:definedName>
    <x:definedName name="ANAL3251_15">#REF!</x:definedName>
    <x:definedName name="ANAL3251_16">#REF!</x:definedName>
    <x:definedName name="ANAL3251_17">#REF!</x:definedName>
    <x:definedName name="ANAL3251_18">#REF!</x:definedName>
    <x:definedName name="ANAL3251_4">#REF!</x:definedName>
    <x:definedName name="ANAL3251_5">#REF!</x:definedName>
    <x:definedName name="ANAL3251_6">#REF!</x:definedName>
    <x:definedName name="ANAL3251_7">#REF!</x:definedName>
    <x:definedName name="ANAL3251_8">#REF!</x:definedName>
    <x:definedName name="anal3261">#REF!</x:definedName>
    <x:definedName name="anal3261_15">#REF!</x:definedName>
    <x:definedName name="anal3261_16">#REF!</x:definedName>
    <x:definedName name="anal3261_17">#REF!</x:definedName>
    <x:definedName name="anal3261_18">#REF!</x:definedName>
    <x:definedName name="anal3261_4">#REF!</x:definedName>
    <x:definedName name="anal3261_5">#REF!</x:definedName>
    <x:definedName name="anal3261_6">#REF!</x:definedName>
    <x:definedName name="anal3261_7">#REF!</x:definedName>
    <x:definedName name="anal3261_8">#REF!</x:definedName>
    <x:definedName name="Analisis">#REF!</x:definedName>
    <x:definedName name="ANALISYS">#REF!</x:definedName>
    <x:definedName name="ANALYSIS">'Certificado GAS93'!ANALYSIS</x:definedName>
    <x:definedName name="API_Nave">#REF!</x:definedName>
    <x:definedName name="asaddsasada">#REF!</x:definedName>
    <x:definedName name="b">#REF!</x:definedName>
    <x:definedName name="b12BM24">#REF!</x:definedName>
    <x:definedName name="BALTIC">'Certificado GAS93'!BALTIC</x:definedName>
    <x:definedName name="BARCO">#REF!</x:definedName>
    <x:definedName name="base1">#REF!</x:definedName>
    <x:definedName name="BBB">#REF!</x:definedName>
    <x:definedName name="BLANCO">#REF!</x:definedName>
    <x:definedName name="bodega">#REF!</x:definedName>
    <x:definedName name="BSW">#REF!</x:definedName>
    <x:definedName name="BSW_BT">#REF!</x:definedName>
    <x:definedName name="BSW_en_Bbls">#REF!</x:definedName>
    <x:definedName name="BSW_Ini_TK1">#REF!</x:definedName>
    <x:definedName name="BSW_Ini_TK2">#REF!</x:definedName>
    <x:definedName name="BSW_Ini_TK3">#REF!</x:definedName>
    <x:definedName name="BSW_Ini_TK4">#REF!</x:definedName>
    <x:definedName name="BSW_Ini_TK5">#REF!</x:definedName>
    <x:definedName name="BSW_Ini_TK6">#REF!</x:definedName>
    <x:definedName name="BSW_muestra_BT">#REF!</x:definedName>
    <x:definedName name="BSW_Nave">#REF!</x:definedName>
    <x:definedName name="BSW_Tierra">#REF!</x:definedName>
    <x:definedName name="BSW_TK_1">#REF!</x:definedName>
    <x:definedName name="BSW_TK_2">#REF!</x:definedName>
    <x:definedName name="BSW_TK_6">#REF!</x:definedName>
    <x:definedName name="BSW_TK_7">#REF!</x:definedName>
    <x:definedName name="BSW_TK_8">#REF!</x:definedName>
    <x:definedName name="Bunker">#REF!</x:definedName>
    <x:definedName name="Bunker_5">#REF!</x:definedName>
    <x:definedName name="Bunker_6">#REF!</x:definedName>
    <x:definedName name="Bunker_7">#REF!</x:definedName>
    <x:definedName name="Bunker_8">#REF!</x:definedName>
    <x:definedName name="BUQUE_CON_VEF">'NEW VEF'!$V$47:$V$47</x:definedName>
    <x:definedName name="c.">#REF!</x:definedName>
    <x:definedName name="ca">#REF!</x:definedName>
    <x:definedName name="ca_8">#REF!</x:definedName>
    <x:definedName name="Calc.Terminal">#REF!</x:definedName>
    <x:definedName name="calculo">#REF!</x:definedName>
    <x:definedName name="cap">#REF!</x:definedName>
    <x:definedName name="caps">#REF!</x:definedName>
    <x:definedName name="CAPT">#REF!</x:definedName>
    <x:definedName name="carta">#REF!</x:definedName>
    <x:definedName name="CER">#REF!</x:definedName>
    <x:definedName name="CERQUAN">#REF!</x:definedName>
    <x:definedName name="CERQUAN10">#REF!</x:definedName>
    <x:definedName name="CERQUAN4">#REF!</x:definedName>
    <x:definedName name="CERQUAN5">#REF!</x:definedName>
    <x:definedName name="CERQUAN6">#REF!</x:definedName>
    <x:definedName name="CERQUAN7">#REF!</x:definedName>
    <x:definedName name="cerquan8">#REF!</x:definedName>
    <x:definedName name="CERQUAN9">#REF!</x:definedName>
    <x:definedName name="CERTIFICATE">#REF!</x:definedName>
    <x:definedName name="CERTQUA">#REF!</x:definedName>
    <x:definedName name="client">'Letter '!$H$16</x:definedName>
    <x:definedName name="cliente">#REF!</x:definedName>
    <x:definedName name="Cliente_15">#REF!</x:definedName>
    <x:definedName name="Cliente_16">#REF!</x:definedName>
    <x:definedName name="Cliente_17">#REF!</x:definedName>
    <x:definedName name="Cliente_18">#REF!</x:definedName>
    <x:definedName name="Cliente_21">#REF!</x:definedName>
    <x:definedName name="Cliente_4">#REF!</x:definedName>
    <x:definedName name="Cliente_5">#REF!</x:definedName>
    <x:definedName name="Cliente_6">#REF!</x:definedName>
    <x:definedName name="Cliente_7">#REF!</x:definedName>
    <x:definedName name="Cliente_8">#REF!</x:definedName>
    <x:definedName name="cliente1">#REF!</x:definedName>
    <x:definedName name="CLIENTE2">#REF!</x:definedName>
    <x:definedName name="clll">#REF!</x:definedName>
    <x:definedName name="COA">#REF!</x:definedName>
    <x:definedName name="COMPAR">#REF!</x:definedName>
    <x:definedName name="conf1">#REF!</x:definedName>
    <x:definedName name="conf2">#REF!</x:definedName>
    <x:definedName name="CONF3">#REF!</x:definedName>
    <x:definedName name="coni1">#REF!</x:definedName>
    <x:definedName name="coni2">#REF!</x:definedName>
    <x:definedName name="conori">#REF!</x:definedName>
    <x:definedName name="COPEC">#REF!</x:definedName>
    <x:definedName name="COPEC_8">#REF!</x:definedName>
    <x:definedName name="crefe">'Letter '!$H$17</x:definedName>
    <x:definedName name="CReference">#REF!</x:definedName>
    <x:definedName name="CSDF">#REF!</x:definedName>
    <x:definedName name="CUAL">#REF!</x:definedName>
    <x:definedName name="d">#REF!</x:definedName>
    <x:definedName name="D_15">#REF!</x:definedName>
    <x:definedName name="D_16">#REF!</x:definedName>
    <x:definedName name="D_17">#REF!</x:definedName>
    <x:definedName name="D_18">#REF!</x:definedName>
    <x:definedName name="D_4">#REF!</x:definedName>
    <x:definedName name="D_5">#REF!</x:definedName>
    <x:definedName name="D_6">#REF!</x:definedName>
    <x:definedName name="D_7">#REF!</x:definedName>
    <x:definedName name="D_8">#REF!</x:definedName>
    <x:definedName name="date">#REF!</x:definedName>
    <x:definedName name="DD">#REF!</x:definedName>
    <x:definedName name="DD_15">#REF!</x:definedName>
    <x:definedName name="DD_16">#REF!</x:definedName>
    <x:definedName name="DD_17">#REF!</x:definedName>
    <x:definedName name="DD_18">#REF!</x:definedName>
    <x:definedName name="DD_4">#REF!</x:definedName>
    <x:definedName name="DD_5">#REF!</x:definedName>
    <x:definedName name="DD_6">#REF!</x:definedName>
    <x:definedName name="DD_7">#REF!</x:definedName>
    <x:definedName name="DD_8">#REF!</x:definedName>
    <x:definedName name="Demulsificante">#REF!</x:definedName>
    <x:definedName name="dffdf">#REF!</x:definedName>
    <x:definedName name="DIF.REC">#REF!</x:definedName>
    <x:definedName name="DIF.REC_15">#REF!</x:definedName>
    <x:definedName name="DIF.REC_16">#REF!</x:definedName>
    <x:definedName name="DIF.REC_17">#REF!</x:definedName>
    <x:definedName name="DIF.REC_18">#REF!</x:definedName>
    <x:definedName name="DIF.REC_4">#REF!</x:definedName>
    <x:definedName name="DIF.REC_5">#REF!</x:definedName>
    <x:definedName name="DIF.REC_6">#REF!</x:definedName>
    <x:definedName name="DIF.REC_7">#REF!</x:definedName>
    <x:definedName name="DIF.REC_8">#REF!</x:definedName>
    <x:definedName name="discrepancia">#REF!</x:definedName>
    <x:definedName name="DISCREPANCY">#REF!</x:definedName>
    <x:definedName name="displace">#REF!</x:definedName>
    <x:definedName name="domicilio">#REF!</x:definedName>
    <x:definedName name="ds">#REF!</x:definedName>
    <x:definedName name="EDGAR">'Certificado GAS93'!EDGAR</x:definedName>
    <x:definedName name="EE">#REF!</x:definedName>
    <x:definedName name="EEEEEEEEEE">#REF!</x:definedName>
    <x:definedName name="EIEIEIEIEIEIE">#REF!</x:definedName>
    <x:definedName name="ENCARTGELA">#REF!</x:definedName>
    <x:definedName name="ENTRADA_DIQUE">'NEW VEF'!$X$47:$X$47</x:definedName>
    <x:definedName name="err">#REF!</x:definedName>
    <x:definedName name="ert">#REF!</x:definedName>
    <x:definedName name="ert_5">#REF!</x:definedName>
    <x:definedName name="ert_6">#REF!</x:definedName>
    <x:definedName name="ert_7">#REF!</x:definedName>
    <x:definedName name="ert_8">#REF!</x:definedName>
    <x:definedName name="erty">#REF!</x:definedName>
    <x:definedName name="Excel_BuiltIn_Recorder">#REF!</x:definedName>
    <x:definedName name="Excel_BuiltIn_Recorder_8">#REF!</x:definedName>
    <x:definedName name="EXXON">#REF!</x:definedName>
    <x:definedName name="EXXONMOBIL">#REF!</x:definedName>
    <x:definedName name="EXXX">#REF!</x:definedName>
    <x:definedName name="F_Fin">#REF!</x:definedName>
    <x:definedName name="F_Ini">#REF!</x:definedName>
    <x:definedName name="F_REPORTE">#REF!</x:definedName>
    <x:definedName name="favel">#REF!</x:definedName>
    <x:definedName name="fax">#REF!</x:definedName>
    <x:definedName name="fax2_16">#REF!</x:definedName>
    <x:definedName name="fax2_4">#REF!</x:definedName>
    <x:definedName name="fct">#REF!</x:definedName>
    <x:definedName name="fecha">#REF!</x:definedName>
    <x:definedName name="fechainsp">#REF!</x:definedName>
    <x:definedName name="fgh">#REF!</x:definedName>
    <x:definedName name="FINAL">#REF!</x:definedName>
    <x:definedName name="FLIN">#REF!</x:definedName>
    <x:definedName name="formato">#REF!</x:definedName>
    <x:definedName name="FOS_5299_01">#REF!</x:definedName>
    <x:definedName name="GE_60F">#REF!</x:definedName>
    <x:definedName name="ges">#REF!</x:definedName>
    <x:definedName name="gest">#REF!</x:definedName>
    <x:definedName name="ggg">#REF!</x:definedName>
    <x:definedName name="Grade1">#REF!</x:definedName>
    <x:definedName name="Grade2">#REF!</x:definedName>
    <x:definedName name="GSV_con_VEF_m3">#REF!</x:definedName>
    <x:definedName name="GSV_con_VEF_TM">#REF!</x:definedName>
    <x:definedName name="GSV_sin_VEF">#REF!</x:definedName>
    <x:definedName name="HH">#REF!</x:definedName>
    <x:definedName name="hjk">#REF!</x:definedName>
    <x:definedName name="hoja">#REF!</x:definedName>
    <x:definedName name="Hola">#REF!</x:definedName>
    <x:definedName name="IDate">#REF!</x:definedName>
    <x:definedName name="IMP">#REF!</x:definedName>
    <x:definedName name="IMP_8">#REF!</x:definedName>
    <x:definedName name="IMPRESION">[0]!IMPLOGO</x:definedName>
    <x:definedName name="IMPRIMIR">'Certificado GAS93'!IMPRIMIR</x:definedName>
    <x:definedName name="Imprimir_área_IM">#REF!</x:definedName>
    <x:definedName name="imprs">[0]!IMPLOGO</x:definedName>
    <x:definedName name="index">#REF!</x:definedName>
    <x:definedName name="index_16">#REF!</x:definedName>
    <x:definedName name="index_4">#REF!</x:definedName>
    <x:definedName name="inspdate">'Letter '!$H$22</x:definedName>
    <x:definedName name="inspeccion">#REF!</x:definedName>
    <x:definedName name="Inspectores_OTI_CHILE">'Survey Report'!$G$2:$G$140</x:definedName>
    <x:definedName name="INSPECTORES_PARTICIPANTES">'Survey Report'!$E$30:$E$35</x:definedName>
    <x:definedName name="IY">#REF!</x:definedName>
    <x:definedName name="JAN">#REF!</x:definedName>
    <x:definedName name="JJ">#REF!</x:definedName>
    <x:definedName name="jk">#REF!</x:definedName>
    <x:definedName name="jkl">#REF!</x:definedName>
    <x:definedName name="JUAN">#REF!</x:definedName>
    <x:definedName name="JULIO_QUIÑONEZ">#REF!</x:definedName>
    <x:definedName name="k">#REF!</x:definedName>
    <x:definedName name="kk">#REF!</x:definedName>
    <x:definedName name="KOCH">#REF!</x:definedName>
    <x:definedName name="L">#REF!</x:definedName>
    <x:definedName name="LAP">#REF!</x:definedName>
    <x:definedName name="las">#REF!</x:definedName>
    <x:definedName name="LBS">#REF!</x:definedName>
    <x:definedName name="LETA">#REF!</x:definedName>
    <x:definedName name="LETATAR">#REF!</x:definedName>
    <x:definedName name="lettar">#REF!</x:definedName>
    <x:definedName name="letter">#REF!</x:definedName>
    <x:definedName name="LIBARDO">'Certificado GAS93'!LIBARDO</x:definedName>
    <x:definedName name="libro">#REF!</x:definedName>
    <x:definedName name="libro3">#REF!</x:definedName>
    <x:definedName name="libro3_15">#REF!</x:definedName>
    <x:definedName name="libro3_16">#REF!</x:definedName>
    <x:definedName name="libro3_17">#REF!</x:definedName>
    <x:definedName name="libro3_18">#REF!</x:definedName>
    <x:definedName name="libro3_4">#REF!</x:definedName>
    <x:definedName name="libro3_5">#REF!</x:definedName>
    <x:definedName name="libro3_6">#REF!</x:definedName>
    <x:definedName name="libro3_7">#REF!</x:definedName>
    <x:definedName name="libro3_8">#REF!</x:definedName>
    <x:definedName name="libro4">#REF!</x:definedName>
    <x:definedName name="LOADSCALE">#REF!</x:definedName>
    <x:definedName name="LOCAT">#REF!</x:definedName>
    <x:definedName name="location">'Letter '!$H$20</x:definedName>
    <x:definedName name="LOIU">#REF!</x:definedName>
    <x:definedName name="LONG_MC_RAD">#REF!</x:definedName>
    <x:definedName name="loop">#REF!</x:definedName>
    <x:definedName name="LOP">#REF!</x:definedName>
    <x:definedName name="lugar">#REF!</x:definedName>
    <x:definedName name="m">#N/A</x:definedName>
    <x:definedName name="Macro1_8">#REF!</x:definedName>
    <x:definedName name="Macro2_8">#REF!</x:definedName>
    <x:definedName name="Manifiesto">#REF!</x:definedName>
    <x:definedName name="MARATHOS">#REF!</x:definedName>
    <x:definedName name="marcelo">#REF!</x:definedName>
    <x:definedName name="Material">#REF!</x:definedName>
    <x:definedName name="MOBIL">#REF!</x:definedName>
    <x:definedName name="MODIFICACION_TABLA">'NEW VEF'!$W$47:$W$47</x:definedName>
    <x:definedName name="Módulo2.IMPLOGO">'Certificado GAS93'!Módulo2.IMPLOGO</x:definedName>
    <x:definedName name="N_REFERENCIA">#REF!</x:definedName>
    <x:definedName name="NA">#REF!</x:definedName>
    <x:definedName name="NAVE">#REF!</x:definedName>
    <x:definedName name="NEW">#REF!</x:definedName>
    <x:definedName name="nref">#REF!</x:definedName>
    <x:definedName name="nrefe">#REF!</x:definedName>
    <x:definedName name="Nro_P">#REF!</x:definedName>
    <x:definedName name="Nro_Recep">#REF!</x:definedName>
    <x:definedName name="NSV_con_VEF_m3">#REF!</x:definedName>
    <x:definedName name="NSV_con_VEF_TM">#REF!</x:definedName>
    <x:definedName name="NSV_sin_VEF">#REF!</x:definedName>
    <x:definedName name="NUEVO">#REF!</x:definedName>
    <x:definedName name="numero">#REF!</x:definedName>
    <x:definedName name="OBQ_2">#REF!</x:definedName>
    <x:definedName name="OBQ_3">#REF!</x:definedName>
    <x:definedName name="observ2">#REF!</x:definedName>
    <x:definedName name="observ3">#REF!</x:definedName>
    <x:definedName name="OCENSA">#REF!</x:definedName>
    <x:definedName name="OEEEEEEEE">#REF!</x:definedName>
    <x:definedName name="ol">#REF!</x:definedName>
    <x:definedName name="ORE">#REF!</x:definedName>
    <x:definedName name="orefe">'Letter '!$H$18</x:definedName>
    <x:definedName name="OReference">#REF!</x:definedName>
    <x:definedName name="Origen">#REF!</x:definedName>
    <x:definedName name="oscaer">#REF!</x:definedName>
    <x:definedName name="otielsa">#REF!</x:definedName>
    <x:definedName name="PAGE2">#REF!</x:definedName>
    <x:definedName name="paja">#REF!</x:definedName>
    <x:definedName name="PARCELA1">#REF!</x:definedName>
    <x:definedName name="PARCELA2">#REF!</x:definedName>
    <x:definedName name="PARCELA3">#REF!</x:definedName>
    <x:definedName name="PARCELA4">#REF!</x:definedName>
    <x:definedName name="PARCELA5">#REF!</x:definedName>
    <x:definedName name="PARCELA6">#REF!</x:definedName>
    <x:definedName name="PARCELA9">#REF!</x:definedName>
    <x:definedName name="Peso_Bruto_TK_01">#REF!</x:definedName>
    <x:definedName name="Peso_Bruto_TK_02">#REF!</x:definedName>
    <x:definedName name="Peso_Bruto_TK_03">#REF!</x:definedName>
    <x:definedName name="Peso_Bruto_TK_04">#REF!</x:definedName>
    <x:definedName name="Peso_Bruto_TK_05">#REF!</x:definedName>
    <x:definedName name="Peso_Bruto_TK_06">#REF!</x:definedName>
    <x:definedName name="Peso_Bruto_TK_07">#REF!</x:definedName>
    <x:definedName name="Peso_Bruto_TK_08">#REF!</x:definedName>
    <x:definedName name="Peso_Bruto_TK_09">#REF!</x:definedName>
    <x:definedName name="Peso_Bruto_TK_1">#REF!</x:definedName>
    <x:definedName name="Peso_Bruto_TK_10">#REF!</x:definedName>
    <x:definedName name="Peso_Bruto_TK_2">#REF!</x:definedName>
    <x:definedName name="Peso_Bruto_TK_6">#REF!</x:definedName>
    <x:definedName name="Peso_Bruto_TK_7">#REF!</x:definedName>
    <x:definedName name="Peso_Bruto_TK_8">#REF!</x:definedName>
    <x:definedName name="Peso_Neto_TK_01">#REF!</x:definedName>
    <x:definedName name="Peso_Neto_TK_02">#REF!</x:definedName>
    <x:definedName name="Peso_Neto_TK_03">#REF!</x:definedName>
    <x:definedName name="Peso_Neto_TK_04">#REF!</x:definedName>
    <x:definedName name="Peso_Neto_TK_05">#REF!</x:definedName>
    <x:definedName name="Peso_Neto_TK_06">#REF!</x:definedName>
    <x:definedName name="Peso_Neto_TK_07">#REF!</x:definedName>
    <x:definedName name="Peso_Neto_TK_08">#REF!</x:definedName>
    <x:definedName name="Peso_Neto_TK_09">#REF!</x:definedName>
    <x:definedName name="Peso_Neto_TK_1">#REF!</x:definedName>
    <x:definedName name="Peso_Neto_TK_10">#REF!</x:definedName>
    <x:definedName name="Peso_Neto_TK_2">#REF!</x:definedName>
    <x:definedName name="Peso_Neto_TK_6">#REF!</x:definedName>
    <x:definedName name="Peso_Neto_TK_7">#REF!</x:definedName>
    <x:definedName name="Peso_Neto_TK_8">#REF!</x:definedName>
    <x:definedName name="PETRO">#REF!</x:definedName>
    <x:definedName name="PETROBRAS">#REF!</x:definedName>
    <x:definedName name="pico">#REF!</x:definedName>
    <x:definedName name="PIET">#REF!</x:definedName>
    <x:definedName name="pn">#REF!</x:definedName>
    <x:definedName name="pns">#REF!</x:definedName>
    <x:definedName name="PRE">#REF!</x:definedName>
    <x:definedName name="PRO">#REF!</x:definedName>
    <x:definedName name="PRO_17">#REF!</x:definedName>
    <x:definedName name="PRO_18">#REF!</x:definedName>
    <x:definedName name="PRO_5">#REF!</x:definedName>
    <x:definedName name="PRO_6">#REF!</x:definedName>
    <x:definedName name="PRO_7">#REF!</x:definedName>
    <x:definedName name="PRO_8">#REF!</x:definedName>
    <x:definedName name="product">'Letter '!$H$21</x:definedName>
    <x:definedName name="producto">#REF!</x:definedName>
    <x:definedName name="protect">#REF!</x:definedName>
    <x:definedName name="Protes">#REF!</x:definedName>
    <x:definedName name="Protes_15">#REF!</x:definedName>
    <x:definedName name="Protes_16">#REF!</x:definedName>
    <x:definedName name="Protes_17">#REF!</x:definedName>
    <x:definedName name="Protes_18">#REF!</x:definedName>
    <x:definedName name="Protes_4">#REF!</x:definedName>
    <x:definedName name="Protes_5">#REF!</x:definedName>
    <x:definedName name="Protes_6">#REF!</x:definedName>
    <x:definedName name="Protes_7">#REF!</x:definedName>
    <x:definedName name="Protes_8">#REF!</x:definedName>
    <x:definedName name="Protest">#REF!</x:definedName>
    <x:definedName name="protesta">#REF!</x:definedName>
    <x:definedName name="PROTESTDIFF">#REF!</x:definedName>
    <x:definedName name="PROTS">#REF!</x:definedName>
    <x:definedName name="PROVER">#REF!</x:definedName>
    <x:definedName name="PROVERS">#REF!</x:definedName>
    <x:definedName name="pt">#REF!</x:definedName>
    <x:definedName name="pts">#REF!</x:definedName>
    <x:definedName name="puerto">#REF!</x:definedName>
    <x:definedName name="q">#REF!</x:definedName>
    <x:definedName name="QBUNKER">#REF!</x:definedName>
    <x:definedName name="QCHEVAR">#REF!</x:definedName>
    <x:definedName name="QCKLST">#REF!</x:definedName>
    <x:definedName name="QCKLST.">#REF!</x:definedName>
    <x:definedName name="QCKLSTL">#REF!</x:definedName>
    <x:definedName name="QCOA">#REF!</x:definedName>
    <x:definedName name="QCOMP">#REF!</x:definedName>
    <x:definedName name="QCOVER">#REF!</x:definedName>
    <x:definedName name="QDISCRP">#REF!</x:definedName>
    <x:definedName name="QDOCREC">#REF!</x:definedName>
    <x:definedName name="QE">#REF!</x:definedName>
    <x:definedName name="QGAGEHT">#REF!</x:definedName>
    <x:definedName name="QLINDIS">#REF!</x:definedName>
    <x:definedName name="QLOP">#REF!</x:definedName>
    <x:definedName name="QLOT">#REF!</x:definedName>
    <x:definedName name="QOBQROB">#REF!</x:definedName>
    <x:definedName name="QORDERS">#REF!</x:definedName>
    <x:definedName name="qprovers">#REF!</x:definedName>
    <x:definedName name="QSA">#REF!</x:definedName>
    <x:definedName name="QSAA">#REF!</x:definedName>
    <x:definedName name="QSAMDIS">#REF!</x:definedName>
    <x:definedName name="QSAPER">#REF!</x:definedName>
    <x:definedName name="QSHOMET">#REF!</x:definedName>
    <x:definedName name="QSHOPRD">#REF!</x:definedName>
    <x:definedName name="QSHOREP">#REF!</x:definedName>
    <x:definedName name="QSUMRY">#REF!</x:definedName>
    <x:definedName name="QTETG">#REF!</x:definedName>
    <x:definedName name="QTIMELOG">#REF!</x:definedName>
    <x:definedName name="QTIMLOG">#REF!</x:definedName>
    <x:definedName name="quewstons">#REF!</x:definedName>
    <x:definedName name="QULLREP">#REF!</x:definedName>
    <x:definedName name="QVEF">#REF!</x:definedName>
    <x:definedName name="QVISINS">#REF!</x:definedName>
    <x:definedName name="QVOIDS">#REF!</x:definedName>
    <x:definedName name="RAJA">#REF!</x:definedName>
    <x:definedName name="ramon">#REF!</x:definedName>
    <x:definedName name="ramonn">#REF!</x:definedName>
    <x:definedName name="raosmama">#REF!</x:definedName>
    <x:definedName name="RATA">#REF!</x:definedName>
    <x:definedName name="REMO">#REF!</x:definedName>
    <x:definedName name="rene">#REF!</x:definedName>
    <x:definedName name="REPORT_DATE">#REF!</x:definedName>
    <x:definedName name="representante">#REF!</x:definedName>
    <x:definedName name="restaq">#REF!</x:definedName>
    <x:definedName name="roalby">#REF!</x:definedName>
    <x:definedName name="RRRRRRR">#N/A</x:definedName>
    <x:definedName name="RZO">#REF!</x:definedName>
    <x:definedName name="SAMPLER">'Certificado GAS93'!SAMPLER</x:definedName>
    <x:definedName name="Secondary">#REF!</x:definedName>
    <x:definedName name="Secondary_15">#REF!</x:definedName>
    <x:definedName name="Secondary_16">#REF!</x:definedName>
    <x:definedName name="Secondary_17">#REF!</x:definedName>
    <x:definedName name="Secondary_18">#REF!</x:definedName>
    <x:definedName name="Secondary_4">#REF!</x:definedName>
    <x:definedName name="Secondary_5">#REF!</x:definedName>
    <x:definedName name="Secondary_6">#REF!</x:definedName>
    <x:definedName name="Secondary_7">#REF!</x:definedName>
    <x:definedName name="Secondary_8">#REF!</x:definedName>
    <x:definedName name="SHICARGO">#REF!</x:definedName>
    <x:definedName name="SHIPTAR">#REF!</x:definedName>
    <x:definedName name="SHOMET">#REF!</x:definedName>
    <x:definedName name="SHORE">#REF!</x:definedName>
    <x:definedName name="SHOREP">#REF!</x:definedName>
    <x:definedName name="shr">#REF!</x:definedName>
    <x:definedName name="shr_8">#REF!</x:definedName>
    <x:definedName name="SIN_REGISTRO_FISICO">'NEW VEF'!$Y$47:$Y$47</x:definedName>
    <x:definedName name="sref">#REF!</x:definedName>
    <x:definedName name="srefe">#REF!</x:definedName>
    <x:definedName name="SS">#REF!</x:definedName>
    <x:definedName name="sss">#REF!</x:definedName>
    <x:definedName name="SSSSS">#N/A</x:definedName>
    <x:definedName name="SU_REFERENCIA">#REF!</x:definedName>
    <x:definedName name="SUBJECT">#REF!</x:definedName>
    <x:definedName name="SUM">#REF!</x:definedName>
    <x:definedName name="SUM_15">#REF!</x:definedName>
    <x:definedName name="SUM_16">#REF!</x:definedName>
    <x:definedName name="SUM_17">#REF!</x:definedName>
    <x:definedName name="SUM_18">#REF!</x:definedName>
    <x:definedName name="SUM_4">#REF!</x:definedName>
    <x:definedName name="SUM_5">#REF!</x:definedName>
    <x:definedName name="SUM_6">#REF!</x:definedName>
    <x:definedName name="SUM_7">#REF!</x:definedName>
    <x:definedName name="SUM_8">#REF!</x:definedName>
    <x:definedName name="suma">#REF!</x:definedName>
    <x:definedName name="SUPPLY">#REF!</x:definedName>
    <x:definedName name="Surveyor">#REF!</x:definedName>
    <x:definedName name="T">#REF!</x:definedName>
    <x:definedName name="T\54">#REF!</x:definedName>
    <x:definedName name="T\55">#REF!</x:definedName>
    <x:definedName name="TAB13_15">#REF!</x:definedName>
    <x:definedName name="TAB13_17">#REF!</x:definedName>
    <x:definedName name="TAB13_18">#REF!</x:definedName>
    <x:definedName name="TAB13_5">#REF!</x:definedName>
    <x:definedName name="TAB13_6">#REF!</x:definedName>
    <x:definedName name="TAB13_7">#REF!</x:definedName>
    <x:definedName name="TAB13_8">#REF!</x:definedName>
    <x:definedName name="TANULOD">#REF!</x:definedName>
    <x:definedName name="TANULOD2">#REF!</x:definedName>
    <x:definedName name="TELEX">#REF!</x:definedName>
    <x:definedName name="telex1">#REF!</x:definedName>
    <x:definedName name="telex2">#REF!</x:definedName>
    <x:definedName name="telex3">#REF!</x:definedName>
    <x:definedName name="temperaturas">#REF!</x:definedName>
    <x:definedName name="TERMINAL">'NEW VEF'!$U$47:$U$49</x:definedName>
    <x:definedName name="TIME">#REF!</x:definedName>
    <x:definedName name="TITLE">#REF!</x:definedName>
    <x:definedName name="TK_4">#REF!</x:definedName>
    <x:definedName name="TK_5">#REF!</x:definedName>
    <x:definedName name="TK_6">#REF!</x:definedName>
    <x:definedName name="TK_7">#REF!</x:definedName>
    <x:definedName name="TKCLE">#REF!</x:definedName>
    <x:definedName name="TL">#REF!</x:definedName>
    <x:definedName name="TLXCOVE">#REF!</x:definedName>
    <x:definedName name="TONELAJE">#REF!</x:definedName>
    <x:definedName name="ULLA">#REF!</x:definedName>
    <x:definedName name="UNI_FILT_OFFSPEC" hidden="1">2</x:definedName>
    <x:definedName name="UNI_FILT_ONSPEC" hidden="1">1</x:definedName>
    <x:definedName name="UNI_NOTHING" hidden="1">0</x:definedName>
    <x:definedName name="UNI_PRES_FILTER" hidden="1">1</x:definedName>
    <x:definedName name="UNI_PRES_HEADINGS" hidden="1">16</x:definedName>
    <x:definedName name="UNI_PRES_INVERT" hidden="1">2</x:definedName>
    <x:definedName name="UNI_PRES_MATRIX" hidden="1">4</x:definedName>
    <x:definedName name="UNI_PRES_MERGED" hidden="1">8</x:definedName>
    <x:definedName name="UNI_PRES_OUTLIERS" hidden="1">32</x:definedName>
    <x:definedName name="UNI_RET_ATTRIB" hidden="1">64</x:definedName>
    <x:definedName name="UNI_RET_CONF" hidden="1">32</x:definedName>
    <x:definedName name="UNI_RET_DESC" hidden="1">4</x:definedName>
    <x:definedName name="UNI_RET_EQUIP" hidden="1">1</x:definedName>
    <x:definedName name="UNI_RET_OFFSPEC" hidden="1">512</x:definedName>
    <x:definedName name="UNI_RET_ONSPEC" hidden="1">256</x:definedName>
    <x:definedName name="UNI_RET_PROP" hidden="1">32</x:definedName>
    <x:definedName name="UNI_RET_PROPDESC" hidden="1">64</x:definedName>
    <x:definedName name="UNI_RET_SMPLPNT" hidden="1">4</x:definedName>
    <x:definedName name="UNI_RET_SPECMAX" hidden="1">2048</x:definedName>
    <x:definedName name="UNI_RET_SPECMIN" hidden="1">1024</x:definedName>
    <x:definedName name="UNI_RET_TAG" hidden="1">1</x:definedName>
    <x:definedName name="UNI_RET_TESTTIME" hidden="1">128</x:definedName>
    <x:definedName name="UNI_RET_TIME" hidden="1">8</x:definedName>
    <x:definedName name="UNI_RET_UNIT" hidden="1">2</x:definedName>
    <x:definedName name="UNI_RET_VALUE" hidden="1">16</x:definedName>
    <x:definedName name="USGALL">#REF!</x:definedName>
    <x:definedName name="UTI">#REF!</x:definedName>
    <x:definedName name="UTI_15">#REF!</x:definedName>
    <x:definedName name="UTI_17">#REF!</x:definedName>
    <x:definedName name="UTI_18">#REF!</x:definedName>
    <x:definedName name="UTI_5">#REF!</x:definedName>
    <x:definedName name="UTI_6">#REF!</x:definedName>
    <x:definedName name="UTI_7">#REF!</x:definedName>
    <x:definedName name="UTI_8">#REF!</x:definedName>
    <x:definedName name="UU">#REF!</x:definedName>
    <x:definedName name="VEF_BT">#REF!</x:definedName>
    <x:definedName name="VEF_Nave">#REF!</x:definedName>
    <x:definedName name="VESS">#REF!</x:definedName>
    <x:definedName name="vessel">'Letter '!$H$19</x:definedName>
    <x:definedName name="vn">#REF!</x:definedName>
    <x:definedName name="Vol_Bruto_TK_01">#REF!</x:definedName>
    <x:definedName name="Vol_Bruto_TK_02">#REF!</x:definedName>
    <x:definedName name="Vol_Bruto_TK_03">#REF!</x:definedName>
    <x:definedName name="Vol_Bruto_TK_04">#REF!</x:definedName>
    <x:definedName name="Vol_Bruto_TK_05">#REF!</x:definedName>
    <x:definedName name="Vol_Bruto_TK_06">#REF!</x:definedName>
    <x:definedName name="Vol_Bruto_TK_07">#REF!</x:definedName>
    <x:definedName name="Vol_Bruto_TK_08">#REF!</x:definedName>
    <x:definedName name="Vol_Bruto_TK_09">#REF!</x:definedName>
    <x:definedName name="Vol_Bruto_TK_1">#REF!</x:definedName>
    <x:definedName name="Vol_Bruto_TK_10">#REF!</x:definedName>
    <x:definedName name="Vol_Bruto_TK_2">#REF!</x:definedName>
    <x:definedName name="Vol_Bruto_TK_3">#REF!</x:definedName>
    <x:definedName name="Vol_Bruto_TK_4">#REF!</x:definedName>
    <x:definedName name="Vol_Bruto_TK_5">#REF!</x:definedName>
    <x:definedName name="Vol_Bruto_TK_6">#REF!</x:definedName>
    <x:definedName name="Vol_Bruto_TK_7">#REF!</x:definedName>
    <x:definedName name="Vol_Bruto_TK_8">#REF!</x:definedName>
    <x:definedName name="Vol_Neto_TK_01">#REF!</x:definedName>
    <x:definedName name="Vol_Neto_TK_02">#REF!</x:definedName>
    <x:definedName name="Vol_Neto_TK_03">#REF!</x:definedName>
    <x:definedName name="Vol_Neto_TK_04">#REF!</x:definedName>
    <x:definedName name="Vol_Neto_TK_05">#REF!</x:definedName>
    <x:definedName name="Vol_Neto_TK_06">#REF!</x:definedName>
    <x:definedName name="Vol_Neto_TK_07">#REF!</x:definedName>
    <x:definedName name="Vol_Neto_TK_08">#REF!</x:definedName>
    <x:definedName name="Vol_Neto_TK_09">#REF!</x:definedName>
    <x:definedName name="Vol_Neto_TK_1">#REF!</x:definedName>
    <x:definedName name="Vol_Neto_TK_10">#REF!</x:definedName>
    <x:definedName name="Vol_Neto_TK_2">#REF!</x:definedName>
    <x:definedName name="Vol_Neto_TK_6">#REF!</x:definedName>
    <x:definedName name="Vol_Neto_TK_7">#REF!</x:definedName>
    <x:definedName name="Vol_Neto_TK_8">#REF!</x:definedName>
    <x:definedName name="VT">#REF!</x:definedName>
    <x:definedName name="VV">#REF!</x:definedName>
    <x:definedName name="wer">#REF!</x:definedName>
    <x:definedName name="x">#REF!</x:definedName>
    <x:definedName name="XX">#REF!</x:definedName>
    <x:definedName name="z">#REF!</x:definedName>
    <x:definedName name="ZZ">#REF!</x:definedName>
    <x:definedName name="\0" localSheetId="11">#REF!</x:definedName>
    <x:definedName name="\r" localSheetId="11">'Analysis Report H2S HIBERNIA'!#REF!</x:definedName>
    <x:definedName name="\s" localSheetId="11">'Analysis Report H2S HIBERNIA'!#REF!</x:definedName>
    <x:definedName name="____________________fax2" localSheetId="11">'Analysis Report H2S HIBERNIA'!#REF!</x:definedName>
    <x:definedName name="___________________fax2" localSheetId="11">'Analysis Report H2S HIBERNIA'!#REF!</x:definedName>
    <x:definedName name="__________________fax2" localSheetId="11">'Analysis Report H2S HIBERNIA'!#REF!</x:definedName>
    <x:definedName name="_________________fax2" localSheetId="11">'Analysis Report H2S HIBERNIA'!#REF!</x:definedName>
    <x:definedName name="________________fax2" localSheetId="11">'Analysis Report H2S HIBERNIA'!#REF!</x:definedName>
    <x:definedName name="_______________fax2" localSheetId="11">'Analysis Report H2S HIBERNIA'!#REF!</x:definedName>
    <x:definedName name="______________fax2" localSheetId="11">'Analysis Report H2S HIBERNIA'!#REF!</x:definedName>
    <x:definedName name="_____________fax2" localSheetId="11">'Analysis Report H2S HIBERNIA'!#REF!</x:definedName>
    <x:definedName name="____________fax2" localSheetId="11">'Analysis Report H2S HIBERNIA'!#REF!</x:definedName>
    <x:definedName name="___________fax2" localSheetId="11">'Analysis Report H2S HIBERNIA'!#REF!</x:definedName>
    <x:definedName name="__________fax2" localSheetId="11">'Analysis Report H2S HIBERNIA'!#REF!</x:definedName>
    <x:definedName name="_________fax2" localSheetId="11">'Analysis Report H2S HIBERNIA'!#REF!</x:definedName>
    <x:definedName name="________fax2" localSheetId="11">'Analysis Report H2S HIBERNIA'!#REF!</x:definedName>
    <x:definedName name="_______fax2" localSheetId="11">'Analysis Report H2S HIBERNIA'!#REF!</x:definedName>
    <x:definedName name="______ANA3261" localSheetId="11">#REF!</x:definedName>
    <x:definedName name="______fax2" localSheetId="11">'Analysis Report H2S HIBERNIA'!#REF!</x:definedName>
    <x:definedName name="_____ANA3261" localSheetId="11">#REF!</x:definedName>
    <x:definedName name="_____fax2" localSheetId="11">'Analysis Report H2S HIBERNIA'!#REF!</x:definedName>
    <x:definedName name="_____TAB13" localSheetId="11">#REF!</x:definedName>
    <x:definedName name="____ANA3261" localSheetId="11">#REF!</x:definedName>
    <x:definedName name="____fax2" localSheetId="11">'Analysis Report H2S HIBERNIA'!#REF!</x:definedName>
    <x:definedName name="____OBS1" localSheetId="11">'Analysis Report H2S HIBERNIA'!#REF!</x:definedName>
    <x:definedName name="____TAB13" localSheetId="11">#REF!</x:definedName>
    <x:definedName name="___ANA3261" localSheetId="11">#REF!</x:definedName>
    <x:definedName name="___fax2" localSheetId="11">'Analysis Report H2S HIBERNIA'!#REF!</x:definedName>
    <x:definedName name="___OBS1" localSheetId="11">'Analysis Report H2S HIBERNIA'!#REF!</x:definedName>
    <x:definedName name="___TAB13" localSheetId="11">#REF!</x:definedName>
    <x:definedName name="__ANA3261" localSheetId="11">#REF!</x:definedName>
    <x:definedName name="__fax2" localSheetId="11">'Analysis Report H2S HIBERNIA'!#REF!</x:definedName>
    <x:definedName name="__OBS1" localSheetId="11">'Analysis Report H2S HIBERNIA'!#REF!</x:definedName>
    <x:definedName name="__TAB13" localSheetId="11">#REF!</x:definedName>
    <x:definedName name="_ANA32145" localSheetId="11">#REF!</x:definedName>
    <x:definedName name="_ANA3261" localSheetId="11">#REF!</x:definedName>
    <x:definedName name="_ANA3261_15" localSheetId="11">#REF!</x:definedName>
    <x:definedName name="_ANA3261_5" localSheetId="11">#REF!</x:definedName>
    <x:definedName name="_ANA3261_6" localSheetId="11">#REF!</x:definedName>
    <x:definedName name="_ANA3261_7" localSheetId="11">#REF!</x:definedName>
    <x:definedName name="_ANA3261_8" localSheetId="11">#REF!</x:definedName>
    <x:definedName name="_fax2" localSheetId="11">'Analysis Report H2S HIBERNIA'!#REF!</x:definedName>
    <x:definedName name="_Fill" localSheetId="11" hidden="1">'Analysis Report H2S HIBERNIA'!#REF!</x:definedName>
    <x:definedName name="_LOP3" localSheetId="11">'Analysis Report H2S HIBERNIA'!#REF!</x:definedName>
    <x:definedName name="_OBS1" localSheetId="11">'Analysis Report H2S HIBERNIA'!#REF!</x:definedName>
    <x:definedName name="_TAB13" localSheetId="11">#REF!</x:definedName>
    <x:definedName name="_Table1_In1" localSheetId="11" hidden="1">#REF!</x:definedName>
    <x:definedName name="_Table1_Out" localSheetId="11" hidden="1">#REF!</x:definedName>
    <x:definedName name="_TABLE2_OUT" localSheetId="11" hidden="1">#REF!</x:definedName>
    <x:definedName name="A" localSheetId="11">#REF!</x:definedName>
    <x:definedName name="A_16" localSheetId="11">#REF!</x:definedName>
    <x:definedName name="A_17" localSheetId="11">#REF!</x:definedName>
    <x:definedName name="A_18" localSheetId="11">#REF!</x:definedName>
    <x:definedName name="A_4" localSheetId="11">#REF!</x:definedName>
    <x:definedName name="A_5" localSheetId="11">#REF!</x:definedName>
    <x:definedName name="A_6" localSheetId="11">#REF!</x:definedName>
    <x:definedName name="A_7" localSheetId="11">#REF!</x:definedName>
    <x:definedName name="A_8" localSheetId="11">#REF!</x:definedName>
    <x:definedName name="A_impresión_IM" localSheetId="11">#REF!</x:definedName>
    <x:definedName name="AAA" localSheetId="11">#REF!</x:definedName>
    <x:definedName name="AAAAA" localSheetId="11">'Analysis Report H2S HIBERNIA'!#REF!</x:definedName>
    <x:definedName name="AENTRADA" localSheetId="11">#REF!</x:definedName>
    <x:definedName name="Almacen" localSheetId="11">#REF!</x:definedName>
    <x:definedName name="Alpha" localSheetId="11">'Analysis Report H2S HIBERNIA'!#REF!</x:definedName>
    <x:definedName name="AMOCO" localSheetId="11">#REF!</x:definedName>
    <x:definedName name="an" localSheetId="11">'Analysis Report H2S HIBERNIA'!#REF!</x:definedName>
    <x:definedName name="ANA3261_15" localSheetId="11">'Analysis Report H2S HIBERNIA'!#REF!</x:definedName>
    <x:definedName name="ANA3261_16" localSheetId="11">#REF!</x:definedName>
    <x:definedName name="ANA3261_17" localSheetId="11">#REF!</x:definedName>
    <x:definedName name="ANA3261_18" localSheetId="11">#REF!</x:definedName>
    <x:definedName name="ANA3261_4" localSheetId="11">#REF!</x:definedName>
    <x:definedName name="ANA3261_5" localSheetId="11">'Analysis Report H2S HIBERNIA'!#REF!</x:definedName>
    <x:definedName name="ANA3261_6" localSheetId="11">'Analysis Report H2S HIBERNIA'!#REF!</x:definedName>
    <x:definedName name="ANA3261_7" localSheetId="11">'Analysis Report H2S HIBERNIA'!#REF!</x:definedName>
    <x:definedName name="ANA3261_8" localSheetId="11">#REF!</x:definedName>
    <x:definedName name="ANAL1" localSheetId="11">#REF!</x:definedName>
    <x:definedName name="ANAL1_15" localSheetId="11">'Analysis Report H2S HIBERNIA'!#REF!</x:definedName>
    <x:definedName name="ANAL1_16" localSheetId="11">#REF!</x:definedName>
    <x:definedName name="ANAL1_17" localSheetId="11">#REF!</x:definedName>
    <x:definedName name="ANAL1_18" localSheetId="11">#REF!</x:definedName>
    <x:definedName name="ANAL1_4" localSheetId="11">#REF!</x:definedName>
    <x:definedName name="ANAL1_5" localSheetId="11">'Analysis Report H2S HIBERNIA'!#REF!</x:definedName>
    <x:definedName name="ANAL1_6" localSheetId="11">'Analysis Report H2S HIBERNIA'!#REF!</x:definedName>
    <x:definedName name="ANAL1_7" localSheetId="11">'Analysis Report H2S HIBERNIA'!#REF!</x:definedName>
    <x:definedName name="ANAL1_8" localSheetId="11">#REF!</x:definedName>
    <x:definedName name="ANAL3251" localSheetId="11">#REF!</x:definedName>
    <x:definedName name="ANAL3251_15" localSheetId="11">'Analysis Report H2S HIBERNIA'!#REF!</x:definedName>
    <x:definedName name="ANAL3251_16" localSheetId="11">#REF!</x:definedName>
    <x:definedName name="ANAL3251_17" localSheetId="11">#REF!</x:definedName>
    <x:definedName name="ANAL3251_18" localSheetId="11">#REF!</x:definedName>
    <x:definedName name="ANAL3251_4" localSheetId="11">#REF!</x:definedName>
    <x:definedName name="ANAL3251_5" localSheetId="11">'Analysis Report H2S HIBERNIA'!#REF!</x:definedName>
    <x:definedName name="ANAL3251_6" localSheetId="11">'Analysis Report H2S HIBERNIA'!#REF!</x:definedName>
    <x:definedName name="ANAL3251_7" localSheetId="11">'Analysis Report H2S HIBERNIA'!#REF!</x:definedName>
    <x:definedName name="ANAL3251_8" localSheetId="11">#REF!</x:definedName>
    <x:definedName name="anal3261" localSheetId="11">#REF!</x:definedName>
    <x:definedName name="anal3261_15" localSheetId="11">'Analysis Report H2S HIBERNIA'!#REF!</x:definedName>
    <x:definedName name="anal3261_16" localSheetId="11">#REF!</x:definedName>
    <x:definedName name="anal3261_17" localSheetId="11">#REF!</x:definedName>
    <x:definedName name="anal3261_18" localSheetId="11">#REF!</x:definedName>
    <x:definedName name="anal3261_4" localSheetId="11">#REF!</x:definedName>
    <x:definedName name="anal3261_5" localSheetId="11">'Analysis Report H2S HIBERNIA'!#REF!</x:definedName>
    <x:definedName name="anal3261_6" localSheetId="11">'Analysis Report H2S HIBERNIA'!#REF!</x:definedName>
    <x:definedName name="anal3261_7" localSheetId="11">'Analysis Report H2S HIBERNIA'!#REF!</x:definedName>
    <x:definedName name="anal3261_8" localSheetId="11">#REF!</x:definedName>
    <x:definedName name="analisis" localSheetId="11">#REF!</x:definedName>
    <x:definedName name="ANALISYS" localSheetId="11">#REF!</x:definedName>
    <x:definedName name="ANALYSIS" localSheetId="11">#N/A</x:definedName>
    <x:definedName name="asaddsasada" localSheetId="11">'Analysis Report H2S HIBERNIA'!#REF!</x:definedName>
    <x:definedName name="b12BM24" localSheetId="11">#REF!</x:definedName>
    <x:definedName name="BALTIC" localSheetId="11">#N/A</x:definedName>
    <x:definedName name="BARCO" localSheetId="11">#REF!</x:definedName>
    <x:definedName name="base1" localSheetId="11">'Analysis Report H2S HIBERNIA'!#REF!</x:definedName>
    <x:definedName name="BBB" localSheetId="11">#REF!</x:definedName>
    <x:definedName name="BLANCO" localSheetId="11">#REF!</x:definedName>
    <x:definedName name="bodega" localSheetId="11">'Analysis Report H2S HIBERNIA'!#REF!</x:definedName>
    <x:definedName name="BSW" localSheetId="11">#REF!</x:definedName>
    <x:definedName name="Bunker" localSheetId="11">#REF!</x:definedName>
    <x:definedName name="Bunker_5" localSheetId="11">#REF!</x:definedName>
    <x:definedName name="Bunker_6" localSheetId="11">#REF!</x:definedName>
    <x:definedName name="Bunker_7" localSheetId="11">#REF!</x:definedName>
    <x:definedName name="Bunker_8" localSheetId="11">#REF!</x:definedName>
    <x:definedName name="ca" localSheetId="11">#REF!</x:definedName>
    <x:definedName name="ca_8" localSheetId="11">#REF!</x:definedName>
    <x:definedName name="Calc.Terminal" localSheetId="11">'Analysis Report H2S HIBERNIA'!#REF!</x:definedName>
    <x:definedName name="calculo" localSheetId="11">'Analysis Report H2S HIBERNIA'!#REF!</x:definedName>
    <x:definedName name="cap" localSheetId="11">#REF!</x:definedName>
    <x:definedName name="caps" localSheetId="11">#REF!</x:definedName>
    <x:definedName name="CAPT" localSheetId="11">'Analysis Report H2S HIBERNIA'!#REF!</x:definedName>
    <x:definedName name="carta" localSheetId="11">'Analysis Report H2S HIBERNIA'!#REF!</x:definedName>
    <x:definedName name="CER" localSheetId="11">'Analysis Report H2S HIBERNIA'!#REF!</x:definedName>
    <x:definedName name="CERQUAN" localSheetId="11">#REF!</x:definedName>
    <x:definedName name="CERQUAN10" localSheetId="11">#REF!</x:definedName>
    <x:definedName name="CERQUAN4" localSheetId="11">#REF!</x:definedName>
    <x:definedName name="CERQUAN5" localSheetId="11">#REF!</x:definedName>
    <x:definedName name="CERQUAN6" localSheetId="11">#REF!</x:definedName>
    <x:definedName name="CERQUAN7" localSheetId="11">#REF!</x:definedName>
    <x:definedName name="cerquan8" localSheetId="11">#REF!</x:definedName>
    <x:definedName name="CERQUAN9" localSheetId="11">#REF!</x:definedName>
    <x:definedName name="CERTIFICATE" localSheetId="11">#REF!</x:definedName>
    <x:definedName name="client" localSheetId="11">#REF!</x:definedName>
    <x:definedName name="cliente" localSheetId="11">#REF!</x:definedName>
    <x:definedName name="Cliente_15" localSheetId="11">'Analysis Report H2S HIBERNIA'!#REF!</x:definedName>
    <x:definedName name="Cliente_16" localSheetId="11">'Analysis Report H2S HIBERNIA'!#REF!</x:definedName>
    <x:definedName name="Cliente_17" localSheetId="11">#REF!</x:definedName>
    <x:definedName name="Cliente_18" localSheetId="11">#REF!</x:definedName>
    <x:definedName name="Cliente_21" localSheetId="11">'Analysis Report H2S HIBERNIA'!#REF!</x:definedName>
    <x:definedName name="Cliente_4" localSheetId="11">'Analysis Report H2S HIBERNIA'!#REF!</x:definedName>
    <x:definedName name="Cliente_5" localSheetId="11">'Analysis Report H2S HIBERNIA'!#REF!</x:definedName>
    <x:definedName name="Cliente_6" localSheetId="11">'Analysis Report H2S HIBERNIA'!#REF!</x:definedName>
    <x:definedName name="Cliente_7" localSheetId="11">'Analysis Report H2S HIBERNIA'!#REF!</x:definedName>
    <x:definedName name="Cliente_8" localSheetId="11">#REF!</x:definedName>
    <x:definedName name="cliente1" localSheetId="11">'Analysis Report H2S HIBERNIA'!#REF!</x:definedName>
    <x:definedName name="cliente2" localSheetId="11">'Analysis Report H2S HIBERNIA'!#REF!</x:definedName>
    <x:definedName name="COA" localSheetId="11">#REF!</x:definedName>
    <x:definedName name="COMPAR" localSheetId="11">'Analysis Report H2S HIBERNIA'!#REF!</x:definedName>
    <x:definedName name="conf1" localSheetId="11">#REF!</x:definedName>
    <x:definedName name="conf2" localSheetId="11">#REF!</x:definedName>
    <x:definedName name="CONF3" localSheetId="11">#REF!</x:definedName>
    <x:definedName name="coni1" localSheetId="11">#REF!</x:definedName>
    <x:definedName name="coni2" localSheetId="11">#REF!</x:definedName>
    <x:definedName name="conori" localSheetId="11">#REF!</x:definedName>
    <x:definedName name="COPEC" localSheetId="11">#REF!</x:definedName>
    <x:definedName name="COPEC_8" localSheetId="11">#REF!</x:definedName>
    <x:definedName name="crefe" localSheetId="11">#REF!</x:definedName>
    <x:definedName name="CReference" localSheetId="11">#REF!</x:definedName>
    <x:definedName name="CSDF" localSheetId="11">#REF!</x:definedName>
    <x:definedName name="CUAL" localSheetId="11">#REF!</x:definedName>
    <x:definedName name="d" localSheetId="11">#REF!</x:definedName>
    <x:definedName name="D_15" localSheetId="11">#REF!</x:definedName>
    <x:definedName name="D_16" localSheetId="11">#REF!</x:definedName>
    <x:definedName name="D_17" localSheetId="11">#REF!</x:definedName>
    <x:definedName name="D_18" localSheetId="11">#REF!</x:definedName>
    <x:definedName name="D_4" localSheetId="11">#REF!</x:definedName>
    <x:definedName name="D_5" localSheetId="11">#REF!</x:definedName>
    <x:definedName name="D_6" localSheetId="11">#REF!</x:definedName>
    <x:definedName name="D_7" localSheetId="11">#REF!</x:definedName>
    <x:definedName name="D_8" localSheetId="11">#REF!</x:definedName>
    <x:definedName name="date" localSheetId="11">#REF!</x:definedName>
    <x:definedName name="DD" localSheetId="11">#REF!</x:definedName>
    <x:definedName name="DD_15" localSheetId="11">#REF!</x:definedName>
    <x:definedName name="DD_16" localSheetId="11">#REF!</x:definedName>
    <x:definedName name="DD_17" localSheetId="11">#REF!</x:definedName>
    <x:definedName name="DD_18" localSheetId="11">#REF!</x:definedName>
    <x:definedName name="DD_4" localSheetId="11">#REF!</x:definedName>
    <x:definedName name="DD_5" localSheetId="11">#REF!</x:definedName>
    <x:definedName name="DD_6" localSheetId="11">#REF!</x:definedName>
    <x:definedName name="DD_7" localSheetId="11">#REF!</x:definedName>
    <x:definedName name="DD_8" localSheetId="11">#REF!</x:definedName>
    <x:definedName name="DIF.REC" localSheetId="11">#REF!</x:definedName>
    <x:definedName name="DIF.REC_15" localSheetId="11">#REF!</x:definedName>
    <x:definedName name="DIF.REC_16" localSheetId="11">#REF!</x:definedName>
    <x:definedName name="DIF.REC_17" localSheetId="11">#REF!</x:definedName>
    <x:definedName name="DIF.REC_18" localSheetId="11">#REF!</x:definedName>
    <x:definedName name="DIF.REC_4" localSheetId="11">#REF!</x:definedName>
    <x:definedName name="DIF.REC_5" localSheetId="11">#REF!</x:definedName>
    <x:definedName name="DIF.REC_6" localSheetId="11">#REF!</x:definedName>
    <x:definedName name="DIF.REC_7" localSheetId="11">#REF!</x:definedName>
    <x:definedName name="DIF.REC_8" localSheetId="11">#REF!</x:definedName>
    <x:definedName name="DISCREPANCY" localSheetId="11">'Analysis Report H2S HIBERNIA'!#REF!</x:definedName>
    <x:definedName name="displace" localSheetId="11">#REF!</x:definedName>
    <x:definedName name="domicilio" localSheetId="11">#REF!</x:definedName>
    <x:definedName name="ds" localSheetId="11">#REF!</x:definedName>
    <x:definedName name="EDGAR" localSheetId="11">#N/A</x:definedName>
    <x:definedName name="EE" localSheetId="11">#REF!</x:definedName>
    <x:definedName name="EEEEEEEEEE" localSheetId="11">'Analysis Report H2S HIBERNIA'!#REF!</x:definedName>
    <x:definedName name="EIEIEIEIEIEIE" localSheetId="11">'Analysis Report H2S HIBERNIA'!#REF!</x:definedName>
    <x:definedName name="ENCARTGELA" localSheetId="11">'Analysis Report H2S HIBERNIA'!#REF!</x:definedName>
    <x:definedName name="err" localSheetId="11">#REF!</x:definedName>
    <x:definedName name="ert" localSheetId="11">#REF!</x:definedName>
    <x:definedName name="ert_5" localSheetId="11">#REF!</x:definedName>
    <x:definedName name="ert_6" localSheetId="11">#REF!</x:definedName>
    <x:definedName name="ert_7" localSheetId="11">#REF!</x:definedName>
    <x:definedName name="ert_8" localSheetId="11">#REF!</x:definedName>
    <x:definedName name="erty" localSheetId="11">#REF!</x:definedName>
    <x:definedName name="Excel_BuiltIn_Recorder" localSheetId="11">#REF!</x:definedName>
    <x:definedName name="Excel_BuiltIn_Recorder_8" localSheetId="11">#REF!</x:definedName>
    <x:definedName name="EXXON" localSheetId="11">#REF!</x:definedName>
    <x:definedName name="EXXONMOBIL" localSheetId="11">#REF!</x:definedName>
    <x:definedName name="EXXX" localSheetId="11">#REF!</x:definedName>
    <x:definedName name="F_REPORTE" localSheetId="11">#REF!</x:definedName>
    <x:definedName name="fax" localSheetId="11">'Analysis Report H2S HIBERNIA'!#REF!</x:definedName>
    <x:definedName name="fax2_16" localSheetId="11">'Analysis Report H2S HIBERNIA'!#REF!</x:definedName>
    <x:definedName name="fax2_4" localSheetId="11">'Analysis Report H2S HIBERNIA'!#REF!</x:definedName>
    <x:definedName name="fct" localSheetId="11">#REF!</x:definedName>
    <x:definedName name="FECHA" localSheetId="11">#REF!</x:definedName>
    <x:definedName name="fechainsp" localSheetId="11">#REF!</x:definedName>
    <x:definedName name="fgh" localSheetId="11">'Analysis Report H2S HIBERNIA'!#REF!</x:definedName>
    <x:definedName name="FLIN" localSheetId="11">#REF!</x:definedName>
    <x:definedName name="formato" localSheetId="11">'Analysis Report H2S HIBERNIA'!#REF!</x:definedName>
    <x:definedName name="FOS_5299_01" localSheetId="11">#REF!</x:definedName>
    <x:definedName name="GE_60F" localSheetId="11">#REF!</x:definedName>
    <x:definedName name="ges" localSheetId="11">#REF!</x:definedName>
    <x:definedName name="gest" localSheetId="11">#REF!</x:definedName>
    <x:definedName name="Grade1" localSheetId="11">'Analysis Report H2S HIBERNIA'!#REF!</x:definedName>
    <x:definedName name="Grade2" localSheetId="11">'Analysis Report H2S HIBERNIA'!#REF!</x:definedName>
    <x:definedName name="HH" localSheetId="11">#REF!</x:definedName>
    <x:definedName name="hjk" localSheetId="11">'Analysis Report H2S HIBERNIA'!#REF!</x:definedName>
    <x:definedName name="hoja" localSheetId="11">#REF!</x:definedName>
    <x:definedName name="IDate" localSheetId="11">#REF!</x:definedName>
    <x:definedName name="IMP" localSheetId="11">#REF!</x:definedName>
    <x:definedName name="IMP_8" localSheetId="11">#REF!</x:definedName>
    <x:definedName name="IMPRESION" localSheetId="11">[0]!IMPLOGO</x:definedName>
    <x:definedName name="IMPRIMIR" localSheetId="11">#N/A</x:definedName>
    <x:definedName name="Imprimir_área_IM" localSheetId="11">#REF!</x:definedName>
    <x:definedName name="imprs" localSheetId="11">[0]!IMPLOGO</x:definedName>
    <x:definedName name="index" localSheetId="11">'Analysis Report H2S HIBERNIA'!#REF!</x:definedName>
    <x:definedName name="index_16" localSheetId="11">'Analysis Report H2S HIBERNIA'!#REF!</x:definedName>
    <x:definedName name="index_4" localSheetId="11">'Analysis Report H2S HIBERNIA'!#REF!</x:definedName>
    <x:definedName name="inspdate" localSheetId="11">#REF!</x:definedName>
    <x:definedName name="inspeccion" localSheetId="11">#REF!</x:definedName>
    <x:definedName name="JAN" localSheetId="11">#REF!</x:definedName>
    <x:definedName name="jk" localSheetId="11">'Analysis Report H2S HIBERNIA'!#REF!</x:definedName>
    <x:definedName name="jkl" localSheetId="11">'Analysis Report H2S HIBERNIA'!#REF!</x:definedName>
    <x:definedName name="k" localSheetId="11">#REF!</x:definedName>
    <x:definedName name="kk" localSheetId="11">'Analysis Report H2S HIBERNIA'!#REF!</x:definedName>
    <x:definedName name="KOCH" localSheetId="11">#REF!</x:definedName>
    <x:definedName name="L" localSheetId="11">#REF!</x:definedName>
    <x:definedName name="LAP" localSheetId="11">#REF!</x:definedName>
    <x:definedName name="LBS" localSheetId="11">#REF!</x:definedName>
    <x:definedName name="LETA" localSheetId="11">'Analysis Report H2S HIBERNIA'!#REF!</x:definedName>
    <x:definedName name="LETATAR" localSheetId="11">'Analysis Report H2S HIBERNIA'!#REF!</x:definedName>
    <x:definedName name="lettar" localSheetId="11">'Analysis Report H2S HIBERNIA'!#REF!</x:definedName>
    <x:definedName name="LETTER" localSheetId="11" hidden="1">#REF!</x:definedName>
    <x:definedName name="LIBARDO" localSheetId="11">#N/A</x:definedName>
    <x:definedName name="libro" localSheetId="11">'Analysis Report H2S HIBERNIA'!#REF!</x:definedName>
    <x:definedName name="libro3" localSheetId="11">#REF!</x:definedName>
    <x:definedName name="libro3_15" localSheetId="11">#REF!</x:definedName>
    <x:definedName name="libro3_16" localSheetId="11">#REF!</x:definedName>
    <x:definedName name="libro3_17" localSheetId="11">#REF!</x:definedName>
    <x:definedName name="libro3_18" localSheetId="11">#REF!</x:definedName>
    <x:definedName name="libro3_4" localSheetId="11">#REF!</x:definedName>
    <x:definedName name="libro3_5" localSheetId="11">#REF!</x:definedName>
    <x:definedName name="libro3_6" localSheetId="11">#REF!</x:definedName>
    <x:definedName name="libro3_7" localSheetId="11">#REF!</x:definedName>
    <x:definedName name="libro3_8" localSheetId="11">#REF!</x:definedName>
    <x:definedName name="libro4" localSheetId="11">#REF!</x:definedName>
    <x:definedName name="LOADSCALE" localSheetId="11">#REF!</x:definedName>
    <x:definedName name="LOCAT" localSheetId="11">'Analysis Report H2S HIBERNIA'!#REF!</x:definedName>
    <x:definedName name="location" localSheetId="11">#REF!</x:definedName>
    <x:definedName name="LONG_MC_RAD" localSheetId="11">'Analysis Report H2S HIBERNIA'!#REF!</x:definedName>
    <x:definedName name="loop" localSheetId="11">#REF!</x:definedName>
    <x:definedName name="lop" localSheetId="11">'Analysis Report H2S HIBERNIA'!#REF!</x:definedName>
    <x:definedName name="lugar" localSheetId="11">'Analysis Report H2S HIBERNIA'!#REF!</x:definedName>
    <x:definedName name="Macro1_8" localSheetId="11">#REF!</x:definedName>
    <x:definedName name="Macro2_8" localSheetId="11">#REF!</x:definedName>
    <x:definedName name="marcelo" localSheetId="11">#REF!</x:definedName>
    <x:definedName name="MOBIL" localSheetId="11">#REF!</x:definedName>
    <x:definedName name="Módulo2.IMPLOGO" localSheetId="11">#N/A</x:definedName>
    <x:definedName name="N_REFERENCIA" localSheetId="11">#REF!</x:definedName>
    <x:definedName name="NA" localSheetId="11">#REF!</x:definedName>
    <x:definedName name="NAVE" localSheetId="11">#REF!</x:definedName>
    <x:definedName name="NEW" localSheetId="11">#REF!</x:definedName>
    <x:definedName name="nref" localSheetId="11">#REF!</x:definedName>
    <x:definedName name="nrefe" localSheetId="11">'Analysis Report H2S HIBERNIA'!#REF!</x:definedName>
    <x:definedName name="NUEVO" localSheetId="11">#REF!</x:definedName>
    <x:definedName name="numero" localSheetId="11">#REF!</x:definedName>
    <x:definedName name="OBQ_2" localSheetId="11">#REF!</x:definedName>
    <x:definedName name="OBQ_3" localSheetId="11">#REF!</x:definedName>
    <x:definedName name="observ2" localSheetId="11">'Analysis Report H2S HIBERNIA'!#REF!</x:definedName>
    <x:definedName name="observ3" localSheetId="11">'Analysis Report H2S HIBERNIA'!#REF!</x:definedName>
    <x:definedName name="OCENSA" localSheetId="11">#REF!</x:definedName>
    <x:definedName name="OEEEEEEEE" localSheetId="11">'Analysis Report H2S HIBERNIA'!#REF!</x:definedName>
    <x:definedName name="ol" localSheetId="11">#REF!</x:definedName>
    <x:definedName name="ORE" localSheetId="11">'Analysis Report H2S HIBERNIA'!#REF!</x:definedName>
    <x:definedName name="orefe" localSheetId="11">#REF!</x:definedName>
    <x:definedName name="OReference" localSheetId="11">#REF!</x:definedName>
    <x:definedName name="otielsa" localSheetId="11">'Analysis Report H2S HIBERNIA'!#REF!</x:definedName>
    <x:definedName name="PAGE2" localSheetId="11">#REF!</x:definedName>
    <x:definedName name="paja" localSheetId="11">'Analysis Report H2S HIBERNIA'!#REF!</x:definedName>
    <x:definedName name="PARCELA1" localSheetId="11">#REF!</x:definedName>
    <x:definedName name="PARCELA2" localSheetId="11">#REF!</x:definedName>
    <x:definedName name="PARCELA3" localSheetId="11">#REF!</x:definedName>
    <x:definedName name="PARCELA4" localSheetId="11">#REF!</x:definedName>
    <x:definedName name="PARCELA5" localSheetId="11">#REF!</x:definedName>
    <x:definedName name="PARCELA6" localSheetId="11">#REF!</x:definedName>
    <x:definedName name="PARCELA9" localSheetId="11">#REF!</x:definedName>
    <x:definedName name="PETROBRAS" localSheetId="11">#REF!</x:definedName>
    <x:definedName name="PIET" localSheetId="11">#REF!</x:definedName>
    <x:definedName name="pn" localSheetId="11">#REF!</x:definedName>
    <x:definedName name="pns" localSheetId="11">#REF!</x:definedName>
    <x:definedName name="PRO" localSheetId="11">#REF!</x:definedName>
    <x:definedName name="PRO_17" localSheetId="11">#REF!</x:definedName>
    <x:definedName name="PRO_18" localSheetId="11">#REF!</x:definedName>
    <x:definedName name="PRO_5" localSheetId="11">#REF!</x:definedName>
    <x:definedName name="PRO_6" localSheetId="11">#REF!</x:definedName>
    <x:definedName name="PRO_7" localSheetId="11">#REF!</x:definedName>
    <x:definedName name="PRO_8" localSheetId="11">#REF!</x:definedName>
    <x:definedName name="product" localSheetId="11">#REF!</x:definedName>
    <x:definedName name="producto" localSheetId="11">#REF!</x:definedName>
    <x:definedName name="protect" localSheetId="11">'Analysis Report H2S HIBERNIA'!#REF!</x:definedName>
    <x:definedName name="Protes" localSheetId="11">#REF!</x:definedName>
    <x:definedName name="Protes_15" localSheetId="11">'Analysis Report H2S HIBERNIA'!#REF!</x:definedName>
    <x:definedName name="Protes_16" localSheetId="11">#REF!</x:definedName>
    <x:definedName name="Protes_17" localSheetId="11">#REF!</x:definedName>
    <x:definedName name="Protes_18" localSheetId="11">#REF!</x:definedName>
    <x:definedName name="Protes_4" localSheetId="11">#REF!</x:definedName>
    <x:definedName name="Protes_5" localSheetId="11">#REF!</x:definedName>
    <x:definedName name="Protes_6" localSheetId="11">#REF!</x:definedName>
    <x:definedName name="Protes_7" localSheetId="11">#REF!</x:definedName>
    <x:definedName name="Protes_8" localSheetId="11">#REF!</x:definedName>
    <x:definedName name="protest" localSheetId="11" hidden="1">#REF!</x:definedName>
    <x:definedName name="protesta" localSheetId="11">'Analysis Report H2S HIBERNIA'!#REF!</x:definedName>
    <x:definedName name="PROTESTDIFF" localSheetId="11">#REF!</x:definedName>
    <x:definedName name="PROTS" localSheetId="11">'Analysis Report H2S HIBERNIA'!#REF!</x:definedName>
    <x:definedName name="PROVER" localSheetId="11">#REF!</x:definedName>
    <x:definedName name="PROVERS" localSheetId="11">#REF!</x:definedName>
    <x:definedName name="pt" localSheetId="11">#REF!</x:definedName>
    <x:definedName name="pts" localSheetId="11">#REF!</x:definedName>
    <x:definedName name="puerto" localSheetId="11">#REF!</x:definedName>
    <x:definedName name="q" localSheetId="11">#REF!</x:definedName>
    <x:definedName name="QCKLST" localSheetId="11">#REF!</x:definedName>
    <x:definedName name="QCKLST." localSheetId="11">#REF!</x:definedName>
    <x:definedName name="QCOMP" localSheetId="11">'Analysis Report H2S HIBERNIA'!#REF!</x:definedName>
    <x:definedName name="QCOVER" localSheetId="11">#REF!</x:definedName>
    <x:definedName name="QDISCRP" localSheetId="11">#REF!</x:definedName>
    <x:definedName name="QE" localSheetId="11">'Analysis Report H2S HIBERNIA'!#REF!</x:definedName>
    <x:definedName name="QGAGEHT" localSheetId="11">#REF!</x:definedName>
    <x:definedName name="QLINDIS" localSheetId="11">#REF!</x:definedName>
    <x:definedName name="QLOP" localSheetId="11">#REF!</x:definedName>
    <x:definedName name="QLOT" localSheetId="11">#REF!</x:definedName>
    <x:definedName name="QOBQROB" localSheetId="11">#REF!</x:definedName>
    <x:definedName name="qprovers" localSheetId="11">#REF!</x:definedName>
    <x:definedName name="QSA" localSheetId="11">#REF!</x:definedName>
    <x:definedName name="QSAA" localSheetId="11">#REF!</x:definedName>
    <x:definedName name="QSAPER" localSheetId="11">#REF!</x:definedName>
    <x:definedName name="QSHOMET" localSheetId="11">#REF!</x:definedName>
    <x:definedName name="QTETG" localSheetId="11">#REF!</x:definedName>
    <x:definedName name="QTIMELOG" localSheetId="11">#REF!</x:definedName>
    <x:definedName name="quewstons" localSheetId="11">'Analysis Report H2S HIBERNIA'!#REF!</x:definedName>
    <x:definedName name="QULLREP" localSheetId="11">#REF!</x:definedName>
    <x:definedName name="QVEF" localSheetId="11">#REF!</x:definedName>
    <x:definedName name="QVISINS" localSheetId="11">#REF!</x:definedName>
    <x:definedName name="ramon" localSheetId="11">'Analysis Report H2S HIBERNIA'!#REF!</x:definedName>
    <x:definedName name="ramonn" localSheetId="11">'Analysis Report H2S HIBERNIA'!#REF!</x:definedName>
    <x:definedName name="raosmama" localSheetId="11">#REF!</x:definedName>
    <x:definedName name="RATA" localSheetId="11">'Analysis Report H2S HIBERNIA'!#REF!</x:definedName>
    <x:definedName name="REMO" localSheetId="11">'Analysis Report H2S HIBERNIA'!#REF!</x:definedName>
    <x:definedName name="rene" localSheetId="11">#REF!</x:definedName>
    <x:definedName name="REPORT_DATE" localSheetId="11">#REF!</x:definedName>
    <x:definedName name="representante" localSheetId="11">#REF!</x:definedName>
    <x:definedName name="restaq" localSheetId="11">#REF!</x:definedName>
    <x:definedName name="roalby" localSheetId="11">'Analysis Report H2S HIBERNIA'!#REF!</x:definedName>
    <x:definedName name="SAMPLER" localSheetId="11">#N/A</x:definedName>
    <x:definedName name="Secondary" localSheetId="11">#REF!</x:definedName>
    <x:definedName name="Secondary_15" localSheetId="11">#REF!</x:definedName>
    <x:definedName name="Secondary_16" localSheetId="11">#REF!</x:definedName>
    <x:definedName name="Secondary_17" localSheetId="11">#REF!</x:definedName>
    <x:definedName name="Secondary_18" localSheetId="11">#REF!</x:definedName>
    <x:definedName name="Secondary_4" localSheetId="11">#REF!</x:definedName>
    <x:definedName name="Secondary_5" localSheetId="11">#REF!</x:definedName>
    <x:definedName name="Secondary_6" localSheetId="11">#REF!</x:definedName>
    <x:definedName name="Secondary_7" localSheetId="11">#REF!</x:definedName>
    <x:definedName name="Secondary_8" localSheetId="11">'Analysis Report H2S HIBERNIA'!#REF!</x:definedName>
    <x:definedName name="SHICARGO" localSheetId="11">#REF!</x:definedName>
    <x:definedName name="SHIPTAR" localSheetId="11">'Analysis Report H2S HIBERNIA'!#REF!</x:definedName>
    <x:definedName name="SHOMET" localSheetId="11">#REF!</x:definedName>
    <x:definedName name="SHORE" localSheetId="11">'Analysis Report H2S HIBERNIA'!#REF!</x:definedName>
    <x:definedName name="SHOREP" localSheetId="11">#REF!</x:definedName>
    <x:definedName name="shr" localSheetId="11">#REF!</x:definedName>
    <x:definedName name="shr_8" localSheetId="11">#REF!</x:definedName>
    <x:definedName name="sref" localSheetId="11">#REF!</x:definedName>
    <x:definedName name="srefe" localSheetId="11">'Analysis Report H2S HIBERNIA'!#REF!</x:definedName>
    <x:definedName name="SS" localSheetId="11">#REF!</x:definedName>
    <x:definedName name="sss" localSheetId="11">#REF!</x:definedName>
    <x:definedName name="SU_REFERENCIA" localSheetId="11">#REF!</x:definedName>
    <x:definedName name="SUBJECT" localSheetId="11">#REF!</x:definedName>
    <x:definedName name="SUM" localSheetId="11">#REF!</x:definedName>
    <x:definedName name="SUM_15" localSheetId="11">#REF!</x:definedName>
    <x:definedName name="SUM_16" localSheetId="11">#REF!</x:definedName>
    <x:definedName name="SUM_17" localSheetId="11">#REF!</x:definedName>
    <x:definedName name="SUM_18" localSheetId="11">#REF!</x:definedName>
    <x:definedName name="SUM_4" localSheetId="11">#REF!</x:definedName>
    <x:definedName name="SUM_5" localSheetId="11">#REF!</x:definedName>
    <x:definedName name="SUM_6" localSheetId="11">#REF!</x:definedName>
    <x:definedName name="SUM_7" localSheetId="11">#REF!</x:definedName>
    <x:definedName name="SUM_8" localSheetId="11">#REF!</x:definedName>
    <x:definedName name="SUMA" localSheetId="11">#REF!</x:definedName>
    <x:definedName name="T" localSheetId="11">#REF!</x:definedName>
    <x:definedName name="T\54" localSheetId="11">'Analysis Report H2S HIBERNIA'!#REF!</x:definedName>
    <x:definedName name="T\55" localSheetId="11">'Analysis Report H2S HIBERNIA'!#REF!</x:definedName>
    <x:definedName name="TAB13_15" localSheetId="11">#REF!</x:definedName>
    <x:definedName name="TAB13_17" localSheetId="11">#REF!</x:definedName>
    <x:definedName name="TAB13_18" localSheetId="11">#REF!</x:definedName>
    <x:definedName name="TAB13_5" localSheetId="11">#REF!</x:definedName>
    <x:definedName name="TAB13_6" localSheetId="11">#REF!</x:definedName>
    <x:definedName name="TAB13_7" localSheetId="11">#REF!</x:definedName>
    <x:definedName name="TAB13_8" localSheetId="11">#REF!</x:definedName>
    <x:definedName name="TANULOD2" localSheetId="11">'Analysis Report H2S HIBERNIA'!#REF!</x:definedName>
    <x:definedName name="TELEX" localSheetId="11">#REF!</x:definedName>
    <x:definedName name="telex1" localSheetId="11">#REF!</x:definedName>
    <x:definedName name="telex2" localSheetId="11">#REF!</x:definedName>
    <x:definedName name="telex3" localSheetId="11">#REF!</x:definedName>
    <x:definedName name="temperaturas" localSheetId="11">#REF!</x:definedName>
    <x:definedName name="TL" localSheetId="11">#REF!</x:definedName>
    <x:definedName name="TLXCOVE" localSheetId="11">#REF!</x:definedName>
    <x:definedName name="TONELAJE" localSheetId="11">#REF!</x:definedName>
    <x:definedName name="USGALL" localSheetId="11">#REF!</x:definedName>
    <x:definedName name="UTI" localSheetId="11">#REF!</x:definedName>
    <x:definedName name="UTI_15" localSheetId="11">#REF!</x:definedName>
    <x:definedName name="UTI_17" localSheetId="11">#REF!</x:definedName>
    <x:definedName name="UTI_18" localSheetId="11">#REF!</x:definedName>
    <x:definedName name="UTI_5" localSheetId="11">#REF!</x:definedName>
    <x:definedName name="UTI_6" localSheetId="11">#REF!</x:definedName>
    <x:definedName name="UTI_7" localSheetId="11">#REF!</x:definedName>
    <x:definedName name="UTI_8" localSheetId="11">#REF!</x:definedName>
    <x:definedName name="VESS" localSheetId="11">'Analysis Report H2S HIBERNIA'!#REF!</x:definedName>
    <x:definedName name="vessel" localSheetId="11">#REF!</x:definedName>
    <x:definedName name="vn" localSheetId="11">#REF!</x:definedName>
    <x:definedName name="VT" localSheetId="11">#REF!</x:definedName>
    <x:definedName name="wer" localSheetId="11">#REF!</x:definedName>
    <x:definedName name="\0" localSheetId="10">#REF!</x:definedName>
    <x:definedName name="\r" localSheetId="10">'Analysis Report H2S POLVO'!#REF!</x:definedName>
    <x:definedName name="\s" localSheetId="10">'Analysis Report H2S POLVO'!#REF!</x:definedName>
    <x:definedName name="____________________fax2" localSheetId="10">'Analysis Report H2S POLVO'!#REF!</x:definedName>
    <x:definedName name="___________________fax2" localSheetId="10">'Analysis Report H2S POLVO'!#REF!</x:definedName>
    <x:definedName name="__________________fax2" localSheetId="10">'Analysis Report H2S POLVO'!#REF!</x:definedName>
    <x:definedName name="_________________fax2" localSheetId="10">'Analysis Report H2S POLVO'!#REF!</x:definedName>
    <x:definedName name="________________fax2" localSheetId="10">'Analysis Report H2S POLVO'!#REF!</x:definedName>
    <x:definedName name="_______________fax2" localSheetId="10">'Analysis Report H2S POLVO'!#REF!</x:definedName>
    <x:definedName name="______________fax2" localSheetId="10">'Analysis Report H2S POLVO'!#REF!</x:definedName>
    <x:definedName name="_____________fax2" localSheetId="10">'Analysis Report H2S POLVO'!#REF!</x:definedName>
    <x:definedName name="____________fax2" localSheetId="10">'Analysis Report H2S POLVO'!#REF!</x:definedName>
    <x:definedName name="___________fax2" localSheetId="10">'Analysis Report H2S POLVO'!#REF!</x:definedName>
    <x:definedName name="__________fax2" localSheetId="10">'Analysis Report H2S POLVO'!#REF!</x:definedName>
    <x:definedName name="_________fax2" localSheetId="10">'Analysis Report H2S POLVO'!#REF!</x:definedName>
    <x:definedName name="________fax2" localSheetId="10">'Analysis Report H2S POLVO'!#REF!</x:definedName>
    <x:definedName name="_______fax2" localSheetId="10">'Analysis Report H2S POLVO'!#REF!</x:definedName>
    <x:definedName name="______ANA3261" localSheetId="10">#REF!</x:definedName>
    <x:definedName name="______fax2" localSheetId="10">'Analysis Report H2S POLVO'!#REF!</x:definedName>
    <x:definedName name="_____ANA3261" localSheetId="10">#REF!</x:definedName>
    <x:definedName name="_____fax2" localSheetId="10">'Analysis Report H2S POLVO'!#REF!</x:definedName>
    <x:definedName name="_____TAB13" localSheetId="10">#REF!</x:definedName>
    <x:definedName name="____ANA3261" localSheetId="10">#REF!</x:definedName>
    <x:definedName name="____fax2" localSheetId="10">'Analysis Report H2S POLVO'!#REF!</x:definedName>
    <x:definedName name="____OBS1" localSheetId="10">'Analysis Report H2S POLVO'!#REF!</x:definedName>
    <x:definedName name="____TAB13" localSheetId="10">#REF!</x:definedName>
    <x:definedName name="___ANA3261" localSheetId="10">#REF!</x:definedName>
    <x:definedName name="___fax2" localSheetId="10">'Analysis Report H2S POLVO'!#REF!</x:definedName>
    <x:definedName name="___OBS1" localSheetId="10">'Analysis Report H2S POLVO'!#REF!</x:definedName>
    <x:definedName name="___TAB13" localSheetId="10">#REF!</x:definedName>
    <x:definedName name="__ANA3261" localSheetId="10">#REF!</x:definedName>
    <x:definedName name="__fax2" localSheetId="10">'Analysis Report H2S POLVO'!#REF!</x:definedName>
    <x:definedName name="__OBS1" localSheetId="10">'Analysis Report H2S POLVO'!#REF!</x:definedName>
    <x:definedName name="__TAB13" localSheetId="10">#REF!</x:definedName>
    <x:definedName name="_ANA32145" localSheetId="10">#REF!</x:definedName>
    <x:definedName name="_ANA3261" localSheetId="10">#REF!</x:definedName>
    <x:definedName name="_ANA3261_15" localSheetId="10">#REF!</x:definedName>
    <x:definedName name="_ANA3261_5" localSheetId="10">#REF!</x:definedName>
    <x:definedName name="_ANA3261_6" localSheetId="10">#REF!</x:definedName>
    <x:definedName name="_ANA3261_7" localSheetId="10">#REF!</x:definedName>
    <x:definedName name="_ANA3261_8" localSheetId="10">#REF!</x:definedName>
    <x:definedName name="_fax2" localSheetId="10">'Analysis Report H2S POLVO'!#REF!</x:definedName>
    <x:definedName name="_Fill" localSheetId="10" hidden="1">'Analysis Report H2S POLVO'!#REF!</x:definedName>
    <x:definedName name="_LOP3" localSheetId="10">'Analysis Report H2S POLVO'!#REF!</x:definedName>
    <x:definedName name="_OBS1" localSheetId="10">'Analysis Report H2S POLVO'!#REF!</x:definedName>
    <x:definedName name="_TAB13" localSheetId="10">#REF!</x:definedName>
    <x:definedName name="_Table1_In1" localSheetId="10" hidden="1">#REF!</x:definedName>
    <x:definedName name="_Table1_Out" localSheetId="10" hidden="1">#REF!</x:definedName>
    <x:definedName name="_TABLE2_OUT" localSheetId="10" hidden="1">#REF!</x:definedName>
    <x:definedName name="A" localSheetId="10">#REF!</x:definedName>
    <x:definedName name="A_16" localSheetId="10">#REF!</x:definedName>
    <x:definedName name="A_17" localSheetId="10">#REF!</x:definedName>
    <x:definedName name="A_18" localSheetId="10">#REF!</x:definedName>
    <x:definedName name="A_4" localSheetId="10">#REF!</x:definedName>
    <x:definedName name="A_5" localSheetId="10">#REF!</x:definedName>
    <x:definedName name="A_6" localSheetId="10">#REF!</x:definedName>
    <x:definedName name="A_7" localSheetId="10">#REF!</x:definedName>
    <x:definedName name="A_8" localSheetId="10">#REF!</x:definedName>
    <x:definedName name="A_impresión_IM" localSheetId="10">#REF!</x:definedName>
    <x:definedName name="AAA" localSheetId="10">#REF!</x:definedName>
    <x:definedName name="AAAAA" localSheetId="10">'Analysis Report H2S POLVO'!#REF!</x:definedName>
    <x:definedName name="AENTRADA" localSheetId="10">#REF!</x:definedName>
    <x:definedName name="Almacen" localSheetId="10">#REF!</x:definedName>
    <x:definedName name="Alpha" localSheetId="10">'Analysis Report H2S POLVO'!#REF!</x:definedName>
    <x:definedName name="AMOCO" localSheetId="10">#REF!</x:definedName>
    <x:definedName name="an" localSheetId="10">'Analysis Report H2S POLVO'!#REF!</x:definedName>
    <x:definedName name="ANA3261_15" localSheetId="10">'Analysis Report H2S POLVO'!#REF!</x:definedName>
    <x:definedName name="ANA3261_16" localSheetId="10">#REF!</x:definedName>
    <x:definedName name="ANA3261_17" localSheetId="10">#REF!</x:definedName>
    <x:definedName name="ANA3261_18" localSheetId="10">#REF!</x:definedName>
    <x:definedName name="ANA3261_4" localSheetId="10">#REF!</x:definedName>
    <x:definedName name="ANA3261_5" localSheetId="10">'Analysis Report H2S POLVO'!#REF!</x:definedName>
    <x:definedName name="ANA3261_6" localSheetId="10">'Analysis Report H2S POLVO'!#REF!</x:definedName>
    <x:definedName name="ANA3261_7" localSheetId="10">'Analysis Report H2S POLVO'!#REF!</x:definedName>
    <x:definedName name="ANA3261_8" localSheetId="10">#REF!</x:definedName>
    <x:definedName name="ANAL1" localSheetId="10">#REF!</x:definedName>
    <x:definedName name="ANAL1_15" localSheetId="10">'Analysis Report H2S POLVO'!#REF!</x:definedName>
    <x:definedName name="ANAL1_16" localSheetId="10">#REF!</x:definedName>
    <x:definedName name="ANAL1_17" localSheetId="10">#REF!</x:definedName>
    <x:definedName name="ANAL1_18" localSheetId="10">#REF!</x:definedName>
    <x:definedName name="ANAL1_4" localSheetId="10">#REF!</x:definedName>
    <x:definedName name="ANAL1_5" localSheetId="10">'Analysis Report H2S POLVO'!#REF!</x:definedName>
    <x:definedName name="ANAL1_6" localSheetId="10">'Analysis Report H2S POLVO'!#REF!</x:definedName>
    <x:definedName name="ANAL1_7" localSheetId="10">'Analysis Report H2S POLVO'!#REF!</x:definedName>
    <x:definedName name="ANAL1_8" localSheetId="10">#REF!</x:definedName>
    <x:definedName name="ANAL3251" localSheetId="10">#REF!</x:definedName>
    <x:definedName name="ANAL3251_15" localSheetId="10">'Analysis Report H2S POLVO'!#REF!</x:definedName>
    <x:definedName name="ANAL3251_16" localSheetId="10">#REF!</x:definedName>
    <x:definedName name="ANAL3251_17" localSheetId="10">#REF!</x:definedName>
    <x:definedName name="ANAL3251_18" localSheetId="10">#REF!</x:definedName>
    <x:definedName name="ANAL3251_4" localSheetId="10">#REF!</x:definedName>
    <x:definedName name="ANAL3251_5" localSheetId="10">'Analysis Report H2S POLVO'!#REF!</x:definedName>
    <x:definedName name="ANAL3251_6" localSheetId="10">'Analysis Report H2S POLVO'!#REF!</x:definedName>
    <x:definedName name="ANAL3251_7" localSheetId="10">'Analysis Report H2S POLVO'!#REF!</x:definedName>
    <x:definedName name="ANAL3251_8" localSheetId="10">#REF!</x:definedName>
    <x:definedName name="anal3261" localSheetId="10">#REF!</x:definedName>
    <x:definedName name="anal3261_15" localSheetId="10">'Analysis Report H2S POLVO'!#REF!</x:definedName>
    <x:definedName name="anal3261_16" localSheetId="10">#REF!</x:definedName>
    <x:definedName name="anal3261_17" localSheetId="10">#REF!</x:definedName>
    <x:definedName name="anal3261_18" localSheetId="10">#REF!</x:definedName>
    <x:definedName name="anal3261_4" localSheetId="10">#REF!</x:definedName>
    <x:definedName name="anal3261_5" localSheetId="10">'Analysis Report H2S POLVO'!#REF!</x:definedName>
    <x:definedName name="anal3261_6" localSheetId="10">'Analysis Report H2S POLVO'!#REF!</x:definedName>
    <x:definedName name="anal3261_7" localSheetId="10">'Analysis Report H2S POLVO'!#REF!</x:definedName>
    <x:definedName name="anal3261_8" localSheetId="10">#REF!</x:definedName>
    <x:definedName name="analisis" localSheetId="10">#REF!</x:definedName>
    <x:definedName name="ANALISYS" localSheetId="10">#REF!</x:definedName>
    <x:definedName name="ANALYSIS" localSheetId="10">#N/A</x:definedName>
    <x:definedName name="asaddsasada" localSheetId="10">'Analysis Report H2S POLVO'!#REF!</x:definedName>
    <x:definedName name="b12BM24" localSheetId="10">#REF!</x:definedName>
    <x:definedName name="BALTIC" localSheetId="10">#N/A</x:definedName>
    <x:definedName name="BARCO" localSheetId="10">#REF!</x:definedName>
    <x:definedName name="base1" localSheetId="10">'Analysis Report H2S POLVO'!#REF!</x:definedName>
    <x:definedName name="BBB" localSheetId="10">#REF!</x:definedName>
    <x:definedName name="BLANCO" localSheetId="10">#REF!</x:definedName>
    <x:definedName name="bodega" localSheetId="10">'Analysis Report H2S POLVO'!#REF!</x:definedName>
    <x:definedName name="BSW" localSheetId="10">#REF!</x:definedName>
    <x:definedName name="Bunker" localSheetId="10">#REF!</x:definedName>
    <x:definedName name="Bunker_5" localSheetId="10">#REF!</x:definedName>
    <x:definedName name="Bunker_6" localSheetId="10">#REF!</x:definedName>
    <x:definedName name="Bunker_7" localSheetId="10">#REF!</x:definedName>
    <x:definedName name="Bunker_8" localSheetId="10">#REF!</x:definedName>
    <x:definedName name="ca" localSheetId="10">#REF!</x:definedName>
    <x:definedName name="ca_8" localSheetId="10">#REF!</x:definedName>
    <x:definedName name="Calc.Terminal" localSheetId="10">'Analysis Report H2S POLVO'!#REF!</x:definedName>
    <x:definedName name="calculo" localSheetId="10">'Analysis Report H2S POLVO'!#REF!</x:definedName>
    <x:definedName name="cap" localSheetId="10">#REF!</x:definedName>
    <x:definedName name="caps" localSheetId="10">#REF!</x:definedName>
    <x:definedName name="CAPT" localSheetId="10">'Analysis Report H2S POLVO'!#REF!</x:definedName>
    <x:definedName name="carta" localSheetId="10">'Analysis Report H2S POLVO'!#REF!</x:definedName>
    <x:definedName name="CER" localSheetId="10">'Analysis Report H2S POLVO'!#REF!</x:definedName>
    <x:definedName name="CERQUAN" localSheetId="10">#REF!</x:definedName>
    <x:definedName name="CERQUAN10" localSheetId="10">#REF!</x:definedName>
    <x:definedName name="CERQUAN4" localSheetId="10">#REF!</x:definedName>
    <x:definedName name="CERQUAN5" localSheetId="10">#REF!</x:definedName>
    <x:definedName name="CERQUAN6" localSheetId="10">#REF!</x:definedName>
    <x:definedName name="CERQUAN7" localSheetId="10">#REF!</x:definedName>
    <x:definedName name="cerquan8" localSheetId="10">#REF!</x:definedName>
    <x:definedName name="CERQUAN9" localSheetId="10">#REF!</x:definedName>
    <x:definedName name="CERTIFICATE" localSheetId="10">#REF!</x:definedName>
    <x:definedName name="client" localSheetId="10">#REF!</x:definedName>
    <x:definedName name="cliente" localSheetId="10">#REF!</x:definedName>
    <x:definedName name="Cliente_15" localSheetId="10">'Analysis Report H2S POLVO'!#REF!</x:definedName>
    <x:definedName name="Cliente_16" localSheetId="10">'Analysis Report H2S POLVO'!#REF!</x:definedName>
    <x:definedName name="Cliente_17" localSheetId="10">#REF!</x:definedName>
    <x:definedName name="Cliente_18" localSheetId="10">#REF!</x:definedName>
    <x:definedName name="Cliente_21" localSheetId="10">'Analysis Report H2S POLVO'!#REF!</x:definedName>
    <x:definedName name="Cliente_4" localSheetId="10">'Analysis Report H2S POLVO'!#REF!</x:definedName>
    <x:definedName name="Cliente_5" localSheetId="10">'Analysis Report H2S POLVO'!#REF!</x:definedName>
    <x:definedName name="Cliente_6" localSheetId="10">'Analysis Report H2S POLVO'!#REF!</x:definedName>
    <x:definedName name="Cliente_7" localSheetId="10">'Analysis Report H2S POLVO'!#REF!</x:definedName>
    <x:definedName name="Cliente_8" localSheetId="10">#REF!</x:definedName>
    <x:definedName name="cliente1" localSheetId="10">'Analysis Report H2S POLVO'!#REF!</x:definedName>
    <x:definedName name="cliente2" localSheetId="10">'Analysis Report H2S POLVO'!#REF!</x:definedName>
    <x:definedName name="COA" localSheetId="10">#REF!</x:definedName>
    <x:definedName name="COMPAR" localSheetId="10">'Analysis Report H2S POLVO'!#REF!</x:definedName>
    <x:definedName name="conf1" localSheetId="10">#REF!</x:definedName>
    <x:definedName name="conf2" localSheetId="10">#REF!</x:definedName>
    <x:definedName name="CONF3" localSheetId="10">#REF!</x:definedName>
    <x:definedName name="coni1" localSheetId="10">#REF!</x:definedName>
    <x:definedName name="coni2" localSheetId="10">#REF!</x:definedName>
    <x:definedName name="conori" localSheetId="10">#REF!</x:definedName>
    <x:definedName name="COPEC" localSheetId="10">#REF!</x:definedName>
    <x:definedName name="COPEC_8" localSheetId="10">#REF!</x:definedName>
    <x:definedName name="crefe" localSheetId="10">#REF!</x:definedName>
    <x:definedName name="CReference" localSheetId="10">#REF!</x:definedName>
    <x:definedName name="CSDF" localSheetId="10">#REF!</x:definedName>
    <x:definedName name="CUAL" localSheetId="10">#REF!</x:definedName>
    <x:definedName name="d" localSheetId="10">#REF!</x:definedName>
    <x:definedName name="D_15" localSheetId="10">#REF!</x:definedName>
    <x:definedName name="D_16" localSheetId="10">#REF!</x:definedName>
    <x:definedName name="D_17" localSheetId="10">#REF!</x:definedName>
    <x:definedName name="D_18" localSheetId="10">#REF!</x:definedName>
    <x:definedName name="D_4" localSheetId="10">#REF!</x:definedName>
    <x:definedName name="D_5" localSheetId="10">#REF!</x:definedName>
    <x:definedName name="D_6" localSheetId="10">#REF!</x:definedName>
    <x:definedName name="D_7" localSheetId="10">#REF!</x:definedName>
    <x:definedName name="D_8" localSheetId="10">#REF!</x:definedName>
    <x:definedName name="date" localSheetId="10">#REF!</x:definedName>
    <x:definedName name="DD" localSheetId="10">#REF!</x:definedName>
    <x:definedName name="DD_15" localSheetId="10">#REF!</x:definedName>
    <x:definedName name="DD_16" localSheetId="10">#REF!</x:definedName>
    <x:definedName name="DD_17" localSheetId="10">#REF!</x:definedName>
    <x:definedName name="DD_18" localSheetId="10">#REF!</x:definedName>
    <x:definedName name="DD_4" localSheetId="10">#REF!</x:definedName>
    <x:definedName name="DD_5" localSheetId="10">#REF!</x:definedName>
    <x:definedName name="DD_6" localSheetId="10">#REF!</x:definedName>
    <x:definedName name="DD_7" localSheetId="10">#REF!</x:definedName>
    <x:definedName name="DD_8" localSheetId="10">#REF!</x:definedName>
    <x:definedName name="DIF.REC" localSheetId="10">#REF!</x:definedName>
    <x:definedName name="DIF.REC_15" localSheetId="10">#REF!</x:definedName>
    <x:definedName name="DIF.REC_16" localSheetId="10">#REF!</x:definedName>
    <x:definedName name="DIF.REC_17" localSheetId="10">#REF!</x:definedName>
    <x:definedName name="DIF.REC_18" localSheetId="10">#REF!</x:definedName>
    <x:definedName name="DIF.REC_4" localSheetId="10">#REF!</x:definedName>
    <x:definedName name="DIF.REC_5" localSheetId="10">#REF!</x:definedName>
    <x:definedName name="DIF.REC_6" localSheetId="10">#REF!</x:definedName>
    <x:definedName name="DIF.REC_7" localSheetId="10">#REF!</x:definedName>
    <x:definedName name="DIF.REC_8" localSheetId="10">#REF!</x:definedName>
    <x:definedName name="DISCREPANCY" localSheetId="10">'Analysis Report H2S POLVO'!#REF!</x:definedName>
    <x:definedName name="displace" localSheetId="10">#REF!</x:definedName>
    <x:definedName name="domicilio" localSheetId="10">#REF!</x:definedName>
    <x:definedName name="ds" localSheetId="10">#REF!</x:definedName>
    <x:definedName name="EDGAR" localSheetId="10">#N/A</x:definedName>
    <x:definedName name="EE" localSheetId="10">#REF!</x:definedName>
    <x:definedName name="EEEEEEEEEE" localSheetId="10">'Analysis Report H2S POLVO'!#REF!</x:definedName>
    <x:definedName name="EIEIEIEIEIEIE" localSheetId="10">'Analysis Report H2S POLVO'!#REF!</x:definedName>
    <x:definedName name="ENCARTGELA" localSheetId="10">'Analysis Report H2S POLVO'!#REF!</x:definedName>
    <x:definedName name="err" localSheetId="10">#REF!</x:definedName>
    <x:definedName name="ert" localSheetId="10">#REF!</x:definedName>
    <x:definedName name="ert_5" localSheetId="10">#REF!</x:definedName>
    <x:definedName name="ert_6" localSheetId="10">#REF!</x:definedName>
    <x:definedName name="ert_7" localSheetId="10">#REF!</x:definedName>
    <x:definedName name="ert_8" localSheetId="10">#REF!</x:definedName>
    <x:definedName name="erty" localSheetId="10">#REF!</x:definedName>
    <x:definedName name="Excel_BuiltIn_Recorder" localSheetId="10">#REF!</x:definedName>
    <x:definedName name="Excel_BuiltIn_Recorder_8" localSheetId="10">#REF!</x:definedName>
    <x:definedName name="EXXON" localSheetId="10">#REF!</x:definedName>
    <x:definedName name="EXXONMOBIL" localSheetId="10">#REF!</x:definedName>
    <x:definedName name="EXXX" localSheetId="10">#REF!</x:definedName>
    <x:definedName name="F_REPORTE" localSheetId="10">#REF!</x:definedName>
    <x:definedName name="fax" localSheetId="10">'Analysis Report H2S POLVO'!#REF!</x:definedName>
    <x:definedName name="fax2_16" localSheetId="10">'Analysis Report H2S POLVO'!#REF!</x:definedName>
    <x:definedName name="fax2_4" localSheetId="10">'Analysis Report H2S POLVO'!#REF!</x:definedName>
    <x:definedName name="fct" localSheetId="10">#REF!</x:definedName>
    <x:definedName name="FECHA" localSheetId="10">#REF!</x:definedName>
    <x:definedName name="fechainsp" localSheetId="10">#REF!</x:definedName>
    <x:definedName name="fgh" localSheetId="10">'Analysis Report H2S POLVO'!#REF!</x:definedName>
    <x:definedName name="FLIN" localSheetId="10">#REF!</x:definedName>
    <x:definedName name="formato" localSheetId="10">'Analysis Report H2S POLVO'!#REF!</x:definedName>
    <x:definedName name="FOS_5299_01" localSheetId="10">#REF!</x:definedName>
    <x:definedName name="GE_60F" localSheetId="10">#REF!</x:definedName>
    <x:definedName name="ges" localSheetId="10">#REF!</x:definedName>
    <x:definedName name="gest" localSheetId="10">#REF!</x:definedName>
    <x:definedName name="Grade1" localSheetId="10">'Analysis Report H2S POLVO'!#REF!</x:definedName>
    <x:definedName name="Grade2" localSheetId="10">'Analysis Report H2S POLVO'!#REF!</x:definedName>
    <x:definedName name="HH" localSheetId="10">#REF!</x:definedName>
    <x:definedName name="hjk" localSheetId="10">'Analysis Report H2S POLVO'!#REF!</x:definedName>
    <x:definedName name="hoja" localSheetId="10">#REF!</x:definedName>
    <x:definedName name="IDate" localSheetId="10">#REF!</x:definedName>
    <x:definedName name="IMP" localSheetId="10">#REF!</x:definedName>
    <x:definedName name="IMP_8" localSheetId="10">#REF!</x:definedName>
    <x:definedName name="IMPRESION" localSheetId="10">[0]!IMPLOGO</x:definedName>
    <x:definedName name="IMPRIMIR" localSheetId="10">#N/A</x:definedName>
    <x:definedName name="Imprimir_área_IM" localSheetId="10">#REF!</x:definedName>
    <x:definedName name="imprs" localSheetId="10">[0]!IMPLOGO</x:definedName>
    <x:definedName name="index" localSheetId="10">'Analysis Report H2S POLVO'!#REF!</x:definedName>
    <x:definedName name="index_16" localSheetId="10">'Analysis Report H2S POLVO'!#REF!</x:definedName>
    <x:definedName name="index_4" localSheetId="10">'Analysis Report H2S POLVO'!#REF!</x:definedName>
    <x:definedName name="inspdate" localSheetId="10">#REF!</x:definedName>
    <x:definedName name="inspeccion" localSheetId="10">#REF!</x:definedName>
    <x:definedName name="JAN" localSheetId="10">#REF!</x:definedName>
    <x:definedName name="jk" localSheetId="10">'Analysis Report H2S POLVO'!#REF!</x:definedName>
    <x:definedName name="jkl" localSheetId="10">'Analysis Report H2S POLVO'!#REF!</x:definedName>
    <x:definedName name="k" localSheetId="10">#REF!</x:definedName>
    <x:definedName name="kk" localSheetId="10">'Analysis Report H2S POLVO'!#REF!</x:definedName>
    <x:definedName name="KOCH" localSheetId="10">#REF!</x:definedName>
    <x:definedName name="L" localSheetId="10">#REF!</x:definedName>
    <x:definedName name="LAP" localSheetId="10">#REF!</x:definedName>
    <x:definedName name="LBS" localSheetId="10">#REF!</x:definedName>
    <x:definedName name="LETA" localSheetId="10">'Analysis Report H2S POLVO'!#REF!</x:definedName>
    <x:definedName name="LETATAR" localSheetId="10">'Analysis Report H2S POLVO'!#REF!</x:definedName>
    <x:definedName name="lettar" localSheetId="10">'Analysis Report H2S POLVO'!#REF!</x:definedName>
    <x:definedName name="LETTER" localSheetId="10" hidden="1">#REF!</x:definedName>
    <x:definedName name="LIBARDO" localSheetId="10">#N/A</x:definedName>
    <x:definedName name="libro" localSheetId="10">'Analysis Report H2S POLVO'!#REF!</x:definedName>
    <x:definedName name="libro3" localSheetId="10">#REF!</x:definedName>
    <x:definedName name="libro3_15" localSheetId="10">#REF!</x:definedName>
    <x:definedName name="libro3_16" localSheetId="10">#REF!</x:definedName>
    <x:definedName name="libro3_17" localSheetId="10">#REF!</x:definedName>
    <x:definedName name="libro3_18" localSheetId="10">#REF!</x:definedName>
    <x:definedName name="libro3_4" localSheetId="10">#REF!</x:definedName>
    <x:definedName name="libro3_5" localSheetId="10">#REF!</x:definedName>
    <x:definedName name="libro3_6" localSheetId="10">#REF!</x:definedName>
    <x:definedName name="libro3_7" localSheetId="10">#REF!</x:definedName>
    <x:definedName name="libro3_8" localSheetId="10">#REF!</x:definedName>
    <x:definedName name="libro4" localSheetId="10">#REF!</x:definedName>
    <x:definedName name="LOADSCALE" localSheetId="10">#REF!</x:definedName>
    <x:definedName name="LOCAT" localSheetId="10">'Analysis Report H2S POLVO'!#REF!</x:definedName>
    <x:definedName name="location" localSheetId="10">#REF!</x:definedName>
    <x:definedName name="LONG_MC_RAD" localSheetId="10">'Analysis Report H2S POLVO'!#REF!</x:definedName>
    <x:definedName name="loop" localSheetId="10">#REF!</x:definedName>
    <x:definedName name="lop" localSheetId="10">'Analysis Report H2S POLVO'!#REF!</x:definedName>
    <x:definedName name="lugar" localSheetId="10">'Analysis Report H2S POLVO'!#REF!</x:definedName>
    <x:definedName name="Macro1_8" localSheetId="10">#REF!</x:definedName>
    <x:definedName name="Macro2_8" localSheetId="10">#REF!</x:definedName>
    <x:definedName name="marcelo" localSheetId="10">#REF!</x:definedName>
    <x:definedName name="MOBIL" localSheetId="10">#REF!</x:definedName>
    <x:definedName name="Módulo2.IMPLOGO" localSheetId="10">#N/A</x:definedName>
    <x:definedName name="N_REFERENCIA" localSheetId="10">#REF!</x:definedName>
    <x:definedName name="NA" localSheetId="10">#REF!</x:definedName>
    <x:definedName name="NAVE" localSheetId="10">#REF!</x:definedName>
    <x:definedName name="NEW" localSheetId="10">#REF!</x:definedName>
    <x:definedName name="nref" localSheetId="10">#REF!</x:definedName>
    <x:definedName name="nrefe" localSheetId="10">'Analysis Report H2S POLVO'!#REF!</x:definedName>
    <x:definedName name="NUEVO" localSheetId="10">#REF!</x:definedName>
    <x:definedName name="numero" localSheetId="10">#REF!</x:definedName>
    <x:definedName name="OBQ_2" localSheetId="10">#REF!</x:definedName>
    <x:definedName name="OBQ_3" localSheetId="10">#REF!</x:definedName>
    <x:definedName name="observ2" localSheetId="10">'Analysis Report H2S POLVO'!#REF!</x:definedName>
    <x:definedName name="observ3" localSheetId="10">'Analysis Report H2S POLVO'!#REF!</x:definedName>
    <x:definedName name="OCENSA" localSheetId="10">#REF!</x:definedName>
    <x:definedName name="OEEEEEEEE" localSheetId="10">'Analysis Report H2S POLVO'!#REF!</x:definedName>
    <x:definedName name="ol" localSheetId="10">#REF!</x:definedName>
    <x:definedName name="ORE" localSheetId="10">'Analysis Report H2S POLVO'!#REF!</x:definedName>
    <x:definedName name="orefe" localSheetId="10">#REF!</x:definedName>
    <x:definedName name="OReference" localSheetId="10">#REF!</x:definedName>
    <x:definedName name="otielsa" localSheetId="10">'Analysis Report H2S POLVO'!#REF!</x:definedName>
    <x:definedName name="PAGE2" localSheetId="10">#REF!</x:definedName>
    <x:definedName name="paja" localSheetId="10">'Analysis Report H2S POLVO'!#REF!</x:definedName>
    <x:definedName name="PARCELA1" localSheetId="10">#REF!</x:definedName>
    <x:definedName name="PARCELA2" localSheetId="10">#REF!</x:definedName>
    <x:definedName name="PARCELA3" localSheetId="10">#REF!</x:definedName>
    <x:definedName name="PARCELA4" localSheetId="10">#REF!</x:definedName>
    <x:definedName name="PARCELA5" localSheetId="10">#REF!</x:definedName>
    <x:definedName name="PARCELA6" localSheetId="10">#REF!</x:definedName>
    <x:definedName name="PARCELA9" localSheetId="10">#REF!</x:definedName>
    <x:definedName name="PETROBRAS" localSheetId="10">#REF!</x:definedName>
    <x:definedName name="PIET" localSheetId="10">#REF!</x:definedName>
    <x:definedName name="pn" localSheetId="10">#REF!</x:definedName>
    <x:definedName name="pns" localSheetId="10">#REF!</x:definedName>
    <x:definedName name="PRO" localSheetId="10">#REF!</x:definedName>
    <x:definedName name="PRO_17" localSheetId="10">#REF!</x:definedName>
    <x:definedName name="PRO_18" localSheetId="10">#REF!</x:definedName>
    <x:definedName name="PRO_5" localSheetId="10">#REF!</x:definedName>
    <x:definedName name="PRO_6" localSheetId="10">#REF!</x:definedName>
    <x:definedName name="PRO_7" localSheetId="10">#REF!</x:definedName>
    <x:definedName name="PRO_8" localSheetId="10">#REF!</x:definedName>
    <x:definedName name="product" localSheetId="10">#REF!</x:definedName>
    <x:definedName name="producto" localSheetId="10">#REF!</x:definedName>
    <x:definedName name="protect" localSheetId="10">'Analysis Report H2S POLVO'!#REF!</x:definedName>
    <x:definedName name="Protes" localSheetId="10">#REF!</x:definedName>
    <x:definedName name="Protes_15" localSheetId="10">'Analysis Report H2S POLVO'!#REF!</x:definedName>
    <x:definedName name="Protes_16" localSheetId="10">#REF!</x:definedName>
    <x:definedName name="Protes_17" localSheetId="10">#REF!</x:definedName>
    <x:definedName name="Protes_18" localSheetId="10">#REF!</x:definedName>
    <x:definedName name="Protes_4" localSheetId="10">#REF!</x:definedName>
    <x:definedName name="Protes_5" localSheetId="10">#REF!</x:definedName>
    <x:definedName name="Protes_6" localSheetId="10">#REF!</x:definedName>
    <x:definedName name="Protes_7" localSheetId="10">#REF!</x:definedName>
    <x:definedName name="Protes_8" localSheetId="10">#REF!</x:definedName>
    <x:definedName name="protest" localSheetId="10" hidden="1">#REF!</x:definedName>
    <x:definedName name="protesta" localSheetId="10">'Analysis Report H2S POLVO'!#REF!</x:definedName>
    <x:definedName name="PROTESTDIFF" localSheetId="10">#REF!</x:definedName>
    <x:definedName name="PROTS" localSheetId="10">'Analysis Report H2S POLVO'!#REF!</x:definedName>
    <x:definedName name="PROVER" localSheetId="10">#REF!</x:definedName>
    <x:definedName name="PROVERS" localSheetId="10">#REF!</x:definedName>
    <x:definedName name="pt" localSheetId="10">#REF!</x:definedName>
    <x:definedName name="pts" localSheetId="10">#REF!</x:definedName>
    <x:definedName name="puerto" localSheetId="10">#REF!</x:definedName>
    <x:definedName name="q" localSheetId="10">#REF!</x:definedName>
    <x:definedName name="QCKLST" localSheetId="10">#REF!</x:definedName>
    <x:definedName name="QCKLST." localSheetId="10">#REF!</x:definedName>
    <x:definedName name="QCOMP" localSheetId="10">'Analysis Report H2S POLVO'!#REF!</x:definedName>
    <x:definedName name="QCOVER" localSheetId="10">#REF!</x:definedName>
    <x:definedName name="QDISCRP" localSheetId="10">#REF!</x:definedName>
    <x:definedName name="QE" localSheetId="10">'Analysis Report H2S POLVO'!#REF!</x:definedName>
    <x:definedName name="QGAGEHT" localSheetId="10">#REF!</x:definedName>
    <x:definedName name="QLINDIS" localSheetId="10">#REF!</x:definedName>
    <x:definedName name="QLOP" localSheetId="10">#REF!</x:definedName>
    <x:definedName name="QLOT" localSheetId="10">#REF!</x:definedName>
    <x:definedName name="QOBQROB" localSheetId="10">#REF!</x:definedName>
    <x:definedName name="qprovers" localSheetId="10">#REF!</x:definedName>
    <x:definedName name="QSA" localSheetId="10">#REF!</x:definedName>
    <x:definedName name="QSAA" localSheetId="10">#REF!</x:definedName>
    <x:definedName name="QSAPER" localSheetId="10">#REF!</x:definedName>
    <x:definedName name="QSHOMET" localSheetId="10">#REF!</x:definedName>
    <x:definedName name="QTETG" localSheetId="10">#REF!</x:definedName>
    <x:definedName name="QTIMELOG" localSheetId="10">#REF!</x:definedName>
    <x:definedName name="quewstons" localSheetId="10">'Analysis Report H2S POLVO'!#REF!</x:definedName>
    <x:definedName name="QULLREP" localSheetId="10">#REF!</x:definedName>
    <x:definedName name="QVEF" localSheetId="10">#REF!</x:definedName>
    <x:definedName name="QVISINS" localSheetId="10">#REF!</x:definedName>
    <x:definedName name="ramon" localSheetId="10">'Analysis Report H2S POLVO'!#REF!</x:definedName>
    <x:definedName name="ramonn" localSheetId="10">'Analysis Report H2S POLVO'!#REF!</x:definedName>
    <x:definedName name="raosmama" localSheetId="10">#REF!</x:definedName>
    <x:definedName name="RATA" localSheetId="10">'Analysis Report H2S POLVO'!#REF!</x:definedName>
    <x:definedName name="REMO" localSheetId="10">'Analysis Report H2S POLVO'!#REF!</x:definedName>
    <x:definedName name="rene" localSheetId="10">#REF!</x:definedName>
    <x:definedName name="REPORT_DATE" localSheetId="10">#REF!</x:definedName>
    <x:definedName name="representante" localSheetId="10">#REF!</x:definedName>
    <x:definedName name="restaq" localSheetId="10">#REF!</x:definedName>
    <x:definedName name="roalby" localSheetId="10">'Analysis Report H2S POLVO'!#REF!</x:definedName>
    <x:definedName name="SAMPLER" localSheetId="10">#N/A</x:definedName>
    <x:definedName name="Secondary" localSheetId="10">#REF!</x:definedName>
    <x:definedName name="Secondary_15" localSheetId="10">#REF!</x:definedName>
    <x:definedName name="Secondary_16" localSheetId="10">#REF!</x:definedName>
    <x:definedName name="Secondary_17" localSheetId="10">#REF!</x:definedName>
    <x:definedName name="Secondary_18" localSheetId="10">#REF!</x:definedName>
    <x:definedName name="Secondary_4" localSheetId="10">#REF!</x:definedName>
    <x:definedName name="Secondary_5" localSheetId="10">#REF!</x:definedName>
    <x:definedName name="Secondary_6" localSheetId="10">#REF!</x:definedName>
    <x:definedName name="Secondary_7" localSheetId="10">#REF!</x:definedName>
    <x:definedName name="Secondary_8" localSheetId="10">'Analysis Report H2S POLVO'!#REF!</x:definedName>
    <x:definedName name="SHICARGO" localSheetId="10">#REF!</x:definedName>
    <x:definedName name="SHIPTAR" localSheetId="10">'Analysis Report H2S POLVO'!#REF!</x:definedName>
    <x:definedName name="SHOMET" localSheetId="10">#REF!</x:definedName>
    <x:definedName name="SHORE" localSheetId="10">'Analysis Report H2S POLVO'!#REF!</x:definedName>
    <x:definedName name="SHOREP" localSheetId="10">#REF!</x:definedName>
    <x:definedName name="shr" localSheetId="10">#REF!</x:definedName>
    <x:definedName name="shr_8" localSheetId="10">#REF!</x:definedName>
    <x:definedName name="sref" localSheetId="10">#REF!</x:definedName>
    <x:definedName name="srefe" localSheetId="10">'Analysis Report H2S POLVO'!#REF!</x:definedName>
    <x:definedName name="SS" localSheetId="10">#REF!</x:definedName>
    <x:definedName name="sss" localSheetId="10">#REF!</x:definedName>
    <x:definedName name="SU_REFERENCIA" localSheetId="10">#REF!</x:definedName>
    <x:definedName name="SUBJECT" localSheetId="10">#REF!</x:definedName>
    <x:definedName name="SUM" localSheetId="10">#REF!</x:definedName>
    <x:definedName name="SUM_15" localSheetId="10">#REF!</x:definedName>
    <x:definedName name="SUM_16" localSheetId="10">#REF!</x:definedName>
    <x:definedName name="SUM_17" localSheetId="10">#REF!</x:definedName>
    <x:definedName name="SUM_18" localSheetId="10">#REF!</x:definedName>
    <x:definedName name="SUM_4" localSheetId="10">#REF!</x:definedName>
    <x:definedName name="SUM_5" localSheetId="10">#REF!</x:definedName>
    <x:definedName name="SUM_6" localSheetId="10">#REF!</x:definedName>
    <x:definedName name="SUM_7" localSheetId="10">#REF!</x:definedName>
    <x:definedName name="SUM_8" localSheetId="10">#REF!</x:definedName>
    <x:definedName name="SUMA" localSheetId="10">#REF!</x:definedName>
    <x:definedName name="T" localSheetId="10">#REF!</x:definedName>
    <x:definedName name="T\54" localSheetId="10">'Analysis Report H2S POLVO'!#REF!</x:definedName>
    <x:definedName name="T\55" localSheetId="10">'Analysis Report H2S POLVO'!#REF!</x:definedName>
    <x:definedName name="TAB13_15" localSheetId="10">#REF!</x:definedName>
    <x:definedName name="TAB13_17" localSheetId="10">#REF!</x:definedName>
    <x:definedName name="TAB13_18" localSheetId="10">#REF!</x:definedName>
    <x:definedName name="TAB13_5" localSheetId="10">#REF!</x:definedName>
    <x:definedName name="TAB13_6" localSheetId="10">#REF!</x:definedName>
    <x:definedName name="TAB13_7" localSheetId="10">#REF!</x:definedName>
    <x:definedName name="TAB13_8" localSheetId="10">#REF!</x:definedName>
    <x:definedName name="TANULOD2" localSheetId="10">'Analysis Report H2S POLVO'!#REF!</x:definedName>
    <x:definedName name="TELEX" localSheetId="10">#REF!</x:definedName>
    <x:definedName name="telex1" localSheetId="10">#REF!</x:definedName>
    <x:definedName name="telex2" localSheetId="10">#REF!</x:definedName>
    <x:definedName name="telex3" localSheetId="10">#REF!</x:definedName>
    <x:definedName name="temperaturas" localSheetId="10">#REF!</x:definedName>
    <x:definedName name="TL" localSheetId="10">#REF!</x:definedName>
    <x:definedName name="TLXCOVE" localSheetId="10">#REF!</x:definedName>
    <x:definedName name="TONELAJE" localSheetId="10">#REF!</x:definedName>
    <x:definedName name="USGALL" localSheetId="10">#REF!</x:definedName>
    <x:definedName name="UTI" localSheetId="10">#REF!</x:definedName>
    <x:definedName name="UTI_15" localSheetId="10">#REF!</x:definedName>
    <x:definedName name="UTI_17" localSheetId="10">#REF!</x:definedName>
    <x:definedName name="UTI_18" localSheetId="10">#REF!</x:definedName>
    <x:definedName name="UTI_5" localSheetId="10">#REF!</x:definedName>
    <x:definedName name="UTI_6" localSheetId="10">#REF!</x:definedName>
    <x:definedName name="UTI_7" localSheetId="10">#REF!</x:definedName>
    <x:definedName name="UTI_8" localSheetId="10">#REF!</x:definedName>
    <x:definedName name="VESS" localSheetId="10">'Analysis Report H2S POLVO'!#REF!</x:definedName>
    <x:definedName name="vessel" localSheetId="10">#REF!</x:definedName>
    <x:definedName name="vn" localSheetId="10">#REF!</x:definedName>
    <x:definedName name="VT" localSheetId="10">#REF!</x:definedName>
    <x:definedName name="wer" localSheetId="10">#REF!</x:definedName>
    <x:definedName name="\0" localSheetId="1">#REF!</x:definedName>
    <x:definedName name="\r" localSheetId="1">'Certificado GAS93'!#REF!</x:definedName>
    <x:definedName name="\s" localSheetId="1">'Certificado GAS93'!#REF!</x:definedName>
    <x:definedName name="__________fax2" localSheetId="1">'Certificado GAS93'!#REF!</x:definedName>
    <x:definedName name="______fax2" localSheetId="1">'Certificado GAS93'!#REF!</x:definedName>
    <x:definedName name="_____fax2" localSheetId="1">'Certificado GAS93'!#REF!</x:definedName>
    <x:definedName name="____fax2" localSheetId="1">'Certificado GAS93'!#REF!</x:definedName>
    <x:definedName name="___fax2" localSheetId="1">'Certificado GAS93'!#REF!</x:definedName>
    <x:definedName name="__fax2" localSheetId="1">'Certificado GAS93'!#REF!</x:definedName>
    <x:definedName name="__OBS1" localSheetId="1">'Certificado GAS93'!#REF!</x:definedName>
    <x:definedName name="_fax2" localSheetId="1">'Certificado GAS93'!#REF!</x:definedName>
    <x:definedName name="_Fill" localSheetId="1" hidden="1">'Certificado GAS93'!#REF!</x:definedName>
    <x:definedName name="_LOP3" localSheetId="1">'Certificado GAS93'!#REF!</x:definedName>
    <x:definedName name="AAA" localSheetId="1">#REF!</x:definedName>
    <x:definedName name="AMOCO" localSheetId="1">#REF!</x:definedName>
    <x:definedName name="analisis" localSheetId="1">#REF!</x:definedName>
    <x:definedName name="ANALISYS" localSheetId="1">#REF!</x:definedName>
    <x:definedName name="ANALYSIS" localSheetId="1">'Certificado GAS93'!ANALYSIS</x:definedName>
    <x:definedName name="asaddsasada" localSheetId="1">'Certificado GAS93'!#REF!</x:definedName>
    <x:definedName name="BALTIC" localSheetId="1">'Certificado GAS93'!BALTIC</x:definedName>
    <x:definedName name="BARCO" localSheetId="1">#REF!</x:definedName>
    <x:definedName name="BBB" localSheetId="1">#REF!</x:definedName>
    <x:definedName name="BLANCO" localSheetId="1">#REF!</x:definedName>
    <x:definedName name="BSW" localSheetId="1">#REF!</x:definedName>
    <x:definedName name="calculo" localSheetId="1">'Certificado GAS93'!#REF!</x:definedName>
    <x:definedName name="cap" localSheetId="1">#REF!</x:definedName>
    <x:definedName name="caps" localSheetId="1">#REF!</x:definedName>
    <x:definedName name="CERQUAN" localSheetId="1">#REF!</x:definedName>
    <x:definedName name="CERQUAN10" localSheetId="1">#REF!</x:definedName>
    <x:definedName name="CERQUAN4" localSheetId="1">#REF!</x:definedName>
    <x:definedName name="CERQUAN5" localSheetId="1">#REF!</x:definedName>
    <x:definedName name="CERQUAN6" localSheetId="1">#REF!</x:definedName>
    <x:definedName name="CERQUAN7" localSheetId="1">#REF!</x:definedName>
    <x:definedName name="cerquan8" localSheetId="1">#REF!</x:definedName>
    <x:definedName name="CERQUAN9" localSheetId="1">#REF!</x:definedName>
    <x:definedName name="CERTIFICATE" localSheetId="1">#REF!</x:definedName>
    <x:definedName name="client" localSheetId="1">'Certificado GAS93'!#REF!</x:definedName>
    <x:definedName name="cliente2" localSheetId="1">'Certificado GAS93'!#REF!</x:definedName>
    <x:definedName name="COMPAR" localSheetId="1">'Certificado GAS93'!#REF!</x:definedName>
    <x:definedName name="conf1" localSheetId="1">#REF!</x:definedName>
    <x:definedName name="conf2" localSheetId="1">#REF!</x:definedName>
    <x:definedName name="coni1" localSheetId="1">#REF!</x:definedName>
    <x:definedName name="coni2" localSheetId="1">#REF!</x:definedName>
    <x:definedName name="conori" localSheetId="1">#REF!</x:definedName>
    <x:definedName name="crefe" localSheetId="1">'Certificado GAS93'!#REF!</x:definedName>
    <x:definedName name="CReference" localSheetId="1">#REF!</x:definedName>
    <x:definedName name="CSDF" localSheetId="1">#REF!</x:definedName>
    <x:definedName name="CUAL" localSheetId="1">#REF!</x:definedName>
    <x:definedName name="date" localSheetId="1">#REF!</x:definedName>
    <x:definedName name="displace" localSheetId="1">#REF!</x:definedName>
    <x:definedName name="domicilio" localSheetId="1">#REF!</x:definedName>
    <x:definedName name="ds" localSheetId="1">#REF!</x:definedName>
    <x:definedName name="EDGAR" localSheetId="1">'Certificado GAS93'!EDGAR</x:definedName>
    <x:definedName name="EXXON" localSheetId="1">#REF!</x:definedName>
    <x:definedName name="EXXONMOBIL" localSheetId="1">#REF!</x:definedName>
    <x:definedName name="EXXX" localSheetId="1">#REF!</x:definedName>
    <x:definedName name="F_REPORTE" localSheetId="1">#REF!</x:definedName>
    <x:definedName name="fct" localSheetId="1">#REF!</x:definedName>
    <x:definedName name="FOS_5299_01" localSheetId="1">#REF!</x:definedName>
    <x:definedName name="GE_60F" localSheetId="1">#REF!</x:definedName>
    <x:definedName name="ges" localSheetId="1">#REF!</x:definedName>
    <x:definedName name="gest" localSheetId="1">#REF!</x:definedName>
    <x:definedName name="IDate" localSheetId="1">#REF!</x:definedName>
    <x:definedName name="IMPRESION" localSheetId="1">[0]!IMPLOGO</x:definedName>
    <x:definedName name="IMPRIMIR" localSheetId="1">'Certificado GAS93'!IMPRIMIR</x:definedName>
    <x:definedName name="Imprimir_área_IM" localSheetId="1">#REF!</x:definedName>
    <x:definedName name="imprs" localSheetId="1">[0]!IMPLOGO</x:definedName>
    <x:definedName name="index" localSheetId="1">'Certificado GAS93'!#REF!</x:definedName>
    <x:definedName name="inspdate" localSheetId="1">'Certificado GAS93'!#REF!</x:definedName>
    <x:definedName name="inspeccion" localSheetId="1">#REF!</x:definedName>
    <x:definedName name="JAN" localSheetId="1">#REF!</x:definedName>
    <x:definedName name="KOCH" localSheetId="1">#REF!</x:definedName>
    <x:definedName name="LAP" localSheetId="1">#REF!</x:definedName>
    <x:definedName name="LBS" localSheetId="1">#REF!</x:definedName>
    <x:definedName name="LETTER" localSheetId="1" hidden="1">#REF!</x:definedName>
    <x:definedName name="LIBARDO" localSheetId="1">'Certificado GAS93'!LIBARDO</x:definedName>
    <x:definedName name="libro3" localSheetId="1">#REF!</x:definedName>
    <x:definedName name="LOADSCALE" localSheetId="1">#REF!</x:definedName>
    <x:definedName name="location" localSheetId="1">'Certificado GAS93'!#REF!</x:definedName>
    <x:definedName name="LONG_MC_RAD" localSheetId="1">'Certificado GAS93'!#REF!</x:definedName>
    <x:definedName name="lop" localSheetId="1">'Certificado GAS93'!#REF!</x:definedName>
    <x:definedName name="MOBIL" localSheetId="1">#REF!</x:definedName>
    <x:definedName name="Módulo2.IMPLOGO" localSheetId="1">'Certificado GAS93'!Módulo2.IMPLOGO</x:definedName>
    <x:definedName name="N_REFERENCIA" localSheetId="1">#REF!</x:definedName>
    <x:definedName name="NA" localSheetId="1">#REF!</x:definedName>
    <x:definedName name="NEW" localSheetId="1">#REF!</x:definedName>
    <x:definedName name="nref" localSheetId="1">#REF!</x:definedName>
    <x:definedName name="NUEVO" localSheetId="1">#REF!</x:definedName>
    <x:definedName name="numero" localSheetId="1">#REF!</x:definedName>
    <x:definedName name="observ2" localSheetId="1">'Certificado GAS93'!#REF!</x:definedName>
    <x:definedName name="observ3" localSheetId="1">'Certificado GAS93'!#REF!</x:definedName>
    <x:definedName name="OCENSA" localSheetId="1">#REF!</x:definedName>
    <x:definedName name="orefe" localSheetId="1">'Certificado GAS93'!#REF!</x:definedName>
    <x:definedName name="OReference" localSheetId="1">#REF!</x:definedName>
    <x:definedName name="PAGE2" localSheetId="1">#REF!</x:definedName>
    <x:definedName name="PARCELA1" localSheetId="1">#REF!</x:definedName>
    <x:definedName name="PARCELA2" localSheetId="1">#REF!</x:definedName>
    <x:definedName name="PARCELA3" localSheetId="1">#REF!</x:definedName>
    <x:definedName name="PARCELA4" localSheetId="1">#REF!</x:definedName>
    <x:definedName name="PARCELA5" localSheetId="1">#REF!</x:definedName>
    <x:definedName name="PARCELA6" localSheetId="1">#REF!</x:definedName>
    <x:definedName name="PARCELA9" localSheetId="1">#REF!</x:definedName>
    <x:definedName name="PETROBRAS" localSheetId="1">#REF!</x:definedName>
    <x:definedName name="PIET" localSheetId="1">#REF!</x:definedName>
    <x:definedName name="pn" localSheetId="1">#REF!</x:definedName>
    <x:definedName name="pns" localSheetId="1">#REF!</x:definedName>
    <x:definedName name="PRO" localSheetId="1">#REF!</x:definedName>
    <x:definedName name="product" localSheetId="1">'Certificado GAS93'!#REF!</x:definedName>
    <x:definedName name="producto" localSheetId="1">'Certificado GAS93'!#REF!</x:definedName>
    <x:definedName name="protest" localSheetId="1" hidden="1">#REF!</x:definedName>
    <x:definedName name="PROTESTDIFF" localSheetId="1">#REF!</x:definedName>
    <x:definedName name="PROVER" localSheetId="1">#REF!</x:definedName>
    <x:definedName name="PROVERS" localSheetId="1">#REF!</x:definedName>
    <x:definedName name="pt" localSheetId="1">#REF!</x:definedName>
    <x:definedName name="pts" localSheetId="1">#REF!</x:definedName>
    <x:definedName name="puerto" localSheetId="1">#REF!</x:definedName>
    <x:definedName name="q" localSheetId="1">#REF!</x:definedName>
    <x:definedName name="QCKLST" localSheetId="1">#REF!</x:definedName>
    <x:definedName name="QCKLST." localSheetId="1">#REF!</x:definedName>
    <x:definedName name="QCOMP" localSheetId="1">'Certificado GAS93'!#REF!</x:definedName>
    <x:definedName name="QCOVER" localSheetId="1">#REF!</x:definedName>
    <x:definedName name="QDISCRP" localSheetId="1">#REF!</x:definedName>
    <x:definedName name="QE" localSheetId="1">'Certificado GAS93'!#REF!</x:definedName>
    <x:definedName name="QLOP" localSheetId="1">#REF!</x:definedName>
    <x:definedName name="QLOT" localSheetId="1">#REF!</x:definedName>
    <x:definedName name="QOBQROB" localSheetId="1">#REF!</x:definedName>
    <x:definedName name="qprovers" localSheetId="1">#REF!</x:definedName>
    <x:definedName name="QSA" localSheetId="1">#REF!</x:definedName>
    <x:definedName name="QSAA" localSheetId="1">#REF!</x:definedName>
    <x:definedName name="QSAPER" localSheetId="1">#REF!</x:definedName>
    <x:definedName name="QSHOMET" localSheetId="1">#REF!</x:definedName>
    <x:definedName name="QTETG" localSheetId="1">#REF!</x:definedName>
    <x:definedName name="QTIMELOG" localSheetId="1">#REF!</x:definedName>
    <x:definedName name="REPORT_DATE" localSheetId="1">#REF!</x:definedName>
    <x:definedName name="representante" localSheetId="1">#REF!</x:definedName>
    <x:definedName name="SAMPLER" localSheetId="1">'Certificado GAS93'!SAMPLER</x:definedName>
    <x:definedName name="SHICARGO" localSheetId="1">#REF!</x:definedName>
    <x:definedName name="SHOMET" localSheetId="1">#REF!</x:definedName>
    <x:definedName name="shr" localSheetId="1">#REF!</x:definedName>
    <x:definedName name="sref" localSheetId="1">#REF!</x:definedName>
    <x:definedName name="sss" localSheetId="1">#REF!</x:definedName>
    <x:definedName name="SU_REFERENCIA" localSheetId="1">#REF!</x:definedName>
    <x:definedName name="SUMA" localSheetId="1">#REF!</x:definedName>
    <x:definedName name="T" localSheetId="1">#REF!</x:definedName>
    <x:definedName name="TANULOD2" localSheetId="1">'Certificado GAS93'!#REF!</x:definedName>
    <x:definedName name="telex1" localSheetId="1">#REF!</x:definedName>
    <x:definedName name="telex2" localSheetId="1">#REF!</x:definedName>
    <x:definedName name="telex3" localSheetId="1">#REF!</x:definedName>
    <x:definedName name="temperaturas" localSheetId="1">#REF!</x:definedName>
    <x:definedName name="TL" localSheetId="1">#REF!</x:definedName>
    <x:definedName name="TLXCOVE" localSheetId="1">#REF!</x:definedName>
    <x:definedName name="TONELAJE" localSheetId="1">#REF!</x:definedName>
    <x:definedName name="USGALL" localSheetId="1">#REF!</x:definedName>
    <x:definedName name="vessel" localSheetId="1">'Certificado GAS93'!#REF!</x:definedName>
    <x:definedName name="vn" localSheetId="1">#REF!</x:definedName>
    <x:definedName name="VT" localSheetId="1">#REF!</x:definedName>
    <x:definedName name="wer" localSheetId="1">#REF!</x:definedName>
    <x:definedName name="\0" localSheetId="0">#REF!</x:definedName>
    <x:definedName name="\r" localSheetId="0">'Certificado ULSD'!#REF!</x:definedName>
    <x:definedName name="\s" localSheetId="0">'Certificado ULSD'!#REF!</x:definedName>
    <x:definedName name="_____________________fax2" localSheetId="0">'Certificado ULSD'!#REF!</x:definedName>
    <x:definedName name="____________________fax2" localSheetId="0">'Certificado ULSD'!#REF!</x:definedName>
    <x:definedName name="___________________fax2" localSheetId="0">'Certificado ULSD'!#REF!</x:definedName>
    <x:definedName name="__________________fax2" localSheetId="0">'Certificado ULSD'!#REF!</x:definedName>
    <x:definedName name="_________________fax2" localSheetId="0">'Certificado ULSD'!#REF!</x:definedName>
    <x:definedName name="________________fax2" localSheetId="0">'Certificado ULSD'!#REF!</x:definedName>
    <x:definedName name="_______________fax2" localSheetId="0">'Certificado ULSD'!#REF!</x:definedName>
    <x:definedName name="______________fax2" localSheetId="0">'Certificado ULSD'!#REF!</x:definedName>
    <x:definedName name="_____________fax2" localSheetId="0">'Certificado ULSD'!#REF!</x:definedName>
    <x:definedName name="____________fax2" localSheetId="0">'Certificado ULSD'!#REF!</x:definedName>
    <x:definedName name="___________fax2" localSheetId="0">'Certificado ULSD'!#REF!</x:definedName>
    <x:definedName name="__________fax2" localSheetId="0">'Certificado ULSD'!#REF!</x:definedName>
    <x:definedName name="_________fax2" localSheetId="0">'Certificado ULSD'!#REF!</x:definedName>
    <x:definedName name="________fax2" localSheetId="0">'Certificado ULSD'!#REF!</x:definedName>
    <x:definedName name="_______fax2" localSheetId="0">'Certificado ULSD'!#REF!</x:definedName>
    <x:definedName name="______ANA3261" localSheetId="0">'Certificado ULSD'!#REF!</x:definedName>
    <x:definedName name="______fax2" localSheetId="0">'Certificado ULSD'!#REF!</x:definedName>
    <x:definedName name="_____ANA3261" localSheetId="0">#REF!</x:definedName>
    <x:definedName name="_____fax2" localSheetId="0">'Certificado ULSD'!#REF!</x:definedName>
    <x:definedName name="_____TAB13" localSheetId="0">#REF!</x:definedName>
    <x:definedName name="____ANA3261" localSheetId="0">#REF!</x:definedName>
    <x:definedName name="____fax2" localSheetId="0">'Certificado ULSD'!#REF!</x:definedName>
    <x:definedName name="____OBS1" localSheetId="0">'Certificado ULSD'!#REF!</x:definedName>
    <x:definedName name="____TAB13" localSheetId="0">#REF!</x:definedName>
    <x:definedName name="___ANA3261" localSheetId="0">#REF!</x:definedName>
    <x:definedName name="___fax2" localSheetId="0">'Certificado ULSD'!#REF!</x:definedName>
    <x:definedName name="___OBS1" localSheetId="0">'Certificado ULSD'!#REF!</x:definedName>
    <x:definedName name="___TAB13" localSheetId="0">#REF!</x:definedName>
    <x:definedName name="__ANA3261" localSheetId="0">#REF!</x:definedName>
    <x:definedName name="__fax2" localSheetId="0">'Certificado ULSD'!#REF!</x:definedName>
    <x:definedName name="__OBS1" localSheetId="0">'Certificado ULSD'!#REF!</x:definedName>
    <x:definedName name="__TAB13" localSheetId="0">#REF!</x:definedName>
    <x:definedName name="_ANA32145" localSheetId="0">#REF!</x:definedName>
    <x:definedName name="_ANA3261" localSheetId="0">#REF!</x:definedName>
    <x:definedName name="_ANA3261_15" localSheetId="0">#REF!</x:definedName>
    <x:definedName name="_ANA3261_5" localSheetId="0">#REF!</x:definedName>
    <x:definedName name="_ANA3261_6" localSheetId="0">#REF!</x:definedName>
    <x:definedName name="_ANA3261_7" localSheetId="0">#REF!</x:definedName>
    <x:definedName name="_ANA3261_8" localSheetId="0">#REF!</x:definedName>
    <x:definedName name="_fax2" localSheetId="0">'Certificado ULSD'!#REF!</x:definedName>
    <x:definedName name="_Fill" localSheetId="0" hidden="1">'Certificado ULSD'!#REF!</x:definedName>
    <x:definedName name="_LOP3" localSheetId="0">'Certificado ULSD'!#REF!</x:definedName>
    <x:definedName name="_OBS1" localSheetId="0">'Certificado ULSD'!#REF!</x:definedName>
    <x:definedName name="_TAB13" localSheetId="0">#REF!</x:definedName>
    <x:definedName name="_Table1_In1" localSheetId="0" hidden="1">#REF!</x:definedName>
    <x:definedName name="_Table1_Out" localSheetId="0" hidden="1">#REF!</x:definedName>
    <x:definedName name="_TABLE2_OUT" localSheetId="0" hidden="1">#REF!</x:definedName>
    <x:definedName name="A" localSheetId="0">#REF!</x:definedName>
    <x:definedName name="A_16" localSheetId="0">#REF!</x:definedName>
    <x:definedName name="A_17" localSheetId="0">#REF!</x:definedName>
    <x:definedName name="A_18" localSheetId="0">#REF!</x:definedName>
    <x:definedName name="A_4" localSheetId="0">#REF!</x:definedName>
    <x:definedName name="A_5" localSheetId="0">#REF!</x:definedName>
    <x:definedName name="A_6" localSheetId="0">#REF!</x:definedName>
    <x:definedName name="A_7" localSheetId="0">#REF!</x:definedName>
    <x:definedName name="A_8" localSheetId="0">#REF!</x:definedName>
    <x:definedName name="A_impresión_IM" localSheetId="0">#REF!</x:definedName>
    <x:definedName name="AA" localSheetId="0">#REF!</x:definedName>
    <x:definedName name="AAA" localSheetId="0">#REF!</x:definedName>
    <x:definedName name="AAAAA" localSheetId="0">'Certificado ULSD'!#REF!</x:definedName>
    <x:definedName name="AENTRADA" localSheetId="0">#REF!</x:definedName>
    <x:definedName name="Almacen" localSheetId="0">#REF!</x:definedName>
    <x:definedName name="AMOCO" localSheetId="0">#REF!</x:definedName>
    <x:definedName name="an" localSheetId="0">'Certificado ULSD'!#REF!</x:definedName>
    <x:definedName name="ANA3261_15" localSheetId="0">'Certificado ULSD'!#REF!</x:definedName>
    <x:definedName name="ANA3261_16" localSheetId="0">#REF!</x:definedName>
    <x:definedName name="ANA3261_17" localSheetId="0">#REF!</x:definedName>
    <x:definedName name="ANA3261_18" localSheetId="0">#REF!</x:definedName>
    <x:definedName name="ANA3261_4" localSheetId="0">#REF!</x:definedName>
    <x:definedName name="ANA3261_5" localSheetId="0">'Certificado ULSD'!#REF!</x:definedName>
    <x:definedName name="ANA3261_6" localSheetId="0">'Certificado ULSD'!#REF!</x:definedName>
    <x:definedName name="ANA3261_7" localSheetId="0">'Certificado ULSD'!#REF!</x:definedName>
    <x:definedName name="ANA3261_8" localSheetId="0">#REF!</x:definedName>
    <x:definedName name="ANAL1" localSheetId="0">#REF!</x:definedName>
    <x:definedName name="ANAL1_15" localSheetId="0">'Certificado ULSD'!#REF!</x:definedName>
    <x:definedName name="ANAL1_16" localSheetId="0">#REF!</x:definedName>
    <x:definedName name="ANAL1_17" localSheetId="0">#REF!</x:definedName>
    <x:definedName name="ANAL1_18" localSheetId="0">#REF!</x:definedName>
    <x:definedName name="ANAL1_4" localSheetId="0">#REF!</x:definedName>
    <x:definedName name="ANAL1_5" localSheetId="0">'Certificado ULSD'!#REF!</x:definedName>
    <x:definedName name="ANAL1_6" localSheetId="0">'Certificado ULSD'!#REF!</x:definedName>
    <x:definedName name="ANAL1_7" localSheetId="0">'Certificado ULSD'!#REF!</x:definedName>
    <x:definedName name="ANAL1_8" localSheetId="0">#REF!</x:definedName>
    <x:definedName name="ANAL3251" localSheetId="0">#REF!</x:definedName>
    <x:definedName name="ANAL3251_15" localSheetId="0">'Certificado ULSD'!#REF!</x:definedName>
    <x:definedName name="ANAL3251_16" localSheetId="0">#REF!</x:definedName>
    <x:definedName name="ANAL3251_17" localSheetId="0">#REF!</x:definedName>
    <x:definedName name="ANAL3251_18" localSheetId="0">#REF!</x:definedName>
    <x:definedName name="ANAL3251_4" localSheetId="0">#REF!</x:definedName>
    <x:definedName name="ANAL3251_5" localSheetId="0">'Certificado ULSD'!#REF!</x:definedName>
    <x:definedName name="ANAL3251_6" localSheetId="0">'Certificado ULSD'!#REF!</x:definedName>
    <x:definedName name="ANAL3251_7" localSheetId="0">'Certificado ULSD'!#REF!</x:definedName>
    <x:definedName name="ANAL3251_8" localSheetId="0">#REF!</x:definedName>
    <x:definedName name="anal3261" localSheetId="0">#REF!</x:definedName>
    <x:definedName name="anal3261_15" localSheetId="0">'Certificado ULSD'!#REF!</x:definedName>
    <x:definedName name="anal3261_16" localSheetId="0">#REF!</x:definedName>
    <x:definedName name="anal3261_17" localSheetId="0">#REF!</x:definedName>
    <x:definedName name="anal3261_18" localSheetId="0">#REF!</x:definedName>
    <x:definedName name="anal3261_4" localSheetId="0">#REF!</x:definedName>
    <x:definedName name="anal3261_5" localSheetId="0">'Certificado ULSD'!#REF!</x:definedName>
    <x:definedName name="anal3261_6" localSheetId="0">'Certificado ULSD'!#REF!</x:definedName>
    <x:definedName name="anal3261_7" localSheetId="0">'Certificado ULSD'!#REF!</x:definedName>
    <x:definedName name="anal3261_8" localSheetId="0">#REF!</x:definedName>
    <x:definedName name="analisis" localSheetId="0">#REF!</x:definedName>
    <x:definedName name="ANALISYS" localSheetId="0">#REF!</x:definedName>
    <x:definedName name="ANALYSIS" localSheetId="0">'Certificado ULSD'!ANALYSIS</x:definedName>
    <x:definedName name="asaddsasada" localSheetId="0">'Certificado ULSD'!#REF!</x:definedName>
    <x:definedName name="b12BM24" localSheetId="0">#REF!</x:definedName>
    <x:definedName name="BALTIC" localSheetId="0">'Certificado ULSD'!BALTIC</x:definedName>
    <x:definedName name="BARCO" localSheetId="0">#REF!</x:definedName>
    <x:definedName name="BBB" localSheetId="0">#REF!</x:definedName>
    <x:definedName name="BLANCO" localSheetId="0">#REF!</x:definedName>
    <x:definedName name="BSW" localSheetId="0">#REF!</x:definedName>
    <x:definedName name="Bunker" localSheetId="0">#REF!</x:definedName>
    <x:definedName name="Bunker_5" localSheetId="0">#REF!</x:definedName>
    <x:definedName name="Bunker_6" localSheetId="0">#REF!</x:definedName>
    <x:definedName name="Bunker_7" localSheetId="0">#REF!</x:definedName>
    <x:definedName name="Bunker_8" localSheetId="0">#REF!</x:definedName>
    <x:definedName name="c." localSheetId="0">#REF!</x:definedName>
    <x:definedName name="ca" localSheetId="0">#REF!</x:definedName>
    <x:definedName name="ca_8" localSheetId="0">#REF!</x:definedName>
    <x:definedName name="Calc.Terminal" localSheetId="0">'Certificado ULSD'!#REF!</x:definedName>
    <x:definedName name="calculo" localSheetId="0">'Certificado ULSD'!#REF!</x:definedName>
    <x:definedName name="cap" localSheetId="0">#REF!</x:definedName>
    <x:definedName name="caps" localSheetId="0">#REF!</x:definedName>
    <x:definedName name="CERQUAN" localSheetId="0">#REF!</x:definedName>
    <x:definedName name="CERQUAN10" localSheetId="0">#REF!</x:definedName>
    <x:definedName name="CERQUAN4" localSheetId="0">#REF!</x:definedName>
    <x:definedName name="CERQUAN5" localSheetId="0">#REF!</x:definedName>
    <x:definedName name="CERQUAN6" localSheetId="0">#REF!</x:definedName>
    <x:definedName name="CERQUAN7" localSheetId="0">#REF!</x:definedName>
    <x:definedName name="cerquan8" localSheetId="0">#REF!</x:definedName>
    <x:definedName name="CERQUAN9" localSheetId="0">#REF!</x:definedName>
    <x:definedName name="CERTIFICATE" localSheetId="0">#REF!</x:definedName>
    <x:definedName name="CERTQUA" localSheetId="0">#REF!</x:definedName>
    <x:definedName name="client" localSheetId="0">'Certificado ULSD'!#REF!</x:definedName>
    <x:definedName name="Cliente_15" localSheetId="0">'Certificado ULSD'!#REF!</x:definedName>
    <x:definedName name="Cliente_16" localSheetId="0">'Certificado ULSD'!#REF!</x:definedName>
    <x:definedName name="Cliente_17" localSheetId="0">#REF!</x:definedName>
    <x:definedName name="Cliente_18" localSheetId="0">#REF!</x:definedName>
    <x:definedName name="Cliente_21" localSheetId="0">'Certificado ULSD'!#REF!</x:definedName>
    <x:definedName name="Cliente_4" localSheetId="0">'Certificado ULSD'!#REF!</x:definedName>
    <x:definedName name="Cliente_5" localSheetId="0">'Certificado ULSD'!#REF!</x:definedName>
    <x:definedName name="Cliente_6" localSheetId="0">'Certificado ULSD'!#REF!</x:definedName>
    <x:definedName name="Cliente_7" localSheetId="0">'Certificado ULSD'!#REF!</x:definedName>
    <x:definedName name="Cliente_8" localSheetId="0">#REF!</x:definedName>
    <x:definedName name="cliente1" localSheetId="0">'Certificado ULSD'!#REF!</x:definedName>
    <x:definedName name="cliente2" localSheetId="0">'Certificado ULSD'!#REF!</x:definedName>
    <x:definedName name="COA" localSheetId="0">#REF!</x:definedName>
    <x:definedName name="COMPAR" localSheetId="0">'Certificado ULSD'!#REF!</x:definedName>
    <x:definedName name="conf1" localSheetId="0">#REF!</x:definedName>
    <x:definedName name="conf2" localSheetId="0">#REF!</x:definedName>
    <x:definedName name="CONF3" localSheetId="0">#REF!</x:definedName>
    <x:definedName name="coni1" localSheetId="0">#REF!</x:definedName>
    <x:definedName name="coni2" localSheetId="0">#REF!</x:definedName>
    <x:definedName name="conori" localSheetId="0">#REF!</x:definedName>
    <x:definedName name="COPEC" localSheetId="0">#REF!</x:definedName>
    <x:definedName name="COPEC_8" localSheetId="0">#REF!</x:definedName>
    <x:definedName name="crefe" localSheetId="0">'Certificado ULSD'!#REF!</x:definedName>
    <x:definedName name="CReference" localSheetId="0">#REF!</x:definedName>
    <x:definedName name="CSDF" localSheetId="0">#REF!</x:definedName>
    <x:definedName name="CUAL" localSheetId="0">#REF!</x:definedName>
    <x:definedName name="d" localSheetId="0">#REF!</x:definedName>
    <x:definedName name="D_15" localSheetId="0">#REF!</x:definedName>
    <x:definedName name="D_16" localSheetId="0">#REF!</x:definedName>
    <x:definedName name="D_17" localSheetId="0">#REF!</x:definedName>
    <x:definedName name="D_18" localSheetId="0">#REF!</x:definedName>
    <x:definedName name="D_4" localSheetId="0">#REF!</x:definedName>
    <x:definedName name="D_5" localSheetId="0">#REF!</x:definedName>
    <x:definedName name="D_6" localSheetId="0">#REF!</x:definedName>
    <x:definedName name="D_7" localSheetId="0">#REF!</x:definedName>
    <x:definedName name="D_8" localSheetId="0">#REF!</x:definedName>
    <x:definedName name="date" localSheetId="0">#REF!</x:definedName>
    <x:definedName name="DD" localSheetId="0">#REF!</x:definedName>
    <x:definedName name="DD_15" localSheetId="0">#REF!</x:definedName>
    <x:definedName name="DD_16" localSheetId="0">#REF!</x:definedName>
    <x:definedName name="DD_17" localSheetId="0">#REF!</x:definedName>
    <x:definedName name="DD_18" localSheetId="0">#REF!</x:definedName>
    <x:definedName name="DD_4" localSheetId="0">#REF!</x:definedName>
    <x:definedName name="DD_5" localSheetId="0">#REF!</x:definedName>
    <x:definedName name="DD_6" localSheetId="0">#REF!</x:definedName>
    <x:definedName name="DD_7" localSheetId="0">#REF!</x:definedName>
    <x:definedName name="DD_8" localSheetId="0">#REF!</x:definedName>
    <x:definedName name="dffdf" localSheetId="0">#REF!</x:definedName>
    <x:definedName name="DIF.REC" localSheetId="0">#REF!</x:definedName>
    <x:definedName name="DIF.REC_15" localSheetId="0">#REF!</x:definedName>
    <x:definedName name="DIF.REC_16" localSheetId="0">#REF!</x:definedName>
    <x:definedName name="DIF.REC_17" localSheetId="0">#REF!</x:definedName>
    <x:definedName name="DIF.REC_18" localSheetId="0">#REF!</x:definedName>
    <x:definedName name="DIF.REC_4" localSheetId="0">#REF!</x:definedName>
    <x:definedName name="DIF.REC_5" localSheetId="0">#REF!</x:definedName>
    <x:definedName name="DIF.REC_6" localSheetId="0">#REF!</x:definedName>
    <x:definedName name="DIF.REC_7" localSheetId="0">#REF!</x:definedName>
    <x:definedName name="DIF.REC_8" localSheetId="0">#REF!</x:definedName>
    <x:definedName name="discrepancia" localSheetId="0">#REF!</x:definedName>
    <x:definedName name="displace" localSheetId="0">#REF!</x:definedName>
    <x:definedName name="domicilio" localSheetId="0">#REF!</x:definedName>
    <x:definedName name="ds" localSheetId="0">#REF!</x:definedName>
    <x:definedName name="EDGAR" localSheetId="0">'Certificado ULSD'!EDGAR</x:definedName>
    <x:definedName name="EE" localSheetId="0">#REF!</x:definedName>
    <x:definedName name="err" localSheetId="0">#REF!</x:definedName>
    <x:definedName name="ert" localSheetId="0">#REF!</x:definedName>
    <x:definedName name="ert_5" localSheetId="0">#REF!</x:definedName>
    <x:definedName name="ert_6" localSheetId="0">#REF!</x:definedName>
    <x:definedName name="ert_7" localSheetId="0">#REF!</x:definedName>
    <x:definedName name="ert_8" localSheetId="0">#REF!</x:definedName>
    <x:definedName name="erty" localSheetId="0">#REF!</x:definedName>
    <x:definedName name="Excel_BuiltIn_Recorder" localSheetId="0">#REF!</x:definedName>
    <x:definedName name="Excel_BuiltIn_Recorder_8" localSheetId="0">#REF!</x:definedName>
    <x:definedName name="EXXON" localSheetId="0">#REF!</x:definedName>
    <x:definedName name="EXXONMOBIL" localSheetId="0">#REF!</x:definedName>
    <x:definedName name="EXXX" localSheetId="0">#REF!</x:definedName>
    <x:definedName name="F_REPORTE" localSheetId="0">#REF!</x:definedName>
    <x:definedName name="favel" localSheetId="0">#REF!</x:definedName>
    <x:definedName name="fax" localSheetId="0">'Certificado ULSD'!#REF!</x:definedName>
    <x:definedName name="fax2_16" localSheetId="0">'Certificado ULSD'!#REF!</x:definedName>
    <x:definedName name="fax2_4" localSheetId="0">'Certificado ULSD'!#REF!</x:definedName>
    <x:definedName name="fct" localSheetId="0">#REF!</x:definedName>
    <x:definedName name="fechainsp" localSheetId="0">#REF!</x:definedName>
    <x:definedName name="fgh" localSheetId="0">'Certificado ULSD'!#REF!</x:definedName>
    <x:definedName name="FINAL" localSheetId="0">'Certificado ULSD'!#REF!</x:definedName>
    <x:definedName name="FLIN" localSheetId="0">#REF!</x:definedName>
    <x:definedName name="FOS_5299_01" localSheetId="0">#REF!</x:definedName>
    <x:definedName name="GE_60F" localSheetId="0">#REF!</x:definedName>
    <x:definedName name="ges" localSheetId="0">#REF!</x:definedName>
    <x:definedName name="gest" localSheetId="0">#REF!</x:definedName>
    <x:definedName name="ggg" localSheetId="0">#REF!</x:definedName>
    <x:definedName name="HH" localSheetId="0">#REF!</x:definedName>
    <x:definedName name="hjk" localSheetId="0">'Certificado ULSD'!#REF!</x:definedName>
    <x:definedName name="hoja" localSheetId="0">#REF!</x:definedName>
    <x:definedName name="Hola" localSheetId="0">#REF!</x:definedName>
    <x:definedName name="IDate" localSheetId="0">#REF!</x:definedName>
    <x:definedName name="IMP" localSheetId="0">#REF!</x:definedName>
    <x:definedName name="IMP_8" localSheetId="0">#REF!</x:definedName>
    <x:definedName name="IMPRESION" localSheetId="0">[0]!IMPLOGO</x:definedName>
    <x:definedName name="IMPRIMIR" localSheetId="0">'Certificado ULSD'!IMPRIMIR</x:definedName>
    <x:definedName name="Imprimir_área_IM" localSheetId="0">#REF!</x:definedName>
    <x:definedName name="imprs" localSheetId="0">[0]!IMPLOGO</x:definedName>
    <x:definedName name="index" localSheetId="0">'Certificado ULSD'!#REF!</x:definedName>
    <x:definedName name="index_16" localSheetId="0">'Certificado ULSD'!#REF!</x:definedName>
    <x:definedName name="index_4" localSheetId="0">'Certificado ULSD'!#REF!</x:definedName>
    <x:definedName name="inspdate" localSheetId="0">'Certificado ULSD'!#REF!</x:definedName>
    <x:definedName name="inspeccion" localSheetId="0">#REF!</x:definedName>
    <x:definedName name="IY" localSheetId="0">#REF!</x:definedName>
    <x:definedName name="JAN" localSheetId="0">#REF!</x:definedName>
    <x:definedName name="JJ" localSheetId="0">#REF!</x:definedName>
    <x:definedName name="jk" localSheetId="0">'Certificado ULSD'!#REF!</x:definedName>
    <x:definedName name="jkl" localSheetId="0">'Certificado ULSD'!#REF!</x:definedName>
    <x:definedName name="JUAN" localSheetId="0">'Certificado ULSD'!#REF!</x:definedName>
    <x:definedName name="k" localSheetId="0">#REF!</x:definedName>
    <x:definedName name="KOCH" localSheetId="0">#REF!</x:definedName>
    <x:definedName name="L" localSheetId="0">#REF!</x:definedName>
    <x:definedName name="LAP" localSheetId="0">#REF!</x:definedName>
    <x:definedName name="las" localSheetId="0">'Certificado ULSD'!#REF!</x:definedName>
    <x:definedName name="LBS" localSheetId="0">#REF!</x:definedName>
    <x:definedName name="LETTER" localSheetId="0" hidden="1">#REF!</x:definedName>
    <x:definedName name="LIBARDO" localSheetId="0">'Certificado ULSD'!LIBARDO</x:definedName>
    <x:definedName name="libro" localSheetId="0">'Certificado ULSD'!#REF!</x:definedName>
    <x:definedName name="libro3" localSheetId="0">#REF!</x:definedName>
    <x:definedName name="libro3_15" localSheetId="0">#REF!</x:definedName>
    <x:definedName name="libro3_16" localSheetId="0">#REF!</x:definedName>
    <x:definedName name="libro3_17" localSheetId="0">#REF!</x:definedName>
    <x:definedName name="libro3_18" localSheetId="0">#REF!</x:definedName>
    <x:definedName name="libro3_4" localSheetId="0">#REF!</x:definedName>
    <x:definedName name="libro3_5" localSheetId="0">#REF!</x:definedName>
    <x:definedName name="libro3_6" localSheetId="0">#REF!</x:definedName>
    <x:definedName name="libro3_7" localSheetId="0">#REF!</x:definedName>
    <x:definedName name="libro3_8" localSheetId="0">#REF!</x:definedName>
    <x:definedName name="libro4" localSheetId="0">#REF!</x:definedName>
    <x:definedName name="LOADSCALE" localSheetId="0">#REF!</x:definedName>
    <x:definedName name="location" localSheetId="0">'Certificado ULSD'!#REF!</x:definedName>
    <x:definedName name="LOIU" localSheetId="0">'Certificado ULSD'!#REF!</x:definedName>
    <x:definedName name="LONG_MC_RAD" localSheetId="0">'Certificado ULSD'!#REF!</x:definedName>
    <x:definedName name="loop" localSheetId="0">#REF!</x:definedName>
    <x:definedName name="lop" localSheetId="0">'Certificado ULSD'!#REF!</x:definedName>
    <x:definedName name="Macro1_8" localSheetId="0">#REF!</x:definedName>
    <x:definedName name="Macro2_8" localSheetId="0">#REF!</x:definedName>
    <x:definedName name="MARATHOS" localSheetId="0">#REF!</x:definedName>
    <x:definedName name="marcelo" localSheetId="0">#REF!</x:definedName>
    <x:definedName name="MOBIL" localSheetId="0">#REF!</x:definedName>
    <x:definedName name="Módulo2.IMPLOGO" localSheetId="0">'Certificado ULSD'!Módulo2.IMPLOGO</x:definedName>
    <x:definedName name="N_REFERENCIA" localSheetId="0">#REF!</x:definedName>
    <x:definedName name="NA" localSheetId="0">#REF!</x:definedName>
    <x:definedName name="NAVE" localSheetId="0">#REF!</x:definedName>
    <x:definedName name="NEW" localSheetId="0">#REF!</x:definedName>
    <x:definedName name="nref" localSheetId="0">#REF!</x:definedName>
    <x:definedName name="NUEVO" localSheetId="0">#REF!</x:definedName>
    <x:definedName name="numero" localSheetId="0">#REF!</x:definedName>
    <x:definedName name="OBQ_2" localSheetId="0">#REF!</x:definedName>
    <x:definedName name="OBQ_3" localSheetId="0">#REF!</x:definedName>
    <x:definedName name="observ2" localSheetId="0">'Certificado ULSD'!#REF!</x:definedName>
    <x:definedName name="observ3" localSheetId="0">'Certificado ULSD'!#REF!</x:definedName>
    <x:definedName name="OCENSA" localSheetId="0">#REF!</x:definedName>
    <x:definedName name="ol" localSheetId="0">#REF!</x:definedName>
    <x:definedName name="orefe" localSheetId="0">'Certificado ULSD'!#REF!</x:definedName>
    <x:definedName name="OReference" localSheetId="0">#REF!</x:definedName>
    <x:definedName name="oscaer" localSheetId="0">#REF!</x:definedName>
    <x:definedName name="PAGE2" localSheetId="0">#REF!</x:definedName>
    <x:definedName name="PARCELA1" localSheetId="0">#REF!</x:definedName>
    <x:definedName name="PARCELA2" localSheetId="0">#REF!</x:definedName>
    <x:definedName name="PARCELA3" localSheetId="0">#REF!</x:definedName>
    <x:definedName name="PARCELA4" localSheetId="0">#REF!</x:definedName>
    <x:definedName name="PARCELA5" localSheetId="0">#REF!</x:definedName>
    <x:definedName name="PARCELA6" localSheetId="0">#REF!</x:definedName>
    <x:definedName name="PARCELA9" localSheetId="0">#REF!</x:definedName>
    <x:definedName name="PETRO" localSheetId="0">#REF!</x:definedName>
    <x:definedName name="PETROBRAS" localSheetId="0">#REF!</x:definedName>
    <x:definedName name="pico" localSheetId="0">'Certificado ULSD'!#REF!</x:definedName>
    <x:definedName name="PIET" localSheetId="0">#REF!</x:definedName>
    <x:definedName name="pn" localSheetId="0">#REF!</x:definedName>
    <x:definedName name="pns" localSheetId="0">#REF!</x:definedName>
    <x:definedName name="PRE" localSheetId="0">'Certificado ULSD'!#REF!</x:definedName>
    <x:definedName name="PRO" localSheetId="0">#REF!</x:definedName>
    <x:definedName name="PRO_17" localSheetId="0">#REF!</x:definedName>
    <x:definedName name="PRO_18" localSheetId="0">#REF!</x:definedName>
    <x:definedName name="PRO_5" localSheetId="0">#REF!</x:definedName>
    <x:definedName name="PRO_6" localSheetId="0">#REF!</x:definedName>
    <x:definedName name="PRO_7" localSheetId="0">#REF!</x:definedName>
    <x:definedName name="PRO_8" localSheetId="0">#REF!</x:definedName>
    <x:definedName name="product" localSheetId="0">'Certificado ULSD'!#REF!</x:definedName>
    <x:definedName name="producto" localSheetId="0">'Certificado ULSD'!#REF!</x:definedName>
    <x:definedName name="Protes" localSheetId="0">#REF!</x:definedName>
    <x:definedName name="Protes_15" localSheetId="0">'Certificado ULSD'!#REF!</x:definedName>
    <x:definedName name="Protes_16" localSheetId="0">#REF!</x:definedName>
    <x:definedName name="Protes_17" localSheetId="0">#REF!</x:definedName>
    <x:definedName name="Protes_18" localSheetId="0">#REF!</x:definedName>
    <x:definedName name="Protes_4" localSheetId="0">#REF!</x:definedName>
    <x:definedName name="Protes_5" localSheetId="0">#REF!</x:definedName>
    <x:definedName name="Protes_6" localSheetId="0">#REF!</x:definedName>
    <x:definedName name="Protes_7" localSheetId="0">#REF!</x:definedName>
    <x:definedName name="Protes_8" localSheetId="0">#REF!</x:definedName>
    <x:definedName name="protest" localSheetId="0" hidden="1">#REF!</x:definedName>
    <x:definedName name="protesta" localSheetId="0">'Certificado ULSD'!#REF!</x:definedName>
    <x:definedName name="PROTESTDIFF" localSheetId="0">#REF!</x:definedName>
    <x:definedName name="PROTS" localSheetId="0">'Certificado ULSD'!#REF!</x:definedName>
    <x:definedName name="PROVER" localSheetId="0">#REF!</x:definedName>
    <x:definedName name="PROVERS" localSheetId="0">#REF!</x:definedName>
    <x:definedName name="pt" localSheetId="0">#REF!</x:definedName>
    <x:definedName name="pts" localSheetId="0">#REF!</x:definedName>
    <x:definedName name="puerto" localSheetId="0">#REF!</x:definedName>
    <x:definedName name="q" localSheetId="0">#REF!</x:definedName>
    <x:definedName name="QBUNKER" localSheetId="0">#REF!</x:definedName>
    <x:definedName name="QCHEVAR" localSheetId="0">#REF!</x:definedName>
    <x:definedName name="QCKLST" localSheetId="0">#REF!</x:definedName>
    <x:definedName name="QCKLST." localSheetId="0">#REF!</x:definedName>
    <x:definedName name="QCKLSTL" localSheetId="0">#REF!</x:definedName>
    <x:definedName name="QCOA" localSheetId="0">#REF!</x:definedName>
    <x:definedName name="QCOMP" localSheetId="0">'Certificado ULSD'!#REF!</x:definedName>
    <x:definedName name="QCOVER" localSheetId="0">#REF!</x:definedName>
    <x:definedName name="QDISCRP" localSheetId="0">#REF!</x:definedName>
    <x:definedName name="QDOCREC" localSheetId="0">#REF!</x:definedName>
    <x:definedName name="QE" localSheetId="0">'Certificado ULSD'!#REF!</x:definedName>
    <x:definedName name="QGAGEHT" localSheetId="0">#REF!</x:definedName>
    <x:definedName name="QLINDIS" localSheetId="0">#REF!</x:definedName>
    <x:definedName name="QLOP" localSheetId="0">#REF!</x:definedName>
    <x:definedName name="QLOT" localSheetId="0">#REF!</x:definedName>
    <x:definedName name="QOBQROB" localSheetId="0">#REF!</x:definedName>
    <x:definedName name="QORDERS" localSheetId="0">#REF!</x:definedName>
    <x:definedName name="qprovers" localSheetId="0">#REF!</x:definedName>
    <x:definedName name="QSA" localSheetId="0">#REF!</x:definedName>
    <x:definedName name="QSAA" localSheetId="0">#REF!</x:definedName>
    <x:definedName name="QSAMDIS" localSheetId="0">#REF!</x:definedName>
    <x:definedName name="QSAPER" localSheetId="0">#REF!</x:definedName>
    <x:definedName name="QSHOMET" localSheetId="0">#REF!</x:definedName>
    <x:definedName name="QSHOPRD" localSheetId="0">#REF!</x:definedName>
    <x:definedName name="QSHOREP" localSheetId="0">#REF!</x:definedName>
    <x:definedName name="QSUMRY" localSheetId="0">#REF!</x:definedName>
    <x:definedName name="QTETG" localSheetId="0">#REF!</x:definedName>
    <x:definedName name="QTIMELOG" localSheetId="0">#REF!</x:definedName>
    <x:definedName name="QTIMLOG" localSheetId="0">#REF!</x:definedName>
    <x:definedName name="QULLREP" localSheetId="0">#REF!</x:definedName>
    <x:definedName name="QVEF" localSheetId="0">#REF!</x:definedName>
    <x:definedName name="QVISINS" localSheetId="0">#REF!</x:definedName>
    <x:definedName name="QVOIDS" localSheetId="0">#REF!</x:definedName>
    <x:definedName name="RAJA" localSheetId="0">#REF!</x:definedName>
    <x:definedName name="raosmama" localSheetId="0">#REF!</x:definedName>
    <x:definedName name="rene" localSheetId="0">#REF!</x:definedName>
    <x:definedName name="REPORT_DATE" localSheetId="0">#REF!</x:definedName>
    <x:definedName name="representante" localSheetId="0">#REF!</x:definedName>
    <x:definedName name="restaq" localSheetId="0">#REF!</x:definedName>
    <x:definedName name="RZO" localSheetId="0">#REF!</x:definedName>
    <x:definedName name="SAMPLER" localSheetId="0">'Certificado ULSD'!SAMPLER</x:definedName>
    <x:definedName name="Secondary" localSheetId="0">#REF!</x:definedName>
    <x:definedName name="Secondary_15" localSheetId="0">#REF!</x:definedName>
    <x:definedName name="Secondary_16" localSheetId="0">#REF!</x:definedName>
    <x:definedName name="Secondary_17" localSheetId="0">#REF!</x:definedName>
    <x:definedName name="Secondary_18" localSheetId="0">#REF!</x:definedName>
    <x:definedName name="Secondary_4" localSheetId="0">#REF!</x:definedName>
    <x:definedName name="Secondary_5" localSheetId="0">#REF!</x:definedName>
    <x:definedName name="Secondary_6" localSheetId="0">#REF!</x:definedName>
    <x:definedName name="Secondary_7" localSheetId="0">#REF!</x:definedName>
    <x:definedName name="Secondary_8" localSheetId="0">'Certificado ULSD'!#REF!</x:definedName>
    <x:definedName name="SHICARGO" localSheetId="0">#REF!</x:definedName>
    <x:definedName name="SHOMET" localSheetId="0">#REF!</x:definedName>
    <x:definedName name="SHOREP" localSheetId="0">#REF!</x:definedName>
    <x:definedName name="shr" localSheetId="0">#REF!</x:definedName>
    <x:definedName name="shr_8" localSheetId="0">#REF!</x:definedName>
    <x:definedName name="sref" localSheetId="0">#REF!</x:definedName>
    <x:definedName name="SS" localSheetId="0">#REF!</x:definedName>
    <x:definedName name="sss" localSheetId="0">#REF!</x:definedName>
    <x:definedName name="SU_REFERENCIA" localSheetId="0">#REF!</x:definedName>
    <x:definedName name="SUBJECT" localSheetId="0">#REF!</x:definedName>
    <x:definedName name="SUM" localSheetId="0">#REF!</x:definedName>
    <x:definedName name="SUM_15" localSheetId="0">#REF!</x:definedName>
    <x:definedName name="SUM_16" localSheetId="0">#REF!</x:definedName>
    <x:definedName name="SUM_17" localSheetId="0">#REF!</x:definedName>
    <x:definedName name="SUM_18" localSheetId="0">#REF!</x:definedName>
    <x:definedName name="SUM_4" localSheetId="0">#REF!</x:definedName>
    <x:definedName name="SUM_5" localSheetId="0">#REF!</x:definedName>
    <x:definedName name="SUM_6" localSheetId="0">#REF!</x:definedName>
    <x:definedName name="SUM_7" localSheetId="0">#REF!</x:definedName>
    <x:definedName name="SUM_8" localSheetId="0">#REF!</x:definedName>
    <x:definedName name="SUMA" localSheetId="0">#REF!</x:definedName>
    <x:definedName name="SUPPLY" localSheetId="0">#REF!</x:definedName>
    <x:definedName name="T" localSheetId="0">#REF!</x:definedName>
    <x:definedName name="TAB13_15" localSheetId="0">#REF!</x:definedName>
    <x:definedName name="TAB13_17" localSheetId="0">#REF!</x:definedName>
    <x:definedName name="TAB13_18" localSheetId="0">#REF!</x:definedName>
    <x:definedName name="TAB13_5" localSheetId="0">#REF!</x:definedName>
    <x:definedName name="TAB13_6" localSheetId="0">#REF!</x:definedName>
    <x:definedName name="TAB13_7" localSheetId="0">#REF!</x:definedName>
    <x:definedName name="TAB13_8" localSheetId="0">#REF!</x:definedName>
    <x:definedName name="TANULOD" localSheetId="0">#REF!</x:definedName>
    <x:definedName name="TANULOD2" localSheetId="0">'Certificado ULSD'!#REF!</x:definedName>
    <x:definedName name="TELEX" localSheetId="0">#REF!</x:definedName>
    <x:definedName name="telex1" localSheetId="0">#REF!</x:definedName>
    <x:definedName name="telex2" localSheetId="0">#REF!</x:definedName>
    <x:definedName name="telex3" localSheetId="0">#REF!</x:definedName>
    <x:definedName name="temperaturas" localSheetId="0">#REF!</x:definedName>
    <x:definedName name="terminal" localSheetId="0">'Certificado ULSD'!#REF!</x:definedName>
    <x:definedName name="TIME" localSheetId="0">#REF!</x:definedName>
    <x:definedName name="TITLE" localSheetId="0">#REF!</x:definedName>
    <x:definedName name="TKCLE" localSheetId="0">#REF!</x:definedName>
    <x:definedName name="TL" localSheetId="0">#REF!</x:definedName>
    <x:definedName name="TLXCOVE" localSheetId="0">#REF!</x:definedName>
    <x:definedName name="TONELAJE" localSheetId="0">#REF!</x:definedName>
    <x:definedName name="ULLA" localSheetId="0">#REF!</x:definedName>
    <x:definedName name="USGALL" localSheetId="0">#REF!</x:definedName>
    <x:definedName name="UTI" localSheetId="0">#REF!</x:definedName>
    <x:definedName name="UTI_15" localSheetId="0">#REF!</x:definedName>
    <x:definedName name="UTI_17" localSheetId="0">#REF!</x:definedName>
    <x:definedName name="UTI_18" localSheetId="0">#REF!</x:definedName>
    <x:definedName name="UTI_5" localSheetId="0">#REF!</x:definedName>
    <x:definedName name="UTI_6" localSheetId="0">#REF!</x:definedName>
    <x:definedName name="UTI_7" localSheetId="0">#REF!</x:definedName>
    <x:definedName name="UTI_8" localSheetId="0">#REF!</x:definedName>
    <x:definedName name="UU" localSheetId="0">#REF!</x:definedName>
    <x:definedName name="vessel" localSheetId="0">'Certificado ULSD'!#REF!</x:definedName>
    <x:definedName name="vn" localSheetId="0">#REF!</x:definedName>
    <x:definedName name="VT" localSheetId="0">#REF!</x:definedName>
    <x:definedName name="VV" localSheetId="0">#REF!</x:definedName>
    <x:definedName name="wer" localSheetId="0">#REF!</x:definedName>
    <x:definedName name="x" localSheetId="0">#REF!</x:definedName>
    <x:definedName name="XX" localSheetId="0">#REF!</x:definedName>
    <x:definedName name="z" localSheetId="0">#REF!</x:definedName>
    <x:definedName name="ZZ" localSheetId="0">#REF!</x:definedName>
    <x:definedName name="\0" localSheetId="21">#REF!</x:definedName>
    <x:definedName name="_____________________fax2" localSheetId="21">'Disch Record Diesel'!#REF!</x:definedName>
    <x:definedName name="____________________fax2" localSheetId="21">'Disch Record Diesel'!#REF!</x:definedName>
    <x:definedName name="___________________fax2" localSheetId="21">'Disch Record Diesel'!#REF!</x:definedName>
    <x:definedName name="__________________fax2" localSheetId="21">'Disch Record Diesel'!#REF!</x:definedName>
    <x:definedName name="_________________fax2" localSheetId="21">'Disch Record Diesel'!#REF!</x:definedName>
    <x:definedName name="________________fax2" localSheetId="21">'Disch Record Diesel'!#REF!</x:definedName>
    <x:definedName name="_______________fax2" localSheetId="21">'Disch Record Diesel'!#REF!</x:definedName>
    <x:definedName name="______________fax2" localSheetId="21">'Disch Record Diesel'!#REF!</x:definedName>
    <x:definedName name="_____________fax2" localSheetId="21">'Disch Record Diesel'!#REF!</x:definedName>
    <x:definedName name="____________fax2" localSheetId="21">'Disch Record Diesel'!#REF!</x:definedName>
    <x:definedName name="___________fax2" localSheetId="21">'Disch Record Diesel'!#REF!</x:definedName>
    <x:definedName name="__________fax2" localSheetId="21">'Disch Record Diesel'!#REF!</x:definedName>
    <x:definedName name="_________fax2" localSheetId="21">'Disch Record Diesel'!#REF!</x:definedName>
    <x:definedName name="________fax2" localSheetId="21">'Disch Record Diesel'!#REF!</x:definedName>
    <x:definedName name="_______fax2" localSheetId="21">'Disch Record Diesel'!#REF!</x:definedName>
    <x:definedName name="______ANA3261" localSheetId="21">'Disch Record Diesel'!#REF!</x:definedName>
    <x:definedName name="______fax2" localSheetId="21">'Disch Record Diesel'!#REF!</x:definedName>
    <x:definedName name="_____ANA3261" localSheetId="21">#REF!</x:definedName>
    <x:definedName name="_____fax2" localSheetId="21">'Disch Record Diesel'!#REF!</x:definedName>
    <x:definedName name="_____TAB13" localSheetId="21">#REF!</x:definedName>
    <x:definedName name="____ANA3261" localSheetId="21">#REF!</x:definedName>
    <x:definedName name="____fax2" localSheetId="21">'Disch Record Diesel'!#REF!</x:definedName>
    <x:definedName name="____OBS1" localSheetId="21">'Disch Record Diesel'!#REF!</x:definedName>
    <x:definedName name="____TAB13" localSheetId="21">#REF!</x:definedName>
    <x:definedName name="___ANA3261" localSheetId="21">#REF!</x:definedName>
    <x:definedName name="___fax2" localSheetId="21">'Disch Record Diesel'!#REF!</x:definedName>
    <x:definedName name="___OBS1" localSheetId="21">'Disch Record Diesel'!#REF!</x:definedName>
    <x:definedName name="___TAB13" localSheetId="21">#REF!</x:definedName>
    <x:definedName name="__ANA3261" localSheetId="21">#REF!</x:definedName>
    <x:definedName name="__fax2" localSheetId="21">'Disch Record Diesel'!#REF!</x:definedName>
    <x:definedName name="__OBS1" localSheetId="21">'Disch Record Diesel'!#REF!</x:definedName>
    <x:definedName name="__TAB13" localSheetId="21">#REF!</x:definedName>
    <x:definedName name="_ANA32145" localSheetId="21">#REF!</x:definedName>
    <x:definedName name="_ANA3261" localSheetId="21">#REF!</x:definedName>
    <x:definedName name="_ANA3261_15" localSheetId="21">#REF!</x:definedName>
    <x:definedName name="_ANA3261_5" localSheetId="21">#REF!</x:definedName>
    <x:definedName name="_ANA3261_6" localSheetId="21">#REF!</x:definedName>
    <x:definedName name="_ANA3261_7" localSheetId="21">#REF!</x:definedName>
    <x:definedName name="_ANA3261_8" localSheetId="21">#REF!</x:definedName>
    <x:definedName name="_fax2" localSheetId="21">'Disch Record Diesel'!#REF!</x:definedName>
    <x:definedName name="_LOP3" localSheetId="21">'Disch Record Diesel'!#REF!</x:definedName>
    <x:definedName name="_OBS1" localSheetId="21">'Disch Record Diesel'!#REF!</x:definedName>
    <x:definedName name="_TAB13" localSheetId="21">#REF!</x:definedName>
    <x:definedName name="_Table1_In1" localSheetId="21" hidden="1">#REF!</x:definedName>
    <x:definedName name="_Table1_Out" localSheetId="21" hidden="1">#REF!</x:definedName>
    <x:definedName name="_TABLE2_OUT" localSheetId="21" hidden="1">#REF!</x:definedName>
    <x:definedName name="A" localSheetId="21">#REF!</x:definedName>
    <x:definedName name="A_16" localSheetId="21">#REF!</x:definedName>
    <x:definedName name="A_17" localSheetId="21">#REF!</x:definedName>
    <x:definedName name="A_18" localSheetId="21">#REF!</x:definedName>
    <x:definedName name="A_4" localSheetId="21">#REF!</x:definedName>
    <x:definedName name="A_5" localSheetId="21">#REF!</x:definedName>
    <x:definedName name="A_6" localSheetId="21">#REF!</x:definedName>
    <x:definedName name="A_7" localSheetId="21">#REF!</x:definedName>
    <x:definedName name="A_8" localSheetId="21">#REF!</x:definedName>
    <x:definedName name="A_impresión_IM" localSheetId="21">#REF!</x:definedName>
    <x:definedName name="AA" localSheetId="21">#REF!</x:definedName>
    <x:definedName name="AAA" localSheetId="21">#REF!</x:definedName>
    <x:definedName name="AAAAA" localSheetId="21">'Disch Record Diesel'!#REF!</x:definedName>
    <x:definedName name="AENTRADA" localSheetId="21">#REF!</x:definedName>
    <x:definedName name="Almacen" localSheetId="21">#REF!</x:definedName>
    <x:definedName name="AMOCO" localSheetId="21">#REF!</x:definedName>
    <x:definedName name="an" localSheetId="21">'Disch Record Diesel'!#REF!</x:definedName>
    <x:definedName name="ANA3261_15" localSheetId="21">'Disch Record Diesel'!#REF!</x:definedName>
    <x:definedName name="ANA3261_16" localSheetId="21">#REF!</x:definedName>
    <x:definedName name="ANA3261_17" localSheetId="21">#REF!</x:definedName>
    <x:definedName name="ANA3261_18" localSheetId="21">#REF!</x:definedName>
    <x:definedName name="ANA3261_4" localSheetId="21">#REF!</x:definedName>
    <x:definedName name="ANA3261_5" localSheetId="21">'Disch Record Diesel'!#REF!</x:definedName>
    <x:definedName name="ANA3261_6" localSheetId="21">'Disch Record Diesel'!#REF!</x:definedName>
    <x:definedName name="ANA3261_7" localSheetId="21">'Disch Record Diesel'!#REF!</x:definedName>
    <x:definedName name="ANA3261_8" localSheetId="21">#REF!</x:definedName>
    <x:definedName name="ANAL1" localSheetId="21">#REF!</x:definedName>
    <x:definedName name="ANAL1_15" localSheetId="21">'Disch Record Diesel'!#REF!</x:definedName>
    <x:definedName name="ANAL1_16" localSheetId="21">#REF!</x:definedName>
    <x:definedName name="ANAL1_17" localSheetId="21">#REF!</x:definedName>
    <x:definedName name="ANAL1_18" localSheetId="21">#REF!</x:definedName>
    <x:definedName name="ANAL1_4" localSheetId="21">#REF!</x:definedName>
    <x:definedName name="ANAL1_5" localSheetId="21">'Disch Record Diesel'!#REF!</x:definedName>
    <x:definedName name="ANAL1_6" localSheetId="21">'Disch Record Diesel'!#REF!</x:definedName>
    <x:definedName name="ANAL1_7" localSheetId="21">'Disch Record Diesel'!#REF!</x:definedName>
    <x:definedName name="ANAL1_8" localSheetId="21">#REF!</x:definedName>
    <x:definedName name="ANAL3251" localSheetId="21">#REF!</x:definedName>
    <x:definedName name="ANAL3251_15" localSheetId="21">'Disch Record Diesel'!#REF!</x:definedName>
    <x:definedName name="ANAL3251_16" localSheetId="21">#REF!</x:definedName>
    <x:definedName name="ANAL3251_17" localSheetId="21">#REF!</x:definedName>
    <x:definedName name="ANAL3251_18" localSheetId="21">#REF!</x:definedName>
    <x:definedName name="ANAL3251_4" localSheetId="21">#REF!</x:definedName>
    <x:definedName name="ANAL3251_5" localSheetId="21">'Disch Record Diesel'!#REF!</x:definedName>
    <x:definedName name="ANAL3251_6" localSheetId="21">'Disch Record Diesel'!#REF!</x:definedName>
    <x:definedName name="ANAL3251_7" localSheetId="21">'Disch Record Diesel'!#REF!</x:definedName>
    <x:definedName name="ANAL3251_8" localSheetId="21">#REF!</x:definedName>
    <x:definedName name="anal3261" localSheetId="21">#REF!</x:definedName>
    <x:definedName name="anal3261_15" localSheetId="21">'Disch Record Diesel'!#REF!</x:definedName>
    <x:definedName name="anal3261_16" localSheetId="21">#REF!</x:definedName>
    <x:definedName name="anal3261_17" localSheetId="21">#REF!</x:definedName>
    <x:definedName name="anal3261_18" localSheetId="21">#REF!</x:definedName>
    <x:definedName name="anal3261_4" localSheetId="21">#REF!</x:definedName>
    <x:definedName name="anal3261_5" localSheetId="21">'Disch Record Diesel'!#REF!</x:definedName>
    <x:definedName name="anal3261_6" localSheetId="21">'Disch Record Diesel'!#REF!</x:definedName>
    <x:definedName name="anal3261_7" localSheetId="21">'Disch Record Diesel'!#REF!</x:definedName>
    <x:definedName name="anal3261_8" localSheetId="21">#REF!</x:definedName>
    <x:definedName name="Analisis" localSheetId="21">#REF!</x:definedName>
    <x:definedName name="ANALISYS" localSheetId="21">#REF!</x:definedName>
    <x:definedName name="ANALYSIS" localSheetId="21">#N/A</x:definedName>
    <x:definedName name="b12BM24" localSheetId="21">#REF!</x:definedName>
    <x:definedName name="BALTIC" localSheetId="21">#N/A</x:definedName>
    <x:definedName name="BARCO" localSheetId="21">#REF!</x:definedName>
    <x:definedName name="BBB" localSheetId="21">#REF!</x:definedName>
    <x:definedName name="BLANCO" localSheetId="21">#REF!</x:definedName>
    <x:definedName name="BSW" localSheetId="21">#REF!</x:definedName>
    <x:definedName name="Bunker" localSheetId="21">#REF!</x:definedName>
    <x:definedName name="Bunker_5" localSheetId="21">#REF!</x:definedName>
    <x:definedName name="Bunker_6" localSheetId="21">#REF!</x:definedName>
    <x:definedName name="Bunker_7" localSheetId="21">#REF!</x:definedName>
    <x:definedName name="Bunker_8" localSheetId="21">#REF!</x:definedName>
    <x:definedName name="c." localSheetId="21">#REF!</x:definedName>
    <x:definedName name="ca" localSheetId="21">#REF!</x:definedName>
    <x:definedName name="ca_8" localSheetId="21">#REF!</x:definedName>
    <x:definedName name="Calc.Terminal" localSheetId="21">'Disch Record Diesel'!#REF!</x:definedName>
    <x:definedName name="calculo" localSheetId="21">'Disch Record Diesel'!#REF!</x:definedName>
    <x:definedName name="cap" localSheetId="21">#REF!</x:definedName>
    <x:definedName name="caps" localSheetId="21">#REF!</x:definedName>
    <x:definedName name="CERQUAN" localSheetId="21">#REF!</x:definedName>
    <x:definedName name="CERQUAN10" localSheetId="21">#REF!</x:definedName>
    <x:definedName name="CERQUAN4" localSheetId="21">#REF!</x:definedName>
    <x:definedName name="CERQUAN5" localSheetId="21">#REF!</x:definedName>
    <x:definedName name="CERQUAN6" localSheetId="21">#REF!</x:definedName>
    <x:definedName name="CERQUAN7" localSheetId="21">#REF!</x:definedName>
    <x:definedName name="cerquan8" localSheetId="21">#REF!</x:definedName>
    <x:definedName name="CERQUAN9" localSheetId="21">#REF!</x:definedName>
    <x:definedName name="CERTIFICATE" localSheetId="21">#REF!</x:definedName>
    <x:definedName name="CERTQUA" localSheetId="21">#REF!</x:definedName>
    <x:definedName name="Cliente_15" localSheetId="21">'Disch Record Diesel'!#REF!</x:definedName>
    <x:definedName name="Cliente_16" localSheetId="21">'Disch Record Diesel'!#REF!</x:definedName>
    <x:definedName name="Cliente_17" localSheetId="21">#REF!</x:definedName>
    <x:definedName name="Cliente_18" localSheetId="21">#REF!</x:definedName>
    <x:definedName name="Cliente_21" localSheetId="21">'Disch Record Diesel'!#REF!</x:definedName>
    <x:definedName name="Cliente_4" localSheetId="21">'Disch Record Diesel'!#REF!</x:definedName>
    <x:definedName name="Cliente_5" localSheetId="21">'Disch Record Diesel'!#REF!</x:definedName>
    <x:definedName name="Cliente_6" localSheetId="21">'Disch Record Diesel'!#REF!</x:definedName>
    <x:definedName name="Cliente_7" localSheetId="21">'Disch Record Diesel'!#REF!</x:definedName>
    <x:definedName name="Cliente_8" localSheetId="21">#REF!</x:definedName>
    <x:definedName name="cliente1" localSheetId="21">'Disch Record Diesel'!#REF!</x:definedName>
    <x:definedName name="CLIENTE2" localSheetId="21">'Disch Record Diesel'!#REF!</x:definedName>
    <x:definedName name="COA" localSheetId="21">#REF!</x:definedName>
    <x:definedName name="conf1" localSheetId="21">#REF!</x:definedName>
    <x:definedName name="conf2" localSheetId="21">#REF!</x:definedName>
    <x:definedName name="CONF3" localSheetId="21">#REF!</x:definedName>
    <x:definedName name="coni1" localSheetId="21">#REF!</x:definedName>
    <x:definedName name="coni2" localSheetId="21">#REF!</x:definedName>
    <x:definedName name="conori" localSheetId="21">#REF!</x:definedName>
    <x:definedName name="COPEC" localSheetId="21">#REF!</x:definedName>
    <x:definedName name="COPEC_8" localSheetId="21">#REF!</x:definedName>
    <x:definedName name="CReference" localSheetId="21">#REF!</x:definedName>
    <x:definedName name="CSDF" localSheetId="21">#REF!</x:definedName>
    <x:definedName name="CUAL" localSheetId="21">#REF!</x:definedName>
    <x:definedName name="d" localSheetId="21">#REF!</x:definedName>
    <x:definedName name="D_15" localSheetId="21">#REF!</x:definedName>
    <x:definedName name="D_16" localSheetId="21">#REF!</x:definedName>
    <x:definedName name="D_17" localSheetId="21">#REF!</x:definedName>
    <x:definedName name="D_18" localSheetId="21">#REF!</x:definedName>
    <x:definedName name="D_4" localSheetId="21">#REF!</x:definedName>
    <x:definedName name="D_5" localSheetId="21">#REF!</x:definedName>
    <x:definedName name="D_6" localSheetId="21">#REF!</x:definedName>
    <x:definedName name="D_7" localSheetId="21">#REF!</x:definedName>
    <x:definedName name="D_8" localSheetId="21">#REF!</x:definedName>
    <x:definedName name="date" localSheetId="21">#REF!</x:definedName>
    <x:definedName name="DD" localSheetId="21">#REF!</x:definedName>
    <x:definedName name="DD_15" localSheetId="21">#REF!</x:definedName>
    <x:definedName name="DD_16" localSheetId="21">#REF!</x:definedName>
    <x:definedName name="DD_17" localSheetId="21">#REF!</x:definedName>
    <x:definedName name="DD_18" localSheetId="21">#REF!</x:definedName>
    <x:definedName name="DD_4" localSheetId="21">#REF!</x:definedName>
    <x:definedName name="DD_5" localSheetId="21">#REF!</x:definedName>
    <x:definedName name="DD_6" localSheetId="21">#REF!</x:definedName>
    <x:definedName name="DD_7" localSheetId="21">#REF!</x:definedName>
    <x:definedName name="DD_8" localSheetId="21">#REF!</x:definedName>
    <x:definedName name="dffdf" localSheetId="21">#REF!</x:definedName>
    <x:definedName name="DIF.REC" localSheetId="21">#REF!</x:definedName>
    <x:definedName name="DIF.REC_15" localSheetId="21">#REF!</x:definedName>
    <x:definedName name="DIF.REC_16" localSheetId="21">#REF!</x:definedName>
    <x:definedName name="DIF.REC_17" localSheetId="21">#REF!</x:definedName>
    <x:definedName name="DIF.REC_18" localSheetId="21">#REF!</x:definedName>
    <x:definedName name="DIF.REC_4" localSheetId="21">#REF!</x:definedName>
    <x:definedName name="DIF.REC_5" localSheetId="21">#REF!</x:definedName>
    <x:definedName name="DIF.REC_6" localSheetId="21">#REF!</x:definedName>
    <x:definedName name="DIF.REC_7" localSheetId="21">#REF!</x:definedName>
    <x:definedName name="DIF.REC_8" localSheetId="21">#REF!</x:definedName>
    <x:definedName name="discrepancia" localSheetId="21">#REF!</x:definedName>
    <x:definedName name="displace" localSheetId="21">#REF!</x:definedName>
    <x:definedName name="domicilio" localSheetId="21">#REF!</x:definedName>
    <x:definedName name="ds" localSheetId="21">#REF!</x:definedName>
    <x:definedName name="EDGAR" localSheetId="21">#N/A</x:definedName>
    <x:definedName name="EE" localSheetId="21">#REF!</x:definedName>
    <x:definedName name="err" localSheetId="21">#REF!</x:definedName>
    <x:definedName name="ert" localSheetId="21">#REF!</x:definedName>
    <x:definedName name="ert_5" localSheetId="21">#REF!</x:definedName>
    <x:definedName name="ert_6" localSheetId="21">#REF!</x:definedName>
    <x:definedName name="ert_7" localSheetId="21">#REF!</x:definedName>
    <x:definedName name="ert_8" localSheetId="21">#REF!</x:definedName>
    <x:definedName name="erty" localSheetId="21">#REF!</x:definedName>
    <x:definedName name="Excel_BuiltIn_Recorder" localSheetId="21">#REF!</x:definedName>
    <x:definedName name="Excel_BuiltIn_Recorder_8" localSheetId="21">#REF!</x:definedName>
    <x:definedName name="EXXON" localSheetId="21">#REF!</x:definedName>
    <x:definedName name="EXXONMOBIL" localSheetId="21">#REF!</x:definedName>
    <x:definedName name="EXXX" localSheetId="21">#REF!</x:definedName>
    <x:definedName name="F_REPORTE" localSheetId="21">#REF!</x:definedName>
    <x:definedName name="favel" localSheetId="21">#REF!</x:definedName>
    <x:definedName name="fax" localSheetId="21">'Disch Record Diesel'!#REF!</x:definedName>
    <x:definedName name="fax2_16" localSheetId="21">'Disch Record Diesel'!#REF!</x:definedName>
    <x:definedName name="fax2_4" localSheetId="21">'Disch Record Diesel'!#REF!</x:definedName>
    <x:definedName name="fct" localSheetId="21">#REF!</x:definedName>
    <x:definedName name="fechainsp" localSheetId="21">#REF!</x:definedName>
    <x:definedName name="fgh" localSheetId="21">'Disch Record Diesel'!#REF!</x:definedName>
    <x:definedName name="FINAL" localSheetId="21">'Disch Record Diesel'!#REF!</x:definedName>
    <x:definedName name="FLIN" localSheetId="21">#REF!</x:definedName>
    <x:definedName name="FOS_5299_01" localSheetId="21">#REF!</x:definedName>
    <x:definedName name="GE_60F" localSheetId="21">#REF!</x:definedName>
    <x:definedName name="ges" localSheetId="21">#REF!</x:definedName>
    <x:definedName name="gest" localSheetId="21">#REF!</x:definedName>
    <x:definedName name="ggg" localSheetId="21">#REF!</x:definedName>
    <x:definedName name="HH" localSheetId="21">#REF!</x:definedName>
    <x:definedName name="hjk" localSheetId="21">'Disch Record Diesel'!#REF!</x:definedName>
    <x:definedName name="hoja" localSheetId="21">#REF!</x:definedName>
    <x:definedName name="Hola" localSheetId="21">#REF!</x:definedName>
    <x:definedName name="IDate" localSheetId="21">#REF!</x:definedName>
    <x:definedName name="IMP" localSheetId="21">#REF!</x:definedName>
    <x:definedName name="IMP_8" localSheetId="21">#REF!</x:definedName>
    <x:definedName name="IMPRESION" localSheetId="21">[0]!IMPLOGO</x:definedName>
    <x:definedName name="IMPRIMIR" localSheetId="21">#N/A</x:definedName>
    <x:definedName name="Imprimir_área_IM" localSheetId="21">#REF!</x:definedName>
    <x:definedName name="imprs" localSheetId="21">[0]!IMPLOGO</x:definedName>
    <x:definedName name="index" localSheetId="21">'Disch Record Diesel'!#REF!</x:definedName>
    <x:definedName name="index_16" localSheetId="21">'Disch Record Diesel'!#REF!</x:definedName>
    <x:definedName name="index_4" localSheetId="21">'Disch Record Diesel'!#REF!</x:definedName>
    <x:definedName name="inspeccion" localSheetId="21">#REF!</x:definedName>
    <x:definedName name="IY" localSheetId="21">#REF!</x:definedName>
    <x:definedName name="JAN" localSheetId="21">#REF!</x:definedName>
    <x:definedName name="JJ" localSheetId="21">#REF!</x:definedName>
    <x:definedName name="jk" localSheetId="21">'Disch Record Diesel'!#REF!</x:definedName>
    <x:definedName name="jkl" localSheetId="21">'Disch Record Diesel'!#REF!</x:definedName>
    <x:definedName name="JUAN" localSheetId="21">'Disch Record Diesel'!#REF!</x:definedName>
    <x:definedName name="k" localSheetId="21">#REF!</x:definedName>
    <x:definedName name="KOCH" localSheetId="21">#REF!</x:definedName>
    <x:definedName name="L" localSheetId="21">#REF!</x:definedName>
    <x:definedName name="LAP" localSheetId="21">#REF!</x:definedName>
    <x:definedName name="las" localSheetId="21">'Disch Record Diesel'!#REF!</x:definedName>
    <x:definedName name="LBS" localSheetId="21">#REF!</x:definedName>
    <x:definedName name="LIBARDO" localSheetId="21">#N/A</x:definedName>
    <x:definedName name="libro" localSheetId="21">'Disch Record Diesel'!#REF!</x:definedName>
    <x:definedName name="libro3" localSheetId="21">#REF!</x:definedName>
    <x:definedName name="libro3_15" localSheetId="21">#REF!</x:definedName>
    <x:definedName name="libro3_16" localSheetId="21">#REF!</x:definedName>
    <x:definedName name="libro3_17" localSheetId="21">#REF!</x:definedName>
    <x:definedName name="libro3_18" localSheetId="21">#REF!</x:definedName>
    <x:definedName name="libro3_4" localSheetId="21">#REF!</x:definedName>
    <x:definedName name="libro3_5" localSheetId="21">#REF!</x:definedName>
    <x:definedName name="libro3_6" localSheetId="21">#REF!</x:definedName>
    <x:definedName name="libro3_7" localSheetId="21">#REF!</x:definedName>
    <x:definedName name="libro3_8" localSheetId="21">#REF!</x:definedName>
    <x:definedName name="libro4" localSheetId="21">#REF!</x:definedName>
    <x:definedName name="LOADSCALE" localSheetId="21">#REF!</x:definedName>
    <x:definedName name="LOIU" localSheetId="21">'Disch Record Diesel'!#REF!</x:definedName>
    <x:definedName name="LONG_MC_RAD" localSheetId="21">'Disch Record Diesel'!#REF!</x:definedName>
    <x:definedName name="loop" localSheetId="21">#REF!</x:definedName>
    <x:definedName name="LOP" localSheetId="21">'Disch Record Diesel'!#REF!</x:definedName>
    <x:definedName name="Macro1_8" localSheetId="21">#REF!</x:definedName>
    <x:definedName name="Macro2_8" localSheetId="21">#REF!</x:definedName>
    <x:definedName name="MARATHOS" localSheetId="21">#REF!</x:definedName>
    <x:definedName name="marcelo" localSheetId="21">#REF!</x:definedName>
    <x:definedName name="MOBIL" localSheetId="21">#REF!</x:definedName>
    <x:definedName name="Módulo2.IMPLOGO" localSheetId="21">#N/A</x:definedName>
    <x:definedName name="N_REFERENCIA" localSheetId="21">#REF!</x:definedName>
    <x:definedName name="NA" localSheetId="21">#REF!</x:definedName>
    <x:definedName name="NAVE" localSheetId="21">#REF!</x:definedName>
    <x:definedName name="NEW" localSheetId="21">#REF!</x:definedName>
    <x:definedName name="nref" localSheetId="21">#REF!</x:definedName>
    <x:definedName name="NUEVO" localSheetId="21">#REF!</x:definedName>
    <x:definedName name="numero" localSheetId="21">#REF!</x:definedName>
    <x:definedName name="OBQ_2" localSheetId="21">#REF!</x:definedName>
    <x:definedName name="OBQ_3" localSheetId="21">#REF!</x:definedName>
    <x:definedName name="observ2" localSheetId="21">'Disch Record Diesel'!#REF!</x:definedName>
    <x:definedName name="observ3" localSheetId="21">'Disch Record Diesel'!#REF!</x:definedName>
    <x:definedName name="OCENSA" localSheetId="21">#REF!</x:definedName>
    <x:definedName name="ol" localSheetId="21">#REF!</x:definedName>
    <x:definedName name="OReference" localSheetId="21">#REF!</x:definedName>
    <x:definedName name="oscaer" localSheetId="21">#REF!</x:definedName>
    <x:definedName name="PAGE2" localSheetId="21">#REF!</x:definedName>
    <x:definedName name="PARCELA1" localSheetId="21">#REF!</x:definedName>
    <x:definedName name="PARCELA2" localSheetId="21">#REF!</x:definedName>
    <x:definedName name="PARCELA3" localSheetId="21">#REF!</x:definedName>
    <x:definedName name="PARCELA4" localSheetId="21">#REF!</x:definedName>
    <x:definedName name="PARCELA5" localSheetId="21">#REF!</x:definedName>
    <x:definedName name="PARCELA6" localSheetId="21">#REF!</x:definedName>
    <x:definedName name="PARCELA9" localSheetId="21">#REF!</x:definedName>
    <x:definedName name="PETRO" localSheetId="21">#REF!</x:definedName>
    <x:definedName name="PETROBRAS" localSheetId="21">#REF!</x:definedName>
    <x:definedName name="pico" localSheetId="21">'Disch Record Diesel'!#REF!</x:definedName>
    <x:definedName name="PIET" localSheetId="21">#REF!</x:definedName>
    <x:definedName name="pn" localSheetId="21">#REF!</x:definedName>
    <x:definedName name="pns" localSheetId="21">#REF!</x:definedName>
    <x:definedName name="PRE" localSheetId="21">'Disch Record Diesel'!#REF!</x:definedName>
    <x:definedName name="PRO_17" localSheetId="21">#REF!</x:definedName>
    <x:definedName name="PRO_18" localSheetId="21">#REF!</x:definedName>
    <x:definedName name="PRO_5" localSheetId="21">#REF!</x:definedName>
    <x:definedName name="PRO_6" localSheetId="21">#REF!</x:definedName>
    <x:definedName name="PRO_7" localSheetId="21">#REF!</x:definedName>
    <x:definedName name="PRO_8" localSheetId="21">#REF!</x:definedName>
    <x:definedName name="Protes" localSheetId="21">#REF!</x:definedName>
    <x:definedName name="Protes_15" localSheetId="21">'Disch Record Diesel'!#REF!</x:definedName>
    <x:definedName name="Protes_16" localSheetId="21">#REF!</x:definedName>
    <x:definedName name="Protes_17" localSheetId="21">#REF!</x:definedName>
    <x:definedName name="Protes_18" localSheetId="21">#REF!</x:definedName>
    <x:definedName name="Protes_4" localSheetId="21">#REF!</x:definedName>
    <x:definedName name="Protes_5" localSheetId="21">#REF!</x:definedName>
    <x:definedName name="Protes_6" localSheetId="21">#REF!</x:definedName>
    <x:definedName name="Protes_7" localSheetId="21">#REF!</x:definedName>
    <x:definedName name="Protes_8" localSheetId="21">#REF!</x:definedName>
    <x:definedName name="protesta" localSheetId="21">'Disch Record Diesel'!#REF!</x:definedName>
    <x:definedName name="PROTESTDIFF" localSheetId="21">#REF!</x:definedName>
    <x:definedName name="PROTS" localSheetId="21">'Disch Record Diesel'!#REF!</x:definedName>
    <x:definedName name="PROVER" localSheetId="21">#REF!</x:definedName>
    <x:definedName name="PROVERS" localSheetId="21">#REF!</x:definedName>
    <x:definedName name="pt" localSheetId="21">#REF!</x:definedName>
    <x:definedName name="pts" localSheetId="21">#REF!</x:definedName>
    <x:definedName name="puerto" localSheetId="21">#REF!</x:definedName>
    <x:definedName name="q" localSheetId="21">#REF!</x:definedName>
    <x:definedName name="QBUNKER" localSheetId="21">#REF!</x:definedName>
    <x:definedName name="QCHEVAR" localSheetId="21">#REF!</x:definedName>
    <x:definedName name="QCKLST" localSheetId="21">#REF!</x:definedName>
    <x:definedName name="QCKLST." localSheetId="21">#REF!</x:definedName>
    <x:definedName name="QCKLSTL" localSheetId="21">#REF!</x:definedName>
    <x:definedName name="QCOA" localSheetId="21">#REF!</x:definedName>
    <x:definedName name="QCOVER" localSheetId="21">#REF!</x:definedName>
    <x:definedName name="QDISCRP" localSheetId="21">#REF!</x:definedName>
    <x:definedName name="QDOCREC" localSheetId="21">#REF!</x:definedName>
    <x:definedName name="QE" localSheetId="21">'Disch Record Diesel'!#REF!</x:definedName>
    <x:definedName name="QGAGEHT" localSheetId="21">#REF!</x:definedName>
    <x:definedName name="QLINDIS" localSheetId="21">#REF!</x:definedName>
    <x:definedName name="QLOP" localSheetId="21">#REF!</x:definedName>
    <x:definedName name="QLOT" localSheetId="21">#REF!</x:definedName>
    <x:definedName name="QOBQROB" localSheetId="21">#REF!</x:definedName>
    <x:definedName name="QORDERS" localSheetId="21">#REF!</x:definedName>
    <x:definedName name="qprovers" localSheetId="21">#REF!</x:definedName>
    <x:definedName name="QSA" localSheetId="21">#REF!</x:definedName>
    <x:definedName name="QSAA" localSheetId="21">#REF!</x:definedName>
    <x:definedName name="QSAMDIS" localSheetId="21">#REF!</x:definedName>
    <x:definedName name="QSAPER" localSheetId="21">#REF!</x:definedName>
    <x:definedName name="QSHOMET" localSheetId="21">#REF!</x:definedName>
    <x:definedName name="QSHOPRD" localSheetId="21">#REF!</x:definedName>
    <x:definedName name="QSHOREP" localSheetId="21">#REF!</x:definedName>
    <x:definedName name="QSUMRY" localSheetId="21">#REF!</x:definedName>
    <x:definedName name="QTETG" localSheetId="21">#REF!</x:definedName>
    <x:definedName name="QTIMELOG" localSheetId="21">#REF!</x:definedName>
    <x:definedName name="QTIMLOG" localSheetId="21">#REF!</x:definedName>
    <x:definedName name="QULLREP" localSheetId="21">#REF!</x:definedName>
    <x:definedName name="QVEF" localSheetId="21">#REF!</x:definedName>
    <x:definedName name="QVISINS" localSheetId="21">#REF!</x:definedName>
    <x:definedName name="QVOIDS" localSheetId="21">#REF!</x:definedName>
    <x:definedName name="RAJA" localSheetId="21">#REF!</x:definedName>
    <x:definedName name="raosmama" localSheetId="21">#REF!</x:definedName>
    <x:definedName name="rene" localSheetId="21">#REF!</x:definedName>
    <x:definedName name="REPORT_DATE" localSheetId="21">#REF!</x:definedName>
    <x:definedName name="representante" localSheetId="21">#REF!</x:definedName>
    <x:definedName name="restaq" localSheetId="21">#REF!</x:definedName>
    <x:definedName name="RZO" localSheetId="21">#REF!</x:definedName>
    <x:definedName name="SAMPLER" localSheetId="21">#N/A</x:definedName>
    <x:definedName name="Secondary" localSheetId="21">#REF!</x:definedName>
    <x:definedName name="Secondary_15" localSheetId="21">#REF!</x:definedName>
    <x:definedName name="Secondary_16" localSheetId="21">#REF!</x:definedName>
    <x:definedName name="Secondary_17" localSheetId="21">#REF!</x:definedName>
    <x:definedName name="Secondary_18" localSheetId="21">#REF!</x:definedName>
    <x:definedName name="Secondary_4" localSheetId="21">#REF!</x:definedName>
    <x:definedName name="Secondary_5" localSheetId="21">#REF!</x:definedName>
    <x:definedName name="Secondary_6" localSheetId="21">#REF!</x:definedName>
    <x:definedName name="Secondary_7" localSheetId="21">#REF!</x:definedName>
    <x:definedName name="Secondary_8" localSheetId="21">'Disch Record Diesel'!#REF!</x:definedName>
    <x:definedName name="SHICARGO" localSheetId="21">#REF!</x:definedName>
    <x:definedName name="SHOMET" localSheetId="21">#REF!</x:definedName>
    <x:definedName name="SHOREP" localSheetId="21">#REF!</x:definedName>
    <x:definedName name="shr" localSheetId="21">#REF!</x:definedName>
    <x:definedName name="shr_8" localSheetId="21">#REF!</x:definedName>
    <x:definedName name="sref" localSheetId="21">#REF!</x:definedName>
    <x:definedName name="SS" localSheetId="21">#REF!</x:definedName>
    <x:definedName name="sss" localSheetId="21">#REF!</x:definedName>
    <x:definedName name="SU_REFERENCIA" localSheetId="21">#REF!</x:definedName>
    <x:definedName name="SUBJECT" localSheetId="21">#REF!</x:definedName>
    <x:definedName name="SUM" localSheetId="21">#REF!</x:definedName>
    <x:definedName name="SUM_15" localSheetId="21">#REF!</x:definedName>
    <x:definedName name="SUM_16" localSheetId="21">#REF!</x:definedName>
    <x:definedName name="SUM_17" localSheetId="21">#REF!</x:definedName>
    <x:definedName name="SUM_18" localSheetId="21">#REF!</x:definedName>
    <x:definedName name="SUM_4" localSheetId="21">#REF!</x:definedName>
    <x:definedName name="SUM_5" localSheetId="21">#REF!</x:definedName>
    <x:definedName name="SUM_6" localSheetId="21">#REF!</x:definedName>
    <x:definedName name="SUM_7" localSheetId="21">#REF!</x:definedName>
    <x:definedName name="SUM_8" localSheetId="21">#REF!</x:definedName>
    <x:definedName name="suma" localSheetId="21">#REF!</x:definedName>
    <x:definedName name="SUPPLY" localSheetId="21">#REF!</x:definedName>
    <x:definedName name="T" localSheetId="21">#REF!</x:definedName>
    <x:definedName name="TAB13_15" localSheetId="21">#REF!</x:definedName>
    <x:definedName name="TAB13_17" localSheetId="21">#REF!</x:definedName>
    <x:definedName name="TAB13_18" localSheetId="21">#REF!</x:definedName>
    <x:definedName name="TAB13_5" localSheetId="21">#REF!</x:definedName>
    <x:definedName name="TAB13_6" localSheetId="21">#REF!</x:definedName>
    <x:definedName name="TAB13_7" localSheetId="21">#REF!</x:definedName>
    <x:definedName name="TAB13_8" localSheetId="21">#REF!</x:definedName>
    <x:definedName name="TANULOD" localSheetId="21">#REF!</x:definedName>
    <x:definedName name="TELEX" localSheetId="21">#REF!</x:definedName>
    <x:definedName name="telex1" localSheetId="21">#REF!</x:definedName>
    <x:definedName name="telex2" localSheetId="21">#REF!</x:definedName>
    <x:definedName name="telex3" localSheetId="21">#REF!</x:definedName>
    <x:definedName name="temperaturas" localSheetId="21">#REF!</x:definedName>
    <x:definedName name="terminal" localSheetId="21">'Disch Record Diesel'!#REF!</x:definedName>
    <x:definedName name="TIME" localSheetId="21">#REF!</x:definedName>
    <x:definedName name="TITLE" localSheetId="21">#REF!</x:definedName>
    <x:definedName name="TKCLE" localSheetId="21">#REF!</x:definedName>
    <x:definedName name="TL" localSheetId="21">#REF!</x:definedName>
    <x:definedName name="TLXCOVE" localSheetId="21">#REF!</x:definedName>
    <x:definedName name="TONELAJE" localSheetId="21">#REF!</x:definedName>
    <x:definedName name="ULLA" localSheetId="21">#REF!</x:definedName>
    <x:definedName name="USGALL" localSheetId="21">#REF!</x:definedName>
    <x:definedName name="UTI" localSheetId="21">#REF!</x:definedName>
    <x:definedName name="UTI_15" localSheetId="21">#REF!</x:definedName>
    <x:definedName name="UTI_17" localSheetId="21">#REF!</x:definedName>
    <x:definedName name="UTI_18" localSheetId="21">#REF!</x:definedName>
    <x:definedName name="UTI_5" localSheetId="21">#REF!</x:definedName>
    <x:definedName name="UTI_6" localSheetId="21">#REF!</x:definedName>
    <x:definedName name="UTI_7" localSheetId="21">#REF!</x:definedName>
    <x:definedName name="UTI_8" localSheetId="21">#REF!</x:definedName>
    <x:definedName name="UU" localSheetId="21">#REF!</x:definedName>
    <x:definedName name="vn" localSheetId="21">#REF!</x:definedName>
    <x:definedName name="VT" localSheetId="21">#REF!</x:definedName>
    <x:definedName name="VV" localSheetId="21">#REF!</x:definedName>
    <x:definedName name="wer" localSheetId="21">#REF!</x:definedName>
    <x:definedName name="x" localSheetId="21">#REF!</x:definedName>
    <x:definedName name="XX" localSheetId="21">#REF!</x:definedName>
    <x:definedName name="z" localSheetId="21">#REF!</x:definedName>
    <x:definedName name="Z_2BA03EB6_093C_49F3_8966_6172233D3596_.wvu.PrintArea" localSheetId="21" hidden="1">'Disch Record Diesel'!$B$1:$M$60</x:definedName>
    <x:definedName name="Z_C374D5A5_6938_4958_B3EB_850192A87858_.wvu.PrintArea" localSheetId="21" hidden="1">'Disch Record Diesel'!$B$1:$M$60</x:definedName>
    <x:definedName name="ZZ" localSheetId="21">#REF!</x:definedName>
    <x:definedName name="\0" localSheetId="24">#REF!</x:definedName>
    <x:definedName name="____________________fax2" localSheetId="24">'Disch Record MTBE'!#REF!</x:definedName>
    <x:definedName name="___________________fax2" localSheetId="24">'Disch Record MTBE'!#REF!</x:definedName>
    <x:definedName name="__________________fax2" localSheetId="24">'Disch Record MTBE'!#REF!</x:definedName>
    <x:definedName name="_________________fax2" localSheetId="24">'Disch Record MTBE'!#REF!</x:definedName>
    <x:definedName name="________________fax2" localSheetId="24">'Disch Record MTBE'!#REF!</x:definedName>
    <x:definedName name="_______________fax2" localSheetId="24">'Disch Record MTBE'!#REF!</x:definedName>
    <x:definedName name="______________fax2" localSheetId="24">'Disch Record MTBE'!#REF!</x:definedName>
    <x:definedName name="_____________fax2" localSheetId="24">'Disch Record MTBE'!#REF!</x:definedName>
    <x:definedName name="____________fax2" localSheetId="24">'Disch Record MTBE'!#REF!</x:definedName>
    <x:definedName name="___________fax2" localSheetId="24">'Disch Record MTBE'!#REF!</x:definedName>
    <x:definedName name="__________fax2" localSheetId="24">'Disch Record MTBE'!#REF!</x:definedName>
    <x:definedName name="_________fax2" localSheetId="24">'Disch Record MTBE'!#REF!</x:definedName>
    <x:definedName name="________fax2" localSheetId="24">'Disch Record MTBE'!#REF!</x:definedName>
    <x:definedName name="_______fax2" localSheetId="24">'Disch Record MTBE'!#REF!</x:definedName>
    <x:definedName name="______fax2" localSheetId="24">'Disch Record MTBE'!#REF!</x:definedName>
    <x:definedName name="_____ANA3261" localSheetId="24">#REF!</x:definedName>
    <x:definedName name="_____fax2" localSheetId="24">'Disch Record MTBE'!#REF!</x:definedName>
    <x:definedName name="____ANA3261" localSheetId="24">#REF!</x:definedName>
    <x:definedName name="____fax2" localSheetId="24">'Disch Record MTBE'!#REF!</x:definedName>
    <x:definedName name="____TAB13" localSheetId="24">#REF!</x:definedName>
    <x:definedName name="___ANA3261" localSheetId="24">#REF!</x:definedName>
    <x:definedName name="___fax2" localSheetId="24">'Disch Record MTBE'!#REF!</x:definedName>
    <x:definedName name="___OBS1" localSheetId="24">'Disch Record MTBE'!#REF!</x:definedName>
    <x:definedName name="___TAB13" localSheetId="24">#REF!</x:definedName>
    <x:definedName name="__ANA3261" localSheetId="24">#REF!</x:definedName>
    <x:definedName name="__fax2" localSheetId="24">'Disch Record MTBE'!#REF!</x:definedName>
    <x:definedName name="__OBS1" localSheetId="24">'Disch Record MTBE'!#REF!</x:definedName>
    <x:definedName name="__TAB13" localSheetId="24">#REF!</x:definedName>
    <x:definedName name="_ANA32145" localSheetId="24">#REF!</x:definedName>
    <x:definedName name="_ANA3261" localSheetId="24">#REF!</x:definedName>
    <x:definedName name="_ANA3261_15" localSheetId="24">#REF!</x:definedName>
    <x:definedName name="_ANA3261_5" localSheetId="24">#REF!</x:definedName>
    <x:definedName name="_ANA3261_6" localSheetId="24">#REF!</x:definedName>
    <x:definedName name="_ANA3261_7" localSheetId="24">#REF!</x:definedName>
    <x:definedName name="_ANA3261_8" localSheetId="24">#REF!</x:definedName>
    <x:definedName name="_fax2" localSheetId="24">'Disch Record MTBE'!#REF!</x:definedName>
    <x:definedName name="_LOP3" localSheetId="24">'Disch Record MTBE'!#REF!</x:definedName>
    <x:definedName name="_OBS1" localSheetId="24">'Disch Record MTBE'!#REF!</x:definedName>
    <x:definedName name="_TAB13" localSheetId="24">#REF!</x:definedName>
    <x:definedName name="_Table1_In1" localSheetId="24" hidden="1">#REF!</x:definedName>
    <x:definedName name="_Table1_Out" localSheetId="24" hidden="1">#REF!</x:definedName>
    <x:definedName name="_TABLE2_OUT" localSheetId="24" hidden="1">#REF!</x:definedName>
    <x:definedName name="A" localSheetId="24">#REF!</x:definedName>
    <x:definedName name="A_16" localSheetId="24">#REF!</x:definedName>
    <x:definedName name="A_17" localSheetId="24">#REF!</x:definedName>
    <x:definedName name="A_18" localSheetId="24">#REF!</x:definedName>
    <x:definedName name="A_4" localSheetId="24">#REF!</x:definedName>
    <x:definedName name="A_5" localSheetId="24">#REF!</x:definedName>
    <x:definedName name="A_6" localSheetId="24">#REF!</x:definedName>
    <x:definedName name="A_7" localSheetId="24">#REF!</x:definedName>
    <x:definedName name="A_8" localSheetId="24">#REF!</x:definedName>
    <x:definedName name="A_impresión_IM" localSheetId="24">#REF!</x:definedName>
    <x:definedName name="AA" localSheetId="24">#REF!</x:definedName>
    <x:definedName name="AAA" localSheetId="24">#REF!</x:definedName>
    <x:definedName name="AAAAA" localSheetId="24">'Disch Record MTBE'!#REF!</x:definedName>
    <x:definedName name="AENTRADA" localSheetId="24">#REF!</x:definedName>
    <x:definedName name="Almacen" localSheetId="24">#REF!</x:definedName>
    <x:definedName name="AMOCO" localSheetId="24">#REF!</x:definedName>
    <x:definedName name="an" localSheetId="24">'Disch Record MTBE'!#REF!</x:definedName>
    <x:definedName name="ANA3261_15" localSheetId="24">'Disch Record MTBE'!#REF!</x:definedName>
    <x:definedName name="ANA3261_16" localSheetId="24">#REF!</x:definedName>
    <x:definedName name="ANA3261_17" localSheetId="24">#REF!</x:definedName>
    <x:definedName name="ANA3261_18" localSheetId="24">#REF!</x:definedName>
    <x:definedName name="ANA3261_4" localSheetId="24">#REF!</x:definedName>
    <x:definedName name="ANA3261_5" localSheetId="24">'Disch Record MTBE'!#REF!</x:definedName>
    <x:definedName name="ANA3261_6" localSheetId="24">'Disch Record MTBE'!#REF!</x:definedName>
    <x:definedName name="ANA3261_7" localSheetId="24">'Disch Record MTBE'!#REF!</x:definedName>
    <x:definedName name="ANA3261_8" localSheetId="24">#REF!</x:definedName>
    <x:definedName name="ANAL1" localSheetId="24">#REF!</x:definedName>
    <x:definedName name="ANAL1_15" localSheetId="24">'Disch Record MTBE'!#REF!</x:definedName>
    <x:definedName name="ANAL1_16" localSheetId="24">#REF!</x:definedName>
    <x:definedName name="ANAL1_17" localSheetId="24">#REF!</x:definedName>
    <x:definedName name="ANAL1_18" localSheetId="24">#REF!</x:definedName>
    <x:definedName name="ANAL1_4" localSheetId="24">#REF!</x:definedName>
    <x:definedName name="ANAL1_5" localSheetId="24">'Disch Record MTBE'!#REF!</x:definedName>
    <x:definedName name="ANAL1_6" localSheetId="24">'Disch Record MTBE'!#REF!</x:definedName>
    <x:definedName name="ANAL1_7" localSheetId="24">'Disch Record MTBE'!#REF!</x:definedName>
    <x:definedName name="ANAL1_8" localSheetId="24">#REF!</x:definedName>
    <x:definedName name="ANAL3251" localSheetId="24">#REF!</x:definedName>
    <x:definedName name="ANAL3251_15" localSheetId="24">'Disch Record MTBE'!#REF!</x:definedName>
    <x:definedName name="ANAL3251_16" localSheetId="24">#REF!</x:definedName>
    <x:definedName name="ANAL3251_17" localSheetId="24">#REF!</x:definedName>
    <x:definedName name="ANAL3251_18" localSheetId="24">#REF!</x:definedName>
    <x:definedName name="ANAL3251_4" localSheetId="24">#REF!</x:definedName>
    <x:definedName name="ANAL3251_5" localSheetId="24">'Disch Record MTBE'!#REF!</x:definedName>
    <x:definedName name="ANAL3251_6" localSheetId="24">'Disch Record MTBE'!#REF!</x:definedName>
    <x:definedName name="ANAL3251_7" localSheetId="24">'Disch Record MTBE'!#REF!</x:definedName>
    <x:definedName name="ANAL3251_8" localSheetId="24">#REF!</x:definedName>
    <x:definedName name="anal3261" localSheetId="24">#REF!</x:definedName>
    <x:definedName name="anal3261_15" localSheetId="24">'Disch Record MTBE'!#REF!</x:definedName>
    <x:definedName name="anal3261_16" localSheetId="24">#REF!</x:definedName>
    <x:definedName name="anal3261_17" localSheetId="24">#REF!</x:definedName>
    <x:definedName name="anal3261_18" localSheetId="24">#REF!</x:definedName>
    <x:definedName name="anal3261_4" localSheetId="24">#REF!</x:definedName>
    <x:definedName name="anal3261_5" localSheetId="24">'Disch Record MTBE'!#REF!</x:definedName>
    <x:definedName name="anal3261_6" localSheetId="24">'Disch Record MTBE'!#REF!</x:definedName>
    <x:definedName name="anal3261_7" localSheetId="24">'Disch Record MTBE'!#REF!</x:definedName>
    <x:definedName name="anal3261_8" localSheetId="24">#REF!</x:definedName>
    <x:definedName name="Analisis" localSheetId="24">#REF!</x:definedName>
    <x:definedName name="ANALISYS" localSheetId="24">#REF!</x:definedName>
    <x:definedName name="ANALYSIS" localSheetId="24">#N/A</x:definedName>
    <x:definedName name="b12BM24" localSheetId="24">#REF!</x:definedName>
    <x:definedName name="BALTIC" localSheetId="24">#N/A</x:definedName>
    <x:definedName name="BARCO" localSheetId="24">#REF!</x:definedName>
    <x:definedName name="BBB" localSheetId="24">#REF!</x:definedName>
    <x:definedName name="BLANCO" localSheetId="24">#REF!</x:definedName>
    <x:definedName name="BSW" localSheetId="24">#REF!</x:definedName>
    <x:definedName name="Bunker" localSheetId="24">#REF!</x:definedName>
    <x:definedName name="Bunker_5" localSheetId="24">#REF!</x:definedName>
    <x:definedName name="Bunker_6" localSheetId="24">#REF!</x:definedName>
    <x:definedName name="Bunker_7" localSheetId="24">#REF!</x:definedName>
    <x:definedName name="Bunker_8" localSheetId="24">#REF!</x:definedName>
    <x:definedName name="c." localSheetId="24">#REF!</x:definedName>
    <x:definedName name="ca" localSheetId="24">#REF!</x:definedName>
    <x:definedName name="ca_8" localSheetId="24">#REF!</x:definedName>
    <x:definedName name="Calc.Terminal" localSheetId="24">'Disch Record MTBE'!#REF!</x:definedName>
    <x:definedName name="calculo" localSheetId="24">'Disch Record MTBE'!#REF!</x:definedName>
    <x:definedName name="cap" localSheetId="24">#REF!</x:definedName>
    <x:definedName name="caps" localSheetId="24">#REF!</x:definedName>
    <x:definedName name="CERQUAN" localSheetId="24">#REF!</x:definedName>
    <x:definedName name="CERQUAN10" localSheetId="24">#REF!</x:definedName>
    <x:definedName name="CERQUAN4" localSheetId="24">#REF!</x:definedName>
    <x:definedName name="CERQUAN5" localSheetId="24">#REF!</x:definedName>
    <x:definedName name="CERQUAN6" localSheetId="24">#REF!</x:definedName>
    <x:definedName name="CERQUAN7" localSheetId="24">#REF!</x:definedName>
    <x:definedName name="cerquan8" localSheetId="24">#REF!</x:definedName>
    <x:definedName name="CERQUAN9" localSheetId="24">#REF!</x:definedName>
    <x:definedName name="CERTIFICATE" localSheetId="24">#REF!</x:definedName>
    <x:definedName name="CERTQUA" localSheetId="24">#REF!</x:definedName>
    <x:definedName name="Cliente_15" localSheetId="24">'Disch Record MTBE'!#REF!</x:definedName>
    <x:definedName name="Cliente_16" localSheetId="24">'Disch Record MTBE'!#REF!</x:definedName>
    <x:definedName name="Cliente_17" localSheetId="24">#REF!</x:definedName>
    <x:definedName name="Cliente_18" localSheetId="24">#REF!</x:definedName>
    <x:definedName name="Cliente_21" localSheetId="24">'Disch Record MTBE'!#REF!</x:definedName>
    <x:definedName name="Cliente_4" localSheetId="24">'Disch Record MTBE'!#REF!</x:definedName>
    <x:definedName name="Cliente_5" localSheetId="24">'Disch Record MTBE'!#REF!</x:definedName>
    <x:definedName name="Cliente_6" localSheetId="24">'Disch Record MTBE'!#REF!</x:definedName>
    <x:definedName name="Cliente_7" localSheetId="24">'Disch Record MTBE'!#REF!</x:definedName>
    <x:definedName name="Cliente_8" localSheetId="24">#REF!</x:definedName>
    <x:definedName name="cliente1" localSheetId="24">'Disch Record MTBE'!#REF!</x:definedName>
    <x:definedName name="CLIENTE2" localSheetId="24">'Disch Record MTBE'!#REF!</x:definedName>
    <x:definedName name="COA" localSheetId="24">#REF!</x:definedName>
    <x:definedName name="conf1" localSheetId="24">#REF!</x:definedName>
    <x:definedName name="conf2" localSheetId="24">#REF!</x:definedName>
    <x:definedName name="CONF3" localSheetId="24">#REF!</x:definedName>
    <x:definedName name="coni1" localSheetId="24">#REF!</x:definedName>
    <x:definedName name="coni2" localSheetId="24">#REF!</x:definedName>
    <x:definedName name="conori" localSheetId="24">#REF!</x:definedName>
    <x:definedName name="COPEC" localSheetId="24">#REF!</x:definedName>
    <x:definedName name="COPEC_8" localSheetId="24">#REF!</x:definedName>
    <x:definedName name="CReference" localSheetId="24">#REF!</x:definedName>
    <x:definedName name="CSDF" localSheetId="24">#REF!</x:definedName>
    <x:definedName name="CUAL" localSheetId="24">#REF!</x:definedName>
    <x:definedName name="d" localSheetId="24">#REF!</x:definedName>
    <x:definedName name="D_15" localSheetId="24">#REF!</x:definedName>
    <x:definedName name="D_16" localSheetId="24">#REF!</x:definedName>
    <x:definedName name="D_17" localSheetId="24">#REF!</x:definedName>
    <x:definedName name="D_18" localSheetId="24">#REF!</x:definedName>
    <x:definedName name="D_4" localSheetId="24">#REF!</x:definedName>
    <x:definedName name="D_5" localSheetId="24">#REF!</x:definedName>
    <x:definedName name="D_6" localSheetId="24">#REF!</x:definedName>
    <x:definedName name="D_7" localSheetId="24">#REF!</x:definedName>
    <x:definedName name="D_8" localSheetId="24">#REF!</x:definedName>
    <x:definedName name="date" localSheetId="24">#REF!</x:definedName>
    <x:definedName name="DD" localSheetId="24">#REF!</x:definedName>
    <x:definedName name="DD_15" localSheetId="24">#REF!</x:definedName>
    <x:definedName name="DD_16" localSheetId="24">#REF!</x:definedName>
    <x:definedName name="DD_17" localSheetId="24">#REF!</x:definedName>
    <x:definedName name="DD_18" localSheetId="24">#REF!</x:definedName>
    <x:definedName name="DD_4" localSheetId="24">#REF!</x:definedName>
    <x:definedName name="DD_5" localSheetId="24">#REF!</x:definedName>
    <x:definedName name="DD_6" localSheetId="24">#REF!</x:definedName>
    <x:definedName name="DD_7" localSheetId="24">#REF!</x:definedName>
    <x:definedName name="DD_8" localSheetId="24">#REF!</x:definedName>
    <x:definedName name="dffdf" localSheetId="24">#REF!</x:definedName>
    <x:definedName name="DIF.REC" localSheetId="24">#REF!</x:definedName>
    <x:definedName name="DIF.REC_15" localSheetId="24">#REF!</x:definedName>
    <x:definedName name="DIF.REC_16" localSheetId="24">#REF!</x:definedName>
    <x:definedName name="DIF.REC_17" localSheetId="24">#REF!</x:definedName>
    <x:definedName name="DIF.REC_18" localSheetId="24">#REF!</x:definedName>
    <x:definedName name="DIF.REC_4" localSheetId="24">#REF!</x:definedName>
    <x:definedName name="DIF.REC_5" localSheetId="24">#REF!</x:definedName>
    <x:definedName name="DIF.REC_6" localSheetId="24">#REF!</x:definedName>
    <x:definedName name="DIF.REC_7" localSheetId="24">#REF!</x:definedName>
    <x:definedName name="DIF.REC_8" localSheetId="24">#REF!</x:definedName>
    <x:definedName name="discrepancia" localSheetId="24">#REF!</x:definedName>
    <x:definedName name="displace" localSheetId="24">#REF!</x:definedName>
    <x:definedName name="domicilio" localSheetId="24">#REF!</x:definedName>
    <x:definedName name="ds" localSheetId="24">#REF!</x:definedName>
    <x:definedName name="EDGAR" localSheetId="24">#N/A</x:definedName>
    <x:definedName name="EE" localSheetId="24">#REF!</x:definedName>
    <x:definedName name="err" localSheetId="24">#REF!</x:definedName>
    <x:definedName name="ert" localSheetId="24">#REF!</x:definedName>
    <x:definedName name="ert_5" localSheetId="24">#REF!</x:definedName>
    <x:definedName name="ert_6" localSheetId="24">#REF!</x:definedName>
    <x:definedName name="ert_7" localSheetId="24">#REF!</x:definedName>
    <x:definedName name="ert_8" localSheetId="24">#REF!</x:definedName>
    <x:definedName name="erty" localSheetId="24">#REF!</x:definedName>
    <x:definedName name="Excel_BuiltIn_Recorder" localSheetId="24">#REF!</x:definedName>
    <x:definedName name="Excel_BuiltIn_Recorder_8" localSheetId="24">#REF!</x:definedName>
    <x:definedName name="EXXON" localSheetId="24">#REF!</x:definedName>
    <x:definedName name="EXXONMOBIL" localSheetId="24">#REF!</x:definedName>
    <x:definedName name="EXXX" localSheetId="24">#REF!</x:definedName>
    <x:definedName name="F_REPORTE" localSheetId="24">#REF!</x:definedName>
    <x:definedName name="favel" localSheetId="24">#REF!</x:definedName>
    <x:definedName name="fax" localSheetId="24">'Disch Record MTBE'!#REF!</x:definedName>
    <x:definedName name="fax2_16" localSheetId="24">'Disch Record MTBE'!#REF!</x:definedName>
    <x:definedName name="fax2_4" localSheetId="24">'Disch Record MTBE'!#REF!</x:definedName>
    <x:definedName name="fct" localSheetId="24">#REF!</x:definedName>
    <x:definedName name="fechainsp" localSheetId="24">#REF!</x:definedName>
    <x:definedName name="fgh" localSheetId="24">'Disch Record MTBE'!#REF!</x:definedName>
    <x:definedName name="FLIN" localSheetId="24">#REF!</x:definedName>
    <x:definedName name="FOS_5299_01" localSheetId="24">#REF!</x:definedName>
    <x:definedName name="GE_60F" localSheetId="24">#REF!</x:definedName>
    <x:definedName name="ges" localSheetId="24">#REF!</x:definedName>
    <x:definedName name="gest" localSheetId="24">#REF!</x:definedName>
    <x:definedName name="ggg" localSheetId="24">#REF!</x:definedName>
    <x:definedName name="HH" localSheetId="24">#REF!</x:definedName>
    <x:definedName name="hjk" localSheetId="24">'Disch Record MTBE'!#REF!</x:definedName>
    <x:definedName name="hoja" localSheetId="24">#REF!</x:definedName>
    <x:definedName name="IDate" localSheetId="24">#REF!</x:definedName>
    <x:definedName name="IMP" localSheetId="24">#REF!</x:definedName>
    <x:definedName name="IMP_8" localSheetId="24">#REF!</x:definedName>
    <x:definedName name="IMPRESION" localSheetId="24">[0]!IMPLOGO</x:definedName>
    <x:definedName name="IMPRIMIR" localSheetId="24">#N/A</x:definedName>
    <x:definedName name="Imprimir_área_IM" localSheetId="24">#REF!</x:definedName>
    <x:definedName name="imprs" localSheetId="24">[0]!IMPLOGO</x:definedName>
    <x:definedName name="index" localSheetId="24">'Disch Record MTBE'!#REF!</x:definedName>
    <x:definedName name="index_16" localSheetId="24">'Disch Record MTBE'!#REF!</x:definedName>
    <x:definedName name="index_4" localSheetId="24">'Disch Record MTBE'!#REF!</x:definedName>
    <x:definedName name="inspeccion" localSheetId="24">#REF!</x:definedName>
    <x:definedName name="IY" localSheetId="24">#REF!</x:definedName>
    <x:definedName name="JAN" localSheetId="24">#REF!</x:definedName>
    <x:definedName name="JJ" localSheetId="24">#REF!</x:definedName>
    <x:definedName name="jk" localSheetId="24">'Disch Record MTBE'!#REF!</x:definedName>
    <x:definedName name="jkl" localSheetId="24">'Disch Record MTBE'!#REF!</x:definedName>
    <x:definedName name="k" localSheetId="24">#REF!</x:definedName>
    <x:definedName name="KOCH" localSheetId="24">#REF!</x:definedName>
    <x:definedName name="L" localSheetId="24">#REF!</x:definedName>
    <x:definedName name="LAP" localSheetId="24">#REF!</x:definedName>
    <x:definedName name="LBS" localSheetId="24">#REF!</x:definedName>
    <x:definedName name="LIBARDO" localSheetId="24">#N/A</x:definedName>
    <x:definedName name="libro" localSheetId="24">'Disch Record MTBE'!#REF!</x:definedName>
    <x:definedName name="libro3" localSheetId="24">#REF!</x:definedName>
    <x:definedName name="libro3_15" localSheetId="24">#REF!</x:definedName>
    <x:definedName name="libro3_16" localSheetId="24">#REF!</x:definedName>
    <x:definedName name="libro3_17" localSheetId="24">#REF!</x:definedName>
    <x:definedName name="libro3_18" localSheetId="24">#REF!</x:definedName>
    <x:definedName name="libro3_4" localSheetId="24">#REF!</x:definedName>
    <x:definedName name="libro3_5" localSheetId="24">#REF!</x:definedName>
    <x:definedName name="libro3_6" localSheetId="24">#REF!</x:definedName>
    <x:definedName name="libro3_7" localSheetId="24">#REF!</x:definedName>
    <x:definedName name="libro3_8" localSheetId="24">#REF!</x:definedName>
    <x:definedName name="libro4" localSheetId="24">#REF!</x:definedName>
    <x:definedName name="LOADSCALE" localSheetId="24">#REF!</x:definedName>
    <x:definedName name="LONG_MC_RAD" localSheetId="24">'Disch Record MTBE'!#REF!</x:definedName>
    <x:definedName name="loop" localSheetId="24">#REF!</x:definedName>
    <x:definedName name="LOP" localSheetId="24">'Disch Record MTBE'!#REF!</x:definedName>
    <x:definedName name="Macro1_8" localSheetId="24">#REF!</x:definedName>
    <x:definedName name="Macro2_8" localSheetId="24">#REF!</x:definedName>
    <x:definedName name="MARATHOS" localSheetId="24">#REF!</x:definedName>
    <x:definedName name="marcelo" localSheetId="24">#REF!</x:definedName>
    <x:definedName name="MOBIL" localSheetId="24">#REF!</x:definedName>
    <x:definedName name="Módulo2.IMPLOGO" localSheetId="24">#N/A</x:definedName>
    <x:definedName name="N_REFERENCIA" localSheetId="24">#REF!</x:definedName>
    <x:definedName name="NA" localSheetId="24">#REF!</x:definedName>
    <x:definedName name="NAVE" localSheetId="24">#REF!</x:definedName>
    <x:definedName name="NEW" localSheetId="24">#REF!</x:definedName>
    <x:definedName name="nref" localSheetId="24">#REF!</x:definedName>
    <x:definedName name="NUEVO" localSheetId="24">#REF!</x:definedName>
    <x:definedName name="numero" localSheetId="24">#REF!</x:definedName>
    <x:definedName name="OBQ_2" localSheetId="24">#REF!</x:definedName>
    <x:definedName name="OBQ_3" localSheetId="24">#REF!</x:definedName>
    <x:definedName name="observ2" localSheetId="24">'Disch Record MTBE'!#REF!</x:definedName>
    <x:definedName name="observ3" localSheetId="24">'Disch Record MTBE'!#REF!</x:definedName>
    <x:definedName name="OCENSA" localSheetId="24">#REF!</x:definedName>
    <x:definedName name="ol" localSheetId="24">#REF!</x:definedName>
    <x:definedName name="OReference" localSheetId="24">#REF!</x:definedName>
    <x:definedName name="oscaer" localSheetId="24">#REF!</x:definedName>
    <x:definedName name="PAGE2" localSheetId="24">#REF!</x:definedName>
    <x:definedName name="PARCELA1" localSheetId="24">#REF!</x:definedName>
    <x:definedName name="PARCELA2" localSheetId="24">#REF!</x:definedName>
    <x:definedName name="PARCELA3" localSheetId="24">#REF!</x:definedName>
    <x:definedName name="PARCELA4" localSheetId="24">#REF!</x:definedName>
    <x:definedName name="PARCELA5" localSheetId="24">#REF!</x:definedName>
    <x:definedName name="PARCELA6" localSheetId="24">#REF!</x:definedName>
    <x:definedName name="PARCELA9" localSheetId="24">#REF!</x:definedName>
    <x:definedName name="PETRO" localSheetId="24">#REF!</x:definedName>
    <x:definedName name="PETROBRAS" localSheetId="24">#REF!</x:definedName>
    <x:definedName name="PIET" localSheetId="24">#REF!</x:definedName>
    <x:definedName name="pn" localSheetId="24">#REF!</x:definedName>
    <x:definedName name="pns" localSheetId="24">#REF!</x:definedName>
    <x:definedName name="PRO_17" localSheetId="24">#REF!</x:definedName>
    <x:definedName name="PRO_18" localSheetId="24">#REF!</x:definedName>
    <x:definedName name="PRO_5" localSheetId="24">#REF!</x:definedName>
    <x:definedName name="PRO_6" localSheetId="24">#REF!</x:definedName>
    <x:definedName name="PRO_7" localSheetId="24">#REF!</x:definedName>
    <x:definedName name="PRO_8" localSheetId="24">#REF!</x:definedName>
    <x:definedName name="Protes" localSheetId="24">#REF!</x:definedName>
    <x:definedName name="Protes_15" localSheetId="24">'Disch Record MTBE'!#REF!</x:definedName>
    <x:definedName name="Protes_16" localSheetId="24">#REF!</x:definedName>
    <x:definedName name="Protes_17" localSheetId="24">#REF!</x:definedName>
    <x:definedName name="Protes_18" localSheetId="24">#REF!</x:definedName>
    <x:definedName name="Protes_4" localSheetId="24">#REF!</x:definedName>
    <x:definedName name="Protes_5" localSheetId="24">#REF!</x:definedName>
    <x:definedName name="Protes_6" localSheetId="24">#REF!</x:definedName>
    <x:definedName name="Protes_7" localSheetId="24">#REF!</x:definedName>
    <x:definedName name="Protes_8" localSheetId="24">#REF!</x:definedName>
    <x:definedName name="protesta" localSheetId="24">'Disch Record MTBE'!#REF!</x:definedName>
    <x:definedName name="PROTESTDIFF" localSheetId="24">#REF!</x:definedName>
    <x:definedName name="PROTS" localSheetId="24">'Disch Record MTBE'!#REF!</x:definedName>
    <x:definedName name="PROVER" localSheetId="24">#REF!</x:definedName>
    <x:definedName name="PROVERS" localSheetId="24">#REF!</x:definedName>
    <x:definedName name="pt" localSheetId="24">#REF!</x:definedName>
    <x:definedName name="pts" localSheetId="24">#REF!</x:definedName>
    <x:definedName name="puerto" localSheetId="24">#REF!</x:definedName>
    <x:definedName name="q" localSheetId="24">#REF!</x:definedName>
    <x:definedName name="QBUNKER" localSheetId="24">#REF!</x:definedName>
    <x:definedName name="QCHEVAR" localSheetId="24">#REF!</x:definedName>
    <x:definedName name="QCKLST" localSheetId="24">#REF!</x:definedName>
    <x:definedName name="QCKLST." localSheetId="24">#REF!</x:definedName>
    <x:definedName name="QCKLSTL" localSheetId="24">#REF!</x:definedName>
    <x:definedName name="QCOA" localSheetId="24">#REF!</x:definedName>
    <x:definedName name="QCOVER" localSheetId="24">#REF!</x:definedName>
    <x:definedName name="QDISCRP" localSheetId="24">#REF!</x:definedName>
    <x:definedName name="QDOCREC" localSheetId="24">#REF!</x:definedName>
    <x:definedName name="QE" localSheetId="24">'Disch Record MTBE'!#REF!</x:definedName>
    <x:definedName name="QGAGEHT" localSheetId="24">#REF!</x:definedName>
    <x:definedName name="QLINDIS" localSheetId="24">#REF!</x:definedName>
    <x:definedName name="QLOP" localSheetId="24">#REF!</x:definedName>
    <x:definedName name="QLOT" localSheetId="24">#REF!</x:definedName>
    <x:definedName name="QOBQROB" localSheetId="24">#REF!</x:definedName>
    <x:definedName name="QORDERS" localSheetId="24">#REF!</x:definedName>
    <x:definedName name="qprovers" localSheetId="24">#REF!</x:definedName>
    <x:definedName name="QSA" localSheetId="24">#REF!</x:definedName>
    <x:definedName name="QSAA" localSheetId="24">#REF!</x:definedName>
    <x:definedName name="QSAMDIS" localSheetId="24">#REF!</x:definedName>
    <x:definedName name="QSAPER" localSheetId="24">#REF!</x:definedName>
    <x:definedName name="QSHOMET" localSheetId="24">#REF!</x:definedName>
    <x:definedName name="QSHOPRD" localSheetId="24">#REF!</x:definedName>
    <x:definedName name="QSHOREP" localSheetId="24">#REF!</x:definedName>
    <x:definedName name="QSUMRY" localSheetId="24">#REF!</x:definedName>
    <x:definedName name="QTETG" localSheetId="24">#REF!</x:definedName>
    <x:definedName name="QTIMELOG" localSheetId="24">#REF!</x:definedName>
    <x:definedName name="QTIMLOG" localSheetId="24">#REF!</x:definedName>
    <x:definedName name="QULLREP" localSheetId="24">#REF!</x:definedName>
    <x:definedName name="QVEF" localSheetId="24">#REF!</x:definedName>
    <x:definedName name="QVISINS" localSheetId="24">#REF!</x:definedName>
    <x:definedName name="QVOIDS" localSheetId="24">#REF!</x:definedName>
    <x:definedName name="RAJA" localSheetId="24">#REF!</x:definedName>
    <x:definedName name="raosmama" localSheetId="24">#REF!</x:definedName>
    <x:definedName name="rene" localSheetId="24">#REF!</x:definedName>
    <x:definedName name="REPORT_DATE" localSheetId="24">#REF!</x:definedName>
    <x:definedName name="representante" localSheetId="24">#REF!</x:definedName>
    <x:definedName name="restaq" localSheetId="24">#REF!</x:definedName>
    <x:definedName name="SAMPLER" localSheetId="24">#N/A</x:definedName>
    <x:definedName name="Secondary" localSheetId="24">#REF!</x:definedName>
    <x:definedName name="Secondary_15" localSheetId="24">#REF!</x:definedName>
    <x:definedName name="Secondary_16" localSheetId="24">#REF!</x:definedName>
    <x:definedName name="Secondary_17" localSheetId="24">#REF!</x:definedName>
    <x:definedName name="Secondary_18" localSheetId="24">#REF!</x:definedName>
    <x:definedName name="Secondary_4" localSheetId="24">#REF!</x:definedName>
    <x:definedName name="Secondary_5" localSheetId="24">#REF!</x:definedName>
    <x:definedName name="Secondary_6" localSheetId="24">#REF!</x:definedName>
    <x:definedName name="Secondary_7" localSheetId="24">#REF!</x:definedName>
    <x:definedName name="Secondary_8" localSheetId="24">'Disch Record MTBE'!#REF!</x:definedName>
    <x:definedName name="SHICARGO" localSheetId="24">#REF!</x:definedName>
    <x:definedName name="SHOMET" localSheetId="24">#REF!</x:definedName>
    <x:definedName name="SHOREP" localSheetId="24">#REF!</x:definedName>
    <x:definedName name="shr" localSheetId="24">#REF!</x:definedName>
    <x:definedName name="shr_8" localSheetId="24">#REF!</x:definedName>
    <x:definedName name="sref" localSheetId="24">#REF!</x:definedName>
    <x:definedName name="SS" localSheetId="24">#REF!</x:definedName>
    <x:definedName name="sss" localSheetId="24">#REF!</x:definedName>
    <x:definedName name="SU_REFERENCIA" localSheetId="24">#REF!</x:definedName>
    <x:definedName name="SUBJECT" localSheetId="24">#REF!</x:definedName>
    <x:definedName name="SUM" localSheetId="24">#REF!</x:definedName>
    <x:definedName name="SUM_15" localSheetId="24">#REF!</x:definedName>
    <x:definedName name="SUM_16" localSheetId="24">#REF!</x:definedName>
    <x:definedName name="SUM_17" localSheetId="24">#REF!</x:definedName>
    <x:definedName name="SUM_18" localSheetId="24">#REF!</x:definedName>
    <x:definedName name="SUM_4" localSheetId="24">#REF!</x:definedName>
    <x:definedName name="SUM_5" localSheetId="24">#REF!</x:definedName>
    <x:definedName name="SUM_6" localSheetId="24">#REF!</x:definedName>
    <x:definedName name="SUM_7" localSheetId="24">#REF!</x:definedName>
    <x:definedName name="SUM_8" localSheetId="24">#REF!</x:definedName>
    <x:definedName name="suma" localSheetId="24">#REF!</x:definedName>
    <x:definedName name="SUPPLY" localSheetId="24">#REF!</x:definedName>
    <x:definedName name="T" localSheetId="24">#REF!</x:definedName>
    <x:definedName name="TAB13_15" localSheetId="24">#REF!</x:definedName>
    <x:definedName name="TAB13_17" localSheetId="24">#REF!</x:definedName>
    <x:definedName name="TAB13_18" localSheetId="24">#REF!</x:definedName>
    <x:definedName name="TAB13_5" localSheetId="24">#REF!</x:definedName>
    <x:definedName name="TAB13_6" localSheetId="24">#REF!</x:definedName>
    <x:definedName name="TAB13_7" localSheetId="24">#REF!</x:definedName>
    <x:definedName name="TAB13_8" localSheetId="24">#REF!</x:definedName>
    <x:definedName name="TANULOD" localSheetId="24">#REF!</x:definedName>
    <x:definedName name="TELEX" localSheetId="24">#REF!</x:definedName>
    <x:definedName name="telex1" localSheetId="24">#REF!</x:definedName>
    <x:definedName name="telex2" localSheetId="24">#REF!</x:definedName>
    <x:definedName name="telex3" localSheetId="24">#REF!</x:definedName>
    <x:definedName name="temperaturas" localSheetId="24">#REF!</x:definedName>
    <x:definedName name="TIME" localSheetId="24">#REF!</x:definedName>
    <x:definedName name="TITLE" localSheetId="24">#REF!</x:definedName>
    <x:definedName name="TKCLE" localSheetId="24">#REF!</x:definedName>
    <x:definedName name="TL" localSheetId="24">#REF!</x:definedName>
    <x:definedName name="TLXCOVE" localSheetId="24">#REF!</x:definedName>
    <x:definedName name="TONELAJE" localSheetId="24">#REF!</x:definedName>
    <x:definedName name="ULLA" localSheetId="24">#REF!</x:definedName>
    <x:definedName name="USGALL" localSheetId="24">#REF!</x:definedName>
    <x:definedName name="UTI" localSheetId="24">#REF!</x:definedName>
    <x:definedName name="UTI_15" localSheetId="24">#REF!</x:definedName>
    <x:definedName name="UTI_17" localSheetId="24">#REF!</x:definedName>
    <x:definedName name="UTI_18" localSheetId="24">#REF!</x:definedName>
    <x:definedName name="UTI_5" localSheetId="24">#REF!</x:definedName>
    <x:definedName name="UTI_6" localSheetId="24">#REF!</x:definedName>
    <x:definedName name="UTI_7" localSheetId="24">#REF!</x:definedName>
    <x:definedName name="UTI_8" localSheetId="24">#REF!</x:definedName>
    <x:definedName name="UU" localSheetId="24">#REF!</x:definedName>
    <x:definedName name="vn" localSheetId="24">#REF!</x:definedName>
    <x:definedName name="VT" localSheetId="24">#REF!</x:definedName>
    <x:definedName name="VV" localSheetId="24">#REF!</x:definedName>
    <x:definedName name="wer" localSheetId="24">#REF!</x:definedName>
    <x:definedName name="x" localSheetId="24">#REF!</x:definedName>
    <x:definedName name="XX" localSheetId="24">#REF!</x:definedName>
    <x:definedName name="z" localSheetId="24">#REF!</x:definedName>
    <x:definedName name="Z_2BA03EB6_093C_49F3_8966_6172233D3596_.wvu.PrintArea" localSheetId="24" hidden="1">'Disch Record MTBE'!$B$1:$M$46</x:definedName>
    <x:definedName name="Z_C374D5A5_6938_4958_B3EB_850192A87858_.wvu.PrintArea" localSheetId="24" hidden="1">'Disch Record MTBE'!$B$1:$M$46</x:definedName>
    <x:definedName name="ZZ" localSheetId="24">#REF!</x:definedName>
    <x:definedName name="\0" localSheetId="31">#REF!</x:definedName>
    <x:definedName name="\r" localSheetId="31">'Shore Tank'!#REF!</x:definedName>
    <x:definedName name="\s" localSheetId="31">'Shore Tank'!#REF!</x:definedName>
    <x:definedName name="____________________fax2" localSheetId="31">'Shore Tank'!#REF!</x:definedName>
    <x:definedName name="___________________fax2" localSheetId="31">'Shore Tank'!#REF!</x:definedName>
    <x:definedName name="__________________fax2" localSheetId="31">'Shore Tank'!#REF!</x:definedName>
    <x:definedName name="_________________fax2" localSheetId="31">'Shore Tank'!#REF!</x:definedName>
    <x:definedName name="________________fax2" localSheetId="31">'Shore Tank'!#REF!</x:definedName>
    <x:definedName name="_______________fax2" localSheetId="31">'Shore Tank'!#REF!</x:definedName>
    <x:definedName name="______________fax2" localSheetId="31">'Shore Tank'!#REF!</x:definedName>
    <x:definedName name="_____________fax2" localSheetId="31">'Shore Tank'!#REF!</x:definedName>
    <x:definedName name="____________fax2" localSheetId="31">'Shore Tank'!#REF!</x:definedName>
    <x:definedName name="___________fax2" localSheetId="31">'Shore Tank'!#REF!</x:definedName>
    <x:definedName name="__________fax2" localSheetId="31">'Shore Tank'!#REF!</x:definedName>
    <x:definedName name="_________fax2" localSheetId="31">'Shore Tank'!#REF!</x:definedName>
    <x:definedName name="________fax2" localSheetId="31">'Shore Tank'!#REF!</x:definedName>
    <x:definedName name="_______fax2" localSheetId="31">'Shore Tank'!#REF!</x:definedName>
    <x:definedName name="______ANA3261" localSheetId="31">#REF!</x:definedName>
    <x:definedName name="______fax2" localSheetId="31">'Shore Tank'!#REF!</x:definedName>
    <x:definedName name="_____ANA3261" localSheetId="31">#REF!</x:definedName>
    <x:definedName name="_____fax2" localSheetId="31">'Shore Tank'!#REF!</x:definedName>
    <x:definedName name="____ANA3261" localSheetId="31">#REF!</x:definedName>
    <x:definedName name="____fax2" localSheetId="31">'Shore Tank'!#REF!</x:definedName>
    <x:definedName name="____TAB13" localSheetId="31">#REF!</x:definedName>
    <x:definedName name="___ANA3261" localSheetId="31">#REF!</x:definedName>
    <x:definedName name="___fax2" localSheetId="31">'Shore Tank'!#REF!</x:definedName>
    <x:definedName name="___OBS1" localSheetId="31">'Shore Tank'!#REF!</x:definedName>
    <x:definedName name="___TAB13" localSheetId="31">#REF!</x:definedName>
    <x:definedName name="__ANA3261" localSheetId="31">'Shore Tank'!#REF!</x:definedName>
    <x:definedName name="__fax2" localSheetId="31">'Shore Tank'!#REF!</x:definedName>
    <x:definedName name="__OBS1" localSheetId="31">'Shore Tank'!#REF!</x:definedName>
    <x:definedName name="__TAB13" localSheetId="31">#REF!</x:definedName>
    <x:definedName name="_ANA32145" localSheetId="31">#REF!</x:definedName>
    <x:definedName name="_ANA3261" localSheetId="31">'Shore Tank'!#REF!</x:definedName>
    <x:definedName name="_ANA3261_15" localSheetId="31">'Shore Tank'!#REF!</x:definedName>
    <x:definedName name="_ANA3261_5" localSheetId="31">#REF!</x:definedName>
    <x:definedName name="_ANA3261_6" localSheetId="31">#REF!</x:definedName>
    <x:definedName name="_ANA3261_7" localSheetId="31">#REF!</x:definedName>
    <x:definedName name="_ANA3261_8" localSheetId="31">'Shore Tank'!#REF!</x:definedName>
    <x:definedName name="_fax2" localSheetId="31">'Shore Tank'!#REF!</x:definedName>
    <x:definedName name="_Fill" localSheetId="31" hidden="1">'Shore Tank'!#REF!</x:definedName>
    <x:definedName name="_LOP3" localSheetId="31">'Shore Tank'!#REF!</x:definedName>
    <x:definedName name="_OBS1" localSheetId="31">'Shore Tank'!#REF!</x:definedName>
    <x:definedName name="_TAB13" localSheetId="31">'Shore Tank'!#REF!</x:definedName>
    <x:definedName name="_Table1_In1" localSheetId="31" hidden="1">#REF!</x:definedName>
    <x:definedName name="_Table1_Out" localSheetId="31" hidden="1">#REF!</x:definedName>
    <x:definedName name="_TABLE2_OUT" localSheetId="31" hidden="1">#REF!</x:definedName>
    <x:definedName name="A" localSheetId="31">#REF!</x:definedName>
    <x:definedName name="A_16" localSheetId="31">#REF!</x:definedName>
    <x:definedName name="A_17" localSheetId="31">#REF!</x:definedName>
    <x:definedName name="A_18" localSheetId="31">#REF!</x:definedName>
    <x:definedName name="A_4" localSheetId="31">#REF!</x:definedName>
    <x:definedName name="A_5" localSheetId="31">#REF!</x:definedName>
    <x:definedName name="A_6" localSheetId="31">#REF!</x:definedName>
    <x:definedName name="A_7" localSheetId="31">#REF!</x:definedName>
    <x:definedName name="A_8" localSheetId="31">#REF!</x:definedName>
    <x:definedName name="A_impresión_IM" localSheetId="31">#REF!</x:definedName>
    <x:definedName name="AA" localSheetId="31">#REF!</x:definedName>
    <x:definedName name="AAA" localSheetId="31">#REF!</x:definedName>
    <x:definedName name="AAAAA" localSheetId="31">'Shore Tank'!#REF!</x:definedName>
    <x:definedName name="AENTRADA" localSheetId="31">#REF!</x:definedName>
    <x:definedName name="Almacen" localSheetId="31">#REF!</x:definedName>
    <x:definedName name="Alpha" localSheetId="31">'Shore Tank'!#REF!</x:definedName>
    <x:definedName name="AMOCO" localSheetId="31">#REF!</x:definedName>
    <x:definedName name="an" localSheetId="31">'Shore Tank'!#REF!</x:definedName>
    <x:definedName name="ANA3261_15" localSheetId="31">'Shore Tank'!#REF!</x:definedName>
    <x:definedName name="ANA3261_16" localSheetId="31">'Shore Tank'!#REF!</x:definedName>
    <x:definedName name="ANA3261_17" localSheetId="31">#REF!</x:definedName>
    <x:definedName name="ANA3261_18" localSheetId="31">#REF!</x:definedName>
    <x:definedName name="ANA3261_4" localSheetId="31">'Shore Tank'!#REF!</x:definedName>
    <x:definedName name="ANA3261_8" localSheetId="31">'Shore Tank'!#REF!</x:definedName>
    <x:definedName name="ANAL1" localSheetId="31">'Shore Tank'!#REF!</x:definedName>
    <x:definedName name="ANAL1_15" localSheetId="31">'Shore Tank'!#REF!</x:definedName>
    <x:definedName name="ANAL1_16" localSheetId="31">'Shore Tank'!#REF!</x:definedName>
    <x:definedName name="ANAL1_17" localSheetId="31">#REF!</x:definedName>
    <x:definedName name="ANAL1_18" localSheetId="31">#REF!</x:definedName>
    <x:definedName name="ANAL1_4" localSheetId="31">'Shore Tank'!#REF!</x:definedName>
    <x:definedName name="ANAL1_8" localSheetId="31">'Shore Tank'!#REF!</x:definedName>
    <x:definedName name="ANAL3251" localSheetId="31">'Shore Tank'!#REF!</x:definedName>
    <x:definedName name="ANAL3251_15" localSheetId="31">'Shore Tank'!#REF!</x:definedName>
    <x:definedName name="ANAL3251_16" localSheetId="31">'Shore Tank'!#REF!</x:definedName>
    <x:definedName name="ANAL3251_17" localSheetId="31">#REF!</x:definedName>
    <x:definedName name="ANAL3251_18" localSheetId="31">#REF!</x:definedName>
    <x:definedName name="ANAL3251_4" localSheetId="31">'Shore Tank'!#REF!</x:definedName>
    <x:definedName name="ANAL3251_8" localSheetId="31">'Shore Tank'!#REF!</x:definedName>
    <x:definedName name="anal3261" localSheetId="31">'Shore Tank'!#REF!</x:definedName>
    <x:definedName name="anal3261_15" localSheetId="31">'Shore Tank'!#REF!</x:definedName>
    <x:definedName name="anal3261_16" localSheetId="31">'Shore Tank'!#REF!</x:definedName>
    <x:definedName name="anal3261_17" localSheetId="31">#REF!</x:definedName>
    <x:definedName name="anal3261_18" localSheetId="31">#REF!</x:definedName>
    <x:definedName name="anal3261_4" localSheetId="31">'Shore Tank'!#REF!</x:definedName>
    <x:definedName name="anal3261_8" localSheetId="31">'Shore Tank'!#REF!</x:definedName>
    <x:definedName name="analisis" localSheetId="31">#REF!</x:definedName>
    <x:definedName name="ANALISYS" localSheetId="31">#REF!</x:definedName>
    <x:definedName name="ANALYSIS" localSheetId="31">#N/A</x:definedName>
    <x:definedName name="asaddsasada" localSheetId="31">'Shore Tank'!#REF!</x:definedName>
    <x:definedName name="b12BM24" localSheetId="31">#REF!</x:definedName>
    <x:definedName name="BALTIC" localSheetId="31">#N/A</x:definedName>
    <x:definedName name="BARCO" localSheetId="31">#REF!</x:definedName>
    <x:definedName name="base1" localSheetId="31">'Shore Tank'!#REF!</x:definedName>
    <x:definedName name="BBB" localSheetId="31">#REF!</x:definedName>
    <x:definedName name="blanco" localSheetId="31">'Shore Tank'!$U$1</x:definedName>
    <x:definedName name="BSW" localSheetId="31">#REF!</x:definedName>
    <x:definedName name="Bunker" localSheetId="31">#REF!</x:definedName>
    <x:definedName name="Bunker_5" localSheetId="31">#REF!</x:definedName>
    <x:definedName name="Bunker_6" localSheetId="31">#REF!</x:definedName>
    <x:definedName name="Bunker_7" localSheetId="31">#REF!</x:definedName>
    <x:definedName name="Bunker_8" localSheetId="31">#REF!</x:definedName>
    <x:definedName name="c." localSheetId="31">#REF!</x:definedName>
    <x:definedName name="ca" localSheetId="31">#REF!</x:definedName>
    <x:definedName name="ca_8" localSheetId="31">#REF!</x:definedName>
    <x:definedName name="calculo" localSheetId="31">'Shore Tank'!#REF!</x:definedName>
    <x:definedName name="cap" localSheetId="31">#REF!</x:definedName>
    <x:definedName name="caps" localSheetId="31">#REF!</x:definedName>
    <x:definedName name="carta" localSheetId="31">'Shore Tank'!#REF!</x:definedName>
    <x:definedName name="CERQUAN" localSheetId="31">#REF!</x:definedName>
    <x:definedName name="CERQUAN10" localSheetId="31">#REF!</x:definedName>
    <x:definedName name="CERQUAN4" localSheetId="31">#REF!</x:definedName>
    <x:definedName name="CERQUAN5" localSheetId="31">#REF!</x:definedName>
    <x:definedName name="CERQUAN6" localSheetId="31">#REF!</x:definedName>
    <x:definedName name="CERQUAN7" localSheetId="31">#REF!</x:definedName>
    <x:definedName name="cerquan8" localSheetId="31">#REF!</x:definedName>
    <x:definedName name="CERQUAN9" localSheetId="31">#REF!</x:definedName>
    <x:definedName name="CERTIFICATE" localSheetId="31">#REF!</x:definedName>
    <x:definedName name="CERTQUA" localSheetId="31">#REF!</x:definedName>
    <x:definedName name="client" localSheetId="31">'Shore Tank'!#REF!</x:definedName>
    <x:definedName name="Cliente" localSheetId="31">'Shore Tank'!#REF!</x:definedName>
    <x:definedName name="Cliente_15" localSheetId="31">'Shore Tank'!#REF!</x:definedName>
    <x:definedName name="Cliente_16" localSheetId="31">'Shore Tank'!#REF!</x:definedName>
    <x:definedName name="Cliente_21" localSheetId="31">'Shore Tank'!#REF!</x:definedName>
    <x:definedName name="Cliente_4" localSheetId="31">'Shore Tank'!#REF!</x:definedName>
    <x:definedName name="cliente1" localSheetId="31">'Shore Tank'!#REF!</x:definedName>
    <x:definedName name="cliente2" localSheetId="31">'Shore Tank'!#REF!</x:definedName>
    <x:definedName name="COA" localSheetId="31">#REF!</x:definedName>
    <x:definedName name="COMPAR" localSheetId="31">'Shore Tank'!#REF!</x:definedName>
    <x:definedName name="conf1" localSheetId="31">#REF!</x:definedName>
    <x:definedName name="conf2" localSheetId="31">#REF!</x:definedName>
    <x:definedName name="CONF3" localSheetId="31">#REF!</x:definedName>
    <x:definedName name="coni1" localSheetId="31">#REF!</x:definedName>
    <x:definedName name="coni2" localSheetId="31">#REF!</x:definedName>
    <x:definedName name="conori" localSheetId="31">#REF!</x:definedName>
    <x:definedName name="COPEC" localSheetId="31">#REF!</x:definedName>
    <x:definedName name="COPEC_8" localSheetId="31">#REF!</x:definedName>
    <x:definedName name="crefe" localSheetId="31">'Shore Tank'!#REF!</x:definedName>
    <x:definedName name="CReference" localSheetId="31">#REF!</x:definedName>
    <x:definedName name="CSDF" localSheetId="31">#REF!</x:definedName>
    <x:definedName name="CUAL" localSheetId="31">#REF!</x:definedName>
    <x:definedName name="d" localSheetId="31">#REF!</x:definedName>
    <x:definedName name="D_15" localSheetId="31">#REF!</x:definedName>
    <x:definedName name="D_16" localSheetId="31">#REF!</x:definedName>
    <x:definedName name="D_17" localSheetId="31">#REF!</x:definedName>
    <x:definedName name="D_18" localSheetId="31">#REF!</x:definedName>
    <x:definedName name="D_4" localSheetId="31">#REF!</x:definedName>
    <x:definedName name="D_5" localSheetId="31">#REF!</x:definedName>
    <x:definedName name="D_6" localSheetId="31">#REF!</x:definedName>
    <x:definedName name="D_7" localSheetId="31">#REF!</x:definedName>
    <x:definedName name="D_8" localSheetId="31">#REF!</x:definedName>
    <x:definedName name="date" localSheetId="31">#REF!</x:definedName>
    <x:definedName name="DD" localSheetId="31">#REF!</x:definedName>
    <x:definedName name="DD_15" localSheetId="31">#REF!</x:definedName>
    <x:definedName name="DD_16" localSheetId="31">#REF!</x:definedName>
    <x:definedName name="DD_17" localSheetId="31">#REF!</x:definedName>
    <x:definedName name="DD_18" localSheetId="31">#REF!</x:definedName>
    <x:definedName name="DD_4" localSheetId="31">#REF!</x:definedName>
    <x:definedName name="DD_5" localSheetId="31">#REF!</x:definedName>
    <x:definedName name="DD_6" localSheetId="31">#REF!</x:definedName>
    <x:definedName name="DD_7" localSheetId="31">#REF!</x:definedName>
    <x:definedName name="DD_8" localSheetId="31">#REF!</x:definedName>
    <x:definedName name="dffdf" localSheetId="31">#REF!</x:definedName>
    <x:definedName name="DIF.REC_15" localSheetId="31">#REF!</x:definedName>
    <x:definedName name="DIF.REC_16" localSheetId="31">#REF!</x:definedName>
    <x:definedName name="DIF.REC_17" localSheetId="31">#REF!</x:definedName>
    <x:definedName name="DIF.REC_18" localSheetId="31">#REF!</x:definedName>
    <x:definedName name="DIF.REC_4" localSheetId="31">#REF!</x:definedName>
    <x:definedName name="DIF.REC_5" localSheetId="31">'Shore Tank'!#REF!</x:definedName>
    <x:definedName name="DIF.REC_6" localSheetId="31">'Shore Tank'!#REF!</x:definedName>
    <x:definedName name="DIF.REC_7" localSheetId="31">'Shore Tank'!#REF!</x:definedName>
    <x:definedName name="DIF.REC_8" localSheetId="31">'Shore Tank'!#REF!</x:definedName>
    <x:definedName name="discrepancia" localSheetId="31">#REF!</x:definedName>
    <x:definedName name="DISCREPANCY" localSheetId="31">'Shore Tank'!#REF!</x:definedName>
    <x:definedName name="displace" localSheetId="31">#REF!</x:definedName>
    <x:definedName name="domicilio" localSheetId="31">#REF!</x:definedName>
    <x:definedName name="ds" localSheetId="31">#REF!</x:definedName>
    <x:definedName name="EDGAR" localSheetId="31">#N/A</x:definedName>
    <x:definedName name="EE" localSheetId="31">#REF!</x:definedName>
    <x:definedName name="EEEEEEEEEE" localSheetId="31">'Shore Tank'!#REF!</x:definedName>
    <x:definedName name="EIEIEIEIEIEIE" localSheetId="31">'Shore Tank'!#REF!</x:definedName>
    <x:definedName name="ENCARTGELA" localSheetId="31">'Shore Tank'!#REF!</x:definedName>
    <x:definedName name="err" localSheetId="31">#REF!</x:definedName>
    <x:definedName name="ert" localSheetId="31">#REF!</x:definedName>
    <x:definedName name="ert_5" localSheetId="31">#REF!</x:definedName>
    <x:definedName name="ert_6" localSheetId="31">#REF!</x:definedName>
    <x:definedName name="ert_7" localSheetId="31">#REF!</x:definedName>
    <x:definedName name="ert_8" localSheetId="31">#REF!</x:definedName>
    <x:definedName name="erty" localSheetId="31">#REF!</x:definedName>
    <x:definedName name="Excel_BuiltIn_Recorder" localSheetId="31">#REF!</x:definedName>
    <x:definedName name="Excel_BuiltIn_Recorder_8" localSheetId="31">#REF!</x:definedName>
    <x:definedName name="EXXON" localSheetId="31">#REF!</x:definedName>
    <x:definedName name="EXXONMOBIL" localSheetId="31">#REF!</x:definedName>
    <x:definedName name="EXXX" localSheetId="31">#REF!</x:definedName>
    <x:definedName name="F_REPORTE" localSheetId="31">#REF!</x:definedName>
    <x:definedName name="favel" localSheetId="31">#REF!</x:definedName>
    <x:definedName name="fax2_16" localSheetId="31">'Shore Tank'!#REF!</x:definedName>
    <x:definedName name="fax2_4" localSheetId="31">'Shore Tank'!#REF!</x:definedName>
    <x:definedName name="fct" localSheetId="31">#REF!</x:definedName>
    <x:definedName name="fechainsp" localSheetId="31">#REF!</x:definedName>
    <x:definedName name="fgh" localSheetId="31">'Shore Tank'!#REF!</x:definedName>
    <x:definedName name="FLIN" localSheetId="31">#REF!</x:definedName>
    <x:definedName name="formato" localSheetId="31">'Shore Tank'!#REF!</x:definedName>
    <x:definedName name="FOS_5299_01" localSheetId="31">#REF!</x:definedName>
    <x:definedName name="GE_60F" localSheetId="31">#REF!</x:definedName>
    <x:definedName name="ges" localSheetId="31">#REF!</x:definedName>
    <x:definedName name="gest" localSheetId="31">#REF!</x:definedName>
    <x:definedName name="ggg" localSheetId="31">#REF!</x:definedName>
    <x:definedName name="Grade1" localSheetId="31">'Shore Tank'!#REF!</x:definedName>
    <x:definedName name="Grade2" localSheetId="31">'Shore Tank'!#REF!</x:definedName>
    <x:definedName name="HH" localSheetId="31">#REF!</x:definedName>
    <x:definedName name="hjk" localSheetId="31">'Shore Tank'!#REF!</x:definedName>
    <x:definedName name="hoja" localSheetId="31">#REF!</x:definedName>
    <x:definedName name="IDate" localSheetId="31">#REF!</x:definedName>
    <x:definedName name="IMP" localSheetId="31">#REF!</x:definedName>
    <x:definedName name="IMP_8" localSheetId="31">#REF!</x:definedName>
    <x:definedName name="IMPRESION" localSheetId="31">[0]!IMPLOGO</x:definedName>
    <x:definedName name="IMPRIMIR" localSheetId="31">#N/A</x:definedName>
    <x:definedName name="Imprimir_área_IM" localSheetId="31">#REF!</x:definedName>
    <x:definedName name="imprs" localSheetId="31">[0]!IMPLOGO</x:definedName>
    <x:definedName name="index" localSheetId="31">'Shore Tank'!#REF!</x:definedName>
    <x:definedName name="index_16" localSheetId="31">'Shore Tank'!#REF!</x:definedName>
    <x:definedName name="index_4" localSheetId="31">'Shore Tank'!#REF!</x:definedName>
    <x:definedName name="inspdate" localSheetId="31">'Shore Tank'!#REF!</x:definedName>
    <x:definedName name="inspeccion" localSheetId="31">#REF!</x:definedName>
    <x:definedName name="IY" localSheetId="31">#REF!</x:definedName>
    <x:definedName name="JAN" localSheetId="31">#REF!</x:definedName>
    <x:definedName name="JJ" localSheetId="31">#REF!</x:definedName>
    <x:definedName name="k" localSheetId="31">#REF!</x:definedName>
    <x:definedName name="kk" localSheetId="31">'Shore Tank'!#REF!</x:definedName>
    <x:definedName name="KOCH" localSheetId="31">#REF!</x:definedName>
    <x:definedName name="L" localSheetId="31">#REF!</x:definedName>
    <x:definedName name="LAP" localSheetId="31">#REF!</x:definedName>
    <x:definedName name="LBS" localSheetId="31">#REF!</x:definedName>
    <x:definedName name="LETA" localSheetId="31">'Shore Tank'!#REF!</x:definedName>
    <x:definedName name="LETATAR" localSheetId="31">'Shore Tank'!#REF!</x:definedName>
    <x:definedName name="lettar" localSheetId="31">'Shore Tank'!#REF!</x:definedName>
    <x:definedName name="LETTER" localSheetId="31" hidden="1">#REF!</x:definedName>
    <x:definedName name="LIBARDO" localSheetId="31">#N/A</x:definedName>
    <x:definedName name="libro" localSheetId="31">'Shore Tank'!#REF!</x:definedName>
    <x:definedName name="libro3" localSheetId="31">#REF!</x:definedName>
    <x:definedName name="libro3_15" localSheetId="31">#REF!</x:definedName>
    <x:definedName name="libro3_16" localSheetId="31">#REF!</x:definedName>
    <x:definedName name="libro3_17" localSheetId="31">#REF!</x:definedName>
    <x:definedName name="libro3_18" localSheetId="31">#REF!</x:definedName>
    <x:definedName name="libro3_4" localSheetId="31">#REF!</x:definedName>
    <x:definedName name="libro3_5" localSheetId="31">#REF!</x:definedName>
    <x:definedName name="libro3_6" localSheetId="31">#REF!</x:definedName>
    <x:definedName name="libro3_7" localSheetId="31">#REF!</x:definedName>
    <x:definedName name="libro3_8" localSheetId="31">#REF!</x:definedName>
    <x:definedName name="libro4" localSheetId="31">#REF!</x:definedName>
    <x:definedName name="LOADSCALE" localSheetId="31">#REF!</x:definedName>
    <x:definedName name="LOCAT" localSheetId="31">'Shore Tank'!#REF!</x:definedName>
    <x:definedName name="location" localSheetId="31">'Shore Tank'!#REF!</x:definedName>
    <x:definedName name="LONG_MC_RAD" localSheetId="31">'Shore Tank'!#REF!</x:definedName>
    <x:definedName name="loop" localSheetId="31">#REF!</x:definedName>
    <x:definedName name="lop" localSheetId="31">'Shore Tank'!#REF!</x:definedName>
    <x:definedName name="Macro1_8" localSheetId="31">#REF!</x:definedName>
    <x:definedName name="Macro2_8" localSheetId="31">#REF!</x:definedName>
    <x:definedName name="MARATHOS" localSheetId="31">#REF!</x:definedName>
    <x:definedName name="marcelo" localSheetId="31">#REF!</x:definedName>
    <x:definedName name="MOBIL" localSheetId="31">#REF!</x:definedName>
    <x:definedName name="Módulo2.IMPLOGO" localSheetId="31">#N/A</x:definedName>
    <x:definedName name="N_REFERENCIA" localSheetId="31">#REF!</x:definedName>
    <x:definedName name="NA" localSheetId="31">#REF!</x:definedName>
    <x:definedName name="NAVE" localSheetId="31">#REF!</x:definedName>
    <x:definedName name="NEW" localSheetId="31">#REF!</x:definedName>
    <x:definedName name="nref" localSheetId="31">#REF!</x:definedName>
    <x:definedName name="NUEVO" localSheetId="31">#REF!</x:definedName>
    <x:definedName name="numero" localSheetId="31">#REF!</x:definedName>
    <x:definedName name="OBQ_2" localSheetId="31">#REF!</x:definedName>
    <x:definedName name="OBQ_3" localSheetId="31">#REF!</x:definedName>
    <x:definedName name="observ2" localSheetId="31">'Shore Tank'!#REF!</x:definedName>
    <x:definedName name="observ3" localSheetId="31">'Shore Tank'!#REF!</x:definedName>
    <x:definedName name="OCENSA" localSheetId="31">#REF!</x:definedName>
    <x:definedName name="OEEEEEEEE" localSheetId="31">'Shore Tank'!#REF!</x:definedName>
    <x:definedName name="ol" localSheetId="31">#REF!</x:definedName>
    <x:definedName name="ORE" localSheetId="31">'Shore Tank'!#REF!</x:definedName>
    <x:definedName name="orefe" localSheetId="31">'Shore Tank'!#REF!</x:definedName>
    <x:definedName name="OReference" localSheetId="31">#REF!</x:definedName>
    <x:definedName name="oscaer" localSheetId="31">#REF!</x:definedName>
    <x:definedName name="otielsa" localSheetId="31">'Shore Tank'!#REF!</x:definedName>
    <x:definedName name="PAGE2" localSheetId="31">#REF!</x:definedName>
    <x:definedName name="paja" localSheetId="31">'Shore Tank'!#REF!</x:definedName>
    <x:definedName name="PARCELA1" localSheetId="31">#REF!</x:definedName>
    <x:definedName name="PARCELA2" localSheetId="31">#REF!</x:definedName>
    <x:definedName name="PARCELA3" localSheetId="31">#REF!</x:definedName>
    <x:definedName name="PARCELA4" localSheetId="31">#REF!</x:definedName>
    <x:definedName name="PARCELA5" localSheetId="31">#REF!</x:definedName>
    <x:definedName name="PARCELA6" localSheetId="31">#REF!</x:definedName>
    <x:definedName name="PARCELA9" localSheetId="31">#REF!</x:definedName>
    <x:definedName name="PETRO" localSheetId="31">#REF!</x:definedName>
    <x:definedName name="PETROBRAS" localSheetId="31">#REF!</x:definedName>
    <x:definedName name="PIET" localSheetId="31">#REF!</x:definedName>
    <x:definedName name="pn" localSheetId="31">#REF!</x:definedName>
    <x:definedName name="pns" localSheetId="31">#REF!</x:definedName>
    <x:definedName name="PRO" localSheetId="31">#REF!</x:definedName>
    <x:definedName name="PRO_17" localSheetId="31">#REF!</x:definedName>
    <x:definedName name="PRO_18" localSheetId="31">#REF!</x:definedName>
    <x:definedName name="PRO_5" localSheetId="31">#REF!</x:definedName>
    <x:definedName name="PRO_6" localSheetId="31">#REF!</x:definedName>
    <x:definedName name="PRO_7" localSheetId="31">#REF!</x:definedName>
    <x:definedName name="PRO_8" localSheetId="31">#REF!</x:definedName>
    <x:definedName name="product" localSheetId="31">'Shore Tank'!#REF!</x:definedName>
    <x:definedName name="producto" localSheetId="31">'Shore Tank'!#REF!</x:definedName>
    <x:definedName name="protect" localSheetId="31">'Shore Tank'!#REF!</x:definedName>
    <x:definedName name="Protes" localSheetId="31">'Shore Tank'!#REF!</x:definedName>
    <x:definedName name="Protes_15" localSheetId="31">'Shore Tank'!#REF!</x:definedName>
    <x:definedName name="Protes_16" localSheetId="31">#REF!</x:definedName>
    <x:definedName name="Protes_17" localSheetId="31">#REF!</x:definedName>
    <x:definedName name="Protes_18" localSheetId="31">#REF!</x:definedName>
    <x:definedName name="Protes_4" localSheetId="31">#REF!</x:definedName>
    <x:definedName name="Protes_5" localSheetId="31">#REF!</x:definedName>
    <x:definedName name="Protes_6" localSheetId="31">#REF!</x:definedName>
    <x:definedName name="Protes_7" localSheetId="31">#REF!</x:definedName>
    <x:definedName name="Protes_8" localSheetId="31">#REF!</x:definedName>
    <x:definedName name="protest" localSheetId="31" hidden="1">#REF!</x:definedName>
    <x:definedName name="protesta" localSheetId="31">'Shore Tank'!#REF!</x:definedName>
    <x:definedName name="PROTESTDIFF" localSheetId="31">#REF!</x:definedName>
    <x:definedName name="PROTS" localSheetId="31">'Shore Tank'!#REF!</x:definedName>
    <x:definedName name="PROVER" localSheetId="31">#REF!</x:definedName>
    <x:definedName name="PROVERS" localSheetId="31">#REF!</x:definedName>
    <x:definedName name="pt" localSheetId="31">#REF!</x:definedName>
    <x:definedName name="pts" localSheetId="31">#REF!</x:definedName>
    <x:definedName name="puerto" localSheetId="31">#REF!</x:definedName>
    <x:definedName name="q" localSheetId="31">#REF!</x:definedName>
    <x:definedName name="QBUNKER" localSheetId="31">#REF!</x:definedName>
    <x:definedName name="QCHEVAR" localSheetId="31">#REF!</x:definedName>
    <x:definedName name="QCKLST" localSheetId="31">#REF!</x:definedName>
    <x:definedName name="QCKLST." localSheetId="31">#REF!</x:definedName>
    <x:definedName name="QCKLSTL" localSheetId="31">#REF!</x:definedName>
    <x:definedName name="QCOA" localSheetId="31">#REF!</x:definedName>
    <x:definedName name="QCOMP" localSheetId="31">'Shore Tank'!#REF!</x:definedName>
    <x:definedName name="QCOVER" localSheetId="31">#REF!</x:definedName>
    <x:definedName name="QDISCRP" localSheetId="31">#REF!</x:definedName>
    <x:definedName name="QDOCREC" localSheetId="31">#REF!</x:definedName>
    <x:definedName name="QGAGEHT" localSheetId="31">#REF!</x:definedName>
    <x:definedName name="QLINDIS" localSheetId="31">#REF!</x:definedName>
    <x:definedName name="QLOP" localSheetId="31">#REF!</x:definedName>
    <x:definedName name="QLOT" localSheetId="31">#REF!</x:definedName>
    <x:definedName name="QOBQROB" localSheetId="31">#REF!</x:definedName>
    <x:definedName name="QORDERS" localSheetId="31">#REF!</x:definedName>
    <x:definedName name="qprovers" localSheetId="31">#REF!</x:definedName>
    <x:definedName name="QSA" localSheetId="31">#REF!</x:definedName>
    <x:definedName name="QSAA" localSheetId="31">#REF!</x:definedName>
    <x:definedName name="QSAMDIS" localSheetId="31">#REF!</x:definedName>
    <x:definedName name="QSAPER" localSheetId="31">#REF!</x:definedName>
    <x:definedName name="QSHOMET" localSheetId="31">#REF!</x:definedName>
    <x:definedName name="QSHOPRD" localSheetId="31">#REF!</x:definedName>
    <x:definedName name="QSHOREP" localSheetId="31">#REF!</x:definedName>
    <x:definedName name="QSUMRY" localSheetId="31">#REF!</x:definedName>
    <x:definedName name="QTETG" localSheetId="31">#REF!</x:definedName>
    <x:definedName name="QTIMELOG" localSheetId="31">#REF!</x:definedName>
    <x:definedName name="QTIMLOG" localSheetId="31">#REF!</x:definedName>
    <x:definedName name="quewstons" localSheetId="31">'Shore Tank'!#REF!</x:definedName>
    <x:definedName name="QULLREP" localSheetId="31">#REF!</x:definedName>
    <x:definedName name="QVEF" localSheetId="31">#REF!</x:definedName>
    <x:definedName name="QVISINS" localSheetId="31">#REF!</x:definedName>
    <x:definedName name="QVOIDS" localSheetId="31">#REF!</x:definedName>
    <x:definedName name="RAJA" localSheetId="31">#REF!</x:definedName>
    <x:definedName name="ramon" localSheetId="31">'Shore Tank'!#REF!</x:definedName>
    <x:definedName name="ramonn" localSheetId="31">#REF!</x:definedName>
    <x:definedName name="raosmama" localSheetId="31">#REF!</x:definedName>
    <x:definedName name="RATA" localSheetId="31">'Shore Tank'!#REF!</x:definedName>
    <x:definedName name="REMO" localSheetId="31">'Shore Tank'!#REF!</x:definedName>
    <x:definedName name="rene" localSheetId="31">#REF!</x:definedName>
    <x:definedName name="REPORT_DATE" localSheetId="31">#REF!</x:definedName>
    <x:definedName name="representante" localSheetId="31">#REF!</x:definedName>
    <x:definedName name="restaq" localSheetId="31">#REF!</x:definedName>
    <x:definedName name="roalby" localSheetId="31">'Shore Tank'!#REF!</x:definedName>
    <x:definedName name="SAMPLER" localSheetId="31">#N/A</x:definedName>
    <x:definedName name="Secondary_15" localSheetId="31">#REF!</x:definedName>
    <x:definedName name="Secondary_16" localSheetId="31">#REF!</x:definedName>
    <x:definedName name="Secondary_17" localSheetId="31">#REF!</x:definedName>
    <x:definedName name="Secondary_18" localSheetId="31">#REF!</x:definedName>
    <x:definedName name="Secondary_4" localSheetId="31">#REF!</x:definedName>
    <x:definedName name="Secondary_5" localSheetId="31">'Shore Tank'!#REF!</x:definedName>
    <x:definedName name="Secondary_6" localSheetId="31">'Shore Tank'!#REF!</x:definedName>
    <x:definedName name="Secondary_7" localSheetId="31">'Shore Tank'!#REF!</x:definedName>
    <x:definedName name="Secondary_8" localSheetId="31">'Shore Tank'!#REF!</x:definedName>
    <x:definedName name="SHICARGO" localSheetId="31">#REF!</x:definedName>
    <x:definedName name="SHIPTAR" localSheetId="31">'Shore Tank'!#REF!</x:definedName>
    <x:definedName name="SHOMET" localSheetId="31">#REF!</x:definedName>
    <x:definedName name="SHORE" localSheetId="31">'Shore Tank'!#REF!</x:definedName>
    <x:definedName name="SHOREP" localSheetId="31">#REF!</x:definedName>
    <x:definedName name="shr" localSheetId="31">#REF!</x:definedName>
    <x:definedName name="shr_8" localSheetId="31">#REF!</x:definedName>
    <x:definedName name="sref" localSheetId="31">#REF!</x:definedName>
    <x:definedName name="SS" localSheetId="31">#REF!</x:definedName>
    <x:definedName name="sss" localSheetId="31">#REF!</x:definedName>
    <x:definedName name="SU_REFERENCIA" localSheetId="31">#REF!</x:definedName>
    <x:definedName name="SUBJECT" localSheetId="31">#REF!</x:definedName>
    <x:definedName name="SUM" localSheetId="31">#REF!</x:definedName>
    <x:definedName name="SUM_15" localSheetId="31">#REF!</x:definedName>
    <x:definedName name="SUM_16" localSheetId="31">#REF!</x:definedName>
    <x:definedName name="SUM_17" localSheetId="31">#REF!</x:definedName>
    <x:definedName name="SUM_18" localSheetId="31">#REF!</x:definedName>
    <x:definedName name="SUM_4" localSheetId="31">#REF!</x:definedName>
    <x:definedName name="SUM_5" localSheetId="31">#REF!</x:definedName>
    <x:definedName name="SUM_6" localSheetId="31">#REF!</x:definedName>
    <x:definedName name="SUM_7" localSheetId="31">#REF!</x:definedName>
    <x:definedName name="SUM_8" localSheetId="31">#REF!</x:definedName>
    <x:definedName name="SUMA" localSheetId="31">#REF!</x:definedName>
    <x:definedName name="SUPPLY" localSheetId="31">#REF!</x:definedName>
    <x:definedName name="T" localSheetId="31">#REF!</x:definedName>
    <x:definedName name="T\54" localSheetId="31">'Shore Tank'!#REF!</x:definedName>
    <x:definedName name="T\55" localSheetId="31">'Shore Tank'!#REF!</x:definedName>
    <x:definedName name="TAB13_15" localSheetId="31">'Shore Tank'!#REF!</x:definedName>
    <x:definedName name="TAB13_17" localSheetId="31">'Shore Tank'!#REF!</x:definedName>
    <x:definedName name="TAB13_18" localSheetId="31">'Shore Tank'!#REF!</x:definedName>
    <x:definedName name="TAB13_5" localSheetId="31">'Shore Tank'!#REF!</x:definedName>
    <x:definedName name="TAB13_6" localSheetId="31">'Shore Tank'!#REF!</x:definedName>
    <x:definedName name="TAB13_7" localSheetId="31">'Shore Tank'!#REF!</x:definedName>
    <x:definedName name="TAB13_8" localSheetId="31">#REF!</x:definedName>
    <x:definedName name="TANULOD" localSheetId="31">#REF!</x:definedName>
    <x:definedName name="TANULOD2" localSheetId="31">'Shore Tank'!#REF!</x:definedName>
    <x:definedName name="TELEX" localSheetId="31">#REF!</x:definedName>
    <x:definedName name="telex1" localSheetId="31">#REF!</x:definedName>
    <x:definedName name="telex2" localSheetId="31">#REF!</x:definedName>
    <x:definedName name="telex3" localSheetId="31">#REF!</x:definedName>
    <x:definedName name="temperaturas" localSheetId="31">#REF!</x:definedName>
    <x:definedName name="TIME" localSheetId="31">#REF!</x:definedName>
    <x:definedName name="TITLE" localSheetId="31">#REF!</x:definedName>
    <x:definedName name="TKCLE" localSheetId="31">#REF!</x:definedName>
    <x:definedName name="TL" localSheetId="31">#REF!</x:definedName>
    <x:definedName name="TLXCOVE" localSheetId="31">#REF!</x:definedName>
    <x:definedName name="TONELAJE" localSheetId="31">#REF!</x:definedName>
    <x:definedName name="ULLA" localSheetId="31">#REF!</x:definedName>
    <x:definedName name="USGALL" localSheetId="31">#REF!</x:definedName>
    <x:definedName name="UTI" localSheetId="31">#REF!</x:definedName>
    <x:definedName name="UTI_15" localSheetId="31">#REF!</x:definedName>
    <x:definedName name="UTI_17" localSheetId="31">#REF!</x:definedName>
    <x:definedName name="UTI_18" localSheetId="31">#REF!</x:definedName>
    <x:definedName name="UTI_5" localSheetId="31">#REF!</x:definedName>
    <x:definedName name="UTI_6" localSheetId="31">#REF!</x:definedName>
    <x:definedName name="UTI_7" localSheetId="31">#REF!</x:definedName>
    <x:definedName name="UTI_8" localSheetId="31">#REF!</x:definedName>
    <x:definedName name="UU" localSheetId="31">#REF!</x:definedName>
    <x:definedName name="VESS" localSheetId="31">'Shore Tank'!#REF!</x:definedName>
    <x:definedName name="vessel" localSheetId="31">'Shore Tank'!#REF!</x:definedName>
    <x:definedName name="vn" localSheetId="31">#REF!</x:definedName>
    <x:definedName name="VT" localSheetId="31">#REF!</x:definedName>
    <x:definedName name="VV" localSheetId="31">#REF!</x:definedName>
    <x:definedName name="wer" localSheetId="31">#REF!</x:definedName>
    <x:definedName name="x" localSheetId="31">#REF!</x:definedName>
    <x:definedName name="XX" localSheetId="31">#REF!</x:definedName>
    <x:definedName name="z" localSheetId="31">#REF!</x:definedName>
    <x:definedName name="ZZ" localSheetId="31">#REF!</x:definedName>
    <x:definedName name="\0" localSheetId="13">#REF!</x:definedName>
    <x:definedName name="____________________fax2" localSheetId="13">'Ullage After'!#REF!</x:definedName>
    <x:definedName name="___________________fax2" localSheetId="13">'Ullage After'!#REF!</x:definedName>
    <x:definedName name="__________________fax2" localSheetId="13">'Ullage After'!#REF!</x:definedName>
    <x:definedName name="_________________fax2" localSheetId="13">'Ullage After'!#REF!</x:definedName>
    <x:definedName name="________________fax2" localSheetId="13">'Ullage After'!#REF!</x:definedName>
    <x:definedName name="_______________fax2" localSheetId="13">'Ullage After'!#REF!</x:definedName>
    <x:definedName name="______________fax2" localSheetId="13">'Ullage After'!#REF!</x:definedName>
    <x:definedName name="_____________fax2" localSheetId="13">'Ullage After'!#REF!</x:definedName>
    <x:definedName name="____________fax2" localSheetId="13">'Ullage After'!#REF!</x:definedName>
    <x:definedName name="___________fax2" localSheetId="13">'Ullage After'!#REF!</x:definedName>
    <x:definedName name="__________fax2" localSheetId="13">'Ullage After'!#REF!</x:definedName>
    <x:definedName name="_________fax2" localSheetId="13">'Ullage After'!#REF!</x:definedName>
    <x:definedName name="________fax2" localSheetId="13">'Ullage After'!#REF!</x:definedName>
    <x:definedName name="_______fax2" localSheetId="13">'Ullage After'!#REF!</x:definedName>
    <x:definedName name="______fax2" localSheetId="13">'Ullage After'!#REF!</x:definedName>
    <x:definedName name="_____ANA3261" localSheetId="13">#REF!</x:definedName>
    <x:definedName name="_____fax2" localSheetId="13">'Ullage After'!#REF!</x:definedName>
    <x:definedName name="____ANA3261" localSheetId="13">#REF!</x:definedName>
    <x:definedName name="____fax2" localSheetId="13">'Ullage After'!#REF!</x:definedName>
    <x:definedName name="____TAB13" localSheetId="13">#REF!</x:definedName>
    <x:definedName name="___ANA3261" localSheetId="13">#REF!</x:definedName>
    <x:definedName name="___fax2" localSheetId="13">'Ullage After'!#REF!</x:definedName>
    <x:definedName name="___OBS1" localSheetId="13">'Ullage After'!#REF!</x:definedName>
    <x:definedName name="___TAB13" localSheetId="13">#REF!</x:definedName>
    <x:definedName name="__ANA3261" localSheetId="13">#REF!</x:definedName>
    <x:definedName name="__fax2" localSheetId="13">'Ullage After'!#REF!</x:definedName>
    <x:definedName name="__OBS1" localSheetId="13">'Ullage After'!#REF!</x:definedName>
    <x:definedName name="__TAB13" localSheetId="13">#REF!</x:definedName>
    <x:definedName name="_ANA32145" localSheetId="13">#REF!</x:definedName>
    <x:definedName name="_ANA3261" localSheetId="13">#REF!</x:definedName>
    <x:definedName name="_ANA3261_15" localSheetId="13">#REF!</x:definedName>
    <x:definedName name="_ANA3261_5" localSheetId="13">#REF!</x:definedName>
    <x:definedName name="_ANA3261_6" localSheetId="13">#REF!</x:definedName>
    <x:definedName name="_ANA3261_7" localSheetId="13">#REF!</x:definedName>
    <x:definedName name="_ANA3261_8" localSheetId="13">#REF!</x:definedName>
    <x:definedName name="_fax2" localSheetId="13">'Ullage After'!#REF!</x:definedName>
    <x:definedName name="_LOP3" localSheetId="13">'Ullage After'!#REF!</x:definedName>
    <x:definedName name="_OBS1" localSheetId="13">'Ullage After'!#REF!</x:definedName>
    <x:definedName name="_TAB13" localSheetId="13">#REF!</x:definedName>
    <x:definedName name="_Table1_In1" localSheetId="13" hidden="1">#REF!</x:definedName>
    <x:definedName name="_Table1_Out" localSheetId="13" hidden="1">#REF!</x:definedName>
    <x:definedName name="_TABLE2_OUT" localSheetId="13" hidden="1">#REF!</x:definedName>
    <x:definedName name="A" localSheetId="13">#REF!</x:definedName>
    <x:definedName name="A_16" localSheetId="13">#REF!</x:definedName>
    <x:definedName name="A_17" localSheetId="13">#REF!</x:definedName>
    <x:definedName name="A_18" localSheetId="13">#REF!</x:definedName>
    <x:definedName name="A_4" localSheetId="13">#REF!</x:definedName>
    <x:definedName name="A_5" localSheetId="13">#REF!</x:definedName>
    <x:definedName name="A_6" localSheetId="13">#REF!</x:definedName>
    <x:definedName name="A_7" localSheetId="13">#REF!</x:definedName>
    <x:definedName name="A_8" localSheetId="13">#REF!</x:definedName>
    <x:definedName name="A_impresión_IM" localSheetId="13">#REF!</x:definedName>
    <x:definedName name="AA" localSheetId="13">#REF!</x:definedName>
    <x:definedName name="AAA" localSheetId="13">#REF!</x:definedName>
    <x:definedName name="AAAAA" localSheetId="13">'Ullage After'!#REF!</x:definedName>
    <x:definedName name="AENTRADA" localSheetId="13">#REF!</x:definedName>
    <x:definedName name="Almacen" localSheetId="13">#REF!</x:definedName>
    <x:definedName name="AMOCO" localSheetId="13">#REF!</x:definedName>
    <x:definedName name="an" localSheetId="13">'Ullage After'!#REF!</x:definedName>
    <x:definedName name="ANA3261_15" localSheetId="13">'Ullage After'!#REF!</x:definedName>
    <x:definedName name="ANA3261_16" localSheetId="13">#REF!</x:definedName>
    <x:definedName name="ANA3261_17" localSheetId="13">#REF!</x:definedName>
    <x:definedName name="ANA3261_18" localSheetId="13">#REF!</x:definedName>
    <x:definedName name="ANA3261_4" localSheetId="13">#REF!</x:definedName>
    <x:definedName name="ANA3261_5" localSheetId="13">'Ullage After'!#REF!</x:definedName>
    <x:definedName name="ANA3261_6" localSheetId="13">'Ullage After'!#REF!</x:definedName>
    <x:definedName name="ANA3261_7" localSheetId="13">'Ullage After'!#REF!</x:definedName>
    <x:definedName name="ANA3261_8" localSheetId="13">#REF!</x:definedName>
    <x:definedName name="ANAL1" localSheetId="13">#REF!</x:definedName>
    <x:definedName name="ANAL1_15" localSheetId="13">'Ullage After'!#REF!</x:definedName>
    <x:definedName name="ANAL1_16" localSheetId="13">#REF!</x:definedName>
    <x:definedName name="ANAL1_17" localSheetId="13">#REF!</x:definedName>
    <x:definedName name="ANAL1_18" localSheetId="13">#REF!</x:definedName>
    <x:definedName name="ANAL1_4" localSheetId="13">#REF!</x:definedName>
    <x:definedName name="ANAL1_5" localSheetId="13">'Ullage After'!#REF!</x:definedName>
    <x:definedName name="ANAL1_6" localSheetId="13">'Ullage After'!#REF!</x:definedName>
    <x:definedName name="ANAL1_7" localSheetId="13">'Ullage After'!#REF!</x:definedName>
    <x:definedName name="ANAL1_8" localSheetId="13">#REF!</x:definedName>
    <x:definedName name="ANAL3251" localSheetId="13">#REF!</x:definedName>
    <x:definedName name="ANAL3251_15" localSheetId="13">'Ullage After'!#REF!</x:definedName>
    <x:definedName name="ANAL3251_16" localSheetId="13">#REF!</x:definedName>
    <x:definedName name="ANAL3251_17" localSheetId="13">#REF!</x:definedName>
    <x:definedName name="ANAL3251_18" localSheetId="13">#REF!</x:definedName>
    <x:definedName name="ANAL3251_4" localSheetId="13">#REF!</x:definedName>
    <x:definedName name="ANAL3251_5" localSheetId="13">'Ullage After'!#REF!</x:definedName>
    <x:definedName name="ANAL3251_6" localSheetId="13">'Ullage After'!#REF!</x:definedName>
    <x:definedName name="ANAL3251_7" localSheetId="13">'Ullage After'!#REF!</x:definedName>
    <x:definedName name="ANAL3251_8" localSheetId="13">#REF!</x:definedName>
    <x:definedName name="anal3261" localSheetId="13">#REF!</x:definedName>
    <x:definedName name="anal3261_15" localSheetId="13">'Ullage After'!#REF!</x:definedName>
    <x:definedName name="anal3261_16" localSheetId="13">#REF!</x:definedName>
    <x:definedName name="anal3261_17" localSheetId="13">#REF!</x:definedName>
    <x:definedName name="anal3261_18" localSheetId="13">#REF!</x:definedName>
    <x:definedName name="anal3261_4" localSheetId="13">#REF!</x:definedName>
    <x:definedName name="anal3261_5" localSheetId="13">'Ullage After'!#REF!</x:definedName>
    <x:definedName name="anal3261_6" localSheetId="13">'Ullage After'!#REF!</x:definedName>
    <x:definedName name="anal3261_7" localSheetId="13">'Ullage After'!#REF!</x:definedName>
    <x:definedName name="anal3261_8" localSheetId="13">#REF!</x:definedName>
    <x:definedName name="Analisis" localSheetId="13">#REF!</x:definedName>
    <x:definedName name="ANALISYS" localSheetId="13">#REF!</x:definedName>
    <x:definedName name="b12BM24" localSheetId="13">#REF!</x:definedName>
    <x:definedName name="BARCO" localSheetId="13">#REF!</x:definedName>
    <x:definedName name="BBB" localSheetId="13">#REF!</x:definedName>
    <x:definedName name="BLANCO" localSheetId="13">#REF!</x:definedName>
    <x:definedName name="BSW" localSheetId="13">#REF!</x:definedName>
    <x:definedName name="Bunker" localSheetId="13">#REF!</x:definedName>
    <x:definedName name="Bunker_5" localSheetId="13">#REF!</x:definedName>
    <x:definedName name="Bunker_6" localSheetId="13">#REF!</x:definedName>
    <x:definedName name="Bunker_7" localSheetId="13">#REF!</x:definedName>
    <x:definedName name="Bunker_8" localSheetId="13">#REF!</x:definedName>
    <x:definedName name="c." localSheetId="13">#REF!</x:definedName>
    <x:definedName name="ca" localSheetId="13">#REF!</x:definedName>
    <x:definedName name="ca_8" localSheetId="13">#REF!</x:definedName>
    <x:definedName name="Calc.Terminal" localSheetId="13">'Ullage After'!#REF!</x:definedName>
    <x:definedName name="calculo" localSheetId="13">'Ullage After'!#REF!</x:definedName>
    <x:definedName name="cap" localSheetId="13">#REF!</x:definedName>
    <x:definedName name="caps" localSheetId="13">#REF!</x:definedName>
    <x:definedName name="CERQUAN" localSheetId="13">#REF!</x:definedName>
    <x:definedName name="CERQUAN10" localSheetId="13">#REF!</x:definedName>
    <x:definedName name="CERQUAN4" localSheetId="13">#REF!</x:definedName>
    <x:definedName name="CERQUAN5" localSheetId="13">#REF!</x:definedName>
    <x:definedName name="CERQUAN6" localSheetId="13">#REF!</x:definedName>
    <x:definedName name="CERQUAN7" localSheetId="13">#REF!</x:definedName>
    <x:definedName name="cerquan8" localSheetId="13">#REF!</x:definedName>
    <x:definedName name="CERQUAN9" localSheetId="13">#REF!</x:definedName>
    <x:definedName name="CERTIFICATE" localSheetId="13">#REF!</x:definedName>
    <x:definedName name="CERTQUA" localSheetId="13">#REF!</x:definedName>
    <x:definedName name="Cliente_15" localSheetId="13">'Ullage After'!#REF!</x:definedName>
    <x:definedName name="Cliente_16" localSheetId="13">'Ullage After'!#REF!</x:definedName>
    <x:definedName name="Cliente_17" localSheetId="13">#REF!</x:definedName>
    <x:definedName name="Cliente_18" localSheetId="13">#REF!</x:definedName>
    <x:definedName name="Cliente_21" localSheetId="13">'Ullage After'!#REF!</x:definedName>
    <x:definedName name="Cliente_4" localSheetId="13">'Ullage After'!#REF!</x:definedName>
    <x:definedName name="Cliente_5" localSheetId="13">'Ullage After'!#REF!</x:definedName>
    <x:definedName name="Cliente_6" localSheetId="13">'Ullage After'!#REF!</x:definedName>
    <x:definedName name="Cliente_7" localSheetId="13">'Ullage After'!#REF!</x:definedName>
    <x:definedName name="Cliente_8" localSheetId="13">#REF!</x:definedName>
    <x:definedName name="cliente1" localSheetId="13">'Ullage After'!#REF!</x:definedName>
    <x:definedName name="CLIENTE2" localSheetId="13">'Ullage After'!#REF!</x:definedName>
    <x:definedName name="COA" localSheetId="13">#REF!</x:definedName>
    <x:definedName name="conf1" localSheetId="13">#REF!</x:definedName>
    <x:definedName name="conf2" localSheetId="13">#REF!</x:definedName>
    <x:definedName name="CONF3" localSheetId="13">#REF!</x:definedName>
    <x:definedName name="coni1" localSheetId="13">#REF!</x:definedName>
    <x:definedName name="coni2" localSheetId="13">#REF!</x:definedName>
    <x:definedName name="conori" localSheetId="13">#REF!</x:definedName>
    <x:definedName name="COPEC" localSheetId="13">#REF!</x:definedName>
    <x:definedName name="COPEC_8" localSheetId="13">#REF!</x:definedName>
    <x:definedName name="CReference" localSheetId="13">#REF!</x:definedName>
    <x:definedName name="CSDF" localSheetId="13">#REF!</x:definedName>
    <x:definedName name="CUAL" localSheetId="13">#REF!</x:definedName>
    <x:definedName name="d" localSheetId="13">#REF!</x:definedName>
    <x:definedName name="D_15" localSheetId="13">#REF!</x:definedName>
    <x:definedName name="D_16" localSheetId="13">#REF!</x:definedName>
    <x:definedName name="D_17" localSheetId="13">#REF!</x:definedName>
    <x:definedName name="D_18" localSheetId="13">#REF!</x:definedName>
    <x:definedName name="D_4" localSheetId="13">#REF!</x:definedName>
    <x:definedName name="D_5" localSheetId="13">#REF!</x:definedName>
    <x:definedName name="D_6" localSheetId="13">#REF!</x:definedName>
    <x:definedName name="D_7" localSheetId="13">#REF!</x:definedName>
    <x:definedName name="D_8" localSheetId="13">#REF!</x:definedName>
    <x:definedName name="date" localSheetId="13">#REF!</x:definedName>
    <x:definedName name="DD" localSheetId="13">#REF!</x:definedName>
    <x:definedName name="DD_15" localSheetId="13">#REF!</x:definedName>
    <x:definedName name="DD_16" localSheetId="13">#REF!</x:definedName>
    <x:definedName name="DD_17" localSheetId="13">#REF!</x:definedName>
    <x:definedName name="DD_18" localSheetId="13">#REF!</x:definedName>
    <x:definedName name="DD_4" localSheetId="13">#REF!</x:definedName>
    <x:definedName name="DD_5" localSheetId="13">#REF!</x:definedName>
    <x:definedName name="DD_6" localSheetId="13">#REF!</x:definedName>
    <x:definedName name="DD_7" localSheetId="13">#REF!</x:definedName>
    <x:definedName name="DD_8" localSheetId="13">#REF!</x:definedName>
    <x:definedName name="dffdf" localSheetId="13">#REF!</x:definedName>
    <x:definedName name="DIF.REC" localSheetId="13">#REF!</x:definedName>
    <x:definedName name="DIF.REC_15" localSheetId="13">#REF!</x:definedName>
    <x:definedName name="DIF.REC_16" localSheetId="13">#REF!</x:definedName>
    <x:definedName name="DIF.REC_17" localSheetId="13">#REF!</x:definedName>
    <x:definedName name="DIF.REC_18" localSheetId="13">#REF!</x:definedName>
    <x:definedName name="DIF.REC_4" localSheetId="13">#REF!</x:definedName>
    <x:definedName name="DIF.REC_5" localSheetId="13">#REF!</x:definedName>
    <x:definedName name="DIF.REC_6" localSheetId="13">#REF!</x:definedName>
    <x:definedName name="DIF.REC_7" localSheetId="13">#REF!</x:definedName>
    <x:definedName name="DIF.REC_8" localSheetId="13">#REF!</x:definedName>
    <x:definedName name="discrepancia" localSheetId="13">#REF!</x:definedName>
    <x:definedName name="displace" localSheetId="13">#REF!</x:definedName>
    <x:definedName name="domicilio" localSheetId="13">#REF!</x:definedName>
    <x:definedName name="ds" localSheetId="13">#REF!</x:definedName>
    <x:definedName name="EE" localSheetId="13">#REF!</x:definedName>
    <x:definedName name="err" localSheetId="13">#REF!</x:definedName>
    <x:definedName name="ert" localSheetId="13">#REF!</x:definedName>
    <x:definedName name="ert_5" localSheetId="13">#REF!</x:definedName>
    <x:definedName name="ert_6" localSheetId="13">#REF!</x:definedName>
    <x:definedName name="ert_7" localSheetId="13">#REF!</x:definedName>
    <x:definedName name="ert_8" localSheetId="13">#REF!</x:definedName>
    <x:definedName name="erty" localSheetId="13">#REF!</x:definedName>
    <x:definedName name="Excel_BuiltIn_Recorder" localSheetId="13">#REF!</x:definedName>
    <x:definedName name="Excel_BuiltIn_Recorder_8" localSheetId="13">#REF!</x:definedName>
    <x:definedName name="EXXON" localSheetId="13">#REF!</x:definedName>
    <x:definedName name="EXXONMOBIL" localSheetId="13">#REF!</x:definedName>
    <x:definedName name="EXXX" localSheetId="13">#REF!</x:definedName>
    <x:definedName name="F_REPORTE" localSheetId="13">#REF!</x:definedName>
    <x:definedName name="favel" localSheetId="13">#REF!</x:definedName>
    <x:definedName name="fax" localSheetId="13">'Ullage After'!#REF!</x:definedName>
    <x:definedName name="fax2_16" localSheetId="13">'Ullage After'!#REF!</x:definedName>
    <x:definedName name="fax2_4" localSheetId="13">'Ullage After'!#REF!</x:definedName>
    <x:definedName name="fct" localSheetId="13">#REF!</x:definedName>
    <x:definedName name="fechainsp" localSheetId="13">#REF!</x:definedName>
    <x:definedName name="fgh" localSheetId="13">'Ullage After'!#REF!</x:definedName>
    <x:definedName name="FLIN" localSheetId="13">#REF!</x:definedName>
    <x:definedName name="FOS_5299_01" localSheetId="13">#REF!</x:definedName>
    <x:definedName name="GE_60F" localSheetId="13">#REF!</x:definedName>
    <x:definedName name="ges" localSheetId="13">#REF!</x:definedName>
    <x:definedName name="gest" localSheetId="13">#REF!</x:definedName>
    <x:definedName name="ggg" localSheetId="13">#REF!</x:definedName>
    <x:definedName name="HH" localSheetId="13">#REF!</x:definedName>
    <x:definedName name="hjk" localSheetId="13">'Ullage After'!#REF!</x:definedName>
    <x:definedName name="hoja" localSheetId="13">#REF!</x:definedName>
    <x:definedName name="IDate" localSheetId="13">#REF!</x:definedName>
    <x:definedName name="IMP" localSheetId="13">#REF!</x:definedName>
    <x:definedName name="IMP_8" localSheetId="13">#REF!</x:definedName>
    <x:definedName name="IMPRESION" localSheetId="13">[0]!IMPLOGO</x:definedName>
    <x:definedName name="Imprimir_área_IM" localSheetId="13">#REF!</x:definedName>
    <x:definedName name="imprs" localSheetId="13">[0]!IMPLOGO</x:definedName>
    <x:definedName name="index" localSheetId="13">'Ullage After'!#REF!</x:definedName>
    <x:definedName name="index_16" localSheetId="13">'Ullage After'!#REF!</x:definedName>
    <x:definedName name="index_4" localSheetId="13">'Ullage After'!#REF!</x:definedName>
    <x:definedName name="inspeccion" localSheetId="13">#REF!</x:definedName>
    <x:definedName name="IY" localSheetId="13">#REF!</x:definedName>
    <x:definedName name="JAN" localSheetId="13">#REF!</x:definedName>
    <x:definedName name="JJ" localSheetId="13">#REF!</x:definedName>
    <x:definedName name="jk" localSheetId="13">'Ullage After'!#REF!</x:definedName>
    <x:definedName name="jkl" localSheetId="13">'Ullage After'!#REF!</x:definedName>
    <x:definedName name="k" localSheetId="13">#REF!</x:definedName>
    <x:definedName name="KOCH" localSheetId="13">#REF!</x:definedName>
    <x:definedName name="L" localSheetId="13">#REF!</x:definedName>
    <x:definedName name="LAP" localSheetId="13">#REF!</x:definedName>
    <x:definedName name="LBS" localSheetId="13">#REF!</x:definedName>
    <x:definedName name="libro" localSheetId="13">'Ullage After'!#REF!</x:definedName>
    <x:definedName name="libro3" localSheetId="13">#REF!</x:definedName>
    <x:definedName name="libro3_15" localSheetId="13">#REF!</x:definedName>
    <x:definedName name="libro3_16" localSheetId="13">#REF!</x:definedName>
    <x:definedName name="libro3_17" localSheetId="13">#REF!</x:definedName>
    <x:definedName name="libro3_18" localSheetId="13">#REF!</x:definedName>
    <x:definedName name="libro3_4" localSheetId="13">#REF!</x:definedName>
    <x:definedName name="libro3_5" localSheetId="13">#REF!</x:definedName>
    <x:definedName name="libro3_6" localSheetId="13">#REF!</x:definedName>
    <x:definedName name="libro3_7" localSheetId="13">#REF!</x:definedName>
    <x:definedName name="libro3_8" localSheetId="13">#REF!</x:definedName>
    <x:definedName name="libro4" localSheetId="13">#REF!</x:definedName>
    <x:definedName name="LOADSCALE" localSheetId="13">#REF!</x:definedName>
    <x:definedName name="LONG_MC_RAD" localSheetId="13">'Ullage After'!#REF!</x:definedName>
    <x:definedName name="loop" localSheetId="13">#REF!</x:definedName>
    <x:definedName name="LOP" localSheetId="13">'Ullage After'!#REF!</x:definedName>
    <x:definedName name="Macro1_8" localSheetId="13">#REF!</x:definedName>
    <x:definedName name="Macro2_8" localSheetId="13">#REF!</x:definedName>
    <x:definedName name="MARATHOS" localSheetId="13">#REF!</x:definedName>
    <x:definedName name="marcelo" localSheetId="13">#REF!</x:definedName>
    <x:definedName name="MOBIL" localSheetId="13">#REF!</x:definedName>
    <x:definedName name="N_REFERENCIA" localSheetId="13">#REF!</x:definedName>
    <x:definedName name="NA" localSheetId="13">#REF!</x:definedName>
    <x:definedName name="NAVE" localSheetId="13">#REF!</x:definedName>
    <x:definedName name="NEW" localSheetId="13">#REF!</x:definedName>
    <x:definedName name="nref" localSheetId="13">#REF!</x:definedName>
    <x:definedName name="NUEVO" localSheetId="13">#REF!</x:definedName>
    <x:definedName name="numero" localSheetId="13">#REF!</x:definedName>
    <x:definedName name="OBQ_2" localSheetId="13">#REF!</x:definedName>
    <x:definedName name="OBQ_3" localSheetId="13">#REF!</x:definedName>
    <x:definedName name="observ2" localSheetId="13">'Ullage After'!#REF!</x:definedName>
    <x:definedName name="observ3" localSheetId="13">'Ullage After'!#REF!</x:definedName>
    <x:definedName name="OCENSA" localSheetId="13">#REF!</x:definedName>
    <x:definedName name="ol" localSheetId="13">#REF!</x:definedName>
    <x:definedName name="OReference" localSheetId="13">#REF!</x:definedName>
    <x:definedName name="oscaer" localSheetId="13">#REF!</x:definedName>
    <x:definedName name="PAGE2" localSheetId="13">#REF!</x:definedName>
    <x:definedName name="PARCELA1" localSheetId="13">#REF!</x:definedName>
    <x:definedName name="PARCELA2" localSheetId="13">#REF!</x:definedName>
    <x:definedName name="PARCELA3" localSheetId="13">#REF!</x:definedName>
    <x:definedName name="PARCELA4" localSheetId="13">#REF!</x:definedName>
    <x:definedName name="PARCELA5" localSheetId="13">#REF!</x:definedName>
    <x:definedName name="PARCELA6" localSheetId="13">#REF!</x:definedName>
    <x:definedName name="PARCELA9" localSheetId="13">#REF!</x:definedName>
    <x:definedName name="PETRO" localSheetId="13">#REF!</x:definedName>
    <x:definedName name="PETROBRAS" localSheetId="13">#REF!</x:definedName>
    <x:definedName name="PIET" localSheetId="13">#REF!</x:definedName>
    <x:definedName name="pn" localSheetId="13">#REF!</x:definedName>
    <x:definedName name="pns" localSheetId="13">#REF!</x:definedName>
    <x:definedName name="PRO_17" localSheetId="13">#REF!</x:definedName>
    <x:definedName name="PRO_18" localSheetId="13">#REF!</x:definedName>
    <x:definedName name="PRO_5" localSheetId="13">#REF!</x:definedName>
    <x:definedName name="PRO_6" localSheetId="13">#REF!</x:definedName>
    <x:definedName name="PRO_7" localSheetId="13">#REF!</x:definedName>
    <x:definedName name="PRO_8" localSheetId="13">#REF!</x:definedName>
    <x:definedName name="Protes" localSheetId="13">#REF!</x:definedName>
    <x:definedName name="Protes_15" localSheetId="13">'Ullage After'!#REF!</x:definedName>
    <x:definedName name="Protes_16" localSheetId="13">#REF!</x:definedName>
    <x:definedName name="Protes_17" localSheetId="13">#REF!</x:definedName>
    <x:definedName name="Protes_18" localSheetId="13">#REF!</x:definedName>
    <x:definedName name="Protes_4" localSheetId="13">#REF!</x:definedName>
    <x:definedName name="Protes_5" localSheetId="13">#REF!</x:definedName>
    <x:definedName name="Protes_6" localSheetId="13">#REF!</x:definedName>
    <x:definedName name="Protes_7" localSheetId="13">#REF!</x:definedName>
    <x:definedName name="Protes_8" localSheetId="13">#REF!</x:definedName>
    <x:definedName name="protesta" localSheetId="13">'Ullage After'!#REF!</x:definedName>
    <x:definedName name="PROTESTDIFF" localSheetId="13">#REF!</x:definedName>
    <x:definedName name="PROTS" localSheetId="13">'Ullage After'!#REF!</x:definedName>
    <x:definedName name="PROVER" localSheetId="13">#REF!</x:definedName>
    <x:definedName name="PROVERS" localSheetId="13">#REF!</x:definedName>
    <x:definedName name="pt" localSheetId="13">#REF!</x:definedName>
    <x:definedName name="pts" localSheetId="13">#REF!</x:definedName>
    <x:definedName name="puerto" localSheetId="13">#REF!</x:definedName>
    <x:definedName name="q" localSheetId="13">#REF!</x:definedName>
    <x:definedName name="QBUNKER" localSheetId="13">#REF!</x:definedName>
    <x:definedName name="QCHEVAR" localSheetId="13">#REF!</x:definedName>
    <x:definedName name="QCKLST" localSheetId="13">#REF!</x:definedName>
    <x:definedName name="QCKLST." localSheetId="13">#REF!</x:definedName>
    <x:definedName name="QCKLSTL" localSheetId="13">#REF!</x:definedName>
    <x:definedName name="QCOA" localSheetId="13">#REF!</x:definedName>
    <x:definedName name="QCOVER" localSheetId="13">#REF!</x:definedName>
    <x:definedName name="QDISCRP" localSheetId="13">#REF!</x:definedName>
    <x:definedName name="QDOCREC" localSheetId="13">#REF!</x:definedName>
    <x:definedName name="QE" localSheetId="13">'Ullage After'!#REF!</x:definedName>
    <x:definedName name="QGAGEHT" localSheetId="13">#REF!</x:definedName>
    <x:definedName name="QLINDIS" localSheetId="13">#REF!</x:definedName>
    <x:definedName name="QLOP" localSheetId="13">#REF!</x:definedName>
    <x:definedName name="QLOT" localSheetId="13">#REF!</x:definedName>
    <x:definedName name="QOBQROB" localSheetId="13">#REF!</x:definedName>
    <x:definedName name="QORDERS" localSheetId="13">#REF!</x:definedName>
    <x:definedName name="qprovers" localSheetId="13">#REF!</x:definedName>
    <x:definedName name="QSA" localSheetId="13">#REF!</x:definedName>
    <x:definedName name="QSAA" localSheetId="13">#REF!</x:definedName>
    <x:definedName name="QSAMDIS" localSheetId="13">#REF!</x:definedName>
    <x:definedName name="QSAPER" localSheetId="13">#REF!</x:definedName>
    <x:definedName name="QSHOMET" localSheetId="13">#REF!</x:definedName>
    <x:definedName name="QSHOPRD" localSheetId="13">#REF!</x:definedName>
    <x:definedName name="QSHOREP" localSheetId="13">#REF!</x:definedName>
    <x:definedName name="QSUMRY" localSheetId="13">#REF!</x:definedName>
    <x:definedName name="QTETG" localSheetId="13">#REF!</x:definedName>
    <x:definedName name="QTIMELOG" localSheetId="13">#REF!</x:definedName>
    <x:definedName name="QTIMLOG" localSheetId="13">#REF!</x:definedName>
    <x:definedName name="QULLREP" localSheetId="13">#REF!</x:definedName>
    <x:definedName name="QVEF" localSheetId="13">#REF!</x:definedName>
    <x:definedName name="QVISINS" localSheetId="13">#REF!</x:definedName>
    <x:definedName name="QVOIDS" localSheetId="13">#REF!</x:definedName>
    <x:definedName name="RAJA" localSheetId="13">#REF!</x:definedName>
    <x:definedName name="raosmama" localSheetId="13">#REF!</x:definedName>
    <x:definedName name="rene" localSheetId="13">#REF!</x:definedName>
    <x:definedName name="REPORT_DATE" localSheetId="13">#REF!</x:definedName>
    <x:definedName name="representante" localSheetId="13">#REF!</x:definedName>
    <x:definedName name="restaq" localSheetId="13">#REF!</x:definedName>
    <x:definedName name="Secondary" localSheetId="13">#REF!</x:definedName>
    <x:definedName name="Secondary_15" localSheetId="13">#REF!</x:definedName>
    <x:definedName name="Secondary_16" localSheetId="13">#REF!</x:definedName>
    <x:definedName name="Secondary_17" localSheetId="13">#REF!</x:definedName>
    <x:definedName name="Secondary_18" localSheetId="13">#REF!</x:definedName>
    <x:definedName name="Secondary_4" localSheetId="13">#REF!</x:definedName>
    <x:definedName name="Secondary_5" localSheetId="13">#REF!</x:definedName>
    <x:definedName name="Secondary_6" localSheetId="13">#REF!</x:definedName>
    <x:definedName name="Secondary_7" localSheetId="13">#REF!</x:definedName>
    <x:definedName name="Secondary_8" localSheetId="13">'Ullage After'!#REF!</x:definedName>
    <x:definedName name="SHICARGO" localSheetId="13">#REF!</x:definedName>
    <x:definedName name="SHOMET" localSheetId="13">#REF!</x:definedName>
    <x:definedName name="SHOREP" localSheetId="13">#REF!</x:definedName>
    <x:definedName name="shr" localSheetId="13">#REF!</x:definedName>
    <x:definedName name="shr_8" localSheetId="13">#REF!</x:definedName>
    <x:definedName name="sref" localSheetId="13">#REF!</x:definedName>
    <x:definedName name="SS" localSheetId="13">#REF!</x:definedName>
    <x:definedName name="sss" localSheetId="13">#REF!</x:definedName>
    <x:definedName name="SU_REFERENCIA" localSheetId="13">#REF!</x:definedName>
    <x:definedName name="SUBJECT" localSheetId="13">#REF!</x:definedName>
    <x:definedName name="SUM" localSheetId="13">#REF!</x:definedName>
    <x:definedName name="SUM_15" localSheetId="13">#REF!</x:definedName>
    <x:definedName name="SUM_16" localSheetId="13">#REF!</x:definedName>
    <x:definedName name="SUM_17" localSheetId="13">#REF!</x:definedName>
    <x:definedName name="SUM_18" localSheetId="13">#REF!</x:definedName>
    <x:definedName name="SUM_4" localSheetId="13">#REF!</x:definedName>
    <x:definedName name="SUM_5" localSheetId="13">#REF!</x:definedName>
    <x:definedName name="SUM_6" localSheetId="13">#REF!</x:definedName>
    <x:definedName name="SUM_7" localSheetId="13">#REF!</x:definedName>
    <x:definedName name="SUM_8" localSheetId="13">#REF!</x:definedName>
    <x:definedName name="suma" localSheetId="13">#REF!</x:definedName>
    <x:definedName name="SUPPLY" localSheetId="13">#REF!</x:definedName>
    <x:definedName name="T" localSheetId="13">#REF!</x:definedName>
    <x:definedName name="TAB13_15" localSheetId="13">#REF!</x:definedName>
    <x:definedName name="TAB13_17" localSheetId="13">#REF!</x:definedName>
    <x:definedName name="TAB13_18" localSheetId="13">#REF!</x:definedName>
    <x:definedName name="TAB13_5" localSheetId="13">#REF!</x:definedName>
    <x:definedName name="TAB13_6" localSheetId="13">#REF!</x:definedName>
    <x:definedName name="TAB13_7" localSheetId="13">#REF!</x:definedName>
    <x:definedName name="TAB13_8" localSheetId="13">#REF!</x:definedName>
    <x:definedName name="TANULOD" localSheetId="13">#REF!</x:definedName>
    <x:definedName name="TELEX" localSheetId="13">#REF!</x:definedName>
    <x:definedName name="telex1" localSheetId="13">#REF!</x:definedName>
    <x:definedName name="telex2" localSheetId="13">#REF!</x:definedName>
    <x:definedName name="telex3" localSheetId="13">#REF!</x:definedName>
    <x:definedName name="temperaturas" localSheetId="13">#REF!</x:definedName>
    <x:definedName name="TIME" localSheetId="13">#REF!</x:definedName>
    <x:definedName name="TITLE" localSheetId="13">#REF!</x:definedName>
    <x:definedName name="TKCLE" localSheetId="13">#REF!</x:definedName>
    <x:definedName name="TL" localSheetId="13">#REF!</x:definedName>
    <x:definedName name="TLXCOVE" localSheetId="13">#REF!</x:definedName>
    <x:definedName name="TONELAJE" localSheetId="13">#REF!</x:definedName>
    <x:definedName name="ULLA" localSheetId="13">#REF!</x:definedName>
    <x:definedName name="USGALL" localSheetId="13">#REF!</x:definedName>
    <x:definedName name="UTI" localSheetId="13">#REF!</x:definedName>
    <x:definedName name="UTI_15" localSheetId="13">#REF!</x:definedName>
    <x:definedName name="UTI_17" localSheetId="13">#REF!</x:definedName>
    <x:definedName name="UTI_18" localSheetId="13">#REF!</x:definedName>
    <x:definedName name="UTI_5" localSheetId="13">#REF!</x:definedName>
    <x:definedName name="UTI_6" localSheetId="13">#REF!</x:definedName>
    <x:definedName name="UTI_7" localSheetId="13">#REF!</x:definedName>
    <x:definedName name="UTI_8" localSheetId="13">#REF!</x:definedName>
    <x:definedName name="UU" localSheetId="13">#REF!</x:definedName>
    <x:definedName name="vn" localSheetId="13">#REF!</x:definedName>
    <x:definedName name="VT" localSheetId="13">#REF!</x:definedName>
    <x:definedName name="VV" localSheetId="13">#REF!</x:definedName>
    <x:definedName name="wer" localSheetId="13">#REF!</x:definedName>
    <x:definedName name="x" localSheetId="13">#REF!</x:definedName>
    <x:definedName name="XX" localSheetId="13">#REF!</x:definedName>
    <x:definedName name="z" localSheetId="13">#REF!</x:definedName>
    <x:definedName name="Z_2BA03EB6_093C_49F3_8966_6172233D3596_.wvu.Cols" localSheetId="13" hidden="1">'Ullage After'!$Z:$DV</x:definedName>
    <x:definedName name="Z_2BA03EB6_093C_49F3_8966_6172233D3596_.wvu.PrintArea" localSheetId="13" hidden="1">'Ullage After'!$A$1:$P$53</x:definedName>
    <x:definedName name="Z_2BA03EB6_093C_49F3_8966_6172233D3596_.wvu.Rows" localSheetId="13" hidden="1">'Ullage After'!$69:$92,'Ullage After'!$97:$112,'Ullage After'!$139:$181</x:definedName>
    <x:definedName name="Z_C374D5A5_6938_4958_B3EB_850192A87858_.wvu.Cols" localSheetId="13" hidden="1">'Ullage After'!$Z:$DV</x:definedName>
    <x:definedName name="Z_C374D5A5_6938_4958_B3EB_850192A87858_.wvu.PrintArea" localSheetId="13" hidden="1">'Ullage After'!$A$1:$P$53</x:definedName>
    <x:definedName name="Z_C374D5A5_6938_4958_B3EB_850192A87858_.wvu.Rows" localSheetId="13" hidden="1">'Ullage After'!$69:$92,'Ullage After'!$97:$112,'Ullage After'!$139:$181</x:definedName>
    <x:definedName name="ZZ" localSheetId="13">#REF!</x:definedName>
    <x:definedName name="\0" localSheetId="15">#REF!</x:definedName>
    <x:definedName name="____________________fax2" localSheetId="15">'Ullage After (2)'!#REF!</x:definedName>
    <x:definedName name="___________________fax2" localSheetId="15">'Ullage After (2)'!#REF!</x:definedName>
    <x:definedName name="__________________fax2" localSheetId="15">'Ullage After (2)'!#REF!</x:definedName>
    <x:definedName name="_________________fax2" localSheetId="15">'Ullage After (2)'!#REF!</x:definedName>
    <x:definedName name="________________fax2" localSheetId="15">'Ullage After (2)'!#REF!</x:definedName>
    <x:definedName name="_______________fax2" localSheetId="15">'Ullage After (2)'!#REF!</x:definedName>
    <x:definedName name="______________fax2" localSheetId="15">'Ullage After (2)'!#REF!</x:definedName>
    <x:definedName name="_____________fax2" localSheetId="15">'Ullage After (2)'!#REF!</x:definedName>
    <x:definedName name="____________fax2" localSheetId="15">'Ullage After (2)'!#REF!</x:definedName>
    <x:definedName name="___________fax2" localSheetId="15">'Ullage After (2)'!#REF!</x:definedName>
    <x:definedName name="__________fax2" localSheetId="15">'Ullage After (2)'!#REF!</x:definedName>
    <x:definedName name="_________fax2" localSheetId="15">'Ullage After (2)'!#REF!</x:definedName>
    <x:definedName name="________fax2" localSheetId="15">'Ullage After (2)'!#REF!</x:definedName>
    <x:definedName name="_______fax2" localSheetId="15">'Ullage After (2)'!#REF!</x:definedName>
    <x:definedName name="______fax2" localSheetId="15">'Ullage After (2)'!#REF!</x:definedName>
    <x:definedName name="_____ANA3261" localSheetId="15">#REF!</x:definedName>
    <x:definedName name="_____fax2" localSheetId="15">'Ullage After (2)'!#REF!</x:definedName>
    <x:definedName name="____ANA3261" localSheetId="15">#REF!</x:definedName>
    <x:definedName name="____fax2" localSheetId="15">'Ullage After (2)'!#REF!</x:definedName>
    <x:definedName name="____TAB13" localSheetId="15">#REF!</x:definedName>
    <x:definedName name="___ANA3261" localSheetId="15">#REF!</x:definedName>
    <x:definedName name="___fax2" localSheetId="15">'Ullage After (2)'!#REF!</x:definedName>
    <x:definedName name="___OBS1" localSheetId="15">'Ullage After (2)'!#REF!</x:definedName>
    <x:definedName name="___TAB13" localSheetId="15">#REF!</x:definedName>
    <x:definedName name="__ANA3261" localSheetId="15">#REF!</x:definedName>
    <x:definedName name="__fax2" localSheetId="15">'Ullage After (2)'!#REF!</x:definedName>
    <x:definedName name="__OBS1" localSheetId="15">'Ullage After (2)'!#REF!</x:definedName>
    <x:definedName name="__TAB13" localSheetId="15">#REF!</x:definedName>
    <x:definedName name="_ANA32145" localSheetId="15">#REF!</x:definedName>
    <x:definedName name="_ANA3261" localSheetId="15">#REF!</x:definedName>
    <x:definedName name="_ANA3261_15" localSheetId="15">#REF!</x:definedName>
    <x:definedName name="_ANA3261_5" localSheetId="15">#REF!</x:definedName>
    <x:definedName name="_ANA3261_6" localSheetId="15">#REF!</x:definedName>
    <x:definedName name="_ANA3261_7" localSheetId="15">#REF!</x:definedName>
    <x:definedName name="_ANA3261_8" localSheetId="15">#REF!</x:definedName>
    <x:definedName name="_fax2" localSheetId="15">'Ullage After (2)'!#REF!</x:definedName>
    <x:definedName name="_LOP3" localSheetId="15">'Ullage After (2)'!#REF!</x:definedName>
    <x:definedName name="_OBS1" localSheetId="15">'Ullage After (2)'!#REF!</x:definedName>
    <x:definedName name="_TAB13" localSheetId="15">#REF!</x:definedName>
    <x:definedName name="_Table1_In1" localSheetId="15" hidden="1">#REF!</x:definedName>
    <x:definedName name="_Table1_Out" localSheetId="15" hidden="1">#REF!</x:definedName>
    <x:definedName name="_TABLE2_OUT" localSheetId="15" hidden="1">#REF!</x:definedName>
    <x:definedName name="A" localSheetId="15">#REF!</x:definedName>
    <x:definedName name="A_16" localSheetId="15">#REF!</x:definedName>
    <x:definedName name="A_17" localSheetId="15">#REF!</x:definedName>
    <x:definedName name="A_18" localSheetId="15">#REF!</x:definedName>
    <x:definedName name="A_4" localSheetId="15">#REF!</x:definedName>
    <x:definedName name="A_5" localSheetId="15">#REF!</x:definedName>
    <x:definedName name="A_6" localSheetId="15">#REF!</x:definedName>
    <x:definedName name="A_7" localSheetId="15">#REF!</x:definedName>
    <x:definedName name="A_8" localSheetId="15">#REF!</x:definedName>
    <x:definedName name="A_impresión_IM" localSheetId="15">#REF!</x:definedName>
    <x:definedName name="AA" localSheetId="15">#REF!</x:definedName>
    <x:definedName name="AAA" localSheetId="15">#REF!</x:definedName>
    <x:definedName name="AAAAA" localSheetId="15">'Ullage After (2)'!#REF!</x:definedName>
    <x:definedName name="AENTRADA" localSheetId="15">#REF!</x:definedName>
    <x:definedName name="Almacen" localSheetId="15">#REF!</x:definedName>
    <x:definedName name="AMOCO" localSheetId="15">#REF!</x:definedName>
    <x:definedName name="an" localSheetId="15">'Ullage After (2)'!#REF!</x:definedName>
    <x:definedName name="ANA3261_15" localSheetId="15">'Ullage After (2)'!#REF!</x:definedName>
    <x:definedName name="ANA3261_16" localSheetId="15">#REF!</x:definedName>
    <x:definedName name="ANA3261_17" localSheetId="15">#REF!</x:definedName>
    <x:definedName name="ANA3261_18" localSheetId="15">#REF!</x:definedName>
    <x:definedName name="ANA3261_4" localSheetId="15">#REF!</x:definedName>
    <x:definedName name="ANA3261_5" localSheetId="15">'Ullage After (2)'!#REF!</x:definedName>
    <x:definedName name="ANA3261_6" localSheetId="15">'Ullage After (2)'!#REF!</x:definedName>
    <x:definedName name="ANA3261_7" localSheetId="15">'Ullage After (2)'!#REF!</x:definedName>
    <x:definedName name="ANA3261_8" localSheetId="15">#REF!</x:definedName>
    <x:definedName name="ANAL1" localSheetId="15">#REF!</x:definedName>
    <x:definedName name="ANAL1_15" localSheetId="15">'Ullage After (2)'!#REF!</x:definedName>
    <x:definedName name="ANAL1_16" localSheetId="15">#REF!</x:definedName>
    <x:definedName name="ANAL1_17" localSheetId="15">#REF!</x:definedName>
    <x:definedName name="ANAL1_18" localSheetId="15">#REF!</x:definedName>
    <x:definedName name="ANAL1_4" localSheetId="15">#REF!</x:definedName>
    <x:definedName name="ANAL1_5" localSheetId="15">'Ullage After (2)'!#REF!</x:definedName>
    <x:definedName name="ANAL1_6" localSheetId="15">'Ullage After (2)'!#REF!</x:definedName>
    <x:definedName name="ANAL1_7" localSheetId="15">'Ullage After (2)'!#REF!</x:definedName>
    <x:definedName name="ANAL1_8" localSheetId="15">#REF!</x:definedName>
    <x:definedName name="ANAL3251" localSheetId="15">#REF!</x:definedName>
    <x:definedName name="ANAL3251_15" localSheetId="15">'Ullage After (2)'!#REF!</x:definedName>
    <x:definedName name="ANAL3251_16" localSheetId="15">#REF!</x:definedName>
    <x:definedName name="ANAL3251_17" localSheetId="15">#REF!</x:definedName>
    <x:definedName name="ANAL3251_18" localSheetId="15">#REF!</x:definedName>
    <x:definedName name="ANAL3251_4" localSheetId="15">#REF!</x:definedName>
    <x:definedName name="ANAL3251_5" localSheetId="15">'Ullage After (2)'!#REF!</x:definedName>
    <x:definedName name="ANAL3251_6" localSheetId="15">'Ullage After (2)'!#REF!</x:definedName>
    <x:definedName name="ANAL3251_7" localSheetId="15">'Ullage After (2)'!#REF!</x:definedName>
    <x:definedName name="ANAL3251_8" localSheetId="15">#REF!</x:definedName>
    <x:definedName name="anal3261" localSheetId="15">#REF!</x:definedName>
    <x:definedName name="anal3261_15" localSheetId="15">'Ullage After (2)'!#REF!</x:definedName>
    <x:definedName name="anal3261_16" localSheetId="15">#REF!</x:definedName>
    <x:definedName name="anal3261_17" localSheetId="15">#REF!</x:definedName>
    <x:definedName name="anal3261_18" localSheetId="15">#REF!</x:definedName>
    <x:definedName name="anal3261_4" localSheetId="15">#REF!</x:definedName>
    <x:definedName name="anal3261_5" localSheetId="15">'Ullage After (2)'!#REF!</x:definedName>
    <x:definedName name="anal3261_6" localSheetId="15">'Ullage After (2)'!#REF!</x:definedName>
    <x:definedName name="anal3261_7" localSheetId="15">'Ullage After (2)'!#REF!</x:definedName>
    <x:definedName name="anal3261_8" localSheetId="15">#REF!</x:definedName>
    <x:definedName name="Analisis" localSheetId="15">#REF!</x:definedName>
    <x:definedName name="ANALISYS" localSheetId="15">#REF!</x:definedName>
    <x:definedName name="b12BM24" localSheetId="15">#REF!</x:definedName>
    <x:definedName name="BARCO" localSheetId="15">#REF!</x:definedName>
    <x:definedName name="BBB" localSheetId="15">#REF!</x:definedName>
    <x:definedName name="BLANCO" localSheetId="15">#REF!</x:definedName>
    <x:definedName name="BSW" localSheetId="15">#REF!</x:definedName>
    <x:definedName name="Bunker" localSheetId="15">#REF!</x:definedName>
    <x:definedName name="Bunker_5" localSheetId="15">#REF!</x:definedName>
    <x:definedName name="Bunker_6" localSheetId="15">#REF!</x:definedName>
    <x:definedName name="Bunker_7" localSheetId="15">#REF!</x:definedName>
    <x:definedName name="Bunker_8" localSheetId="15">#REF!</x:definedName>
    <x:definedName name="c." localSheetId="15">#REF!</x:definedName>
    <x:definedName name="ca" localSheetId="15">#REF!</x:definedName>
    <x:definedName name="ca_8" localSheetId="15">#REF!</x:definedName>
    <x:definedName name="Calc.Terminal" localSheetId="15">'Ullage After (2)'!#REF!</x:definedName>
    <x:definedName name="calculo" localSheetId="15">'Ullage After (2)'!#REF!</x:definedName>
    <x:definedName name="cap" localSheetId="15">#REF!</x:definedName>
    <x:definedName name="caps" localSheetId="15">#REF!</x:definedName>
    <x:definedName name="CERQUAN" localSheetId="15">#REF!</x:definedName>
    <x:definedName name="CERQUAN10" localSheetId="15">#REF!</x:definedName>
    <x:definedName name="CERQUAN4" localSheetId="15">#REF!</x:definedName>
    <x:definedName name="CERQUAN5" localSheetId="15">#REF!</x:definedName>
    <x:definedName name="CERQUAN6" localSheetId="15">#REF!</x:definedName>
    <x:definedName name="CERQUAN7" localSheetId="15">#REF!</x:definedName>
    <x:definedName name="cerquan8" localSheetId="15">#REF!</x:definedName>
    <x:definedName name="CERQUAN9" localSheetId="15">#REF!</x:definedName>
    <x:definedName name="CERTIFICATE" localSheetId="15">#REF!</x:definedName>
    <x:definedName name="CERTQUA" localSheetId="15">#REF!</x:definedName>
    <x:definedName name="Cliente_15" localSheetId="15">'Ullage After (2)'!#REF!</x:definedName>
    <x:definedName name="Cliente_16" localSheetId="15">'Ullage After (2)'!#REF!</x:definedName>
    <x:definedName name="Cliente_17" localSheetId="15">#REF!</x:definedName>
    <x:definedName name="Cliente_18" localSheetId="15">#REF!</x:definedName>
    <x:definedName name="Cliente_21" localSheetId="15">'Ullage After (2)'!#REF!</x:definedName>
    <x:definedName name="Cliente_4" localSheetId="15">'Ullage After (2)'!#REF!</x:definedName>
    <x:definedName name="Cliente_5" localSheetId="15">'Ullage After (2)'!#REF!</x:definedName>
    <x:definedName name="Cliente_6" localSheetId="15">'Ullage After (2)'!#REF!</x:definedName>
    <x:definedName name="Cliente_7" localSheetId="15">'Ullage After (2)'!#REF!</x:definedName>
    <x:definedName name="Cliente_8" localSheetId="15">#REF!</x:definedName>
    <x:definedName name="cliente1" localSheetId="15">'Ullage After (2)'!#REF!</x:definedName>
    <x:definedName name="CLIENTE2" localSheetId="15">'Ullage After (2)'!#REF!</x:definedName>
    <x:definedName name="COA" localSheetId="15">#REF!</x:definedName>
    <x:definedName name="conf1" localSheetId="15">#REF!</x:definedName>
    <x:definedName name="conf2" localSheetId="15">#REF!</x:definedName>
    <x:definedName name="CONF3" localSheetId="15">#REF!</x:definedName>
    <x:definedName name="coni1" localSheetId="15">#REF!</x:definedName>
    <x:definedName name="coni2" localSheetId="15">#REF!</x:definedName>
    <x:definedName name="conori" localSheetId="15">#REF!</x:definedName>
    <x:definedName name="COPEC" localSheetId="15">#REF!</x:definedName>
    <x:definedName name="COPEC_8" localSheetId="15">#REF!</x:definedName>
    <x:definedName name="CReference" localSheetId="15">#REF!</x:definedName>
    <x:definedName name="CSDF" localSheetId="15">#REF!</x:definedName>
    <x:definedName name="CUAL" localSheetId="15">#REF!</x:definedName>
    <x:definedName name="d" localSheetId="15">#REF!</x:definedName>
    <x:definedName name="D_15" localSheetId="15">#REF!</x:definedName>
    <x:definedName name="D_16" localSheetId="15">#REF!</x:definedName>
    <x:definedName name="D_17" localSheetId="15">#REF!</x:definedName>
    <x:definedName name="D_18" localSheetId="15">#REF!</x:definedName>
    <x:definedName name="D_4" localSheetId="15">#REF!</x:definedName>
    <x:definedName name="D_5" localSheetId="15">#REF!</x:definedName>
    <x:definedName name="D_6" localSheetId="15">#REF!</x:definedName>
    <x:definedName name="D_7" localSheetId="15">#REF!</x:definedName>
    <x:definedName name="D_8" localSheetId="15">#REF!</x:definedName>
    <x:definedName name="date" localSheetId="15">#REF!</x:definedName>
    <x:definedName name="DD" localSheetId="15">#REF!</x:definedName>
    <x:definedName name="DD_15" localSheetId="15">#REF!</x:definedName>
    <x:definedName name="DD_16" localSheetId="15">#REF!</x:definedName>
    <x:definedName name="DD_17" localSheetId="15">#REF!</x:definedName>
    <x:definedName name="DD_18" localSheetId="15">#REF!</x:definedName>
    <x:definedName name="DD_4" localSheetId="15">#REF!</x:definedName>
    <x:definedName name="DD_5" localSheetId="15">#REF!</x:definedName>
    <x:definedName name="DD_6" localSheetId="15">#REF!</x:definedName>
    <x:definedName name="DD_7" localSheetId="15">#REF!</x:definedName>
    <x:definedName name="DD_8" localSheetId="15">#REF!</x:definedName>
    <x:definedName name="dffdf" localSheetId="15">#REF!</x:definedName>
    <x:definedName name="DIF.REC" localSheetId="15">#REF!</x:definedName>
    <x:definedName name="DIF.REC_15" localSheetId="15">#REF!</x:definedName>
    <x:definedName name="DIF.REC_16" localSheetId="15">#REF!</x:definedName>
    <x:definedName name="DIF.REC_17" localSheetId="15">#REF!</x:definedName>
    <x:definedName name="DIF.REC_18" localSheetId="15">#REF!</x:definedName>
    <x:definedName name="DIF.REC_4" localSheetId="15">#REF!</x:definedName>
    <x:definedName name="DIF.REC_5" localSheetId="15">#REF!</x:definedName>
    <x:definedName name="DIF.REC_6" localSheetId="15">#REF!</x:definedName>
    <x:definedName name="DIF.REC_7" localSheetId="15">#REF!</x:definedName>
    <x:definedName name="DIF.REC_8" localSheetId="15">#REF!</x:definedName>
    <x:definedName name="discrepancia" localSheetId="15">#REF!</x:definedName>
    <x:definedName name="displace" localSheetId="15">#REF!</x:definedName>
    <x:definedName name="domicilio" localSheetId="15">#REF!</x:definedName>
    <x:definedName name="ds" localSheetId="15">#REF!</x:definedName>
    <x:definedName name="EE" localSheetId="15">#REF!</x:definedName>
    <x:definedName name="err" localSheetId="15">#REF!</x:definedName>
    <x:definedName name="ert" localSheetId="15">#REF!</x:definedName>
    <x:definedName name="ert_5" localSheetId="15">#REF!</x:definedName>
    <x:definedName name="ert_6" localSheetId="15">#REF!</x:definedName>
    <x:definedName name="ert_7" localSheetId="15">#REF!</x:definedName>
    <x:definedName name="ert_8" localSheetId="15">#REF!</x:definedName>
    <x:definedName name="erty" localSheetId="15">#REF!</x:definedName>
    <x:definedName name="Excel_BuiltIn_Recorder" localSheetId="15">#REF!</x:definedName>
    <x:definedName name="Excel_BuiltIn_Recorder_8" localSheetId="15">#REF!</x:definedName>
    <x:definedName name="EXXON" localSheetId="15">#REF!</x:definedName>
    <x:definedName name="EXXONMOBIL" localSheetId="15">#REF!</x:definedName>
    <x:definedName name="EXXX" localSheetId="15">#REF!</x:definedName>
    <x:definedName name="F_REPORTE" localSheetId="15">#REF!</x:definedName>
    <x:definedName name="favel" localSheetId="15">#REF!</x:definedName>
    <x:definedName name="fax" localSheetId="15">'Ullage After (2)'!#REF!</x:definedName>
    <x:definedName name="fax2_16" localSheetId="15">'Ullage After (2)'!#REF!</x:definedName>
    <x:definedName name="fax2_4" localSheetId="15">'Ullage After (2)'!#REF!</x:definedName>
    <x:definedName name="fct" localSheetId="15">#REF!</x:definedName>
    <x:definedName name="fechainsp" localSheetId="15">#REF!</x:definedName>
    <x:definedName name="fgh" localSheetId="15">'Ullage After (2)'!#REF!</x:definedName>
    <x:definedName name="FLIN" localSheetId="15">#REF!</x:definedName>
    <x:definedName name="FOS_5299_01" localSheetId="15">#REF!</x:definedName>
    <x:definedName name="GE_60F" localSheetId="15">#REF!</x:definedName>
    <x:definedName name="ges" localSheetId="15">#REF!</x:definedName>
    <x:definedName name="gest" localSheetId="15">#REF!</x:definedName>
    <x:definedName name="ggg" localSheetId="15">#REF!</x:definedName>
    <x:definedName name="HH" localSheetId="15">#REF!</x:definedName>
    <x:definedName name="hjk" localSheetId="15">'Ullage After (2)'!#REF!</x:definedName>
    <x:definedName name="hoja" localSheetId="15">#REF!</x:definedName>
    <x:definedName name="IDate" localSheetId="15">#REF!</x:definedName>
    <x:definedName name="IMP" localSheetId="15">#REF!</x:definedName>
    <x:definedName name="IMP_8" localSheetId="15">#REF!</x:definedName>
    <x:definedName name="IMPRESION" localSheetId="15">[0]!IMPLOGO</x:definedName>
    <x:definedName name="Imprimir_área_IM" localSheetId="15">#REF!</x:definedName>
    <x:definedName name="imprs" localSheetId="15">[0]!IMPLOGO</x:definedName>
    <x:definedName name="index" localSheetId="15">'Ullage After (2)'!#REF!</x:definedName>
    <x:definedName name="index_16" localSheetId="15">'Ullage After (2)'!#REF!</x:definedName>
    <x:definedName name="index_4" localSheetId="15">'Ullage After (2)'!#REF!</x:definedName>
    <x:definedName name="inspeccion" localSheetId="15">#REF!</x:definedName>
    <x:definedName name="IY" localSheetId="15">#REF!</x:definedName>
    <x:definedName name="JAN" localSheetId="15">#REF!</x:definedName>
    <x:definedName name="JJ" localSheetId="15">#REF!</x:definedName>
    <x:definedName name="jk" localSheetId="15">'Ullage After (2)'!#REF!</x:definedName>
    <x:definedName name="jkl" localSheetId="15">'Ullage After (2)'!#REF!</x:definedName>
    <x:definedName name="k" localSheetId="15">#REF!</x:definedName>
    <x:definedName name="KOCH" localSheetId="15">#REF!</x:definedName>
    <x:definedName name="L" localSheetId="15">#REF!</x:definedName>
    <x:definedName name="LAP" localSheetId="15">#REF!</x:definedName>
    <x:definedName name="LBS" localSheetId="15">#REF!</x:definedName>
    <x:definedName name="libro" localSheetId="15">'Ullage After (2)'!#REF!</x:definedName>
    <x:definedName name="libro3" localSheetId="15">#REF!</x:definedName>
    <x:definedName name="libro3_15" localSheetId="15">#REF!</x:definedName>
    <x:definedName name="libro3_16" localSheetId="15">#REF!</x:definedName>
    <x:definedName name="libro3_17" localSheetId="15">#REF!</x:definedName>
    <x:definedName name="libro3_18" localSheetId="15">#REF!</x:definedName>
    <x:definedName name="libro3_4" localSheetId="15">#REF!</x:definedName>
    <x:definedName name="libro3_5" localSheetId="15">#REF!</x:definedName>
    <x:definedName name="libro3_6" localSheetId="15">#REF!</x:definedName>
    <x:definedName name="libro3_7" localSheetId="15">#REF!</x:definedName>
    <x:definedName name="libro3_8" localSheetId="15">#REF!</x:definedName>
    <x:definedName name="libro4" localSheetId="15">#REF!</x:definedName>
    <x:definedName name="LOADSCALE" localSheetId="15">#REF!</x:definedName>
    <x:definedName name="LONG_MC_RAD" localSheetId="15">'Ullage After (2)'!#REF!</x:definedName>
    <x:definedName name="loop" localSheetId="15">#REF!</x:definedName>
    <x:definedName name="LOP" localSheetId="15">'Ullage After (2)'!#REF!</x:definedName>
    <x:definedName name="Macro1_8" localSheetId="15">#REF!</x:definedName>
    <x:definedName name="Macro2_8" localSheetId="15">#REF!</x:definedName>
    <x:definedName name="MARATHOS" localSheetId="15">#REF!</x:definedName>
    <x:definedName name="marcelo" localSheetId="15">#REF!</x:definedName>
    <x:definedName name="MOBIL" localSheetId="15">#REF!</x:definedName>
    <x:definedName name="N_REFERENCIA" localSheetId="15">#REF!</x:definedName>
    <x:definedName name="NA" localSheetId="15">#REF!</x:definedName>
    <x:definedName name="NAVE" localSheetId="15">#REF!</x:definedName>
    <x:definedName name="NEW" localSheetId="15">#REF!</x:definedName>
    <x:definedName name="nref" localSheetId="15">#REF!</x:definedName>
    <x:definedName name="NUEVO" localSheetId="15">#REF!</x:definedName>
    <x:definedName name="numero" localSheetId="15">#REF!</x:definedName>
    <x:definedName name="OBQ_2" localSheetId="15">#REF!</x:definedName>
    <x:definedName name="OBQ_3" localSheetId="15">#REF!</x:definedName>
    <x:definedName name="observ2" localSheetId="15">'Ullage After (2)'!#REF!</x:definedName>
    <x:definedName name="observ3" localSheetId="15">'Ullage After (2)'!#REF!</x:definedName>
    <x:definedName name="OCENSA" localSheetId="15">#REF!</x:definedName>
    <x:definedName name="ol" localSheetId="15">#REF!</x:definedName>
    <x:definedName name="OReference" localSheetId="15">#REF!</x:definedName>
    <x:definedName name="oscaer" localSheetId="15">#REF!</x:definedName>
    <x:definedName name="PAGE2" localSheetId="15">#REF!</x:definedName>
    <x:definedName name="PARCELA1" localSheetId="15">#REF!</x:definedName>
    <x:definedName name="PARCELA2" localSheetId="15">#REF!</x:definedName>
    <x:definedName name="PARCELA3" localSheetId="15">#REF!</x:definedName>
    <x:definedName name="PARCELA4" localSheetId="15">#REF!</x:definedName>
    <x:definedName name="PARCELA5" localSheetId="15">#REF!</x:definedName>
    <x:definedName name="PARCELA6" localSheetId="15">#REF!</x:definedName>
    <x:definedName name="PARCELA9" localSheetId="15">#REF!</x:definedName>
    <x:definedName name="PETRO" localSheetId="15">#REF!</x:definedName>
    <x:definedName name="PETROBRAS" localSheetId="15">#REF!</x:definedName>
    <x:definedName name="PIET" localSheetId="15">#REF!</x:definedName>
    <x:definedName name="pn" localSheetId="15">#REF!</x:definedName>
    <x:definedName name="pns" localSheetId="15">#REF!</x:definedName>
    <x:definedName name="PRO_17" localSheetId="15">#REF!</x:definedName>
    <x:definedName name="PRO_18" localSheetId="15">#REF!</x:definedName>
    <x:definedName name="PRO_5" localSheetId="15">#REF!</x:definedName>
    <x:definedName name="PRO_6" localSheetId="15">#REF!</x:definedName>
    <x:definedName name="PRO_7" localSheetId="15">#REF!</x:definedName>
    <x:definedName name="PRO_8" localSheetId="15">#REF!</x:definedName>
    <x:definedName name="Protes" localSheetId="15">#REF!</x:definedName>
    <x:definedName name="Protes_15" localSheetId="15">'Ullage After (2)'!#REF!</x:definedName>
    <x:definedName name="Protes_16" localSheetId="15">#REF!</x:definedName>
    <x:definedName name="Protes_17" localSheetId="15">#REF!</x:definedName>
    <x:definedName name="Protes_18" localSheetId="15">#REF!</x:definedName>
    <x:definedName name="Protes_4" localSheetId="15">#REF!</x:definedName>
    <x:definedName name="Protes_5" localSheetId="15">#REF!</x:definedName>
    <x:definedName name="Protes_6" localSheetId="15">#REF!</x:definedName>
    <x:definedName name="Protes_7" localSheetId="15">#REF!</x:definedName>
    <x:definedName name="Protes_8" localSheetId="15">#REF!</x:definedName>
    <x:definedName name="protesta" localSheetId="15">'Ullage After (2)'!#REF!</x:definedName>
    <x:definedName name="PROTESTDIFF" localSheetId="15">#REF!</x:definedName>
    <x:definedName name="PROTS" localSheetId="15">'Ullage After (2)'!#REF!</x:definedName>
    <x:definedName name="PROVER" localSheetId="15">#REF!</x:definedName>
    <x:definedName name="PROVERS" localSheetId="15">#REF!</x:definedName>
    <x:definedName name="pt" localSheetId="15">#REF!</x:definedName>
    <x:definedName name="pts" localSheetId="15">#REF!</x:definedName>
    <x:definedName name="puerto" localSheetId="15">#REF!</x:definedName>
    <x:definedName name="q" localSheetId="15">#REF!</x:definedName>
    <x:definedName name="QBUNKER" localSheetId="15">#REF!</x:definedName>
    <x:definedName name="QCHEVAR" localSheetId="15">#REF!</x:definedName>
    <x:definedName name="QCKLST" localSheetId="15">#REF!</x:definedName>
    <x:definedName name="QCKLST." localSheetId="15">#REF!</x:definedName>
    <x:definedName name="QCKLSTL" localSheetId="15">#REF!</x:definedName>
    <x:definedName name="QCOA" localSheetId="15">#REF!</x:definedName>
    <x:definedName name="QCOVER" localSheetId="15">#REF!</x:definedName>
    <x:definedName name="QDISCRP" localSheetId="15">#REF!</x:definedName>
    <x:definedName name="QDOCREC" localSheetId="15">#REF!</x:definedName>
    <x:definedName name="QE" localSheetId="15">'Ullage After (2)'!#REF!</x:definedName>
    <x:definedName name="QGAGEHT" localSheetId="15">#REF!</x:definedName>
    <x:definedName name="QLINDIS" localSheetId="15">#REF!</x:definedName>
    <x:definedName name="QLOP" localSheetId="15">#REF!</x:definedName>
    <x:definedName name="QLOT" localSheetId="15">#REF!</x:definedName>
    <x:definedName name="QOBQROB" localSheetId="15">#REF!</x:definedName>
    <x:definedName name="QORDERS" localSheetId="15">#REF!</x:definedName>
    <x:definedName name="qprovers" localSheetId="15">#REF!</x:definedName>
    <x:definedName name="QSA" localSheetId="15">#REF!</x:definedName>
    <x:definedName name="QSAA" localSheetId="15">#REF!</x:definedName>
    <x:definedName name="QSAMDIS" localSheetId="15">#REF!</x:definedName>
    <x:definedName name="QSAPER" localSheetId="15">#REF!</x:definedName>
    <x:definedName name="QSHOMET" localSheetId="15">#REF!</x:definedName>
    <x:definedName name="QSHOPRD" localSheetId="15">#REF!</x:definedName>
    <x:definedName name="QSHOREP" localSheetId="15">#REF!</x:definedName>
    <x:definedName name="QSUMRY" localSheetId="15">#REF!</x:definedName>
    <x:definedName name="QTETG" localSheetId="15">#REF!</x:definedName>
    <x:definedName name="QTIMELOG" localSheetId="15">#REF!</x:definedName>
    <x:definedName name="QTIMLOG" localSheetId="15">#REF!</x:definedName>
    <x:definedName name="QULLREP" localSheetId="15">#REF!</x:definedName>
    <x:definedName name="QVEF" localSheetId="15">#REF!</x:definedName>
    <x:definedName name="QVISINS" localSheetId="15">#REF!</x:definedName>
    <x:definedName name="QVOIDS" localSheetId="15">#REF!</x:definedName>
    <x:definedName name="RAJA" localSheetId="15">#REF!</x:definedName>
    <x:definedName name="raosmama" localSheetId="15">#REF!</x:definedName>
    <x:definedName name="rene" localSheetId="15">#REF!</x:definedName>
    <x:definedName name="REPORT_DATE" localSheetId="15">#REF!</x:definedName>
    <x:definedName name="representante" localSheetId="15">#REF!</x:definedName>
    <x:definedName name="restaq" localSheetId="15">#REF!</x:definedName>
    <x:definedName name="Secondary" localSheetId="15">#REF!</x:definedName>
    <x:definedName name="Secondary_15" localSheetId="15">#REF!</x:definedName>
    <x:definedName name="Secondary_16" localSheetId="15">#REF!</x:definedName>
    <x:definedName name="Secondary_17" localSheetId="15">#REF!</x:definedName>
    <x:definedName name="Secondary_18" localSheetId="15">#REF!</x:definedName>
    <x:definedName name="Secondary_4" localSheetId="15">#REF!</x:definedName>
    <x:definedName name="Secondary_5" localSheetId="15">#REF!</x:definedName>
    <x:definedName name="Secondary_6" localSheetId="15">#REF!</x:definedName>
    <x:definedName name="Secondary_7" localSheetId="15">#REF!</x:definedName>
    <x:definedName name="Secondary_8" localSheetId="15">'Ullage After (2)'!#REF!</x:definedName>
    <x:definedName name="SHICARGO" localSheetId="15">#REF!</x:definedName>
    <x:definedName name="SHOMET" localSheetId="15">#REF!</x:definedName>
    <x:definedName name="SHOREP" localSheetId="15">#REF!</x:definedName>
    <x:definedName name="shr" localSheetId="15">#REF!</x:definedName>
    <x:definedName name="shr_8" localSheetId="15">#REF!</x:definedName>
    <x:definedName name="sref" localSheetId="15">#REF!</x:definedName>
    <x:definedName name="SS" localSheetId="15">#REF!</x:definedName>
    <x:definedName name="sss" localSheetId="15">#REF!</x:definedName>
    <x:definedName name="SU_REFERENCIA" localSheetId="15">#REF!</x:definedName>
    <x:definedName name="SUBJECT" localSheetId="15">#REF!</x:definedName>
    <x:definedName name="SUM" localSheetId="15">#REF!</x:definedName>
    <x:definedName name="SUM_15" localSheetId="15">#REF!</x:definedName>
    <x:definedName name="SUM_16" localSheetId="15">#REF!</x:definedName>
    <x:definedName name="SUM_17" localSheetId="15">#REF!</x:definedName>
    <x:definedName name="SUM_18" localSheetId="15">#REF!</x:definedName>
    <x:definedName name="SUM_4" localSheetId="15">#REF!</x:definedName>
    <x:definedName name="SUM_5" localSheetId="15">#REF!</x:definedName>
    <x:definedName name="SUM_6" localSheetId="15">#REF!</x:definedName>
    <x:definedName name="SUM_7" localSheetId="15">#REF!</x:definedName>
    <x:definedName name="SUM_8" localSheetId="15">#REF!</x:definedName>
    <x:definedName name="suma" localSheetId="15">#REF!</x:definedName>
    <x:definedName name="SUPPLY" localSheetId="15">#REF!</x:definedName>
    <x:definedName name="T" localSheetId="15">#REF!</x:definedName>
    <x:definedName name="TAB13_15" localSheetId="15">#REF!</x:definedName>
    <x:definedName name="TAB13_17" localSheetId="15">#REF!</x:definedName>
    <x:definedName name="TAB13_18" localSheetId="15">#REF!</x:definedName>
    <x:definedName name="TAB13_5" localSheetId="15">#REF!</x:definedName>
    <x:definedName name="TAB13_6" localSheetId="15">#REF!</x:definedName>
    <x:definedName name="TAB13_7" localSheetId="15">#REF!</x:definedName>
    <x:definedName name="TAB13_8" localSheetId="15">#REF!</x:definedName>
    <x:definedName name="TANULOD" localSheetId="15">#REF!</x:definedName>
    <x:definedName name="TELEX" localSheetId="15">#REF!</x:definedName>
    <x:definedName name="telex1" localSheetId="15">#REF!</x:definedName>
    <x:definedName name="telex2" localSheetId="15">#REF!</x:definedName>
    <x:definedName name="telex3" localSheetId="15">#REF!</x:definedName>
    <x:definedName name="temperaturas" localSheetId="15">#REF!</x:definedName>
    <x:definedName name="TIME" localSheetId="15">#REF!</x:definedName>
    <x:definedName name="TITLE" localSheetId="15">#REF!</x:definedName>
    <x:definedName name="TKCLE" localSheetId="15">#REF!</x:definedName>
    <x:definedName name="TL" localSheetId="15">#REF!</x:definedName>
    <x:definedName name="TLXCOVE" localSheetId="15">#REF!</x:definedName>
    <x:definedName name="TONELAJE" localSheetId="15">#REF!</x:definedName>
    <x:definedName name="ULLA" localSheetId="15">#REF!</x:definedName>
    <x:definedName name="USGALL" localSheetId="15">#REF!</x:definedName>
    <x:definedName name="UTI" localSheetId="15">#REF!</x:definedName>
    <x:definedName name="UTI_15" localSheetId="15">#REF!</x:definedName>
    <x:definedName name="UTI_17" localSheetId="15">#REF!</x:definedName>
    <x:definedName name="UTI_18" localSheetId="15">#REF!</x:definedName>
    <x:definedName name="UTI_5" localSheetId="15">#REF!</x:definedName>
    <x:definedName name="UTI_6" localSheetId="15">#REF!</x:definedName>
    <x:definedName name="UTI_7" localSheetId="15">#REF!</x:definedName>
    <x:definedName name="UTI_8" localSheetId="15">#REF!</x:definedName>
    <x:definedName name="UU" localSheetId="15">#REF!</x:definedName>
    <x:definedName name="vn" localSheetId="15">#REF!</x:definedName>
    <x:definedName name="VT" localSheetId="15">#REF!</x:definedName>
    <x:definedName name="VV" localSheetId="15">#REF!</x:definedName>
    <x:definedName name="wer" localSheetId="15">#REF!</x:definedName>
    <x:definedName name="x" localSheetId="15">#REF!</x:definedName>
    <x:definedName name="XX" localSheetId="15">#REF!</x:definedName>
    <x:definedName name="z" localSheetId="15">#REF!</x:definedName>
    <x:definedName name="Z_2BA03EB6_093C_49F3_8966_6172233D3596_.wvu.Cols" localSheetId="15" hidden="1">'Ullage After (2)'!$Z:$DV</x:definedName>
    <x:definedName name="Z_2BA03EB6_093C_49F3_8966_6172233D3596_.wvu.PrintArea" localSheetId="15" hidden="1">'Ullage After (2)'!$A$1:$P$53</x:definedName>
    <x:definedName name="Z_2BA03EB6_093C_49F3_8966_6172233D3596_.wvu.Rows" localSheetId="15" hidden="1">'Ullage After (2)'!$69:$92,'Ullage After (2)'!$97:$112,'Ullage After (2)'!$139:$181</x:definedName>
    <x:definedName name="Z_C374D5A5_6938_4958_B3EB_850192A87858_.wvu.Cols" localSheetId="15" hidden="1">'Ullage After (2)'!$Z:$DV</x:definedName>
    <x:definedName name="Z_C374D5A5_6938_4958_B3EB_850192A87858_.wvu.PrintArea" localSheetId="15" hidden="1">'Ullage After (2)'!$A$1:$P$53</x:definedName>
    <x:definedName name="Z_C374D5A5_6938_4958_B3EB_850192A87858_.wvu.Rows" localSheetId="15" hidden="1">'Ullage After (2)'!$69:$92,'Ullage After (2)'!$97:$112,'Ullage After (2)'!$139:$181</x:definedName>
    <x:definedName name="ZZ" localSheetId="15">#REF!</x:definedName>
    <x:definedName name="\0" localSheetId="12">#REF!</x:definedName>
    <x:definedName name="____________________fax2" localSheetId="12">'Ullage Before'!#REF!</x:definedName>
    <x:definedName name="___________________fax2" localSheetId="12">'Ullage Before'!#REF!</x:definedName>
    <x:definedName name="__________________fax2" localSheetId="12">'Ullage Before'!#REF!</x:definedName>
    <x:definedName name="_________________fax2" localSheetId="12">'Ullage Before'!#REF!</x:definedName>
    <x:definedName name="________________fax2" localSheetId="12">'Ullage Before'!#REF!</x:definedName>
    <x:definedName name="_______________fax2" localSheetId="12">'Ullage Before'!#REF!</x:definedName>
    <x:definedName name="______________fax2" localSheetId="12">'Ullage Before'!#REF!</x:definedName>
    <x:definedName name="_____________fax2" localSheetId="12">'Ullage Before'!#REF!</x:definedName>
    <x:definedName name="____________fax2" localSheetId="12">'Ullage Before'!#REF!</x:definedName>
    <x:definedName name="___________fax2" localSheetId="12">'Ullage Before'!#REF!</x:definedName>
    <x:definedName name="__________fax2" localSheetId="12">'Ullage Before'!#REF!</x:definedName>
    <x:definedName name="_________fax2" localSheetId="12">'Ullage Before'!#REF!</x:definedName>
    <x:definedName name="________fax2" localSheetId="12">'Ullage Before'!#REF!</x:definedName>
    <x:definedName name="_______fax2" localSheetId="12">'Ullage Before'!#REF!</x:definedName>
    <x:definedName name="______fax2" localSheetId="12">'Ullage Before'!#REF!</x:definedName>
    <x:definedName name="_____ANA3261" localSheetId="12">#REF!</x:definedName>
    <x:definedName name="_____fax2" localSheetId="12">'Ullage Before'!#REF!</x:definedName>
    <x:definedName name="____ANA3261" localSheetId="12">#REF!</x:definedName>
    <x:definedName name="____fax2" localSheetId="12">'Ullage Before'!#REF!</x:definedName>
    <x:definedName name="____TAB13" localSheetId="12">#REF!</x:definedName>
    <x:definedName name="___ANA3261" localSheetId="12">#REF!</x:definedName>
    <x:definedName name="___fax2" localSheetId="12">'Ullage Before'!#REF!</x:definedName>
    <x:definedName name="___OBS1" localSheetId="12">'Ullage Before'!#REF!</x:definedName>
    <x:definedName name="___TAB13" localSheetId="12">#REF!</x:definedName>
    <x:definedName name="__ANA3261" localSheetId="12">#REF!</x:definedName>
    <x:definedName name="__fax2" localSheetId="12">'Ullage Before'!#REF!</x:definedName>
    <x:definedName name="__OBS1" localSheetId="12">'Ullage Before'!#REF!</x:definedName>
    <x:definedName name="__TAB13" localSheetId="12">#REF!</x:definedName>
    <x:definedName name="_ANA32145" localSheetId="12">#REF!</x:definedName>
    <x:definedName name="_ANA3261" localSheetId="12">#REF!</x:definedName>
    <x:definedName name="_ANA3261_15" localSheetId="12">#REF!</x:definedName>
    <x:definedName name="_ANA3261_5" localSheetId="12">#REF!</x:definedName>
    <x:definedName name="_ANA3261_6" localSheetId="12">#REF!</x:definedName>
    <x:definedName name="_ANA3261_7" localSheetId="12">#REF!</x:definedName>
    <x:definedName name="_ANA3261_8" localSheetId="12">#REF!</x:definedName>
    <x:definedName name="_fax2" localSheetId="12">'Ullage Before'!#REF!</x:definedName>
    <x:definedName name="_LOP3" localSheetId="12">'Ullage Before'!#REF!</x:definedName>
    <x:definedName name="_OBS1" localSheetId="12">'Ullage Before'!#REF!</x:definedName>
    <x:definedName name="_TAB13" localSheetId="12">#REF!</x:definedName>
    <x:definedName name="_Table1_In1" localSheetId="12" hidden="1">#REF!</x:definedName>
    <x:definedName name="_Table1_Out" localSheetId="12" hidden="1">#REF!</x:definedName>
    <x:definedName name="_TABLE2_OUT" localSheetId="12" hidden="1">#REF!</x:definedName>
    <x:definedName name="A" localSheetId="12">#REF!</x:definedName>
    <x:definedName name="A_16" localSheetId="12">#REF!</x:definedName>
    <x:definedName name="A_17" localSheetId="12">#REF!</x:definedName>
    <x:definedName name="A_18" localSheetId="12">#REF!</x:definedName>
    <x:definedName name="A_4" localSheetId="12">#REF!</x:definedName>
    <x:definedName name="A_5" localSheetId="12">#REF!</x:definedName>
    <x:definedName name="A_6" localSheetId="12">#REF!</x:definedName>
    <x:definedName name="A_7" localSheetId="12">#REF!</x:definedName>
    <x:definedName name="A_8" localSheetId="12">#REF!</x:definedName>
    <x:definedName name="A_impresión_IM" localSheetId="12">#REF!</x:definedName>
    <x:definedName name="AA" localSheetId="12">#REF!</x:definedName>
    <x:definedName name="AAA" localSheetId="12">#REF!</x:definedName>
    <x:definedName name="AAAAA" localSheetId="12">'Ullage Before'!#REF!</x:definedName>
    <x:definedName name="AENTRADA" localSheetId="12">#REF!</x:definedName>
    <x:definedName name="Almacen" localSheetId="12">#REF!</x:definedName>
    <x:definedName name="AMOCO" localSheetId="12">#REF!</x:definedName>
    <x:definedName name="an" localSheetId="12">'Ullage Before'!#REF!</x:definedName>
    <x:definedName name="ANA3261_15" localSheetId="12">'Ullage Before'!#REF!</x:definedName>
    <x:definedName name="ANA3261_16" localSheetId="12">#REF!</x:definedName>
    <x:definedName name="ANA3261_17" localSheetId="12">#REF!</x:definedName>
    <x:definedName name="ANA3261_18" localSheetId="12">#REF!</x:definedName>
    <x:definedName name="ANA3261_4" localSheetId="12">#REF!</x:definedName>
    <x:definedName name="ANA3261_5" localSheetId="12">'Ullage Before'!#REF!</x:definedName>
    <x:definedName name="ANA3261_6" localSheetId="12">'Ullage Before'!#REF!</x:definedName>
    <x:definedName name="ANA3261_7" localSheetId="12">'Ullage Before'!#REF!</x:definedName>
    <x:definedName name="ANA3261_8" localSheetId="12">#REF!</x:definedName>
    <x:definedName name="ANAL1" localSheetId="12">#REF!</x:definedName>
    <x:definedName name="ANAL1_15" localSheetId="12">'Ullage Before'!#REF!</x:definedName>
    <x:definedName name="ANAL1_16" localSheetId="12">#REF!</x:definedName>
    <x:definedName name="ANAL1_17" localSheetId="12">#REF!</x:definedName>
    <x:definedName name="ANAL1_18" localSheetId="12">#REF!</x:definedName>
    <x:definedName name="ANAL1_4" localSheetId="12">#REF!</x:definedName>
    <x:definedName name="ANAL1_5" localSheetId="12">'Ullage Before'!#REF!</x:definedName>
    <x:definedName name="ANAL1_6" localSheetId="12">'Ullage Before'!#REF!</x:definedName>
    <x:definedName name="ANAL1_7" localSheetId="12">'Ullage Before'!#REF!</x:definedName>
    <x:definedName name="ANAL1_8" localSheetId="12">#REF!</x:definedName>
    <x:definedName name="ANAL3251" localSheetId="12">#REF!</x:definedName>
    <x:definedName name="ANAL3251_15" localSheetId="12">'Ullage Before'!#REF!</x:definedName>
    <x:definedName name="ANAL3251_16" localSheetId="12">#REF!</x:definedName>
    <x:definedName name="ANAL3251_17" localSheetId="12">#REF!</x:definedName>
    <x:definedName name="ANAL3251_18" localSheetId="12">#REF!</x:definedName>
    <x:definedName name="ANAL3251_4" localSheetId="12">#REF!</x:definedName>
    <x:definedName name="ANAL3251_5" localSheetId="12">'Ullage Before'!#REF!</x:definedName>
    <x:definedName name="ANAL3251_6" localSheetId="12">'Ullage Before'!#REF!</x:definedName>
    <x:definedName name="ANAL3251_7" localSheetId="12">'Ullage Before'!#REF!</x:definedName>
    <x:definedName name="ANAL3251_8" localSheetId="12">#REF!</x:definedName>
    <x:definedName name="anal3261" localSheetId="12">#REF!</x:definedName>
    <x:definedName name="anal3261_15" localSheetId="12">'Ullage Before'!#REF!</x:definedName>
    <x:definedName name="anal3261_16" localSheetId="12">#REF!</x:definedName>
    <x:definedName name="anal3261_17" localSheetId="12">#REF!</x:definedName>
    <x:definedName name="anal3261_18" localSheetId="12">#REF!</x:definedName>
    <x:definedName name="anal3261_4" localSheetId="12">#REF!</x:definedName>
    <x:definedName name="anal3261_5" localSheetId="12">'Ullage Before'!#REF!</x:definedName>
    <x:definedName name="anal3261_6" localSheetId="12">'Ullage Before'!#REF!</x:definedName>
    <x:definedName name="anal3261_7" localSheetId="12">'Ullage Before'!#REF!</x:definedName>
    <x:definedName name="anal3261_8" localSheetId="12">#REF!</x:definedName>
    <x:definedName name="Analisis" localSheetId="12">#REF!</x:definedName>
    <x:definedName name="ANALISYS" localSheetId="12">#REF!</x:definedName>
    <x:definedName name="b12BM24" localSheetId="12">#REF!</x:definedName>
    <x:definedName name="BARCO" localSheetId="12">#REF!</x:definedName>
    <x:definedName name="BBB" localSheetId="12">#REF!</x:definedName>
    <x:definedName name="BLANCO" localSheetId="12">#REF!</x:definedName>
    <x:definedName name="BSW" localSheetId="12">#REF!</x:definedName>
    <x:definedName name="Bunker" localSheetId="12">#REF!</x:definedName>
    <x:definedName name="Bunker_5" localSheetId="12">#REF!</x:definedName>
    <x:definedName name="Bunker_6" localSheetId="12">#REF!</x:definedName>
    <x:definedName name="Bunker_7" localSheetId="12">#REF!</x:definedName>
    <x:definedName name="Bunker_8" localSheetId="12">#REF!</x:definedName>
    <x:definedName name="c." localSheetId="12">#REF!</x:definedName>
    <x:definedName name="ca" localSheetId="12">#REF!</x:definedName>
    <x:definedName name="ca_8" localSheetId="12">#REF!</x:definedName>
    <x:definedName name="Calc.Terminal" localSheetId="12">'Ullage Before'!#REF!</x:definedName>
    <x:definedName name="calculo" localSheetId="12">'Ullage Before'!#REF!</x:definedName>
    <x:definedName name="cap" localSheetId="12">#REF!</x:definedName>
    <x:definedName name="caps" localSheetId="12">#REF!</x:definedName>
    <x:definedName name="CERQUAN" localSheetId="12">#REF!</x:definedName>
    <x:definedName name="CERQUAN10" localSheetId="12">#REF!</x:definedName>
    <x:definedName name="CERQUAN4" localSheetId="12">#REF!</x:definedName>
    <x:definedName name="CERQUAN5" localSheetId="12">#REF!</x:definedName>
    <x:definedName name="CERQUAN6" localSheetId="12">#REF!</x:definedName>
    <x:definedName name="CERQUAN7" localSheetId="12">#REF!</x:definedName>
    <x:definedName name="cerquan8" localSheetId="12">#REF!</x:definedName>
    <x:definedName name="CERQUAN9" localSheetId="12">#REF!</x:definedName>
    <x:definedName name="CERTIFICATE" localSheetId="12">#REF!</x:definedName>
    <x:definedName name="CERTQUA" localSheetId="12">#REF!</x:definedName>
    <x:definedName name="Cliente_15" localSheetId="12">'Ullage Before'!#REF!</x:definedName>
    <x:definedName name="Cliente_16" localSheetId="12">'Ullage Before'!#REF!</x:definedName>
    <x:definedName name="Cliente_17" localSheetId="12">#REF!</x:definedName>
    <x:definedName name="Cliente_18" localSheetId="12">#REF!</x:definedName>
    <x:definedName name="Cliente_21" localSheetId="12">'Ullage Before'!#REF!</x:definedName>
    <x:definedName name="Cliente_4" localSheetId="12">'Ullage Before'!#REF!</x:definedName>
    <x:definedName name="Cliente_5" localSheetId="12">'Ullage Before'!#REF!</x:definedName>
    <x:definedName name="Cliente_6" localSheetId="12">'Ullage Before'!#REF!</x:definedName>
    <x:definedName name="Cliente_7" localSheetId="12">'Ullage Before'!#REF!</x:definedName>
    <x:definedName name="Cliente_8" localSheetId="12">#REF!</x:definedName>
    <x:definedName name="cliente1" localSheetId="12">'Ullage Before'!#REF!</x:definedName>
    <x:definedName name="CLIENTE2" localSheetId="12">'Ullage Before'!#REF!</x:definedName>
    <x:definedName name="COA" localSheetId="12">#REF!</x:definedName>
    <x:definedName name="conf1" localSheetId="12">#REF!</x:definedName>
    <x:definedName name="conf2" localSheetId="12">#REF!</x:definedName>
    <x:definedName name="CONF3" localSheetId="12">#REF!</x:definedName>
    <x:definedName name="coni1" localSheetId="12">#REF!</x:definedName>
    <x:definedName name="coni2" localSheetId="12">#REF!</x:definedName>
    <x:definedName name="conori" localSheetId="12">#REF!</x:definedName>
    <x:definedName name="COPEC" localSheetId="12">#REF!</x:definedName>
    <x:definedName name="COPEC_8" localSheetId="12">#REF!</x:definedName>
    <x:definedName name="CReference" localSheetId="12">#REF!</x:definedName>
    <x:definedName name="CSDF" localSheetId="12">#REF!</x:definedName>
    <x:definedName name="CUAL" localSheetId="12">#REF!</x:definedName>
    <x:definedName name="d" localSheetId="12">#REF!</x:definedName>
    <x:definedName name="D_15" localSheetId="12">#REF!</x:definedName>
    <x:definedName name="D_16" localSheetId="12">#REF!</x:definedName>
    <x:definedName name="D_17" localSheetId="12">#REF!</x:definedName>
    <x:definedName name="D_18" localSheetId="12">#REF!</x:definedName>
    <x:definedName name="D_4" localSheetId="12">#REF!</x:definedName>
    <x:definedName name="D_5" localSheetId="12">#REF!</x:definedName>
    <x:definedName name="D_6" localSheetId="12">#REF!</x:definedName>
    <x:definedName name="D_7" localSheetId="12">#REF!</x:definedName>
    <x:definedName name="D_8" localSheetId="12">#REF!</x:definedName>
    <x:definedName name="date" localSheetId="12">#REF!</x:definedName>
    <x:definedName name="DD" localSheetId="12">#REF!</x:definedName>
    <x:definedName name="DD_15" localSheetId="12">#REF!</x:definedName>
    <x:definedName name="DD_16" localSheetId="12">#REF!</x:definedName>
    <x:definedName name="DD_17" localSheetId="12">#REF!</x:definedName>
    <x:definedName name="DD_18" localSheetId="12">#REF!</x:definedName>
    <x:definedName name="DD_4" localSheetId="12">#REF!</x:definedName>
    <x:definedName name="DD_5" localSheetId="12">#REF!</x:definedName>
    <x:definedName name="DD_6" localSheetId="12">#REF!</x:definedName>
    <x:definedName name="DD_7" localSheetId="12">#REF!</x:definedName>
    <x:definedName name="DD_8" localSheetId="12">#REF!</x:definedName>
    <x:definedName name="dffdf" localSheetId="12">#REF!</x:definedName>
    <x:definedName name="DIF.REC" localSheetId="12">#REF!</x:definedName>
    <x:definedName name="DIF.REC_15" localSheetId="12">#REF!</x:definedName>
    <x:definedName name="DIF.REC_16" localSheetId="12">#REF!</x:definedName>
    <x:definedName name="DIF.REC_17" localSheetId="12">#REF!</x:definedName>
    <x:definedName name="DIF.REC_18" localSheetId="12">#REF!</x:definedName>
    <x:definedName name="DIF.REC_4" localSheetId="12">#REF!</x:definedName>
    <x:definedName name="DIF.REC_5" localSheetId="12">#REF!</x:definedName>
    <x:definedName name="DIF.REC_6" localSheetId="12">#REF!</x:definedName>
    <x:definedName name="DIF.REC_7" localSheetId="12">#REF!</x:definedName>
    <x:definedName name="DIF.REC_8" localSheetId="12">#REF!</x:definedName>
    <x:definedName name="discrepancia" localSheetId="12">#REF!</x:definedName>
    <x:definedName name="displace" localSheetId="12">#REF!</x:definedName>
    <x:definedName name="domicilio" localSheetId="12">#REF!</x:definedName>
    <x:definedName name="ds" localSheetId="12">#REF!</x:definedName>
    <x:definedName name="EE" localSheetId="12">#REF!</x:definedName>
    <x:definedName name="err" localSheetId="12">#REF!</x:definedName>
    <x:definedName name="ert" localSheetId="12">#REF!</x:definedName>
    <x:definedName name="ert_5" localSheetId="12">#REF!</x:definedName>
    <x:definedName name="ert_6" localSheetId="12">#REF!</x:definedName>
    <x:definedName name="ert_7" localSheetId="12">#REF!</x:definedName>
    <x:definedName name="ert_8" localSheetId="12">#REF!</x:definedName>
    <x:definedName name="erty" localSheetId="12">#REF!</x:definedName>
    <x:definedName name="Excel_BuiltIn_Recorder" localSheetId="12">#REF!</x:definedName>
    <x:definedName name="Excel_BuiltIn_Recorder_8" localSheetId="12">#REF!</x:definedName>
    <x:definedName name="EXXON" localSheetId="12">#REF!</x:definedName>
    <x:definedName name="EXXONMOBIL" localSheetId="12">#REF!</x:definedName>
    <x:definedName name="EXXX" localSheetId="12">#REF!</x:definedName>
    <x:definedName name="F_REPORTE" localSheetId="12">#REF!</x:definedName>
    <x:definedName name="favel" localSheetId="12">#REF!</x:definedName>
    <x:definedName name="fax" localSheetId="12">'Ullage Before'!#REF!</x:definedName>
    <x:definedName name="fax2_16" localSheetId="12">'Ullage Before'!#REF!</x:definedName>
    <x:definedName name="fax2_4" localSheetId="12">'Ullage Before'!#REF!</x:definedName>
    <x:definedName name="fct" localSheetId="12">#REF!</x:definedName>
    <x:definedName name="fechainsp" localSheetId="12">#REF!</x:definedName>
    <x:definedName name="fgh" localSheetId="12">'Ullage Before'!#REF!</x:definedName>
    <x:definedName name="FLIN" localSheetId="12">#REF!</x:definedName>
    <x:definedName name="FOS_5299_01" localSheetId="12">#REF!</x:definedName>
    <x:definedName name="GE_60F" localSheetId="12">#REF!</x:definedName>
    <x:definedName name="ges" localSheetId="12">#REF!</x:definedName>
    <x:definedName name="gest" localSheetId="12">#REF!</x:definedName>
    <x:definedName name="ggg" localSheetId="12">#REF!</x:definedName>
    <x:definedName name="HH" localSheetId="12">#REF!</x:definedName>
    <x:definedName name="hjk" localSheetId="12">'Ullage Before'!#REF!</x:definedName>
    <x:definedName name="hoja" localSheetId="12">#REF!</x:definedName>
    <x:definedName name="IDate" localSheetId="12">#REF!</x:definedName>
    <x:definedName name="IMP" localSheetId="12">#REF!</x:definedName>
    <x:definedName name="IMP_8" localSheetId="12">#REF!</x:definedName>
    <x:definedName name="IMPRESION" localSheetId="12">[0]!IMPLOGO</x:definedName>
    <x:definedName name="Imprimir_área_IM" localSheetId="12">#REF!</x:definedName>
    <x:definedName name="imprs" localSheetId="12">[0]!IMPLOGO</x:definedName>
    <x:definedName name="index" localSheetId="12">'Ullage Before'!#REF!</x:definedName>
    <x:definedName name="index_16" localSheetId="12">'Ullage Before'!#REF!</x:definedName>
    <x:definedName name="index_4" localSheetId="12">'Ullage Before'!#REF!</x:definedName>
    <x:definedName name="inspeccion" localSheetId="12">#REF!</x:definedName>
    <x:definedName name="IY" localSheetId="12">#REF!</x:definedName>
    <x:definedName name="JAN" localSheetId="12">#REF!</x:definedName>
    <x:definedName name="JJ" localSheetId="12">#REF!</x:definedName>
    <x:definedName name="jk" localSheetId="12">'Ullage Before'!#REF!</x:definedName>
    <x:definedName name="jkl" localSheetId="12">'Ullage Before'!#REF!</x:definedName>
    <x:definedName name="k" localSheetId="12">#REF!</x:definedName>
    <x:definedName name="KOCH" localSheetId="12">#REF!</x:definedName>
    <x:definedName name="L" localSheetId="12">#REF!</x:definedName>
    <x:definedName name="LAP" localSheetId="12">#REF!</x:definedName>
    <x:definedName name="LBS" localSheetId="12">#REF!</x:definedName>
    <x:definedName name="libro" localSheetId="12">'Ullage Before'!#REF!</x:definedName>
    <x:definedName name="libro3" localSheetId="12">#REF!</x:definedName>
    <x:definedName name="libro3_15" localSheetId="12">#REF!</x:definedName>
    <x:definedName name="libro3_16" localSheetId="12">#REF!</x:definedName>
    <x:definedName name="libro3_17" localSheetId="12">#REF!</x:definedName>
    <x:definedName name="libro3_18" localSheetId="12">#REF!</x:definedName>
    <x:definedName name="libro3_4" localSheetId="12">#REF!</x:definedName>
    <x:definedName name="libro3_5" localSheetId="12">#REF!</x:definedName>
    <x:definedName name="libro3_6" localSheetId="12">#REF!</x:definedName>
    <x:definedName name="libro3_7" localSheetId="12">#REF!</x:definedName>
    <x:definedName name="libro3_8" localSheetId="12">#REF!</x:definedName>
    <x:definedName name="libro4" localSheetId="12">#REF!</x:definedName>
    <x:definedName name="LOADSCALE" localSheetId="12">#REF!</x:definedName>
    <x:definedName name="LONG_MC_RAD" localSheetId="12">'Ullage Before'!#REF!</x:definedName>
    <x:definedName name="loop" localSheetId="12">#REF!</x:definedName>
    <x:definedName name="LOP" localSheetId="12">'Ullage Before'!#REF!</x:definedName>
    <x:definedName name="Macro1_8" localSheetId="12">#REF!</x:definedName>
    <x:definedName name="Macro2_8" localSheetId="12">#REF!</x:definedName>
    <x:definedName name="MARATHOS" localSheetId="12">#REF!</x:definedName>
    <x:definedName name="marcelo" localSheetId="12">#REF!</x:definedName>
    <x:definedName name="MOBIL" localSheetId="12">#REF!</x:definedName>
    <x:definedName name="N_REFERENCIA" localSheetId="12">#REF!</x:definedName>
    <x:definedName name="NA" localSheetId="12">#REF!</x:definedName>
    <x:definedName name="NAVE" localSheetId="12">#REF!</x:definedName>
    <x:definedName name="NEW" localSheetId="12">#REF!</x:definedName>
    <x:definedName name="nref" localSheetId="12">#REF!</x:definedName>
    <x:definedName name="NUEVO" localSheetId="12">#REF!</x:definedName>
    <x:definedName name="numero" localSheetId="12">#REF!</x:definedName>
    <x:definedName name="OBQ_2" localSheetId="12">#REF!</x:definedName>
    <x:definedName name="OBQ_3" localSheetId="12">#REF!</x:definedName>
    <x:definedName name="observ2" localSheetId="12">'Ullage Before'!#REF!</x:definedName>
    <x:definedName name="observ3" localSheetId="12">'Ullage Before'!#REF!</x:definedName>
    <x:definedName name="OCENSA" localSheetId="12">#REF!</x:definedName>
    <x:definedName name="ol" localSheetId="12">#REF!</x:definedName>
    <x:definedName name="OReference" localSheetId="12">#REF!</x:definedName>
    <x:definedName name="oscaer" localSheetId="12">#REF!</x:definedName>
    <x:definedName name="PAGE2" localSheetId="12">#REF!</x:definedName>
    <x:definedName name="PARCELA1" localSheetId="12">#REF!</x:definedName>
    <x:definedName name="PARCELA2" localSheetId="12">#REF!</x:definedName>
    <x:definedName name="PARCELA3" localSheetId="12">#REF!</x:definedName>
    <x:definedName name="PARCELA4" localSheetId="12">#REF!</x:definedName>
    <x:definedName name="PARCELA5" localSheetId="12">#REF!</x:definedName>
    <x:definedName name="PARCELA6" localSheetId="12">#REF!</x:definedName>
    <x:definedName name="PARCELA9" localSheetId="12">#REF!</x:definedName>
    <x:definedName name="PETRO" localSheetId="12">#REF!</x:definedName>
    <x:definedName name="PETROBRAS" localSheetId="12">#REF!</x:definedName>
    <x:definedName name="PIET" localSheetId="12">#REF!</x:definedName>
    <x:definedName name="pn" localSheetId="12">#REF!</x:definedName>
    <x:definedName name="pns" localSheetId="12">#REF!</x:definedName>
    <x:definedName name="PRO_17" localSheetId="12">#REF!</x:definedName>
    <x:definedName name="PRO_18" localSheetId="12">#REF!</x:definedName>
    <x:definedName name="PRO_5" localSheetId="12">#REF!</x:definedName>
    <x:definedName name="PRO_6" localSheetId="12">#REF!</x:definedName>
    <x:definedName name="PRO_7" localSheetId="12">#REF!</x:definedName>
    <x:definedName name="PRO_8" localSheetId="12">#REF!</x:definedName>
    <x:definedName name="Protes" localSheetId="12">#REF!</x:definedName>
    <x:definedName name="Protes_15" localSheetId="12">'Ullage Before'!#REF!</x:definedName>
    <x:definedName name="Protes_16" localSheetId="12">#REF!</x:definedName>
    <x:definedName name="Protes_17" localSheetId="12">#REF!</x:definedName>
    <x:definedName name="Protes_18" localSheetId="12">#REF!</x:definedName>
    <x:definedName name="Protes_4" localSheetId="12">#REF!</x:definedName>
    <x:definedName name="Protes_5" localSheetId="12">#REF!</x:definedName>
    <x:definedName name="Protes_6" localSheetId="12">#REF!</x:definedName>
    <x:definedName name="Protes_7" localSheetId="12">#REF!</x:definedName>
    <x:definedName name="Protes_8" localSheetId="12">#REF!</x:definedName>
    <x:definedName name="protesta" localSheetId="12">'Ullage Before'!#REF!</x:definedName>
    <x:definedName name="PROTESTDIFF" localSheetId="12">#REF!</x:definedName>
    <x:definedName name="PROTS" localSheetId="12">'Ullage Before'!#REF!</x:definedName>
    <x:definedName name="PROVER" localSheetId="12">#REF!</x:definedName>
    <x:definedName name="PROVERS" localSheetId="12">#REF!</x:definedName>
    <x:definedName name="pt" localSheetId="12">#REF!</x:definedName>
    <x:definedName name="pts" localSheetId="12">#REF!</x:definedName>
    <x:definedName name="puerto" localSheetId="12">#REF!</x:definedName>
    <x:definedName name="q" localSheetId="12">#REF!</x:definedName>
    <x:definedName name="QBUNKER" localSheetId="12">#REF!</x:definedName>
    <x:definedName name="QCHEVAR" localSheetId="12">#REF!</x:definedName>
    <x:definedName name="QCKLST" localSheetId="12">#REF!</x:definedName>
    <x:definedName name="QCKLST." localSheetId="12">#REF!</x:definedName>
    <x:definedName name="QCKLSTL" localSheetId="12">#REF!</x:definedName>
    <x:definedName name="QCOA" localSheetId="12">#REF!</x:definedName>
    <x:definedName name="QCOVER" localSheetId="12">#REF!</x:definedName>
    <x:definedName name="QDISCRP" localSheetId="12">#REF!</x:definedName>
    <x:definedName name="QDOCREC" localSheetId="12">#REF!</x:definedName>
    <x:definedName name="QE" localSheetId="12">'Ullage Before'!#REF!</x:definedName>
    <x:definedName name="QGAGEHT" localSheetId="12">#REF!</x:definedName>
    <x:definedName name="QLINDIS" localSheetId="12">#REF!</x:definedName>
    <x:definedName name="QLOP" localSheetId="12">#REF!</x:definedName>
    <x:definedName name="QLOT" localSheetId="12">#REF!</x:definedName>
    <x:definedName name="QOBQROB" localSheetId="12">#REF!</x:definedName>
    <x:definedName name="QORDERS" localSheetId="12">#REF!</x:definedName>
    <x:definedName name="qprovers" localSheetId="12">#REF!</x:definedName>
    <x:definedName name="QSA" localSheetId="12">#REF!</x:definedName>
    <x:definedName name="QSAA" localSheetId="12">#REF!</x:definedName>
    <x:definedName name="QSAMDIS" localSheetId="12">#REF!</x:definedName>
    <x:definedName name="QSAPER" localSheetId="12">#REF!</x:definedName>
    <x:definedName name="QSHOMET" localSheetId="12">#REF!</x:definedName>
    <x:definedName name="QSHOPRD" localSheetId="12">#REF!</x:definedName>
    <x:definedName name="QSHOREP" localSheetId="12">#REF!</x:definedName>
    <x:definedName name="QSUMRY" localSheetId="12">#REF!</x:definedName>
    <x:definedName name="QTETG" localSheetId="12">#REF!</x:definedName>
    <x:definedName name="QTIMELOG" localSheetId="12">#REF!</x:definedName>
    <x:definedName name="QTIMLOG" localSheetId="12">#REF!</x:definedName>
    <x:definedName name="QULLREP" localSheetId="12">#REF!</x:definedName>
    <x:definedName name="QVEF" localSheetId="12">#REF!</x:definedName>
    <x:definedName name="QVISINS" localSheetId="12">#REF!</x:definedName>
    <x:definedName name="QVOIDS" localSheetId="12">#REF!</x:definedName>
    <x:definedName name="RAJA" localSheetId="12">#REF!</x:definedName>
    <x:definedName name="raosmama" localSheetId="12">#REF!</x:definedName>
    <x:definedName name="rene" localSheetId="12">#REF!</x:definedName>
    <x:definedName name="REPORT_DATE" localSheetId="12">#REF!</x:definedName>
    <x:definedName name="representante" localSheetId="12">#REF!</x:definedName>
    <x:definedName name="restaq" localSheetId="12">#REF!</x:definedName>
    <x:definedName name="Secondary" localSheetId="12">#REF!</x:definedName>
    <x:definedName name="Secondary_15" localSheetId="12">#REF!</x:definedName>
    <x:definedName name="Secondary_16" localSheetId="12">#REF!</x:definedName>
    <x:definedName name="Secondary_17" localSheetId="12">#REF!</x:definedName>
    <x:definedName name="Secondary_18" localSheetId="12">#REF!</x:definedName>
    <x:definedName name="Secondary_4" localSheetId="12">#REF!</x:definedName>
    <x:definedName name="Secondary_5" localSheetId="12">#REF!</x:definedName>
    <x:definedName name="Secondary_6" localSheetId="12">#REF!</x:definedName>
    <x:definedName name="Secondary_7" localSheetId="12">#REF!</x:definedName>
    <x:definedName name="Secondary_8" localSheetId="12">'Ullage Before'!#REF!</x:definedName>
    <x:definedName name="SHICARGO" localSheetId="12">#REF!</x:definedName>
    <x:definedName name="SHOMET" localSheetId="12">#REF!</x:definedName>
    <x:definedName name="SHOREP" localSheetId="12">#REF!</x:definedName>
    <x:definedName name="shr" localSheetId="12">#REF!</x:definedName>
    <x:definedName name="shr_8" localSheetId="12">#REF!</x:definedName>
    <x:definedName name="sref" localSheetId="12">#REF!</x:definedName>
    <x:definedName name="SS" localSheetId="12">#REF!</x:definedName>
    <x:definedName name="sss" localSheetId="12">#REF!</x:definedName>
    <x:definedName name="SU_REFERENCIA" localSheetId="12">#REF!</x:definedName>
    <x:definedName name="SUBJECT" localSheetId="12">#REF!</x:definedName>
    <x:definedName name="SUM" localSheetId="12">#REF!</x:definedName>
    <x:definedName name="SUM_15" localSheetId="12">#REF!</x:definedName>
    <x:definedName name="SUM_16" localSheetId="12">#REF!</x:definedName>
    <x:definedName name="SUM_17" localSheetId="12">#REF!</x:definedName>
    <x:definedName name="SUM_18" localSheetId="12">#REF!</x:definedName>
    <x:definedName name="SUM_4" localSheetId="12">#REF!</x:definedName>
    <x:definedName name="SUM_5" localSheetId="12">#REF!</x:definedName>
    <x:definedName name="SUM_6" localSheetId="12">#REF!</x:definedName>
    <x:definedName name="SUM_7" localSheetId="12">#REF!</x:definedName>
    <x:definedName name="SUM_8" localSheetId="12">#REF!</x:definedName>
    <x:definedName name="suma" localSheetId="12">#REF!</x:definedName>
    <x:definedName name="SUPPLY" localSheetId="12">#REF!</x:definedName>
    <x:definedName name="T" localSheetId="12">#REF!</x:definedName>
    <x:definedName name="TAB13_15" localSheetId="12">#REF!</x:definedName>
    <x:definedName name="TAB13_17" localSheetId="12">#REF!</x:definedName>
    <x:definedName name="TAB13_18" localSheetId="12">#REF!</x:definedName>
    <x:definedName name="TAB13_5" localSheetId="12">#REF!</x:definedName>
    <x:definedName name="TAB13_6" localSheetId="12">#REF!</x:definedName>
    <x:definedName name="TAB13_7" localSheetId="12">#REF!</x:definedName>
    <x:definedName name="TAB13_8" localSheetId="12">#REF!</x:definedName>
    <x:definedName name="TANULOD" localSheetId="12">#REF!</x:definedName>
    <x:definedName name="TELEX" localSheetId="12">#REF!</x:definedName>
    <x:definedName name="telex1" localSheetId="12">#REF!</x:definedName>
    <x:definedName name="telex2" localSheetId="12">#REF!</x:definedName>
    <x:definedName name="telex3" localSheetId="12">#REF!</x:definedName>
    <x:definedName name="temperaturas" localSheetId="12">#REF!</x:definedName>
    <x:definedName name="TIME" localSheetId="12">#REF!</x:definedName>
    <x:definedName name="TITLE" localSheetId="12">#REF!</x:definedName>
    <x:definedName name="TKCLE" localSheetId="12">#REF!</x:definedName>
    <x:definedName name="TL" localSheetId="12">#REF!</x:definedName>
    <x:definedName name="TLXCOVE" localSheetId="12">#REF!</x:definedName>
    <x:definedName name="TONELAJE" localSheetId="12">#REF!</x:definedName>
    <x:definedName name="ULLA" localSheetId="12">#REF!</x:definedName>
    <x:definedName name="USGALL" localSheetId="12">#REF!</x:definedName>
    <x:definedName name="UTI" localSheetId="12">#REF!</x:definedName>
    <x:definedName name="UTI_15" localSheetId="12">#REF!</x:definedName>
    <x:definedName name="UTI_17" localSheetId="12">#REF!</x:definedName>
    <x:definedName name="UTI_18" localSheetId="12">#REF!</x:definedName>
    <x:definedName name="UTI_5" localSheetId="12">#REF!</x:definedName>
    <x:definedName name="UTI_6" localSheetId="12">#REF!</x:definedName>
    <x:definedName name="UTI_7" localSheetId="12">#REF!</x:definedName>
    <x:definedName name="UTI_8" localSheetId="12">#REF!</x:definedName>
    <x:definedName name="UU" localSheetId="12">#REF!</x:definedName>
    <x:definedName name="vn" localSheetId="12">#REF!</x:definedName>
    <x:definedName name="VT" localSheetId="12">#REF!</x:definedName>
    <x:definedName name="VV" localSheetId="12">#REF!</x:definedName>
    <x:definedName name="wer" localSheetId="12">#REF!</x:definedName>
    <x:definedName name="x" localSheetId="12">#REF!</x:definedName>
    <x:definedName name="XX" localSheetId="12">#REF!</x:definedName>
    <x:definedName name="z" localSheetId="12">#REF!</x:definedName>
    <x:definedName name="Z_2BA03EB6_093C_49F3_8966_6172233D3596_.wvu.Cols" localSheetId="12" hidden="1">'Ullage Before'!$Z:$DV</x:definedName>
    <x:definedName name="Z_2BA03EB6_093C_49F3_8966_6172233D3596_.wvu.PrintArea" localSheetId="12" hidden="1">'Ullage Before'!$A$1:$P$56</x:definedName>
    <x:definedName name="Z_2BA03EB6_093C_49F3_8966_6172233D3596_.wvu.Rows" localSheetId="12" hidden="1">'Ullage Before'!$67:$110,'Ullage Before'!$137:$179</x:definedName>
    <x:definedName name="Z_C374D5A5_6938_4958_B3EB_850192A87858_.wvu.Cols" localSheetId="12" hidden="1">'Ullage Before'!$Z:$DV</x:definedName>
    <x:definedName name="Z_C374D5A5_6938_4958_B3EB_850192A87858_.wvu.PrintArea" localSheetId="12" hidden="1">'Ullage Before'!$A$1:$P$56</x:definedName>
    <x:definedName name="Z_C374D5A5_6938_4958_B3EB_850192A87858_.wvu.Rows" localSheetId="12" hidden="1">'Ullage Before'!$67:$110,'Ullage Before'!$137:$179</x:definedName>
    <x:definedName name="ZZ" localSheetId="12">#REF!</x:definedName>
    <x:definedName name="\0" localSheetId="14">#REF!</x:definedName>
    <x:definedName name="____________________fax2" localSheetId="14">'Ullage Before (2)'!#REF!</x:definedName>
    <x:definedName name="___________________fax2" localSheetId="14">'Ullage Before (2)'!#REF!</x:definedName>
    <x:definedName name="__________________fax2" localSheetId="14">'Ullage Before (2)'!#REF!</x:definedName>
    <x:definedName name="_________________fax2" localSheetId="14">'Ullage Before (2)'!#REF!</x:definedName>
    <x:definedName name="________________fax2" localSheetId="14">'Ullage Before (2)'!#REF!</x:definedName>
    <x:definedName name="_______________fax2" localSheetId="14">'Ullage Before (2)'!#REF!</x:definedName>
    <x:definedName name="______________fax2" localSheetId="14">'Ullage Before (2)'!#REF!</x:definedName>
    <x:definedName name="_____________fax2" localSheetId="14">'Ullage Before (2)'!#REF!</x:definedName>
    <x:definedName name="____________fax2" localSheetId="14">'Ullage Before (2)'!#REF!</x:definedName>
    <x:definedName name="___________fax2" localSheetId="14">'Ullage Before (2)'!#REF!</x:definedName>
    <x:definedName name="__________fax2" localSheetId="14">'Ullage Before (2)'!#REF!</x:definedName>
    <x:definedName name="_________fax2" localSheetId="14">'Ullage Before (2)'!#REF!</x:definedName>
    <x:definedName name="________fax2" localSheetId="14">'Ullage Before (2)'!#REF!</x:definedName>
    <x:definedName name="_______fax2" localSheetId="14">'Ullage Before (2)'!#REF!</x:definedName>
    <x:definedName name="______fax2" localSheetId="14">'Ullage Before (2)'!#REF!</x:definedName>
    <x:definedName name="_____ANA3261" localSheetId="14">#REF!</x:definedName>
    <x:definedName name="_____fax2" localSheetId="14">'Ullage Before (2)'!#REF!</x:definedName>
    <x:definedName name="____ANA3261" localSheetId="14">#REF!</x:definedName>
    <x:definedName name="____fax2" localSheetId="14">'Ullage Before (2)'!#REF!</x:definedName>
    <x:definedName name="____TAB13" localSheetId="14">#REF!</x:definedName>
    <x:definedName name="___ANA3261" localSheetId="14">#REF!</x:definedName>
    <x:definedName name="___fax2" localSheetId="14">'Ullage Before (2)'!#REF!</x:definedName>
    <x:definedName name="___OBS1" localSheetId="14">'Ullage Before (2)'!#REF!</x:definedName>
    <x:definedName name="___TAB13" localSheetId="14">#REF!</x:definedName>
    <x:definedName name="__ANA3261" localSheetId="14">#REF!</x:definedName>
    <x:definedName name="__fax2" localSheetId="14">'Ullage Before (2)'!#REF!</x:definedName>
    <x:definedName name="__OBS1" localSheetId="14">'Ullage Before (2)'!#REF!</x:definedName>
    <x:definedName name="__TAB13" localSheetId="14">#REF!</x:definedName>
    <x:definedName name="_ANA32145" localSheetId="14">#REF!</x:definedName>
    <x:definedName name="_ANA3261" localSheetId="14">#REF!</x:definedName>
    <x:definedName name="_ANA3261_15" localSheetId="14">#REF!</x:definedName>
    <x:definedName name="_ANA3261_5" localSheetId="14">#REF!</x:definedName>
    <x:definedName name="_ANA3261_6" localSheetId="14">#REF!</x:definedName>
    <x:definedName name="_ANA3261_7" localSheetId="14">#REF!</x:definedName>
    <x:definedName name="_ANA3261_8" localSheetId="14">#REF!</x:definedName>
    <x:definedName name="_fax2" localSheetId="14">'Ullage Before (2)'!#REF!</x:definedName>
    <x:definedName name="_LOP3" localSheetId="14">'Ullage Before (2)'!#REF!</x:definedName>
    <x:definedName name="_OBS1" localSheetId="14">'Ullage Before (2)'!#REF!</x:definedName>
    <x:definedName name="_TAB13" localSheetId="14">#REF!</x:definedName>
    <x:definedName name="_Table1_In1" localSheetId="14" hidden="1">#REF!</x:definedName>
    <x:definedName name="_Table1_Out" localSheetId="14" hidden="1">#REF!</x:definedName>
    <x:definedName name="_TABLE2_OUT" localSheetId="14" hidden="1">#REF!</x:definedName>
    <x:definedName name="A" localSheetId="14">#REF!</x:definedName>
    <x:definedName name="A_16" localSheetId="14">#REF!</x:definedName>
    <x:definedName name="A_17" localSheetId="14">#REF!</x:definedName>
    <x:definedName name="A_18" localSheetId="14">#REF!</x:definedName>
    <x:definedName name="A_4" localSheetId="14">#REF!</x:definedName>
    <x:definedName name="A_5" localSheetId="14">#REF!</x:definedName>
    <x:definedName name="A_6" localSheetId="14">#REF!</x:definedName>
    <x:definedName name="A_7" localSheetId="14">#REF!</x:definedName>
    <x:definedName name="A_8" localSheetId="14">#REF!</x:definedName>
    <x:definedName name="A_impresión_IM" localSheetId="14">#REF!</x:definedName>
    <x:definedName name="AA" localSheetId="14">#REF!</x:definedName>
    <x:definedName name="AAA" localSheetId="14">#REF!</x:definedName>
    <x:definedName name="AAAAA" localSheetId="14">'Ullage Before (2)'!#REF!</x:definedName>
    <x:definedName name="AENTRADA" localSheetId="14">#REF!</x:definedName>
    <x:definedName name="Almacen" localSheetId="14">#REF!</x:definedName>
    <x:definedName name="AMOCO" localSheetId="14">#REF!</x:definedName>
    <x:definedName name="an" localSheetId="14">'Ullage Before (2)'!#REF!</x:definedName>
    <x:definedName name="ANA3261_15" localSheetId="14">'Ullage Before (2)'!#REF!</x:definedName>
    <x:definedName name="ANA3261_16" localSheetId="14">#REF!</x:definedName>
    <x:definedName name="ANA3261_17" localSheetId="14">#REF!</x:definedName>
    <x:definedName name="ANA3261_18" localSheetId="14">#REF!</x:definedName>
    <x:definedName name="ANA3261_4" localSheetId="14">#REF!</x:definedName>
    <x:definedName name="ANA3261_5" localSheetId="14">'Ullage Before (2)'!#REF!</x:definedName>
    <x:definedName name="ANA3261_6" localSheetId="14">'Ullage Before (2)'!#REF!</x:definedName>
    <x:definedName name="ANA3261_7" localSheetId="14">'Ullage Before (2)'!#REF!</x:definedName>
    <x:definedName name="ANA3261_8" localSheetId="14">#REF!</x:definedName>
    <x:definedName name="ANAL1" localSheetId="14">#REF!</x:definedName>
    <x:definedName name="ANAL1_15" localSheetId="14">'Ullage Before (2)'!#REF!</x:definedName>
    <x:definedName name="ANAL1_16" localSheetId="14">#REF!</x:definedName>
    <x:definedName name="ANAL1_17" localSheetId="14">#REF!</x:definedName>
    <x:definedName name="ANAL1_18" localSheetId="14">#REF!</x:definedName>
    <x:definedName name="ANAL1_4" localSheetId="14">#REF!</x:definedName>
    <x:definedName name="ANAL1_5" localSheetId="14">'Ullage Before (2)'!#REF!</x:definedName>
    <x:definedName name="ANAL1_6" localSheetId="14">'Ullage Before (2)'!#REF!</x:definedName>
    <x:definedName name="ANAL1_7" localSheetId="14">'Ullage Before (2)'!#REF!</x:definedName>
    <x:definedName name="ANAL1_8" localSheetId="14">#REF!</x:definedName>
    <x:definedName name="ANAL3251" localSheetId="14">#REF!</x:definedName>
    <x:definedName name="ANAL3251_15" localSheetId="14">'Ullage Before (2)'!#REF!</x:definedName>
    <x:definedName name="ANAL3251_16" localSheetId="14">#REF!</x:definedName>
    <x:definedName name="ANAL3251_17" localSheetId="14">#REF!</x:definedName>
    <x:definedName name="ANAL3251_18" localSheetId="14">#REF!</x:definedName>
    <x:definedName name="ANAL3251_4" localSheetId="14">#REF!</x:definedName>
    <x:definedName name="ANAL3251_5" localSheetId="14">'Ullage Before (2)'!#REF!</x:definedName>
    <x:definedName name="ANAL3251_6" localSheetId="14">'Ullage Before (2)'!#REF!</x:definedName>
    <x:definedName name="ANAL3251_7" localSheetId="14">'Ullage Before (2)'!#REF!</x:definedName>
    <x:definedName name="ANAL3251_8" localSheetId="14">#REF!</x:definedName>
    <x:definedName name="anal3261" localSheetId="14">#REF!</x:definedName>
    <x:definedName name="anal3261_15" localSheetId="14">'Ullage Before (2)'!#REF!</x:definedName>
    <x:definedName name="anal3261_16" localSheetId="14">#REF!</x:definedName>
    <x:definedName name="anal3261_17" localSheetId="14">#REF!</x:definedName>
    <x:definedName name="anal3261_18" localSheetId="14">#REF!</x:definedName>
    <x:definedName name="anal3261_4" localSheetId="14">#REF!</x:definedName>
    <x:definedName name="anal3261_5" localSheetId="14">'Ullage Before (2)'!#REF!</x:definedName>
    <x:definedName name="anal3261_6" localSheetId="14">'Ullage Before (2)'!#REF!</x:definedName>
    <x:definedName name="anal3261_7" localSheetId="14">'Ullage Before (2)'!#REF!</x:definedName>
    <x:definedName name="anal3261_8" localSheetId="14">#REF!</x:definedName>
    <x:definedName name="Analisis" localSheetId="14">#REF!</x:definedName>
    <x:definedName name="ANALISYS" localSheetId="14">#REF!</x:definedName>
    <x:definedName name="b12BM24" localSheetId="14">#REF!</x:definedName>
    <x:definedName name="BARCO" localSheetId="14">#REF!</x:definedName>
    <x:definedName name="BBB" localSheetId="14">#REF!</x:definedName>
    <x:definedName name="BLANCO" localSheetId="14">#REF!</x:definedName>
    <x:definedName name="BSW" localSheetId="14">#REF!</x:definedName>
    <x:definedName name="Bunker" localSheetId="14">#REF!</x:definedName>
    <x:definedName name="Bunker_5" localSheetId="14">#REF!</x:definedName>
    <x:definedName name="Bunker_6" localSheetId="14">#REF!</x:definedName>
    <x:definedName name="Bunker_7" localSheetId="14">#REF!</x:definedName>
    <x:definedName name="Bunker_8" localSheetId="14">#REF!</x:definedName>
    <x:definedName name="c." localSheetId="14">#REF!</x:definedName>
    <x:definedName name="ca" localSheetId="14">#REF!</x:definedName>
    <x:definedName name="ca_8" localSheetId="14">#REF!</x:definedName>
    <x:definedName name="Calc.Terminal" localSheetId="14">'Ullage Before (2)'!#REF!</x:definedName>
    <x:definedName name="calculo" localSheetId="14">'Ullage Before (2)'!#REF!</x:definedName>
    <x:definedName name="cap" localSheetId="14">#REF!</x:definedName>
    <x:definedName name="caps" localSheetId="14">#REF!</x:definedName>
    <x:definedName name="CERQUAN" localSheetId="14">#REF!</x:definedName>
    <x:definedName name="CERQUAN10" localSheetId="14">#REF!</x:definedName>
    <x:definedName name="CERQUAN4" localSheetId="14">#REF!</x:definedName>
    <x:definedName name="CERQUAN5" localSheetId="14">#REF!</x:definedName>
    <x:definedName name="CERQUAN6" localSheetId="14">#REF!</x:definedName>
    <x:definedName name="CERQUAN7" localSheetId="14">#REF!</x:definedName>
    <x:definedName name="cerquan8" localSheetId="14">#REF!</x:definedName>
    <x:definedName name="CERQUAN9" localSheetId="14">#REF!</x:definedName>
    <x:definedName name="CERTIFICATE" localSheetId="14">#REF!</x:definedName>
    <x:definedName name="CERTQUA" localSheetId="14">#REF!</x:definedName>
    <x:definedName name="Cliente_15" localSheetId="14">'Ullage Before (2)'!#REF!</x:definedName>
    <x:definedName name="Cliente_16" localSheetId="14">'Ullage Before (2)'!#REF!</x:definedName>
    <x:definedName name="Cliente_17" localSheetId="14">#REF!</x:definedName>
    <x:definedName name="Cliente_18" localSheetId="14">#REF!</x:definedName>
    <x:definedName name="Cliente_21" localSheetId="14">'Ullage Before (2)'!#REF!</x:definedName>
    <x:definedName name="Cliente_4" localSheetId="14">'Ullage Before (2)'!#REF!</x:definedName>
    <x:definedName name="Cliente_5" localSheetId="14">'Ullage Before (2)'!#REF!</x:definedName>
    <x:definedName name="Cliente_6" localSheetId="14">'Ullage Before (2)'!#REF!</x:definedName>
    <x:definedName name="Cliente_7" localSheetId="14">'Ullage Before (2)'!#REF!</x:definedName>
    <x:definedName name="Cliente_8" localSheetId="14">#REF!</x:definedName>
    <x:definedName name="cliente1" localSheetId="14">'Ullage Before (2)'!#REF!</x:definedName>
    <x:definedName name="CLIENTE2" localSheetId="14">'Ullage Before (2)'!#REF!</x:definedName>
    <x:definedName name="COA" localSheetId="14">#REF!</x:definedName>
    <x:definedName name="conf1" localSheetId="14">#REF!</x:definedName>
    <x:definedName name="conf2" localSheetId="14">#REF!</x:definedName>
    <x:definedName name="CONF3" localSheetId="14">#REF!</x:definedName>
    <x:definedName name="coni1" localSheetId="14">#REF!</x:definedName>
    <x:definedName name="coni2" localSheetId="14">#REF!</x:definedName>
    <x:definedName name="conori" localSheetId="14">#REF!</x:definedName>
    <x:definedName name="COPEC" localSheetId="14">#REF!</x:definedName>
    <x:definedName name="COPEC_8" localSheetId="14">#REF!</x:definedName>
    <x:definedName name="CReference" localSheetId="14">#REF!</x:definedName>
    <x:definedName name="CSDF" localSheetId="14">#REF!</x:definedName>
    <x:definedName name="CUAL" localSheetId="14">#REF!</x:definedName>
    <x:definedName name="d" localSheetId="14">#REF!</x:definedName>
    <x:definedName name="D_15" localSheetId="14">#REF!</x:definedName>
    <x:definedName name="D_16" localSheetId="14">#REF!</x:definedName>
    <x:definedName name="D_17" localSheetId="14">#REF!</x:definedName>
    <x:definedName name="D_18" localSheetId="14">#REF!</x:definedName>
    <x:definedName name="D_4" localSheetId="14">#REF!</x:definedName>
    <x:definedName name="D_5" localSheetId="14">#REF!</x:definedName>
    <x:definedName name="D_6" localSheetId="14">#REF!</x:definedName>
    <x:definedName name="D_7" localSheetId="14">#REF!</x:definedName>
    <x:definedName name="D_8" localSheetId="14">#REF!</x:definedName>
    <x:definedName name="date" localSheetId="14">#REF!</x:definedName>
    <x:definedName name="DD" localSheetId="14">#REF!</x:definedName>
    <x:definedName name="DD_15" localSheetId="14">#REF!</x:definedName>
    <x:definedName name="DD_16" localSheetId="14">#REF!</x:definedName>
    <x:definedName name="DD_17" localSheetId="14">#REF!</x:definedName>
    <x:definedName name="DD_18" localSheetId="14">#REF!</x:definedName>
    <x:definedName name="DD_4" localSheetId="14">#REF!</x:definedName>
    <x:definedName name="DD_5" localSheetId="14">#REF!</x:definedName>
    <x:definedName name="DD_6" localSheetId="14">#REF!</x:definedName>
    <x:definedName name="DD_7" localSheetId="14">#REF!</x:definedName>
    <x:definedName name="DD_8" localSheetId="14">#REF!</x:definedName>
    <x:definedName name="dffdf" localSheetId="14">#REF!</x:definedName>
    <x:definedName name="DIF.REC" localSheetId="14">#REF!</x:definedName>
    <x:definedName name="DIF.REC_15" localSheetId="14">#REF!</x:definedName>
    <x:definedName name="DIF.REC_16" localSheetId="14">#REF!</x:definedName>
    <x:definedName name="DIF.REC_17" localSheetId="14">#REF!</x:definedName>
    <x:definedName name="DIF.REC_18" localSheetId="14">#REF!</x:definedName>
    <x:definedName name="DIF.REC_4" localSheetId="14">#REF!</x:definedName>
    <x:definedName name="DIF.REC_5" localSheetId="14">#REF!</x:definedName>
    <x:definedName name="DIF.REC_6" localSheetId="14">#REF!</x:definedName>
    <x:definedName name="DIF.REC_7" localSheetId="14">#REF!</x:definedName>
    <x:definedName name="DIF.REC_8" localSheetId="14">#REF!</x:definedName>
    <x:definedName name="discrepancia" localSheetId="14">#REF!</x:definedName>
    <x:definedName name="displace" localSheetId="14">#REF!</x:definedName>
    <x:definedName name="domicilio" localSheetId="14">#REF!</x:definedName>
    <x:definedName name="ds" localSheetId="14">#REF!</x:definedName>
    <x:definedName name="EE" localSheetId="14">#REF!</x:definedName>
    <x:definedName name="err" localSheetId="14">#REF!</x:definedName>
    <x:definedName name="ert" localSheetId="14">#REF!</x:definedName>
    <x:definedName name="ert_5" localSheetId="14">#REF!</x:definedName>
    <x:definedName name="ert_6" localSheetId="14">#REF!</x:definedName>
    <x:definedName name="ert_7" localSheetId="14">#REF!</x:definedName>
    <x:definedName name="ert_8" localSheetId="14">#REF!</x:definedName>
    <x:definedName name="erty" localSheetId="14">#REF!</x:definedName>
    <x:definedName name="Excel_BuiltIn_Recorder" localSheetId="14">#REF!</x:definedName>
    <x:definedName name="Excel_BuiltIn_Recorder_8" localSheetId="14">#REF!</x:definedName>
    <x:definedName name="EXXON" localSheetId="14">#REF!</x:definedName>
    <x:definedName name="EXXONMOBIL" localSheetId="14">#REF!</x:definedName>
    <x:definedName name="EXXX" localSheetId="14">#REF!</x:definedName>
    <x:definedName name="F_REPORTE" localSheetId="14">#REF!</x:definedName>
    <x:definedName name="favel" localSheetId="14">#REF!</x:definedName>
    <x:definedName name="fax" localSheetId="14">'Ullage Before (2)'!#REF!</x:definedName>
    <x:definedName name="fax2_16" localSheetId="14">'Ullage Before (2)'!#REF!</x:definedName>
    <x:definedName name="fax2_4" localSheetId="14">'Ullage Before (2)'!#REF!</x:definedName>
    <x:definedName name="fct" localSheetId="14">#REF!</x:definedName>
    <x:definedName name="fechainsp" localSheetId="14">#REF!</x:definedName>
    <x:definedName name="fgh" localSheetId="14">'Ullage Before (2)'!#REF!</x:definedName>
    <x:definedName name="FLIN" localSheetId="14">#REF!</x:definedName>
    <x:definedName name="FOS_5299_01" localSheetId="14">#REF!</x:definedName>
    <x:definedName name="GE_60F" localSheetId="14">#REF!</x:definedName>
    <x:definedName name="ges" localSheetId="14">#REF!</x:definedName>
    <x:definedName name="gest" localSheetId="14">#REF!</x:definedName>
    <x:definedName name="ggg" localSheetId="14">#REF!</x:definedName>
    <x:definedName name="HH" localSheetId="14">#REF!</x:definedName>
    <x:definedName name="hjk" localSheetId="14">'Ullage Before (2)'!#REF!</x:definedName>
    <x:definedName name="hoja" localSheetId="14">#REF!</x:definedName>
    <x:definedName name="IDate" localSheetId="14">#REF!</x:definedName>
    <x:definedName name="IMP" localSheetId="14">#REF!</x:definedName>
    <x:definedName name="IMP_8" localSheetId="14">#REF!</x:definedName>
    <x:definedName name="IMPRESION" localSheetId="14">[0]!IMPLOGO</x:definedName>
    <x:definedName name="Imprimir_área_IM" localSheetId="14">#REF!</x:definedName>
    <x:definedName name="imprs" localSheetId="14">[0]!IMPLOGO</x:definedName>
    <x:definedName name="index" localSheetId="14">'Ullage Before (2)'!#REF!</x:definedName>
    <x:definedName name="index_16" localSheetId="14">'Ullage Before (2)'!#REF!</x:definedName>
    <x:definedName name="index_4" localSheetId="14">'Ullage Before (2)'!#REF!</x:definedName>
    <x:definedName name="inspeccion" localSheetId="14">#REF!</x:definedName>
    <x:definedName name="IY" localSheetId="14">#REF!</x:definedName>
    <x:definedName name="JAN" localSheetId="14">#REF!</x:definedName>
    <x:definedName name="JJ" localSheetId="14">#REF!</x:definedName>
    <x:definedName name="jk" localSheetId="14">'Ullage Before (2)'!#REF!</x:definedName>
    <x:definedName name="jkl" localSheetId="14">'Ullage Before (2)'!#REF!</x:definedName>
    <x:definedName name="k" localSheetId="14">#REF!</x:definedName>
    <x:definedName name="KOCH" localSheetId="14">#REF!</x:definedName>
    <x:definedName name="L" localSheetId="14">#REF!</x:definedName>
    <x:definedName name="LAP" localSheetId="14">#REF!</x:definedName>
    <x:definedName name="LBS" localSheetId="14">#REF!</x:definedName>
    <x:definedName name="libro" localSheetId="14">'Ullage Before (2)'!#REF!</x:definedName>
    <x:definedName name="libro3" localSheetId="14">#REF!</x:definedName>
    <x:definedName name="libro3_15" localSheetId="14">#REF!</x:definedName>
    <x:definedName name="libro3_16" localSheetId="14">#REF!</x:definedName>
    <x:definedName name="libro3_17" localSheetId="14">#REF!</x:definedName>
    <x:definedName name="libro3_18" localSheetId="14">#REF!</x:definedName>
    <x:definedName name="libro3_4" localSheetId="14">#REF!</x:definedName>
    <x:definedName name="libro3_5" localSheetId="14">#REF!</x:definedName>
    <x:definedName name="libro3_6" localSheetId="14">#REF!</x:definedName>
    <x:definedName name="libro3_7" localSheetId="14">#REF!</x:definedName>
    <x:definedName name="libro3_8" localSheetId="14">#REF!</x:definedName>
    <x:definedName name="libro4" localSheetId="14">#REF!</x:definedName>
    <x:definedName name="LOADSCALE" localSheetId="14">#REF!</x:definedName>
    <x:definedName name="LONG_MC_RAD" localSheetId="14">'Ullage Before (2)'!#REF!</x:definedName>
    <x:definedName name="loop" localSheetId="14">#REF!</x:definedName>
    <x:definedName name="LOP" localSheetId="14">'Ullage Before (2)'!#REF!</x:definedName>
    <x:definedName name="Macro1_8" localSheetId="14">#REF!</x:definedName>
    <x:definedName name="Macro2_8" localSheetId="14">#REF!</x:definedName>
    <x:definedName name="MARATHOS" localSheetId="14">#REF!</x:definedName>
    <x:definedName name="marcelo" localSheetId="14">#REF!</x:definedName>
    <x:definedName name="MOBIL" localSheetId="14">#REF!</x:definedName>
    <x:definedName name="N_REFERENCIA" localSheetId="14">#REF!</x:definedName>
    <x:definedName name="NA" localSheetId="14">#REF!</x:definedName>
    <x:definedName name="NAVE" localSheetId="14">#REF!</x:definedName>
    <x:definedName name="NEW" localSheetId="14">#REF!</x:definedName>
    <x:definedName name="nref" localSheetId="14">#REF!</x:definedName>
    <x:definedName name="NUEVO" localSheetId="14">#REF!</x:definedName>
    <x:definedName name="numero" localSheetId="14">#REF!</x:definedName>
    <x:definedName name="OBQ_2" localSheetId="14">#REF!</x:definedName>
    <x:definedName name="OBQ_3" localSheetId="14">#REF!</x:definedName>
    <x:definedName name="observ2" localSheetId="14">'Ullage Before (2)'!#REF!</x:definedName>
    <x:definedName name="observ3" localSheetId="14">'Ullage Before (2)'!#REF!</x:definedName>
    <x:definedName name="OCENSA" localSheetId="14">#REF!</x:definedName>
    <x:definedName name="ol" localSheetId="14">#REF!</x:definedName>
    <x:definedName name="OReference" localSheetId="14">#REF!</x:definedName>
    <x:definedName name="oscaer" localSheetId="14">#REF!</x:definedName>
    <x:definedName name="PAGE2" localSheetId="14">#REF!</x:definedName>
    <x:definedName name="PARCELA1" localSheetId="14">#REF!</x:definedName>
    <x:definedName name="PARCELA2" localSheetId="14">#REF!</x:definedName>
    <x:definedName name="PARCELA3" localSheetId="14">#REF!</x:definedName>
    <x:definedName name="PARCELA4" localSheetId="14">#REF!</x:definedName>
    <x:definedName name="PARCELA5" localSheetId="14">#REF!</x:definedName>
    <x:definedName name="PARCELA6" localSheetId="14">#REF!</x:definedName>
    <x:definedName name="PARCELA9" localSheetId="14">#REF!</x:definedName>
    <x:definedName name="PETRO" localSheetId="14">#REF!</x:definedName>
    <x:definedName name="PETROBRAS" localSheetId="14">#REF!</x:definedName>
    <x:definedName name="PIET" localSheetId="14">#REF!</x:definedName>
    <x:definedName name="pn" localSheetId="14">#REF!</x:definedName>
    <x:definedName name="pns" localSheetId="14">#REF!</x:definedName>
    <x:definedName name="PRO_17" localSheetId="14">#REF!</x:definedName>
    <x:definedName name="PRO_18" localSheetId="14">#REF!</x:definedName>
    <x:definedName name="PRO_5" localSheetId="14">#REF!</x:definedName>
    <x:definedName name="PRO_6" localSheetId="14">#REF!</x:definedName>
    <x:definedName name="PRO_7" localSheetId="14">#REF!</x:definedName>
    <x:definedName name="PRO_8" localSheetId="14">#REF!</x:definedName>
    <x:definedName name="Protes" localSheetId="14">#REF!</x:definedName>
    <x:definedName name="Protes_15" localSheetId="14">'Ullage Before (2)'!#REF!</x:definedName>
    <x:definedName name="Protes_16" localSheetId="14">#REF!</x:definedName>
    <x:definedName name="Protes_17" localSheetId="14">#REF!</x:definedName>
    <x:definedName name="Protes_18" localSheetId="14">#REF!</x:definedName>
    <x:definedName name="Protes_4" localSheetId="14">#REF!</x:definedName>
    <x:definedName name="Protes_5" localSheetId="14">#REF!</x:definedName>
    <x:definedName name="Protes_6" localSheetId="14">#REF!</x:definedName>
    <x:definedName name="Protes_7" localSheetId="14">#REF!</x:definedName>
    <x:definedName name="Protes_8" localSheetId="14">#REF!</x:definedName>
    <x:definedName name="protesta" localSheetId="14">'Ullage Before (2)'!#REF!</x:definedName>
    <x:definedName name="PROTESTDIFF" localSheetId="14">#REF!</x:definedName>
    <x:definedName name="PROTS" localSheetId="14">'Ullage Before (2)'!#REF!</x:definedName>
    <x:definedName name="PROVER" localSheetId="14">#REF!</x:definedName>
    <x:definedName name="PROVERS" localSheetId="14">#REF!</x:definedName>
    <x:definedName name="pt" localSheetId="14">#REF!</x:definedName>
    <x:definedName name="pts" localSheetId="14">#REF!</x:definedName>
    <x:definedName name="puerto" localSheetId="14">#REF!</x:definedName>
    <x:definedName name="q" localSheetId="14">#REF!</x:definedName>
    <x:definedName name="QBUNKER" localSheetId="14">#REF!</x:definedName>
    <x:definedName name="QCHEVAR" localSheetId="14">#REF!</x:definedName>
    <x:definedName name="QCKLST" localSheetId="14">#REF!</x:definedName>
    <x:definedName name="QCKLST." localSheetId="14">#REF!</x:definedName>
    <x:definedName name="QCKLSTL" localSheetId="14">#REF!</x:definedName>
    <x:definedName name="QCOA" localSheetId="14">#REF!</x:definedName>
    <x:definedName name="QCOVER" localSheetId="14">#REF!</x:definedName>
    <x:definedName name="QDISCRP" localSheetId="14">#REF!</x:definedName>
    <x:definedName name="QDOCREC" localSheetId="14">#REF!</x:definedName>
    <x:definedName name="QE" localSheetId="14">'Ullage Before (2)'!#REF!</x:definedName>
    <x:definedName name="QGAGEHT" localSheetId="14">#REF!</x:definedName>
    <x:definedName name="QLINDIS" localSheetId="14">#REF!</x:definedName>
    <x:definedName name="QLOP" localSheetId="14">#REF!</x:definedName>
    <x:definedName name="QLOT" localSheetId="14">#REF!</x:definedName>
    <x:definedName name="QOBQROB" localSheetId="14">#REF!</x:definedName>
    <x:definedName name="QORDERS" localSheetId="14">#REF!</x:definedName>
    <x:definedName name="qprovers" localSheetId="14">#REF!</x:definedName>
    <x:definedName name="QSA" localSheetId="14">#REF!</x:definedName>
    <x:definedName name="QSAA" localSheetId="14">#REF!</x:definedName>
    <x:definedName name="QSAMDIS" localSheetId="14">#REF!</x:definedName>
    <x:definedName name="QSAPER" localSheetId="14">#REF!</x:definedName>
    <x:definedName name="QSHOMET" localSheetId="14">#REF!</x:definedName>
    <x:definedName name="QSHOPRD" localSheetId="14">#REF!</x:definedName>
    <x:definedName name="QSHOREP" localSheetId="14">#REF!</x:definedName>
    <x:definedName name="QSUMRY" localSheetId="14">#REF!</x:definedName>
    <x:definedName name="QTETG" localSheetId="14">#REF!</x:definedName>
    <x:definedName name="QTIMELOG" localSheetId="14">#REF!</x:definedName>
    <x:definedName name="QTIMLOG" localSheetId="14">#REF!</x:definedName>
    <x:definedName name="QULLREP" localSheetId="14">#REF!</x:definedName>
    <x:definedName name="QVEF" localSheetId="14">#REF!</x:definedName>
    <x:definedName name="QVISINS" localSheetId="14">#REF!</x:definedName>
    <x:definedName name="QVOIDS" localSheetId="14">#REF!</x:definedName>
    <x:definedName name="RAJA" localSheetId="14">#REF!</x:definedName>
    <x:definedName name="raosmama" localSheetId="14">#REF!</x:definedName>
    <x:definedName name="rene" localSheetId="14">#REF!</x:definedName>
    <x:definedName name="REPORT_DATE" localSheetId="14">#REF!</x:definedName>
    <x:definedName name="representante" localSheetId="14">#REF!</x:definedName>
    <x:definedName name="restaq" localSheetId="14">#REF!</x:definedName>
    <x:definedName name="Secondary" localSheetId="14">#REF!</x:definedName>
    <x:definedName name="Secondary_15" localSheetId="14">#REF!</x:definedName>
    <x:definedName name="Secondary_16" localSheetId="14">#REF!</x:definedName>
    <x:definedName name="Secondary_17" localSheetId="14">#REF!</x:definedName>
    <x:definedName name="Secondary_18" localSheetId="14">#REF!</x:definedName>
    <x:definedName name="Secondary_4" localSheetId="14">#REF!</x:definedName>
    <x:definedName name="Secondary_5" localSheetId="14">#REF!</x:definedName>
    <x:definedName name="Secondary_6" localSheetId="14">#REF!</x:definedName>
    <x:definedName name="Secondary_7" localSheetId="14">#REF!</x:definedName>
    <x:definedName name="Secondary_8" localSheetId="14">'Ullage Before (2)'!#REF!</x:definedName>
    <x:definedName name="SHICARGO" localSheetId="14">#REF!</x:definedName>
    <x:definedName name="SHOMET" localSheetId="14">#REF!</x:definedName>
    <x:definedName name="SHOREP" localSheetId="14">#REF!</x:definedName>
    <x:definedName name="shr" localSheetId="14">#REF!</x:definedName>
    <x:definedName name="shr_8" localSheetId="14">#REF!</x:definedName>
    <x:definedName name="sref" localSheetId="14">#REF!</x:definedName>
    <x:definedName name="SS" localSheetId="14">#REF!</x:definedName>
    <x:definedName name="sss" localSheetId="14">#REF!</x:definedName>
    <x:definedName name="SU_REFERENCIA" localSheetId="14">#REF!</x:definedName>
    <x:definedName name="SUBJECT" localSheetId="14">#REF!</x:definedName>
    <x:definedName name="SUM" localSheetId="14">#REF!</x:definedName>
    <x:definedName name="SUM_15" localSheetId="14">#REF!</x:definedName>
    <x:definedName name="SUM_16" localSheetId="14">#REF!</x:definedName>
    <x:definedName name="SUM_17" localSheetId="14">#REF!</x:definedName>
    <x:definedName name="SUM_18" localSheetId="14">#REF!</x:definedName>
    <x:definedName name="SUM_4" localSheetId="14">#REF!</x:definedName>
    <x:definedName name="SUM_5" localSheetId="14">#REF!</x:definedName>
    <x:definedName name="SUM_6" localSheetId="14">#REF!</x:definedName>
    <x:definedName name="SUM_7" localSheetId="14">#REF!</x:definedName>
    <x:definedName name="SUM_8" localSheetId="14">#REF!</x:definedName>
    <x:definedName name="suma" localSheetId="14">#REF!</x:definedName>
    <x:definedName name="SUPPLY" localSheetId="14">#REF!</x:definedName>
    <x:definedName name="T" localSheetId="14">#REF!</x:definedName>
    <x:definedName name="TAB13_15" localSheetId="14">#REF!</x:definedName>
    <x:definedName name="TAB13_17" localSheetId="14">#REF!</x:definedName>
    <x:definedName name="TAB13_18" localSheetId="14">#REF!</x:definedName>
    <x:definedName name="TAB13_5" localSheetId="14">#REF!</x:definedName>
    <x:definedName name="TAB13_6" localSheetId="14">#REF!</x:definedName>
    <x:definedName name="TAB13_7" localSheetId="14">#REF!</x:definedName>
    <x:definedName name="TAB13_8" localSheetId="14">#REF!</x:definedName>
    <x:definedName name="TANULOD" localSheetId="14">#REF!</x:definedName>
    <x:definedName name="TELEX" localSheetId="14">#REF!</x:definedName>
    <x:definedName name="telex1" localSheetId="14">#REF!</x:definedName>
    <x:definedName name="telex2" localSheetId="14">#REF!</x:definedName>
    <x:definedName name="telex3" localSheetId="14">#REF!</x:definedName>
    <x:definedName name="temperaturas" localSheetId="14">#REF!</x:definedName>
    <x:definedName name="TIME" localSheetId="14">#REF!</x:definedName>
    <x:definedName name="TITLE" localSheetId="14">#REF!</x:definedName>
    <x:definedName name="TKCLE" localSheetId="14">#REF!</x:definedName>
    <x:definedName name="TL" localSheetId="14">#REF!</x:definedName>
    <x:definedName name="TLXCOVE" localSheetId="14">#REF!</x:definedName>
    <x:definedName name="TONELAJE" localSheetId="14">#REF!</x:definedName>
    <x:definedName name="ULLA" localSheetId="14">#REF!</x:definedName>
    <x:definedName name="USGALL" localSheetId="14">#REF!</x:definedName>
    <x:definedName name="UTI" localSheetId="14">#REF!</x:definedName>
    <x:definedName name="UTI_15" localSheetId="14">#REF!</x:definedName>
    <x:definedName name="UTI_17" localSheetId="14">#REF!</x:definedName>
    <x:definedName name="UTI_18" localSheetId="14">#REF!</x:definedName>
    <x:definedName name="UTI_5" localSheetId="14">#REF!</x:definedName>
    <x:definedName name="UTI_6" localSheetId="14">#REF!</x:definedName>
    <x:definedName name="UTI_7" localSheetId="14">#REF!</x:definedName>
    <x:definedName name="UTI_8" localSheetId="14">#REF!</x:definedName>
    <x:definedName name="UU" localSheetId="14">#REF!</x:definedName>
    <x:definedName name="vn" localSheetId="14">#REF!</x:definedName>
    <x:definedName name="VT" localSheetId="14">#REF!</x:definedName>
    <x:definedName name="VV" localSheetId="14">#REF!</x:definedName>
    <x:definedName name="wer" localSheetId="14">#REF!</x:definedName>
    <x:definedName name="x" localSheetId="14">#REF!</x:definedName>
    <x:definedName name="XX" localSheetId="14">#REF!</x:definedName>
    <x:definedName name="z" localSheetId="14">#REF!</x:definedName>
    <x:definedName name="Z_2BA03EB6_093C_49F3_8966_6172233D3596_.wvu.Cols" localSheetId="14" hidden="1">'Ullage Before (2)'!$Z:$DV</x:definedName>
    <x:definedName name="Z_2BA03EB6_093C_49F3_8966_6172233D3596_.wvu.PrintArea" localSheetId="14" hidden="1">'Ullage Before (2)'!$A$1:$P$56</x:definedName>
    <x:definedName name="Z_2BA03EB6_093C_49F3_8966_6172233D3596_.wvu.Rows" localSheetId="14" hidden="1">'Ullage Before (2)'!$67:$110,'Ullage Before (2)'!$137:$179</x:definedName>
    <x:definedName name="Z_C374D5A5_6938_4958_B3EB_850192A87858_.wvu.Cols" localSheetId="14" hidden="1">'Ullage Before (2)'!$Z:$DV</x:definedName>
    <x:definedName name="Z_C374D5A5_6938_4958_B3EB_850192A87858_.wvu.PrintArea" localSheetId="14" hidden="1">'Ullage Before (2)'!$A$1:$P$56</x:definedName>
    <x:definedName name="Z_C374D5A5_6938_4958_B3EB_850192A87858_.wvu.Rows" localSheetId="14" hidden="1">'Ullage Before (2)'!$67:$110,'Ullage Before (2)'!$137:$179</x:definedName>
    <x:definedName name="ZZ" localSheetId="14">#REF!</x:definedName>
    <x:definedName name="\0" localSheetId="8">#REF!</x:definedName>
    <x:definedName name="\r" localSheetId="8">'V E F  '!#REF!</x:definedName>
    <x:definedName name="\s" localSheetId="8">'V E F  '!#REF!</x:definedName>
    <x:definedName name="_____________________fax2" localSheetId="8">'V E F  '!#REF!</x:definedName>
    <x:definedName name="____________________fax2" localSheetId="8">'V E F  '!#REF!</x:definedName>
    <x:definedName name="___________________fax2" localSheetId="8">'V E F  '!#REF!</x:definedName>
    <x:definedName name="__________________fax2" localSheetId="8">'V E F  '!#REF!</x:definedName>
    <x:definedName name="_________________fax2" localSheetId="8">'V E F  '!#REF!</x:definedName>
    <x:definedName name="______ANA3261" localSheetId="8">#REF!</x:definedName>
    <x:definedName name="______fax2" localSheetId="8">'V E F  '!#REF!</x:definedName>
    <x:definedName name="_____ANA3261" localSheetId="8">#REF!</x:definedName>
    <x:definedName name="_____fax2" localSheetId="8">'V E F  '!#REF!</x:definedName>
    <x:definedName name="_____TAB13" localSheetId="8">#REF!</x:definedName>
    <x:definedName name="____ANA3261" localSheetId="8">#REF!</x:definedName>
    <x:definedName name="____fax2" localSheetId="8">'V E F  '!#REF!</x:definedName>
    <x:definedName name="____OBS1" localSheetId="8">'V E F  '!#REF!</x:definedName>
    <x:definedName name="____TAB13" localSheetId="8">#REF!</x:definedName>
    <x:definedName name="___ANA3261" localSheetId="8">#REF!</x:definedName>
    <x:definedName name="___fax2" localSheetId="8">'V E F  '!#REF!</x:definedName>
    <x:definedName name="___OBS1" localSheetId="8">'V E F  '!#REF!</x:definedName>
    <x:definedName name="___TAB13" localSheetId="8">#REF!</x:definedName>
    <x:definedName name="__ANA3261" localSheetId="8">#REF!</x:definedName>
    <x:definedName name="__fax2" localSheetId="8">'V E F  '!#REF!</x:definedName>
    <x:definedName name="__OBS1" localSheetId="8">'V E F  '!#REF!</x:definedName>
    <x:definedName name="__TAB13" localSheetId="8">#REF!</x:definedName>
    <x:definedName name="_ANA32145" localSheetId="8">#REF!</x:definedName>
    <x:definedName name="_ANA3261" localSheetId="8">#REF!</x:definedName>
    <x:definedName name="_ANA3261_15" localSheetId="8">#REF!</x:definedName>
    <x:definedName name="_ANA3261_8" localSheetId="8">#REF!</x:definedName>
    <x:definedName name="_fax2" localSheetId="8">'V E F  '!#REF!</x:definedName>
    <x:definedName name="_Fill" localSheetId="8" hidden="1">'V E F  '!#REF!</x:definedName>
    <x:definedName name="_LOP3" localSheetId="8">'V E F  '!#REF!</x:definedName>
    <x:definedName name="_OBS1" localSheetId="8">'V E F  '!#REF!</x:definedName>
    <x:definedName name="_TAB13" localSheetId="8">#REF!</x:definedName>
    <x:definedName name="_Table1_In1" localSheetId="8" hidden="1">#REF!</x:definedName>
    <x:definedName name="_Table1_Out" localSheetId="8" hidden="1">#REF!</x:definedName>
    <x:definedName name="AENTRADA" localSheetId="8">#REF!</x:definedName>
    <x:definedName name="Almacen" localSheetId="8">#REF!</x:definedName>
    <x:definedName name="AMOCO" localSheetId="8">#REF!</x:definedName>
    <x:definedName name="an" localSheetId="8">'V E F  '!#REF!</x:definedName>
    <x:definedName name="ANA3261_15" localSheetId="8">'V E F  '!#REF!</x:definedName>
    <x:definedName name="ANA3261_16" localSheetId="8">#REF!</x:definedName>
    <x:definedName name="ANA3261_17" localSheetId="8">#REF!</x:definedName>
    <x:definedName name="ANA3261_18" localSheetId="8">#REF!</x:definedName>
    <x:definedName name="ANA3261_4" localSheetId="8">#REF!</x:definedName>
    <x:definedName name="ANA3261_8" localSheetId="8">#REF!</x:definedName>
    <x:definedName name="ANAL1" localSheetId="8">#REF!</x:definedName>
    <x:definedName name="ANAL1_15" localSheetId="8">'V E F  '!#REF!</x:definedName>
    <x:definedName name="ANAL1_16" localSheetId="8">#REF!</x:definedName>
    <x:definedName name="ANAL1_17" localSheetId="8">#REF!</x:definedName>
    <x:definedName name="ANAL1_18" localSheetId="8">#REF!</x:definedName>
    <x:definedName name="ANAL1_4" localSheetId="8">#REF!</x:definedName>
    <x:definedName name="ANAL1_8" localSheetId="8">#REF!</x:definedName>
    <x:definedName name="ANAL3251" localSheetId="8">#REF!</x:definedName>
    <x:definedName name="ANAL3251_15" localSheetId="8">'V E F  '!#REF!</x:definedName>
    <x:definedName name="ANAL3251_16" localSheetId="8">#REF!</x:definedName>
    <x:definedName name="ANAL3251_17" localSheetId="8">#REF!</x:definedName>
    <x:definedName name="ANAL3251_18" localSheetId="8">#REF!</x:definedName>
    <x:definedName name="ANAL3251_4" localSheetId="8">#REF!</x:definedName>
    <x:definedName name="ANAL3251_8" localSheetId="8">#REF!</x:definedName>
    <x:definedName name="anal3261" localSheetId="8">#REF!</x:definedName>
    <x:definedName name="anal3261_15" localSheetId="8">'V E F  '!#REF!</x:definedName>
    <x:definedName name="anal3261_16" localSheetId="8">#REF!</x:definedName>
    <x:definedName name="anal3261_17" localSheetId="8">#REF!</x:definedName>
    <x:definedName name="anal3261_18" localSheetId="8">#REF!</x:definedName>
    <x:definedName name="anal3261_4" localSheetId="8">#REF!</x:definedName>
    <x:definedName name="anal3261_8" localSheetId="8">#REF!</x:definedName>
    <x:definedName name="Analisis" localSheetId="8">#REF!</x:definedName>
    <x:definedName name="ANALISYS" localSheetId="8">#REF!</x:definedName>
    <x:definedName name="ANALYSIS" localSheetId="8">'V E F  '!ANALYSIS</x:definedName>
    <x:definedName name="b12BM24" localSheetId="8">#REF!</x:definedName>
    <x:definedName name="BALTIC" localSheetId="8">'V E F  '!BALTIC</x:definedName>
    <x:definedName name="BARCO" localSheetId="8">#REF!</x:definedName>
    <x:definedName name="BBB" localSheetId="8">#REF!</x:definedName>
    <x:definedName name="BLANCO" localSheetId="8">#REF!</x:definedName>
    <x:definedName name="BSW" localSheetId="8">#REF!</x:definedName>
    <x:definedName name="Bunker" localSheetId="8">#REF!</x:definedName>
    <x:definedName name="Bunker_5" localSheetId="8">#REF!</x:definedName>
    <x:definedName name="cap" localSheetId="8">#REF!</x:definedName>
    <x:definedName name="caps" localSheetId="8">#REF!</x:definedName>
    <x:definedName name="carta" localSheetId="8">'V E F  '!#REF!</x:definedName>
    <x:definedName name="CERQUAN" localSheetId="8">#REF!</x:definedName>
    <x:definedName name="CERQUAN10" localSheetId="8">#REF!</x:definedName>
    <x:definedName name="CERQUAN4" localSheetId="8">#REF!</x:definedName>
    <x:definedName name="client" localSheetId="8">'V E F  '!#REF!</x:definedName>
    <x:definedName name="Cliente_15" localSheetId="8">'V E F  '!#REF!</x:definedName>
    <x:definedName name="Cliente_16" localSheetId="8">'V E F  '!#REF!</x:definedName>
    <x:definedName name="Cliente_17" localSheetId="8">#REF!</x:definedName>
    <x:definedName name="Cliente_18" localSheetId="8">#REF!</x:definedName>
    <x:definedName name="Cliente_21" localSheetId="8">'V E F  '!#REF!</x:definedName>
    <x:definedName name="Cliente_4" localSheetId="8">'V E F  '!#REF!</x:definedName>
    <x:definedName name="Cliente_8" localSheetId="8">#REF!</x:definedName>
    <x:definedName name="cliente1" localSheetId="8">'V E F  '!#REF!</x:definedName>
    <x:definedName name="CLIENTE2" localSheetId="8">'V E F  '!#REF!</x:definedName>
    <x:definedName name="COA" localSheetId="8">#REF!</x:definedName>
    <x:definedName name="COMPAR" localSheetId="8">'V E F  '!#REF!</x:definedName>
    <x:definedName name="conf1" localSheetId="8">#REF!</x:definedName>
    <x:definedName name="conf2" localSheetId="8">#REF!</x:definedName>
    <x:definedName name="CONF3" localSheetId="8">#REF!</x:definedName>
    <x:definedName name="crefe" localSheetId="8">'V E F  '!#REF!</x:definedName>
    <x:definedName name="CReference" localSheetId="8">#REF!</x:definedName>
    <x:definedName name="CSDF" localSheetId="8">#REF!</x:definedName>
    <x:definedName name="CUAL" localSheetId="8">#REF!</x:definedName>
    <x:definedName name="dffdf" localSheetId="8">#REF!</x:definedName>
    <x:definedName name="DIF.REC" localSheetId="8">#REF!</x:definedName>
    <x:definedName name="DIF.REC_17" localSheetId="8">#REF!</x:definedName>
    <x:definedName name="DIF.REC_18" localSheetId="8">#REF!</x:definedName>
    <x:definedName name="DIF.REC_4" localSheetId="8">#REF!</x:definedName>
    <x:definedName name="DIF.REC_5" localSheetId="8">#REF!</x:definedName>
    <x:definedName name="DIF.REC_6" localSheetId="8">#REF!</x:definedName>
    <x:definedName name="DIF.REC_7" localSheetId="8">#REF!</x:definedName>
    <x:definedName name="DIF.REC_8" localSheetId="8">#REF!</x:definedName>
    <x:definedName name="DISCREPANCY" localSheetId="8">'V E F  '!#REF!</x:definedName>
    <x:definedName name="displace" localSheetId="8">#REF!</x:definedName>
    <x:definedName name="domicilio" localSheetId="8">#REF!</x:definedName>
    <x:definedName name="ds" localSheetId="8">#REF!</x:definedName>
    <x:definedName name="EDGAR" localSheetId="8">'V E F  '!EDGAR</x:definedName>
    <x:definedName name="EE" localSheetId="8">#REF!</x:definedName>
    <x:definedName name="EEEEEEEEEE" localSheetId="8">'V E F  '!#REF!</x:definedName>
    <x:definedName name="EIEIEIEIEIEIE" localSheetId="8">'V E F  '!#REF!</x:definedName>
    <x:definedName name="ENCARTGELA" localSheetId="8">'V E F  '!#REF!</x:definedName>
    <x:definedName name="err" localSheetId="8">#REF!</x:definedName>
    <x:definedName name="ert" localSheetId="8">#REF!</x:definedName>
    <x:definedName name="ert_5" localSheetId="8">#REF!</x:definedName>
    <x:definedName name="F_REPORTE" localSheetId="8">#REF!</x:definedName>
    <x:definedName name="favel" localSheetId="8">#REF!</x:definedName>
    <x:definedName name="fax" localSheetId="8">'V E F  '!#REF!</x:definedName>
    <x:definedName name="fax2_16" localSheetId="8">'V E F  '!#REF!</x:definedName>
    <x:definedName name="fax2_4" localSheetId="8">'V E F  '!#REF!</x:definedName>
    <x:definedName name="fct" localSheetId="8">#REF!</x:definedName>
    <x:definedName name="fechainsp" localSheetId="8">#REF!</x:definedName>
    <x:definedName name="fgh" localSheetId="8">'V E F  '!#REF!</x:definedName>
    <x:definedName name="FINAL" localSheetId="8">'V E F  '!#REF!</x:definedName>
    <x:definedName name="FLIN" localSheetId="8">#REF!</x:definedName>
    <x:definedName name="formato" localSheetId="8">'V E F  '!#REF!</x:definedName>
    <x:definedName name="FOS_5299_01" localSheetId="8">#REF!</x:definedName>
    <x:definedName name="GE_60F" localSheetId="8">#REF!</x:definedName>
    <x:definedName name="ges" localSheetId="8">#REF!</x:definedName>
    <x:definedName name="HH" localSheetId="8">#REF!</x:definedName>
    <x:definedName name="hjk" localSheetId="8">'V E F  '!#REF!</x:definedName>
    <x:definedName name="hoja" localSheetId="8">#REF!</x:definedName>
    <x:definedName name="Hola" localSheetId="8">#REF!</x:definedName>
    <x:definedName name="IDate" localSheetId="8">#REF!</x:definedName>
    <x:definedName name="IMP" localSheetId="8">#REF!</x:definedName>
    <x:definedName name="IMPRESION" localSheetId="8">[0]!IMPLOGO</x:definedName>
    <x:definedName name="IMPRIMIR" localSheetId="8">'V E F  '!IMPRIMIR</x:definedName>
    <x:definedName name="Imprimir_área_IM" localSheetId="8">#REF!</x:definedName>
    <x:definedName name="imprs" localSheetId="8">[0]!IMPLOGO</x:definedName>
    <x:definedName name="index" localSheetId="8">'V E F  '!#REF!</x:definedName>
    <x:definedName name="index_16" localSheetId="8">'V E F  '!#REF!</x:definedName>
    <x:definedName name="index_4" localSheetId="8">'V E F  '!#REF!</x:definedName>
    <x:definedName name="inspdate" localSheetId="8">'V E F  '!#REF!</x:definedName>
    <x:definedName name="inspeccion" localSheetId="8">#REF!</x:definedName>
    <x:definedName name="IY" localSheetId="8">#REF!</x:definedName>
    <x:definedName name="JAN" localSheetId="8">#REF!</x:definedName>
    <x:definedName name="JUAN" localSheetId="8">'V E F  '!#REF!</x:definedName>
    <x:definedName name="k" localSheetId="8">#REF!</x:definedName>
    <x:definedName name="KOCH" localSheetId="8">#REF!</x:definedName>
    <x:definedName name="L" localSheetId="8">#REF!</x:definedName>
    <x:definedName name="LAP" localSheetId="8">#REF!</x:definedName>
    <x:definedName name="LBS" localSheetId="8">#REF!</x:definedName>
    <x:definedName name="LETA" localSheetId="8">'V E F  '!#REF!</x:definedName>
    <x:definedName name="LETATAR" localSheetId="8">'V E F  '!#REF!</x:definedName>
    <x:definedName name="lettar" localSheetId="8">'V E F  '!#REF!</x:definedName>
    <x:definedName name="letter" localSheetId="8">'V E F  '!#REF!</x:definedName>
    <x:definedName name="LIBARDO" localSheetId="8">'V E F  '!LIBARDO</x:definedName>
    <x:definedName name="libro" localSheetId="8">'V E F  '!#REF!</x:definedName>
    <x:definedName name="libro3" localSheetId="8">#REF!</x:definedName>
    <x:definedName name="libro3_15" localSheetId="8">#REF!</x:definedName>
    <x:definedName name="libro3_16" localSheetId="8">#REF!</x:definedName>
    <x:definedName name="LOCAT" localSheetId="8">'V E F  '!#REF!</x:definedName>
    <x:definedName name="location" localSheetId="8">'V E F  '!#REF!</x:definedName>
    <x:definedName name="LOIU" localSheetId="8">'V E F  '!#REF!</x:definedName>
    <x:definedName name="LONG_MC_RAD" localSheetId="8">'V E F  '!#REF!</x:definedName>
    <x:definedName name="loop" localSheetId="8">#REF!</x:definedName>
    <x:definedName name="LOP" localSheetId="8">'V E F  '!#REF!</x:definedName>
    <x:definedName name="Macro1_8" localSheetId="8">#REF!</x:definedName>
    <x:definedName name="Macro2_8" localSheetId="8">#REF!</x:definedName>
    <x:definedName name="MARATHOS" localSheetId="8">#REF!</x:definedName>
    <x:definedName name="marcelo" localSheetId="8">#REF!</x:definedName>
    <x:definedName name="MOBIL" localSheetId="8">#REF!</x:definedName>
    <x:definedName name="Módulo2.IMPLOGO" localSheetId="8">'V E F  '!Módulo2.IMPLOGO</x:definedName>
    <x:definedName name="N_REFERENCIA" localSheetId="8">#REF!</x:definedName>
    <x:definedName name="NA" localSheetId="8">#REF!</x:definedName>
    <x:definedName name="NAVE" localSheetId="8">#REF!</x:definedName>
    <x:definedName name="NUEVO" localSheetId="8">#REF!</x:definedName>
    <x:definedName name="numero" localSheetId="8">#REF!</x:definedName>
    <x:definedName name="OBQ_2" localSheetId="8">#REF!</x:definedName>
    <x:definedName name="OCENSA" localSheetId="8">#REF!</x:definedName>
    <x:definedName name="OEEEEEEEE" localSheetId="8">'V E F  '!#REF!</x:definedName>
    <x:definedName name="ol" localSheetId="8">#REF!</x:definedName>
    <x:definedName name="ORE" localSheetId="8">'V E F  '!#REF!</x:definedName>
    <x:definedName name="orefe" localSheetId="8">'V E F  '!#REF!</x:definedName>
    <x:definedName name="OReference" localSheetId="8">#REF!</x:definedName>
    <x:definedName name="oscaer" localSheetId="8">#REF!</x:definedName>
    <x:definedName name="otielsa" localSheetId="8">'V E F  '!#REF!</x:definedName>
    <x:definedName name="PAGE2" localSheetId="8">#REF!</x:definedName>
    <x:definedName name="paja" localSheetId="8">'V E F  '!#REF!</x:definedName>
    <x:definedName name="PARCELA1" localSheetId="8">#REF!</x:definedName>
    <x:definedName name="PARCELA2" localSheetId="8">#REF!</x:definedName>
    <x:definedName name="PARCELA3" localSheetId="8">#REF!</x:definedName>
    <x:definedName name="PETRO" localSheetId="8">#REF!</x:definedName>
    <x:definedName name="PETROBRAS" localSheetId="8">#REF!</x:definedName>
    <x:definedName name="pico" localSheetId="8">'V E F  '!#REF!</x:definedName>
    <x:definedName name="PIET" localSheetId="8">#REF!</x:definedName>
    <x:definedName name="pn" localSheetId="8">#REF!</x:definedName>
    <x:definedName name="pns" localSheetId="8">#REF!</x:definedName>
    <x:definedName name="PRE" localSheetId="8">'V E F  '!#REF!</x:definedName>
    <x:definedName name="PRO" localSheetId="8">'V E F  '!#REF!</x:definedName>
    <x:definedName name="PRO_17" localSheetId="8">#REF!</x:definedName>
    <x:definedName name="PRO_18" localSheetId="8">#REF!</x:definedName>
    <x:definedName name="PRO_5" localSheetId="8">#REF!</x:definedName>
    <x:definedName name="product" localSheetId="8">'V E F  '!#REF!</x:definedName>
    <x:definedName name="producto" localSheetId="8">'V E F  '!#REF!</x:definedName>
    <x:definedName name="protect" localSheetId="8">'V E F  '!#REF!</x:definedName>
    <x:definedName name="Protes" localSheetId="8">#REF!</x:definedName>
    <x:definedName name="Protes_15" localSheetId="8">'V E F  '!#REF!</x:definedName>
    <x:definedName name="Protes_16" localSheetId="8">#REF!</x:definedName>
    <x:definedName name="Protes_17" localSheetId="8">#REF!</x:definedName>
    <x:definedName name="Protes_18" localSheetId="8">#REF!</x:definedName>
    <x:definedName name="Protest" localSheetId="8">'V E F  '!#REF!</x:definedName>
    <x:definedName name="protesta" localSheetId="8">'V E F  '!#REF!</x:definedName>
    <x:definedName name="PROTESTDIFF" localSheetId="8">#REF!</x:definedName>
    <x:definedName name="PROTS" localSheetId="8">'V E F  '!#REF!</x:definedName>
    <x:definedName name="PROVER" localSheetId="8">#REF!</x:definedName>
    <x:definedName name="PROVERS" localSheetId="8">#REF!</x:definedName>
    <x:definedName name="pt" localSheetId="8">#REF!</x:definedName>
    <x:definedName name="QCOMP" localSheetId="8">'V E F  '!#REF!</x:definedName>
    <x:definedName name="QCOVER" localSheetId="8">#REF!</x:definedName>
    <x:definedName name="QDISCRP" localSheetId="8">#REF!</x:definedName>
    <x:definedName name="QDOCREC" localSheetId="8">#REF!</x:definedName>
    <x:definedName name="QE" localSheetId="8">'V E F  '!#REF!</x:definedName>
    <x:definedName name="QGAGEHT" localSheetId="8">#REF!</x:definedName>
    <x:definedName name="QLINDIS" localSheetId="8">#REF!</x:definedName>
    <x:definedName name="QLOP" localSheetId="8">#REF!</x:definedName>
    <x:definedName name="quewstons" localSheetId="8">'V E F  '!#REF!</x:definedName>
    <x:definedName name="QULLREP" localSheetId="8">#REF!</x:definedName>
    <x:definedName name="QVEF" localSheetId="8">#REF!</x:definedName>
    <x:definedName name="QVISINS" localSheetId="8">#REF!</x:definedName>
    <x:definedName name="ramon" localSheetId="8">'V E F  '!#REF!</x:definedName>
    <x:definedName name="ramonn" localSheetId="8">'V E F  '!#REF!</x:definedName>
    <x:definedName name="raosmama" localSheetId="8">#REF!</x:definedName>
    <x:definedName name="RATA" localSheetId="8">'V E F  '!#REF!</x:definedName>
    <x:definedName name="REMO" localSheetId="8">'V E F  '!#REF!</x:definedName>
    <x:definedName name="rene" localSheetId="8">#REF!</x:definedName>
    <x:definedName name="REPORT_DATE" localSheetId="8">#REF!</x:definedName>
    <x:definedName name="representante" localSheetId="8">#REF!</x:definedName>
    <x:definedName name="roalby" localSheetId="8">'V E F  '!#REF!</x:definedName>
    <x:definedName name="RZO" localSheetId="8">#REF!</x:definedName>
    <x:definedName name="SAMPLER" localSheetId="8">'V E F  '!SAMPLER</x:definedName>
    <x:definedName name="Secondary" localSheetId="8">#REF!</x:definedName>
    <x:definedName name="Secondary_15" localSheetId="8">#REF!</x:definedName>
    <x:definedName name="Secondary_16" localSheetId="8">#REF!</x:definedName>
    <x:definedName name="Secondary_17" localSheetId="8">#REF!</x:definedName>
    <x:definedName name="Secondary_18" localSheetId="8">#REF!</x:definedName>
    <x:definedName name="Secondary_5" localSheetId="8">#REF!</x:definedName>
    <x:definedName name="Secondary_6" localSheetId="8">#REF!</x:definedName>
    <x:definedName name="Secondary_7" localSheetId="8">#REF!</x:definedName>
    <x:definedName name="SHICARGO" localSheetId="8">#REF!</x:definedName>
    <x:definedName name="SHIPTAR" localSheetId="8">'V E F  '!#REF!</x:definedName>
    <x:definedName name="SHOMET" localSheetId="8">#REF!</x:definedName>
    <x:definedName name="SHORE" localSheetId="8">'V E F  '!#REF!</x:definedName>
    <x:definedName name="SHOREP" localSheetId="8">#REF!</x:definedName>
    <x:definedName name="shr" localSheetId="8">#REF!</x:definedName>
    <x:definedName name="shr_8" localSheetId="8">#REF!</x:definedName>
    <x:definedName name="SS" localSheetId="8">#REF!</x:definedName>
    <x:definedName name="sss" localSheetId="8">#REF!</x:definedName>
    <x:definedName name="SU_REFERENCIA" localSheetId="8">#REF!</x:definedName>
    <x:definedName name="SUBJECT" localSheetId="8">#REF!</x:definedName>
    <x:definedName name="SUM" localSheetId="8">#REF!</x:definedName>
    <x:definedName name="T" localSheetId="8">#REF!</x:definedName>
    <x:definedName name="T\54" localSheetId="8">'V E F  '!#REF!</x:definedName>
    <x:definedName name="T\55" localSheetId="8">'V E F  '!#REF!</x:definedName>
    <x:definedName name="TAB13_15" localSheetId="8">#REF!</x:definedName>
    <x:definedName name="TAB13_17" localSheetId="8">#REF!</x:definedName>
    <x:definedName name="TAB13_18" localSheetId="8">#REF!</x:definedName>
    <x:definedName name="TAB13_5" localSheetId="8">#REF!</x:definedName>
    <x:definedName name="TAB13_6" localSheetId="8">#REF!</x:definedName>
    <x:definedName name="TAB13_7" localSheetId="8">#REF!</x:definedName>
    <x:definedName name="TAB13_8" localSheetId="8">#REF!</x:definedName>
    <x:definedName name="TANULOD2" localSheetId="8">'V E F  '!#REF!</x:definedName>
    <x:definedName name="TELEX" localSheetId="8">#REF!</x:definedName>
    <x:definedName name="telex1" localSheetId="8">#REF!</x:definedName>
    <x:definedName name="telex2" localSheetId="8">#REF!</x:definedName>
    <x:definedName name="TIME" localSheetId="8">#REF!</x:definedName>
    <x:definedName name="TITLE" localSheetId="8">#REF!</x:definedName>
    <x:definedName name="TKCLE" localSheetId="8">#REF!</x:definedName>
    <x:definedName name="TL" localSheetId="8">#REF!</x:definedName>
    <x:definedName name="TLXCOVE" localSheetId="8">#REF!</x:definedName>
    <x:definedName name="USGALL" localSheetId="8">#REF!</x:definedName>
    <x:definedName name="UTI" localSheetId="8">#REF!</x:definedName>
    <x:definedName name="UTI_15" localSheetId="8">#REF!</x:definedName>
    <x:definedName name="VESS" localSheetId="8">'V E F  '!#REF!</x:definedName>
    <x:definedName name="vessel" localSheetId="8">'V E F  '!#REF!</x:definedName>
    <x:definedName name="vn" localSheetId="8">#REF!</x:definedName>
    <x:definedName name="VT" localSheetId="8">#REF!</x:definedName>
    <x:definedName name="VV" localSheetId="8">#REF!</x:definedName>
    <x:definedName name="Z_2BA03EB6_093C_49F3_8966_6172233D3596_.wvu.PrintArea" localSheetId="8" hidden="1">'V E F  '!$B$1:$Q$46</x:definedName>
    <x:definedName name="Z_2BA03EB6_093C_49F3_8966_6172233D3596_.wvu.Rows" localSheetId="8" hidden="1">'V E F  '!#REF!</x:definedName>
    <x:definedName name="Z_C374D5A5_6938_4958_B3EB_850192A87858_.wvu.PrintArea" localSheetId="8" hidden="1">'V E F  '!$B$1:$Q$46</x:definedName>
    <x:definedName name="Z_C374D5A5_6938_4958_B3EB_850192A87858_.wvu.Rows" localSheetId="8" hidden="1">'V E F  '!#REF!</x:definedName>
    <x:definedName name="ZZ" localSheetId="8">#REF!</x:definedName>
    <x:definedName name="AA" localSheetId="7">#REF!</x:definedName>
    <x:definedName name="b" localSheetId="7">#REF!</x:definedName>
    <x:definedName name="CERQUAN" localSheetId="7">#REF!</x:definedName>
    <x:definedName name="clll" localSheetId="7">#REF!</x:definedName>
    <x:definedName name="EXXON" localSheetId="7">#REF!</x:definedName>
    <x:definedName name="FOS_5299_01" localSheetId="7">#REF!</x:definedName>
    <x:definedName name="JULIO_QUIÑONEZ" localSheetId="7">#REF!</x:definedName>
    <x:definedName name="LOADSCALE" localSheetId="7">#REF!</x:definedName>
    <x:definedName name="MARATHOS" localSheetId="7">#REF!</x:definedName>
    <x:definedName name="PARCELA1" localSheetId="7">#REF!</x:definedName>
    <x:definedName name="PROVER" localSheetId="7">#REF!</x:definedName>
    <x:definedName name="QCOVER" localSheetId="7">#REF!</x:definedName>
    <x:definedName name="QULLREP" localSheetId="7">#REF!</x:definedName>
    <x:definedName name="ramonn" localSheetId="7">'NEW VEF'!#REF!</x:definedName>
    <x:definedName name="raosmama" localSheetId="7">#REF!</x:definedName>
    <x:definedName name="rene" localSheetId="7">#REF!</x:definedName>
    <x:definedName name="SHICARGO" localSheetId="7">#REF!</x:definedName>
    <x:definedName name="SHOMET" localSheetId="7">#REF!</x:definedName>
    <x:definedName name="SHOREP" localSheetId="7">#REF!</x:definedName>
    <x:definedName name="SS" localSheetId="7">#REF!</x:definedName>
    <x:definedName name="TANULOD" localSheetId="7">#REF!</x:definedName>
    <x:definedName name="TELEX" localSheetId="7">#REF!</x:definedName>
    <x:definedName name="UU" localSheetId="7">#REF!</x:definedName>
    <x:definedName name="Z_2BA03EB6_093C_49F3_8966_6172233D3596_.wvu.PrintArea" localSheetId="7" hidden="1">'NEW VEF'!$B$1:$AI$50</x:definedName>
    <x:definedName name="Z_2BA03EB6_093C_49F3_8966_6172233D3596_.wvu.Rows" localSheetId="7" hidden="1">'NEW VEF'!$46:$46</x:definedName>
    <x:definedName name="Z_C374D5A5_6938_4958_B3EB_850192A87858_.wvu.PrintArea" localSheetId="7" hidden="1">'NEW VEF'!$B$1:$AI$50</x:definedName>
    <x:definedName name="Z_C374D5A5_6938_4958_B3EB_850192A87858_.wvu.Rows" localSheetId="7" hidden="1">'NEW VEF'!$46:$46</x:definedName>
    <x:definedName name="ZZ" localSheetId="7">#REF!</x:definedName>
    <x:definedName name="Almacen" localSheetId="32">#REF!</x:definedName>
    <x:definedName name="Analisis" localSheetId="32">#REF!</x:definedName>
    <x:definedName name="ANALYSIS" localSheetId="32">#N/A</x:definedName>
    <x:definedName name="BALTIC" localSheetId="32">#N/A</x:definedName>
    <x:definedName name="BARCO" localSheetId="32">#REF!</x:definedName>
    <x:definedName name="c." localSheetId="32">#REF!</x:definedName>
    <x:definedName name="cap" localSheetId="32">#REF!</x:definedName>
    <x:definedName name="caps" localSheetId="32">#REF!</x:definedName>
    <x:definedName name="client" localSheetId="32">#REF!</x:definedName>
    <x:definedName name="CLIENTE2" localSheetId="32">'Shore Figures '!#REF!</x:definedName>
    <x:definedName name="crefe" localSheetId="32">#REF!</x:definedName>
    <x:definedName name="CReference" localSheetId="32">#REF!</x:definedName>
    <x:definedName name="date" localSheetId="32">#REF!</x:definedName>
    <x:definedName name="domicilio" localSheetId="32">#REF!</x:definedName>
    <x:definedName name="EDGAR" localSheetId="32">#N/A</x:definedName>
    <x:definedName name="F_REPORTE" localSheetId="32">#REF!</x:definedName>
    <x:definedName name="fechainsp" localSheetId="32">#REF!</x:definedName>
    <x:definedName name="hoja" localSheetId="32">#REF!</x:definedName>
    <x:definedName name="IDate" localSheetId="32">#REF!</x:definedName>
    <x:definedName name="IMPRESION" localSheetId="32">[0]!IMPLOGO</x:definedName>
    <x:definedName name="IMPRIMIR" localSheetId="32">#N/A</x:definedName>
    <x:definedName name="imprs" localSheetId="32">[0]!IMPLOGO</x:definedName>
    <x:definedName name="inspdate" localSheetId="32">#REF!</x:definedName>
    <x:definedName name="inspeccion" localSheetId="32">#REF!</x:definedName>
    <x:definedName name="LIBARDO" localSheetId="32">#N/A</x:definedName>
    <x:definedName name="location" localSheetId="32">#REF!</x:definedName>
    <x:definedName name="Módulo2.IMPLOGO" localSheetId="32">#N/A</x:definedName>
    <x:definedName name="N_REFERENCIA" localSheetId="32">#REF!</x:definedName>
    <x:definedName name="nref" localSheetId="32">#REF!</x:definedName>
    <x:definedName name="numero" localSheetId="32">#REF!</x:definedName>
    <x:definedName name="orefe" localSheetId="32">#REF!</x:definedName>
    <x:definedName name="OReference" localSheetId="32">#REF!</x:definedName>
    <x:definedName name="product" localSheetId="32">#REF!</x:definedName>
    <x:definedName name="puerto" localSheetId="32">#REF!</x:definedName>
    <x:definedName name="REPORT_DATE" localSheetId="32">#REF!</x:definedName>
    <x:definedName name="representante" localSheetId="32">#REF!</x:definedName>
    <x:definedName name="SAMPLER" localSheetId="32">#N/A</x:definedName>
    <x:definedName name="sref" localSheetId="32">#REF!</x:definedName>
    <x:definedName name="SU_REFERENCIA" localSheetId="32">#REF!</x:definedName>
    <x:definedName name="TONELAJE" localSheetId="32">#REF!</x:definedName>
    <x:definedName name="vessel" localSheetId="32">#REF!</x:definedName>
    <x:definedName name="Z_2BA03EB6_093C_49F3_8966_6172233D3596_.wvu.Cols" localSheetId="32" hidden="1">'Shore Figures '!$J:$O,'Shore Figures '!$V:$AA</x:definedName>
    <x:definedName name="Z_2BA03EB6_093C_49F3_8966_6172233D3596_.wvu.PrintArea" localSheetId="32" hidden="1">'Shore Figures '!$C$1:$AH$68</x:definedName>
    <x:definedName name="Z_2BA03EB6_093C_49F3_8966_6172233D3596_.wvu.Rows" localSheetId="32" hidden="1">'Shore Figures '!$144:$172</x:definedName>
    <x:definedName name="Z_C374D5A5_6938_4958_B3EB_850192A87858_.wvu.Cols" localSheetId="32" hidden="1">'Shore Figures '!$J:$O,'Shore Figures '!$V:$AA</x:definedName>
    <x:definedName name="Z_C374D5A5_6938_4958_B3EB_850192A87858_.wvu.PrintArea" localSheetId="32" hidden="1">'Shore Figures '!$C$1:$AH$68</x:definedName>
    <x:definedName name="Z_C374D5A5_6938_4958_B3EB_850192A87858_.wvu.Rows" localSheetId="32" hidden="1">'Shore Figures '!$144:$172</x:definedName>
    <x:definedName name="asaddsasada" localSheetId="6">#REF!</x:definedName>
    <x:definedName name="b" localSheetId="6">#REF!</x:definedName>
    <x:definedName name="bodega" localSheetId="6">#REF!</x:definedName>
    <x:definedName name="CAPT" localSheetId="6">#REF!</x:definedName>
    <x:definedName name="carta" localSheetId="6">#REF!</x:definedName>
    <x:definedName name="cliente" localSheetId="6">#REF!</x:definedName>
    <x:definedName name="CLIENTE2" localSheetId="6">#REF!</x:definedName>
    <x:definedName name="clll" localSheetId="6">#REF!</x:definedName>
    <x:definedName name="COMPAR" localSheetId="6">#REF!</x:definedName>
    <x:definedName name="DISCREPANCY" localSheetId="6">#REF!</x:definedName>
    <x:definedName name="EEEEEEEEEE" localSheetId="6">#REF!</x:definedName>
    <x:definedName name="EIEIEIEIEIEIE" localSheetId="6">#REF!</x:definedName>
    <x:definedName name="ENCARTGELA" localSheetId="6">#REF!</x:definedName>
    <x:definedName name="formato" localSheetId="6">#REF!</x:definedName>
    <x:definedName name="JULIO_QUIÑONEZ" localSheetId="6">#REF!</x:definedName>
    <x:definedName name="LETA" localSheetId="6">#REF!</x:definedName>
    <x:definedName name="LETATAR" localSheetId="6">#REF!</x:definedName>
    <x:definedName name="lettar" localSheetId="6">#REF!</x:definedName>
    <x:definedName name="letter" localSheetId="6">#REF!</x:definedName>
    <x:definedName name="LOCAT" localSheetId="6">#REF!</x:definedName>
    <x:definedName name="LONG_MC_RAD" localSheetId="6">#REF!</x:definedName>
    <x:definedName name="LOP" localSheetId="6">#REF!</x:definedName>
    <x:definedName name="lugar" localSheetId="6">#REF!</x:definedName>
    <x:definedName name="nrefe" localSheetId="6">#REF!</x:definedName>
    <x:definedName name="OEEEEEEEE" localSheetId="6">#REF!</x:definedName>
    <x:definedName name="ORE" localSheetId="6">#REF!</x:definedName>
    <x:definedName name="otielsa" localSheetId="6">#REF!</x:definedName>
    <x:definedName name="paja" localSheetId="6">#REF!</x:definedName>
    <x:definedName name="PRO" localSheetId="6">#REF!</x:definedName>
    <x:definedName name="producto" localSheetId="6">#REF!</x:definedName>
    <x:definedName name="protect" localSheetId="6">#REF!</x:definedName>
    <x:definedName name="Protest" localSheetId="6">#REF!</x:definedName>
    <x:definedName name="QCOMP" localSheetId="6">#REF!</x:definedName>
    <x:definedName name="quewstons" localSheetId="6">#REF!</x:definedName>
    <x:definedName name="ramon" localSheetId="6">#REF!</x:definedName>
    <x:definedName name="ramonn" localSheetId="6">#REF!</x:definedName>
    <x:definedName name="RATA" localSheetId="6">#REF!</x:definedName>
    <x:definedName name="REMO" localSheetId="6">#REF!</x:definedName>
    <x:definedName name="roalby" localSheetId="6">#REF!</x:definedName>
    <x:definedName name="SHIPTAR" localSheetId="6">#REF!</x:definedName>
    <x:definedName name="SHORE" localSheetId="6">#REF!</x:definedName>
    <x:definedName name="srefe" localSheetId="6">#REF!</x:definedName>
    <x:definedName name="T\54" localSheetId="6">#REF!</x:definedName>
    <x:definedName name="T\55" localSheetId="6">#REF!</x:definedName>
    <x:definedName name="TANULOD2" localSheetId="6">#REF!</x:definedName>
    <x:definedName name="VESS" localSheetId="6">#REF!</x:definedName>
    <x:definedName name="Z_2BA03EB6_093C_49F3_8966_6172233D3596_.wvu.PrintArea" localSheetId="6" hidden="1">'Eq Temp Comparisson'!$A$1:$I$44</x:definedName>
    <x:definedName name="Z_C374D5A5_6938_4958_B3EB_850192A87858_.wvu.PrintArea" localSheetId="6" hidden="1">'Eq Temp Comparisson'!$A$1:$I$44</x:definedName>
    <x:definedName name="carta" localSheetId="29">'Letter of Discrepancy'!#REF!</x:definedName>
    <x:definedName name="DISCREPANCY" localSheetId="29">'Letter of Discrepancy'!#REF!</x:definedName>
    <x:definedName name="EEEEEEEEEE" localSheetId="29">'Letter of Discrepancy'!#REF!</x:definedName>
    <x:definedName name="ENCARTGELA" localSheetId="29">'Letter of Discrepancy'!#REF!</x:definedName>
    <x:definedName name="formato" localSheetId="29">'Letter of Discrepancy'!#REF!</x:definedName>
    <x:definedName name="lettar" localSheetId="29">'Letter of Discrepancy'!#REF!</x:definedName>
    <x:definedName name="letter" localSheetId="29">'Letter of Discrepancy'!#REF!</x:definedName>
    <x:definedName name="LOCAT" localSheetId="29">'Letter of Discrepancy'!#REF!</x:definedName>
    <x:definedName name="ORE" localSheetId="29">'Letter of Discrepancy'!#REF!</x:definedName>
    <x:definedName name="PRO" localSheetId="29">'Letter of Discrepancy'!#REF!</x:definedName>
    <x:definedName name="producto" localSheetId="29">'Letter of Discrepancy'!#REF!</x:definedName>
    <x:definedName name="protect" localSheetId="29">'Letter of Discrepancy'!#REF!</x:definedName>
    <x:definedName name="Protest" localSheetId="29">'Letter of Discrepancy'!#REF!</x:definedName>
    <x:definedName name="quewstons" localSheetId="29">'Letter of Discrepancy'!#REF!</x:definedName>
    <x:definedName name="ramon" localSheetId="29">'Letter of Discrepancy'!#REF!</x:definedName>
    <x:definedName name="VESS" localSheetId="29">'Letter of Discrepancy'!#REF!</x:definedName>
    <x:definedName name="Z_2BA03EB6_093C_49F3_8966_6172233D3596_.wvu.PrintArea" localSheetId="29" hidden="1">'Letter of Discrepancy'!$A$1:$J$43</x:definedName>
    <x:definedName name="Z_C374D5A5_6938_4958_B3EB_850192A87858_.wvu.PrintArea" localSheetId="29" hidden="1">'Letter of Discrepancy'!$A$1:$J$43</x:definedName>
    <x:definedName name="carta" localSheetId="18">'Line Displ. Discrepancy'!#REF!</x:definedName>
    <x:definedName name="client" localSheetId="18">#REF!</x:definedName>
    <x:definedName name="crefe" localSheetId="18">#REF!</x:definedName>
    <x:definedName name="DISCREPANCY" localSheetId="18">'Line Displ. Discrepancy'!#REF!</x:definedName>
    <x:definedName name="ENCARTGELA" localSheetId="18">'Line Displ. Discrepancy'!#REF!</x:definedName>
    <x:definedName name="formato" localSheetId="18">'Line Displ. Discrepancy'!#REF!</x:definedName>
    <x:definedName name="inspdate" localSheetId="18">#REF!</x:definedName>
    <x:definedName name="lettar" localSheetId="18">'Line Displ. Discrepancy'!#REF!</x:definedName>
    <x:definedName name="letter" localSheetId="18">'Line Displ. Discrepancy'!#REF!</x:definedName>
    <x:definedName name="LOCAT" localSheetId="18">'Line Displ. Discrepancy'!#REF!</x:definedName>
    <x:definedName name="location" localSheetId="18">#REF!</x:definedName>
    <x:definedName name="ORE" localSheetId="18">'Line Displ. Discrepancy'!#REF!</x:definedName>
    <x:definedName name="orefe" localSheetId="18">#REF!</x:definedName>
    <x:definedName name="PRO" localSheetId="18">'Line Displ. Discrepancy'!#REF!</x:definedName>
    <x:definedName name="product" localSheetId="18">#REF!</x:definedName>
    <x:definedName name="producto" localSheetId="18">'Line Displ. Discrepancy'!#REF!</x:definedName>
    <x:definedName name="protect" localSheetId="18">'Line Displ. Discrepancy'!#REF!</x:definedName>
    <x:definedName name="Protest" localSheetId="18">'Line Displ. Discrepancy'!#REF!</x:definedName>
    <x:definedName name="quewstons" localSheetId="18">'Line Displ. Discrepancy'!#REF!</x:definedName>
    <x:definedName name="ramon" localSheetId="18">'Line Displ. Discrepancy'!#REF!</x:definedName>
    <x:definedName name="VESS" localSheetId="18">'Line Displ. Discrepancy'!#REF!</x:definedName>
    <x:definedName name="vessel" localSheetId="18">#REF!</x:definedName>
    <x:definedName name="carta" localSheetId="30">'LOP other'!#REF!</x:definedName>
    <x:definedName name="client" localSheetId="30">#REF!</x:definedName>
    <x:definedName name="crefe" localSheetId="30">#REF!</x:definedName>
    <x:definedName name="DISCREPANCY" localSheetId="30">'LOP other'!#REF!</x:definedName>
    <x:definedName name="ENCARTGELA" localSheetId="30">'LOP other'!#REF!</x:definedName>
    <x:definedName name="formato" localSheetId="30">'LOP other'!#REF!</x:definedName>
    <x:definedName name="inspdate" localSheetId="30">#REF!</x:definedName>
    <x:definedName name="lettar" localSheetId="30">'LOP other'!#REF!</x:definedName>
    <x:definedName name="letter" localSheetId="30">'LOP other'!#REF!</x:definedName>
    <x:definedName name="LOCAT" localSheetId="30">'LOP other'!#REF!</x:definedName>
    <x:definedName name="location" localSheetId="30">#REF!</x:definedName>
    <x:definedName name="ORE" localSheetId="30">'LOP other'!#REF!</x:definedName>
    <x:definedName name="orefe" localSheetId="30">#REF!</x:definedName>
    <x:definedName name="PRO" localSheetId="30">'LOP other'!#REF!</x:definedName>
    <x:definedName name="product" localSheetId="30">#REF!</x:definedName>
    <x:definedName name="producto" localSheetId="30">'LOP other'!#REF!</x:definedName>
    <x:definedName name="protect" localSheetId="30">'LOP other'!#REF!</x:definedName>
    <x:definedName name="Protest" localSheetId="30">'LOP other'!#REF!</x:definedName>
    <x:definedName name="quewstons" localSheetId="30">'LOP other'!#REF!</x:definedName>
    <x:definedName name="ramon" localSheetId="30">'LOP other'!#REF!</x:definedName>
    <x:definedName name="VESS" localSheetId="30">'LOP other'!#REF!</x:definedName>
    <x:definedName name="vessel" localSheetId="30">#REF!</x:definedName>
    <x:definedName name="carta" localSheetId="26">'NOAD Intransit'!#REF!</x:definedName>
    <x:definedName name="client" localSheetId="26">#REF!</x:definedName>
    <x:definedName name="crefe" localSheetId="26">#REF!</x:definedName>
    <x:definedName name="DISCREPANCY" localSheetId="26">'NOAD Intransit'!#REF!</x:definedName>
    <x:definedName name="ENCARTGELA" localSheetId="26">'NOAD Intransit'!#REF!</x:definedName>
    <x:definedName name="formato" localSheetId="26">'NOAD Intransit'!#REF!</x:definedName>
    <x:definedName name="inspdate" localSheetId="26">#REF!</x:definedName>
    <x:definedName name="lettar" localSheetId="26">'NOAD Intransit'!#REF!</x:definedName>
    <x:definedName name="letter" localSheetId="26">'NOAD Intransit'!#REF!</x:definedName>
    <x:definedName name="LOCAT" localSheetId="26">'NOAD Intransit'!#REF!</x:definedName>
    <x:definedName name="location" localSheetId="26">#REF!</x:definedName>
    <x:definedName name="ORE" localSheetId="26">'NOAD Intransit'!#REF!</x:definedName>
    <x:definedName name="orefe" localSheetId="26">#REF!</x:definedName>
    <x:definedName name="PRO" localSheetId="26">'NOAD Intransit'!#REF!</x:definedName>
    <x:definedName name="product" localSheetId="26">#REF!</x:definedName>
    <x:definedName name="producto" localSheetId="26">'NOAD Intransit'!#REF!</x:definedName>
    <x:definedName name="protect" localSheetId="26">'NOAD Intransit'!#REF!</x:definedName>
    <x:definedName name="Protest" localSheetId="26">'NOAD Intransit'!#REF!</x:definedName>
    <x:definedName name="quewstons" localSheetId="26">'NOAD Intransit'!#REF!</x:definedName>
    <x:definedName name="ramon" localSheetId="26">'NOAD Intransit'!#REF!</x:definedName>
    <x:definedName name="VESS" localSheetId="26">'NOAD Intransit'!#REF!</x:definedName>
    <x:definedName name="vessel" localSheetId="26">#REF!</x:definedName>
    <x:definedName name="Z_2BA03EB6_093C_49F3_8966_6172233D3596_.wvu.PrintArea" localSheetId="26" hidden="1">'NOAD Intransit'!$A$1:$K$40</x:definedName>
    <x:definedName name="Z_C374D5A5_6938_4958_B3EB_850192A87858_.wvu.PrintArea" localSheetId="26" hidden="1">'NOAD Intransit'!$A$1:$K$40</x:definedName>
    <x:definedName name="client" localSheetId="25">#REF!</x:definedName>
    <x:definedName name="crefe" localSheetId="25">#REF!</x:definedName>
    <x:definedName name="inspdate" localSheetId="25">#REF!</x:definedName>
    <x:definedName name="location" localSheetId="25">#REF!</x:definedName>
    <x:definedName name="orefe" localSheetId="25">#REF!</x:definedName>
    <x:definedName name="product" localSheetId="25">#REF!</x:definedName>
    <x:definedName name="Text10" localSheetId="25">'Sample Dist '!#REF!</x:definedName>
    <x:definedName name="Text11" localSheetId="25">'Sample Dist '!#REF!</x:definedName>
    <x:definedName name="Text12" localSheetId="25">'Sample Dist '!#REF!</x:definedName>
    <x:definedName name="Text13" localSheetId="25">'Sample Dist '!#REF!</x:definedName>
    <x:definedName name="Text14" localSheetId="25">'Sample Dist '!#REF!</x:definedName>
    <x:definedName name="Text15" localSheetId="25">'Sample Dist '!#REF!</x:definedName>
    <x:definedName name="Text16" localSheetId="25">'Sample Dist '!#REF!</x:definedName>
    <x:definedName name="Text17" localSheetId="25">'Sample Dist '!#REF!</x:definedName>
    <x:definedName name="Text18" localSheetId="25">'Sample Dist '!#REF!</x:definedName>
    <x:definedName name="Text19" localSheetId="25">'Sample Dist '!#REF!</x:definedName>
    <x:definedName name="Text20" localSheetId="25">'Sample Dist '!#REF!</x:definedName>
    <x:definedName name="Text21" localSheetId="25">'Sample Dist '!#REF!</x:definedName>
    <x:definedName name="Text22" localSheetId="25">'Sample Dist '!#REF!</x:definedName>
    <x:definedName name="Text23" localSheetId="25">'Sample Dist '!#REF!</x:definedName>
    <x:definedName name="Text24" localSheetId="25">'Sample Dist '!#REF!</x:definedName>
    <x:definedName name="Text25" localSheetId="25">'Sample Dist '!#REF!</x:definedName>
    <x:definedName name="Text26" localSheetId="25">'Sample Dist '!#REF!</x:definedName>
    <x:definedName name="Text27" localSheetId="25">'Sample Dist '!#REF!</x:definedName>
    <x:definedName name="Text28" localSheetId="25">'Sample Dist '!#REF!</x:definedName>
    <x:definedName name="Text29" localSheetId="25">'Sample Dist '!#REF!</x:definedName>
    <x:definedName name="Text3" localSheetId="25">'Sample Dist '!#REF!</x:definedName>
    <x:definedName name="Text30" localSheetId="25">'Sample Dist '!#REF!</x:definedName>
    <x:definedName name="Text31" localSheetId="25">'Sample Dist '!#REF!</x:definedName>
    <x:definedName name="Text32" localSheetId="25">'Sample Dist '!#REF!</x:definedName>
    <x:definedName name="Text33" localSheetId="25">'Sample Dist '!#REF!</x:definedName>
    <x:definedName name="Text34" localSheetId="25">'Sample Dist '!#REF!</x:definedName>
    <x:definedName name="Text35" localSheetId="25">'Sample Dist '!#REF!</x:definedName>
    <x:definedName name="Text36" localSheetId="25">'Sample Dist '!#REF!</x:definedName>
    <x:definedName name="Text38" localSheetId="25">'Sample Dist '!#REF!</x:definedName>
    <x:definedName name="Text39" localSheetId="25">'Sample Dist '!#REF!</x:definedName>
    <x:definedName name="Text40" localSheetId="25">'Sample Dist '!#REF!</x:definedName>
    <x:definedName name="Text43" localSheetId="25">'Sample Dist '!#REF!</x:definedName>
    <x:definedName name="Text44" localSheetId="25">'Sample Dist '!#REF!</x:definedName>
    <x:definedName name="Text45" localSheetId="25">'Sample Dist '!#REF!</x:definedName>
    <x:definedName name="Text46" localSheetId="25">'Sample Dist '!#REF!</x:definedName>
    <x:definedName name="Text47" localSheetId="25">'Sample Dist '!#REF!</x:definedName>
    <x:definedName name="Text48" localSheetId="25">'Sample Dist '!#REF!</x:definedName>
    <x:definedName name="Text49" localSheetId="25">'Sample Dist '!#REF!</x:definedName>
    <x:definedName name="Text50" localSheetId="25">'Sample Dist '!#REF!</x:definedName>
    <x:definedName name="Text51" localSheetId="25">'Sample Dist '!#REF!</x:definedName>
    <x:definedName name="Text52" localSheetId="25">'Sample Dist '!#REF!</x:definedName>
    <x:definedName name="Text54" localSheetId="25">'Sample Dist '!#REF!</x:definedName>
    <x:definedName name="Text55" localSheetId="25">'Sample Dist '!#REF!</x:definedName>
    <x:definedName name="Text60" localSheetId="25">'Sample Dist '!#REF!</x:definedName>
    <x:definedName name="Text64" localSheetId="25">'Sample Dist '!#REF!</x:definedName>
    <x:definedName name="Text66" localSheetId="25">'Sample Dist '!#REF!</x:definedName>
    <x:definedName name="Text68" localSheetId="25">'Sample Dist '!#REF!</x:definedName>
    <x:definedName name="Text69" localSheetId="25">'Sample Dist '!#REF!</x:definedName>
    <x:definedName name="Text74" localSheetId="25">'Sample Dist '!#REF!</x:definedName>
    <x:definedName name="Text75" localSheetId="25">'Sample Dist '!#REF!</x:definedName>
    <x:definedName name="Text76" localSheetId="25">'Sample Dist '!#REF!</x:definedName>
    <x:definedName name="Text77" localSheetId="25">'Sample Dist '!#REF!</x:definedName>
    <x:definedName name="Text78" localSheetId="25">'Sample Dist '!#REF!</x:definedName>
    <x:definedName name="Text80" localSheetId="25">'Sample Dist '!#REF!</x:definedName>
    <x:definedName name="Text83" localSheetId="25">'Sample Dist '!#REF!</x:definedName>
    <x:definedName name="Text84" localSheetId="25">'Sample Dist '!#REF!</x:definedName>
    <x:definedName name="Text85" localSheetId="25">'Sample Dist '!#REF!</x:definedName>
    <x:definedName name="Text86" localSheetId="25">'Sample Dist '!#REF!</x:definedName>
    <x:definedName name="Text87" localSheetId="25">'Sample Dist '!#REF!</x:definedName>
    <x:definedName name="Text88" localSheetId="25">'Sample Dist '!#REF!</x:definedName>
    <x:definedName name="Text9" localSheetId="25">'Sample Dist '!#REF!</x:definedName>
    <x:definedName name="vessel" localSheetId="25">#REF!</x:definedName>
    <x:definedName name="client" localSheetId="19">#REF!</x:definedName>
    <x:definedName name="crefe" localSheetId="19">#REF!</x:definedName>
    <x:definedName name="inspdate" localSheetId="19">#REF!</x:definedName>
    <x:definedName name="location" localSheetId="19">#REF!</x:definedName>
    <x:definedName name="orefe" localSheetId="19">#REF!</x:definedName>
    <x:definedName name="product" localSheetId="19">#REF!</x:definedName>
    <x:definedName name="producto" localSheetId="19">'Slops Record'!#REF!</x:definedName>
    <x:definedName name="vessel" localSheetId="19">#REF!</x:definedName>
    <x:definedName name="Z_2BA03EB6_093C_49F3_8966_6172233D3596_.wvu.Cols" localSheetId="19" hidden="1">'Slops Record'!$K:$DE</x:definedName>
    <x:definedName name="Z_2BA03EB6_093C_49F3_8966_6172233D3596_.wvu.PrintArea" localSheetId="19" hidden="1">'Slops Record'!$A$1:$I$37</x:definedName>
    <x:definedName name="Z_2BA03EB6_093C_49F3_8966_6172233D3596_.wvu.Rows" localSheetId="19" hidden="1">'Slops Record'!$45:$78,'Slops Record'!$81:$89</x:definedName>
    <x:definedName name="Z_C374D5A5_6938_4958_B3EB_850192A87858_.wvu.Cols" localSheetId="19" hidden="1">'Slops Record'!$K:$DE</x:definedName>
    <x:definedName name="Z_C374D5A5_6938_4958_B3EB_850192A87858_.wvu.PrintArea" localSheetId="19" hidden="1">'Slops Record'!$A$1:$I$37</x:definedName>
    <x:definedName name="Z_C374D5A5_6938_4958_B3EB_850192A87858_.wvu.Rows" localSheetId="19" hidden="1">'Slops Record'!$45:$78,'Slops Record'!$81:$89</x:definedName>
    <x:definedName name="CLIENTE2" localSheetId="28">'Letter Protest -'!#REF!</x:definedName>
    <x:definedName name="producto" localSheetId="28">'Letter Protest -'!#REF!</x:definedName>
    <x:definedName name="sref" localSheetId="28">#REF!</x:definedName>
    <x:definedName name="Z_2BA03EB6_093C_49F3_8966_6172233D3596_.wvu.PrintArea" localSheetId="28" hidden="1">'Letter Protest -'!$A$1:$M$45</x:definedName>
    <x:definedName name="Z_C374D5A5_6938_4958_B3EB_850192A87858_.wvu.PrintArea" localSheetId="28" hidden="1">'Letter Protest -'!$A$1:$M$45</x:definedName>
    <x:definedName name="producto" localSheetId="3">INDEX!#REF!</x:definedName>
    <x:definedName name="Z_2BA03EB6_093C_49F3_8966_6172233D3596_.wvu.PrintArea" localSheetId="3" hidden="1">INDEX!$A$1:$L$57</x:definedName>
    <x:definedName name="Z_C374D5A5_6938_4958_B3EB_850192A87858_.wvu.PrintArea" localSheetId="3" hidden="1">INDEX!$A$1:$L$57</x:definedName>
    <x:definedName name="producto" localSheetId="27">'Letter of Protest'!#REF!</x:definedName>
    <x:definedName name="Z_2BA03EB6_093C_49F3_8966_6172233D3596_.wvu.PrintArea" localSheetId="27" hidden="1">'Letter of Protest'!$A$1:$M$62</x:definedName>
    <x:definedName name="Z_C374D5A5_6938_4958_B3EB_850192A87858_.wvu.PrintArea" localSheetId="27" hidden="1">'Letter of Protest'!$A$1:$M$62</x:definedName>
    <x:definedName name="producto" localSheetId="17">'ROB FIGURES'!#REF!</x:definedName>
    <x:definedName name="Z_2BA03EB6_093C_49F3_8966_6172233D3596_.wvu.Cols" localSheetId="17" hidden="1">'ROB FIGURES'!$S:$DD</x:definedName>
    <x:definedName name="Z_2BA03EB6_093C_49F3_8966_6172233D3596_.wvu.PrintArea" localSheetId="17" hidden="1">'ROB FIGURES'!$A$1:$R$50</x:definedName>
    <x:definedName name="Z_C374D5A5_6938_4958_B3EB_850192A87858_.wvu.Cols" localSheetId="17" hidden="1">'ROB FIGURES'!$S:$DD</x:definedName>
    <x:definedName name="Z_C374D5A5_6938_4958_B3EB_850192A87858_.wvu.PrintArea" localSheetId="17" hidden="1">'ROB FIGURES'!$A$1:$R$50</x:definedName>
    <x:definedName name="Z_2BA03EB6_093C_49F3_8966_6172233D3596_.wvu.Cols" localSheetId="23" hidden="1">'Bunker DO '!$P:$CZ</x:definedName>
    <x:definedName name="Z_2BA03EB6_093C_49F3_8966_6172233D3596_.wvu.PrintArea" localSheetId="23" hidden="1">'Bunker DO '!$A$1:$N$61</x:definedName>
    <x:definedName name="Z_C374D5A5_6938_4958_B3EB_850192A87858_.wvu.Cols" localSheetId="23" hidden="1">'Bunker DO '!$P:$CZ</x:definedName>
    <x:definedName name="Z_C374D5A5_6938_4958_B3EB_850192A87858_.wvu.PrintArea" localSheetId="23" hidden="1">'Bunker DO '!$A$1:$N$61</x:definedName>
    <x:definedName name="Z_2BA03EB6_093C_49F3_8966_6172233D3596_.wvu.Cols" localSheetId="22" hidden="1">'Bunker FO '!$P:$CT,'Bunker FO '!$CW:$CW</x:definedName>
    <x:definedName name="Z_2BA03EB6_093C_49F3_8966_6172233D3596_.wvu.PrintArea" localSheetId="22" hidden="1">'Bunker FO '!$A$1:$N$61</x:definedName>
    <x:definedName name="Z_C374D5A5_6938_4958_B3EB_850192A87858_.wvu.Cols" localSheetId="22" hidden="1">'Bunker FO '!$P:$CT,'Bunker FO '!$CW:$CW</x:definedName>
    <x:definedName name="Z_C374D5A5_6938_4958_B3EB_850192A87858_.wvu.PrintArea" localSheetId="22" hidden="1">'Bunker FO '!$A$1:$N$61</x:definedName>
    <x:definedName name="Z_2BA03EB6_093C_49F3_8966_6172233D3596_.wvu.PrintArea" localSheetId="20" hidden="1">'Disch Record'!$B$1:$M$60</x:definedName>
    <x:definedName name="Z_C374D5A5_6938_4958_B3EB_850192A87858_.wvu.PrintArea" localSheetId="20" hidden="1">'Disch Record'!$B$1:$M$60</x:definedName>
    <x:definedName name="Z_2BA03EB6_093C_49F3_8966_6172233D3596_.wvu.PrintArea" localSheetId="5" hidden="1">'Key Meeting FOTI 039'!$A$1:$N$62</x:definedName>
    <x:definedName name="Z_2BA03EB6_093C_49F3_8966_6172233D3596_.wvu.PrintTitles" localSheetId="5" hidden="1">'Key Meeting FOTI 039'!$2:$13</x:definedName>
    <x:definedName name="Z_C374D5A5_6938_4958_B3EB_850192A87858_.wvu.PrintArea" localSheetId="5" hidden="1">'Key Meeting FOTI 039'!$A$1:$N$62</x:definedName>
    <x:definedName name="Z_C374D5A5_6938_4958_B3EB_850192A87858_.wvu.PrintTitles" localSheetId="5" hidden="1">'Key Meeting FOTI 039'!$2:$13</x:definedName>
    <x:definedName name="Z_2BA03EB6_093C_49F3_8966_6172233D3596_.wvu.PrintArea" localSheetId="16" hidden="1">'Line Displac '!$A$1:$M$41</x:definedName>
    <x:definedName name="Z_C374D5A5_6938_4958_B3EB_850192A87858_.wvu.PrintArea" localSheetId="16" hidden="1">'Line Displac '!$A$1:$M$41</x:definedName>
    <x:definedName name="Z_2BA03EB6_093C_49F3_8966_6172233D3596_.wvu.PrintArea" localSheetId="4" hidden="1">'Survey Report'!$A$1:$E$36</x:definedName>
    <x:definedName name="Z_C374D5A5_6938_4958_B3EB_850192A87858_.wvu.PrintArea" localSheetId="4" hidden="1">'Survey Report'!$A$1:$E$36</x:definedName>
  </x:definedNames>
</x:workbook>
</file>

<file path=xl/comments1.xml><?xml version="1.0" encoding="utf-8"?>
<x:comments xmlns:x="http://schemas.openxmlformats.org/spreadsheetml/2006/main">
  <x:authors>
    <x:author>Roalby Pineda</x:author>
  </x:authors>
  <x:commentList>
    <x:comment ref="I36" authorId="0">
      <x:text>
        <x:r>
          <x:t>Roalby Pineda:
*Calculated as (Mean Vessel/Shore Ratio * 0.997) with each value rounded as 5 decimals places</x:t>
        </x:r>
      </x:text>
    </x:comment>
    <x:comment ref="J36" authorId="0">
      <x:text>
        <x:r>
          <x:t>Roalby Pineda:
*Calculated as (Mean Vessel/Shore Ratio * 1.003) with each value rounded as 5 decimals places</x:t>
        </x:r>
      </x:text>
    </x:comment>
  </x:commentList>
</x:comments>
</file>

<file path=xl/comments2.xml><?xml version="1.0" encoding="utf-8"?>
<x:comments xmlns:x="http://schemas.openxmlformats.org/spreadsheetml/2006/main">
  <x:authors>
    <x:author>Usuario</x:author>
  </x:authors>
  <x:commentList>
    <x:comment ref="T21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23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25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27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29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31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33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35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37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39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41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43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45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47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49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51" authorId="0">
      <x:text>
        <x:r>
          <x:t>Alerta:                                                                                           Si el valor de H2S  es mayor a 80 ppm, comunicarse con Equipo Mesa Operativa OTI  para dar aviso urgente a Cliente.
</x:t>
        </x:r>
      </x:text>
    </x:comment>
  </x:commentList>
</x:comments>
</file>

<file path=xl/comments3.xml><?xml version="1.0" encoding="utf-8"?>
<x:comments xmlns:x="http://schemas.openxmlformats.org/spreadsheetml/2006/main">
  <x:authors>
    <x:author>Usuario</x:author>
  </x:authors>
  <x:commentList>
    <x:comment ref="T21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23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25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27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29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31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33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35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37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39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41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43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45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47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49" authorId="0">
      <x:text>
        <x:r>
          <x:t>Alerta:                                                                                           Si el valor de H2S  es mayor a 80 ppm, comunicarse con Mesa Operativa OTI  para dar aviso urgente a Cliente.
</x:t>
        </x:r>
      </x:text>
    </x:comment>
    <x:comment ref="T51" authorId="0">
      <x:text>
        <x:r>
          <x:t>Alerta:                                                                                           Si el valor de H2S  es mayor a 80 ppm, comunicarse con Equipo Mesa Operativa OTI  para dar aviso urgente a Cliente.
</x:t>
        </x:r>
      </x:text>
    </x:comment>
  </x:commentList>
</x:comments>
</file>

<file path=xl/comments4.xml><?xml version="1.0" encoding="utf-8"?>
<x:comments xmlns:x="http://schemas.openxmlformats.org/spreadsheetml/2006/main">
  <x:authors>
    <x:author>tc={3817A261-919E-4742-918F-7C29226347EA}</x:author>
    <x:author>Usuario</x:author>
  </x:authors>
  <x:commentList>
    <x:comment ref="AC10" authorId="0">
      <x:text>
        <x:r>
          <x: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Factor de correc de vol a peso</x:t>
        </x:r>
      </x:text>
    </x:comment>
    <x:comment ref="H11" authorId="1">
      <x:text>
        <x:r>
          <x:t>Usuario:
tres decimales</x:t>
        </x:r>
      </x:text>
    </x:comment>
    <x:comment ref="K11" authorId="1">
      <x:text>
        <x:r>
          <x:t>Usuario:
1 decimal</x:t>
        </x:r>
      </x:text>
    </x:comment>
    <x:comment ref="M11" authorId="1">
      <x:text>
        <x:r>
          <x:t>Usuario:
5 decimles</x:t>
        </x:r>
      </x:text>
    </x:comment>
  </x:commentList>
</x:comments>
</file>

<file path=xl/comments5.xml><?xml version="1.0" encoding="utf-8"?>
<x:comments xmlns:x="http://schemas.openxmlformats.org/spreadsheetml/2006/main">
  <x:authors>
    <x:author>Usuario</x:author>
  </x:authors>
  <x:commentList>
    <x:comment ref="H11" authorId="0">
      <x:text>
        <x:r>
          <x:t>Usuario:
tres decimales</x:t>
        </x:r>
      </x:text>
    </x:comment>
    <x:comment ref="K11" authorId="0">
      <x:text>
        <x:r>
          <x:t>Usuario:
1 decimal</x:t>
        </x:r>
      </x:text>
    </x:comment>
  </x:commentList>
</x:comments>
</file>

<file path=xl/comments6.xml><?xml version="1.0" encoding="utf-8"?>
<x:comments xmlns:x="http://schemas.openxmlformats.org/spreadsheetml/2006/main">
  <x:authors>
    <x:author>tc={F0C213DD-6F94-4485-947F-DAAA7D9076C4}</x:author>
    <x:author>Usuario</x:author>
  </x:authors>
  <x:commentList>
    <x:comment ref="AC10" authorId="0">
      <x:text>
        <x:r>
          <x: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Factor de correc de vol a peso</x:t>
        </x:r>
      </x:text>
    </x:comment>
    <x:comment ref="H11" authorId="1">
      <x:text>
        <x:r>
          <x:t>Usuario:
tres decimales</x:t>
        </x:r>
      </x:text>
    </x:comment>
    <x:comment ref="K11" authorId="1">
      <x:text>
        <x:r>
          <x:t>Usuario:
1 decimal</x:t>
        </x:r>
      </x:text>
    </x:comment>
    <x:comment ref="M11" authorId="1">
      <x:text>
        <x:r>
          <x:t>Usuario:
5 decimles</x:t>
        </x:r>
      </x:text>
    </x:comment>
  </x:commentList>
</x:comments>
</file>

<file path=xl/comments7.xml><?xml version="1.0" encoding="utf-8"?>
<x:comments xmlns:x="http://schemas.openxmlformats.org/spreadsheetml/2006/main">
  <x:authors>
    <x:author>Usuario</x:author>
  </x:authors>
  <x:commentList>
    <x:comment ref="H11" authorId="0">
      <x:text>
        <x:r>
          <x:t>Usuario:
tres decimales</x:t>
        </x:r>
      </x:text>
    </x:comment>
    <x:comment ref="K11" authorId="0">
      <x:text>
        <x:r>
          <x:t>Usuario:
1 decimal</x:t>
        </x:r>
      </x:text>
    </x:comment>
  </x:commentList>
</x:comments>
</file>

<file path=xl/comments8.xml><?xml version="1.0" encoding="utf-8"?>
<x:comments xmlns:x="http://schemas.openxmlformats.org/spreadsheetml/2006/main">
  <x:authors>
    <x:author>Oti Dominicana</x:author>
  </x:authors>
  <x:commentList>
    <x:comment ref="A23" authorId="0">
      <x:text>
        <x:r>
          <x:t>Oti Dominicana:
Cambie la tabla de acuerdo a la publicacion a utilizar</x:t>
        </x:r>
      </x:text>
    </x:comment>
  </x:commentList>
</x:comments>
</file>

<file path=xl/comments9.xml><?xml version="1.0" encoding="utf-8"?>
<x:comments xmlns:x="http://schemas.openxmlformats.org/spreadsheetml/2006/main">
  <x:authors>
    <x:author>Willie M. Osborne</x:author>
  </x:authors>
  <x:commentList>
    <x:comment ref="L14" authorId="0">
      <x:text>
        <x:r>
          <x:t>Fecha</x:t>
        </x:r>
      </x:text>
    </x:comment>
    <x:comment ref="B40" authorId="0">
      <x:text>
        <x:r>
          <x:t>Nombre del Puerto
</x:t>
        </x:r>
      </x:text>
    </x:comment>
    <x:comment ref="L40" authorId="0">
      <x:text>
        <x:r>
          <x:t>Ciudad:</x:t>
        </x:r>
      </x:text>
    </x:comment>
  </x:commentList>
</x:comments>
</file>

<file path=xl/comments10.xml><?xml version="1.0" encoding="utf-8"?>
<x:comments xmlns:x="http://schemas.openxmlformats.org/spreadsheetml/2006/main">
  <x:authors>
    <x:author>Willie M. Osborne</x:author>
  </x:authors>
  <x:commentList>
    <x:comment ref="L14" authorId="0">
      <x:text>
        <x:r>
          <x:t>Fecha</x:t>
        </x:r>
      </x:text>
    </x:comment>
    <x:comment ref="B23" authorId="0">
      <x:text>
        <x:r>
          <x:t>Nombre del Puerto
</x:t>
        </x:r>
      </x:text>
    </x:comment>
    <x:comment ref="L23" authorId="0">
      <x:text>
        <x:r>
          <x:t>Ciudad:</x:t>
        </x:r>
      </x:text>
    </x:comment>
  </x:commentList>
</x:comments>
</file>

<file path=xl/comments11.xml><?xml version="1.0" encoding="utf-8"?>
<x:comments xmlns:x="http://schemas.openxmlformats.org/spreadsheetml/2006/main">
  <x:authors>
    <x:author>Willie M. Osborne</x:author>
  </x:authors>
  <x:commentList>
    <x:comment ref="B29" authorId="0">
      <x:text>
        <x:r>
          <x:t>Nombre del Puerto
</x:t>
        </x:r>
      </x:text>
    </x:comment>
    <x:comment ref="I29" authorId="0">
      <x:text>
        <x:r>
          <x:t>Ciudad: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<x:sst xmlns:x="http://schemas.openxmlformats.org/spreadsheetml/2006/main">
  <x:si>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Rejected</x:t>
  </x:si>
  <x:si>
    <x:t xml:space="preserve">Figures</x:t>
  </x:si>
  <x:si>
    <x:t xml:space="preserve">Comments</x:t>
  </x:si>
  <x:si>
    <x:t xml:space="preserve">VESSEL EXPERIENCE FACTOR</x:t>
  </x:si>
  <x:si>
    <x:t xml:space="preserve">Yes</x:t>
  </x:si>
  <x:si>
    <x:t xml:space="preserve">Shore</x:t>
  </x:si>
  <x:si>
    <x:t xml:space="preserve">STS</x:t>
  </x:si>
  <x:si>
    <x:t xml:space="preserve">VESSEL      : </x:t>
  </x:si>
  <x:si>
    <x:t xml:space="preserve">VOYAGE:</x:t>
  </x:si>
  <x:si>
    <x:t xml:space="preserve">V / 51</x:t>
  </x:si>
  <x:si>
    <x:t xml:space="preserve">No</x:t>
  </x:si>
  <x:si>
    <x:t xml:space="preserve">Ship</x:t>
  </x:si>
  <x:si>
    <x:t xml:space="preserve">Multi cargo, multi port</x:t>
  </x:si>
  <x:si>
    <x:t xml:space="preserve">TERMINAL   :   </x:t>
  </x:si>
  <x:si>
    <x:t xml:space="preserve">DATE:</x:t>
  </x:si>
  <x:si>
    <x:t xml:space="preserve">Gross Error</x:t>
  </x:si>
  <x:si>
    <x:t xml:space="preserve">PORT          :  </x:t>
  </x:si>
  <x:si>
    <x:t xml:space="preserve">YOUR REF:</x:t>
  </x:si>
  <x:si>
    <x:t xml:space="preserve">PUMA DEAL: TBC /  / </x:t>
  </x:si>
  <x:si>
    <x:t xml:space="preserve">Multiple cargoes</x:t>
  </x:si>
  <x:si>
    <x:t xml:space="preserve">PRODUCT   :</x:t>
  </x:si>
  <x:si>
    <x:t xml:space="preserve">OUR REF.:</x:t>
  </x:si>
  <x:si>
    <x:t xml:space="preserve">Vsl Figures With VEF Applied</x:t>
  </x:si>
  <x:si>
    <x:t xml:space="preserve">Ship to Ship </x:t>
  </x:si>
  <x:si>
    <x:t xml:space="preserve">MT</x:t>
  </x:si>
  <x:si>
    <x:t xml:space="preserve">Step 1</x:t>
  </x:si>
  <x:si>
    <x:t xml:space="preserve">Step 2</x:t>
  </x:si>
  <x:si>
    <x:t xml:space="preserve">Qualifying Voyages</x:t>
  </x:si>
  <x:si>
    <x:t xml:space="preserve">Ligthering</x:t>
  </x:si>
  <x:si>
    <x:t xml:space="preserve">VESSEL</x:t>
  </x:si>
  <x:si>
    <x:t xml:space="preserve">Vessel</x:t>
  </x:si>
  <x:si>
    <x:t xml:space="preserve">Load /</x:t>
  </x:si>
  <x:si>
    <x:t xml:space="preserve">Qual. </x:t>
  </x:si>
  <x:si>
    <x:t xml:space="preserve">³</x:t>
  </x:si>
  <x:si>
    <x:t xml:space="preserve">Flow Meters Used</x:t>
  </x:si>
  <x:si>
    <x:t xml:space="preserve">Sailing /</x:t>
  </x:si>
  <x:si>
    <x:t xml:space="preserve">Loaded /</x:t>
  </x:si>
  <x:si>
    <x:t xml:space="preserve">Discarge</x:t>
  </x:si>
  <x:si>
    <x:t xml:space="preserve">Vessel /</x:t>
  </x:si>
  <x:si>
    <x:t xml:space="preserve">Gross</x:t>
  </x:si>
  <x:si>
    <x:t xml:space="preserve">Voy</x:t>
  </x:si>
  <x:si>
    <x:t xml:space="preserve">*Rejected</x:t>
  </x:si>
  <x:si>
    <x:t xml:space="preserve">Qualifiying</x:t>
  </x:si>
  <x:si>
    <x:t xml:space="preserve">Sequential</x:t>
  </x:si>
  <x:si>
    <x:t xml:space="preserve">Date</x:t>
  </x:si>
  <x:si>
    <x:t xml:space="preserve">Voyage</x:t>
  </x:si>
  <x:si>
    <x:t xml:space="preserve">Port / Terminal</x:t>
  </x:si>
  <x:si>
    <x:t xml:space="preserve">Cargo</x:t>
  </x:si>
  <x:si>
    <x:t xml:space="preserve">Arrival</x:t>
  </x:si>
  <x:si>
    <x:r>
      <x:rPr>
        <x:b/>
        <x:sz val="9"/>
        <x:rFont val="Calibri"/>
        <x:family val="2"/>
        <x:scheme val="minor"/>
      </x:rPr>
      <x:t xml:space="preserve">OBQ</x:t>
    </x:r>
    <x:r>
      <x:rPr>
        <x:b/>
        <x:sz val="9"/>
        <x:rFont val="Calibri"/>
        <x:family val="2"/>
        <x:scheme val="minor"/>
      </x:rPr>
      <x:t xml:space="preserve"> /</x:t>
    </x:r>
  </x:si>
  <x:si>
    <x:t xml:space="preserve">Discharged</x:t>
  </x:si>
  <x:si>
    <x:t xml:space="preserve">(TCV)</x:t>
  </x:si>
  <x:si>
    <x:t xml:space="preserve">Outturn</x:t>
  </x:si>
  <x:si>
    <x:t xml:space="preserve">Error &gt;</x:t>
  </x:si>
  <x:si>
    <x:t xml:space="preserve">(&gt;0.30%)</x:t>
  </x:si>
  <x:si>
    <x:t xml:space="preserve">Voy #</x:t>
  </x:si>
  <x:si>
    <x:t xml:space="preserve">Y / M / D</x:t>
  </x:si>
  <x:si>
    <x:t xml:space="preserve">Number</x:t>
  </x:si>
  <x:si>
    <x:t xml:space="preserve"> (TCV)</x:t>
  </x:si>
  <x:si>
    <x:t xml:space="preserve">ROB</x:t>
  </x:si>
  <x:si>
    <x:t xml:space="preserve">B/L</x:t>
  </x:si>
  <x:si>
    <x:t xml:space="preserve">Issued</x:t>
  </x:si>
  <x:si>
    <x:t xml:space="preserve">Ratio</x:t>
  </x:si>
  <x:si>
    <x:t xml:space="preserve">Y/N</x:t>
  </x:si>
  <x:si>
    <x:t xml:space="preserve">Elegir Opción</x:t>
  </x:si>
  <x:si>
    <x:t xml:space="preserve">N° Viaje</x:t>
  </x:si>
  <x:si>
    <x:t xml:space="preserve">Producto</x:t>
  </x:si>
  <x:si>
    <x:t xml:space="preserve">Terminal</x:t>
  </x:si>
  <x:si>
    <x:t xml:space="preserve">Fecha</x:t>
  </x:si>
  <x:si>
    <x:t xml:space="preserve">Cantidades Nave</x:t>
  </x:si>
  <x:si>
    <x:t xml:space="preserve">OBQ</x:t>
  </x:si>
  <x:si>
    <x:t xml:space="preserve">Cantidades terminal</x:t>
  </x:si>
  <x:si>
    <x:t xml:space="preserve">TERMINAL</x:t>
  </x:si>
  <x:si>
    <x:t xml:space="preserve"> </x:t>
  </x:si>
  <x:si>
    <x:t xml:space="preserve">ORIENTE C.O</x:t>
  </x:si>
  <x:si>
    <x:t xml:space="preserve">ESMERALDAS, ECUADOR</x:t>
  </x:si>
  <x:si>
    <x:t xml:space="preserve">IFO 380 VLSFO</x:t>
  </x:si>
  <x:si>
    <x:t xml:space="preserve">LA PAMPILLA, PERU</x:t>
  </x:si>
  <x:si>
    <x:t xml:space="preserve">FUEL OIL </x:t>
  </x:si>
  <x:si>
    <x:t xml:space="preserve">QUINTERO/SAN VICENTE</x:t>
  </x:si>
  <x:si>
    <x:t xml:space="preserve">NAPO C.O</x:t>
  </x:si>
  <x:si>
    <x:t xml:space="preserve">RECONSTITUID C.O</x:t>
  </x:si>
  <x:si>
    <x:t xml:space="preserve">CORPUS CHRISTI USA</x:t>
  </x:si>
  <x:si>
    <x:t xml:space="preserve">FUEL OIL</x:t>
  </x:si>
  <x:si>
    <x:t xml:space="preserve">SALINAS CRUZ, MEXICO</x:t>
  </x:si>
  <x:si>
    <x:t xml:space="preserve">asd</x:t>
  </x:si>
  <x:si>
    <x:t xml:space="preserve">PAMPICO, MEXICO</x:t>
  </x:si>
  <x:si>
    <x:t xml:space="preserve">PAJARITOS, MEXICO</x:t>
  </x:si>
  <x:si>
    <x:t xml:space="preserve">MAYA C.O</x:t>
  </x:si>
  <x:si>
    <x:t xml:space="preserve">HIGH SULFUR VGO</x:t>
  </x:si>
  <x:si>
    <x:t xml:space="preserve">Galveston area lightering</x:t>
  </x:si>
  <x:si>
    <x:t xml:space="preserve">ACORDIONERO C.</x:t>
  </x:si>
  <x:si>
    <x:t xml:space="preserve">BAHIA, COLUMBIA</x:t>
  </x:si>
  <x:si>
    <x:t xml:space="preserve">VLSFO</x:t>
  </x:si>
  <x:si>
    <x:t xml:space="preserve">TEXAS, CITY</x:t>
  </x:si>
  <x:si>
    <x:t xml:space="preserve">HOUSTON TEXAS</x:t>
  </x:si>
  <x:si>
    <x:t xml:space="preserve">FUEL OIL N6</x:t>
  </x:si>
  <x:si>
    <x:t xml:space="preserve">TAMPICO, MEXICO</x:t>
  </x:si>
  <x:si>
    <x:t xml:space="preserve">YABUCOA, PUERTO RICO</x:t>
  </x:si>
  <x:si>
    <x:t xml:space="preserve">** Rejected Voyages</x:t>
  </x:si>
  <x:si>
    <x:r>
      <x:t xml:space="preserve">Summ of all </x:t>
    </x:r>
    <x:r>
      <x:rPr>
        <x:b/>
        <x:sz val="9"/>
        <x:color rgb="FFFF0000"/>
        <x:rFont val="Calibri"/>
        <x:family val="2"/>
        <x:scheme val="minor"/>
      </x:rPr>
      <x:t xml:space="preserve">non-rejected quantities</x:t>
    </x:r>
  </x:si>
  <x:si>
    <x:t xml:space="preserve">N</x:t>
  </x:si>
  <x:si>
    <x:t xml:space="preserve">As defined by section 5.2</x:t>
  </x:si>
  <x:si>
    <x:t xml:space="preserve">Mean Vessel / Shore Ratio</x:t>
  </x:si>
  <x:si>
    <x:t xml:space="preserve">Reason(s) for voyage rejection should be listed under comments</x:t>
  </x:si>
  <x:si>
    <x:t xml:space="preserve">+/- 0.30% of the Mean Vessel / Shore Ratio</x:t>
  </x:si>
  <x:si>
    <x:t xml:space="preserve">Gross Error Ratio +/- 2%</x:t>
  </x:si>
  <x:si>
    <x:t xml:space="preserve">Sum of all Qualifying Voyages</x:t>
  </x:si>
  <x:si>
    <x:t xml:space="preserve">Shore quantities based on vessel measurements</x:t>
  </x:si>
  <x:si>
    <x:t xml:space="preserve">First voyage after drydock</x:t>
  </x:si>
  <x:si>
    <x:t xml:space="preserve">Any operation at lighering</x:t>
  </x:si>
  <x:si>
    <x:t xml:space="preserve">Voyages prior to any cargo tank structural modfication</x:t>
  </x:si>
  <x:si>
    <x:t xml:space="preserve">(K)</x:t>
  </x:si>
  <x:si>
    <x:t xml:space="preserve">Comentario (S)</x:t>
  </x:si>
  <x:si>
    <x:t xml:space="preserve">Lista Desplegable</x:t>
  </x:si>
  <x:si>
    <x:t xml:space="preserve">BUQUE_CON_VEF</x:t>
  </x:si>
  <x:si>
    <x:t xml:space="preserve">MODIFICACION_TABLA</x:t>
  </x:si>
  <x:si>
    <x:t xml:space="preserve">ENTRADA_DIQUE</x:t>
  </x:si>
  <x:si>
    <x:t xml:space="preserve">SIN_REGISTRO_FISICO</x:t>
  </x:si>
  <x:si>
    <x:t xml:space="preserve">Vef figure with vef applied</x:t>
  </x:si>
  <x:si>
    <x:t xml:space="preserve">New capacity table</x:t>
  </x:si>
  <x:si>
    <x:t xml:space="preserve">Dry Dock</x:t>
  </x:si>
  <x:si>
    <x:t xml:space="preserve">Without documentary record</x:t>
  </x:si>
  <x:si>
    <x:t xml:space="preserve">Original signature on file</x:t>
  </x:si>
  <x:si>
    <x:t xml:space="preserve">orginal signature on file</x:t>
  </x:si>
  <x:si>
    <x:t xml:space="preserve">Multiports</x:t>
  </x:si>
  <x:si>
    <x:t xml:space="preserve">Jorge Burgos Contreras</x:t>
  </x:si>
  <x:si>
    <x:t xml:space="preserve">EVGENY BEZRUKOV/ Ch. Officer</x:t>
  </x:si>
  <x:si>
    <x:t xml:space="preserve">Multigrades</x:t>
  </x:si>
  <x:si>
    <x:t xml:space="preserve">VESSEL REPRESENTATIVE</x:t>
  </x:si>
  <x:si>
    <x:t xml:space="preserve">VESEEL REPRESENTATIVE</x:t>
  </x:si>
  <x:si>
    <x:t xml:space="preserve">No. de Viaje</x:t>
  </x:si>
  <x:si>
    <x:t xml:space="preserve">VLR</x:t>
  </x:si>
  <x:si>
    <x:t xml:space="preserve">Etiqueta</x:t>
  </x:si>
  <x:si>
    <x:r>
      <x:t xml:space="preserve">r</x:t>
    </x:r>
    <x:r>
      <x:rPr>
        <x:sz val="14"/>
        <x:rFont val="Calibri"/>
        <x:family val="2"/>
        <x:scheme val="minor"/>
      </x:rPr>
      <x:t xml:space="preserve">1</x:t>
    </x:r>
  </x:si>
  <x:si>
    <x:r>
      <x:t xml:space="preserve">r</x:t>
    </x:r>
    <x:r>
      <x:rPr>
        <x:sz val="14"/>
        <x:rFont val="Calibri"/>
        <x:family val="2"/>
        <x:scheme val="minor"/>
      </x:rPr>
      <x:t xml:space="preserve">2</x:t>
    </x:r>
    <x:r>
      <x:rPr>
        <x:sz val="11"/>
        <x:color theme="1"/>
        <x:rFont val="Calibri"/>
        <x:family val="2"/>
        <x:scheme val="minor"/>
      </x:rPr>
      <x:t xml:space="preserve"/>
    </x:r>
  </x:si>
  <x:si>
    <x:r>
      <x:t xml:space="preserve">r</x:t>
    </x:r>
    <x:r>
      <x:rPr>
        <x:sz val="14"/>
        <x:rFont val="Calibri"/>
        <x:family val="2"/>
        <x:scheme val="minor"/>
      </x:rPr>
      <x:t xml:space="preserve">3</x:t>
    </x:r>
    <x:r>
      <x:rPr>
        <x:sz val="11"/>
        <x:color theme="1"/>
        <x:rFont val="Calibri"/>
        <x:family val="2"/>
        <x:scheme val="minor"/>
      </x:rPr>
      <x:t xml:space="preserve"/>
    </x:r>
  </x:si>
  <x:si>
    <x:r>
      <x:t xml:space="preserve">r</x:t>
    </x:r>
    <x:r>
      <x:rPr>
        <x:sz val="14"/>
        <x:rFont val="Calibri"/>
        <x:family val="2"/>
        <x:scheme val="minor"/>
      </x:rPr>
      <x:t xml:space="preserve">4</x:t>
    </x:r>
    <x:r>
      <x:rPr>
        <x:sz val="11"/>
        <x:color theme="1"/>
        <x:rFont val="Calibri"/>
        <x:family val="2"/>
        <x:scheme val="minor"/>
      </x:rPr>
      <x:t xml:space="preserve"/>
    </x:r>
  </x:si>
  <x:si>
    <x:r>
      <x:t xml:space="preserve">r</x:t>
    </x:r>
    <x:r>
      <x:rPr>
        <x:sz val="14"/>
        <x:rFont val="Calibri"/>
        <x:family val="2"/>
        <x:scheme val="minor"/>
      </x:rPr>
      <x:t xml:space="preserve">5</x:t>
    </x:r>
    <x:r>
      <x:rPr>
        <x:sz val="11"/>
        <x:color theme="1"/>
        <x:rFont val="Calibri"/>
        <x:family val="2"/>
        <x:scheme val="minor"/>
      </x:rPr>
      <x:t xml:space="preserve"/>
    </x:r>
  </x:si>
  <x:si>
    <x:r>
      <x:t xml:space="preserve">r</x:t>
    </x:r>
    <x:r>
      <x:rPr>
        <x:sz val="14"/>
        <x:rFont val="Calibri"/>
        <x:family val="2"/>
        <x:scheme val="minor"/>
      </x:rPr>
      <x:t xml:space="preserve">6</x:t>
    </x:r>
    <x:r>
      <x:rPr>
        <x:sz val="11"/>
        <x:color theme="1"/>
        <x:rFont val="Calibri"/>
        <x:family val="2"/>
        <x:scheme val="minor"/>
      </x:rPr>
      <x:t xml:space="preserve"/>
    </x:r>
  </x:si>
  <x:si>
    <x:r>
      <x:t xml:space="preserve">r</x:t>
    </x:r>
    <x:r>
      <x:rPr>
        <x:sz val="14"/>
        <x:rFont val="Calibri"/>
        <x:family val="2"/>
        <x:scheme val="minor"/>
      </x:rPr>
      <x:t xml:space="preserve">7</x:t>
    </x:r>
    <x:r>
      <x:rPr>
        <x:sz val="11"/>
        <x:color theme="1"/>
        <x:rFont val="Calibri"/>
        <x:family val="2"/>
        <x:scheme val="minor"/>
      </x:rPr>
      <x:t xml:space="preserve"/>
    </x:r>
  </x:si>
  <x:si>
    <x:r>
      <x:t xml:space="preserve">r</x:t>
    </x:r>
    <x:r>
      <x:rPr>
        <x:sz val="14"/>
        <x:rFont val="Calibri"/>
        <x:family val="2"/>
        <x:scheme val="minor"/>
      </x:rPr>
      <x:t xml:space="preserve">8</x:t>
    </x:r>
    <x:r>
      <x:rPr>
        <x:sz val="11"/>
        <x:color theme="1"/>
        <x:rFont val="Calibri"/>
        <x:family val="2"/>
        <x:scheme val="minor"/>
      </x:rPr>
      <x:t xml:space="preserve"/>
    </x:r>
  </x:si>
  <x:si>
    <x:r>
      <x:t xml:space="preserve">r</x:t>
    </x:r>
    <x:r>
      <x:rPr>
        <x:sz val="14"/>
        <x:rFont val="Calibri"/>
        <x:family val="2"/>
        <x:scheme val="minor"/>
      </x:rPr>
      <x:t xml:space="preserve">9</x:t>
    </x:r>
    <x:r>
      <x:rPr>
        <x:sz val="11"/>
        <x:color theme="1"/>
        <x:rFont val="Calibri"/>
        <x:family val="2"/>
        <x:scheme val="minor"/>
      </x:rPr>
      <x:t xml:space="preserve"/>
    </x:r>
  </x:si>
  <x:si>
    <x:r>
      <x:t xml:space="preserve">r</x:t>
    </x:r>
    <x:r>
      <x:rPr>
        <x:sz val="14"/>
        <x:rFont val="Calibri"/>
        <x:family val="2"/>
        <x:scheme val="minor"/>
      </x:rPr>
      <x:t xml:space="preserve">10</x:t>
    </x:r>
    <x:r>
      <x:rPr>
        <x:sz val="11"/>
        <x:color theme="1"/>
        <x:rFont val="Calibri"/>
        <x:family val="2"/>
        <x:scheme val="minor"/>
      </x:rPr>
      <x:t xml:space="preserve"/>
    </x:r>
  </x:si>
  <x:si>
    <x:r>
      <x:t xml:space="preserve">R</x:t>
    </x:r>
    <x:r>
      <x:rPr>
        <x:i/>
        <x:sz val="14"/>
        <x:rFont val="Calibri"/>
        <x:family val="2"/>
        <x:scheme val="minor"/>
      </x:rPr>
      <x:t xml:space="preserve">L</x:t>
    </x:r>
  </x:si>
  <x:si>
    <x:r>
      <x:t xml:space="preserve">R</x:t>
    </x:r>
    <x:r>
      <x:rPr>
        <x:i/>
        <x:sz val="14"/>
        <x:rFont val="Calibri"/>
        <x:family val="2"/>
        <x:scheme val="minor"/>
      </x:rPr>
      <x:t xml:space="preserve">H</x:t>
    </x:r>
  </x:si>
  <x:si>
    <x:t xml:space="preserve">Valor Crítico</x:t>
  </x:si>
  <x:si>
    <x:t xml:space="preserve">Para</x:t>
  </x:si>
  <x:si>
    <x:t xml:space="preserve">n = 10</x:t>
  </x:si>
  <x:si>
    <x:t xml:space="preserve">Tabla F.1</x:t>
  </x:si>
  <x:si>
    <x:r>
      <x:t xml:space="preserve">Si R</x:t>
    </x:r>
    <x:r>
      <x:rPr>
        <x:i/>
        <x:sz val="14"/>
        <x:rFont val="Calibri"/>
        <x:family val="2"/>
        <x:scheme val="minor"/>
      </x:rPr>
      <x:t xml:space="preserve">L</x:t>
    </x:r>
    <x:r>
      <x:rPr>
        <x:i/>
        <x:sz val="14"/>
        <x:rFont val="Calibri"/>
        <x:family val="2"/>
        <x:scheme val="minor"/>
      </x:rPr>
      <x:t xml:space="preserve"> y R</x:t>
    </x:r>
    <x:r>
      <x:rPr>
        <x:i/>
        <x:sz val="14"/>
        <x:rFont val="Calibri"/>
        <x:family val="2"/>
        <x:scheme val="minor"/>
      </x:rPr>
      <x:t xml:space="preserve">H</x:t>
    </x:r>
  </x:si>
  <x:si>
    <x:t xml:space="preserve">son mayores</x:t>
  </x:si>
  <x:si>
    <x:t xml:space="preserve">de 0.477</x:t>
  </x:si>
  <x:si>
    <x:t xml:space="preserve">se eliminan los viajes</x:t>
  </x:si>
  <x:si>
    <x:t xml:space="preserve">Como</x:t>
  </x:si>
  <x:si>
    <x:r>
      <x:t xml:space="preserve">R</x:t>
    </x:r>
    <x:r>
      <x:rPr>
        <x:i/>
        <x:sz val="14"/>
        <x:rFont val="Calibri"/>
        <x:family val="2"/>
        <x:scheme val="minor"/>
      </x:rPr>
      <x:t xml:space="preserve">L</x:t>
    </x:r>
    <x:r>
      <x:rPr>
        <x:i/>
        <x:sz val="14"/>
        <x:rFont val="Calibri"/>
        <x:family val="2"/>
        <x:scheme val="minor"/>
      </x:rPr>
      <x:t xml:space="preserve"> es</x:t>
    </x:r>
  </x:si>
  <x:si>
    <x:t xml:space="preserve">menor que</x:t>
  </x:si>
  <x:si>
    <x:r>
      <x:t xml:space="preserve">se mantiene r</x:t>
    </x:r>
    <x:r>
      <x:rPr>
        <x:i/>
        <x:sz val="14"/>
        <x:rFont val="Calibri"/>
        <x:family val="2"/>
        <x:scheme val="minor"/>
      </x:rPr>
      <x:t xml:space="preserve">1</x:t>
    </x:r>
  </x:si>
  <x:si>
    <x:r>
      <x:t xml:space="preserve">R</x:t>
    </x:r>
    <x:r>
      <x:rPr>
        <x:i/>
        <x:sz val="14"/>
        <x:rFont val="Calibri"/>
        <x:family val="2"/>
        <x:scheme val="minor"/>
      </x:rPr>
      <x:t xml:space="preserve">H</x:t>
    </x:r>
    <x:r>
      <x:rPr>
        <x:i/>
        <x:sz val="14"/>
        <x:rFont val="Calibri"/>
        <x:family val="2"/>
        <x:scheme val="minor"/>
      </x:rPr>
      <x:t xml:space="preserve"> es</x:t>
    </x:r>
  </x:si>
  <x:si>
    <x:t xml:space="preserve">mayor que</x:t>
  </x:si>
  <x:si>
    <x:r>
      <x:t xml:space="preserve">se elimina r</x:t>
    </x:r>
    <x:r>
      <x:rPr>
        <x:i/>
        <x:sz val="14"/>
        <x:rFont val="Calibri"/>
        <x:family val="2"/>
        <x:scheme val="minor"/>
      </x:rPr>
      <x:t xml:space="preserve">10</x:t>
    </x:r>
  </x:si>
  <x:si>
    <x:t xml:space="preserve">n = 9</x:t>
  </x:si>
  <x:si>
    <x:t xml:space="preserve">de 0.512</x:t>
  </x:si>
  <x:si>
    <x:r>
      <x:t xml:space="preserve">se mantiene r</x:t>
    </x:r>
    <x:r>
      <x:rPr>
        <x:i/>
        <x:sz val="14"/>
        <x:rFont val="Calibri"/>
        <x:family val="2"/>
        <x:scheme val="minor"/>
      </x:rPr>
      <x:t xml:space="preserve">9</x:t>
    </x:r>
  </x:si>
  <x:si>
    <x:t xml:space="preserve">Promedio de </x:t>
  </x:si>
  <x:si>
    <x:t xml:space="preserve">9 viajes</x:t>
  </x:si>
  <x:si>
    <x:t xml:space="preserve">VEF encontrado</x:t>
  </x:si>
  <x:si>
    <x:t xml:space="preserve">VESSEL          </x:t>
  </x:si>
  <x:si>
    <x:t xml:space="preserve">N/A</x:t>
  </x:si>
  <x:si>
    <x:t xml:space="preserve">TERMINAL      </x:t>
  </x:si>
  <x:si>
    <x:t xml:space="preserve">ENEX</x:t>
  </x:si>
  <x:si>
    <x:t xml:space="preserve">       DATE :      </x:t>
  </x:si>
  <x:si>
    <x:t xml:space="preserve">AUGUST 09, 2017</x:t>
  </x:si>
  <x:si>
    <x:t xml:space="preserve">PORT               </x:t>
  </x:si>
  <x:si>
    <x:t xml:space="preserve">QUINTERO, CHILE</x:t>
  </x:si>
  <x:si>
    <x:t xml:space="preserve">PRODUCT </x:t>
  </x:si>
  <x:si>
    <x:t xml:space="preserve">IFO-380</x:t>
  </x:si>
  <x:si>
    <x:t xml:space="preserve">REFERENCE:</x:t>
  </x:si>
  <x:si>
    <x:t xml:space="preserve">NOM-E-01</x:t>
  </x:si>
  <x:si>
    <x:t xml:space="preserve">Aternative Pressure</x:t>
  </x:si>
  <x:si>
    <x:t xml:space="preserve">TABLA 5A, 5B &amp; 5 D</x:t>
  </x:si>
  <x:si>
    <x:t xml:space="preserve">Temp</x:t>
  </x:si>
  <x:si>
    <x:t xml:space="preserve">SHORE</x:t>
  </x:si>
  <x:si>
    <x:t xml:space="preserve">DATE</x:t>
  </x:si>
  <x:si>
    <x:t xml:space="preserve">TIME</x:t>
  </x:si>
  <x:si>
    <x:t xml:space="preserve">GAUGE</x:t>
  </x:si>
  <x:si>
    <x:t xml:space="preserve">T.O.V.</x:t>
  </x:si>
  <x:si>
    <x:t xml:space="preserve">Shell</x:t>
  </x:si>
  <x:si>
    <x:t xml:space="preserve">ROOF</x:t>
  </x:si>
  <x:si>
    <x:t xml:space="preserve">FREE WATER</x:t>
  </x:si>
  <x:si>
    <x:t xml:space="preserve">G.O.V.</x:t>
  </x:si>
  <x:si>
    <x:t xml:space="preserve">Density</x:t>
  </x:si>
  <x:si>
    <x:t xml:space="preserve">TEMP</x:t>
  </x:si>
  <x:si>
    <x:t xml:space="preserve">Thermal</x:t>
  </x:si>
  <x:si>
    <x:t xml:space="preserve">V.C.F.</x:t>
  </x:si>
  <x:si>
    <x:t xml:space="preserve">G.S.V.</x:t>
  </x:si>
  <x:si>
    <x:t xml:space="preserve">TABLA 6A, 6B &amp; 6D</x:t>
  </x:si>
  <x:si>
    <x:t xml:space="preserve">Temperatura</x:t>
  </x:si>
  <x:si>
    <x:t xml:space="preserve">Tabla</x:t>
  </x:si>
  <x:si>
    <x:t xml:space="preserve">TANK</x:t>
  </x:si>
  <x:si>
    <x:t xml:space="preserve">CTS</x:t>
  </x:si>
  <x:si>
    <x:t xml:space="preserve">CORRECTION</x:t>
  </x:si>
  <x:si>
    <x:t xml:space="preserve">VOLUME</x:t>
  </x:si>
  <x:si>
    <x:t xml:space="preserve">to</x:t>
  </x:si>
  <x:si>
    <x:t xml:space="preserve">Expansion</x:t>
  </x:si>
  <x:si>
    <x:t xml:space="preserve">T-2004</x:t>
  </x:si>
  <x:si>
    <x:t xml:space="preserve">Metric</x:t>
  </x:si>
  <x:si>
    <x:t xml:space="preserve">T-11</x:t>
  </x:si>
  <x:si>
    <x:t xml:space="preserve">T-13</x:t>
  </x:si>
  <x:si>
    <x:t xml:space="preserve">Long</x:t>
  </x:si>
  <x:si>
    <x:t xml:space="preserve">Kgs.</x:t>
  </x:si>
  <x:si>
    <x:t xml:space="preserve">PRODUCT</x:t>
  </x:si>
  <x:si>
    <x:t xml:space="preserve">DENSITY</x:t>
  </x:si>
  <x:si>
    <x:t xml:space="preserve">TEMP º C</x:t>
  </x:si>
  <x:si>
    <x:t xml:space="preserve">At</x:t>
  </x:si>
  <x:si>
    <x:t xml:space="preserve">P*</x:t>
  </x:si>
  <x:si>
    <x:t xml:space="preserve">a60</x:t>
  </x:si>
  <x:si>
    <x:t xml:space="preserve">Comp. Factor</x:t>
  </x:si>
  <x:si>
    <x:t xml:space="preserve">VCF</x:t>
  </x:si>
  <x:si>
    <x:t xml:space="preserve">Delta</x:t>
  </x:si>
  <x:si>
    <x:t xml:space="preserve">Rho 60</x:t>
  </x:si>
  <x:si>
    <x:t xml:space="preserve">Delta t</x:t>
  </x:si>
  <x:si>
    <x:t xml:space="preserve">Densidad</x:t>
  </x:si>
  <x:si>
    <x:t xml:space="preserve">Volumen</x:t>
  </x:si>
  <x:si>
    <x:t xml:space="preserve">Ambiente</x:t>
  </x:si>
  <x:si>
    <x:t xml:space="preserve">Calibracion</x:t>
  </x:si>
  <x:si>
    <x:t xml:space="preserve">Nº</x:t>
  </x:si>
  <x:si>
    <x:t xml:space="preserve">m</x:t>
  </x:si>
  <x:si>
    <x:t xml:space="preserve">m³</x:t>
  </x:si>
  <x:si>
    <x:t xml:space="preserve">Coefficient</x:t>
  </x:si>
  <x:si>
    <x:t xml:space="preserve">6B</x:t>
  </x:si>
  <x:si>
    <x:t xml:space="preserve">Tons</x:t>
  </x:si>
  <x:si>
    <x:t xml:space="preserve">WCF</x:t>
  </x:si>
  <x:si>
    <x:t xml:space="preserve">Vac</x:t>
  </x:si>
  <x:si>
    <x:t xml:space="preserve">PRESSURE</x:t>
  </x:si>
  <x:si>
    <x:t xml:space="preserve">TO 15</x:t>
  </x:si>
  <x:si>
    <x:t xml:space="preserve">tc 90</x:t>
  </x:si>
  <x:si>
    <x:t xml:space="preserve">t</x:t>
  </x:si>
  <x:si>
    <x:t xml:space="preserve">t*</x:t>
  </x:si>
  <x:si>
    <x:t xml:space="preserve">K0</x:t>
  </x:si>
  <x:si>
    <x:t xml:space="preserve">k1</x:t>
  </x:si>
  <x:si>
    <x:t xml:space="preserve">k2</x:t>
  </x:si>
  <x:si>
    <x:t xml:space="preserve">A</x:t>
  </x:si>
  <x:si>
    <x:t xml:space="preserve">B</x:t>
  </x:si>
  <x:si>
    <x:t xml:space="preserve">Rho 60 *</x:t>
  </x:si>
  <x:si>
    <x:t xml:space="preserve">Thermal Exp</x:t>
  </x:si>
  <x:si>
    <x:t xml:space="preserve">CTL</x:t>
  </x:si>
  <x:si>
    <x:t xml:space="preserve">Fp</x:t>
  </x:si>
  <x:si>
    <x:t xml:space="preserve">CPL</x:t>
  </x:si>
  <x:si>
    <x:t xml:space="preserve">CTPL</x:t>
  </x:si>
  <x:si>
    <x:t xml:space="preserve">at T &amp; P</x:t>
  </x:si>
  <x:si>
    <x:t xml:space="preserve">Rho 60 (m)</x:t>
  </x:si>
  <x:si>
    <x:t xml:space="preserve">Da</x:t>
  </x:si>
  <x:si>
    <x:t xml:space="preserve">E</x:t>
  </x:si>
  <x:si>
    <x:t xml:space="preserve">Dt</x:t>
  </x:si>
  <x:si>
    <x:t xml:space="preserve">Dp</x:t>
  </x:si>
  <x:si>
    <x:t xml:space="preserve">m+1</x:t>
  </x:si>
  <x:si>
    <x:t xml:space="preserve">k0</x:t>
  </x:si>
  <x:si>
    <x:t xml:space="preserve">Obs. Temp</x:t>
  </x:si>
  <x:si>
    <x:t xml:space="preserve">CTPL *</x:t>
  </x:si>
  <x:si>
    <x:t xml:space="preserve">1A</x:t>
  </x:si>
  <x:si>
    <x:t xml:space="preserve">1B</x:t>
  </x:si>
  <x:si>
    <x:t xml:space="preserve">R</x:t>
  </x:si>
  <x:si>
    <x:t xml:space="preserve">H</x:t>
  </x:si>
  <x:si>
    <x:t xml:space="preserve">T1</x:t>
  </x:si>
  <x:si>
    <x:t xml:space="preserve">T2</x:t>
  </x:si>
  <x:si>
    <x:t xml:space="preserve">API</x:t>
  </x:si>
  <x:si>
    <x:t xml:space="preserve">Altura Techo</x:t>
  </x:si>
  <x:si>
    <x:t xml:space="preserve">Correcciòn</x:t>
  </x:si>
  <x:si>
    <x:t xml:space="preserve">RHO</x:t>
  </x:si>
  <x:si>
    <x:t xml:space="preserve">K1</x:t>
  </x:si>
  <x:si>
    <x:t xml:space="preserve">A1</x:t>
  </x:si>
  <x:si>
    <x:t xml:space="preserve">A2</x:t>
  </x:si>
  <x:si>
    <x:t xml:space="preserve">ALPHA</x:t>
  </x:si>
  <x:si>
    <x:t xml:space="preserve">CALIB</x:t>
  </x:si>
  <x:si>
    <x:t xml:space="preserve">Steel Carbon</x:t>
  </x:si>
  <x:si>
    <x:t xml:space="preserve">Stailess Steel</x:t>
  </x:si>
  <x:si>
    <x:t xml:space="preserve">o</x:t>
  </x:si>
  <x:si>
    <x:t xml:space="preserve">c</x:t>
  </x:si>
  <x:si>
    <x:t xml:space="preserve">170</x:t>
  </x:si>
  <x:si>
    <x:t xml:space="preserve">Shore Line</x:t>
  </x:si>
  <x:si>
    <x:t xml:space="preserve">TOTALS</x:t>
  </x:si>
  <x:si>
    <x:t xml:space="preserve">API POND.</x:t>
  </x:si>
  <x:si>
    <x:t xml:space="preserve">FAC. TABLA 13 MOD.</x:t>
  </x:si>
  <x:si>
    <x:t xml:space="preserve">TABLA 13</x:t>
  </x:si>
  <x:si>
    <x:t xml:space="preserve">GROSS STANDARD VOLUME</x:t>
  </x:si>
  <x:si>
    <x:t xml:space="preserve">TOTAL CALCULATED VOLUME (T.C.V.)</x:t>
  </x:si>
  <x:si>
    <x:t xml:space="preserve">SHORE LINE CONTENT CONDITION</x:t>
  </x:si>
  <x:si>
    <x:t xml:space="preserve">TOTAL U.S. BARRELS</x:t>
  </x:si>
  <x:si>
    <x:t xml:space="preserve">FRE WATER M3</x:t>
  </x:si>
  <x:si>
    <x:t xml:space="preserve">TOTAL U.S. GALLONS</x:t>
  </x:si>
  <x:si>
    <x:t xml:space="preserve">US. BARRELS</x:t>
  </x:si>
  <x:si>
    <x:t xml:space="preserve">Before Discharge</x:t>
  </x:si>
  <x:si>
    <x:t xml:space="preserve">Full of Diesel Oil</x:t>
  </x:si>
  <x:si>
    <x:t xml:space="preserve">CUBIC METERS @ 60.0°F</x:t>
  </x:si>
  <x:si>
    <x:t xml:space="preserve">CUBIC METER</x:t>
  </x:si>
  <x:si>
    <x:t xml:space="preserve">After Discharge</x:t>
  </x:si>
  <x:si>
    <x:t xml:space="preserve">LONG TONS</x:t>
  </x:si>
  <x:si>
    <x:t xml:space="preserve">TOTAL</x:t>
  </x:si>
  <x:si>
    <x:t xml:space="preserve">BS AND W. VOLUME M3</x:t>
  </x:si>
  <x:si>
    <x:t xml:space="preserve">METRIC TONS</x:t>
  </x:si>
  <x:si>
    <x:t xml:space="preserve">Weight correction based on:</x:t>
  </x:si>
  <x:si>
    <x:t xml:space="preserve">NET STANDARD VOLUME</x:t>
  </x:si>
  <x:si>
    <x:t xml:space="preserve">a</x:t>
  </x:si>
  <x:si>
    <x:t xml:space="preserve">T-11 &amp; T-13</x:t>
  </x:si>
  <x:si>
    <x:t xml:space="preserve">CONSIGNATION</x:t>
  </x:si>
  <x:si>
    <x:t xml:space="preserve">Volume Correction based on</x:t>
  </x:si>
  <x:si>
    <x:t xml:space="preserve">M3 @60°F</x:t>
  </x:si>
  <x:si>
    <x:t xml:space="preserve">ASTM D-1250-08</x:t>
  </x:si>
  <x:si>
    <x:t xml:space="preserve">TERMINAL REPRESENTATIVE</x:t>
  </x:si>
  <x:si>
    <x:t xml:space="preserve">i</x:t>
  </x:si>
  <x:si>
    <x:t xml:space="preserve">ai</x:t>
  </x:si>
  <x:si>
    <x:t xml:space="preserve">DENSITY RANGED (KG/M3)</x:t>
  </x:si>
  <x:si>
    <x:t xml:space="preserve">KO</x:t>
  </x:si>
  <x:si>
    <x:t xml:space="preserve">K2</x:t>
  </x:si>
  <x:si>
    <x:t xml:space="preserve">TABLE  56</x:t>
  </x:si>
  <x:si>
    <x:t xml:space="preserve">Product</x:t>
  </x:si>
  <x:si>
    <x:t xml:space="preserve">Crude Oil</x:t>
  </x:si>
  <x:si>
    <x:t xml:space="preserve">Density to</x:t>
  </x:si>
  <x:si>
    <x:t xml:space="preserve">CO</x:t>
  </x:si>
  <x:si>
    <x:t xml:space="preserve">Fuel Oils</x:t>
  </x:si>
  <x:si>
    <x:t xml:space="preserve">FACTOR</x:t>
  </x:si>
  <x:si>
    <x:t xml:space="preserve">Gasolines</x:t>
  </x:si>
  <x:si>
    <x:t xml:space="preserve">Jet Fuels</x:t>
  </x:si>
  <x:si>
    <x:t xml:space="preserve">Transicion Zone</x:t>
  </x:si>
  <x:si>
    <x:t xml:space="preserve">Transition</x:t>
  </x:si>
  <x:si>
    <x:t xml:space="preserve">DOS / IFOS</x:t>
  </x:si>
  <x:si>
    <x:t xml:space="preserve">Table</x:t>
  </x:si>
  <x:si>
    <x:t xml:space="preserve">Lubricating Oil</x:t>
  </x:si>
  <x:si>
    <x:t xml:space="preserve">Lub Oil</x:t>
  </x:si>
  <x:si>
    <x:t xml:space="preserve">°F</x:t>
  </x:si>
  <x:si>
    <x:t xml:space="preserve">6A</x:t>
  </x:si>
  <x:si>
    <x:t xml:space="preserve">Barrels</x:t>
  </x:si>
  <x:si>
    <x:t xml:space="preserve">°C</x:t>
  </x:si>
  <x:si>
    <x:t xml:space="preserve">Liters</x:t>
  </x:si>
  <x:si>
    <x:t xml:space="preserve">6C</x:t>
  </x:si>
  <x:si>
    <x:t xml:space="preserve">6D</x:t>
  </x:si>
  <x:si>
    <x:t xml:space="preserve">54A</x:t>
  </x:si>
  <x:si>
    <x:t xml:space="preserve">mm</x:t>
  </x:si>
  <x:si>
    <x:t xml:space="preserve">54B</x:t>
  </x:si>
  <x:si>
    <x:t xml:space="preserve">54C</x:t>
  </x:si>
  <x:si>
    <x:t xml:space="preserve">Ft-Inches</x:t>
  </x:si>
  <x:si>
    <x:t xml:space="preserve">54D</x:t>
  </x:si>
  <x:si>
    <x:t xml:space="preserve">TABLA API MPMS 11.1 EDICION 2004</x:t>
  </x:si>
  <x:si>
    <x:t xml:space="preserve">INPUT TABLE=</x:t>
  </x:si>
  <x:si>
    <x:t xml:space="preserve">Base Temp</x:t>
  </x:si>
  <x:si>
    <x:t xml:space="preserve">p60</x:t>
  </x:si>
  <x:si>
    <x:t xml:space="preserve">ALPHA 60</x:t>
  </x:si>
  <x:si>
    <x:t xml:space="preserve">D a</x:t>
  </x:si>
  <x:si>
    <x:t xml:space="preserve">Delta Rho 60</x:t>
  </x:si>
  <x:si>
    <x:t xml:space="preserve">Rho60</x:t>
  </x:si>
  <x:si>
    <x:t xml:space="preserve">Rho60*</x:t>
  </x:si>
  <x:si>
    <x:t xml:space="preserve">tc,90</x:t>
  </x:si>
  <x:si>
    <x:t xml:space="preserve">r</x:t>
  </x:si>
  <x:si>
    <x:t xml:space="preserve">d_alpha</x:t>
  </x:si>
  <x:si>
    <x:t xml:space="preserve">FP</x:t>
  </x:si>
  <x:si>
    <x:t xml:space="preserve">Rho60 x Ctpl</x:t>
  </x:si>
  <x:si>
    <x:t xml:space="preserve">SP0</x:t>
  </x:si>
  <x:si>
    <x:t xml:space="preserve">Delta Rho m</x:t>
  </x:si>
  <x:si>
    <x:t xml:space="preserve">Rho 60 m+1</x:t>
  </x:si>
  <x:si>
    <x:t xml:space="preserve">Delta t, ºF</x:t>
  </x:si>
  <x:si>
    <x:t xml:space="preserve">INPUT OBSERVED API=</x:t>
  </x:si>
  <x:si>
    <x:t xml:space="preserve">TABLA 5A</x:t>
  </x:si>
  <x:si>
    <x:t xml:space="preserve">0-37</x:t>
  </x:si>
  <x:si>
    <x:t xml:space="preserve">INPUT OBSERVED TEMPERATURE=</x:t>
  </x:si>
  <x:si>
    <x:t xml:space="preserve">38-48</x:t>
  </x:si>
  <x:si>
    <x:t xml:space="preserve">48-52</x:t>
  </x:si>
  <x:si>
    <x:t xml:space="preserve">PRESSURE PSIG</x:t>
  </x:si>
  <x:si>
    <x:t xml:space="preserve">52-100</x:t>
  </x:si>
  <x:si>
    <x:t xml:space="preserve">API @ 60°F=</x:t>
  </x:si>
  <x:si>
    <x:t xml:space="preserve">SPECIFIC GRAVITY</x:t>
  </x:si>
  <x:si>
    <x:t xml:space="preserve">DENSITY @ 15.0º C.</x:t>
  </x:si>
  <x:si>
    <x:t xml:space="preserve">53A</x:t>
  </x:si>
  <x:si>
    <x:t xml:space="preserve">53B</x:t>
  </x:si>
  <x:si>
    <x:t xml:space="preserve">Product Type</x:t>
  </x:si>
  <x:si>
    <x:t xml:space="preserve">DENSITY RANGE</x:t>
  </x:si>
  <x:si>
    <x:t xml:space="preserve">API GRAVITY</x:t>
  </x:si>
  <x:si>
    <x:t xml:space="preserve">53C</x:t>
  </x:si>
  <x:si>
    <x:t xml:space="preserve">Curde Oil</x:t>
  </x:si>
  <x:si>
    <x:t xml:space="preserve">53D</x:t>
  </x:si>
  <x:si>
    <x:t xml:space="preserve">fuel Oil</x:t>
  </x:si>
  <x:si>
    <x:t xml:space="preserve">5A</x:t>
  </x:si>
  <x:si>
    <x:t xml:space="preserve">5B</x:t>
  </x:si>
  <x:si>
    <x:t xml:space="preserve">Transition Zone</x:t>
  </x:si>
  <x:si>
    <x:t xml:space="preserve">5C</x:t>
  </x:si>
  <x:si>
    <x:t xml:space="preserve">5D</x:t>
  </x:si>
  <x:si>
    <x:t xml:space="preserve">Lubricating Oils</x:t>
  </x:si>
</x:sst>
</file>

<file path=xl/styles.xml><?xml version="1.0" encoding="utf-8"?>
<x:styleSheet xmlns:x="http://schemas.openxmlformats.org/spreadsheetml/2006/main">
  <x:numFmts count="61">
    <x:numFmt numFmtId="41" formatCode="_ * #,##0_ ;_ * \-#,##0_ ;_ * &quot;-&quot;_ ;_ @_ "/>
    <x:numFmt numFmtId="43" formatCode="_ * #,##0.00_ ;_ * \-#,##0.00_ ;_ * &quot;-&quot;??_ ;_ @_ "/>
    <x:numFmt numFmtId="164" formatCode="_-* #,##0.00_-;\-* #,##0.00_-;_-* &quot;-&quot;??_-;_-@_-"/>
    <x:numFmt numFmtId="165" formatCode="_(* #,##0.00_);_(* \(#,##0.00\);_(* &quot;-&quot;??_);_(@_)"/>
    <x:numFmt numFmtId="166" formatCode="0.0000"/>
    <x:numFmt numFmtId="167" formatCode="0.00000"/>
    <x:numFmt numFmtId="168" formatCode="0.0"/>
    <x:numFmt numFmtId="169" formatCode="mmmm\ dd\,\ yyyy\ \ \ \ \ "/>
    <x:numFmt numFmtId="170" formatCode="0.0000_)"/>
    <x:numFmt numFmtId="171" formatCode="0.00000_)"/>
    <x:numFmt numFmtId="172" formatCode="#,##0.00000"/>
    <x:numFmt numFmtId="173" formatCode="0.000"/>
    <x:numFmt numFmtId="174" formatCode="#,##0.0"/>
    <x:numFmt numFmtId="175" formatCode="#,##0.000"/>
    <x:numFmt numFmtId="176" formatCode="0_)"/>
    <x:numFmt numFmtId="177" formatCode="0.00000000"/>
    <x:numFmt numFmtId="178" formatCode="0.0000000000"/>
    <x:numFmt numFmtId="179" formatCode="0.0000000"/>
    <x:numFmt numFmtId="180" formatCode="0.000000"/>
    <x:numFmt numFmtId="181" formatCode="mm\.dd\.yy"/>
    <x:numFmt numFmtId="182" formatCode="mmmm\ dd\,\ yyyy"/>
    <x:numFmt numFmtId="183" formatCode="mmm\ /\ dd\ /\ yyyy"/>
    <x:numFmt numFmtId="184" formatCode="_-[$€]\ * #,##0.00_-;\-[$€]\ * #,##0.00_-;_-[$€]\ * &quot;-&quot;??_-;_-@_-"/>
    <x:numFmt numFmtId="185" formatCode="#,##0.0000"/>
    <x:numFmt numFmtId="186" formatCode="#,##0.0000000"/>
    <x:numFmt numFmtId="187" formatCode="0.000000000"/>
    <x:numFmt numFmtId="188" formatCode="0.00000000000"/>
    <x:numFmt numFmtId="189" formatCode="0.000000000000"/>
    <x:numFmt numFmtId="190" formatCode="[$-409]mmmm\ d\,\ yyyy;@"/>
    <x:numFmt numFmtId="191" formatCode="mmmm\ d\,\ yyyy"/>
    <x:numFmt numFmtId="192" formatCode="0.00000000000000"/>
    <x:numFmt numFmtId="193" formatCode="#,##0.000000"/>
    <x:numFmt numFmtId="194" formatCode="0.0000000000000"/>
    <x:numFmt numFmtId="195" formatCode="#,##0.000000000000"/>
    <x:numFmt numFmtId="196" formatCode="[$-409]dd\-mmm\-yy;@"/>
    <x:numFmt numFmtId="197" formatCode="00&quot;:&quot;00"/>
    <x:numFmt numFmtId="198" formatCode="&quot;DENS. AT 15°C&quot;;&quot;DENS. A 15°C&quot;"/>
    <x:numFmt numFmtId="199" formatCode="d\-m\-yy\ h:mm;@"/>
    <x:numFmt numFmtId="200" formatCode="yyyy\-mm\-dd;@"/>
    <x:numFmt numFmtId="201" formatCode="h:mm:ss;@"/>
    <x:numFmt numFmtId="202" formatCode="[$-409]d/mmm/yyyy;@"/>
    <x:numFmt numFmtId="203" formatCode="[$-409]dd/mmm/yy;@"/>
    <x:numFmt numFmtId="204" formatCode="[$-409]d/mmm/yy;@"/>
    <x:numFmt numFmtId="205" formatCode="#."/>
    <x:numFmt numFmtId="206" formatCode="_ [$€-2]\ * #,##0.00_ ;_ [$€-2]\ * \-#,##0.00_ ;_ [$€-2]\ * &quot;-&quot;??_ "/>
    <x:numFmt numFmtId="207" formatCode="mmm\ dd\,\ yyyy"/>
    <x:numFmt numFmtId="208" formatCode="_-* #,##0.00\ _€_-;\-* #,##0.00\ _€_-;_-* &quot;-&quot;??\ _€_-;_-@_-"/>
    <x:numFmt numFmtId="209" formatCode="0000"/>
    <x:numFmt numFmtId="210" formatCode="m/d/yyyy;@"/>
    <x:numFmt numFmtId="211" formatCode="_ * #,##0.000_ ;_ * \-#,##0.000_ ;_ * &quot;-&quot;_ ;_ @_ "/>
    <x:numFmt numFmtId="212" formatCode="0,000.00"/>
    <x:numFmt numFmtId="213" formatCode="[$-340A]d&quot; de &quot;mmmm&quot; de &quot;yyyy;@"/>
    <x:numFmt numFmtId="214" formatCode="dd/mm/yyyy;@"/>
    <x:numFmt numFmtId="215" formatCode="[$-C0A]d\ &quot;de&quot;\ mmmm\ &quot;de&quot;\ yyyy;@"/>
    <x:numFmt numFmtId="216" formatCode="_-* #,##0.000_-;\-* #,##0.000_-;_-* &quot;-&quot;??_-;_-@_-"/>
    <x:numFmt numFmtId="217" formatCode="0_);\(0\)"/>
    <x:numFmt numFmtId="218" formatCode="0.00\ &quot; Máx.&quot;"/>
    <x:numFmt numFmtId="219" formatCode="&quot; PAGE &quot;\ \ 0#\ \ &quot; /   15&quot;"/>
    <x:numFmt numFmtId="220" formatCode="_-* #,##0_-;\-* #,##0_-;_-* &quot;-&quot;??_-;_-@_-"/>
    <x:numFmt numFmtId="221" formatCode="mm/dd/yy;@"/>
    <x:numFmt numFmtId="222" formatCode="0.0\ \°\F"/>
  </x:numFmts>
  <x:fonts count="339">
    <x:font>
      <x:sz val="10"/>
      <x:name val="Arial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0"/>
      <x:name val="Arial"/>
    </x:font>
    <x:font>
      <x:b/>
      <x:i/>
      <x:sz val="11"/>
      <x:name val="Arial"/>
    </x:font>
    <x:font>
      <x:sz val="11"/>
      <x:name val="Arial"/>
    </x:font>
    <x:font>
      <x:b/>
      <x:sz val="10"/>
      <x:name val="Arial"/>
    </x:font>
    <x:font>
      <x:sz val="11"/>
      <x:name val="Times New Roman"/>
    </x:font>
    <x:font>
      <x:sz val="10"/>
      <x:name val="Courier"/>
    </x:font>
    <x:font>
      <x:sz val="10"/>
      <x:name val="Arial"/>
    </x:font>
    <x:font>
      <x:sz val="9"/>
      <x:name val="Arial"/>
    </x:font>
    <x:font>
      <x:sz val="8"/>
      <x:name val="Arial"/>
    </x:font>
    <x:font>
      <x:b/>
      <x:sz val="10"/>
      <x:color indexed="8"/>
      <x:name val="Arial"/>
    </x:font>
    <x:font>
      <x:sz val="8"/>
      <x:color indexed="8"/>
      <x:name val="Arial"/>
    </x:font>
    <x:font>
      <x:sz val="60"/>
      <x:name val="ITSlogo"/>
    </x:font>
    <x:font>
      <x:b/>
      <x:sz val="9"/>
      <x:color indexed="8"/>
      <x:name val="Arial"/>
    </x:font>
    <x:font>
      <x:sz val="10"/>
      <x:color indexed="8"/>
      <x:name val="Arial"/>
    </x:font>
    <x:font>
      <x:b/>
      <x:sz val="9"/>
      <x:name val="Arial"/>
    </x:font>
    <x:font>
      <x:b/>
      <x:sz val="11"/>
      <x:color indexed="8"/>
      <x:name val="Arial"/>
    </x:font>
    <x:font>
      <x:sz val="11"/>
      <x:color indexed="8"/>
      <x:name val="Arial"/>
    </x:font>
    <x:font>
      <x:b/>
      <x:sz val="11"/>
      <x:name val="Arial"/>
    </x:font>
    <x:font>
      <x:sz val="14"/>
      <x:name val="Times New Roman"/>
    </x:font>
    <x:font>
      <x:sz val="11"/>
      <x:color indexed="8"/>
      <x:name val="Times New Roman"/>
    </x:font>
    <x:font>
      <x:sz val="9"/>
      <x:color indexed="8"/>
      <x:name val="Arial"/>
    </x:font>
    <x:font>
      <x:sz val="12"/>
      <x:name val="Arial"/>
    </x:font>
    <x:font>
      <x:sz val="12"/>
      <x:name val="Helv"/>
    </x:font>
    <x:font>
      <x:sz val="11"/>
      <x:color indexed="12"/>
      <x:name val="Times New Roman"/>
    </x:font>
    <x:font>
      <x:b/>
      <x:sz val="8"/>
      <x:color indexed="81"/>
      <x:name val="Tahoma"/>
    </x:font>
    <x:font>
      <x:sz val="8"/>
      <x:color indexed="81"/>
      <x:name val="Tahoma"/>
    </x:font>
    <x:font>
      <x:b/>
      <x:sz val="12"/>
      <x:color indexed="8"/>
      <x:name val="Arial Black"/>
    </x:font>
    <x:font>
      <x:b/>
      <x:sz val="12"/>
      <x:name val="Arial Black"/>
    </x:font>
    <x:font>
      <x:sz val="11"/>
      <x:name val="Times New Roman"/>
    </x:font>
    <x:font>
      <x:sz val="11"/>
      <x:color indexed="8"/>
      <x:name val="Calibri"/>
    </x:font>
    <x:font>
      <x:sz val="11"/>
      <x:color indexed="9"/>
      <x:name val="Calibri"/>
    </x:font>
    <x:font>
      <x:sz val="11"/>
      <x:color indexed="17"/>
      <x:name val="Calibri"/>
    </x:font>
    <x:font>
      <x:b/>
      <x:sz val="11"/>
      <x:color indexed="52"/>
      <x:name val="Calibri"/>
    </x:font>
    <x:font>
      <x:b/>
      <x:sz val="11"/>
      <x:color indexed="9"/>
      <x:name val="Calibri"/>
    </x:font>
    <x:font>
      <x:sz val="11"/>
      <x:color indexed="52"/>
      <x:name val="Calibri"/>
    </x:font>
    <x:font>
      <x:b/>
      <x:sz val="11"/>
      <x:color indexed="56"/>
      <x:name val="Calibri"/>
    </x:font>
    <x:font>
      <x:sz val="11"/>
      <x:color indexed="62"/>
      <x:name val="Calibri"/>
    </x:font>
    <x:font>
      <x:sz val="11"/>
      <x:color indexed="20"/>
      <x:name val="Calibri"/>
    </x:font>
    <x:font>
      <x:sz val="11"/>
      <x:color indexed="60"/>
      <x:name val="Calibri"/>
    </x:font>
    <x:font>
      <x:b/>
      <x:sz val="11"/>
      <x:color indexed="63"/>
      <x:name val="Calibri"/>
    </x:font>
    <x:font>
      <x:sz val="11"/>
      <x:color indexed="10"/>
      <x:name val="Calibri"/>
    </x:font>
    <x:font>
      <x:i/>
      <x:sz val="11"/>
      <x:color indexed="23"/>
      <x:name val="Calibri"/>
    </x:font>
    <x:font>
      <x:b/>
      <x:sz val="18"/>
      <x:color indexed="56"/>
      <x:name val="Cambria"/>
    </x:font>
    <x:font>
      <x:b/>
      <x:sz val="15"/>
      <x:color indexed="56"/>
      <x:name val="Calibri"/>
    </x:font>
    <x:font>
      <x:b/>
      <x:sz val="13"/>
      <x:color indexed="56"/>
      <x:name val="Calibri"/>
    </x:font>
    <x:font>
      <x:b/>
      <x:sz val="11"/>
      <x:color indexed="8"/>
      <x:name val="Calibri"/>
    </x:font>
    <x:font>
      <x:sz val="11"/>
      <x:color indexed="9"/>
      <x:name val="Times New Roman"/>
    </x:font>
    <x:font>
      <x:b/>
      <x:sz val="8"/>
      <x:color indexed="8"/>
      <x:name val="Arial"/>
    </x:font>
    <x:font>
      <x:sz val="9"/>
      <x:color indexed="81"/>
      <x:name val="Tahoma"/>
    </x:font>
    <x:font>
      <x:b/>
      <x:sz val="9"/>
      <x:color indexed="81"/>
      <x:name val="Tahoma"/>
    </x:font>
    <x:font>
      <x:sz val="8"/>
      <x:name val="Arial"/>
    </x:font>
    <x:font>
      <x:sz val="10"/>
      <x:color indexed="8"/>
      <x:name val="Arial Narrow"/>
    </x:font>
    <x:font>
      <x:sz val="11"/>
      <x:color indexed="9"/>
      <x:name val="Cambria"/>
    </x:font>
    <x:font>
      <x:b/>
      <x:sz val="11"/>
      <x:name val="Arial"/>
    </x:font>
    <x:font>
      <x:sz val="11"/>
      <x:color indexed="9"/>
      <x:name val="AR BONNIE"/>
    </x:font>
    <x:font>
      <x:b/>
      <x:sz val="10"/>
      <x:color indexed="9"/>
      <x:name val="Arial"/>
    </x:font>
    <x:font>
      <x:sz val="11"/>
      <x:color indexed="9"/>
      <x:name val="Arial"/>
    </x:font>
    <x:font>
      <x:sz val="10"/>
      <x:name val="Arial"/>
    </x:font>
    <x:font>
      <x:sz val="11"/>
      <x:name val="Times New Roman"/>
    </x:font>
    <x:font>
      <x:sz val="11"/>
      <x:color indexed="9"/>
      <x:name val="Algerian"/>
    </x:font>
    <x:font>
      <x:sz val="10"/>
      <x:color theme="0"/>
      <x:name val="Arial"/>
    </x:font>
    <x:font>
      <x:b/>
      <x:sz val="10"/>
      <x:color rgb="FFFF0000"/>
      <x:name val="Arial"/>
    </x:font>
    <x:font>
      <x:sz val="12"/>
      <x:name val="바탕체"/>
    </x:font>
    <x:font>
      <x:sz val="12"/>
      <x:name val="궁서체"/>
    </x:font>
    <x:font>
      <x:sz val="9"/>
      <x:color theme="0"/>
      <x:name val="Arial"/>
    </x:font>
    <x:font>
      <x:sz val="11"/>
      <x:color theme="0"/>
      <x:name val="Times New Roman"/>
    </x:font>
    <x:font>
      <x:b/>
      <x:sz val="11"/>
      <x:color theme="0"/>
      <x:name val="Arial"/>
    </x:font>
    <x:font>
      <x:b/>
      <x:sz val="10"/>
      <x:color theme="0"/>
      <x:name val="Arial"/>
    </x:font>
    <x:font>
      <x:b/>
      <x:sz val="10"/>
      <x:color theme="0"/>
      <x:name val="Arial Narrow"/>
    </x:font>
    <x:font>
      <x:sz val="12"/>
      <x:color theme="0"/>
      <x:name val="Arial"/>
    </x:font>
    <x:font>
      <x:sz val="10"/>
      <x:color theme="0"/>
      <x:name val="Arial Narrow"/>
    </x:font>
    <x:font>
      <x:sz val="8"/>
      <x:color theme="0"/>
      <x:name val="Arial"/>
    </x:font>
    <x:font>
      <x:b/>
      <x:sz val="13"/>
      <x:color theme="0"/>
      <x:name val="Arial Narrow"/>
    </x:font>
    <x:font>
      <x:sz val="11"/>
      <x:color theme="0"/>
      <x:name val="Arial"/>
    </x:font>
    <x:font>
      <x:sz val="1"/>
      <x:color indexed="16"/>
      <x:name val="Courier"/>
    </x:font>
    <x:font>
      <x:b/>
      <x:sz val="1"/>
      <x:color indexed="16"/>
      <x:name val="Courier"/>
    </x:font>
    <x:font>
      <x:sz val="10"/>
      <x:color indexed="36"/>
      <x:name val="Times New Roman"/>
    </x:font>
    <x:font>
      <x:sz val="10"/>
      <x:color indexed="12"/>
      <x:name val="Arial"/>
    </x:font>
    <x:font>
      <x:sz val="9"/>
      <x:color indexed="12"/>
      <x:name val="Times New Roman"/>
    </x:font>
    <x:font>
      <x:sz val="10"/>
      <x:color theme="10"/>
      <x:name val="Arial"/>
    </x:font>
    <x:font>
      <x:sz val="10"/>
      <x:color indexed="12"/>
      <x:name val="Times New Roman"/>
    </x:font>
    <x:font>
      <x:sz val="1"/>
      <x:color indexed="8"/>
      <x:name val="Courier"/>
    </x:font>
    <x:font>
      <x:i/>
      <x:sz val="1"/>
      <x:color indexed="8"/>
      <x:name val="Courier"/>
    </x:font>
    <x:font>
      <x:sz val="10"/>
      <x:color rgb="FF000000"/>
      <x:name val="Arial"/>
    </x:font>
    <x:font>
      <x:sz val="13"/>
      <x:name val="Calibri"/>
    </x:font>
    <x:font>
      <x:b/>
      <x:sz val="13"/>
      <x:name val="Calibri"/>
    </x:font>
    <x:font>
      <x:sz val="10"/>
      <x:name val="Calibri"/>
    </x:font>
    <x:font>
      <x:b/>
      <x:sz val="20"/>
      <x:name val="Calibri"/>
    </x:font>
    <x:font>
      <x:b/>
      <x:sz val="11"/>
      <x:name val="Calibri"/>
    </x:font>
    <x:font>
      <x:b/>
      <x:sz val="15"/>
      <x:name val="Calibri"/>
    </x:font>
    <x:font>
      <x:b/>
      <x:sz val="18"/>
      <x:name val="Calibri"/>
    </x:font>
    <x:font>
      <x:b/>
      <x:sz val="9"/>
      <x:color indexed="10"/>
      <x:name val="Calibri"/>
    </x:font>
    <x:font>
      <x:sz val="9"/>
      <x:name val="Calibri"/>
    </x:font>
    <x:font>
      <x:b/>
      <x:sz val="9"/>
      <x:name val="Calibri"/>
    </x:font>
    <x:font>
      <x:b/>
      <x:sz val="14"/>
      <x:name val="Calibri"/>
    </x:font>
    <x:font>
      <x:b/>
      <x:sz val="12"/>
      <x:name val="Calibri"/>
    </x:font>
    <x:font>
      <x:b/>
      <x:sz val="10"/>
      <x:name val="Calibri"/>
    </x:font>
    <x:font>
      <x:sz val="11"/>
      <x:name val="Calibri"/>
    </x:font>
    <x:font>
      <x:b/>
      <x:sz val="11"/>
      <x:color indexed="8"/>
      <x:name val="Calibri"/>
    </x:font>
    <x:font>
      <x:sz val="8"/>
      <x:name val="Calibri"/>
    </x:font>
    <x:font>
      <x:sz val="8"/>
      <x:color indexed="12"/>
      <x:name val="Calibri"/>
    </x:font>
    <x:font>
      <x:b/>
      <x:sz val="11"/>
      <x:color indexed="12"/>
      <x:name val="Calibri"/>
    </x:font>
    <x:font>
      <x:b/>
      <x:sz val="7"/>
      <x:name val="Calibri"/>
    </x:font>
    <x:font>
      <x:sz val="11"/>
      <x:color indexed="60"/>
      <x:name val="Calibri"/>
    </x:font>
    <x:font>
      <x:b/>
      <x:sz val="10"/>
      <x:color rgb="FFFF0000"/>
      <x:name val="Calibri"/>
    </x:font>
    <x:font>
      <x:sz val="60"/>
      <x:name val="Calibri"/>
    </x:font>
    <x:font>
      <x:b/>
      <x:i/>
      <x:sz val="11"/>
      <x:name val="Calibri"/>
    </x:font>
    <x:font>
      <x:sz val="11"/>
      <x:color theme="0"/>
      <x:name val="Calibri"/>
    </x:font>
    <x:font>
      <x:b/>
      <x:sz val="12"/>
      <x:color indexed="8"/>
      <x:name val="Calibri"/>
    </x:font>
    <x:font>
      <x:b/>
      <x:sz val="9"/>
      <x:color indexed="8"/>
      <x:name val="Calibri"/>
    </x:font>
    <x:font>
      <x:sz val="9"/>
      <x:color indexed="8"/>
      <x:name val="Calibri"/>
    </x:font>
    <x:font>
      <x:sz val="14"/>
      <x:name val="Calibri"/>
    </x:font>
    <x:font>
      <x:b/>
      <x:sz val="11"/>
      <x:color theme="0"/>
      <x:name val="Calibri"/>
    </x:font>
    <x:font>
      <x:b/>
      <x:sz val="10"/>
      <x:color theme="0"/>
      <x:name val="Calibri"/>
    </x:font>
    <x:font>
      <x:sz val="10"/>
      <x:color indexed="8"/>
      <x:name val="Calibri"/>
    </x:font>
    <x:font>
      <x:sz val="12"/>
      <x:color theme="0"/>
      <x:name val="Calibri"/>
    </x:font>
    <x:font>
      <x:sz val="10"/>
      <x:color theme="0"/>
      <x:name val="Calibri"/>
    </x:font>
    <x:font>
      <x:b/>
      <x:sz val="8"/>
      <x:color indexed="8"/>
      <x:name val="Calibri"/>
    </x:font>
    <x:font>
      <x:sz val="8"/>
      <x:color indexed="8"/>
      <x:name val="Calibri"/>
    </x:font>
    <x:font>
      <x:sz val="8"/>
      <x:color theme="0"/>
      <x:name val="Calibri"/>
    </x:font>
    <x:font>
      <x:b/>
      <x:sz val="13"/>
      <x:color theme="0"/>
      <x:name val="Calibri"/>
    </x:font>
    <x:font>
      <x:b/>
      <x:sz val="10"/>
      <x:color indexed="8"/>
      <x:name val="Calibri"/>
    </x:font>
    <x:font>
      <x:sz val="11"/>
      <x:color indexed="8"/>
      <x:name val="Calibri"/>
    </x:font>
    <x:font>
      <x:sz val="9"/>
      <x:color theme="0"/>
      <x:name val="Calibri"/>
    </x:font>
    <x:font>
      <x:b/>
      <x:sz val="10"/>
      <x:color indexed="9"/>
      <x:name val="Calibri"/>
    </x:font>
    <x:font>
      <x:sz val="11"/>
      <x:color indexed="9"/>
      <x:name val="Calibri"/>
    </x:font>
    <x:font>
      <x:sz val="72"/>
      <x:name val="Calibri"/>
    </x:font>
    <x:font>
      <x:b/>
      <x:i/>
      <x:sz val="10"/>
      <x:color indexed="8"/>
      <x:name val="Calibri"/>
    </x:font>
    <x:font>
      <x:i/>
      <x:sz val="10"/>
      <x:color indexed="8"/>
      <x:name val="Calibri"/>
    </x:font>
    <x:font>
      <x:i/>
      <x:sz val="11"/>
      <x:name val="Calibri"/>
    </x:font>
    <x:font>
      <x:i/>
      <x:sz val="9"/>
      <x:name val="Calibri"/>
    </x:font>
    <x:font>
      <x:b/>
      <x:sz val="8"/>
      <x:name val="Calibri"/>
    </x:font>
    <x:font>
      <x:b/>
      <x:i/>
      <x:sz val="11"/>
      <x:color indexed="16"/>
      <x:name val="Calibri"/>
    </x:font>
    <x:font>
      <x:b/>
      <x:i/>
      <x:sz val="9"/>
      <x:name val="Calibri"/>
    </x:font>
    <x:font>
      <x:b/>
      <x:i/>
      <x:sz val="12"/>
      <x:color indexed="16"/>
      <x:name val="Calibri"/>
    </x:font>
    <x:font>
      <x:b/>
      <x:i/>
      <x:sz val="11"/>
      <x:color indexed="10"/>
      <x:name val="Calibri"/>
    </x:font>
    <x:font>
      <x:b/>
      <x:i/>
      <x:sz val="10"/>
      <x:color indexed="10"/>
      <x:name val="Calibri"/>
    </x:font>
    <x:font>
      <x:b/>
      <x:i/>
      <x:sz val="11"/>
      <x:color indexed="48"/>
      <x:name val="Calibri"/>
    </x:font>
    <x:font>
      <x:b/>
      <x:i/>
      <x:sz val="11"/>
      <x:color indexed="17"/>
      <x:name val="Calibri"/>
    </x:font>
    <x:font>
      <x:i/>
      <x:sz val="11"/>
      <x:color indexed="16"/>
      <x:name val="Calibri"/>
    </x:font>
    <x:font>
      <x:b/>
      <x:i/>
      <x:sz val="10"/>
      <x:color indexed="48"/>
      <x:name val="Calibri"/>
    </x:font>
    <x:font>
      <x:b/>
      <x:i/>
      <x:sz val="10"/>
      <x:color indexed="17"/>
      <x:name val="Calibri"/>
    </x:font>
    <x:font>
      <x:b/>
      <x:i/>
      <x:sz val="10"/>
      <x:color indexed="16"/>
      <x:name val="Calibri"/>
    </x:font>
    <x:font>
      <x:i/>
      <x:sz val="10"/>
      <x:name val="Calibri"/>
    </x:font>
    <x:font>
      <x:i/>
      <x:sz val="10"/>
      <x:color indexed="10"/>
      <x:name val="Calibri"/>
    </x:font>
    <x:font>
      <x:b/>
      <x:i/>
      <x:sz val="11"/>
      <x:color indexed="12"/>
      <x:name val="Calibri"/>
    </x:font>
    <x:font>
      <x:i/>
      <x:sz val="11"/>
      <x:color indexed="12"/>
      <x:name val="Calibri"/>
    </x:font>
    <x:font>
      <x:i/>
      <x:sz val="12"/>
      <x:name val="Calibri"/>
    </x:font>
    <x:font>
      <x:i/>
      <x:sz val="10"/>
      <x:name val="Calibri"/>
    </x:font>
    <x:font>
      <x:i/>
      <x:sz val="16"/>
      <x:name val="Calibri"/>
    </x:font>
    <x:font>
      <x:b/>
      <x:sz val="16"/>
      <x:color indexed="8"/>
      <x:name val="Calibri"/>
    </x:font>
    <x:font>
      <x:b/>
      <x:i/>
      <x:sz val="9"/>
      <x:name val="Calibri"/>
    </x:font>
    <x:font>
      <x:i/>
      <x:sz val="9"/>
      <x:name val="Calibri"/>
    </x:font>
    <x:font>
      <x:sz val="12"/>
      <x:name val="Calibri"/>
    </x:font>
    <x:font>
      <x:i/>
      <x:sz val="9"/>
      <x:color indexed="8"/>
      <x:name val="Calibri"/>
    </x:font>
    <x:font>
      <x:sz val="11"/>
      <x:color indexed="31"/>
      <x:name val="Calibri"/>
    </x:font>
    <x:font>
      <x:i/>
      <x:sz val="11"/>
      <x:color indexed="31"/>
      <x:name val="Calibri"/>
    </x:font>
    <x:font>
      <x:b/>
      <x:sz val="11"/>
      <x:color indexed="31"/>
      <x:name val="Calibri"/>
    </x:font>
    <x:font>
      <x:b/>
      <x:i/>
      <x:sz val="9"/>
      <x:color indexed="8"/>
      <x:name val="Calibri"/>
    </x:font>
    <x:font>
      <x:i/>
      <x:sz val="11"/>
      <x:color indexed="8"/>
      <x:name val="Calibri"/>
    </x:font>
    <x:font>
      <x:b/>
      <x:i/>
      <x:sz val="18"/>
      <x:name val="Calibri"/>
    </x:font>
    <x:font>
      <x:b/>
      <x:i/>
      <x:sz val="10"/>
      <x:color indexed="8"/>
      <x:name val="Calibri"/>
    </x:font>
    <x:font>
      <x:b/>
      <x:i/>
      <x:sz val="14"/>
      <x:name val="Calibri"/>
    </x:font>
    <x:font>
      <x:i/>
      <x:sz val="14"/>
      <x:name val="Calibri"/>
    </x:font>
    <x:font>
      <x:b/>
      <x:i/>
      <x:sz val="14"/>
      <x:color indexed="16"/>
      <x:name val="Calibri"/>
    </x:font>
    <x:font>
      <x:b/>
      <x:i/>
      <x:sz val="8"/>
      <x:name val="Calibri"/>
    </x:font>
    <x:font>
      <x:i/>
      <x:sz val="13"/>
      <x:name val="Calibri"/>
    </x:font>
    <x:font>
      <x:b/>
      <x:i/>
      <x:sz val="11"/>
      <x:color indexed="62"/>
      <x:name val="Calibri"/>
    </x:font>
    <x:font>
      <x:i/>
      <x:sz val="10"/>
      <x:color indexed="48"/>
      <x:name val="Calibri"/>
    </x:font>
    <x:font>
      <x:i/>
      <x:sz val="10"/>
      <x:color indexed="17"/>
      <x:name val="Calibri"/>
    </x:font>
    <x:font>
      <x:i/>
      <x:sz val="11"/>
      <x:color indexed="18"/>
      <x:name val="Calibri"/>
    </x:font>
    <x:font>
      <x:b/>
      <x:i/>
      <x:sz val="10"/>
      <x:name val="Calibri"/>
    </x:font>
    <x:font>
      <x:b/>
      <x:i/>
      <x:sz val="10"/>
      <x:color indexed="18"/>
      <x:name val="Calibri"/>
    </x:font>
    <x:font>
      <x:i/>
      <x:sz val="10"/>
      <x:color indexed="18"/>
      <x:name val="Calibri"/>
    </x:font>
    <x:font>
      <x:b/>
      <x:sz val="12"/>
      <x:color indexed="10"/>
      <x:name val="Calibri"/>
    </x:font>
    <x:font>
      <x:sz val="10"/>
      <x:color indexed="30"/>
      <x:name val="Calibri"/>
    </x:font>
    <x:font>
      <x:b/>
      <x:i/>
      <x:sz val="12"/>
      <x:name val="Calibri"/>
    </x:font>
    <x:font>
      <x:b/>
      <x:sz val="10"/>
      <x:name val="Calibri"/>
    </x:font>
    <x:font>
      <x:b/>
      <x:i/>
      <x:sz val="10"/>
      <x:name val="Calibri"/>
    </x:font>
    <x:font>
      <x:sz val="10"/>
      <x:name val="Calibri"/>
    </x:font>
    <x:font>
      <x:b/>
      <x:sz val="10"/>
      <x:color indexed="12"/>
      <x:name val="Calibri"/>
    </x:font>
    <x:font>
      <x:b/>
      <x:sz val="9"/>
      <x:name val="Calibri"/>
    </x:font>
    <x:font>
      <x:b/>
      <x:sz val="15"/>
      <x:color indexed="9"/>
      <x:name val="Calibri"/>
    </x:font>
    <x:font>
      <x:b/>
      <x:i/>
      <x:sz val="14"/>
      <x:color indexed="8"/>
      <x:name val="Calibri"/>
    </x:font>
    <x:font>
      <x:i/>
      <x:sz val="10"/>
      <x:color indexed="8"/>
      <x:name val="Calibri"/>
    </x:font>
    <x:font>
      <x:sz val="9"/>
      <x:name val="Calibri"/>
    </x:font>
    <x:font>
      <x:b/>
      <x:i/>
      <x:sz val="10"/>
      <x:name val="Calibri"/>
    </x:font>
    <x:font>
      <x:b/>
      <x:sz val="10"/>
      <x:name val="Calibri"/>
    </x:font>
    <x:font>
      <x:sz val="10"/>
      <x:color indexed="8"/>
      <x:name val="Calibri"/>
    </x:font>
    <x:font>
      <x:sz val="10"/>
      <x:color indexed="63"/>
      <x:name val="Calibri"/>
    </x:font>
    <x:font>
      <x:sz val="16"/>
      <x:name val="Calibri"/>
    </x:font>
    <x:font>
      <x:b/>
      <x:sz val="10"/>
      <x:color indexed="10"/>
      <x:name val="Calibri"/>
    </x:font>
    <x:font>
      <x:sz val="11"/>
      <x:color indexed="10"/>
      <x:name val="Calibri"/>
    </x:font>
    <x:font>
      <x:b/>
      <x:sz val="16"/>
      <x:name val="Calibri"/>
    </x:font>
    <x:font>
      <x:b/>
      <x:i/>
      <x:sz val="9"/>
      <x:color indexed="12"/>
      <x:name val="Calibri"/>
    </x:font>
    <x:font>
      <x:b/>
      <x:i/>
      <x:sz val="18"/>
      <x:color indexed="12"/>
      <x:name val="Calibri"/>
    </x:font>
    <x:font>
      <x:b/>
      <x:sz val="9"/>
      <x:color theme="0"/>
      <x:name val="Calibri"/>
    </x:font>
    <x:font>
      <x:sz val="9"/>
      <x:color theme="1"/>
      <x:name val="Calibri"/>
    </x:font>
    <x:font>
      <x:sz val="10"/>
      <x:name val="Calibri"/>
    </x:font>
    <x:font>
      <x:i/>
      <x:sz val="9"/>
      <x:color indexed="8"/>
      <x:name val="Calibri"/>
    </x:font>
    <x:font>
      <x:sz val="8"/>
      <x:color rgb="FFFF0000"/>
      <x:name val="Calibri"/>
    </x:font>
    <x:font>
      <x:b/>
      <x:i/>
      <x:sz val="8"/>
      <x:color indexed="8"/>
      <x:name val="Calibri"/>
    </x:font>
    <x:font>
      <x:b/>
      <x:i/>
      <x:sz val="8"/>
      <x:color indexed="48"/>
      <x:name val="Calibri"/>
    </x:font>
    <x:font>
      <x:b/>
      <x:sz val="16"/>
      <x:name val="Calibri"/>
    </x:font>
    <x:font>
      <x:b/>
      <x:sz val="16"/>
      <x:color indexed="12"/>
      <x:name val="Calibri"/>
    </x:font>
    <x:font>
      <x:b/>
      <x:i/>
      <x:sz val="11"/>
      <x:color indexed="8"/>
      <x:name val="Calibri"/>
    </x:font>
    <x:font>
      <x:b/>
      <x:sz val="9"/>
      <x:color rgb="FFFF0000"/>
      <x:name val="Calibri"/>
    </x:font>
    <x:font>
      <x:sz val="10"/>
      <x:color indexed="9"/>
      <x:name val="Calibri"/>
    </x:font>
    <x:font>
      <x:sz val="8"/>
      <x:name val="Calibri"/>
    </x:font>
    <x:font>
      <x:sz val="8"/>
      <x:name val="Calibri"/>
    </x:font>
    <x:font>
      <x:b/>
      <x:i/>
      <x:sz val="10"/>
      <x:color theme="0"/>
      <x:name val="Calibri"/>
    </x:font>
    <x:font>
      <x:b/>
      <x:sz val="10"/>
      <x:color theme="1"/>
      <x:name val="Calibri"/>
    </x:font>
    <x:font>
      <x:sz val="10"/>
      <x:color theme="1"/>
      <x:name val="Calibri"/>
    </x:font>
    <x:font>
      <x:i/>
      <x:sz val="10"/>
      <x:color theme="0"/>
      <x:name val="Calibri"/>
    </x:font>
    <x:font>
      <x:i/>
      <x:sz val="10"/>
      <x:color theme="1"/>
      <x:name val="Calibri"/>
    </x:font>
    <x:font>
      <x:b/>
      <x:sz val="9"/>
      <x:name val="Calibri"/>
    </x:font>
    <x:font>
      <x:sz val="11"/>
      <x:color indexed="12"/>
      <x:name val="Calibri"/>
    </x:font>
    <x:font>
      <x:sz val="9"/>
      <x:name val="Calibri"/>
    </x:font>
    <x:font>
      <x:b/>
      <x:sz val="9"/>
      <x:name val="Calibri"/>
    </x:font>
    <x:font>
      <x:sz val="7"/>
      <x:name val="Calibri"/>
    </x:font>
    <x:font>
      <x:i/>
      <x:sz val="8"/>
      <x:name val="Calibri"/>
    </x:font>
    <x:font>
      <x:b/>
      <x:sz val="14"/>
      <x:name val="Calibri"/>
    </x:font>
    <x:font>
      <x:b/>
      <x:sz val="9"/>
      <x:name val="Calibri"/>
    </x:font>
    <x:font>
      <x:sz val="10"/>
      <x:color indexed="10"/>
      <x:name val="Calibri"/>
    </x:font>
    <x:font>
      <x:b/>
      <x:sz val="11"/>
      <x:color theme="1"/>
      <x:name val="Calibri"/>
    </x:font>
    <x:font>
      <x:sz val="11"/>
      <x:name val="Calibri"/>
    </x:font>
    <x:font>
      <x:b/>
      <x:sz val="10"/>
      <x:name val="Calibri"/>
    </x:font>
    <x:font>
      <x:sz val="10"/>
      <x:color indexed="60"/>
      <x:name val="Calibri"/>
    </x:font>
    <x:font>
      <x:sz val="10"/>
      <x:name val="Calibri"/>
    </x:font>
    <x:font>
      <x:b/>
      <x:sz val="9"/>
      <x:name val="Calibri"/>
    </x:font>
    <x:font>
      <x:b/>
      <x:sz val="10"/>
      <x:name val="Calibri"/>
    </x:font>
    <x:font>
      <x:b/>
      <x:sz val="10"/>
      <x:color indexed="81"/>
      <x:name val="Calibri"/>
    </x:font>
    <x:font>
      <x:b/>
      <x:sz val="9"/>
      <x:color indexed="81"/>
      <x:name val="Calibri"/>
    </x:font>
    <x:font>
      <x:sz val="9"/>
      <x:color indexed="81"/>
      <x:name val="Calibri"/>
    </x:font>
    <x:font>
      <x:sz val="8"/>
      <x:color indexed="81"/>
      <x:name val="Calibri"/>
    </x:font>
    <x:font>
      <x:b/>
      <x:sz val="9"/>
      <x:color indexed="18"/>
      <x:name val="Calibri"/>
    </x:font>
    <x:font>
      <x:i/>
      <x:sz val="10"/>
      <x:name val="Calibri"/>
    </x:font>
    <x:font>
      <x:b/>
      <x:i/>
      <x:sz val="14"/>
      <x:name val="Calibri"/>
    </x:font>
    <x:font>
      <x:b/>
      <x:sz val="15"/>
      <x:color indexed="9"/>
      <x:name val="Calibri"/>
    </x:font>
    <x:font>
      <x:b/>
      <x:sz val="14"/>
      <x:name val="Calibri"/>
    </x:font>
    <x:font>
      <x:b/>
      <x:sz val="9"/>
      <x:name val="Calibri"/>
    </x:font>
    <x:font>
      <x:sz val="9"/>
      <x:name val="Calibri"/>
    </x:font>
    <x:font>
      <x:sz val="8"/>
      <x:name val="Calibri"/>
    </x:font>
    <x:font>
      <x:sz val="10"/>
      <x:name val="Calibri"/>
    </x:font>
    <x:font>
      <x:b/>
      <x:sz val="10"/>
      <x:name val="Calibri"/>
    </x:font>
    <x:font>
      <x:b/>
      <x:sz val="10"/>
      <x:name val="Calibri"/>
    </x:font>
    <x:font>
      <x:i/>
      <x:sz val="13"/>
      <x:name val="Calibri"/>
    </x:font>
    <x:font>
      <x:b/>
      <x:sz val="8"/>
      <x:name val="Calibri"/>
    </x:font>
    <x:font>
      <x:b/>
      <x:sz val="7"/>
      <x:name val="Calibri"/>
    </x:font>
    <x:font>
      <x:i/>
      <x:sz val="9"/>
      <x:name val="Calibri"/>
    </x:font>
    <x:font>
      <x:b/>
      <x:sz val="6"/>
      <x:name val="Calibri"/>
    </x:font>
    <x:font>
      <x:b/>
      <x:sz val="9"/>
      <x:name val="Calibri"/>
    </x:font>
    <x:font>
      <x:sz val="20"/>
      <x:color theme="1"/>
      <x:name val="Calibri"/>
    </x:font>
    <x:font>
      <x:b/>
      <x:sz val="5"/>
      <x:name val="Calibri"/>
    </x:font>
    <x:font>
      <x:sz val="9"/>
      <x:color indexed="8"/>
      <x:name val="Calibri"/>
    </x:font>
    <x:font>
      <x:b/>
      <x:sz val="9"/>
      <x:color indexed="9"/>
      <x:name val="Calibri"/>
    </x:font>
    <x:font>
      <x:sz val="10"/>
      <x:name val="Calibri"/>
    </x:font>
    <x:font>
      <x:b/>
      <x:i/>
      <x:sz val="30"/>
      <x:name val="Calibri"/>
    </x:font>
    <x:font>
      <x:sz val="10"/>
      <x:color rgb="FFFF0000"/>
      <x:name val="Arial"/>
    </x:font>
    <x:font>
      <x:sz val="10"/>
      <x:color rgb="FF7030A0"/>
      <x:name val="Arial"/>
    </x:font>
    <x:font>
      <x:b/>
      <x:sz val="12"/>
      <x:color rgb="FFFF0000"/>
      <x:name val="Arial"/>
    </x:font>
    <x:font>
      <x:sz val="13"/>
      <x:color rgb="FFC00000"/>
      <x:name val="Calibri"/>
    </x:font>
    <x:font>
      <x:sz val="13"/>
      <x:color rgb="FFC00000"/>
      <x:name val="Calibri"/>
    </x:font>
    <x:font>
      <x:b/>
      <x:sz val="11"/>
      <x:color rgb="FF8A2A2B"/>
      <x:name val="Calibri"/>
    </x:font>
    <x:font>
      <x:b/>
      <x:sz val="16"/>
      <x:name val="Calibri"/>
    </x:font>
    <x:font>
      <x:sz val="8"/>
      <x:color rgb="FF000000"/>
      <x:name val="Tahoma"/>
    </x:font>
    <x:font>
      <x:sz val="10"/>
      <x:color rgb="FFFF0000"/>
      <x:name val="Calibri"/>
    </x:font>
    <x:font>
      <x:b/>
      <x:sz val="12"/>
      <x:color theme="1"/>
      <x:name val="Calibri"/>
    </x:font>
    <x:font>
      <x:b/>
      <x:sz val="9"/>
      <x:color rgb="FFC00000"/>
      <x:name val="Calibri"/>
    </x:font>
    <x:font>
      <x:b/>
      <x:sz val="9"/>
      <x:name val="Calibri"/>
    </x:font>
    <x:font>
      <x:sz val="9"/>
      <x:color rgb="FFFF0000"/>
      <x:name val="Calibri"/>
    </x:font>
    <x:font>
      <x:sz val="14"/>
      <x:name val="Calibri"/>
    </x:font>
    <x:font>
      <x:i/>
      <x:sz val="14"/>
      <x:name val="Calibri"/>
    </x:font>
    <x:font>
      <x:b/>
      <x:sz val="24"/>
      <x:name val="Calibri"/>
    </x:font>
    <x:font>
      <x:b/>
      <x:sz val="22"/>
      <x:color rgb="FFFFFFFF"/>
      <x:name val="Arial"/>
    </x:font>
    <x:font>
      <x:b/>
      <x:sz val="12"/>
      <x:color rgb="FFFFFFFF"/>
      <x:name val="Arial"/>
    </x:font>
    <x:font>
      <x:i/>
      <x:sz val="10"/>
      <x:color rgb="FF243B3F"/>
      <x:name val="Arial"/>
    </x:font>
    <x:font>
      <x:b/>
      <x:sz val="10"/>
      <x:color rgb="FFFFFFFF"/>
      <x:name val="Arial"/>
    </x:font>
    <x:font>
      <x:sz val="10"/>
      <x:color rgb="FF243B3F"/>
      <x:name val="Arial"/>
    </x:font>
    <x:font>
      <x:sz val="13"/>
      <x:color rgb="FF243B3F"/>
      <x:name val="Calibri"/>
    </x:font>
    <x:font>
      <x:b/>
      <x:sz val="11"/>
      <x:color rgb="FF243B3F"/>
      <x:name val="Calibri"/>
    </x:font>
    <x:font>
      <x:sz val="8"/>
      <x:color rgb="FF243B3F"/>
      <x:name val="Calibri"/>
    </x:font>
    <x:font>
      <x:b/>
      <x:sz val="9"/>
      <x:color rgb="FF243B3F"/>
      <x:name val="Calibri"/>
    </x:font>
    <x:font>
      <x:b/>
      <x:sz val="13"/>
      <x:color rgb="FFFFFFFF"/>
      <x:name val="Calibri"/>
    </x:font>
    <x:font>
      <x:b/>
      <x:sz val="11"/>
      <x:color rgb="FFFFFFFF"/>
      <x:name val="Calibri"/>
    </x:font>
    <x:font>
      <x:b/>
      <x:sz val="14"/>
      <x:color rgb="FF243B3F"/>
      <x:name val="Calibri"/>
    </x:font>
    <x:font>
      <x:b/>
      <x:sz val="13"/>
      <x:color rgb="FF243B3F"/>
      <x:name val="Calibri"/>
    </x:font>
    <x:font>
      <x:b/>
      <x:sz val="14"/>
      <x:color rgb="FFFFFFFF"/>
      <x:name val="Calibri"/>
    </x:font>
    <x:font>
      <x:b/>
      <x:sz val="8"/>
      <x:color rgb="FFFFFFFF"/>
      <x:name val="Calibri"/>
    </x:font>
    <x:font>
      <x:sz val="11"/>
      <x:color rgb="FF243B3F"/>
      <x:name val="Calibri"/>
    </x:font>
    <x:font>
      <x:b/>
      <x:sz val="10"/>
      <x:color rgb="FF243B3F"/>
      <x:name val="Calibri"/>
    </x:font>
    <x:font>
      <x:b/>
      <x:sz val="16"/>
      <x:color rgb="FF243B3F"/>
      <x:name val="Calibri"/>
    </x:font>
    <x:font>
      <x:sz val="10"/>
      <x:color rgb="FF243B3F"/>
      <x:name val="Calibri"/>
    </x:font>
    <x:font>
      <x:b/>
      <x:sz val="16"/>
      <x:color rgb="FFFFFFFF"/>
      <x:name val="Calibri"/>
    </x:font>
    <x:font>
      <x:sz val="72"/>
      <x:color rgb="FF243B3F"/>
      <x:name val="Calibri"/>
    </x:font>
    <x:font>
      <x:b/>
      <x:i/>
      <x:sz val="12"/>
      <x:color rgb="FF243B3F"/>
      <x:name val="Calibri"/>
    </x:font>
    <x:font>
      <x:sz val="12"/>
      <x:color rgb="FF243B3F"/>
      <x:name val="Arial"/>
    </x:font>
    <x:font>
      <x:sz val="12"/>
      <x:color rgb="FF243B3F"/>
      <x:name val="Calibri"/>
    </x:font>
    <x:font>
      <x:b/>
      <x:sz val="72"/>
      <x:color rgb="FFFFFFFF"/>
      <x:name val="Calibri"/>
    </x:font>
    <x:font>
      <x:b/>
      <x:i/>
      <x:sz val="12"/>
      <x:color rgb="FFFFFFFF"/>
      <x:name val="Calibri"/>
    </x:font>
    <x:font>
      <x:sz val="9"/>
      <x:color rgb="FF243B3F"/>
      <x:name val="Calibri"/>
    </x:font>
    <x:font>
      <x:i/>
      <x:sz val="10"/>
      <x:color rgb="FF243B3F"/>
      <x:name val="Calibri"/>
    </x:font>
    <x:font>
      <x:b/>
      <x:sz val="15"/>
      <x:color rgb="FF243B3F"/>
      <x:name val="Calibri"/>
    </x:font>
    <x:font>
      <x:b/>
      <x:sz val="24"/>
      <x:color rgb="FF243B3F"/>
      <x:name val="Calibri"/>
    </x:font>
    <x:font>
      <x:b/>
      <x:i/>
      <x:sz val="10"/>
      <x:color rgb="FFFFFFFF"/>
      <x:name val="Calibri"/>
    </x:font>
    <x:font>
      <x:b/>
      <x:sz val="15"/>
      <x:color rgb="FFFFFFFF"/>
      <x:name val="Calibri"/>
    </x:font>
    <x:font>
      <x:b/>
      <x:sz val="24"/>
      <x:color rgb="FFFFFFFF"/>
      <x:name val="Calibri"/>
    </x:font>
    <x:font>
      <x:b/>
      <x:i/>
      <x:sz val="14"/>
      <x:color rgb="FF243B3F"/>
      <x:name val="Calibri"/>
    </x:font>
    <x:font>
      <x:b/>
      <x:i/>
      <x:sz val="14"/>
      <x:color rgb="FFFFFFFF"/>
      <x:name val="Calibri"/>
    </x:font>
    <x:font>
      <x:i/>
      <x:sz val="11"/>
      <x:color rgb="FF243B3F"/>
      <x:name val="Calibri"/>
    </x:font>
    <x:font>
      <x:b/>
      <x:i/>
      <x:sz val="11"/>
      <x:color rgb="FFFFFFFF"/>
      <x:name val="Calibri"/>
    </x:font>
    <x:font>
      <x:sz val="60"/>
      <x:color rgb="FF243B3F"/>
      <x:name val="Calibri"/>
    </x:font>
    <x:font>
      <x:b/>
      <x:sz val="60"/>
      <x:color rgb="FFFFFFFF"/>
      <x:name val="Calibri"/>
    </x:font>
    <x:font>
      <x:b/>
      <x:sz val="12"/>
      <x:color rgb="FF243B3F"/>
      <x:name val="Arial Black"/>
    </x:font>
    <x:font>
      <x:b/>
      <x:sz val="10"/>
      <x:color rgb="FF243B3F"/>
      <x:name val="Arial"/>
    </x:font>
    <x:font>
      <x:sz val="9"/>
      <x:color rgb="FF243B3F"/>
      <x:name val="Arial"/>
    </x:font>
    <x:font>
      <x:b/>
      <x:sz val="12"/>
      <x:color rgb="FFFFFFFF"/>
      <x:name val="Arial Black"/>
    </x:font>
    <x:font>
      <x:b/>
      <x:i/>
      <x:sz val="11"/>
      <x:color rgb="FF243B3F"/>
      <x:name val="Calibri"/>
    </x:font>
    <x:font>
      <x:b/>
      <x:sz val="10"/>
      <x:color rgb="FFFFFFFF"/>
      <x:name val="Calibri"/>
    </x:font>
    <x:font>
      <x:b/>
      <x:sz val="12"/>
      <x:color rgb="FF243B3F"/>
      <x:name val="Calibri"/>
    </x:font>
    <x:font>
      <x:b/>
      <x:sz val="12"/>
      <x:color rgb="FFFFFFFF"/>
      <x:name val="Calibri"/>
    </x:font>
    <x:font>
      <x:sz val="60"/>
      <x:color rgb="FF243B3F"/>
      <x:name val="ITSlogo"/>
    </x:font>
    <x:font>
      <x:b/>
      <x:i/>
      <x:sz val="11"/>
      <x:color rgb="FF243B3F"/>
      <x:name val="Arial"/>
    </x:font>
    <x:font>
      <x:b/>
      <x:sz val="9"/>
      <x:color rgb="FF243B3F"/>
      <x:name val="Arial"/>
    </x:font>
    <x:font>
      <x:b/>
      <x:sz val="60"/>
      <x:color rgb="FFFFFFFF"/>
      <x:name val="ITSlogo"/>
    </x:font>
    <x:font>
      <x:b/>
      <x:i/>
      <x:sz val="11"/>
      <x:color rgb="FFFFFFFF"/>
      <x:name val="Arial"/>
    </x:font>
    <x:font>
      <x:b/>
      <x:sz val="8"/>
      <x:color rgb="FF243B3F"/>
      <x:name val="Calibri"/>
    </x:font>
    <x:font>
      <x:b/>
      <x:sz val="9"/>
      <x:color rgb="FFFFFFFF"/>
      <x:name val="Calibri"/>
    </x:font>
  </x:fonts>
  <x:fills count="44">
    <x:fill>
      <x:patternFill patternType="none"/>
    </x:fill>
    <x:fill>
      <x:patternFill patternType="gray125"/>
    </x:fill>
    <x:fill>
      <x:patternFill patternType="solid">
        <x:fgColor indexed="31"/>
      </x:patternFill>
    </x:fill>
    <x:fill>
      <x:patternFill patternType="solid">
        <x:fgColor indexed="45"/>
      </x:patternFill>
    </x:fill>
    <x:fill>
      <x:patternFill patternType="solid">
        <x:fgColor indexed="42"/>
      </x:patternFill>
    </x:fill>
    <x:fill>
      <x:patternFill patternType="solid">
        <x:fgColor indexed="4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44"/>
      </x:patternFill>
    </x:fill>
    <x:fill>
      <x:patternFill patternType="solid">
        <x:fgColor indexed="29"/>
      </x:patternFill>
    </x:fill>
    <x:fill>
      <x:patternFill patternType="solid">
        <x:fgColor indexed="11"/>
      </x:patternFill>
    </x:fill>
    <x:fill>
      <x:patternFill patternType="solid">
        <x:fgColor indexed="51"/>
      </x:patternFill>
    </x:fill>
    <x:fill>
      <x:patternFill patternType="solid">
        <x:fgColor indexed="30"/>
      </x:patternFill>
    </x:fill>
    <x:fill>
      <x:patternFill patternType="solid">
        <x:fgColor indexed="36"/>
      </x:patternFill>
    </x:fill>
    <x:fill>
      <x:patternFill patternType="solid">
        <x:fgColor indexed="49"/>
      </x:patternFill>
    </x:fill>
    <x:fill>
      <x:patternFill patternType="solid">
        <x:fgColor indexed="52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62"/>
      </x:patternFill>
    </x:fill>
    <x:fill>
      <x:patternFill patternType="solid">
        <x:fgColor indexed="10"/>
      </x:patternFill>
    </x:fill>
    <x:fill>
      <x:patternFill patternType="solid">
        <x:fgColor indexed="57"/>
      </x:patternFill>
    </x:fill>
    <x:fill>
      <x:patternFill patternType="solid">
        <x:fgColor indexed="53"/>
      </x:patternFill>
    </x:fill>
    <x:fill>
      <x:patternFill patternType="solid">
        <x:fgColor indexed="43"/>
      </x:patternFill>
    </x:fill>
    <x:fill>
      <x:patternFill patternType="solid">
        <x:fgColor indexed="26"/>
      </x:patternFill>
    </x:fill>
    <x:fill>
      <x:patternFill patternType="solid">
        <x:fgColor indexed="9"/>
      </x:patternFill>
    </x:fill>
    <x:fill>
      <x:patternFill patternType="solid">
        <x:fgColor indexed="42"/>
      </x:patternFill>
    </x:fill>
    <x:fill>
      <x:patternFill patternType="solid">
        <x:fgColor indexed="22"/>
      </x:patternFill>
    </x:fill>
    <x:fill>
      <x:patternFill patternType="solid">
        <x:fgColor indexed="13"/>
      </x:patternFill>
    </x:fill>
    <x:fill>
      <x:patternFill patternType="solid">
        <x:fgColor indexed="43"/>
      </x:patternFill>
    </x:fill>
    <x:fill>
      <x:patternFill patternType="solid">
        <x:fgColor theme="0"/>
      </x:patternFill>
    </x:fill>
    <x:fill>
      <x:patternFill patternType="solid">
        <x:fgColor rgb="FFCCFFCC"/>
      </x:patternFill>
    </x:fill>
    <x:fill>
      <x:patternFill patternType="solid">
        <x:fgColor rgb="FFFF0000"/>
      </x:patternFill>
    </x:fill>
    <x:fill>
      <x:patternFill patternType="solid">
        <x:fgColor rgb="FFFFFF00"/>
      </x:patternFill>
    </x:fill>
    <x:fill>
      <x:patternFill patternType="solid">
        <x:fgColor rgb="FFFF8F1C"/>
      </x:patternFill>
    </x:fill>
    <x:fill>
      <x:patternFill patternType="gray0625">
        <x:bgColor indexed="9"/>
      </x:patternFill>
    </x:fill>
    <x:fill>
      <x:patternFill patternType="gray0625">
        <x:fgColor indexed="8"/>
        <x:bgColor indexed="9"/>
      </x:patternFill>
    </x:fill>
    <x:fill>
      <x:patternFill patternType="solid">
        <x:fgColor indexed="65"/>
      </x:patternFill>
    </x:fill>
    <x:fill>
      <x:patternFill patternType="solid">
        <x:fgColor indexed="55"/>
      </x:patternFill>
    </x:fill>
    <x:fill>
      <x:patternFill patternType="solid">
        <x:fgColor theme="0" tint="-0.15"/>
      </x:patternFill>
    </x:fill>
    <x:fill>
      <x:patternFill patternType="solid">
        <x:fgColor rgb="FF0B3B4A"/>
      </x:patternFill>
    </x:fill>
    <x:fill>
      <x:patternFill patternType="solid">
        <x:fgColor rgb="FF178C8C"/>
      </x:patternFill>
    </x:fill>
    <x:fill>
      <x:patternFill patternType="solid">
        <x:fgColor rgb="FFEAF5F3"/>
      </x:patternFill>
    </x:fill>
    <x:fill>
      <x:patternFill patternType="solid">
        <x:fgColor rgb="FF243B3F"/>
      </x:patternFill>
    </x:fill>
    <x:fill>
      <x:patternFill patternType="solid">
        <x:fgColor rgb="FFF7FAFA"/>
      </x:patternFill>
    </x:fill>
  </x:fills>
  <x:borders count="169">
    <x:border/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double">
        <x:color indexed="52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bottom style="thick">
        <x:color indexed="62"/>
      </x:bottom>
    </x:border>
    <x:border>
      <x:bottom style="thick">
        <x:color indexed="22"/>
      </x:bottom>
    </x:border>
    <x:border>
      <x:bottom style="medium">
        <x:color indexed="30"/>
      </x:bottom>
    </x:border>
    <x:border>
      <x:top style="thin">
        <x:color indexed="62"/>
      </x:top>
      <x:bottom style="double">
        <x:color indexed="62"/>
      </x:bottom>
    </x:border>
    <x:border>
      <x:right style="thin">
        <x:color indexed="64"/>
      </x:right>
    </x:border>
    <x:border>
      <x:top style="double">
        <x:color indexed="64"/>
      </x:top>
    </x:border>
    <x:border>
      <x:bottom style="double">
        <x:color indexed="64"/>
      </x:bottom>
    </x:border>
    <x:border>
      <x:left style="thin">
        <x:color indexed="64"/>
      </x:left>
    </x:border>
    <x:border>
      <x:left style="thin">
        <x:color indexed="64"/>
      </x:left>
      <x:right style="thin">
        <x:color indexed="64"/>
      </x:right>
    </x:border>
    <x:border>
      <x:right style="thin">
        <x:color indexed="64"/>
      </x:right>
      <x:top style="medium">
        <x:color indexed="64"/>
      </x:top>
    </x:border>
    <x:border>
      <x:left style="thin">
        <x:color indexed="64"/>
      </x:left>
      <x:top style="medium">
        <x:color indexed="64"/>
      </x:top>
    </x:border>
    <x:border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medium">
        <x:color indexed="64"/>
      </x:left>
    </x:border>
    <x:border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</x:border>
    <x:border>
      <x:right style="medium">
        <x:color indexed="64"/>
      </x:right>
    </x:border>
    <x:border>
      <x:right style="medium">
        <x:color indexed="64"/>
      </x:right>
      <x:top style="medium">
        <x:color indexed="64"/>
      </x:top>
    </x:border>
    <x:border>
      <x:right style="thin">
        <x:color indexed="64"/>
      </x:righ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left style="double">
        <x:color indexed="64"/>
      </x:left>
      <x:top style="double">
        <x:color indexed="64"/>
      </x:top>
    </x:border>
    <x:border>
      <x:left style="double">
        <x:color indexed="64"/>
      </x:left>
      <x:right style="double">
        <x:color indexed="64"/>
      </x:right>
      <x:top style="double">
        <x:color indexed="64"/>
      </x:top>
      <x:bottom style="double">
        <x:color indexed="64"/>
      </x:bottom>
    </x:border>
    <x:border>
      <x:left style="double">
        <x:color indexed="64"/>
      </x:left>
    </x:border>
    <x:border>
      <x:right style="double">
        <x:color indexed="64"/>
      </x:right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double">
        <x:color indexed="64"/>
      </x:left>
      <x:bottom style="double">
        <x:color indexed="64"/>
      </x:bottom>
    </x:border>
    <x:border>
      <x:right style="double">
        <x:color indexed="64"/>
      </x:right>
      <x:bottom style="double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auto="1"/>
      </x:left>
      <x:top style="thin">
        <x:color auto="1"/>
      </x:top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  <x:bottom style="thin">
        <x:color auto="1"/>
      </x:bottom>
    </x:border>
    <x:border>
      <x:bottom style="thin">
        <x:color auto="1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>
      <x:top style="thin">
        <x:color indexed="9"/>
      </x:top>
      <x:bottom style="thin">
        <x:color indexed="9"/>
      </x:bottom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64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hair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hair">
        <x:color indexed="64"/>
      </x:bottom>
    </x:border>
    <x:border>
      <x:left style="thin">
        <x:color indexed="64"/>
      </x:left>
      <x:top style="medium">
        <x:color indexed="64"/>
      </x:top>
      <x:bottom style="hair">
        <x:color indexed="64"/>
      </x:bottom>
    </x:border>
    <x:border>
      <x:right style="thin">
        <x:color indexed="64"/>
      </x:right>
      <x:top style="medium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hair">
        <x:color indexed="64"/>
      </x:top>
    </x:border>
    <x:border>
      <x:left style="thin">
        <x:color indexed="64"/>
      </x:left>
      <x:right style="thin">
        <x:color indexed="64"/>
      </x:right>
      <x:top style="hair">
        <x:color indexed="64"/>
      </x:top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</x:border>
    <x:border>
      <x:left style="thin">
        <x:color indexed="64"/>
      </x:left>
      <x:right style="thin">
        <x:color indexed="64"/>
      </x:right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top style="thin">
        <x:color indexed="62"/>
      </x:top>
      <x:bottom style="double">
        <x:color indexed="62"/>
      </x:bottom>
    </x:border>
    <x:border>
      <x:right style="thin">
        <x:color indexed="64"/>
      </x:right>
      <x:top style="thin">
        <x:color indexed="64"/>
      </x:top>
    </x:border>
    <x:border>
      <x:top style="thin">
        <x:color indexed="64"/>
      </x:top>
    </x:border>
    <x:border>
      <x:left style="medium">
        <x:color indexed="64"/>
      </x:left>
      <x:right style="thin">
        <x:color indexed="64"/>
      </x:right>
    </x:border>
    <x:border>
      <x:top style="thin">
        <x:color rgb="FF8A2A2B"/>
      </x:top>
      <x:bottom style="thin">
        <x:color rgb="FF8A2A2B"/>
      </x:bottom>
    </x:border>
    <x:border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thin">
        <x:color indexed="8"/>
      </x:bottom>
    </x:border>
    <x:border>
      <x:right style="medium">
        <x:color indexed="64"/>
      </x:right>
      <x:bottom style="thin">
        <x:color indexed="64"/>
      </x:bottom>
    </x:border>
    <x:border>
      <x:bottom style="thin">
        <x:color indexed="64"/>
      </x:bottom>
    </x:border>
    <x:border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>
      <x:top style="thin">
        <x:color indexed="9"/>
      </x:top>
      <x:bottom style="thin">
        <x:color indexed="9"/>
      </x:bottom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64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auto="1"/>
      </x:bottom>
    </x:border>
    <x:border>
      <x:right style="thin">
        <x:color indexed="64"/>
      </x:right>
      <x:bottom style="thin">
        <x:color indexed="64"/>
      </x:bottom>
    </x:border>
    <x:border>
      <x:top style="thin">
        <x:color indexed="64"/>
      </x:top>
    </x:border>
    <x:border>
      <x:left style="medium">
        <x:color indexed="64"/>
      </x:lef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right style="medium">
        <x:color indexed="64"/>
      </x:right>
      <x:top style="thin">
        <x:color indexed="64"/>
      </x:top>
    </x:border>
    <x:border>
      <x:right style="medium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top style="medium">
        <x:color indexed="64"/>
      </x:top>
      <x:bottom style="dotted">
        <x:color indexed="64"/>
      </x:bottom>
    </x:border>
    <x:border>
      <x:top style="medium">
        <x:color indexed="64"/>
      </x:top>
      <x:bottom style="dotted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dotted">
        <x:color indexed="64"/>
      </x:bottom>
    </x:border>
    <x:border>
      <x:left style="medium">
        <x:color indexed="64"/>
      </x:left>
      <x:top style="dotted">
        <x:color indexed="64"/>
      </x:top>
      <x:bottom style="dotted">
        <x:color indexed="64"/>
      </x:bottom>
    </x:border>
    <x:border>
      <x:top style="dotted">
        <x:color indexed="64"/>
      </x:top>
      <x:bottom style="dotted">
        <x:color indexed="64"/>
      </x:bottom>
    </x:border>
    <x:border>
      <x:right style="medium">
        <x:color indexed="64"/>
      </x:right>
      <x:top style="dotted">
        <x:color indexed="64"/>
      </x:top>
      <x:bottom style="dotted">
        <x:color indexed="64"/>
      </x:bottom>
    </x:border>
    <x:border>
      <x:left style="medium">
        <x:color indexed="64"/>
      </x:left>
      <x:right style="thin">
        <x:color indexed="64"/>
      </x:right>
      <x:top style="dotted">
        <x:color indexed="64"/>
      </x:top>
      <x:bottom style="dotted">
        <x:color indexed="64"/>
      </x:bottom>
    </x:border>
    <x:border>
      <x:left style="thin">
        <x:color indexed="64"/>
      </x:left>
      <x:right style="medium">
        <x:color indexed="64"/>
      </x:right>
      <x:top style="dotted">
        <x:color indexed="64"/>
      </x:top>
      <x:bottom style="dotted">
        <x:color indexed="64"/>
      </x:bottom>
    </x:border>
    <x:border>
      <x:left style="medium">
        <x:color indexed="64"/>
      </x:left>
      <x:top style="dotted">
        <x:color indexed="64"/>
      </x:top>
    </x:border>
    <x:border>
      <x:top style="dotted">
        <x:color indexed="64"/>
      </x:top>
    </x:border>
    <x:border>
      <x:right style="medium">
        <x:color indexed="64"/>
      </x:right>
      <x:top style="dotted">
        <x:color indexed="64"/>
      </x:top>
    </x:border>
    <x:border>
      <x:left style="medium">
        <x:color indexed="64"/>
      </x:left>
      <x:right style="thin">
        <x:color indexed="64"/>
      </x:right>
      <x:top style="dotted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tted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dotted">
        <x:color indexed="64"/>
      </x:bottom>
    </x:border>
    <x:border>
      <x:left style="thin">
        <x:color indexed="64"/>
      </x:left>
      <x:right style="medium">
        <x:color indexed="64"/>
      </x:right>
      <x:bottom style="dotted">
        <x:color indexed="64"/>
      </x:bottom>
    </x:border>
    <x:border>
      <x:left style="medium">
        <x:color indexed="64"/>
      </x:left>
      <x:top style="dotted">
        <x:color indexed="64"/>
      </x:top>
      <x:bottom style="medium">
        <x:color indexed="64"/>
      </x:bottom>
    </x:border>
    <x:border>
      <x:top style="dotted">
        <x:color indexed="64"/>
      </x:top>
      <x:bottom style="medium">
        <x:color indexed="64"/>
      </x:bottom>
    </x:border>
    <x:border>
      <x:right style="medium">
        <x:color indexed="64"/>
      </x:right>
      <x:top style="dotted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dotted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dotted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rgb="FFC8D8D6"/>
      </x:left>
      <x:right style="thin">
        <x:color rgb="FFC8D8D6"/>
      </x:right>
      <x:top style="thin">
        <x:color rgb="FFC8D8D6"/>
      </x:top>
      <x:bottom style="thin">
        <x:color rgb="FFC8D8D6"/>
      </x:bottom>
    </x:border>
  </x:borders>
  <x:cellStyleXfs count="751">
    <x:xf numFmtId="0" fontId="0" fillId="0" borderId="0"/>
    <x:xf numFmtId="0" fontId="40" fillId="2" borderId="0" applyNumberFormat="0" applyBorder="0" applyAlignment="0" applyProtection="0"/>
    <x:xf numFmtId="0" fontId="40" fillId="3" borderId="0" applyNumberFormat="0" applyBorder="0" applyAlignment="0" applyProtection="0"/>
    <x:xf numFmtId="0" fontId="40" fillId="4" borderId="0" applyNumberFormat="0" applyBorder="0" applyAlignment="0" applyProtection="0"/>
    <x:xf numFmtId="0" fontId="40" fillId="5" borderId="0" applyNumberFormat="0" applyBorder="0" applyAlignment="0" applyProtection="0"/>
    <x:xf numFmtId="0" fontId="40" fillId="6" borderId="0" applyNumberFormat="0" applyBorder="0" applyAlignment="0" applyProtection="0"/>
    <x:xf numFmtId="0" fontId="40" fillId="7" borderId="0" applyNumberFormat="0" applyBorder="0" applyAlignment="0" applyProtection="0"/>
    <x:xf numFmtId="0" fontId="40" fillId="8" borderId="0" applyNumberFormat="0" applyBorder="0" applyAlignment="0" applyProtection="0"/>
    <x:xf numFmtId="0" fontId="40" fillId="9" borderId="0" applyNumberFormat="0" applyBorder="0" applyAlignment="0" applyProtection="0"/>
    <x:xf numFmtId="0" fontId="40" fillId="10" borderId="0" applyNumberFormat="0" applyBorder="0" applyAlignment="0" applyProtection="0"/>
    <x:xf numFmtId="0" fontId="40" fillId="5" borderId="0" applyNumberFormat="0" applyBorder="0" applyAlignment="0" applyProtection="0"/>
    <x:xf numFmtId="0" fontId="40" fillId="8" borderId="0" applyNumberFormat="0" applyBorder="0" applyAlignment="0" applyProtection="0"/>
    <x:xf numFmtId="0" fontId="40" fillId="11" borderId="0" applyNumberFormat="0" applyBorder="0" applyAlignment="0" applyProtection="0"/>
    <x:xf numFmtId="0" fontId="41" fillId="12" borderId="0" applyNumberFormat="0" applyBorder="0" applyAlignment="0" applyProtection="0"/>
    <x:xf numFmtId="0" fontId="41" fillId="9" borderId="0" applyNumberFormat="0" applyBorder="0" applyAlignment="0" applyProtection="0"/>
    <x:xf numFmtId="0" fontId="41" fillId="10" borderId="0" applyNumberFormat="0" applyBorder="0" applyAlignment="0" applyProtection="0"/>
    <x:xf numFmtId="0" fontId="41" fillId="13" borderId="0" applyNumberFormat="0" applyBorder="0" applyAlignment="0" applyProtection="0"/>
    <x:xf numFmtId="0" fontId="41" fillId="14" borderId="0" applyNumberFormat="0" applyBorder="0" applyAlignment="0" applyProtection="0"/>
    <x:xf numFmtId="0" fontId="41" fillId="15" borderId="0" applyNumberFormat="0" applyBorder="0" applyAlignment="0" applyProtection="0"/>
    <x:xf numFmtId="0" fontId="42" fillId="4" borderId="0" applyNumberFormat="0" applyBorder="0" applyAlignment="0" applyProtection="0"/>
    <x:xf numFmtId="0" fontId="43" fillId="16" borderId="1" applyNumberFormat="0" applyAlignment="0" applyProtection="0"/>
    <x:xf numFmtId="0" fontId="44" fillId="17" borderId="2" applyNumberFormat="0" applyAlignment="0" applyProtection="0"/>
    <x:xf numFmtId="0" fontId="45" fillId="0" borderId="3" applyNumberFormat="0" applyFill="0" applyAlignment="0" applyProtection="0"/>
    <x:xf numFmtId="0" fontId="46" fillId="0" borderId="0" applyNumberFormat="0" applyFill="0" applyBorder="0" applyAlignment="0" applyProtection="0"/>
    <x:xf numFmtId="0" fontId="41" fillId="18" borderId="0" applyNumberFormat="0" applyBorder="0" applyAlignment="0" applyProtection="0"/>
    <x:xf numFmtId="0" fontId="41" fillId="19" borderId="0" applyNumberFormat="0" applyBorder="0" applyAlignment="0" applyProtection="0"/>
    <x:xf numFmtId="0" fontId="41" fillId="20" borderId="0" applyNumberFormat="0" applyBorder="0" applyAlignment="0" applyProtection="0"/>
    <x:xf numFmtId="0" fontId="41" fillId="13" borderId="0" applyNumberFormat="0" applyBorder="0" applyAlignment="0" applyProtection="0"/>
    <x:xf numFmtId="0" fontId="41" fillId="14" borderId="0" applyNumberFormat="0" applyBorder="0" applyAlignment="0" applyProtection="0"/>
    <x:xf numFmtId="0" fontId="41" fillId="21" borderId="0" applyNumberFormat="0" applyBorder="0" applyAlignment="0" applyProtection="0"/>
    <x:xf numFmtId="0" fontId="47" fillId="7" borderId="1" applyNumberFormat="0" applyAlignment="0" applyProtection="0"/>
    <x:xf numFmtId="184" fontId="11" fillId="0" borderId="0" applyFont="0" applyFill="0" applyBorder="0" applyAlignment="0" applyProtection="0"/>
    <x:xf numFmtId="0" fontId="48" fillId="3" borderId="0" applyNumberFormat="0" applyBorder="0" applyAlignment="0" applyProtection="0"/>
    <x:xf numFmtId="198" fontId="17" fillId="0" borderId="0" applyFont="0" applyFill="0" applyBorder="0" applyAlignment="0" applyProtection="0"/>
    <x:xf numFmtId="43" fontId="39" fillId="0" borderId="0" applyFont="0" applyFill="0" applyBorder="0" applyAlignment="0" applyProtection="0"/>
    <x:xf numFmtId="0" fontId="49" fillId="22" borderId="0" applyNumberFormat="0" applyBorder="0" applyAlignment="0" applyProtection="0"/>
    <x:xf numFmtId="0" fontId="16" fillId="0" borderId="0"/>
    <x:xf numFmtId="0" fontId="17" fillId="0" borderId="0"/>
    <x:xf numFmtId="0" fontId="17" fillId="0" borderId="0"/>
    <x:xf numFmtId="0" fontId="17" fillId="0" borderId="0"/>
    <x:xf numFmtId="0" fontId="69" fillId="0" borderId="0"/>
    <x:xf numFmtId="0" fontId="11" fillId="0" borderId="0"/>
    <x:xf numFmtId="0" fontId="15" fillId="0" borderId="0"/>
    <x:xf numFmtId="0" fontId="39" fillId="0" borderId="0"/>
    <x:xf numFmtId="0" fontId="11" fillId="0" borderId="0"/>
    <x:xf numFmtId="0" fontId="17" fillId="0" borderId="0"/>
    <x:xf numFmtId="0" fontId="15" fillId="0" borderId="0"/>
    <x:xf numFmtId="0" fontId="11" fillId="0" borderId="0"/>
    <x:xf numFmtId="0" fontId="68" fillId="0" borderId="0"/>
    <x:xf numFmtId="0" fontId="15" fillId="0" borderId="0"/>
    <x:xf numFmtId="0" fontId="15" fillId="0" borderId="0"/>
    <x:xf numFmtId="0" fontId="39" fillId="0" borderId="0"/>
    <x:xf numFmtId="0" fontId="11" fillId="0" borderId="0"/>
    <x:xf numFmtId="0" fontId="11" fillId="0" borderId="0"/>
    <x:xf numFmtId="0" fontId="11" fillId="0" borderId="0"/>
    <x:xf numFmtId="0" fontId="32" fillId="0" borderId="0"/>
    <x:xf numFmtId="0" fontId="33" fillId="0" borderId="0"/>
    <x:xf numFmtId="0" fontId="15" fillId="0" borderId="0"/>
    <x:xf numFmtId="0" fontId="39" fillId="0" borderId="0"/>
    <x:xf numFmtId="0" fontId="15" fillId="0" borderId="0"/>
    <x:xf numFmtId="0" fontId="11" fillId="0" borderId="0"/>
    <x:xf numFmtId="0" fontId="11" fillId="0" borderId="0"/>
    <x:xf numFmtId="0" fontId="17" fillId="0" borderId="0"/>
    <x:xf numFmtId="0" fontId="17" fillId="23" borderId="4" applyNumberFormat="0" applyFont="0" applyAlignment="0" applyProtection="0"/>
    <x:xf numFmtId="9" fontId="17" fillId="0" borderId="0" applyFont="0" applyFill="0" applyBorder="0" applyAlignment="0" applyProtection="0"/>
    <x:xf numFmtId="0" fontId="50" fillId="16" borderId="5" applyNumberFormat="0" applyAlignment="0" applyProtection="0"/>
    <x:xf numFmtId="0" fontId="51" fillId="0" borderId="0" applyNumberFormat="0" applyFill="0" applyBorder="0" applyAlignment="0" applyProtection="0"/>
    <x:xf numFmtId="0" fontId="52" fillId="0" borderId="0" applyNumberFormat="0" applyFill="0" applyBorder="0" applyAlignment="0" applyProtection="0"/>
    <x:xf numFmtId="0" fontId="53" fillId="0" borderId="0" applyNumberFormat="0" applyFill="0" applyBorder="0" applyAlignment="0" applyProtection="0"/>
    <x:xf numFmtId="0" fontId="54" fillId="0" borderId="6" applyNumberFormat="0" applyFill="0" applyAlignment="0" applyProtection="0"/>
    <x:xf numFmtId="0" fontId="55" fillId="0" borderId="7" applyNumberFormat="0" applyFill="0" applyAlignment="0" applyProtection="0"/>
    <x:xf numFmtId="0" fontId="46" fillId="0" borderId="8" applyNumberFormat="0" applyFill="0" applyAlignment="0" applyProtection="0"/>
    <x:xf numFmtId="0" fontId="56" fillId="0" borderId="9" applyNumberFormat="0" applyFill="0" applyAlignment="0" applyProtection="0"/>
    <x:xf numFmtId="0" fontId="10" fillId="0" borderId="0"/>
    <x:xf numFmtId="0" fontId="11" fillId="0" borderId="0"/>
    <x:xf numFmtId="0" fontId="40" fillId="2" borderId="0" applyNumberFormat="0" applyBorder="0" applyAlignment="0" applyProtection="0"/>
    <x:xf numFmtId="0" fontId="40" fillId="3" borderId="0" applyNumberFormat="0" applyBorder="0" applyAlignment="0" applyProtection="0"/>
    <x:xf numFmtId="0" fontId="40" fillId="4" borderId="0" applyNumberFormat="0" applyBorder="0" applyAlignment="0" applyProtection="0"/>
    <x:xf numFmtId="0" fontId="40" fillId="5" borderId="0" applyNumberFormat="0" applyBorder="0" applyAlignment="0" applyProtection="0"/>
    <x:xf numFmtId="0" fontId="40" fillId="6" borderId="0" applyNumberFormat="0" applyBorder="0" applyAlignment="0" applyProtection="0"/>
    <x:xf numFmtId="0" fontId="40" fillId="7" borderId="0" applyNumberFormat="0" applyBorder="0" applyAlignment="0" applyProtection="0"/>
    <x:xf numFmtId="0" fontId="40" fillId="8" borderId="0" applyNumberFormat="0" applyBorder="0" applyAlignment="0" applyProtection="0"/>
    <x:xf numFmtId="0" fontId="40" fillId="9" borderId="0" applyNumberFormat="0" applyBorder="0" applyAlignment="0" applyProtection="0"/>
    <x:xf numFmtId="0" fontId="40" fillId="10" borderId="0" applyNumberFormat="0" applyBorder="0" applyAlignment="0" applyProtection="0"/>
    <x:xf numFmtId="0" fontId="40" fillId="5" borderId="0" applyNumberFormat="0" applyBorder="0" applyAlignment="0" applyProtection="0"/>
    <x:xf numFmtId="0" fontId="40" fillId="8" borderId="0" applyNumberFormat="0" applyBorder="0" applyAlignment="0" applyProtection="0"/>
    <x:xf numFmtId="0" fontId="40" fillId="11" borderId="0" applyNumberFormat="0" applyBorder="0" applyAlignment="0" applyProtection="0"/>
    <x:xf numFmtId="0" fontId="41" fillId="12" borderId="0" applyNumberFormat="0" applyBorder="0" applyAlignment="0" applyProtection="0"/>
    <x:xf numFmtId="0" fontId="41" fillId="9" borderId="0" applyNumberFormat="0" applyBorder="0" applyAlignment="0" applyProtection="0"/>
    <x:xf numFmtId="0" fontId="41" fillId="10" borderId="0" applyNumberFormat="0" applyBorder="0" applyAlignment="0" applyProtection="0"/>
    <x:xf numFmtId="0" fontId="41" fillId="13" borderId="0" applyNumberFormat="0" applyBorder="0" applyAlignment="0" applyProtection="0"/>
    <x:xf numFmtId="0" fontId="41" fillId="14" borderId="0" applyNumberFormat="0" applyBorder="0" applyAlignment="0" applyProtection="0"/>
    <x:xf numFmtId="0" fontId="41" fillId="15" borderId="0" applyNumberFormat="0" applyBorder="0" applyAlignment="0" applyProtection="0"/>
    <x:xf numFmtId="0" fontId="41" fillId="18" borderId="0" applyNumberFormat="0" applyBorder="0" applyAlignment="0" applyProtection="0"/>
    <x:xf numFmtId="0" fontId="41" fillId="19" borderId="0" applyNumberFormat="0" applyBorder="0" applyAlignment="0" applyProtection="0"/>
    <x:xf numFmtId="0" fontId="41" fillId="20" borderId="0" applyNumberFormat="0" applyBorder="0" applyAlignment="0" applyProtection="0"/>
    <x:xf numFmtId="0" fontId="41" fillId="13" borderId="0" applyNumberFormat="0" applyBorder="0" applyAlignment="0" applyProtection="0"/>
    <x:xf numFmtId="0" fontId="41" fillId="14" borderId="0" applyNumberFormat="0" applyBorder="0" applyAlignment="0" applyProtection="0"/>
    <x:xf numFmtId="0" fontId="41" fillId="21" borderId="0" applyNumberFormat="0" applyBorder="0" applyAlignment="0" applyProtection="0"/>
    <x:xf numFmtId="0" fontId="48" fillId="3" borderId="0" applyNumberFormat="0" applyBorder="0" applyAlignment="0" applyProtection="0"/>
    <x:xf numFmtId="0" fontId="43" fillId="16" borderId="1" applyNumberFormat="0" applyAlignment="0" applyProtection="0"/>
    <x:xf numFmtId="0" fontId="44" fillId="17" borderId="2" applyNumberFormat="0" applyAlignment="0" applyProtection="0"/>
    <x:xf numFmtId="0" fontId="52" fillId="0" borderId="0" applyNumberFormat="0" applyFill="0" applyBorder="0" applyAlignment="0" applyProtection="0"/>
    <x:xf numFmtId="0" fontId="42" fillId="4" borderId="0" applyNumberFormat="0" applyBorder="0" applyAlignment="0" applyProtection="0"/>
    <x:xf numFmtId="0" fontId="54" fillId="0" borderId="6" applyNumberFormat="0" applyFill="0" applyAlignment="0" applyProtection="0"/>
    <x:xf numFmtId="0" fontId="55" fillId="0" borderId="7" applyNumberFormat="0" applyFill="0" applyAlignment="0" applyProtection="0"/>
    <x:xf numFmtId="0" fontId="46" fillId="0" borderId="8" applyNumberFormat="0" applyFill="0" applyAlignment="0" applyProtection="0"/>
    <x:xf numFmtId="0" fontId="46" fillId="0" borderId="0" applyNumberFormat="0" applyFill="0" applyBorder="0" applyAlignment="0" applyProtection="0"/>
    <x:xf numFmtId="0" fontId="47" fillId="7" borderId="1" applyNumberFormat="0" applyAlignment="0" applyProtection="0"/>
    <x:xf numFmtId="0" fontId="45" fillId="0" borderId="3" applyNumberFormat="0" applyFill="0" applyAlignment="0" applyProtection="0"/>
    <x:xf numFmtId="0" fontId="11" fillId="0" borderId="0"/>
    <x:xf numFmtId="0" fontId="11" fillId="23" borderId="4" applyNumberFormat="0" applyFont="0" applyAlignment="0" applyProtection="0"/>
    <x:xf numFmtId="0" fontId="50" fillId="16" borderId="5" applyNumberFormat="0" applyAlignment="0" applyProtection="0"/>
    <x:xf numFmtId="0" fontId="53" fillId="0" borderId="0" applyNumberFormat="0" applyFill="0" applyBorder="0" applyAlignment="0" applyProtection="0"/>
    <x:xf numFmtId="0" fontId="51" fillId="0" borderId="0" applyNumberFormat="0" applyFill="0" applyBorder="0" applyAlignment="0" applyProtection="0"/>
    <x:xf numFmtId="41" fontId="73" fillId="0" borderId="0" applyFont="0" applyFill="0" applyBorder="0" applyAlignment="0" applyProtection="0"/>
    <x:xf numFmtId="0" fontId="74" fillId="0" borderId="0"/>
    <x:xf numFmtId="0" fontId="9" fillId="0" borderId="0"/>
    <x:xf numFmtId="9" fontId="11" fillId="0" borderId="0" applyFont="0" applyFill="0" applyBorder="0" applyAlignment="0" applyProtection="0"/>
    <x:xf numFmtId="9" fontId="9" fillId="0" borderId="0" applyFont="0" applyFill="0" applyBorder="0" applyAlignment="0" applyProtection="0"/>
    <x:xf numFmtId="0" fontId="11" fillId="0" borderId="0"/>
    <x:xf numFmtId="0" fontId="43" fillId="16" borderId="1" applyNumberFormat="0" applyAlignment="0" applyProtection="0"/>
    <x:xf numFmtId="0" fontId="47" fillId="7" borderId="1" applyNumberFormat="0" applyAlignment="0" applyProtection="0"/>
    <x:xf numFmtId="0" fontId="11" fillId="23" borderId="4" applyNumberFormat="0" applyFont="0" applyAlignment="0" applyProtection="0"/>
    <x:xf numFmtId="0" fontId="50" fillId="16" borderId="5" applyNumberFormat="0" applyAlignment="0" applyProtection="0"/>
    <x:xf numFmtId="172" fontId="11" fillId="0" borderId="0" applyFont="0" applyFill="0" applyBorder="0" applyAlignment="0" applyProtection="0"/>
    <x:xf numFmtId="205" fontId="85" fillId="0" borderId="0"/>
    <x:xf numFmtId="205" fontId="86" fillId="0" borderId="0"/>
    <x:xf numFmtId="205" fontId="86" fillId="0" borderId="0"/>
    <x:xf numFmtId="205" fontId="85" fillId="0" borderId="0"/>
    <x:xf numFmtId="205" fontId="85" fillId="0" borderId="0"/>
    <x:xf numFmtId="0" fontId="87" fillId="0" borderId="0" applyNumberFormat="0" applyFill="0" applyBorder="0" applyAlignment="0" applyProtection="0">
      <x:alignment vertical="top"/>
    </x:xf>
    <x:xf numFmtId="0" fontId="88" fillId="0" borderId="0" applyNumberFormat="0" applyFill="0" applyBorder="0" applyAlignment="0" applyProtection="0">
      <x:alignment vertical="top"/>
    </x:xf>
    <x:xf numFmtId="0" fontId="88" fillId="0" borderId="0" applyNumberFormat="0" applyFill="0" applyBorder="0" applyAlignment="0" applyProtection="0">
      <x:alignment vertical="top"/>
    </x:xf>
    <x:xf numFmtId="0" fontId="88" fillId="0" borderId="0" applyNumberFormat="0" applyFill="0" applyBorder="0" applyAlignment="0" applyProtection="0">
      <x:alignment vertical="top"/>
    </x:xf>
    <x:xf numFmtId="0" fontId="88" fillId="0" borderId="0" applyNumberFormat="0" applyFill="0" applyBorder="0" applyAlignment="0" applyProtection="0">
      <x:alignment vertical="top"/>
    </x:xf>
    <x:xf numFmtId="0" fontId="88" fillId="0" borderId="0" applyNumberFormat="0" applyFill="0" applyBorder="0" applyAlignment="0" applyProtection="0">
      <x:alignment vertical="top"/>
    </x:xf>
    <x:xf numFmtId="0" fontId="89" fillId="0" borderId="0" applyNumberFormat="0" applyFill="0" applyBorder="0" applyAlignment="0" applyProtection="0">
      <x:alignment vertical="top"/>
    </x:xf>
    <x:xf numFmtId="0" fontId="34" fillId="0" borderId="0" applyNumberFormat="0" applyFill="0" applyBorder="0" applyAlignment="0" applyProtection="0">
      <x:alignment vertical="top"/>
    </x:xf>
    <x:xf numFmtId="0" fontId="90" fillId="0" borderId="0" applyNumberFormat="0" applyFill="0" applyBorder="0" applyAlignment="0" applyProtection="0">
      <x:alignment vertical="top"/>
    </x:xf>
    <x:xf numFmtId="0" fontId="91" fillId="0" borderId="0" applyNumberFormat="0" applyFill="0" applyBorder="0" applyAlignment="0" applyProtection="0">
      <x:alignment vertical="top"/>
    </x:xf>
    <x:xf numFmtId="164" fontId="15" fillId="0" borderId="0" applyFont="0" applyFill="0" applyBorder="0" applyAlignment="0" applyProtection="0"/>
    <x:xf numFmtId="172" fontId="11" fillId="0" borderId="0" applyFont="0" applyFill="0" applyBorder="0" applyAlignment="0" applyProtection="0"/>
    <x:xf numFmtId="172" fontId="11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2" fontId="11" fillId="0" borderId="0" applyFont="0" applyFill="0" applyBorder="0" applyAlignment="0" applyProtection="0"/>
    <x:xf numFmtId="172" fontId="11" fillId="0" borderId="0" applyFont="0" applyFill="0" applyBorder="0" applyAlignment="0" applyProtection="0"/>
    <x:xf numFmtId="205" fontId="85" fillId="0" borderId="0"/>
    <x:xf numFmtId="0" fontId="11" fillId="0" borderId="0"/>
    <x:xf numFmtId="0" fontId="40" fillId="0" borderId="0"/>
    <x:xf numFmtId="0" fontId="40" fillId="0" borderId="0"/>
    <x:xf numFmtId="0" fontId="11" fillId="0" borderId="0"/>
    <x:xf numFmtId="0" fontId="11" fillId="0" borderId="0"/>
    <x:xf numFmtId="0" fontId="15" fillId="0" borderId="0"/>
    <x:xf numFmtId="0" fontId="15" fillId="0" borderId="0"/>
    <x:xf numFmtId="0" fontId="15" fillId="0" borderId="0"/>
    <x:xf numFmtId="0" fontId="33" fillId="0" borderId="0"/>
    <x:xf numFmtId="0" fontId="11" fillId="0" borderId="0"/>
    <x:xf numFmtId="0" fontId="11" fillId="0" borderId="0"/>
    <x:xf numFmtId="9" fontId="11" fillId="0" borderId="0" applyFont="0" applyFill="0" applyBorder="0" applyAlignment="0" applyProtection="0"/>
    <x:xf numFmtId="9" fontId="11" fillId="0" borderId="0" applyFont="0" applyFill="0" applyBorder="0" applyAlignment="0" applyProtection="0"/>
    <x:xf numFmtId="9" fontId="11" fillId="0" borderId="0" applyFont="0" applyFill="0" applyBorder="0" applyAlignment="0" applyProtection="0"/>
    <x:xf numFmtId="0" fontId="92" fillId="0" borderId="0"/>
    <x:xf numFmtId="0" fontId="92" fillId="0" borderId="0"/>
    <x:xf numFmtId="0" fontId="93" fillId="0" borderId="0"/>
    <x:xf numFmtId="0" fontId="92" fillId="0" borderId="0"/>
    <x:xf numFmtId="0" fontId="92" fillId="0" borderId="0"/>
    <x:xf numFmtId="0" fontId="92" fillId="0" borderId="0"/>
    <x:xf numFmtId="0" fontId="93" fillId="0" borderId="0"/>
    <x:xf numFmtId="0" fontId="88" fillId="0" borderId="0" applyNumberFormat="0" applyFill="0" applyBorder="0" applyAlignment="0" applyProtection="0">
      <x:alignment vertical="top"/>
    </x:xf>
    <x:xf numFmtId="0" fontId="88" fillId="0" borderId="0" applyNumberFormat="0" applyFill="0" applyBorder="0" applyAlignment="0" applyProtection="0">
      <x:alignment vertical="top"/>
    </x:xf>
    <x:xf numFmtId="0" fontId="88" fillId="0" borderId="0" applyNumberFormat="0" applyFill="0" applyBorder="0" applyAlignment="0" applyProtection="0">
      <x:alignment vertical="top"/>
    </x:xf>
    <x:xf numFmtId="174" fontId="15" fillId="0" borderId="0" applyFont="0" applyFill="0" applyBorder="0" applyAlignment="0" applyProtection="0"/>
    <x:xf numFmtId="166" fontId="11" fillId="0" borderId="0" applyFont="0" applyFill="0" applyBorder="0" applyAlignment="0" applyProtection="0"/>
    <x:xf numFmtId="179" fontId="11" fillId="0" borderId="0" applyFont="0" applyFill="0" applyBorder="0" applyAlignment="0" applyProtection="0"/>
    <x:xf numFmtId="166" fontId="11" fillId="0" borderId="0" applyFont="0" applyFill="0" applyBorder="0" applyAlignment="0" applyProtection="0"/>
    <x:xf numFmtId="179" fontId="11" fillId="0" borderId="0" applyFont="0" applyFill="0" applyBorder="0" applyAlignment="0" applyProtection="0"/>
    <x:xf numFmtId="206" fontId="11" fillId="0" borderId="0" applyFont="0" applyFill="0" applyBorder="0" applyAlignment="0" applyProtection="0"/>
    <x:xf numFmtId="182" fontId="11" fillId="0" borderId="0" applyFont="0" applyFill="0" applyBorder="0" applyAlignment="0" applyProtection="0"/>
    <x:xf numFmtId="179" fontId="11" fillId="0" borderId="0" applyFont="0" applyFill="0" applyBorder="0" applyAlignment="0" applyProtection="0"/>
    <x:xf numFmtId="182" fontId="11" fillId="0" borderId="0" applyFont="0" applyFill="0" applyBorder="0" applyAlignment="0" applyProtection="0"/>
    <x:xf numFmtId="182" fontId="11" fillId="0" borderId="0" applyFont="0" applyFill="0" applyBorder="0" applyAlignment="0" applyProtection="0"/>
    <x:xf numFmtId="182" fontId="11" fillId="0" borderId="0" applyFont="0" applyFill="0" applyBorder="0" applyAlignment="0" applyProtection="0"/>
    <x:xf numFmtId="179" fontId="11" fillId="0" borderId="0" applyFont="0" applyFill="0" applyBorder="0" applyAlignment="0" applyProtection="0"/>
    <x:xf numFmtId="179" fontId="11" fillId="0" borderId="0" applyFont="0" applyFill="0" applyBorder="0" applyAlignment="0" applyProtection="0"/>
    <x:xf numFmtId="179" fontId="11" fillId="0" borderId="0" applyFont="0" applyFill="0" applyBorder="0" applyAlignment="0" applyProtection="0"/>
    <x:xf numFmtId="179" fontId="11" fillId="0" borderId="0" applyFont="0" applyFill="0" applyBorder="0" applyAlignment="0" applyProtection="0"/>
    <x:xf numFmtId="179" fontId="11" fillId="0" borderId="0" applyFont="0" applyFill="0" applyBorder="0" applyAlignment="0" applyProtection="0"/>
    <x:xf numFmtId="179" fontId="11" fillId="0" borderId="0" applyFont="0" applyFill="0" applyBorder="0" applyAlignment="0" applyProtection="0"/>
    <x:xf numFmtId="179" fontId="11" fillId="0" borderId="0" applyFont="0" applyFill="0" applyBorder="0" applyAlignment="0" applyProtection="0"/>
    <x:xf numFmtId="179" fontId="11" fillId="0" borderId="0" applyFont="0" applyFill="0" applyBorder="0" applyAlignment="0" applyProtection="0"/>
    <x:xf numFmtId="206" fontId="11" fillId="0" borderId="0" applyFont="0" applyFill="0" applyBorder="0" applyAlignment="0" applyProtection="0"/>
    <x:xf numFmtId="172" fontId="11" fillId="0" borderId="0" applyFont="0" applyFill="0" applyBorder="0" applyAlignment="0" applyProtection="0"/>
    <x:xf numFmtId="172" fontId="11" fillId="0" borderId="0" applyFont="0" applyFill="0" applyBorder="0" applyAlignment="0" applyProtection="0"/>
    <x:xf numFmtId="172" fontId="11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2" fontId="11" fillId="0" borderId="0" applyFont="0" applyFill="0" applyBorder="0" applyAlignment="0" applyProtection="0"/>
    <x:xf numFmtId="172" fontId="11" fillId="0" borderId="0" applyFont="0" applyFill="0" applyBorder="0" applyAlignment="0" applyProtection="0"/>
    <x:xf numFmtId="172" fontId="11" fillId="0" borderId="0" applyFont="0" applyFill="0" applyBorder="0" applyAlignment="0" applyProtection="0"/>
    <x:xf numFmtId="164" fontId="11" fillId="0" borderId="0" applyFont="0" applyFill="0" applyBorder="0" applyAlignment="0" applyProtection="0"/>
    <x:xf numFmtId="164" fontId="11" fillId="0" borderId="0" applyFont="0" applyFill="0" applyBorder="0" applyAlignment="0" applyProtection="0"/>
    <x:xf numFmtId="0" fontId="11" fillId="0" borderId="0"/>
    <x:xf numFmtId="0" fontId="8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11" fillId="0" borderId="0"/>
    <x:xf numFmtId="0" fontId="11" fillId="0" borderId="0"/>
    <x:xf numFmtId="0" fontId="11" fillId="0" borderId="0"/>
    <x:xf numFmtId="0" fontId="15" fillId="0" borderId="0"/>
    <x:xf numFmtId="0" fontId="15" fillId="0" borderId="0"/>
    <x:xf numFmtId="0" fontId="15" fillId="0" borderId="0"/>
    <x:xf numFmtId="43" fontId="16" fillId="0" borderId="0"/>
    <x:xf numFmtId="43" fontId="16" fillId="0" borderId="0"/>
    <x:xf numFmtId="169" fontId="16" fillId="0" borderId="0"/>
    <x:xf numFmtId="176" fontId="16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9" fontId="11" fillId="0" borderId="0" applyFont="0" applyFill="0" applyBorder="0" applyAlignment="0" applyProtection="0"/>
    <x:xf numFmtId="9" fontId="11" fillId="0" borderId="0" applyFont="0" applyFill="0" applyBorder="0" applyAlignment="0" applyProtection="0"/>
    <x:xf numFmtId="9" fontId="11" fillId="0" borderId="0" applyFont="0" applyFill="0" applyBorder="0" applyAlignment="0" applyProtection="0"/>
    <x:xf numFmtId="9" fontId="11" fillId="0" borderId="0" applyFont="0" applyFill="0" applyBorder="0" applyAlignment="0" applyProtection="0"/>
    <x:xf numFmtId="0" fontId="11" fillId="0" borderId="0"/>
    <x:xf numFmtId="0" fontId="88" fillId="0" borderId="0" applyNumberFormat="0" applyFill="0" applyBorder="0" applyAlignment="0" applyProtection="0">
      <x:alignment vertical="top"/>
    </x:xf>
    <x:xf numFmtId="0" fontId="88" fillId="0" borderId="0" applyNumberFormat="0" applyFill="0" applyBorder="0" applyAlignment="0" applyProtection="0">
      <x:alignment vertical="top"/>
    </x:xf>
    <x:xf numFmtId="0" fontId="88" fillId="0" borderId="0" applyNumberFormat="0" applyFill="0" applyBorder="0" applyAlignment="0" applyProtection="0">
      <x:alignment vertical="top"/>
    </x:xf>
    <x:xf numFmtId="0" fontId="88" fillId="0" borderId="0" applyNumberFormat="0" applyFill="0" applyBorder="0" applyAlignment="0" applyProtection="0">
      <x:alignment vertical="top"/>
    </x:xf>
    <x:xf numFmtId="172" fontId="11" fillId="0" borderId="0" applyFont="0" applyFill="0" applyBorder="0" applyAlignment="0" applyProtection="0"/>
    <x:xf numFmtId="165" fontId="15" fillId="0" borderId="0" applyFont="0" applyFill="0" applyBorder="0" applyAlignment="0" applyProtection="0"/>
    <x:xf numFmtId="165" fontId="15" fillId="0" borderId="0" applyFont="0" applyFill="0" applyBorder="0" applyAlignment="0" applyProtection="0"/>
    <x:xf numFmtId="165" fontId="15" fillId="0" borderId="0" applyFont="0" applyFill="0" applyBorder="0" applyAlignment="0" applyProtection="0"/>
    <x:xf numFmtId="165" fontId="15" fillId="0" borderId="0" applyFont="0" applyFill="0" applyBorder="0" applyAlignment="0" applyProtection="0"/>
    <x:xf numFmtId="174" fontId="15" fillId="0" borderId="0" applyFont="0" applyFill="0" applyBorder="0" applyAlignment="0" applyProtection="0"/>
    <x:xf numFmtId="207" fontId="11" fillId="0" borderId="0" applyFont="0" applyFill="0" applyBorder="0" applyAlignment="0" applyProtection="0"/>
    <x:xf numFmtId="207" fontId="11" fillId="0" borderId="0" applyFont="0" applyFill="0" applyBorder="0" applyAlignment="0" applyProtection="0"/>
    <x:xf numFmtId="182" fontId="11" fillId="0" borderId="0" applyFont="0" applyFill="0" applyBorder="0" applyAlignment="0" applyProtection="0"/>
    <x:xf numFmtId="182" fontId="11" fillId="0" borderId="0" applyFont="0" applyFill="0" applyBorder="0" applyAlignment="0" applyProtection="0"/>
    <x:xf numFmtId="182" fontId="11" fillId="0" borderId="0" applyFont="0" applyFill="0" applyBorder="0" applyAlignment="0" applyProtection="0"/>
    <x:xf numFmtId="165" fontId="15" fillId="0" borderId="0" applyFont="0" applyFill="0" applyBorder="0" applyAlignment="0" applyProtection="0"/>
    <x:xf numFmtId="172" fontId="11" fillId="0" borderId="0" applyFont="0" applyFill="0" applyBorder="0" applyAlignment="0" applyProtection="0"/>
    <x:xf numFmtId="172" fontId="11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71" fontId="15" fillId="0" borderId="0" applyFont="0" applyFill="0" applyBorder="0" applyAlignment="0" applyProtection="0"/>
    <x:xf numFmtId="164" fontId="11" fillId="0" borderId="0" applyFont="0" applyFill="0" applyBorder="0" applyAlignment="0" applyProtection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40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7" fillId="0" borderId="0"/>
    <x:xf numFmtId="0" fontId="40" fillId="0" borderId="0"/>
    <x:xf numFmtId="0" fontId="11" fillId="0" borderId="0"/>
    <x:xf numFmtId="0" fontId="11" fillId="0" borderId="0"/>
    <x:xf numFmtId="0" fontId="94" fillId="0" borderId="0"/>
    <x:xf numFmtId="0" fontId="11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40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5" fillId="0" borderId="0"/>
    <x:xf numFmtId="0" fontId="15" fillId="0" borderId="0"/>
    <x:xf numFmtId="0" fontId="15" fillId="0" borderId="0"/>
    <x:xf numFmtId="0" fontId="15" fillId="0" borderId="0"/>
    <x:xf numFmtId="176" fontId="16" fillId="0" borderId="0"/>
    <x:xf numFmtId="208" fontId="33" fillId="0" borderId="0"/>
    <x:xf numFmtId="9" fontId="11" fillId="0" borderId="0" applyFont="0" applyFill="0" applyBorder="0" applyAlignment="0" applyProtection="0"/>
    <x:xf numFmtId="9" fontId="11" fillId="0" borderId="0" applyFont="0" applyFill="0" applyBorder="0" applyAlignment="0" applyProtection="0"/>
    <x:xf numFmtId="9" fontId="11" fillId="0" borderId="0" applyFont="0" applyFill="0" applyBorder="0" applyAlignment="0" applyProtection="0"/>
    <x:xf numFmtId="198" fontId="11" fillId="0" borderId="0" applyFont="0" applyFill="0" applyBorder="0" applyAlignment="0" applyProtection="0"/>
    <x:xf numFmtId="41" fontId="11" fillId="0" borderId="0" applyFont="0" applyFill="0" applyBorder="0" applyAlignment="0" applyProtection="0"/>
    <x:xf numFmtId="0" fontId="6" fillId="0" borderId="0"/>
    <x:xf numFmtId="0" fontId="11" fillId="0" borderId="0"/>
    <x:xf numFmtId="0" fontId="15" fillId="0" borderId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3" fillId="16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0" fontId="47" fillId="7" borderId="112" applyNumberFormat="0" applyAlignment="0" applyProtection="0"/>
    <x:xf numFmtId="41" fontId="11" fillId="0" borderId="0" applyFont="0" applyFill="0" applyBorder="0" applyAlignment="0" applyProtection="0"/>
    <x:xf numFmtId="164" fontId="11" fillId="0" borderId="0" applyFont="0" applyFill="0" applyBorder="0" applyAlignment="0" applyProtection="0"/>
    <x:xf numFmtId="43" fontId="15" fillId="0" borderId="0" applyFont="0" applyFill="0" applyBorder="0" applyAlignment="0" applyProtection="0"/>
    <x:xf numFmtId="43" fontId="15" fillId="0" borderId="0" applyFont="0" applyFill="0" applyBorder="0" applyAlignment="0" applyProtection="0"/>
    <x:xf numFmtId="43" fontId="15" fillId="0" borderId="0" applyFont="0" applyFill="0" applyBorder="0" applyAlignment="0" applyProtection="0"/>
    <x:xf numFmtId="43" fontId="15" fillId="0" borderId="0" applyFont="0" applyFill="0" applyBorder="0" applyAlignment="0" applyProtection="0"/>
    <x:xf numFmtId="43" fontId="15" fillId="0" borderId="0" applyFont="0" applyFill="0" applyBorder="0" applyAlignment="0" applyProtection="0"/>
    <x:xf numFmtId="175" fontId="11" fillId="0" borderId="0" applyFont="0" applyFill="0" applyBorder="0" applyAlignment="0" applyProtection="0"/>
    <x:xf numFmtId="164" fontId="11" fillId="0" borderId="0" applyFont="0" applyFill="0" applyBorder="0" applyAlignment="0" applyProtection="0"/>
    <x:xf numFmtId="215" fontId="11" fillId="0" borderId="0"/>
    <x:xf numFmtId="0" fontId="5" fillId="0" borderId="0"/>
    <x:xf numFmtId="215" fontId="5" fillId="0" borderId="0"/>
    <x:xf numFmtId="0" fontId="5" fillId="0" borderId="0"/>
    <x:xf numFmtId="215" fontId="5" fillId="0" borderId="0"/>
    <x:xf numFmtId="0" fontId="5" fillId="0" borderId="0"/>
    <x:xf numFmtId="215" fontId="5" fillId="0" borderId="0"/>
    <x:xf numFmtId="0" fontId="5" fillId="0" borderId="0"/>
    <x:xf numFmtId="215" fontId="5" fillId="0" borderId="0"/>
    <x:xf numFmtId="215" fontId="5" fillId="0" borderId="0"/>
    <x:xf numFmtId="215" fontId="5" fillId="0" borderId="0"/>
    <x:xf numFmtId="0" fontId="5" fillId="0" borderId="0"/>
    <x:xf numFmtId="215" fontId="5" fillId="0" borderId="0"/>
    <x:xf numFmtId="0" fontId="5" fillId="0" borderId="0"/>
    <x:xf numFmtId="215" fontId="5" fillId="0" borderId="0"/>
    <x:xf numFmtId="0" fontId="5" fillId="0" borderId="0"/>
    <x:xf numFmtId="215" fontId="5" fillId="0" borderId="0"/>
    <x:xf numFmtId="0" fontId="5" fillId="0" borderId="0"/>
    <x:xf numFmtId="215" fontId="5" fillId="0" borderId="0"/>
    <x:xf numFmtId="0" fontId="5" fillId="0" borderId="0"/>
    <x:xf numFmtId="215" fontId="5" fillId="0" borderId="0"/>
    <x:xf numFmtId="0" fontId="5" fillId="0" borderId="0"/>
    <x:xf numFmtId="215" fontId="5" fillId="0" borderId="0"/>
    <x:xf numFmtId="215" fontId="5" fillId="0" borderId="0"/>
    <x:xf numFmtId="215" fontId="5" fillId="0" borderId="0"/>
    <x:xf numFmtId="0" fontId="5" fillId="0" borderId="0"/>
    <x:xf numFmtId="215" fontId="11" fillId="0" borderId="0"/>
    <x:xf numFmtId="0" fontId="5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1" fillId="0" borderId="0"/>
    <x:xf numFmtId="0" fontId="15" fillId="0" borderId="0"/>
    <x:xf numFmtId="0" fontId="5" fillId="0" borderId="0"/>
    <x:xf numFmtId="43" fontId="16" fillId="0" borderId="0"/>
    <x:xf numFmtId="43" fontId="16" fillId="0" borderId="0"/>
    <x:xf numFmtId="0" fontId="5" fillId="0" borderId="0"/>
    <x:xf numFmtId="215" fontId="11" fillId="0" borderId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11" fillId="23" borderId="113" applyNumberFormat="0" applyFon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9" fontId="40" fillId="0" borderId="0" applyFont="0" applyFill="0" applyBorder="0" applyAlignment="0" applyProtection="0"/>
    <x:xf numFmtId="9" fontId="40" fillId="0" borderId="0" applyFont="0" applyFill="0" applyBorder="0" applyAlignment="0" applyProtection="0"/>
    <x:xf numFmtId="9" fontId="11" fillId="0" borderId="0" applyFont="0" applyFill="0" applyBorder="0" applyAlignment="0" applyProtection="0"/>
    <x:xf numFmtId="9" fontId="11" fillId="0" borderId="0" applyFont="0" applyFill="0" applyBorder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0" fillId="16" borderId="114" applyNumberFormat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0" fontId="56" fillId="0" borderId="115" applyNumberFormat="0" applyFill="0" applyAlignment="0" applyProtection="0"/>
    <x:xf numFmtId="208" fontId="11" fillId="0" borderId="0"/>
    <x:xf numFmtId="208" fontId="11" fillId="0" borderId="0"/>
    <x:xf numFmtId="208" fontId="33" fillId="0" borderId="0"/>
    <x:xf numFmtId="0" fontId="4" fillId="0" borderId="0"/>
    <x:xf numFmtId="0" fontId="11" fillId="0" borderId="0"/>
    <x:xf numFmtId="0" fontId="3" fillId="0" borderId="0"/>
    <x:xf numFmtId="164" fontId="3" fillId="0" borderId="0" applyFont="0" applyFill="0" applyBorder="0" applyAlignment="0" applyProtection="0"/>
    <x:xf numFmtId="176" fontId="16" fillId="0" borderId="0"/>
    <x:xf numFmtId="164" fontId="11" fillId="0" borderId="0" applyFont="0" applyFill="0" applyBorder="0" applyAlignment="0" applyProtection="0"/>
    <x:xf numFmtId="164" fontId="2" fillId="0" borderId="0" applyFont="0" applyFill="0" applyBorder="0" applyAlignment="0" applyProtection="0"/>
  </x:cellStyleXfs>
  <x:cellXfs count="4340">
    <x:xf numFmtId="0" fontId="0" fillId="0" borderId="0" xfId="0"/>
    <x:xf numFmtId="0" fontId="15" fillId="24" borderId="0" xfId="42" applyFill="1"/>
    <x:xf numFmtId="0" fontId="22" fillId="24" borderId="0" xfId="42" applyFont="1" applyFill="1" applyAlignment="1">
      <x:alignment vertical="center"/>
    </x:xf>
    <x:xf numFmtId="0" fontId="29" fillId="24" borderId="0" xfId="42" applyFont="1" applyFill="1"/>
    <x:xf numFmtId="0" fontId="15" fillId="24" borderId="0" xfId="42" applyFill="1"/>
    <x:xf numFmtId="0" fontId="30" fillId="24" borderId="0" xfId="42" applyFont="1" applyFill="1" applyAlignment="1">
      <x:alignment vertical="center"/>
    </x:xf>
    <x:xf numFmtId="0" fontId="21" fillId="24" borderId="0" xfId="42" applyFont="1" applyFill="1" applyAlignment="1">
      <x:alignment horizontal="right" vertical="center"/>
    </x:xf>
    <x:xf numFmtId="0" fontId="29" fillId="24" borderId="10" xfId="42" applyFont="1" applyFill="1" applyBorder="1"/>
    <x:xf numFmtId="0" fontId="23" fillId="24" borderId="0" xfId="42" applyFont="1" applyFill="1" applyAlignment="1">
      <x:alignment vertical="center"/>
    </x:xf>
    <x:xf numFmtId="0" fontId="31" fillId="24" borderId="0" xfId="42" applyFont="1" applyFill="1" applyAlignment="1">
      <x:alignment horizontal="center" vertical="center"/>
    </x:xf>
    <x:xf numFmtId="0" fontId="23" fillId="24" borderId="0" xfId="42" applyFont="1" applyFill="1" applyAlignment="1">
      <x:alignment horizontal="left" vertical="center"/>
    </x:xf>
    <x:xf numFmtId="0" fontId="13" fillId="24" borderId="0" xfId="49" applyFont="1" applyFill="1"/>
    <x:xf numFmtId="0" fontId="23" fillId="24" borderId="0" xfId="42" applyFont="1" applyFill="1" applyAlignment="1">
      <x:alignment horizontal="center" vertical="center"/>
    </x:xf>
    <x:xf numFmtId="0" fontId="23" fillId="24" borderId="0" xfId="42" applyFont="1" applyFill="1" applyAlignment="1">
      <x:alignment horizontal="left" vertical="center"/>
    </x:xf>
    <x:xf numFmtId="0" fontId="31" fillId="24" borderId="0" xfId="42" applyFont="1" applyFill="1" applyAlignment="1">
      <x:alignment horizontal="left" vertical="center"/>
    </x:xf>
    <x:xf numFmtId="0" fontId="17" fillId="0" borderId="0" xfId="37"/>
    <x:xf numFmtId="168" fontId="24" fillId="24" borderId="14" xfId="42" applyNumberFormat="1" applyFont="1" applyFill="1" applyBorder="1" applyAlignment="1">
      <x:alignment horizontal="center" vertical="center"/>
    </x:xf>
    <x:xf numFmtId="2" fontId="62" fillId="24" borderId="14" xfId="42" applyNumberFormat="1" applyFont="1" applyFill="1" applyBorder="1" applyAlignment="1">
      <x:alignment vertical="center"/>
    </x:xf>
    <x:xf numFmtId="2" fontId="62" fillId="24" borderId="14" xfId="42" applyNumberFormat="1" applyFont="1" applyFill="1" applyBorder="1" applyAlignment="1">
      <x:alignment horizontal="left" vertical="center"/>
    </x:xf>
    <x:xf numFmtId="2" fontId="62" fillId="24" borderId="14" xfId="42" applyNumberFormat="1" applyFont="1" applyFill="1" applyBorder="1" applyAlignment="1">
      <x:alignment vertical="center"/>
    </x:xf>
    <x:xf numFmtId="168" fontId="24" fillId="24" borderId="33" xfId="42" applyNumberFormat="1" applyFont="1" applyFill="1" applyBorder="1" applyAlignment="1">
      <x:alignment horizontal="center" vertical="center"/>
    </x:xf>
    <x:xf numFmtId="2" fontId="62" fillId="24" borderId="33" xfId="42" applyNumberFormat="1" applyFont="1" applyFill="1" applyBorder="1" applyAlignment="1">
      <x:alignment vertical="center"/>
    </x:xf>
    <x:xf numFmtId="0" fontId="27" fillId="24" borderId="0" xfId="42" applyFont="1" applyFill="1" applyAlignment="1">
      <x:alignment vertical="center"/>
    </x:xf>
    <x:xf numFmtId="0" fontId="14" fillId="24" borderId="0" xfId="61" applyFont="1" applyFill="1"/>
    <x:xf numFmtId="200" fontId="31" fillId="24" borderId="0" xfId="42" applyNumberFormat="1" applyFont="1" applyFill="1" applyAlignment="1">
      <x:alignment horizontal="left" vertical="center"/>
    </x:xf>
    <x:xf numFmtId="0" fontId="26" fillId="24" borderId="0" xfId="42" applyFont="1" applyFill="1" applyAlignment="1">
      <x:alignment vertical="center"/>
    </x:xf>
    <x:xf numFmtId="0" fontId="15" fillId="24" borderId="0" xfId="42" applyFill="1" applyAlignment="1">
      <x:alignment vertical="center"/>
    </x:xf>
    <x:xf numFmtId="200" fontId="24" fillId="24" borderId="14" xfId="42" applyNumberFormat="1" applyFont="1" applyFill="1" applyBorder="1" applyAlignment="1">
      <x:alignment horizontal="center" vertical="center"/>
    </x:xf>
    <x:xf numFmtId="200" fontId="24" fillId="24" borderId="14" xfId="42" applyNumberFormat="1" applyFont="1" applyFill="1" applyBorder="1" applyAlignment="1">
      <x:alignment horizontal="left" vertical="center"/>
    </x:xf>
    <x:xf numFmtId="200" fontId="24" fillId="24" borderId="33" xfId="42" applyNumberFormat="1" applyFont="1" applyFill="1" applyBorder="1" applyAlignment="1">
      <x:alignment horizontal="center" vertical="center"/>
    </x:xf>
    <x:xf numFmtId="0" fontId="14" fillId="0" borderId="0" xfId="37" applyFont="1"/>
    <x:xf numFmtId="0" fontId="15" fillId="24" borderId="0" xfId="42" applyFill="1"/>
    <x:xf numFmtId="0" fontId="63" fillId="24" borderId="0" xfId="42" applyFont="1" applyFill="1" applyAlignment="1">
      <x:alignment vertical="center"/>
    </x:xf>
    <x:xf numFmtId="0" fontId="28" fillId="24" borderId="0" xfId="49" applyFont="1" applyFill="1"/>
    <x:xf numFmtId="0" fontId="13" fillId="24" borderId="0" xfId="49" applyFont="1" applyFill="1"/>
    <x:xf numFmtId="49" fontId="17" fillId="0" borderId="0" xfId="37" applyNumberFormat="1" applyAlignment="1">
      <x:alignment horizontal="left"/>
    </x:xf>
    <x:xf numFmtId="0" fontId="64" fillId="24" borderId="0" xfId="49" applyFont="1" applyFill="1" applyAlignment="1">
      <x:alignment horizontal="center"/>
    </x:xf>
    <x:xf numFmtId="0" fontId="28" fillId="24" borderId="0" xfId="49" applyFont="1" applyFill="1" applyAlignment="1">
      <x:alignment horizontal="right"/>
    </x:xf>
    <x:xf numFmtId="0" fontId="13" fillId="24" borderId="0" xfId="49" applyFont="1" applyFill="1" applyAlignment="1"/>
    <x:xf numFmtId="14" fontId="17" fillId="0" borderId="0" xfId="37" applyNumberFormat="1" applyAlignment="1">
      <x:alignment horizontal="left"/>
    </x:xf>
    <x:xf numFmtId="0" fontId="18" fillId="24" borderId="0" xfId="49" applyFont="1" applyFill="1"/>
    <x:xf numFmtId="0" fontId="18" fillId="0" borderId="0" xfId="37" applyFont="1"/>
    <x:xf numFmtId="0" fontId="66" fillId="24" borderId="0" xfId="42" applyFont="1" applyFill="1" applyAlignment="1">
      <x:alignment horizontal="center" vertical="center"/>
    </x:xf>
    <x:xf numFmtId="0" fontId="67" fillId="24" borderId="0" xfId="42" applyFont="1" applyFill="1" applyAlignment="1">
      <x:alignment vertical="center"/>
    </x:xf>
    <x:xf numFmtId="0" fontId="66" fillId="24" borderId="0" xfId="61" applyFont="1" applyFill="1"/>
    <x:xf numFmtId="0" fontId="58" fillId="24" borderId="0" xfId="42" applyFont="1" applyFill="1" applyAlignment="1">
      <x:alignment horizontal="right" vertical="top" wrapText="1"/>
    </x:xf>
    <x:xf numFmtId="0" fontId="20" fillId="24" borderId="0" xfId="42" applyFont="1" applyFill="1" applyAlignment="1">
      <x:alignment vertical="center"/>
    </x:xf>
    <x:xf numFmtId="0" fontId="20" fillId="24" borderId="0" xfId="42" applyFont="1" applyFill="1" applyAlignment="1">
      <x:alignment horizontal="center" vertical="center"/>
    </x:xf>
    <x:xf numFmtId="0" fontId="24" fillId="24" borderId="0" xfId="42" applyFont="1" applyFill="1" applyAlignment="1">
      <x:alignment vertical="center"/>
    </x:xf>
    <x:xf numFmtId="0" fontId="27" fillId="24" borderId="0" xfId="42" applyFont="1" applyFill="1" applyAlignment="1">
      <x:alignment vertical="center"/>
    </x:xf>
    <x:xf numFmtId="0" fontId="31" fillId="24" borderId="0" xfId="42" applyFont="1" applyFill="1" applyAlignment="1">
      <x:alignment vertical="center"/>
    </x:xf>
    <x:xf numFmtId="0" fontId="57" fillId="24" borderId="0" xfId="42" applyFont="1" applyFill="1" applyAlignment="1">
      <x:alignment vertical="center"/>
    </x:xf>
    <x:xf numFmtId="0" fontId="29" fillId="24" borderId="10" xfId="42" applyFont="1" applyFill="1" applyBorder="1"/>
    <x:xf numFmtId="0" fontId="29" fillId="24" borderId="0" xfId="42" applyFont="1" applyFill="1"/>
    <x:xf numFmtId="0" fontId="24" fillId="24" borderId="0" xfId="42" applyFont="1" applyFill="1" applyAlignment="1">
      <x:alignment horizontal="left" vertical="center"/>
    </x:xf>
    <x:xf numFmtId="166" fontId="15" fillId="24" borderId="0" xfId="42" applyNumberFormat="1" applyFill="1"/>
    <x:xf numFmtId="166" fontId="15" fillId="24" borderId="0" xfId="42" applyNumberFormat="1" applyFill="1"/>
    <x:xf numFmtId="201" fontId="15" fillId="24" borderId="0" xfId="42" applyNumberFormat="1" applyFill="1"/>
    <x:xf numFmtId="201" fontId="15" fillId="24" borderId="0" xfId="42" applyNumberFormat="1" applyFill="1" applyAlignment="1"/>
    <x:xf numFmtId="0" fontId="76" fillId="24" borderId="0" xfId="42" applyFont="1" applyFill="1"/>
    <x:xf numFmtId="0" fontId="76" fillId="24" borderId="0" xfId="42" applyFont="1" applyFill="1"/>
    <x:xf numFmtId="0" fontId="77" fillId="24" borderId="0" xfId="42" applyFont="1" applyFill="1" applyAlignment="1">
      <x:alignment horizontal="center" vertical="center"/>
    </x:xf>
    <x:xf numFmtId="14" fontId="76" fillId="24" borderId="0" xfId="42" applyNumberFormat="1" applyFont="1" applyFill="1"/>
    <x:xf numFmtId="0" fontId="78" fillId="24" borderId="0" xfId="42" applyFont="1" applyFill="1" applyAlignment="1">
      <x:alignment horizontal="center" vertical="center"/>
    </x:xf>
    <x:xf numFmtId="166" fontId="76" fillId="24" borderId="0" xfId="42" applyNumberFormat="1" applyFont="1" applyFill="1"/>
    <x:xf numFmtId="2" fontId="78" fillId="24" borderId="0" xfId="42" applyNumberFormat="1" applyFont="1" applyFill="1" applyAlignment="1">
      <x:alignment horizontal="center" vertical="center" wrapText="1"/>
    </x:xf>
    <x:xf numFmtId="2" fontId="79" fillId="24" borderId="0" xfId="42" applyNumberFormat="1" applyFont="1" applyFill="1" applyAlignment="1">
      <x:alignment vertical="center"/>
    </x:xf>
    <x:xf numFmtId="0" fontId="76" fillId="24" borderId="0" xfId="42" applyFont="1" applyFill="1" applyAlignment="1">
      <x:alignment horizontal="right"/>
    </x:xf>
    <x:xf numFmtId="2" fontId="80" fillId="24" borderId="0" xfId="0" applyNumberFormat="1" applyFont="1" applyFill="1"/>
    <x:xf numFmtId="2" fontId="76" fillId="24" borderId="0" xfId="42" applyNumberFormat="1" applyFont="1" applyFill="1"/>
    <x:xf numFmtId="4" fontId="76" fillId="24" borderId="0" xfId="42" applyNumberFormat="1" applyFont="1" applyFill="1"/>
    <x:xf numFmtId="166" fontId="76" fillId="24" borderId="0" xfId="42" applyNumberFormat="1" applyFont="1" applyFill="1"/>
    <x:xf numFmtId="2" fontId="79" fillId="24" borderId="0" xfId="42" applyNumberFormat="1" applyFont="1" applyFill="1" applyAlignment="1">
      <x:alignment horizontal="left" vertical="center"/>
    </x:xf>
    <x:xf numFmtId="2" fontId="81" fillId="24" borderId="0" xfId="42" applyNumberFormat="1" applyFont="1" applyFill="1" applyAlignment="1">
      <x:alignment vertical="center"/>
    </x:xf>
    <x:xf numFmtId="201" fontId="76" fillId="24" borderId="0" xfId="42" applyNumberFormat="1" applyFont="1" applyFill="1"/>
    <x:xf numFmtId="2" fontId="79" fillId="24" borderId="0" xfId="42" applyNumberFormat="1" applyFont="1" applyFill="1" applyAlignment="1">
      <x:alignment vertical="center"/>
    </x:xf>
    <x:xf numFmtId="0" fontId="76" fillId="24" borderId="0" xfId="42" applyFont="1" applyFill="1"/>
    <x:xf numFmtId="2" fontId="81" fillId="24" borderId="0" xfId="42" applyNumberFormat="1" applyFont="1" applyFill="1" applyAlignment="1">
      <x:alignment vertical="center"/>
    </x:xf>
    <x:xf numFmtId="0" fontId="71" fillId="24" borderId="0" xfId="42" applyFont="1" applyFill="1" applyAlignment="1">
      <x:alignment horizontal="left" vertical="center"/>
    </x:xf>
    <x:xf numFmtId="0" fontId="78" fillId="24" borderId="0" xfId="42" applyFont="1" applyFill="1" applyAlignment="1">
      <x:alignment horizontal="center" vertical="center"/>
    </x:xf>
    <x:xf numFmtId="0" fontId="82" fillId="24" borderId="0" xfId="42" applyFont="1" applyFill="1" applyAlignment="1">
      <x:alignment horizontal="left" vertical="center" wrapText="1"/>
    </x:xf>
    <x:xf numFmtId="4" fontId="83" fillId="24" borderId="0" xfId="42" applyNumberFormat="1" applyFont="1" applyFill="1" applyAlignment="1">
      <x:alignment horizontal="center"/>
    </x:xf>
    <x:xf numFmtId="0" fontId="84" fillId="24" borderId="0" xfId="42" applyFont="1" applyFill="1" applyAlignment="1">
      <x:alignment vertical="center"/>
    </x:xf>
    <x:xf numFmtId="0" fontId="82" fillId="24" borderId="0" xfId="42" applyFont="1" applyFill="1" applyAlignment="1">
      <x:alignment horizontal="center" vertical="center"/>
    </x:xf>
    <x:xf numFmtId="0" fontId="75" fillId="24" borderId="0" xfId="42" applyFont="1" applyFill="1" applyAlignment="1">
      <x:alignment horizontal="center" vertical="center"/>
    </x:xf>
    <x:xf numFmtId="0" fontId="71" fillId="24" borderId="0" xfId="42" applyFont="1" applyFill="1" applyAlignment="1">
      <x:alignment horizontal="center" vertical="center"/>
    </x:xf>
    <x:xf numFmtId="0" fontId="82" fillId="24" borderId="0" xfId="42" applyFont="1" applyFill="1" applyAlignment="1">
      <x:alignment horizontal="right" vertical="center"/>
    </x:xf>
    <x:xf numFmtId="0" fontId="78" fillId="24" borderId="0" xfId="61" applyFont="1" applyFill="1" applyAlignment="1">
      <x:alignment horizontal="center"/>
    </x:xf>
    <x:xf numFmtId="49" fontId="31" fillId="24" borderId="0" xfId="42" applyNumberFormat="1" applyFont="1" applyFill="1" applyAlignment="1">
      <x:alignment horizontal="left" vertical="center"/>
    </x:xf>
    <x:xf numFmtId="0" fontId="20" fillId="24" borderId="0" xfId="42" applyFont="1" applyFill="1" applyAlignment="1">
      <x:alignment horizontal="center" vertical="center"/>
    </x:xf>
    <x:xf numFmtId="0" fontId="20" fillId="24" borderId="0" xfId="42" applyFont="1" applyFill="1" applyAlignment="1">
      <x:alignment horizontal="center" vertical="center"/>
    </x:xf>
    <x:xf numFmtId="0" fontId="21" fillId="24" borderId="0" xfId="42" applyFont="1" applyFill="1" applyAlignment="1">
      <x:alignment horizontal="left" vertical="center" wrapText="1"/>
    </x:xf>
    <x:xf numFmtId="14" fontId="31" fillId="24" borderId="0" xfId="42" applyNumberFormat="1" applyFont="1" applyFill="1" applyAlignment="1">
      <x:alignment horizontal="left" vertical="center"/>
    </x:xf>
    <x:xf numFmtId="0" fontId="95" fillId="0" borderId="0" xfId="0" applyFont="1"/>
    <x:xf numFmtId="0" fontId="97" fillId="0" borderId="0" xfId="0" applyFont="1"/>
    <x:xf numFmtId="0" fontId="95" fillId="0" borderId="0" xfId="0" applyFont="1" applyAlignment="1">
      <x:alignment horizontal="right"/>
    </x:xf>
    <x:xf numFmtId="0" fontId="99" fillId="0" borderId="0" xfId="0" applyFont="1" applyAlignment="1">
      <x:alignment vertical="center" wrapText="1"/>
    </x:xf>
    <x:xf numFmtId="0" fontId="100" fillId="0" borderId="0" xfId="0" applyFont="1" applyAlignment="1">
      <x:alignment horizontal="center" vertical="center"/>
    </x:xf>
    <x:xf numFmtId="0" fontId="101" fillId="0" borderId="0" xfId="0" applyFont="1" applyAlignment="1">
      <x:alignment vertical="center"/>
    </x:xf>
    <x:xf numFmtId="0" fontId="102" fillId="0" borderId="0" xfId="0" applyFont="1" applyAlignment="1">
      <x:alignment vertical="center"/>
    </x:xf>
    <x:xf numFmtId="0" fontId="103" fillId="0" borderId="0" xfId="0" applyFont="1" applyAlignment="1">
      <x:alignment vertical="center"/>
    </x:xf>
    <x:xf numFmtId="0" fontId="103" fillId="0" borderId="0" xfId="0" applyFont="1"/>
    <x:xf numFmtId="3" fontId="103" fillId="0" borderId="0" xfId="0" applyNumberFormat="1" applyFont="1" applyAlignment="1">
      <x:alignment horizontal="center"/>
    </x:xf>
    <x:xf numFmtId="3" fontId="103" fillId="0" borderId="0" xfId="0" applyNumberFormat="1" applyFont="1"/>
    <x:xf numFmtId="0" fontId="99" fillId="0" borderId="0" xfId="0" applyFont="1" applyAlignment="1">
      <x:alignment horizontal="center" vertical="center" wrapText="1"/>
    </x:xf>
    <x:xf numFmtId="0" fontId="96" fillId="0" borderId="0" xfId="0" applyFont="1"/>
    <x:xf numFmtId="0" fontId="96" fillId="0" borderId="0" xfId="0" applyFont="1" applyAlignment="1">
      <x:alignment horizontal="center"/>
    </x:xf>
    <x:xf numFmtId="0" fontId="97" fillId="0" borderId="0" xfId="0" applyFont="1" applyAlignment="1">
      <x:alignment vertical="center" wrapText="1"/>
    </x:xf>
    <x:xf numFmtId="0" fontId="106" fillId="0" borderId="26" xfId="0" applyFont="1" applyBorder="1" applyAlignment="1">
      <x:alignment horizontal="center"/>
    </x:xf>
    <x:xf numFmtId="0" fontId="97" fillId="0" borderId="0" xfId="0" applyFont="1" applyAlignment="1">
      <x:alignment horizontal="center" vertical="center" wrapText="1"/>
    </x:xf>
    <x:xf numFmtId="0" fontId="107" fillId="0" borderId="45" xfId="132" applyFont="1" applyBorder="1" applyAlignment="1"/>
    <x:xf numFmtId="175" fontId="99" fillId="0" borderId="45" xfId="0" applyNumberFormat="1" applyFont="1" applyBorder="1" applyAlignment="1">
      <x:alignment horizontal="center" vertical="center" wrapText="1"/>
    </x:xf>
    <x:xf numFmtId="175" fontId="99" fillId="0" borderId="45" xfId="150" applyNumberFormat="1" applyFont="1" applyBorder="1" applyAlignment="1">
      <x:alignment horizontal="center" vertical="center" wrapText="1"/>
    </x:xf>
    <x:xf numFmtId="0" fontId="107" fillId="0" borderId="73" xfId="132" applyFont="1" applyBorder="1" applyAlignment="1"/>
    <x:xf numFmtId="4" fontId="99" fillId="0" borderId="73" xfId="0" applyNumberFormat="1" applyFont="1" applyBorder="1" applyAlignment="1">
      <x:alignment horizontal="center" vertical="center" wrapText="1"/>
    </x:xf>
    <x:xf numFmtId="4" fontId="99" fillId="0" borderId="72" xfId="150" applyNumberFormat="1" applyFont="1" applyBorder="1" applyAlignment="1">
      <x:alignment horizontal="center" vertical="center" wrapText="1"/>
    </x:xf>
    <x:xf numFmtId="0" fontId="107" fillId="0" borderId="73" xfId="132" applyFont="1" applyBorder="1" applyAlignment="1"/>
    <x:xf numFmtId="0" fontId="107" fillId="0" borderId="0" xfId="0" applyFont="1" applyAlignment="1">
      <x:alignment horizontal="center" vertical="center" wrapText="1"/>
    </x:xf>
    <x:xf numFmtId="0" fontId="107" fillId="0" borderId="72" xfId="0" applyFont="1" applyBorder="1"/>
    <x:xf numFmtId="175" fontId="99" fillId="0" borderId="73" xfId="0" applyNumberFormat="1" applyFont="1" applyBorder="1" applyAlignment="1">
      <x:alignment horizontal="center" vertical="center" wrapText="1"/>
    </x:xf>
    <x:xf numFmtId="175" fontId="99" fillId="0" borderId="72" xfId="150" applyNumberFormat="1" applyFont="1" applyBorder="1" applyAlignment="1">
      <x:alignment horizontal="center" vertical="center" wrapText="1"/>
    </x:xf>
    <x:xf numFmtId="0" fontId="107" fillId="0" borderId="27" xfId="0" applyFont="1" applyBorder="1"/>
    <x:xf numFmtId="175" fontId="99" fillId="0" borderId="25" xfId="0" applyNumberFormat="1" applyFont="1" applyBorder="1" applyAlignment="1">
      <x:alignment horizontal="center" vertical="center" wrapText="1"/>
    </x:xf>
    <x:xf numFmtId="175" fontId="99" fillId="0" borderId="46" xfId="150" applyNumberFormat="1" applyFont="1" applyBorder="1" applyAlignment="1">
      <x:alignment horizontal="center" vertical="center" wrapText="1"/>
    </x:xf>
    <x:xf numFmtId="0" fontId="107" fillId="0" borderId="0" xfId="0" applyFont="1"/>
    <x:xf numFmtId="175" fontId="99" fillId="0" borderId="0" xfId="0" applyNumberFormat="1" applyFont="1" applyAlignment="1">
      <x:alignment horizontal="center" vertical="center" wrapText="1"/>
    </x:xf>
    <x:xf numFmtId="4" fontId="108" fillId="0" borderId="0" xfId="0" applyNumberFormat="1" applyFont="1" applyAlignment="1">
      <x:alignment horizontal="center" vertical="center" wrapText="1"/>
    </x:xf>
    <x:xf numFmtId="0" fontId="107" fillId="0" borderId="45" xfId="0" applyFont="1" applyBorder="1"/>
    <x:xf numFmtId="174" fontId="109" fillId="0" borderId="45" xfId="0" applyNumberFormat="1" applyFont="1" applyBorder="1" applyAlignment="1">
      <x:alignment horizontal="center" vertical="center" wrapText="1"/>
    </x:xf>
    <x:xf numFmtId="175" fontId="99" fillId="0" borderId="27" xfId="0" applyNumberFormat="1" applyFont="1" applyBorder="1" applyAlignment="1">
      <x:alignment horizontal="center" vertical="center" wrapText="1"/>
    </x:xf>
    <x:xf numFmtId="0" fontId="95" fillId="0" borderId="0" xfId="0" applyFont="1" applyAlignment="1">
      <x:alignment horizontal="center"/>
    </x:xf>
    <x:xf numFmtId="0" fontId="97" fillId="0" borderId="0" xfId="55" applyFont="1"/>
    <x:xf numFmtId="0" fontId="97" fillId="0" borderId="0" xfId="0" applyFont="1" applyAlignment="1">
      <x:alignment horizontal="center" vertical="center"/>
    </x:xf>
    <x:xf numFmtId="3" fontId="97" fillId="0" borderId="0" xfId="0" applyNumberFormat="1" applyFont="1" applyAlignment="1">
      <x:alignment horizontal="center" vertical="center"/>
    </x:xf>
    <x:xf numFmtId="175" fontId="97" fillId="0" borderId="0" xfId="0" applyNumberFormat="1" applyFont="1" applyAlignment="1">
      <x:alignment horizontal="center" vertical="center"/>
    </x:xf>
    <x:xf numFmtId="0" fontId="99" fillId="0" borderId="0" xfId="55" applyFont="1"/>
    <x:xf numFmtId="0" fontId="97" fillId="0" borderId="0" xfId="0" applyFont="1" applyAlignment="1">
      <x:alignment horizontal="center"/>
    </x:xf>
    <x:xf numFmtId="3" fontId="97" fillId="0" borderId="0" xfId="0" applyNumberFormat="1" applyFont="1" applyAlignment="1">
      <x:alignment horizontal="center"/>
    </x:xf>
    <x:xf numFmtId="0" fontId="99" fillId="0" borderId="0" xfId="0" applyFont="1" applyAlignment="1">
      <x:alignment horizontal="center" vertical="center" wrapText="1"/>
    </x:xf>
    <x:xf numFmtId="173" fontId="99" fillId="0" borderId="0" xfId="0" applyNumberFormat="1" applyFont="1" applyAlignment="1">
      <x:alignment horizontal="center" vertical="center" wrapText="1"/>
    </x:xf>
    <x:xf numFmtId="173" fontId="112" fillId="0" borderId="0" xfId="0" applyNumberFormat="1" applyFont="1" applyAlignment="1">
      <x:alignment horizontal="center" vertical="center" wrapText="1"/>
    </x:xf>
    <x:xf numFmtId="0" fontId="114" fillId="0" borderId="0" xfId="0" applyFont="1" applyAlignment="1">
      <x:alignment horizontal="justify"/>
    </x:xf>
    <x:xf numFmtId="0" fontId="103" fillId="0" borderId="0" xfId="0" applyFont="1" applyAlignment="1">
      <x:alignment horizontal="left"/>
    </x:xf>
    <x:xf numFmtId="0" fontId="103" fillId="24" borderId="0" xfId="0" applyFont="1" applyFill="1"/>
    <x:xf numFmtId="0" fontId="97" fillId="0" borderId="0" xfId="0" applyFont="1"/>
    <x:xf numFmtId="0" fontId="103" fillId="24" borderId="0" xfId="0" applyFont="1" applyFill="1" applyAlignment="1">
      <x:alignment horizontal="left"/>
    </x:xf>
    <x:xf numFmtId="0" fontId="103" fillId="24" borderId="0" xfId="0" applyFont="1" applyFill="1" applyAlignment="1">
      <x:alignment horizontal="center"/>
    </x:xf>
    <x:xf numFmtId="0" fontId="103" fillId="24" borderId="0" xfId="0" applyFont="1" applyFill="1" applyAlignment="1">
      <x:alignment horizontal="justify" vertical="top" wrapText="1"/>
    </x:xf>
    <x:xf numFmtId="0" fontId="103" fillId="0" borderId="0" xfId="0" applyFont="1" applyAlignment="1">
      <x:alignment horizontal="justify" vertical="top" wrapText="1"/>
    </x:xf>
    <x:xf numFmtId="0" fontId="97" fillId="24" borderId="0" xfId="0" applyFont="1" applyFill="1"/>
    <x:xf numFmtId="0" fontId="108" fillId="24" borderId="0" xfId="42" applyFont="1" applyFill="1"/>
    <x:xf numFmtId="0" fontId="116" fillId="24" borderId="0" xfId="42" applyFont="1" applyFill="1" applyAlignment="1">
      <x:alignment vertical="center"/>
    </x:xf>
    <x:xf numFmtId="0" fontId="117" fillId="24" borderId="0" xfId="49" applyFont="1" applyFill="1" applyAlignment="1">
      <x:alignment horizontal="left" vertical="center"/>
    </x:xf>
    <x:xf numFmtId="0" fontId="118" fillId="24" borderId="0" xfId="42" applyFont="1" applyFill="1"/>
    <x:xf numFmtId="0" fontId="120" fillId="24" borderId="0" xfId="42" applyFont="1" applyFill="1" applyAlignment="1">
      <x:alignment vertical="center"/>
    </x:xf>
    <x:xf numFmtId="0" fontId="120" fillId="24" borderId="0" xfId="42" applyFont="1" applyFill="1" applyAlignment="1">
      <x:alignment horizontal="left" vertical="center"/>
    </x:xf>
    <x:xf numFmtId="0" fontId="120" fillId="24" borderId="0" xfId="42" applyFont="1" applyFill="1" applyAlignment="1">
      <x:alignment horizontal="left" vertical="center"/>
    </x:xf>
    <x:xf numFmtId="0" fontId="120" fillId="24" borderId="0" xfId="42" applyFont="1" applyFill="1" applyAlignment="1">
      <x:alignment horizontal="center" vertical="center"/>
    </x:xf>
    <x:xf numFmtId="49" fontId="121" fillId="24" borderId="0" xfId="42" applyNumberFormat="1" applyFont="1" applyFill="1" applyAlignment="1">
      <x:alignment horizontal="left" vertical="center"/>
    </x:xf>
    <x:xf numFmtId="200" fontId="121" fillId="24" borderId="0" xfId="42" applyNumberFormat="1" applyFont="1" applyFill="1" applyAlignment="1">
      <x:alignment horizontal="left" vertical="center"/>
    </x:xf>
    <x:xf numFmtId="0" fontId="121" fillId="24" borderId="0" xfId="42" applyFont="1" applyFill="1" applyAlignment="1">
      <x:alignment horizontal="left" vertical="center"/>
    </x:xf>
    <x:xf numFmtId="0" fontId="122" fillId="24" borderId="0" xfId="42" applyFont="1" applyFill="1"/>
    <x:xf numFmtId="0" fontId="121" fillId="24" borderId="0" xfId="42" applyFont="1" applyFill="1" applyAlignment="1">
      <x:alignment horizontal="center" vertical="center"/>
    </x:xf>
    <x:xf numFmtId="0" fontId="118" fillId="24" borderId="0" xfId="42" applyFont="1" applyFill="1"/>
    <x:xf numFmtId="0" fontId="122" fillId="24" borderId="10" xfId="42" applyFont="1" applyFill="1" applyBorder="1"/>
    <x:xf numFmtId="0" fontId="123" fillId="24" borderId="0" xfId="42" applyFont="1" applyFill="1" applyAlignment="1">
      <x:alignment horizontal="center" vertical="center"/>
    </x:xf>
    <x:xf numFmtId="14" fontId="118" fillId="24" borderId="0" xfId="42" applyNumberFormat="1" applyFont="1" applyFill="1"/>
    <x:xf numFmtId="0" fontId="108" fillId="24" borderId="0" xfId="42" applyFont="1" applyFill="1"/>
    <x:xf numFmtId="0" fontId="124" fillId="24" borderId="0" xfId="42" applyFont="1" applyFill="1" applyAlignment="1">
      <x:alignment horizontal="center" vertical="center"/>
    </x:xf>
    <x:xf numFmtId="166" fontId="118" fillId="24" borderId="0" xfId="42" applyNumberFormat="1" applyFont="1" applyFill="1"/>
    <x:xf numFmtId="166" fontId="108" fillId="24" borderId="0" xfId="42" applyNumberFormat="1" applyFont="1" applyFill="1"/>
    <x:xf numFmtId="2" fontId="124" fillId="24" borderId="0" xfId="42" applyNumberFormat="1" applyFont="1" applyFill="1" applyAlignment="1">
      <x:alignment horizontal="center" vertical="center" wrapText="1"/>
    </x:xf>
    <x:xf numFmtId="0" fontId="122" fillId="24" borderId="10" xfId="42" applyFont="1" applyFill="1" applyBorder="1"/>
    <x:xf numFmtId="2" fontId="124" fillId="24" borderId="0" xfId="42" applyNumberFormat="1" applyFont="1" applyFill="1" applyAlignment="1">
      <x:alignment vertical="center"/>
    </x:xf>
    <x:xf numFmtId="0" fontId="118" fillId="24" borderId="0" xfId="42" applyFont="1" applyFill="1" applyAlignment="1">
      <x:alignment horizontal="right"/>
    </x:xf>
    <x:xf numFmtId="2" fontId="126" fillId="24" borderId="0" xfId="0" applyNumberFormat="1" applyFont="1" applyFill="1"/>
    <x:xf numFmtId="2" fontId="118" fillId="24" borderId="0" xfId="42" applyNumberFormat="1" applyFont="1" applyFill="1"/>
    <x:xf numFmtId="4" fontId="118" fillId="24" borderId="0" xfId="42" applyNumberFormat="1" applyFont="1" applyFill="1"/>
    <x:xf numFmtId="166" fontId="118" fillId="24" borderId="0" xfId="42" applyNumberFormat="1" applyFont="1" applyFill="1"/>
    <x:xf numFmtId="0" fontId="108" fillId="24" borderId="0" xfId="42" applyFont="1" applyFill="1"/>
    <x:xf numFmtId="166" fontId="108" fillId="24" borderId="0" xfId="42" applyNumberFormat="1" applyFont="1" applyFill="1"/>
    <x:xf numFmtId="200" fontId="125" fillId="24" borderId="14" xfId="42" applyNumberFormat="1" applyFont="1" applyFill="1" applyBorder="1" applyAlignment="1">
      <x:alignment horizontal="center" vertical="center"/>
    </x:xf>
    <x:xf numFmtId="168" fontId="125" fillId="24" borderId="14" xfId="42" applyNumberFormat="1" applyFont="1" applyFill="1" applyBorder="1" applyAlignment="1">
      <x:alignment horizontal="center" vertical="center"/>
    </x:xf>
    <x:xf numFmtId="2" fontId="125" fillId="24" borderId="14" xfId="42" applyNumberFormat="1" applyFont="1" applyFill="1" applyBorder="1" applyAlignment="1">
      <x:alignment vertical="center"/>
    </x:xf>
    <x:xf numFmtId="2" fontId="125" fillId="24" borderId="14" xfId="42" applyNumberFormat="1" applyFont="1" applyFill="1" applyBorder="1" applyAlignment="1">
      <x:alignment horizontal="left" vertical="center"/>
    </x:xf>
    <x:xf numFmtId="2" fontId="124" fillId="24" borderId="0" xfId="42" applyNumberFormat="1" applyFont="1" applyFill="1" applyAlignment="1">
      <x:alignment horizontal="left" vertical="center"/>
    </x:xf>
    <x:xf numFmtId="2" fontId="127" fillId="24" borderId="0" xfId="42" applyNumberFormat="1" applyFont="1" applyFill="1" applyAlignment="1">
      <x:alignment vertical="center"/>
    </x:xf>
    <x:xf numFmtId="200" fontId="125" fillId="24" borderId="14" xfId="42" applyNumberFormat="1" applyFont="1" applyFill="1" applyBorder="1" applyAlignment="1">
      <x:alignment horizontal="left" vertical="center"/>
    </x:xf>
    <x:xf numFmtId="201" fontId="118" fillId="24" borderId="0" xfId="42" applyNumberFormat="1" applyFont="1" applyFill="1"/>
    <x:xf numFmtId="201" fontId="108" fillId="24" borderId="0" xfId="42" applyNumberFormat="1" applyFont="1" applyFill="1"/>
    <x:xf numFmtId="201" fontId="108" fillId="24" borderId="0" xfId="42" applyNumberFormat="1" applyFont="1" applyFill="1" applyAlignment="1"/>
    <x:xf numFmtId="2" fontId="125" fillId="24" borderId="14" xfId="42" applyNumberFormat="1" applyFont="1" applyFill="1" applyBorder="1" applyAlignment="1">
      <x:alignment vertical="center"/>
    </x:xf>
    <x:xf numFmtId="2" fontId="124" fillId="24" borderId="0" xfId="42" applyNumberFormat="1" applyFont="1" applyFill="1" applyAlignment="1">
      <x:alignment vertical="center"/>
    </x:xf>
    <x:xf numFmtId="0" fontId="118" fillId="24" borderId="0" xfId="42" applyFont="1" applyFill="1"/>
    <x:xf numFmtId="2" fontId="127" fillId="24" borderId="0" xfId="42" applyNumberFormat="1" applyFont="1" applyFill="1" applyAlignment="1">
      <x:alignment vertical="center"/>
    </x:xf>
    <x:xf numFmtId="200" fontId="125" fillId="24" borderId="33" xfId="42" applyNumberFormat="1" applyFont="1" applyFill="1" applyBorder="1" applyAlignment="1">
      <x:alignment horizontal="center" vertical="center"/>
    </x:xf>
    <x:xf numFmtId="168" fontId="125" fillId="24" borderId="33" xfId="42" applyNumberFormat="1" applyFont="1" applyFill="1" applyBorder="1" applyAlignment="1">
      <x:alignment horizontal="center" vertical="center"/>
    </x:xf>
    <x:xf numFmtId="2" fontId="125" fillId="24" borderId="33" xfId="42" applyNumberFormat="1" applyFont="1" applyFill="1" applyBorder="1" applyAlignment="1">
      <x:alignment vertical="center"/>
    </x:xf>
    <x:xf numFmtId="0" fontId="122" fillId="24" borderId="0" xfId="42" applyFont="1" applyFill="1"/>
    <x:xf numFmtId="0" fontId="125" fillId="24" borderId="0" xfId="42" applyFont="1" applyFill="1" applyAlignment="1">
      <x:alignment horizontal="left" vertical="center"/>
    </x:xf>
    <x:xf numFmtId="0" fontId="127" fillId="24" borderId="0" xfId="42" applyFont="1" applyFill="1" applyAlignment="1">
      <x:alignment horizontal="left" vertical="center"/>
    </x:xf>
    <x:xf numFmtId="0" fontId="124" fillId="24" borderId="0" xfId="42" applyFont="1" applyFill="1" applyAlignment="1">
      <x:alignment horizontal="center" vertical="center"/>
    </x:xf>
    <x:xf numFmtId="0" fontId="128" fillId="24" borderId="0" xfId="42" applyFont="1" applyFill="1" applyAlignment="1">
      <x:alignment horizontal="right" vertical="top" wrapText="1"/>
    </x:xf>
    <x:xf numFmtId="0" fontId="130" fillId="24" borderId="0" xfId="42" applyFont="1" applyFill="1" applyAlignment="1">
      <x:alignment horizontal="left" vertical="center" wrapText="1"/>
    </x:xf>
    <x:xf numFmtId="4" fontId="131" fillId="24" borderId="0" xfId="42" applyNumberFormat="1" applyFont="1" applyFill="1" applyAlignment="1">
      <x:alignment horizontal="center"/>
    </x:xf>
    <x:xf numFmtId="0" fontId="129" fillId="24" borderId="0" xfId="42" applyFont="1" applyFill="1" applyAlignment="1">
      <x:alignment horizontal="left" vertical="center" wrapText="1"/>
    </x:xf>
    <x:xf numFmtId="0" fontId="132" fillId="24" borderId="0" xfId="42" applyFont="1" applyFill="1" applyAlignment="1">
      <x:alignment vertical="center"/>
    </x:xf>
    <x:xf numFmtId="0" fontId="132" fillId="24" borderId="0" xfId="42" applyFont="1" applyFill="1" applyAlignment="1">
      <x:alignment horizontal="center" vertical="center"/>
    </x:xf>
    <x:xf numFmtId="0" fontId="125" fillId="24" borderId="0" xfId="42" applyFont="1" applyFill="1" applyAlignment="1">
      <x:alignment vertical="center"/>
    </x:xf>
    <x:xf numFmtId="0" fontId="133" fillId="24" borderId="0" xfId="42" applyFont="1" applyFill="1" applyAlignment="1">
      <x:alignment vertical="center"/>
    </x:xf>
    <x:xf numFmtId="0" fontId="118" fillId="24" borderId="0" xfId="42" applyFont="1" applyFill="1" applyAlignment="1">
      <x:alignment vertical="center"/>
    </x:xf>
    <x:xf numFmtId="0" fontId="130" fillId="24" borderId="0" xfId="42" applyFont="1" applyFill="1" applyAlignment="1">
      <x:alignment horizontal="center" vertical="center"/>
    </x:xf>
    <x:xf numFmtId="0" fontId="121" fillId="24" borderId="0" xfId="42" applyFont="1" applyFill="1" applyAlignment="1">
      <x:alignment vertical="center"/>
    </x:xf>
    <x:xf numFmtId="0" fontId="134" fillId="24" borderId="0" xfId="42" applyFont="1" applyFill="1" applyAlignment="1">
      <x:alignment horizontal="center" vertical="center"/>
    </x:xf>
    <x:xf numFmtId="0" fontId="109" fillId="24" borderId="0" xfId="42" applyFont="1" applyFill="1" applyAlignment="1">
      <x:alignment vertical="center"/>
    </x:xf>
    <x:xf numFmtId="0" fontId="127" fillId="24" borderId="0" xfId="42" applyFont="1" applyFill="1" applyAlignment="1">
      <x:alignment horizontal="center" vertical="center"/>
    </x:xf>
    <x:xf numFmtId="0" fontId="135" fillId="24" borderId="0" xfId="42" applyFont="1" applyFill="1" applyAlignment="1">
      <x:alignment horizontal="center" vertical="center"/>
    </x:xf>
    <x:xf numFmtId="0" fontId="136" fillId="24" borderId="0" xfId="42" applyFont="1" applyFill="1" applyAlignment="1">
      <x:alignment vertical="center"/>
    </x:xf>
    <x:xf numFmtId="0" fontId="132" fillId="24" borderId="0" xfId="42" applyFont="1" applyFill="1" applyAlignment="1">
      <x:alignment horizontal="center" vertical="center"/>
    </x:xf>
    <x:xf numFmtId="0" fontId="133" fillId="24" borderId="0" xfId="42" applyFont="1" applyFill="1" applyAlignment="1">
      <x:alignment vertical="center"/>
    </x:xf>
    <x:xf numFmtId="0" fontId="132" fillId="24" borderId="0" xfId="42" applyFont="1" applyFill="1" applyAlignment="1">
      <x:alignment horizontal="center" vertical="center"/>
    </x:xf>
    <x:xf numFmtId="0" fontId="129" fillId="24" borderId="0" xfId="42" applyFont="1" applyFill="1" applyAlignment="1">
      <x:alignment horizontal="right" vertical="center"/>
    </x:xf>
    <x:xf numFmtId="0" fontId="130" fillId="24" borderId="0" xfId="42" applyFont="1" applyFill="1" applyAlignment="1">
      <x:alignment horizontal="right" vertical="center"/>
    </x:xf>
    <x:xf numFmtId="0" fontId="135" fillId="24" borderId="0" xfId="61" applyFont="1" applyFill="1"/>
    <x:xf numFmtId="0" fontId="107" fillId="24" borderId="0" xfId="61" applyFont="1" applyFill="1"/>
    <x:xf numFmtId="0" fontId="124" fillId="24" borderId="0" xfId="61" applyFont="1" applyFill="1" applyAlignment="1">
      <x:alignment horizontal="center"/>
    </x:xf>
    <x:xf numFmtId="0" fontId="108" fillId="24" borderId="0" xfId="42" applyFont="1" applyFill="1" applyAlignment="1">
      <x:alignment vertical="center"/>
    </x:xf>
    <x:xf numFmtId="190" fontId="125" fillId="24" borderId="0" xfId="42" applyNumberFormat="1" applyFont="1" applyFill="1"/>
    <x:xf numFmtId="0" fontId="139" fillId="24" borderId="0" xfId="42" applyFont="1" applyFill="1" applyAlignment="1">
      <x:alignment horizontal="left"/>
    </x:xf>
    <x:xf numFmtId="49" fontId="125" fillId="24" borderId="0" xfId="42" applyNumberFormat="1" applyFont="1" applyFill="1"/>
    <x:xf numFmtId="49" fontId="138" fillId="24" borderId="0" xfId="42" applyNumberFormat="1" applyFont="1" applyFill="1" applyAlignment="1">
      <x:alignment horizontal="left"/>
    </x:xf>
    <x:xf numFmtId="49" fontId="142" fillId="24" borderId="14" xfId="42" applyNumberFormat="1" applyFont="1" applyFill="1" applyBorder="1" applyAlignment="1">
      <x:alignment horizontal="center" vertical="center"/>
    </x:xf>
    <x:xf numFmtId="168" fontId="142" fillId="24" borderId="33" xfId="42" applyNumberFormat="1" applyFont="1" applyFill="1" applyBorder="1" applyAlignment="1">
      <x:alignment horizontal="center"/>
    </x:xf>
    <x:xf numFmtId="0" fontId="97" fillId="24" borderId="14" xfId="42" applyFont="1" applyFill="1" applyBorder="1" applyAlignment="1">
      <x:alignment horizontal="left"/>
    </x:xf>
    <x:xf numFmtId="175" fontId="97" fillId="24" borderId="14" xfId="42" applyNumberFormat="1" applyFont="1" applyFill="1" applyBorder="1" applyAlignment="1">
      <x:alignment horizontal="center"/>
    </x:xf>
    <x:xf numFmtId="185" fontId="97" fillId="24" borderId="14" xfId="42" applyNumberFormat="1" applyFont="1" applyFill="1" applyBorder="1" applyAlignment="1">
      <x:alignment horizontal="center"/>
    </x:xf>
    <x:xf numFmtId="0" fontId="97" fillId="24" borderId="33" xfId="42" applyFont="1" applyFill="1" applyBorder="1" applyAlignment="1">
      <x:alignment horizontal="left"/>
    </x:xf>
    <x:xf numFmtId="175" fontId="97" fillId="24" borderId="33" xfId="42" applyNumberFormat="1" applyFont="1" applyFill="1" applyBorder="1" applyAlignment="1">
      <x:alignment horizontal="center"/>
    </x:xf>
    <x:xf numFmtId="185" fontId="97" fillId="24" borderId="33" xfId="42" applyNumberFormat="1" applyFont="1" applyFill="1" applyBorder="1" applyAlignment="1">
      <x:alignment horizontal="center"/>
    </x:xf>
    <x:xf numFmtId="0" fontId="144" fillId="24" borderId="0" xfId="62" applyFont="1" applyFill="1" applyAlignment="1">
      <x:alignment horizontal="left" vertical="top" wrapText="1"/>
    </x:xf>
    <x:xf numFmtId="167" fontId="141" fillId="24" borderId="0" xfId="57" applyNumberFormat="1" applyFont="1" applyFill="1" applyAlignment="1">
      <x:alignment horizontal="center"/>
    </x:xf>
    <x:xf numFmtId="168" fontId="141" fillId="25" borderId="0" xfId="57" applyNumberFormat="1" applyFont="1" applyFill="1" applyAlignment="1">
      <x:alignment horizontal="center"/>
    </x:xf>
    <x:xf numFmtId="2" fontId="125" fillId="0" borderId="0" xfId="0" applyNumberFormat="1" applyFont="1" applyAlignment="1">
      <x:alignment horizontal="center" vertical="center"/>
    </x:xf>
    <x:xf numFmtId="4" fontId="125" fillId="0" borderId="0" xfId="0" applyNumberFormat="1" applyFont="1" applyAlignment="1">
      <x:alignment horizontal="right" vertical="center"/>
    </x:xf>
    <x:xf numFmtId="175" fontId="125" fillId="0" borderId="10" xfId="0" applyNumberFormat="1" applyFont="1" applyBorder="1" applyAlignment="1">
      <x:alignment horizontal="center" vertical="center"/>
    </x:xf>
    <x:xf numFmtId="0" fontId="120" fillId="0" borderId="13" xfId="0" applyFont="1" applyBorder="1"/>
    <x:xf numFmtId="0" fontId="120" fillId="0" borderId="0" xfId="0" applyFont="1"/>
    <x:xf numFmtId="0" fontId="120" fillId="0" borderId="10" xfId="0" applyFont="1" applyBorder="1" applyAlignment="1">
      <x:alignment horizontal="center"/>
    </x:xf>
    <x:xf numFmtId="20" fontId="125" fillId="24" borderId="0" xfId="0" applyNumberFormat="1" applyFont="1" applyFill="1" applyAlignment="1">
      <x:alignment horizontal="center"/>
    </x:xf>
    <x:xf numFmtId="0" fontId="108" fillId="0" borderId="0" xfId="0" applyFont="1" applyAlignment="1">
      <x:alignment horizontal="left"/>
    </x:xf>
    <x:xf numFmtId="0" fontId="120" fillId="0" borderId="33" xfId="0" applyFont="1" applyBorder="1" applyAlignment="1">
      <x:alignment horizontal="left"/>
    </x:xf>
    <x:xf numFmtId="4" fontId="125" fillId="0" borderId="0" xfId="0" applyNumberFormat="1" applyFont="1" applyAlignment="1">
      <x:alignment horizontal="right"/>
    </x:xf>
    <x:xf numFmtId="0" fontId="121" fillId="0" borderId="0" xfId="0" applyFont="1" applyAlignment="1">
      <x:alignment horizontal="left"/>
    </x:xf>
    <x:xf numFmtId="2" fontId="125" fillId="0" borderId="0" xfId="0" applyNumberFormat="1" applyFont="1" applyAlignment="1">
      <x:alignment horizontal="center"/>
    </x:xf>
    <x:xf numFmtId="168" fontId="121" fillId="0" borderId="0" xfId="0" applyNumberFormat="1" applyFont="1" applyAlignment="1">
      <x:alignment horizontal="left"/>
    </x:xf>
    <x:xf numFmtId="4" fontId="129" fillId="0" borderId="0" xfId="0" applyNumberFormat="1" applyFont="1" applyAlignment="1">
      <x:alignment horizontal="center"/>
    </x:xf>
    <x:xf numFmtId="168" fontId="129" fillId="0" borderId="0" xfId="0" applyNumberFormat="1" applyFont="1" applyAlignment="1">
      <x:alignment horizontal="left"/>
    </x:xf>
    <x:xf numFmtId="0" fontId="125" fillId="0" borderId="0" xfId="0" applyFont="1" applyAlignment="1">
      <x:alignment horizontal="center"/>
    </x:xf>
    <x:xf numFmtId="0" fontId="125" fillId="0" borderId="0" xfId="0" applyFont="1"/>
    <x:xf numFmtId="0" fontId="125" fillId="0" borderId="0" xfId="0" applyFont="1" applyAlignment="1">
      <x:alignment horizontal="right"/>
    </x:xf>
    <x:xf numFmtId="2" fontId="125" fillId="24" borderId="14" xfId="59" applyNumberFormat="1" applyFont="1" applyFill="1" applyBorder="1" applyAlignment="1">
      <x:alignment horizontal="center" vertical="center"/>
    </x:xf>
    <x:xf numFmtId="173" fontId="125" fillId="24" borderId="14" xfId="59" applyNumberFormat="1" applyFont="1" applyFill="1" applyBorder="1" applyAlignment="1">
      <x:alignment horizontal="center" vertical="center"/>
    </x:xf>
    <x:xf numFmtId="166" fontId="125" fillId="24" borderId="14" xfId="59" applyNumberFormat="1" applyFont="1" applyFill="1" applyBorder="1" applyAlignment="1">
      <x:alignment horizontal="center" vertical="center"/>
    </x:xf>
    <x:xf numFmtId="166" fontId="125" fillId="24" borderId="33" xfId="59" applyNumberFormat="1" applyFont="1" applyFill="1" applyBorder="1" applyAlignment="1">
      <x:alignment horizontal="center" vertical="center"/>
    </x:xf>
    <x:xf numFmtId="0" fontId="125" fillId="24" borderId="0" xfId="59" applyFont="1" applyFill="1" applyAlignment="1">
      <x:alignment vertical="center"/>
    </x:xf>
    <x:xf numFmtId="0" fontId="121" fillId="24" borderId="0" xfId="59" applyFont="1" applyFill="1" applyAlignment="1">
      <x:alignment vertical="center"/>
    </x:xf>
    <x:xf numFmtId="49" fontId="154" fillId="0" borderId="0" xfId="42" applyNumberFormat="1" applyFont="1" applyAlignment="1"/>
    <x:xf numFmtId="49" fontId="154" fillId="0" borderId="0" xfId="42" applyNumberFormat="1" applyFont="1" applyAlignment="1">
      <x:alignment horizontal="center"/>
    </x:xf>
    <x:xf numFmtId="183" fontId="97" fillId="0" borderId="0" xfId="42" applyNumberFormat="1" applyFont="1" applyAlignment="1">
      <x:alignment horizontal="center"/>
    </x:xf>
    <x:xf numFmtId="183" fontId="97" fillId="0" borderId="0" xfId="42" applyNumberFormat="1" applyFont="1" applyAlignment="1"/>
    <x:xf numFmtId="0" fontId="104" fillId="24" borderId="33" xfId="42" applyFont="1" applyFill="1" applyBorder="1" applyAlignment="1">
      <x:alignment horizontal="center"/>
    </x:xf>
    <x:xf numFmtId="0" fontId="103" fillId="24" borderId="14" xfId="42" applyFont="1" applyFill="1" applyBorder="1" applyAlignment="1">
      <x:alignment horizontal="center" vertical="center"/>
    </x:xf>
    <x:xf numFmtId="4" fontId="103" fillId="24" borderId="14" xfId="42" applyNumberFormat="1" applyFont="1" applyFill="1" applyBorder="1" applyAlignment="1">
      <x:alignment horizontal="center" vertical="center"/>
    </x:xf>
    <x:xf numFmtId="4" fontId="103" fillId="24" borderId="33" xfId="42" applyNumberFormat="1" applyFont="1" applyFill="1" applyBorder="1" applyAlignment="1">
      <x:alignment horizontal="center" vertical="center"/>
    </x:xf>
    <x:xf numFmtId="0" fontId="103" fillId="24" borderId="0" xfId="42" applyFont="1" applyFill="1"/>
    <x:xf numFmtId="20" fontId="104" fillId="24" borderId="0" xfId="42" applyNumberFormat="1" applyFont="1" applyFill="1" applyAlignment="1">
      <x:alignment horizontal="center"/>
    </x:xf>
    <x:xf numFmtId="181" fontId="104" fillId="24" borderId="0" xfId="42" applyNumberFormat="1" applyFont="1" applyFill="1" applyAlignment="1">
      <x:alignment horizontal="center"/>
    </x:xf>
    <x:xf numFmtId="0" fontId="97" fillId="24" borderId="0" xfId="42" applyFont="1" applyFill="1" applyAlignment="1">
      <x:alignment horizontal="centerContinuous"/>
    </x:xf>
    <x:xf numFmtId="0" fontId="104" fillId="24" borderId="0" xfId="44" applyFont="1" applyFill="1"/>
    <x:xf numFmtId="0" fontId="103" fillId="24" borderId="0" xfId="44" applyFont="1" applyFill="1" applyAlignment="1">
      <x:alignment horizontal="left"/>
    </x:xf>
    <x:xf numFmtId="0" fontId="103" fillId="24" borderId="0" xfId="44" applyFont="1" applyFill="1"/>
    <x:xf numFmtId="0" fontId="104" fillId="24" borderId="0" xfId="44" applyFont="1" applyFill="1" applyAlignment="1">
      <x:alignment horizontal="right"/>
    </x:xf>
    <x:xf numFmtId="0" fontId="104" fillId="24" borderId="14" xfId="0" applyFont="1" applyFill="1" applyBorder="1" applyAlignment="1">
      <x:alignment horizontal="center"/>
    </x:xf>
    <x:xf numFmtId="0" fontId="120" fillId="24" borderId="10" xfId="0" applyFont="1" applyFill="1" applyBorder="1" applyAlignment="1">
      <x:alignment horizontal="center"/>
    </x:xf>
    <x:xf numFmtId="0" fontId="103" fillId="0" borderId="0" xfId="0" applyFont="1" applyAlignment="1">
      <x:alignment horizontal="center"/>
    </x:xf>
    <x:xf numFmtId="4" fontId="165" fillId="0" borderId="0" xfId="0" applyNumberFormat="1" applyFont="1"/>
    <x:xf numFmtId="172" fontId="103" fillId="24" borderId="25" xfId="0" applyNumberFormat="1" applyFont="1" applyFill="1" applyBorder="1" applyAlignment="1">
      <x:alignment vertical="center"/>
    </x:xf>
    <x:xf numFmtId="173" fontId="121" fillId="24" borderId="0" xfId="0" applyNumberFormat="1" applyFont="1" applyFill="1" applyAlignment="1">
      <x:alignment horizontal="right"/>
    </x:xf>
    <x:xf numFmtId="173" fontId="121" fillId="24" borderId="14" xfId="0" applyNumberFormat="1" applyFont="1" applyFill="1" applyBorder="1" applyAlignment="1">
      <x:alignment horizontal="center"/>
    </x:xf>
    <x:xf numFmtId="175" fontId="121" fillId="24" borderId="0" xfId="0" applyNumberFormat="1" applyFont="1" applyFill="1" applyAlignment="1">
      <x:alignment horizontal="right" vertical="center"/>
    </x:xf>
    <x:xf numFmtId="167" fontId="121" fillId="24" borderId="14" xfId="0" applyNumberFormat="1" applyFont="1" applyFill="1" applyBorder="1" applyAlignment="1">
      <x:alignment horizontal="center"/>
    </x:xf>
    <x:xf numFmtId="179" fontId="121" fillId="24" borderId="14" xfId="0" applyNumberFormat="1" applyFont="1" applyFill="1" applyBorder="1" applyAlignment="1"/>
    <x:xf numFmtId="173" fontId="121" fillId="24" borderId="0" xfId="0" applyNumberFormat="1" applyFont="1" applyFill="1" applyAlignment="1">
      <x:alignment horizontal="right"/>
    </x:xf>
    <x:xf numFmtId="1" fontId="121" fillId="24" borderId="0" xfId="0" applyNumberFormat="1" applyFont="1" applyFill="1" applyAlignment="1">
      <x:alignment horizontal="right"/>
    </x:xf>
    <x:xf numFmtId="173" fontId="121" fillId="24" borderId="14" xfId="0" applyNumberFormat="1" applyFont="1" applyFill="1" applyBorder="1" applyAlignment="1">
      <x:alignment horizontal="right"/>
    </x:xf>
    <x:xf numFmtId="175" fontId="121" fillId="24" borderId="14" xfId="0" applyNumberFormat="1" applyFont="1" applyFill="1" applyBorder="1" applyAlignment="1">
      <x:alignment horizontal="right" vertical="center"/>
    </x:xf>
    <x:xf numFmtId="173" fontId="121" fillId="24" borderId="14" xfId="0" applyNumberFormat="1" applyFont="1" applyFill="1" applyBorder="1" applyAlignment="1">
      <x:alignment horizontal="right"/>
    </x:xf>
    <x:xf numFmtId="173" fontId="121" fillId="24" borderId="20" xfId="0" applyNumberFormat="1" applyFont="1" applyFill="1" applyBorder="1" applyAlignment="1">
      <x:alignment horizontal="right"/>
    </x:xf>
    <x:xf numFmtId="173" fontId="121" fillId="24" borderId="21" xfId="0" applyNumberFormat="1" applyFont="1" applyFill="1" applyBorder="1" applyAlignment="1">
      <x:alignment horizontal="right"/>
    </x:xf>
    <x:xf numFmtId="175" fontId="121" fillId="24" borderId="21" xfId="0" applyNumberFormat="1" applyFont="1" applyFill="1" applyBorder="1" applyAlignment="1">
      <x:alignment horizontal="right" vertical="center"/>
    </x:xf>
    <x:xf numFmtId="167" fontId="121" fillId="24" borderId="21" xfId="0" applyNumberFormat="1" applyFont="1" applyFill="1" applyBorder="1" applyAlignment="1">
      <x:alignment horizontal="center"/>
    </x:xf>
    <x:xf numFmtId="179" fontId="121" fillId="24" borderId="21" xfId="0" applyNumberFormat="1" applyFont="1" applyFill="1" applyBorder="1" applyAlignment="1"/>
    <x:xf numFmtId="2" fontId="125" fillId="24" borderId="13" xfId="0" applyNumberFormat="1" applyFont="1" applyFill="1" applyBorder="1" applyAlignment="1">
      <x:alignment vertical="center"/>
    </x:xf>
    <x:xf numFmtId="4" fontId="120" fillId="24" borderId="0" xfId="0" applyNumberFormat="1" applyFont="1" applyFill="1" applyAlignment="1">
      <x:alignment horizontal="center"/>
    </x:xf>
    <x:xf numFmtId="0" fontId="125" fillId="24" borderId="0" xfId="0" applyFont="1" applyFill="1" applyAlignment="1">
      <x:alignment vertical="top"/>
    </x:xf>
    <x:xf numFmtId="0" fontId="133" fillId="24" borderId="0" xfId="0" applyFont="1" applyFill="1"/>
    <x:xf numFmtId="0" fontId="125" fillId="24" borderId="0" xfId="0" applyFont="1" applyFill="1" applyAlignment="1">
      <x:alignment horizontal="left" vertical="top"/>
    </x:xf>
    <x:xf numFmtId="0" fontId="129" fillId="24" borderId="0" xfId="0" applyFont="1" applyFill="1" applyAlignment="1">
      <x:alignment vertical="top"/>
    </x:xf>
    <x:xf numFmtId="0" fontId="103" fillId="24" borderId="0" xfId="0" applyFont="1" applyFill="1" applyAlignment="1">
      <x:alignment horizontal="left" vertical="top"/>
    </x:xf>
    <x:xf numFmtId="0" fontId="121" fillId="24" borderId="0" xfId="0" applyFont="1" applyFill="1"/>
    <x:xf numFmtId="0" fontId="120" fillId="24" borderId="0" xfId="0" applyFont="1" applyFill="1" applyAlignment="1">
      <x:alignment horizontal="left"/>
    </x:xf>
    <x:xf numFmtId="0" fontId="120" fillId="24" borderId="0" xfId="0" applyFont="1" applyFill="1" applyAlignment="1">
      <x:alignment horizontal="center"/>
    </x:xf>
    <x:xf numFmtId="0" fontId="197" fillId="24" borderId="0" xfId="0" applyFont="1" applyFill="1" applyAlignment="1">
      <x:alignment horizontal="center" vertical="center"/>
    </x:xf>
    <x:xf numFmtId="0" fontId="129" fillId="24" borderId="0" xfId="0" applyFont="1" applyFill="1" applyAlignment="1">
      <x:alignment horizontal="center"/>
    </x:xf>
    <x:xf numFmtId="168" fontId="200" fillId="0" borderId="0" xfId="0" applyNumberFormat="1" applyFont="1" applyAlignment="1">
      <x:alignment vertical="center"/>
    </x:xf>
    <x:xf numFmtId="168" fontId="200" fillId="24" borderId="0" xfId="0" applyNumberFormat="1" applyFont="1" applyFill="1" applyAlignment="1">
      <x:alignment horizontal="center" vertical="center"/>
    </x:xf>
    <x:xf numFmtId="167" fontId="200" fillId="24" borderId="0" xfId="0" applyNumberFormat="1" applyFont="1" applyFill="1" applyAlignment="1">
      <x:alignment horizontal="center" vertical="center"/>
    </x:xf>
    <x:xf numFmtId="0" fontId="200" fillId="0" borderId="0" xfId="0" applyFont="1" applyAlignment="1">
      <x:alignment horizontal="center" vertical="center"/>
    </x:xf>
    <x:xf numFmtId="168" fontId="201" fillId="25" borderId="42" xfId="0" applyNumberFormat="1" applyFont="1" applyFill="1" applyBorder="1" applyAlignment="1">
      <x:alignment horizontal="center"/>
    </x:xf>
    <x:xf numFmtId="1" fontId="96" fillId="24" borderId="41" xfId="0" applyNumberFormat="1" applyFont="1" applyFill="1" applyBorder="1"/>
    <x:xf numFmtId="168" fontId="108" fillId="25" borderId="42" xfId="0" applyNumberFormat="1" applyFont="1" applyFill="1" applyBorder="1" applyAlignment="1">
      <x:alignment horizontal="center"/>
    </x:xf>
    <x:xf numFmtId="173" fontId="164" fillId="26" borderId="42" xfId="0" applyNumberFormat="1" applyFont="1" applyFill="1" applyBorder="1" applyAlignment="1">
      <x:alignment horizontal="center"/>
    </x:xf>
    <x:xf numFmtId="168" fontId="201" fillId="26" borderId="42" xfId="0" applyNumberFormat="1" applyFont="1" applyFill="1" applyBorder="1" applyAlignment="1">
      <x:alignment horizontal="center"/>
    </x:xf>
    <x:xf numFmtId="2" fontId="121" fillId="24" borderId="14" xfId="0" applyNumberFormat="1" applyFont="1" applyFill="1" applyBorder="1" applyAlignment="1">
      <x:alignment horizontal="center"/>
    </x:xf>
    <x:xf numFmtId="2" fontId="125" fillId="24" borderId="33" xfId="0" applyNumberFormat="1" applyFont="1" applyFill="1" applyBorder="1" applyAlignment="1">
      <x:alignment vertical="center"/>
    </x:xf>
    <x:xf numFmtId="0" fontId="193" fillId="24" borderId="0" xfId="150" applyFont="1" applyFill="1" applyAlignment="1">
      <x:alignment horizontal="center" vertical="center"/>
    </x:xf>
    <x:xf numFmtId="0" fontId="104" fillId="24" borderId="0" xfId="44" applyFont="1" applyFill="1" applyAlignment="1">
      <x:alignment horizontal="left"/>
    </x:xf>
    <x:xf numFmtId="0" fontId="104" fillId="24" borderId="0" xfId="150" applyFont="1" applyFill="1"/>
    <x:xf numFmtId="0" fontId="107" fillId="24" borderId="0" xfId="150" applyFont="1" applyFill="1" applyAlignment="1">
      <x:alignment horizontal="center"/>
    </x:xf>
    <x:xf numFmtId="0" fontId="140" fillId="0" borderId="0" xfId="0" applyFont="1"/>
    <x:xf numFmtId="197" fontId="103" fillId="24" borderId="14" xfId="0" applyNumberFormat="1" applyFont="1" applyFill="1" applyBorder="1" applyAlignment="1">
      <x:alignment horizontal="center"/>
    </x:xf>
    <x:xf numFmtId="197" fontId="103" fillId="24" borderId="14" xfId="0" applyNumberFormat="1" applyFont="1" applyFill="1" applyBorder="1" applyAlignment="1">
      <x:alignment horizontal="center"/>
    </x:xf>
    <x:xf numFmtId="197" fontId="121" fillId="24" borderId="69" xfId="0" applyNumberFormat="1" applyFont="1" applyFill="1" applyBorder="1" applyAlignment="1">
      <x:alignment horizontal="center"/>
    </x:xf>
    <x:xf numFmtId="0" fontId="144" fillId="24" borderId="0" xfId="0" applyFont="1" applyFill="1" applyAlignment="1">
      <x:alignment horizontal="left" vertical="center"/>
    </x:xf>
    <x:xf numFmtId="0" fontId="210" fillId="24" borderId="0" xfId="0" applyFont="1" applyFill="1"/>
    <x:xf numFmtId="0" fontId="141" fillId="24" borderId="0" xfId="0" applyFont="1" applyFill="1" applyAlignment="1">
      <x:alignment horizontal="center" vertical="center"/>
    </x:xf>
    <x:xf numFmtId="0" fontId="141" fillId="24" borderId="0" xfId="0" applyFont="1" applyFill="1"/>
    <x:xf numFmtId="0" fontId="110" fillId="24" borderId="0" xfId="0" applyFont="1" applyFill="1"/>
    <x:xf numFmtId="0" fontId="107" fillId="24" borderId="0" xfId="0" applyFont="1" applyFill="1"/>
    <x:xf numFmtId="0" fontId="140" fillId="24" borderId="0" xfId="0" applyFont="1" applyFill="1"/>
    <x:xf numFmtId="0" fontId="104" fillId="24" borderId="0" xfId="42" applyFont="1" applyFill="1" applyAlignment="1">
      <x:alignment horizontal="center" vertical="center"/>
    </x:xf>
    <x:xf numFmtId="0" fontId="144" fillId="24" borderId="0" xfId="42" applyFont="1" applyFill="1" applyAlignment="1">
      <x:alignment horizontal="center" vertical="center"/>
    </x:xf>
    <x:xf numFmtId="4" fontId="141" fillId="24" borderId="0" xfId="42" applyNumberFormat="1" applyFont="1" applyFill="1" applyAlignment="1">
      <x:alignment horizontal="center" vertical="center"/>
    </x:xf>
    <x:xf numFmtId="0" fontId="141" fillId="24" borderId="0" xfId="42" applyFont="1" applyFill="1" applyAlignment="1">
      <x:alignment horizontal="center" vertical="center"/>
    </x:xf>
    <x:xf numFmtId="0" fontId="104" fillId="24" borderId="0" xfId="60" applyFont="1" applyFill="1" applyAlignment="1">
      <x:alignment horizontal="center" vertical="center"/>
    </x:xf>
    <x:xf numFmtId="0" fontId="103" fillId="24" borderId="0" xfId="42" applyFont="1" applyFill="1" applyAlignment="1">
      <x:alignment horizontal="left" vertical="center"/>
    </x:xf>
    <x:xf numFmtId="49" fontId="103" fillId="24" borderId="0" xfId="42" applyNumberFormat="1" applyFont="1" applyFill="1" applyAlignment="1">
      <x:alignment horizontal="center" vertical="center"/>
    </x:xf>
    <x:xf numFmtId="0" fontId="103" fillId="24" borderId="0" xfId="42" applyFont="1" applyFill="1" applyAlignment="1">
      <x:alignment horizontal="center" vertical="center"/>
    </x:xf>
    <x:xf numFmtId="0" fontId="104" fillId="24" borderId="0" xfId="42" applyFont="1" applyFill="1" applyAlignment="1">
      <x:alignment horizontal="left" vertical="center"/>
    </x:xf>
    <x:xf numFmtId="0" fontId="104" fillId="24" borderId="0" xfId="42" applyFont="1" applyFill="1" applyAlignment="1">
      <x:alignment horizontal="right" vertical="center"/>
    </x:xf>
    <x:xf numFmtId="0" fontId="104" fillId="24" borderId="0" xfId="42" applyFont="1" applyFill="1" applyAlignment="1">
      <x:alignment horizontal="center"/>
    </x:xf>
    <x:xf numFmtId="0" fontId="142" fillId="24" borderId="0" xfId="42" applyFont="1" applyFill="1" applyAlignment="1">
      <x:alignment horizontal="center" vertical="center"/>
    </x:xf>
    <x:xf numFmtId="0" fontId="110" fillId="0" borderId="0" xfId="42" applyFont="1" applyAlignment="1">
      <x:alignment horizontal="center"/>
    </x:xf>
    <x:xf numFmtId="0" fontId="164" fillId="0" borderId="0" xfId="61" applyFont="1" applyAlignment="1">
      <x:alignment horizontal="left" vertical="center"/>
    </x:xf>
    <x:xf numFmtId="0" fontId="164" fillId="0" borderId="0" xfId="61" applyFont="1" applyAlignment="1">
      <x:alignment horizontal="left" vertical="center"/>
    </x:xf>
    <x:xf numFmtId="14" fontId="164" fillId="0" borderId="0" xfId="61" applyNumberFormat="1" applyFont="1" applyAlignment="1">
      <x:alignment horizontal="left" vertical="center"/>
    </x:xf>
    <x:xf numFmtId="200" fontId="164" fillId="0" borderId="0" xfId="61" applyNumberFormat="1" applyFont="1" applyAlignment="1">
      <x:alignment horizontal="left" vertical="center"/>
    </x:xf>
    <x:xf numFmtId="200" fontId="164" fillId="0" borderId="0" xfId="61" applyNumberFormat="1" applyFont="1" applyAlignment="1">
      <x:alignment horizontal="left" vertical="center"/>
    </x:xf>
    <x:xf numFmtId="0" fontId="164" fillId="0" borderId="0" xfId="61" applyFont="1"/>
    <x:xf numFmtId="0" fontId="107" fillId="24" borderId="0" xfId="60" applyFont="1" applyFill="1" applyAlignment="1">
      <x:alignment horizontal="center"/>
    </x:xf>
    <x:xf numFmtId="0" fontId="97" fillId="24" borderId="0" xfId="60" applyFont="1" applyFill="1"/>
    <x:xf numFmtId="0" fontId="108" fillId="0" borderId="0" xfId="55" applyFont="1"/>
    <x:xf numFmtId="0" fontId="107" fillId="0" borderId="0" xfId="56" applyFont="1" applyAlignment="1">
      <x:alignment horizontal="left"/>
    </x:xf>
    <x:xf numFmtId="0" fontId="97" fillId="0" borderId="0" xfId="55" applyFont="1"/>
    <x:xf numFmtId="0" fontId="108" fillId="0" borderId="0" xfId="55" applyFont="1"/>
    <x:xf numFmtId="0" fontId="107" fillId="0" borderId="0" xfId="55" applyFont="1"/>
    <x:xf numFmtId="0" fontId="107" fillId="0" borderId="0" xfId="55" applyFont="1" applyAlignment="1">
      <x:alignment horizontal="left"/>
    </x:xf>
    <x:xf numFmtId="0" fontId="99" fillId="0" borderId="0" xfId="55" applyFont="1" applyAlignment="1">
      <x:alignment horizontal="right"/>
    </x:xf>
    <x:xf numFmtId="0" fontId="107" fillId="0" borderId="0" xfId="55" applyFont="1" applyAlignment="1">
      <x:alignment horizontal="left"/>
    </x:xf>
    <x:xf numFmtId="0" fontId="97" fillId="0" borderId="0" xfId="55" applyFont="1" applyAlignment="1">
      <x:alignment horizontal="left"/>
    </x:xf>
    <x:xf numFmtId="190" fontId="107" fillId="0" borderId="0" xfId="56" applyNumberFormat="1" applyFont="1"/>
    <x:xf numFmtId="0" fontId="113" fillId="0" borderId="0" xfId="0" applyFont="1" applyAlignment="1">
      <x:alignment horizontal="left"/>
    </x:xf>
    <x:xf numFmtId="0" fontId="103" fillId="0" borderId="0" xfId="0" applyFont="1" applyAlignment="1">
      <x:alignment horizontal="left" vertical="center"/>
    </x:xf>
    <x:xf numFmtId="0" fontId="96" fillId="0" borderId="0" xfId="0" applyFont="1" applyAlignment="1">
      <x:alignment horizontal="left"/>
    </x:xf>
    <x:xf numFmtId="0" fontId="103" fillId="0" borderId="0" xfId="0" applyFont="1" applyAlignment="1">
      <x:alignment horizontal="left"/>
    </x:xf>
    <x:xf numFmtId="0" fontId="104" fillId="0" borderId="0" xfId="0" applyFont="1" applyAlignment="1">
      <x:alignment horizontal="left"/>
    </x:xf>
    <x:xf numFmtId="3" fontId="104" fillId="0" borderId="0" xfId="0" applyNumberFormat="1" applyFont="1" applyAlignment="1">
      <x:alignment horizontal="left"/>
    </x:xf>
    <x:xf numFmtId="0" fontId="137" fillId="24" borderId="0" xfId="49" applyFont="1" applyFill="1" applyAlignment="1">
      <x:alignment vertical="center"/>
    </x:xf>
    <x:xf numFmtId="0" fontId="108" fillId="24" borderId="0" xfId="49" applyFont="1" applyFill="1"/>
    <x:xf numFmtId="0" fontId="107" fillId="24" borderId="0" xfId="49" applyFont="1" applyFill="1" applyAlignment="1">
      <x:alignment vertical="center"/>
    </x:xf>
    <x:xf numFmtId="0" fontId="215" fillId="24" borderId="0" xfId="49" applyFont="1" applyFill="1" applyAlignment="1">
      <x:alignment vertical="center"/>
    </x:xf>
    <x:xf numFmtId="0" fontId="103" fillId="24" borderId="0" xfId="49" applyFont="1" applyFill="1" applyAlignment="1">
      <x:alignment horizontal="left" vertical="center"/>
    </x:xf>
    <x:xf numFmtId="14" fontId="103" fillId="0" borderId="0" xfId="49" applyNumberFormat="1" applyFont="1" applyAlignment="1">
      <x:alignment horizontal="left" vertical="center"/>
    </x:xf>
    <x:xf numFmtId="0" fontId="121" fillId="24" borderId="0" xfId="49" applyFont="1" applyFill="1" applyAlignment="1">
      <x:alignment vertical="center"/>
    </x:xf>
    <x:xf numFmtId="0" fontId="109" fillId="24" borderId="0" xfId="49" applyFont="1" applyFill="1" applyAlignment="1">
      <x:alignment vertical="center"/>
    </x:xf>
    <x:xf numFmtId="0" fontId="108" fillId="0" borderId="0" xfId="49" applyFont="1"/>
    <x:xf numFmtId="0" fontId="103" fillId="0" borderId="0" xfId="49" applyFont="1" applyAlignment="1">
      <x:alignment horizontal="left" vertical="center"/>
    </x:xf>
    <x:xf numFmtId="0" fontId="121" fillId="0" borderId="0" xfId="49" applyFont="1" applyAlignment="1">
      <x:alignment vertical="center"/>
    </x:xf>
    <x:xf numFmtId="0" fontId="107" fillId="0" borderId="0" xfId="49" applyFont="1" applyAlignment="1">
      <x:alignment horizontal="left" vertical="center"/>
    </x:xf>
    <x:xf numFmtId="16" fontId="170" fillId="0" borderId="0" xfId="49" applyNumberFormat="1" applyFont="1" applyAlignment="1">
      <x:alignment horizontal="left" vertical="center"/>
    </x:xf>
    <x:xf numFmtId="0" fontId="170" fillId="0" borderId="0" xfId="49" applyFont="1" applyAlignment="1">
      <x:alignment horizontal="left" vertical="center"/>
    </x:xf>
    <x:xf numFmtId="0" fontId="216" fillId="0" borderId="0" xfId="49" applyFont="1" applyAlignment="1">
      <x:alignment horizontal="left" vertical="center"/>
    </x:xf>
    <x:xf numFmtId="0" fontId="104" fillId="0" borderId="0" xfId="49" applyFont="1" applyAlignment="1">
      <x:alignment horizontal="left" vertical="center"/>
    </x:xf>
    <x:xf numFmtId="0" fontId="103" fillId="24" borderId="0" xfId="49" applyFont="1" applyFill="1"/>
    <x:xf numFmtId="0" fontId="103" fillId="0" borderId="0" xfId="49" applyFont="1" applyAlignment="1"/>
    <x:xf numFmtId="0" fontId="104" fillId="24" borderId="0" xfId="49" applyFont="1" applyFill="1"/>
    <x:xf numFmtId="0" fontId="103" fillId="0" borderId="0" xfId="49" applyFont="1"/>
    <x:xf numFmtId="0" fontId="103" fillId="0" borderId="0" xfId="49" applyFont="1" applyAlignment="1">
      <x:alignment horizontal="center"/>
    </x:xf>
    <x:xf numFmtId="0" fontId="104" fillId="0" borderId="0" xfId="49" applyFont="1" applyAlignment="1">
      <x:alignment horizontal="center"/>
    </x:xf>
    <x:xf numFmtId="0" fontId="103" fillId="0" borderId="0" xfId="49" applyFont="1" applyAlignment="1">
      <x:alignment horizontal="left"/>
    </x:xf>
    <x:xf numFmtId="4" fontId="103" fillId="0" borderId="0" xfId="49" applyNumberFormat="1" applyFont="1" applyAlignment="1">
      <x:alignment horizontal="center" vertical="center" wrapText="1"/>
    </x:xf>
    <x:xf numFmtId="0" fontId="103" fillId="0" borderId="0" xfId="49" applyFont="1" applyAlignment="1">
      <x:alignment vertical="top" wrapText="1"/>
    </x:xf>
    <x:xf numFmtId="0" fontId="104" fillId="0" borderId="0" xfId="49" applyFont="1" applyAlignment="1">
      <x:alignment horizontal="center" vertical="top" wrapText="1"/>
    </x:xf>
    <x:xf numFmtId="4" fontId="103" fillId="0" borderId="10" xfId="49" applyNumberFormat="1" applyFont="1" applyBorder="1" applyAlignment="1">
      <x:alignment horizontal="center" vertical="center" wrapText="1"/>
    </x:xf>
    <x:xf numFmtId="0" fontId="107" fillId="0" borderId="0" xfId="50" applyFont="1" applyAlignment="1">
      <x:alignment horizontal="left" vertical="top" wrapText="1"/>
    </x:xf>
    <x:xf numFmtId="0" fontId="103" fillId="0" borderId="0" xfId="49" applyFont="1" applyAlignment="1">
      <x:alignment vertical="top" wrapText="1"/>
    </x:xf>
    <x:xf numFmtId="0" fontId="104" fillId="0" borderId="0" xfId="49" applyFont="1" applyAlignment="1">
      <x:alignment horizontal="center" vertical="top" wrapText="1"/>
    </x:xf>
    <x:xf numFmtId="0" fontId="110" fillId="0" borderId="13" xfId="49" applyFont="1" applyBorder="1"/>
    <x:xf numFmtId="0" fontId="110" fillId="0" borderId="0" xfId="49" applyFont="1"/>
    <x:xf numFmtId="0" fontId="107" fillId="0" borderId="0" xfId="50" applyFont="1" applyAlignment="1">
      <x:alignment horizontal="left" vertical="top" wrapText="1"/>
    </x:xf>
    <x:xf numFmtId="0" fontId="97" fillId="24" borderId="0" xfId="54" applyFont="1" applyFill="1" applyAlignment="1">
      <x:alignment horizontal="justify" vertical="top"/>
    </x:xf>
    <x:xf numFmtId="0" fontId="97" fillId="24" borderId="0" xfId="54" applyFont="1" applyFill="1" applyAlignment="1">
      <x:alignment horizontal="center"/>
    </x:xf>
    <x:xf numFmtId="0" fontId="103" fillId="24" borderId="0" xfId="49" applyFont="1" applyFill="1" applyAlignment="1">
      <x:alignment vertical="top" wrapText="1"/>
    </x:xf>
    <x:xf numFmtId="0" fontId="110" fillId="24" borderId="0" xfId="49" applyFont="1" applyFill="1"/>
    <x:xf numFmtId="0" fontId="104" fillId="24" borderId="0" xfId="49" applyFont="1" applyFill="1" applyAlignment="1">
      <x:alignment horizontal="left"/>
    </x:xf>
    <x:xf numFmtId="0" fontId="108" fillId="24" borderId="0" xfId="49" applyFont="1" applyFill="1"/>
    <x:xf numFmtId="0" fontId="97" fillId="24" borderId="0" xfId="49" applyFont="1" applyFill="1" applyAlignment="1">
      <x:alignment horizontal="center"/>
    </x:xf>
    <x:xf numFmtId="0" fontId="99" fillId="24" borderId="0" xfId="49" applyFont="1" applyFill="1" applyAlignment="1">
      <x:alignment horizontal="center"/>
    </x:xf>
    <x:xf numFmtId="0" fontId="140" fillId="24" borderId="0" xfId="150" applyFont="1" applyFill="1"/>
    <x:xf numFmtId="0" fontId="117" fillId="24" borderId="0" xfId="49" applyFont="1" applyFill="1" applyAlignment="1">
      <x:alignment horizontal="left" vertical="center"/>
    </x:xf>
    <x:xf numFmtId="0" fontId="97" fillId="24" borderId="0" xfId="150" applyFont="1" applyFill="1" applyAlignment="1">
      <x:alignment horizontal="left"/>
    </x:xf>
    <x:xf numFmtId="0" fontId="107" fillId="24" borderId="0" xfId="44" applyFont="1" applyFill="1" applyAlignment="1">
      <x:alignment horizontal="left"/>
    </x:xf>
    <x:xf numFmtId="49" fontId="97" fillId="24" borderId="0" xfId="150" applyNumberFormat="1" applyFont="1" applyFill="1" applyAlignment="1">
      <x:alignment horizontal="left"/>
    </x:xf>
    <x:xf numFmtId="0" fontId="97" fillId="24" borderId="0" xfId="44" applyFont="1" applyFill="1" applyAlignment="1">
      <x:alignment horizontal="left"/>
    </x:xf>
    <x:xf numFmtId="14" fontId="97" fillId="24" borderId="0" xfId="150" applyNumberFormat="1" applyFont="1" applyFill="1" applyAlignment="1">
      <x:alignment horizontal="left"/>
    </x:xf>
    <x:xf numFmtId="0" fontId="104" fillId="24" borderId="0" xfId="150" applyFont="1" applyFill="1" applyAlignment="1">
      <x:alignment horizontal="right"/>
    </x:xf>
    <x:xf numFmtId="0" fontId="107" fillId="24" borderId="0" xfId="150" applyFont="1" applyFill="1" applyAlignment="1">
      <x:alignment horizontal="left"/>
    </x:xf>
    <x:xf numFmtId="0" fontId="97" fillId="24" borderId="0" xfId="150" applyFont="1" applyFill="1"/>
    <x:xf numFmtId="0" fontId="107" fillId="24" borderId="0" xfId="44" applyFont="1" applyFill="1" applyAlignment="1">
      <x:alignment horizontal="left"/>
    </x:xf>
    <x:xf numFmtId="168" fontId="97" fillId="24" borderId="0" xfId="150" applyNumberFormat="1" applyFont="1" applyFill="1"/>
    <x:xf numFmtId="0" fontId="99" fillId="24" borderId="0" xfId="150" applyFont="1" applyFill="1"/>
    <x:xf numFmtId="0" fontId="108" fillId="24" borderId="0" xfId="150" applyFont="1" applyFill="1"/>
    <x:xf numFmtId="0" fontId="108" fillId="24" borderId="0" xfId="150" applyFont="1" applyFill="1" applyAlignment="1"/>
    <x:xf numFmtId="0" fontId="97" fillId="24" borderId="0" xfId="150" applyFont="1" applyFill="1"/>
    <x:xf numFmtId="0" fontId="97" fillId="24" borderId="20" xfId="150" applyFont="1" applyFill="1" applyBorder="1"/>
    <x:xf numFmtId="0" fontId="141" fillId="25" borderId="0" xfId="120" applyFont="1" applyFill="1" applyAlignment="1">
      <x:alignment horizontal="center"/>
    </x:xf>
    <x:xf numFmtId="0" fontId="104" fillId="24" borderId="24" xfId="120" applyFont="1" applyFill="1" applyBorder="1" applyAlignment="1">
      <x:alignment horizontal="centerContinuous"/>
    </x:xf>
    <x:xf numFmtId="0" fontId="107" fillId="24" borderId="15" xfId="120" applyFont="1" applyFill="1" applyBorder="1" applyAlignment="1">
      <x:alignment horizontal="centerContinuous"/>
    </x:xf>
    <x:xf numFmtId="0" fontId="104" fillId="24" borderId="15" xfId="120" applyFont="1" applyFill="1" applyBorder="1" applyAlignment="1">
      <x:alignment horizontal="center" vertical="center"/>
    </x:xf>
    <x:xf numFmtId="0" fontId="104" fillId="24" borderId="15" xfId="120" applyFont="1" applyFill="1" applyBorder="1" applyAlignment="1">
      <x:alignment horizontal="center"/>
    </x:xf>
    <x:xf numFmtId="0" fontId="104" fillId="24" borderId="15" xfId="120" applyFont="1" applyFill="1" applyBorder="1" applyAlignment="1">
      <x:alignment horizontal="center"/>
    </x:xf>
    <x:xf numFmtId="0" fontId="113" fillId="24" borderId="18" xfId="120" applyFont="1" applyFill="1" applyBorder="1" applyAlignment="1">
      <x:alignment horizontal="center" vertical="center"/>
    </x:xf>
    <x:xf numFmtId="0" fontId="104" fillId="24" borderId="35" xfId="120" applyFont="1" applyFill="1" applyBorder="1" applyAlignment="1">
      <x:alignment horizontal="centerContinuous"/>
    </x:xf>
    <x:xf numFmtId="0" fontId="107" fillId="24" borderId="55" xfId="120" applyFont="1" applyFill="1" applyBorder="1" applyAlignment="1">
      <x:alignment horizontal="centerContinuous"/>
    </x:xf>
    <x:xf numFmtId="0" fontId="104" fillId="24" borderId="18" xfId="120" applyFont="1" applyFill="1" applyBorder="1" applyAlignment="1">
      <x:alignment horizontal="center" vertical="center"/>
    </x:xf>
    <x:xf numFmtId="0" fontId="104" fillId="24" borderId="0" xfId="120" applyFont="1" applyFill="1" applyAlignment="1">
      <x:alignment horizontal="center"/>
    </x:xf>
    <x:xf numFmtId="0" fontId="104" fillId="24" borderId="14" xfId="120" applyFont="1" applyFill="1" applyBorder="1" applyAlignment="1">
      <x:alignment horizontal="center"/>
    </x:xf>
    <x:xf numFmtId="0" fontId="104" fillId="24" borderId="53" xfId="120" applyFont="1" applyFill="1" applyBorder="1" applyAlignment="1">
      <x:alignment horizontal="center"/>
    </x:xf>
    <x:xf numFmtId="0" fontId="107" fillId="24" borderId="0" xfId="120" applyFont="1" applyFill="1"/>
    <x:xf numFmtId="0" fontId="107" fillId="24" borderId="26" xfId="120" applyFont="1" applyFill="1" applyBorder="1" applyAlignment="1">
      <x:alignment horizontal="center"/>
    </x:xf>
    <x:xf numFmtId="0" fontId="97" fillId="24" borderId="0" xfId="120" applyFont="1" applyFill="1"/>
    <x:xf numFmtId="0" fontId="162" fillId="24" borderId="0" xfId="120" applyFont="1" applyFill="1" applyAlignment="1">
      <x:alignment horizontal="center"/>
    </x:xf>
    <x:xf numFmtId="0" fontId="162" fillId="24" borderId="0" xfId="120" applyFont="1" applyFill="1"/>
    <x:xf numFmtId="0" fontId="163" fillId="24" borderId="0" xfId="120" applyFont="1" applyFill="1" applyAlignment="1">
      <x:alignment horizontal="center"/>
    </x:xf>
    <x:xf numFmtId="0" fontId="140" fillId="24" borderId="0" xfId="120" applyFont="1" applyFill="1" applyAlignment="1">
      <x:alignment horizontal="center"/>
    </x:xf>
    <x:xf numFmtId="0" fontId="140" fillId="24" borderId="0" xfId="120" applyFont="1" applyFill="1"/>
    <x:xf numFmtId="177" fontId="154" fillId="24" borderId="0" xfId="120" applyNumberFormat="1" applyFont="1" applyFill="1"/>
    <x:xf numFmtId="0" fontId="104" fillId="24" borderId="19" xfId="120" applyFont="1" applyFill="1" applyBorder="1" applyAlignment="1">
      <x:alignment horizontal="centerContinuous"/>
    </x:xf>
    <x:xf numFmtId="0" fontId="99" fillId="24" borderId="10" xfId="120" applyFont="1" applyFill="1" applyBorder="1" applyAlignment="1">
      <x:alignment horizontal="centerContinuous"/>
    </x:xf>
    <x:xf numFmtId="0" fontId="107" fillId="24" borderId="10" xfId="120" applyFont="1" applyFill="1" applyBorder="1" applyAlignment="1">
      <x:alignment horizontal="center" vertical="center"/>
    </x:xf>
    <x:xf numFmtId="0" fontId="99" fillId="24" borderId="10" xfId="120" applyFont="1" applyFill="1" applyBorder="1"/>
    <x:xf numFmtId="0" fontId="104" fillId="24" borderId="10" xfId="120" applyFont="1" applyFill="1" applyBorder="1" applyAlignment="1">
      <x:alignment horizontal="center"/>
    </x:xf>
    <x:xf numFmtId="0" fontId="113" fillId="24" borderId="14" xfId="120" applyFont="1" applyFill="1" applyBorder="1" applyAlignment="1">
      <x:alignment horizontal="center" vertical="center"/>
    </x:xf>
    <x:xf numFmtId="0" fontId="142" fillId="24" borderId="10" xfId="120" applyFont="1" applyFill="1" applyBorder="1" applyAlignment="1">
      <x:alignment horizontal="center"/>
    </x:xf>
    <x:xf numFmtId="0" fontId="107" fillId="24" borderId="14" xfId="120" applyFont="1" applyFill="1" applyBorder="1" applyAlignment="1">
      <x:alignment horizontal="center" vertical="center"/>
    </x:xf>
    <x:xf numFmtId="0" fontId="104" fillId="24" borderId="10" xfId="120" applyFont="1" applyFill="1" applyBorder="1" applyAlignment="1">
      <x:alignment horizontal="center"/>
    </x:xf>
    <x:xf numFmtId="168" fontId="104" fillId="24" borderId="28" xfId="120" applyNumberFormat="1" applyFont="1" applyFill="1" applyBorder="1" applyAlignment="1">
      <x:alignment horizontal="center"/>
    </x:xf>
    <x:xf numFmtId="0" fontId="107" fillId="24" borderId="0" xfId="120" applyFont="1" applyFill="1" applyAlignment="1">
      <x:alignment horizontal="center"/>
    </x:xf>
    <x:xf numFmtId="0" fontId="107" fillId="24" borderId="38" xfId="120" applyFont="1" applyFill="1" applyBorder="1" applyAlignment="1">
      <x:alignment horizontal="center"/>
    </x:xf>
    <x:xf numFmtId="0" fontId="162" fillId="24" borderId="81" xfId="120" applyFont="1" applyFill="1" applyBorder="1" applyAlignment="1">
      <x:alignment horizontal="center"/>
    </x:xf>
    <x:xf numFmtId="174" fontId="162" fillId="24" borderId="81" xfId="120" applyNumberFormat="1" applyFont="1" applyFill="1" applyBorder="1" applyAlignment="1">
      <x:alignment horizontal="center"/>
    </x:xf>
    <x:xf numFmtId="0" fontId="99" fillId="24" borderId="31" xfId="120" applyFont="1" applyFill="1" applyBorder="1" applyAlignment="1">
      <x:alignment horizontal="centerContinuous"/>
    </x:xf>
    <x:xf numFmtId="0" fontId="107" fillId="24" borderId="10" xfId="120" applyFont="1" applyFill="1" applyBorder="1" applyAlignment="1">
      <x:alignment horizontal="center"/>
    </x:xf>
    <x:xf numFmtId="0" fontId="107" fillId="24" borderId="14" xfId="120" applyFont="1" applyFill="1" applyBorder="1" applyAlignment="1">
      <x:alignment horizontal="center"/>
    </x:xf>
    <x:xf numFmtId="0" fontId="107" fillId="24" borderId="21" xfId="120" applyFont="1" applyFill="1" applyBorder="1" applyAlignment="1">
      <x:alignment horizontal="center"/>
    </x:xf>
    <x:xf numFmtId="0" fontId="107" fillId="24" borderId="14" xfId="120" applyFont="1" applyFill="1" applyBorder="1" applyAlignment="1">
      <x:alignment horizontal="center" vertical="justify"/>
    </x:xf>
    <x:xf numFmtId="168" fontId="107" fillId="24" borderId="21" xfId="120" applyNumberFormat="1" applyFont="1" applyFill="1" applyBorder="1" applyAlignment="1">
      <x:alignment horizontal="center" vertical="center"/>
    </x:xf>
    <x:xf numFmtId="0" fontId="107" fillId="24" borderId="68" xfId="120" applyFont="1" applyFill="1" applyBorder="1" applyAlignment="1">
      <x:alignment horizontal="center"/>
    </x:xf>
    <x:xf numFmtId="4" fontId="107" fillId="24" borderId="28" xfId="120" applyNumberFormat="1" applyFont="1" applyFill="1" applyBorder="1" applyAlignment="1">
      <x:alignment horizontal="center"/>
    </x:xf>
    <x:xf numFmtId="187" fontId="107" fillId="24" borderId="0" xfId="120" applyNumberFormat="1" applyFont="1" applyFill="1"/>
    <x:xf numFmtId="0" fontId="107" fillId="24" borderId="27" xfId="120" applyFont="1" applyFill="1" applyBorder="1" applyAlignment="1">
      <x:alignment horizontal="center"/>
    </x:xf>
    <x:xf numFmtId="0" fontId="97" fillId="24" borderId="0" xfId="120" applyFont="1" applyFill="1" applyAlignment="1">
      <x:alignment horizontal="center"/>
    </x:xf>
    <x:xf numFmtId="0" fontId="120" fillId="24" borderId="0" xfId="57" applyFont="1" applyFill="1" applyAlignment="1">
      <x:alignment horizontal="center" vertical="center"/>
    </x:xf>
    <x:xf numFmtId="0" fontId="97" fillId="0" borderId="0" xfId="120" applyFont="1"/>
    <x:xf numFmtId="0" fontId="164" fillId="0" borderId="0" xfId="120" applyFont="1"/>
    <x:xf numFmtId="168" fontId="164" fillId="0" borderId="0" xfId="120" applyNumberFormat="1" applyFont="1" applyAlignment="1">
      <x:alignment vertical="center"/>
    </x:xf>
    <x:xf numFmtId="187" fontId="164" fillId="0" borderId="0" xfId="120" applyNumberFormat="1" applyFont="1" applyAlignment="1">
      <x:alignment vertical="center"/>
    </x:xf>
    <x:xf numFmtId="2" fontId="164" fillId="0" borderId="0" xfId="120" applyNumberFormat="1" applyFont="1" applyAlignment="1">
      <x:alignment vertical="center"/>
    </x:xf>
    <x:xf numFmtId="2" fontId="164" fillId="0" borderId="0" xfId="120" applyNumberFormat="1" applyFont="1" applyAlignment="1">
      <x:alignment horizontal="center"/>
    </x:xf>
    <x:xf numFmtId="177" fontId="164" fillId="0" borderId="0" xfId="120" applyNumberFormat="1" applyFont="1" applyAlignment="1">
      <x:alignment vertical="center"/>
    </x:xf>
    <x:xf numFmtId="178" fontId="164" fillId="0" borderId="0" xfId="120" applyNumberFormat="1" applyFont="1" applyAlignment="1">
      <x:alignment horizontal="center" vertical="center"/>
    </x:xf>
    <x:xf numFmtId="0" fontId="154" fillId="24" borderId="0" xfId="120" applyFont="1" applyFill="1" applyAlignment="1">
      <x:alignment horizontal="center" vertical="center"/>
    </x:xf>
    <x:xf numFmtId="0" fontId="140" fillId="24" borderId="0" xfId="120" applyFont="1" applyFill="1" applyAlignment="1">
      <x:alignment horizontal="center" vertical="center"/>
    </x:xf>
    <x:xf numFmtId="0" fontId="140" fillId="24" borderId="81" xfId="120" applyFont="1" applyFill="1" applyBorder="1" applyAlignment="1">
      <x:alignment horizontal="center"/>
    </x:xf>
    <x:xf numFmtId="0" fontId="154" fillId="24" borderId="0" xfId="120" applyFont="1" applyFill="1" applyAlignment="1">
      <x:alignment horizontal="center"/>
    </x:xf>
    <x:xf numFmtId="0" fontId="103" fillId="29" borderId="14" xfId="120" applyFont="1" applyFill="1" applyBorder="1"/>
    <x:xf numFmtId="200" fontId="103" fillId="29" borderId="18" xfId="120" applyNumberFormat="1" applyFont="1" applyFill="1" applyBorder="1" applyAlignment="1">
      <x:alignment horizontal="center"/>
    </x:xf>
    <x:xf numFmtId="197" fontId="103" fillId="29" borderId="18" xfId="120" applyNumberFormat="1" applyFont="1" applyFill="1" applyBorder="1" applyAlignment="1">
      <x:alignment horizontal="center"/>
    </x:xf>
    <x:xf numFmtId="1" fontId="103" fillId="29" borderId="0" xfId="120" applyNumberFormat="1" applyFont="1" applyFill="1" applyAlignment="1">
      <x:alignment horizontal="center"/>
    </x:xf>
    <x:xf numFmtId="173" fontId="103" fillId="29" borderId="0" xfId="120" applyNumberFormat="1" applyFont="1" applyFill="1" applyAlignment="1">
      <x:alignment horizontal="right"/>
    </x:xf>
    <x:xf numFmtId="13" fontId="103" fillId="29" borderId="0" xfId="120" applyNumberFormat="1" applyFont="1" applyFill="1" applyAlignment="1">
      <x:alignment horizontal="right"/>
    </x:xf>
    <x:xf numFmtId="3" fontId="103" fillId="29" borderId="0" xfId="120" applyNumberFormat="1" applyFont="1" applyFill="1" applyAlignment="1">
      <x:alignment horizontal="right"/>
    </x:xf>
    <x:xf numFmtId="175" fontId="103" fillId="29" borderId="18" xfId="120" applyNumberFormat="1" applyFont="1" applyFill="1" applyBorder="1" applyAlignment="1"/>
    <x:xf numFmtId="179" fontId="103" fillId="29" borderId="18" xfId="120" applyNumberFormat="1" applyFont="1" applyFill="1" applyBorder="1" applyAlignment="1">
      <x:alignment horizontal="center"/>
    </x:xf>
    <x:xf numFmtId="175" fontId="103" fillId="29" borderId="18" xfId="120" applyNumberFormat="1" applyFont="1" applyFill="1" applyBorder="1" applyAlignment="1">
      <x:alignment horizontal="center"/>
    </x:xf>
    <x:xf numFmtId="175" fontId="103" fillId="29" borderId="18" xfId="120" applyNumberFormat="1" applyFont="1" applyFill="1" applyBorder="1" applyAlignment="1"/>
    <x:xf numFmtId="167" fontId="103" fillId="29" borderId="18" xfId="120" applyNumberFormat="1" applyFont="1" applyFill="1" applyBorder="1" applyAlignment="1">
      <x:alignment horizontal="center"/>
    </x:xf>
    <x:xf numFmtId="174" fontId="103" fillId="29" borderId="18" xfId="120" applyNumberFormat="1" applyFont="1" applyFill="1" applyBorder="1" applyAlignment="1">
      <x:alignment horizontal="center"/>
    </x:xf>
    <x:xf numFmtId="186" fontId="103" fillId="29" borderId="14" xfId="120" applyNumberFormat="1" applyFont="1" applyFill="1" applyBorder="1" applyAlignment="1">
      <x:alignment horizontal="center"/>
    </x:xf>
    <x:xf numFmtId="175" fontId="103" fillId="29" borderId="53" xfId="120" applyNumberFormat="1" applyFont="1" applyFill="1" applyBorder="1" applyAlignment="1"/>
    <x:xf numFmtId="172" fontId="103" fillId="24" borderId="25" xfId="150" applyNumberFormat="1" applyFont="1" applyFill="1" applyBorder="1" applyAlignment="1">
      <x:alignment vertical="center"/>
    </x:xf>
    <x:xf numFmtId="179" fontId="97" fillId="24" borderId="0" xfId="120" applyNumberFormat="1" applyFont="1" applyFill="1"/>
    <x:xf numFmtId="173" fontId="97" fillId="24" borderId="0" xfId="120" applyNumberFormat="1" applyFont="1" applyFill="1"/>
    <x:xf numFmtId="179" fontId="97" fillId="24" borderId="0" xfId="150" applyNumberFormat="1" applyFont="1" applyFill="1"/>
    <x:xf numFmtId="178" fontId="97" fillId="24" borderId="0" xfId="150" applyNumberFormat="1" applyFont="1" applyFill="1"/>
    <x:xf numFmtId="3" fontId="97" fillId="24" borderId="26" xfId="120" applyNumberFormat="1" applyFont="1" applyFill="1" applyBorder="1" applyAlignment="1">
      <x:alignment horizontal="center"/>
    </x:xf>
    <x:xf numFmtId="3" fontId="97" fillId="24" borderId="0" xfId="120" applyNumberFormat="1" applyFont="1" applyFill="1"/>
    <x:xf numFmtId="168" fontId="97" fillId="24" borderId="0" xfId="120" applyNumberFormat="1" applyFont="1" applyFill="1"/>
    <x:xf numFmtId="177" fontId="97" fillId="24" borderId="0" xfId="120" applyNumberFormat="1" applyFont="1" applyFill="1"/>
    <x:xf numFmtId="167" fontId="97" fillId="24" borderId="0" xfId="120" applyNumberFormat="1" applyFont="1" applyFill="1"/>
    <x:xf numFmtId="4" fontId="141" fillId="0" borderId="0" xfId="120" applyNumberFormat="1" applyFont="1"/>
    <x:xf numFmtId="185" fontId="141" fillId="26" borderId="81" xfId="120" applyNumberFormat="1" applyFont="1" applyFill="1" applyBorder="1" applyAlignment="1">
      <x:alignment horizontal="center"/>
    </x:xf>
    <x:xf numFmtId="1" fontId="141" fillId="24" borderId="0" xfId="57" applyNumberFormat="1" applyFont="1" applyFill="1" applyAlignment="1">
      <x:alignment horizontal="center"/>
    </x:xf>
    <x:xf numFmtId="0" fontId="108" fillId="0" borderId="0" xfId="120" applyFont="1"/>
    <x:xf numFmtId="167" fontId="164" fillId="0" borderId="0" xfId="120" applyNumberFormat="1" applyFont="1"/>
    <x:xf numFmtId="2" fontId="164" fillId="0" borderId="0" xfId="120" applyNumberFormat="1" applyFont="1"/>
    <x:xf numFmtId="168" fontId="164" fillId="0" borderId="0" xfId="120" applyNumberFormat="1" applyFont="1" applyAlignment="1">
      <x:alignment horizontal="center"/>
    </x:xf>
    <x:xf numFmtId="166" fontId="97" fillId="0" borderId="0" xfId="120" applyNumberFormat="1" applyFont="1" applyAlignment="1">
      <x:alignment horizontal="center"/>
    </x:xf>
    <x:xf numFmtId="0" fontId="106" fillId="0" borderId="0" xfId="120" applyFont="1" applyAlignment="1">
      <x:alignment horizontal="center"/>
    </x:xf>
    <x:xf numFmtId="177" fontId="108" fillId="0" borderId="0" xfId="120" applyNumberFormat="1" applyFont="1" applyAlignment="1"/>
    <x:xf numFmtId="179" fontId="108" fillId="0" borderId="0" xfId="120" applyNumberFormat="1" applyFont="1" applyAlignment="1">
      <x:alignment horizontal="center"/>
    </x:xf>
    <x:xf numFmtId="177" fontId="108" fillId="0" borderId="0" xfId="120" applyNumberFormat="1" applyFont="1" applyAlignment="1">
      <x:alignment vertical="center"/>
    </x:xf>
    <x:xf numFmtId="167" fontId="108" fillId="0" borderId="0" xfId="120" applyNumberFormat="1" applyFont="1" applyAlignment="1">
      <x:alignment horizontal="center" vertical="center"/>
    </x:xf>
    <x:xf numFmtId="168" fontId="154" fillId="24" borderId="81" xfId="120" applyNumberFormat="1" applyFont="1" applyFill="1" applyBorder="1" applyAlignment="1">
      <x:alignment horizontal="center"/>
    </x:xf>
    <x:xf numFmtId="0" fontId="154" fillId="24" borderId="81" xfId="120" applyFont="1" applyFill="1" applyBorder="1" applyAlignment="1">
      <x:alignment horizontal="center"/>
    </x:xf>
    <x:xf numFmtId="167" fontId="140" fillId="32" borderId="81" xfId="120" applyNumberFormat="1" applyFont="1" applyFill="1" applyBorder="1" applyAlignment="1">
      <x:alignment horizontal="center"/>
    </x:xf>
    <x:xf numFmtId="0" fontId="140" fillId="32" borderId="81" xfId="120" applyFont="1" applyFill="1" applyBorder="1" applyAlignment="1">
      <x:alignment horizontal="center"/>
    </x:xf>
    <x:xf numFmtId="0" fontId="103" fillId="29" borderId="33" xfId="120" applyFont="1" applyFill="1" applyBorder="1"/>
    <x:xf numFmtId="200" fontId="103" fillId="29" borderId="33" xfId="120" applyNumberFormat="1" applyFont="1" applyFill="1" applyBorder="1" applyAlignment="1">
      <x:alignment horizontal="center"/>
    </x:xf>
    <x:xf numFmtId="197" fontId="103" fillId="29" borderId="33" xfId="120" applyNumberFormat="1" applyFont="1" applyFill="1" applyBorder="1" applyAlignment="1">
      <x:alignment horizontal="center"/>
    </x:xf>
    <x:xf numFmtId="175" fontId="103" fillId="29" borderId="33" xfId="120" applyNumberFormat="1" applyFont="1" applyFill="1" applyBorder="1" applyAlignment="1"/>
    <x:xf numFmtId="179" fontId="103" fillId="29" borderId="33" xfId="120" applyNumberFormat="1" applyFont="1" applyFill="1" applyBorder="1" applyAlignment="1">
      <x:alignment horizontal="center"/>
    </x:xf>
    <x:xf numFmtId="175" fontId="103" fillId="29" borderId="33" xfId="120" applyNumberFormat="1" applyFont="1" applyFill="1" applyBorder="1" applyAlignment="1">
      <x:alignment horizontal="center"/>
    </x:xf>
    <x:xf numFmtId="175" fontId="103" fillId="29" borderId="33" xfId="120" applyNumberFormat="1" applyFont="1" applyFill="1" applyBorder="1" applyAlignment="1"/>
    <x:xf numFmtId="167" fontId="103" fillId="29" borderId="33" xfId="120" applyNumberFormat="1" applyFont="1" applyFill="1" applyBorder="1" applyAlignment="1">
      <x:alignment horizontal="center"/>
    </x:xf>
    <x:xf numFmtId="174" fontId="103" fillId="29" borderId="33" xfId="120" applyNumberFormat="1" applyFont="1" applyFill="1" applyBorder="1" applyAlignment="1">
      <x:alignment horizontal="center"/>
    </x:xf>
    <x:xf numFmtId="186" fontId="103" fillId="29" borderId="33" xfId="120" applyNumberFormat="1" applyFont="1" applyFill="1" applyBorder="1" applyAlignment="1">
      <x:alignment horizontal="center"/>
    </x:xf>
    <x:xf numFmtId="175" fontId="103" fillId="29" borderId="54" xfId="120" applyNumberFormat="1" applyFont="1" applyFill="1" applyBorder="1" applyAlignment="1"/>
    <x:xf numFmtId="3" fontId="97" fillId="24" borderId="27" xfId="120" applyNumberFormat="1" applyFont="1" applyFill="1" applyBorder="1" applyAlignment="1">
      <x:alignment horizontal="center"/>
    </x:xf>
    <x:xf numFmtId="0" fontId="140" fillId="24" borderId="0" xfId="120" applyFont="1" applyFill="1"/>
    <x:xf numFmtId="0" fontId="103" fillId="29" borderId="57" xfId="120" applyFont="1" applyFill="1" applyBorder="1" applyAlignment="1">
      <x:alignment vertical="center"/>
    </x:xf>
    <x:xf numFmtId="0" fontId="103" fillId="29" borderId="82" xfId="120" applyFont="1" applyFill="1" applyBorder="1" applyAlignment="1">
      <x:alignment vertical="center"/>
    </x:xf>
    <x:xf numFmtId="200" fontId="103" fillId="29" borderId="83" xfId="120" applyNumberFormat="1" applyFont="1" applyFill="1" applyBorder="1" applyAlignment="1">
      <x:alignment vertical="center"/>
    </x:xf>
    <x:xf numFmtId="209" fontId="103" fillId="29" borderId="20" xfId="120" applyNumberFormat="1" applyFont="1" applyFill="1" applyBorder="1" applyAlignment="1">
      <x:alignment horizontal="center" vertical="center"/>
    </x:xf>
    <x:xf numFmtId="49" fontId="103" fillId="29" borderId="20" xfId="120" applyNumberFormat="1" applyFont="1" applyFill="1" applyBorder="1" applyAlignment="1">
      <x:alignment horizontal="center"/>
    </x:xf>
    <x:xf numFmtId="49" fontId="103" fillId="29" borderId="20" xfId="120" applyNumberFormat="1" applyFont="1" applyFill="1" applyBorder="1" applyAlignment="1">
      <x:alignment horizontal="right"/>
    </x:xf>
    <x:xf numFmtId="13" fontId="103" fillId="29" borderId="20" xfId="120" applyNumberFormat="1" applyFont="1" applyFill="1" applyBorder="1" applyAlignment="1">
      <x:alignment horizontal="center"/>
    </x:xf>
    <x:xf numFmtId="175" fontId="104" fillId="29" borderId="21" xfId="120" applyNumberFormat="1" applyFont="1" applyFill="1" applyBorder="1" applyAlignment="1">
      <x:alignment vertical="center"/>
    </x:xf>
    <x:xf numFmtId="167" fontId="104" fillId="29" borderId="21" xfId="120" applyNumberFormat="1" applyFont="1" applyFill="1" applyBorder="1" applyAlignment="1">
      <x:alignment vertical="center"/>
    </x:xf>
    <x:xf numFmtId="175" fontId="104" fillId="29" borderId="21" xfId="120" applyNumberFormat="1" applyFont="1" applyFill="1" applyBorder="1" applyAlignment="1">
      <x:alignment horizontal="center" vertical="center"/>
    </x:xf>
    <x:xf numFmtId="49" fontId="104" fillId="29" borderId="20" xfId="120" applyNumberFormat="1" applyFont="1" applyFill="1" applyBorder="1" applyAlignment="1">
      <x:alignment horizontal="right" vertical="center"/>
    </x:xf>
    <x:xf numFmtId="175" fontId="104" fillId="29" borderId="21" xfId="120" applyNumberFormat="1" applyFont="1" applyFill="1" applyBorder="1" applyAlignment="1">
      <x:alignment vertical="center"/>
    </x:xf>
    <x:xf numFmtId="167" fontId="104" fillId="29" borderId="20" xfId="120" applyNumberFormat="1" applyFont="1" applyFill="1" applyBorder="1" applyAlignment="1">
      <x:alignment horizontal="center" vertical="center"/>
    </x:xf>
    <x:xf numFmtId="4" fontId="104" fillId="29" borderId="20" xfId="120" applyNumberFormat="1" applyFont="1" applyFill="1" applyBorder="1" applyAlignment="1">
      <x:alignment horizontal="center" vertical="center"/>
    </x:xf>
    <x:xf numFmtId="166" fontId="104" fillId="29" borderId="20" xfId="120" applyNumberFormat="1" applyFont="1" applyFill="1" applyBorder="1" applyAlignment="1">
      <x:alignment horizontal="center" vertical="center"/>
    </x:xf>
    <x:xf numFmtId="175" fontId="104" fillId="29" borderId="84" xfId="120" applyNumberFormat="1" applyFont="1" applyFill="1" applyBorder="1" applyAlignment="1">
      <x:alignment vertical="center"/>
    </x:xf>
    <x:xf numFmtId="173" fontId="97" fillId="24" borderId="0" xfId="150" applyNumberFormat="1" applyFont="1" applyFill="1"/>
    <x:xf numFmtId="3" fontId="107" fillId="24" borderId="29" xfId="120" applyNumberFormat="1" applyFont="1" applyFill="1" applyBorder="1" applyAlignment="1">
      <x:alignment horizontal="center"/>
    </x:xf>
    <x:xf numFmtId="185" fontId="97" fillId="24" borderId="0" xfId="120" applyNumberFormat="1" applyFont="1" applyFill="1"/>
    <x:xf numFmtId="166" fontId="164" fillId="0" borderId="0" xfId="120" applyNumberFormat="1" applyFont="1"/>
    <x:xf numFmtId="0" fontId="154" fillId="24" borderId="0" xfId="120" applyFont="1" applyFill="1" applyAlignment="1">
      <x:alignment horizontal="center"/>
    </x:xf>
    <x:xf numFmtId="0" fontId="117" fillId="24" borderId="81" xfId="120" applyFont="1" applyFill="1" applyBorder="1" applyAlignment="1">
      <x:alignment horizontal="center"/>
    </x:xf>
    <x:xf numFmtId="167" fontId="103" fillId="29" borderId="18" xfId="120" applyNumberFormat="1" applyFont="1" applyFill="1" applyBorder="1" applyAlignment="1">
      <x:alignment horizontal="center"/>
    </x:xf>
    <x:xf numFmtId="0" fontId="140" fillId="24" borderId="81" xfId="120" applyFont="1" applyFill="1" applyBorder="1"/>
    <x:xf numFmtId="167" fontId="103" fillId="29" borderId="33" xfId="120" applyNumberFormat="1" applyFont="1" applyFill="1" applyBorder="1" applyAlignment="1">
      <x:alignment horizontal="center"/>
    </x:xf>
    <x:xf numFmtId="200" fontId="103" fillId="29" borderId="31" xfId="120" applyNumberFormat="1" applyFont="1" applyFill="1" applyBorder="1" applyAlignment="1">
      <x:alignment vertical="center"/>
    </x:xf>
    <x:xf numFmtId="179" fontId="104" fillId="29" borderId="20" xfId="120" applyNumberFormat="1" applyFont="1" applyFill="1" applyBorder="1" applyAlignment="1">
      <x:alignment horizontal="center" vertical="center"/>
    </x:xf>
    <x:xf numFmtId="0" fontId="117" fillId="24" borderId="81" xfId="120" applyFont="1" applyFill="1" applyBorder="1"/>
    <x:xf numFmtId="3" fontId="97" fillId="24" borderId="29" xfId="120" applyNumberFormat="1" applyFont="1" applyFill="1" applyBorder="1" applyAlignment="1">
      <x:alignment horizontal="center"/>
    </x:xf>
    <x:xf numFmtId="174" fontId="141" fillId="26" borderId="81" xfId="120" applyNumberFormat="1" applyFont="1" applyFill="1" applyBorder="1" applyAlignment="1">
      <x:alignment horizontal="center"/>
    </x:xf>
    <x:xf numFmtId="4" fontId="141" fillId="26" borderId="81" xfId="120" applyNumberFormat="1" applyFont="1" applyFill="1" applyBorder="1" applyAlignment="1">
      <x:alignment horizontal="center"/>
    </x:xf>
    <x:xf numFmtId="4" fontId="104" fillId="29" borderId="21" xfId="120" applyNumberFormat="1" applyFont="1" applyFill="1" applyBorder="1" applyAlignment="1">
      <x:alignment vertical="center"/>
    </x:xf>
    <x:xf numFmtId="3" fontId="104" fillId="29" borderId="20" xfId="120" applyNumberFormat="1" applyFont="1" applyFill="1" applyBorder="1" applyAlignment="1">
      <x:alignment horizontal="center" vertical="center"/>
    </x:xf>
    <x:xf numFmtId="13" fontId="104" fillId="29" borderId="20" xfId="120" applyNumberFormat="1" applyFont="1" applyFill="1" applyBorder="1" applyAlignment="1">
      <x:alignment horizontal="right" vertical="center"/>
    </x:xf>
    <x:xf numFmtId="166" fontId="104" fillId="29" borderId="20" xfId="120" applyNumberFormat="1" applyFont="1" applyFill="1" applyBorder="1" applyAlignment="1">
      <x:alignment vertical="center"/>
    </x:xf>
    <x:xf numFmtId="0" fontId="103" fillId="29" borderId="18" xfId="120" applyFont="1" applyFill="1" applyBorder="1" applyAlignment="1">
      <x:alignment vertical="center" wrapText="1"/>
    </x:xf>
    <x:xf numFmtId="200" fontId="103" fillId="29" borderId="18" xfId="120" applyNumberFormat="1" applyFont="1" applyFill="1" applyBorder="1" applyAlignment="1">
      <x:alignment vertical="center"/>
    </x:xf>
    <x:xf numFmtId="1" fontId="103" fillId="29" borderId="16" xfId="120" applyNumberFormat="1" applyFont="1" applyFill="1" applyBorder="1" applyAlignment="1">
      <x:alignment vertical="center"/>
    </x:xf>
    <x:xf numFmtId="1" fontId="103" fillId="29" borderId="17" xfId="120" applyNumberFormat="1" applyFont="1" applyFill="1" applyBorder="1" applyAlignment="1">
      <x:alignment vertical="center"/>
    </x:xf>
    <x:xf numFmtId="13" fontId="103" fillId="29" borderId="15" xfId="120" applyNumberFormat="1" applyFont="1" applyFill="1" applyBorder="1" applyAlignment="1">
      <x:alignment vertical="center"/>
    </x:xf>
    <x:xf numFmtId="1" fontId="103" fillId="29" borderId="15" xfId="120" applyNumberFormat="1" applyFont="1" applyFill="1" applyBorder="1" applyAlignment="1">
      <x:alignment horizontal="center" vertical="center"/>
    </x:xf>
    <x:xf numFmtId="1" fontId="103" fillId="29" borderId="16" xfId="120" applyNumberFormat="1" applyFont="1" applyFill="1" applyBorder="1" applyAlignment="1"/>
    <x:xf numFmtId="0" fontId="97" fillId="29" borderId="17" xfId="150" applyFont="1" applyFill="1" applyBorder="1" applyAlignment="1"/>
    <x:xf numFmtId="13" fontId="97" fillId="29" borderId="15" xfId="150" applyNumberFormat="1" applyFont="1" applyFill="1" applyBorder="1" applyAlignment="1">
      <x:alignment horizontal="right"/>
    </x:xf>
    <x:xf numFmtId="175" fontId="103" fillId="29" borderId="18" xfId="120" applyNumberFormat="1" applyFont="1" applyFill="1" applyBorder="1" applyAlignment="1"/>
    <x:xf numFmtId="175" fontId="103" fillId="29" borderId="53" xfId="120" applyNumberFormat="1" applyFont="1" applyFill="1" applyBorder="1" applyAlignment="1">
      <x:alignment vertical="center"/>
    </x:xf>
    <x:xf numFmtId="3" fontId="97" fillId="24" borderId="74" xfId="120" applyNumberFormat="1" applyFont="1" applyFill="1" applyBorder="1" applyAlignment="1">
      <x:alignment horizontal="center"/>
    </x:xf>
    <x:xf numFmtId="1" fontId="103" fillId="24" borderId="0" xfId="120" applyNumberFormat="1" applyFont="1" applyFill="1"/>
    <x:xf numFmtId="0" fontId="103" fillId="24" borderId="0" xfId="120" applyFont="1" applyFill="1"/>
    <x:xf numFmtId="0" fontId="103" fillId="29" borderId="33" xfId="120" applyFont="1" applyFill="1" applyBorder="1" applyAlignment="1">
      <x:alignment vertical="center" wrapText="1"/>
    </x:xf>
    <x:xf numFmtId="200" fontId="103" fillId="29" borderId="33" xfId="120" applyNumberFormat="1" applyFont="1" applyFill="1" applyBorder="1" applyAlignment="1">
      <x:alignment vertical="center"/>
    </x:xf>
    <x:xf numFmtId="1" fontId="103" fillId="29" borderId="68" xfId="120" applyNumberFormat="1" applyFont="1" applyFill="1" applyBorder="1" applyAlignment="1">
      <x:alignment vertical="center"/>
    </x:xf>
    <x:xf numFmtId="0" fontId="97" fillId="29" borderId="68" xfId="150" applyFont="1" applyFill="1" applyBorder="1" applyAlignment="1"/>
    <x:xf numFmtId="175" fontId="103" fillId="29" borderId="33" xfId="120" applyNumberFormat="1" applyFont="1" applyFill="1" applyBorder="1" applyAlignment="1"/>
    <x:xf numFmtId="0" fontId="108" fillId="24" borderId="0" xfId="120" applyFont="1" applyFill="1"/>
    <x:xf numFmtId="0" fontId="103" fillId="29" borderId="82" xfId="120" applyFont="1" applyFill="1" applyBorder="1" applyAlignment="1">
      <x:alignment vertical="center"/>
    </x:xf>
    <x:xf numFmtId="0" fontId="103" fillId="29" borderId="83" xfId="120" applyFont="1" applyFill="1" applyBorder="1" applyAlignment="1">
      <x:alignment vertical="center"/>
    </x:xf>
    <x:xf numFmtId="49" fontId="103" fillId="29" borderId="20" xfId="120" applyNumberFormat="1" applyFont="1" applyFill="1" applyBorder="1" applyAlignment="1">
      <x:alignment horizontal="center" vertical="center"/>
    </x:xf>
    <x:xf numFmtId="49" fontId="103" fillId="29" borderId="20" xfId="120" applyNumberFormat="1" applyFont="1" applyFill="1" applyBorder="1" applyAlignment="1">
      <x:alignment horizontal="center"/>
    </x:xf>
    <x:xf numFmtId="175" fontId="104" fillId="29" borderId="86" xfId="120" applyNumberFormat="1" applyFont="1" applyFill="1" applyBorder="1" applyAlignment="1">
      <x:alignment vertical="center"/>
    </x:xf>
    <x:xf numFmtId="4" fontId="104" fillId="29" borderId="86" xfId="120" applyNumberFormat="1" applyFont="1" applyFill="1" applyBorder="1" applyAlignment="1">
      <x:alignment vertical="center"/>
    </x:xf>
    <x:xf numFmtId="175" fontId="104" fillId="29" borderId="86" xfId="120" applyNumberFormat="1" applyFont="1" applyFill="1" applyBorder="1" applyAlignment="1">
      <x:alignment horizontal="center" vertical="center"/>
    </x:xf>
    <x:xf numFmtId="49" fontId="104" fillId="29" borderId="82" xfId="120" applyNumberFormat="1" applyFont="1" applyFill="1" applyBorder="1" applyAlignment="1">
      <x:alignment horizontal="right" vertical="center"/>
    </x:xf>
    <x:xf numFmtId="166" fontId="104" fillId="29" borderId="82" xfId="120" applyNumberFormat="1" applyFont="1" applyFill="1" applyBorder="1" applyAlignment="1">
      <x:alignment vertical="center"/>
    </x:xf>
    <x:xf numFmtId="4" fontId="104" fillId="29" borderId="82" xfId="120" applyNumberFormat="1" applyFont="1" applyFill="1" applyBorder="1" applyAlignment="1">
      <x:alignment vertical="center"/>
    </x:xf>
    <x:xf numFmtId="175" fontId="104" fillId="29" borderId="84" xfId="120" applyNumberFormat="1" applyFont="1" applyFill="1" applyBorder="1" applyAlignment="1">
      <x:alignment vertical="center"/>
    </x:xf>
    <x:xf numFmtId="185" fontId="104" fillId="24" borderId="86" xfId="120" applyNumberFormat="1" applyFont="1" applyFill="1" applyBorder="1" applyAlignment="1">
      <x:alignment vertical="center"/>
    </x:xf>
    <x:xf numFmtId="3" fontId="104" fillId="24" borderId="84" xfId="120" applyNumberFormat="1" applyFont="1" applyFill="1" applyBorder="1" applyAlignment="1">
      <x:alignment horizontal="center" vertical="center"/>
    </x:xf>
    <x:xf numFmtId="0" fontId="103" fillId="29" borderId="0" xfId="120" applyFont="1" applyFill="1" applyAlignment="1">
      <x:alignment vertical="center"/>
    </x:xf>
    <x:xf numFmtId="0" fontId="103" fillId="29" borderId="0" xfId="120" applyFont="1" applyFill="1" applyAlignment="1">
      <x:alignment vertical="center"/>
    </x:xf>
    <x:xf numFmtId="49" fontId="103" fillId="29" borderId="0" xfId="120" applyNumberFormat="1" applyFont="1" applyFill="1" applyAlignment="1">
      <x:alignment horizontal="center" vertical="center"/>
    </x:xf>
    <x:xf numFmtId="49" fontId="103" fillId="29" borderId="0" xfId="120" applyNumberFormat="1" applyFont="1" applyFill="1" applyAlignment="1">
      <x:alignment horizontal="center"/>
    </x:xf>
    <x:xf numFmtId="175" fontId="104" fillId="29" borderId="20" xfId="120" applyNumberFormat="1" applyFont="1" applyFill="1" applyBorder="1" applyAlignment="1">
      <x:alignment vertical="center"/>
    </x:xf>
    <x:xf numFmtId="4" fontId="104" fillId="29" borderId="0" xfId="120" applyNumberFormat="1" applyFont="1" applyFill="1" applyAlignment="1">
      <x:alignment vertical="center"/>
    </x:xf>
    <x:xf numFmtId="4" fontId="104" fillId="29" borderId="0" xfId="120" applyNumberFormat="1" applyFont="1" applyFill="1" applyAlignment="1">
      <x:alignment vertical="center"/>
    </x:xf>
    <x:xf numFmtId="49" fontId="104" fillId="29" borderId="0" xfId="120" applyNumberFormat="1" applyFont="1" applyFill="1" applyAlignment="1">
      <x:alignment horizontal="right" vertical="center"/>
    </x:xf>
    <x:xf numFmtId="175" fontId="104" fillId="29" borderId="20" xfId="120" applyNumberFormat="1" applyFont="1" applyFill="1" applyBorder="1" applyAlignment="1">
      <x:alignment horizontal="right" vertical="center"/>
    </x:xf>
    <x:xf numFmtId="168" fontId="104" fillId="29" borderId="0" xfId="120" applyNumberFormat="1" applyFont="1" applyFill="1" applyAlignment="1">
      <x:alignment vertical="center"/>
    </x:xf>
    <x:xf numFmtId="166" fontId="104" fillId="29" borderId="0" xfId="120" applyNumberFormat="1" applyFont="1" applyFill="1" applyAlignment="1">
      <x:alignment vertical="center"/>
    </x:xf>
    <x:xf numFmtId="185" fontId="107" fillId="24" borderId="0" xfId="120" applyNumberFormat="1" applyFont="1" applyFill="1"/>
    <x:xf numFmtId="173" fontId="97" fillId="24" borderId="0" xfId="120" applyNumberFormat="1" applyFont="1" applyFill="1" applyAlignment="1">
      <x:alignment horizontal="center"/>
    </x:xf>
    <x:xf numFmtId="168" fontId="104" fillId="29" borderId="0" xfId="120" applyNumberFormat="1" applyFont="1" applyFill="1"/>
    <x:xf numFmtId="0" fontId="104" fillId="29" borderId="0" xfId="120" applyFont="1" applyFill="1" applyAlignment="1">
      <x:alignment vertical="center"/>
    </x:xf>
    <x:xf numFmtId="175" fontId="104" fillId="29" borderId="22" xfId="120" applyNumberFormat="1" applyFont="1" applyFill="1" applyBorder="1" applyAlignment="1">
      <x:alignment vertical="center"/>
    </x:xf>
    <x:xf numFmtId="49" fontId="104" fillId="29" borderId="0" xfId="120" applyNumberFormat="1" applyFont="1" applyFill="1" applyAlignment="1">
      <x:alignment horizontal="right" vertical="center"/>
    </x:xf>
    <x:xf numFmtId="210" fontId="104" fillId="29" borderId="0" xfId="120" applyNumberFormat="1" applyFont="1" applyFill="1" applyAlignment="1">
      <x:alignment horizontal="right" vertical="center"/>
    </x:xf>
    <x:xf numFmtId="166" fontId="104" fillId="29" borderId="26" xfId="120" applyNumberFormat="1" applyFont="1" applyFill="1" applyBorder="1" applyAlignment="1">
      <x:alignment horizontal="center" vertical="center"/>
    </x:xf>
    <x:xf numFmtId="186" fontId="207" fillId="29" borderId="0" xfId="120" applyNumberFormat="1" applyFont="1" applyFill="1" applyAlignment="1">
      <x:alignment vertical="center"/>
    </x:xf>
    <x:xf numFmtId="167" fontId="134" fillId="29" borderId="29" xfId="120" applyNumberFormat="1" applyFont="1" applyFill="1" applyBorder="1" applyAlignment="1">
      <x:alignment horizontal="center"/>
    </x:xf>
    <x:xf numFmtId="180" fontId="97" fillId="24" borderId="0" xfId="120" applyNumberFormat="1" applyFont="1" applyFill="1"/>
    <x:xf numFmtId="1" fontId="104" fillId="24" borderId="22" xfId="120" applyNumberFormat="1" applyFont="1" applyFill="1" applyBorder="1" applyAlignment="1">
      <x:alignment horizontal="center" vertical="center"/>
    </x:xf>
    <x:xf numFmtId="187" fontId="97" fillId="24" borderId="0" xfId="120" applyNumberFormat="1" applyFont="1" applyFill="1" applyAlignment="1"/>
    <x:xf numFmtId="167" fontId="97" fillId="24" borderId="0" xfId="120" applyNumberFormat="1" applyFont="1" applyFill="1" applyAlignment="1">
      <x:alignment horizontal="center"/>
    </x:xf>
    <x:xf numFmtId="166" fontId="104" fillId="29" borderId="46" xfId="120" applyNumberFormat="1" applyFont="1" applyFill="1" applyBorder="1" applyAlignment="1">
      <x:alignment horizontal="center" vertical="center"/>
    </x:xf>
    <x:xf numFmtId="172" fontId="217" fillId="29" borderId="0" xfId="120" applyNumberFormat="1" applyFont="1" applyFill="1" applyAlignment="1">
      <x:alignment vertical="center"/>
    </x:xf>
    <x:xf numFmtId="167" fontId="134" fillId="29" borderId="0" xfId="120" applyNumberFormat="1" applyFont="1" applyFill="1" applyAlignment="1">
      <x:alignment horizontal="center"/>
    </x:xf>
    <x:xf numFmtId="175" fontId="104" fillId="29" borderId="0" xfId="120" applyNumberFormat="1" applyFont="1" applyFill="1" applyAlignment="1">
      <x:alignment vertical="center"/>
    </x:xf>
    <x:xf numFmtId="173" fontId="127" fillId="24" borderId="0" xfId="120" applyNumberFormat="1" applyFont="1" applyFill="1"/>
    <x:xf numFmtId="1" fontId="104" fillId="24" borderId="0" xfId="120" applyNumberFormat="1" applyFont="1" applyFill="1" applyAlignment="1">
      <x:alignment horizontal="center" vertical="center"/>
    </x:xf>
    <x:xf numFmtId="0" fontId="209" fillId="29" borderId="0" xfId="120" applyFont="1" applyFill="1"/>
    <x:xf numFmtId="0" fontId="209" fillId="29" borderId="0" xfId="120" applyFont="1" applyFill="1" applyAlignment="1"/>
    <x:xf numFmtId="0" fontId="110" fillId="29" borderId="0" xfId="120" applyFont="1" applyFill="1"/>
    <x:xf numFmtId="166" fontId="97" fillId="31" borderId="49" xfId="120" applyNumberFormat="1" applyFont="1" applyFill="1" applyBorder="1"/>
    <x:xf numFmtId="4" fontId="97" fillId="24" borderId="0" xfId="120" applyNumberFormat="1" applyFont="1" applyFill="1"/>
    <x:xf numFmtId="0" fontId="108" fillId="29" borderId="0" xfId="120" applyFont="1" applyFill="1"/>
    <x:xf numFmtId="1" fontId="97" fillId="24" borderId="0" xfId="120" applyNumberFormat="1" applyFont="1" applyFill="1" applyAlignment="1">
      <x:alignment horizontal="center"/>
    </x:xf>
    <x:xf numFmtId="0" fontId="108" fillId="29" borderId="0" xfId="120" applyFont="1" applyFill="1"/>
    <x:xf numFmtId="0" fontId="97" fillId="29" borderId="19" xfId="120" applyFont="1" applyFill="1" applyBorder="1"/>
    <x:xf numFmtId="0" fontId="99" fillId="29" borderId="0" xfId="120" applyFont="1" applyFill="1" applyAlignment="1">
      <x:alignment horizontal="center"/>
    </x:xf>
    <x:xf numFmtId="0" fontId="99" fillId="29" borderId="29" xfId="120" applyFont="1" applyFill="1" applyBorder="1" applyAlignment="1">
      <x:alignment horizontal="center"/>
    </x:xf>
    <x:xf numFmtId="0" fontId="218" fillId="24" borderId="0" xfId="120" applyFont="1" applyFill="1" applyAlignment="1">
      <x:alignment horizontal="center"/>
    </x:xf>
    <x:xf numFmtId="0" fontId="103" fillId="29" borderId="88" xfId="120" applyFont="1" applyFill="1" applyBorder="1"/>
    <x:xf numFmtId="0" fontId="97" fillId="29" borderId="0" xfId="120" applyFont="1" applyFill="1"/>
    <x:xf numFmtId="164" fontId="103" fillId="29" borderId="0" xfId="484" applyNumberFormat="1" applyFont="1" applyFill="1" applyBorder="1" applyAlignment="1"/>
    <x:xf numFmtId="164" fontId="103" fillId="29" borderId="29" xfId="484" applyNumberFormat="1" applyFont="1" applyFill="1" applyBorder="1" applyAlignment="1"/>
    <x:xf numFmtId="175" fontId="104" fillId="29" borderId="0" xfId="120" applyNumberFormat="1" applyFont="1" applyFill="1"/>
    <x:xf numFmtId="0" fontId="110" fillId="29" borderId="0" xfId="150" applyFont="1" applyFill="1"/>
    <x:xf numFmtId="0" fontId="97" fillId="29" borderId="0" xfId="150" applyFont="1" applyFill="1"/>
    <x:xf numFmtId="175" fontId="104" fillId="29" borderId="0" xfId="120" applyNumberFormat="1" applyFont="1" applyFill="1"/>
    <x:xf numFmtId="0" fontId="107" fillId="29" borderId="0" xfId="120" applyFont="1" applyFill="1"/>
    <x:xf numFmtId="165" fontId="99" fillId="29" borderId="0" xfId="120" applyNumberFormat="1" applyFont="1" applyFill="1" applyAlignment="1"/>
    <x:xf numFmtId="165" fontId="99" fillId="29" borderId="29" xfId="120" applyNumberFormat="1" applyFont="1" applyFill="1" applyBorder="1" applyAlignment="1"/>
    <x:xf numFmtId="174" fontId="97" fillId="24" borderId="0" xfId="120" applyNumberFormat="1" applyFont="1" applyFill="1"/>
    <x:xf numFmtId="0" fontId="103" fillId="29" borderId="65" xfId="120" applyFont="1" applyFill="1" applyBorder="1"/>
    <x:xf numFmtId="0" fontId="108" fillId="29" borderId="19" xfId="120" applyFont="1" applyFill="1" applyBorder="1"/>
    <x:xf numFmtId="0" fontId="108" fillId="29" borderId="29" xfId="120" applyFont="1" applyFill="1" applyBorder="1"/>
    <x:xf numFmtId="0" fontId="104" fillId="29" borderId="49" xfId="120" applyFont="1" applyFill="1" applyBorder="1"/>
    <x:xf numFmtId="0" fontId="104" fillId="29" borderId="23" xfId="120" applyFont="1" applyFill="1" applyBorder="1"/>
    <x:xf numFmtId="0" fontId="103" fillId="29" borderId="19" xfId="120" applyFont="1" applyFill="1" applyBorder="1"/>
    <x:xf numFmtId="0" fontId="107" fillId="29" borderId="0" xfId="150" applyFont="1" applyFill="1"/>
    <x:xf numFmtId="172" fontId="110" fillId="29" borderId="0" xfId="120" applyNumberFormat="1" applyFont="1" applyFill="1"/>
    <x:xf numFmtId="193" fontId="104" fillId="29" borderId="0" xfId="120" applyNumberFormat="1" applyFont="1" applyFill="1"/>
    <x:xf numFmtId="0" fontId="108" fillId="29" borderId="25" xfId="120" applyFont="1" applyFill="1" applyBorder="1"/>
    <x:xf numFmtId="0" fontId="107" fillId="29" borderId="20" xfId="150" applyFont="1" applyFill="1" applyBorder="1"/>
    <x:xf numFmtId="0" fontId="108" fillId="29" borderId="32" xfId="120" applyFont="1" applyFill="1" applyBorder="1"/>
    <x:xf numFmtId="175" fontId="104" fillId="29" borderId="87" xfId="120" applyNumberFormat="1" applyFont="1" applyFill="1" applyBorder="1"/>
    <x:xf numFmtId="175" fontId="104" fillId="29" borderId="81" xfId="120" applyNumberFormat="1" applyFont="1" applyFill="1" applyBorder="1"/>
    <x:xf numFmtId="175" fontId="104" fillId="29" borderId="86" xfId="120" applyNumberFormat="1" applyFont="1" applyFill="1" applyBorder="1"/>
    <x:xf numFmtId="0" fontId="103" fillId="29" borderId="57" xfId="120" applyFont="1" applyFill="1" applyBorder="1"/>
    <x:xf numFmtId="0" fontId="103" fillId="29" borderId="82" xfId="120" applyFont="1" applyFill="1" applyBorder="1"/>
    <x:xf numFmtId="0" fontId="107" fillId="29" borderId="0" xfId="120" applyFont="1" applyFill="1" applyAlignment="1"/>
    <x:xf numFmtId="212" fontId="108" fillId="29" borderId="0" xfId="120" applyNumberFormat="1" applyFont="1" applyFill="1" applyAlignment="1">
      <x:alignment horizontal="centerContinuous"/>
    </x:xf>
    <x:xf numFmtId="0" fontId="108" fillId="29" borderId="0" xfId="120" applyFont="1" applyFill="1" applyAlignment="1">
      <x:alignment horizontal="centerContinuous"/>
    </x:xf>
    <x:xf numFmtId="0" fontId="219" fillId="29" borderId="0" xfId="120" applyFont="1" applyFill="1" applyAlignment="1">
      <x:alignment horizontal="left" vertical="top"/>
    </x:xf>
    <x:xf numFmtId="172" fontId="108" fillId="29" borderId="0" xfId="120" applyNumberFormat="1" applyFont="1" applyFill="1" applyAlignment="1">
      <x:alignment horizontal="centerContinuous"/>
    </x:xf>
    <x:xf numFmtId="212" fontId="108" fillId="29" borderId="0" xfId="120" applyNumberFormat="1" applyFont="1" applyFill="1" applyAlignment="1">
      <x:alignment horizontal="centerContinuous"/>
    </x:xf>
    <x:xf numFmtId="212" fontId="108" fillId="29" borderId="0" xfId="120" applyNumberFormat="1" applyFont="1" applyFill="1" applyAlignment="1">
      <x:alignment horizontal="centerContinuous"/>
    </x:xf>
    <x:xf numFmtId="0" fontId="108" fillId="29" borderId="0" xfId="120" applyFont="1" applyFill="1" applyAlignment="1">
      <x:alignment horizontal="centerContinuous"/>
    </x:xf>
    <x:xf numFmtId="0" fontId="97" fillId="29" borderId="0" xfId="120" applyFont="1" applyFill="1"/>
    <x:xf numFmtId="0" fontId="97" fillId="29" borderId="0" xfId="120" applyFont="1" applyFill="1" applyAlignment="1">
      <x:alignment horizontal="centerContinuous"/>
    </x:xf>
    <x:xf numFmtId="0" fontId="219" fillId="24" borderId="0" xfId="120" applyFont="1" applyFill="1" applyAlignment="1">
      <x:alignment horizontal="left" vertical="top"/>
    </x:xf>
    <x:xf numFmtId="0" fontId="108" fillId="24" borderId="0" xfId="120" applyFont="1" applyFill="1" applyAlignment="1">
      <x:alignment horizontal="centerContinuous"/>
    </x:xf>
    <x:xf numFmtId="212" fontId="108" fillId="24" borderId="0" xfId="120" applyNumberFormat="1" applyFont="1" applyFill="1" applyAlignment="1">
      <x:alignment horizontal="centerContinuous"/>
    </x:xf>
    <x:xf numFmtId="212" fontId="108" fillId="24" borderId="0" xfId="120" applyNumberFormat="1" applyFont="1" applyFill="1" applyAlignment="1">
      <x:alignment horizontal="centerContinuous"/>
    </x:xf>
    <x:xf numFmtId="212" fontId="108" fillId="24" borderId="0" xfId="120" applyNumberFormat="1" applyFont="1" applyFill="1" applyAlignment="1">
      <x:alignment horizontal="centerContinuous"/>
    </x:xf>
    <x:xf numFmtId="0" fontId="108" fillId="24" borderId="0" xfId="120" applyFont="1" applyFill="1" applyAlignment="1">
      <x:alignment horizontal="centerContinuous"/>
    </x:xf>
    <x:xf numFmtId="0" fontId="97" fillId="24" borderId="0" xfId="120" applyFont="1" applyFill="1"/>
    <x:xf numFmtId="0" fontId="97" fillId="24" borderId="0" xfId="120" applyFont="1" applyFill="1" applyAlignment="1">
      <x:alignment horizontal="centerContinuous"/>
    </x:xf>
    <x:xf numFmtId="0" fontId="110" fillId="24" borderId="0" xfId="120" applyFont="1" applyFill="1" applyAlignment="1">
      <x:alignment horizontal="center"/>
    </x:xf>
    <x:xf numFmtId="0" fontId="108" fillId="24" borderId="0" xfId="120" applyFont="1" applyFill="1"/>
    <x:xf numFmtId="0" fontId="97" fillId="24" borderId="0" xfId="120" applyFont="1" applyFill="1" applyAlignment="1">
      <x:alignment horizontal="center"/>
    </x:xf>
    <x:xf numFmtId="0" fontId="97" fillId="24" borderId="0" xfId="120" applyFont="1" applyFill="1"/>
    <x:xf numFmtId="0" fontId="97" fillId="24" borderId="0" xfId="120" applyFont="1" applyFill="1" applyAlignment="1">
      <x:alignment horizontal="center"/>
    </x:xf>
    <x:xf numFmtId="0" fontId="107" fillId="24" borderId="0" xfId="120" applyFont="1" applyFill="1" applyAlignment="1">
      <x:alignment horizontal="center"/>
    </x:xf>
    <x:xf numFmtId="0" fontId="107" fillId="24" borderId="0" xfId="120" applyFont="1" applyFill="1"/>
    <x:xf numFmtId="0" fontId="107" fillId="24" borderId="0" xfId="120" applyFont="1" applyFill="1" applyAlignment="1">
      <x:alignment horizontal="center"/>
    </x:xf>
    <x:xf numFmtId="0" fontId="108" fillId="24" borderId="0" xfId="120" applyFont="1" applyFill="1"/>
    <x:xf numFmtId="0" fontId="108" fillId="24" borderId="0" xfId="120" applyFont="1" applyFill="1" applyAlignment="1"/>
    <x:xf numFmtId="0" fontId="198" fillId="24" borderId="0" xfId="120" applyFont="1" applyFill="1" applyAlignment="1">
      <x:alignment horizontal="center" vertical="center"/>
    </x:xf>
    <x:xf numFmtId="0" fontId="220" fillId="24" borderId="0" xfId="120" applyFont="1" applyFill="1" applyAlignment="1">
      <x:alignment vertical="top"/>
    </x:xf>
    <x:xf numFmtId="0" fontId="167" fillId="0" borderId="0" xfId="120" applyFont="1"/>
    <x:xf numFmtId="168" fontId="158" fillId="0" borderId="0" xfId="120" applyNumberFormat="1" applyFont="1" applyAlignment="1">
      <x:alignment vertical="center"/>
    </x:xf>
    <x:xf numFmtId="166" fontId="164" fillId="0" borderId="0" xfId="120" applyNumberFormat="1" applyFont="1" applyAlignment="1">
      <x:alignment vertical="center"/>
    </x:xf>
    <x:xf numFmtId="0" fontId="140" fillId="0" borderId="0" xfId="150" applyFont="1"/>
    <x:xf numFmtId="0" fontId="106" fillId="0" borderId="0" xfId="120" applyFont="1" applyAlignment="1">
      <x:alignment vertical="center"/>
    </x:xf>
    <x:xf numFmtId="0" fontId="106" fillId="0" borderId="0" xfId="120" applyFont="1"/>
    <x:xf numFmtId="166" fontId="185" fillId="0" borderId="0" xfId="120" applyNumberFormat="1" applyFont="1"/>
    <x:xf numFmtId="166" fontId="185" fillId="0" borderId="0" xfId="120" applyNumberFormat="1" applyFont="1" applyAlignment="1">
      <x:alignment horizontal="center"/>
    </x:xf>
    <x:xf numFmtId="0" fontId="140" fillId="0" borderId="0" xfId="120" applyFont="1"/>
    <x:xf numFmtId="0" fontId="140" fillId="0" borderId="0" xfId="120" applyFont="1" applyAlignment="1"/>
    <x:xf numFmtId="166" fontId="140" fillId="0" borderId="0" xfId="120" applyNumberFormat="1" applyFont="1"/>
    <x:xf numFmtId="166" fontId="97" fillId="24" borderId="0" xfId="120" applyNumberFormat="1" applyFont="1" applyFill="1" applyAlignment="1">
      <x:alignment horizontal="center"/>
    </x:xf>
    <x:xf numFmtId="168" fontId="200" fillId="0" borderId="0" xfId="120" applyNumberFormat="1" applyFont="1" applyAlignment="1">
      <x:alignment vertical="center"/>
    </x:xf>
    <x:xf numFmtId="168" fontId="200" fillId="24" borderId="0" xfId="120" applyNumberFormat="1" applyFont="1" applyFill="1" applyAlignment="1">
      <x:alignment horizontal="center" vertical="center"/>
    </x:xf>
    <x:xf numFmtId="167" fontId="200" fillId="24" borderId="0" xfId="120" applyNumberFormat="1" applyFont="1" applyFill="1" applyAlignment="1">
      <x:alignment horizontal="center" vertical="center"/>
    </x:xf>
    <x:xf numFmtId="173" fontId="110" fillId="24" borderId="0" xfId="120" applyNumberFormat="1" applyFont="1" applyFill="1" applyAlignment="1"/>
    <x:xf numFmtId="0" fontId="200" fillId="0" borderId="0" xfId="120" applyFont="1" applyAlignment="1">
      <x:alignment horizontal="center" vertical="center"/>
    </x:xf>
    <x:xf numFmtId="180" fontId="97" fillId="24" borderId="0" xfId="150" applyNumberFormat="1" applyFont="1" applyFill="1"/>
    <x:xf numFmtId="167" fontId="103" fillId="24" borderId="0" xfId="150" applyNumberFormat="1" applyFont="1" applyFill="1"/>
    <x:xf numFmtId="0" fontId="97" fillId="0" borderId="0" xfId="150" applyFont="1"/>
    <x:xf numFmtId="0" fontId="101" fillId="24" borderId="41" xfId="150" applyFont="1" applyFill="1" applyBorder="1" applyAlignment="1">
      <x:alignment horizontal="left" vertical="center"/>
    </x:xf>
    <x:xf numFmtId="0" fontId="97" fillId="24" borderId="11" xfId="150" applyFont="1" applyFill="1" applyBorder="1"/>
    <x:xf numFmtId="0" fontId="201" fillId="25" borderId="42" xfId="150" applyFont="1" applyFill="1" applyBorder="1" applyAlignment="1">
      <x:alignment horizontal="center"/>
    </x:xf>
    <x:xf numFmtId="1" fontId="96" fillId="24" borderId="41" xfId="150" applyNumberFormat="1" applyFont="1" applyFill="1" applyBorder="1"/>
    <x:xf numFmtId="168" fontId="108" fillId="25" borderId="42" xfId="150" applyNumberFormat="1" applyFont="1" applyFill="1" applyBorder="1" applyAlignment="1">
      <x:alignment horizontal="center"/>
    </x:xf>
    <x:xf numFmtId="0" fontId="106" fillId="24" borderId="0" xfId="150" applyFont="1" applyFill="1" applyAlignment="1">
      <x:alignment horizontal="center"/>
    </x:xf>
    <x:xf numFmtId="179" fontId="97" fillId="24" borderId="0" xfId="150" applyNumberFormat="1" applyFont="1" applyFill="1"/>
    <x:xf numFmtId="0" fontId="101" fillId="24" borderId="43" xfId="150" applyFont="1" applyFill="1" applyBorder="1" applyAlignment="1">
      <x:alignment horizontal="left" vertical="center"/>
    </x:xf>
    <x:xf numFmtId="0" fontId="97" fillId="24" borderId="44" xfId="150" applyFont="1" applyFill="1" applyBorder="1"/>
    <x:xf numFmtId="0" fontId="105" fillId="24" borderId="45" xfId="150" applyFont="1" applyFill="1" applyBorder="1"/>
    <x:xf numFmtId="0" fontId="202" fillId="24" borderId="0" xfId="150" applyFont="1" applyFill="1" applyAlignment="1">
      <x:alignment horizontal="center"/>
    </x:xf>
    <x:xf numFmtId="0" fontId="107" fillId="0" borderId="0" xfId="150" applyFont="1" applyAlignment="1">
      <x:alignment horizontal="center"/>
    </x:xf>
    <x:xf numFmtId="173" fontId="97" fillId="26" borderId="42" xfId="150" applyNumberFormat="1" applyFont="1" applyFill="1" applyBorder="1" applyAlignment="1">
      <x:alignment horizontal="center"/>
    </x:xf>
    <x:xf numFmtId="168" fontId="201" fillId="24" borderId="0" xfId="150" applyNumberFormat="1" applyFont="1" applyFill="1" applyAlignment="1">
      <x:alignment horizontal="center"/>
    </x:xf>
    <x:xf numFmtId="0" fontId="105" fillId="24" borderId="46" xfId="150" applyFont="1" applyFill="1" applyBorder="1"/>
    <x:xf numFmtId="0" fontId="109" fillId="24" borderId="0" xfId="150" applyFont="1" applyFill="1" applyAlignment="1">
      <x:alignment horizontal="center"/>
    </x:xf>
    <x:xf numFmtId="166" fontId="110" fillId="24" borderId="0" xfId="150" applyNumberFormat="1" applyFont="1" applyFill="1"/>
    <x:xf numFmtId="173" fontId="97" fillId="24" borderId="0" xfId="150" applyNumberFormat="1" applyFont="1" applyFill="1"/>
    <x:xf numFmtId="189" fontId="97" fillId="24" borderId="0" xfId="150" applyNumberFormat="1" applyFont="1" applyFill="1"/>
    <x:xf numFmtId="187" fontId="97" fillId="24" borderId="0" xfId="150" applyNumberFormat="1" applyFont="1" applyFill="1"/>
    <x:xf numFmtId="2" fontId="97" fillId="24" borderId="0" xfId="150" applyNumberFormat="1" applyFont="1" applyFill="1"/>
    <x:xf numFmtId="177" fontId="103" fillId="24" borderId="0" xfId="150" applyNumberFormat="1" applyFont="1" applyFill="1"/>
    <x:xf numFmtId="177" fontId="97" fillId="24" borderId="0" xfId="150" applyNumberFormat="1" applyFont="1" applyFill="1"/>
    <x:xf numFmtId="189" fontId="203" fillId="24" borderId="0" xfId="150" applyNumberFormat="1" applyFont="1" applyFill="1"/>
    <x:xf numFmtId="168" fontId="97" fillId="24" borderId="0" xfId="150" applyNumberFormat="1" applyFont="1" applyFill="1" applyAlignment="1">
      <x:alignment horizontal="center"/>
    </x:xf>
    <x:xf numFmtId="0" fontId="97" fillId="24" borderId="43" xfId="150" applyFont="1" applyFill="1" applyBorder="1" applyAlignment="1">
      <x:alignment horizontal="left"/>
    </x:xf>
    <x:xf numFmtId="168" fontId="204" fillId="24" borderId="0" xfId="150" applyNumberFormat="1" applyFont="1" applyFill="1" applyAlignment="1">
      <x:alignment horizontal="center"/>
    </x:xf>
    <x:xf numFmtId="0" fontId="204" fillId="24" borderId="43" xfId="150" applyFont="1" applyFill="1" applyBorder="1" applyAlignment="1">
      <x:alignment horizontal="left" vertical="center"/>
    </x:xf>
    <x:xf numFmtId="168" fontId="201" fillId="26" borderId="42" xfId="150" applyNumberFormat="1" applyFont="1" applyFill="1" applyBorder="1" applyAlignment="1">
      <x:alignment horizontal="center"/>
    </x:xf>
    <x:xf numFmtId="178" fontId="203" fillId="24" borderId="0" xfId="150" applyNumberFormat="1" applyFont="1" applyFill="1"/>
    <x:xf numFmtId="189" fontId="97" fillId="0" borderId="0" xfId="150" applyNumberFormat="1" applyFont="1" applyAlignment="1"/>
    <x:xf numFmtId="177" fontId="97" fillId="0" borderId="0" xfId="150" applyNumberFormat="1" applyFont="1" applyAlignment="1"/>
    <x:xf numFmtId="188" fontId="97" fillId="0" borderId="0" xfId="150" applyNumberFormat="1" applyFont="1" applyAlignment="1"/>
    <x:xf numFmtId="179" fontId="97" fillId="0" borderId="0" xfId="150" applyNumberFormat="1" applyFont="1" applyAlignment="1"/>
    <x:xf numFmtId="0" fontId="105" fillId="24" borderId="0" xfId="150" applyFont="1" applyFill="1" applyAlignment="1">
      <x:alignment horizontal="center"/>
    </x:xf>
    <x:xf numFmtId="2" fontId="105" fillId="24" borderId="0" xfId="150" applyNumberFormat="1" applyFont="1" applyFill="1" applyAlignment="1">
      <x:alignment horizontal="center"/>
    </x:xf>
    <x:xf numFmtId="168" fontId="105" fillId="24" borderId="0" xfId="150" applyNumberFormat="1" applyFont="1" applyFill="1" applyAlignment="1">
      <x:alignment horizontal="center"/>
    </x:xf>
    <x:xf numFmtId="192" fontId="97" fillId="24" borderId="0" xfId="150" applyNumberFormat="1" applyFont="1" applyFill="1" applyAlignment="1">
      <x:alignment horizontal="center"/>
    </x:xf>
    <x:xf numFmtId="2" fontId="156" fillId="24" borderId="0" xfId="150" applyNumberFormat="1" applyFont="1" applyFill="1" applyAlignment="1">
      <x:alignment horizontal="center"/>
    </x:xf>
    <x:xf numFmtId="168" fontId="206" fillId="24" borderId="0" xfId="150" applyNumberFormat="1" applyFont="1" applyFill="1" applyAlignment="1">
      <x:alignment horizontal="center"/>
    </x:xf>
    <x:xf numFmtId="168" fontId="156" fillId="24" borderId="0" xfId="150" applyNumberFormat="1" applyFont="1" applyFill="1" applyAlignment="1">
      <x:alignment horizontal="center"/>
    </x:xf>
    <x:xf numFmtId="166" fontId="204" fillId="24" borderId="0" xfId="150" applyNumberFormat="1" applyFont="1" applyFill="1" applyAlignment="1">
      <x:alignment horizontal="center"/>
    </x:xf>
    <x:xf numFmtId="167" fontId="156" fillId="24" borderId="0" xfId="150" applyNumberFormat="1" applyFont="1" applyFill="1" applyAlignment="1">
      <x:alignment horizontal="center"/>
    </x:xf>
    <x:xf numFmtId="167" fontId="206" fillId="24" borderId="0" xfId="150" applyNumberFormat="1" applyFont="1" applyFill="1" applyAlignment="1">
      <x:alignment horizontal="center"/>
    </x:xf>
    <x:xf numFmtId="0" fontId="97" fillId="24" borderId="47" xfId="150" applyFont="1" applyFill="1" applyBorder="1"/>
    <x:xf numFmtId="0" fontId="97" fillId="24" borderId="12" xfId="150" applyFont="1" applyFill="1" applyBorder="1"/>
    <x:xf numFmtId="0" fontId="97" fillId="24" borderId="12" xfId="150" applyFont="1" applyFill="1" applyBorder="1"/>
    <x:xf numFmtId="0" fontId="97" fillId="24" borderId="48" xfId="150" applyFont="1" applyFill="1" applyBorder="1"/>
    <x:xf numFmtId="0" fontId="107" fillId="0" borderId="0" xfId="150" applyFont="1" applyAlignment="1">
      <x:alignment horizontal="center"/>
    </x:xf>
    <x:xf numFmtId="0" fontId="97" fillId="0" borderId="0" xfId="150" applyFont="1"/>
    <x:xf numFmtId="179" fontId="97" fillId="0" borderId="0" xfId="150" applyNumberFormat="1" applyFont="1"/>
    <x:xf numFmtId="168" fontId="107" fillId="0" borderId="0" xfId="150" applyNumberFormat="1" applyFont="1" applyAlignment="1">
      <x:alignment horizontal="center"/>
    </x:xf>
    <x:xf numFmtId="0" fontId="99" fillId="24" borderId="0" xfId="150" applyFont="1" applyFill="1" applyAlignment="1">
      <x:alignment horizontal="center"/>
    </x:xf>
    <x:xf numFmtId="0" fontId="99" fillId="0" borderId="0" xfId="150" applyFont="1" applyAlignment="1">
      <x:alignment horizontal="center"/>
    </x:xf>
    <x:xf numFmtId="1" fontId="107" fillId="0" borderId="0" xfId="150" applyNumberFormat="1" applyFont="1" applyAlignment="1">
      <x:alignment horizontal="right"/>
    </x:xf>
    <x:xf numFmtId="166" fontId="97" fillId="24" borderId="0" xfId="150" applyNumberFormat="1" applyFont="1" applyFill="1"/>
    <x:xf numFmtId="0" fontId="97" fillId="24" borderId="0" xfId="150" applyFont="1" applyFill="1" applyAlignment="1">
      <x:alignment horizontal="center"/>
    </x:xf>
    <x:xf numFmtId="0" fontId="97" fillId="0" borderId="0" xfId="150" applyFont="1" applyAlignment="1">
      <x:alignment horizontal="center"/>
    </x:xf>
    <x:xf numFmtId="180" fontId="97" fillId="0" borderId="0" xfId="150" applyNumberFormat="1" applyFont="1" applyAlignment="1">
      <x:alignment horizontal="center"/>
    </x:xf>
    <x:xf numFmtId="0" fontId="97" fillId="0" borderId="0" xfId="150" applyFont="1" applyAlignment="1">
      <x:alignment horizontal="center"/>
    </x:xf>
    <x:xf numFmtId="180" fontId="97" fillId="24" borderId="0" xfId="150" applyNumberFormat="1" applyFont="1" applyFill="1" applyAlignment="1">
      <x:alignment horizontal="center"/>
    </x:xf>
    <x:xf numFmtId="0" fontId="140" fillId="0" borderId="0" xfId="150" applyFont="1" applyAlignment="1"/>
    <x:xf numFmtId="0" fontId="97" fillId="0" borderId="0" xfId="48" applyFont="1"/>
    <x:xf numFmtId="0" fontId="107" fillId="0" borderId="0" xfId="48" applyFont="1" applyAlignment="1">
      <x:alignment horizontal="left"/>
    </x:xf>
    <x:xf numFmtId="0" fontId="97" fillId="0" borderId="0" xfId="48" applyFont="1" applyAlignment="1">
      <x:alignment horizontal="left"/>
    </x:xf>
    <x:xf numFmtId="0" fontId="97" fillId="0" borderId="0" xfId="40" applyFont="1" applyAlignment="1">
      <x:alignment horizontal="left" vertical="center"/>
    </x:xf>
    <x:xf numFmtId="0" fontId="97" fillId="0" borderId="0" xfId="40" applyFont="1" applyAlignment="1">
      <x:alignment horizontal="justify" vertical="top"/>
    </x:xf>
    <x:xf numFmtId="0" fontId="97" fillId="0" borderId="0" xfId="40" applyFont="1" applyAlignment="1">
      <x:alignment horizontal="left"/>
    </x:xf>
    <x:xf numFmtId="0" fontId="97" fillId="0" borderId="0" xfId="40" applyFont="1" applyAlignment="1">
      <x:alignment horizontal="right"/>
    </x:xf>
    <x:xf numFmtId="4" fontId="97" fillId="0" borderId="0" xfId="40" applyNumberFormat="1" applyFont="1" applyAlignment="1">
      <x:alignment horizontal="right"/>
    </x:xf>
    <x:xf numFmtId="4" fontId="97" fillId="0" borderId="0" xfId="40" applyNumberFormat="1" applyFont="1" applyAlignment="1">
      <x:alignment horizontal="left"/>
    </x:xf>
    <x:xf numFmtId="4" fontId="97" fillId="0" borderId="0" xfId="40" applyNumberFormat="1" applyFont="1" applyAlignment="1">
      <x:alignment horizontal="center"/>
    </x:xf>
    <x:xf numFmtId="0" fontId="108" fillId="0" borderId="0" xfId="40" applyFont="1"/>
    <x:xf numFmtId="10" fontId="97" fillId="0" borderId="0" xfId="40" applyNumberFormat="1" applyFont="1" applyAlignment="1">
      <x:alignment horizontal="right"/>
    </x:xf>
    <x:xf numFmtId="49" fontId="97" fillId="0" borderId="0" xfId="40" applyNumberFormat="1" applyFont="1" applyAlignment="1">
      <x:alignment horizontal="center"/>
    </x:xf>
    <x:xf numFmtId="190" fontId="97" fillId="0" borderId="0" xfId="48" applyNumberFormat="1" applyFont="1"/>
    <x:xf numFmtId="0" fontId="97" fillId="0" borderId="0" xfId="40" applyFont="1" applyAlignment="1">
      <x:alignment horizontal="left" vertical="top"/>
    </x:xf>
    <x:xf numFmtId="0" fontId="107" fillId="0" borderId="0" xfId="40" applyFont="1" applyAlignment="1">
      <x:alignment horizontal="center" vertical="center"/>
    </x:xf>
    <x:xf numFmtId="4" fontId="97" fillId="0" borderId="0" xfId="40" applyNumberFormat="1" applyFont="1" applyAlignment="1">
      <x:alignment horizontal="center" vertical="top"/>
    </x:xf>
    <x:xf numFmtId="0" fontId="104" fillId="0" borderId="0" xfId="40" applyFont="1" applyAlignment="1">
      <x:alignment horizontal="center"/>
    </x:xf>
    <x:xf numFmtId="0" fontId="97" fillId="0" borderId="0" xfId="48" applyFont="1" applyAlignment="1">
      <x:alignment horizontal="center"/>
    </x:xf>
    <x:xf numFmtId="0" fontId="107" fillId="0" borderId="0" xfId="48" applyFont="1" applyAlignment="1">
      <x:alignment horizontal="center"/>
    </x:xf>
    <x:xf numFmtId="0" fontId="107" fillId="0" borderId="0" xfId="54" applyFont="1"/>
    <x:xf numFmtId="0" fontId="97" fillId="0" borderId="0" xfId="54" applyFont="1"/>
    <x:xf numFmtId="0" fontId="107" fillId="0" borderId="0" xfId="54" applyFont="1" applyAlignment="1">
      <x:alignment horizontal="center"/>
    </x:xf>
    <x:xf numFmtId="0" fontId="107" fillId="0" borderId="0" xfId="54" applyFont="1" applyAlignment="1">
      <x:alignment horizontal="left"/>
    </x:xf>
    <x:xf numFmtId="0" fontId="97" fillId="24" borderId="0" xfId="54" applyFont="1" applyFill="1" applyAlignment="1">
      <x:alignment horizontal="left"/>
    </x:xf>
    <x:xf numFmtId="0" fontId="107" fillId="24" borderId="0" xfId="54" applyFont="1" applyFill="1" applyAlignment="1">
      <x:alignment horizontal="center"/>
    </x:xf>
    <x:xf numFmtId="0" fontId="107" fillId="24" borderId="0" xfId="54" applyFont="1" applyFill="1" applyAlignment="1">
      <x:alignment horizontal="left"/>
    </x:xf>
    <x:xf numFmtId="15" fontId="97" fillId="24" borderId="0" xfId="54" applyNumberFormat="1" applyFont="1" applyFill="1" applyAlignment="1">
      <x:alignment horizontal="center"/>
    </x:xf>
    <x:xf numFmtId="0" fontId="97" fillId="24" borderId="0" xfId="54" applyFont="1" applyFill="1"/>
    <x:xf numFmtId="0" fontId="221" fillId="29" borderId="0" xfId="54" applyFont="1" applyFill="1" applyAlignment="1">
      <x:alignment horizontal="center"/>
    </x:xf>
    <x:xf numFmtId="0" fontId="222" fillId="29" borderId="0" xfId="54" applyFont="1" applyFill="1" applyAlignment="1">
      <x:alignment horizontal="center"/>
    </x:xf>
    <x:xf numFmtId="0" fontId="124" fillId="29" borderId="0" xfId="54" applyFont="1" applyFill="1" applyAlignment="1">
      <x:alignment horizontal="center"/>
    </x:xf>
    <x:xf numFmtId="0" fontId="107" fillId="29" borderId="0" xfId="54" applyFont="1" applyFill="1" applyAlignment="1">
      <x:alignment horizontal="center"/>
    </x:xf>
    <x:xf numFmtId="0" fontId="223" fillId="29" borderId="0" xfId="54" applyFont="1" applyFill="1" applyAlignment="1">
      <x:alignment horizontal="center"/>
    </x:xf>
    <x:xf numFmtId="0" fontId="224" fillId="29" borderId="0" xfId="54" applyFont="1" applyFill="1" applyAlignment="1">
      <x:alignment horizontal="center"/>
    </x:xf>
    <x:xf numFmtId="0" fontId="127" fillId="29" borderId="0" xfId="54" applyFont="1" applyFill="1" applyAlignment="1">
      <x:alignment horizontal="center"/>
    </x:xf>
    <x:xf numFmtId="0" fontId="97" fillId="29" borderId="0" xfId="54" applyFont="1" applyFill="1" applyAlignment="1">
      <x:alignment horizontal="center"/>
    </x:xf>
    <x:xf numFmtId="0" fontId="223" fillId="29" borderId="0" xfId="54" applyFont="1" applyFill="1" applyAlignment="1">
      <x:alignment horizontal="left"/>
    </x:xf>
    <x:xf numFmtId="2" fontId="97" fillId="29" borderId="0" xfId="54" applyNumberFormat="1" applyFont="1" applyFill="1" applyAlignment="1">
      <x:alignment horizontal="center"/>
    </x:xf>
    <x:xf numFmtId="2" fontId="97" fillId="29" borderId="0" xfId="54" applyNumberFormat="1" applyFont="1" applyFill="1" applyAlignment="1">
      <x:alignment horizontal="left"/>
    </x:xf>
    <x:xf numFmtId="0" fontId="225" fillId="29" borderId="0" xfId="54" applyFont="1" applyFill="1" applyAlignment="1">
      <x:alignment horizontal="center"/>
    </x:xf>
    <x:xf numFmtId="2" fontId="223" fillId="29" borderId="0" xfId="54" applyNumberFormat="1" applyFont="1" applyFill="1" applyAlignment="1">
      <x:alignment horizontal="left"/>
    </x:xf>
    <x:xf numFmtId="0" fontId="95" fillId="0" borderId="0" xfId="0" applyFont="1" applyAlignment="1"/>
    <x:xf numFmtId="0" fontId="96" fillId="0" borderId="0" xfId="0" applyFont="1" applyAlignment="1">
      <x:alignment horizontal="left"/>
    </x:xf>
    <x:xf numFmtId="0" fontId="95" fillId="33" borderId="0" xfId="0" applyFont="1" applyFill="1"/>
    <x:xf numFmtId="0" fontId="98" fillId="0" borderId="0" xfId="0" applyFont="1" applyAlignment="1"/>
    <x:xf numFmtId="186" fontId="103" fillId="24" borderId="15" xfId="0" applyNumberFormat="1" applyFont="1" applyFill="1" applyBorder="1" applyAlignment="1"/>
    <x:xf numFmtId="179" fontId="121" fillId="24" borderId="10" xfId="0" applyNumberFormat="1" applyFont="1" applyFill="1" applyBorder="1" applyAlignment="1"/>
    <x:xf numFmtId="14" fontId="121" fillId="24" borderId="0" xfId="42" applyNumberFormat="1" applyFont="1" applyFill="1" applyAlignment="1">
      <x:alignment horizontal="left" vertical="center"/>
    </x:xf>
    <x:xf numFmtId="0" fontId="103" fillId="24" borderId="0" xfId="49" applyFont="1" applyFill="1" applyAlignment="1">
      <x:alignment horizontal="center"/>
    </x:xf>
    <x:xf numFmtId="0" fontId="142" fillId="0" borderId="13" xfId="43" applyFont="1" applyBorder="1" applyAlignment="1">
      <x:alignment horizontal="center" vertical="center"/>
    </x:xf>
    <x:xf numFmtId="0" fontId="142" fillId="0" borderId="14" xfId="43" applyFont="1" applyBorder="1" applyAlignment="1">
      <x:alignment horizontal="center" vertical="center"/>
    </x:xf>
    <x:xf numFmtId="0" fontId="104" fillId="0" borderId="33" xfId="0" applyFont="1" applyBorder="1" applyAlignment="1">
      <x:alignment horizontal="center"/>
    </x:xf>
    <x:xf numFmtId="0" fontId="142" fillId="0" borderId="33" xfId="43" applyFont="1" applyBorder="1" applyAlignment="1">
      <x:alignment horizontal="center" vertical="center"/>
    </x:xf>
    <x:xf numFmtId="168" fontId="108" fillId="0" borderId="33" xfId="43" applyNumberFormat="1" applyFont="1" applyBorder="1" applyAlignment="1">
      <x:alignment horizontal="center" vertical="center"/>
    </x:xf>
    <x:xf numFmtId="0" fontId="107" fillId="0" borderId="33" xfId="43" applyFont="1" applyBorder="1" applyAlignment="1">
      <x:alignment horizontal="center" vertical="center"/>
    </x:xf>
    <x:xf numFmtId="175" fontId="97" fillId="24" borderId="14" xfId="43" applyNumberFormat="1" applyFont="1" applyFill="1" applyBorder="1" applyAlignment="1">
      <x:alignment horizontal="center" vertical="center"/>
    </x:xf>
    <x:xf numFmtId="3" fontId="141" fillId="0" borderId="0" xfId="0" applyNumberFormat="1" applyFont="1"/>
    <x:xf numFmtId="4" fontId="141" fillId="0" borderId="0" xfId="0" applyNumberFormat="1" applyFont="1"/>
    <x:xf numFmtId="0" fontId="97" fillId="24" borderId="14" xfId="43" applyFont="1" applyFill="1" applyBorder="1" applyAlignment="1">
      <x:alignment horizontal="left"/>
    </x:xf>
    <x:xf numFmtId="4" fontId="97" fillId="24" borderId="14" xfId="43" applyNumberFormat="1" applyFont="1" applyFill="1" applyBorder="1" applyAlignment="1">
      <x:alignment horizontal="center"/>
    </x:xf>
    <x:xf numFmtId="4" fontId="97" fillId="24" borderId="14" xfId="43" applyNumberFormat="1" applyFont="1" applyFill="1" applyBorder="1" applyAlignment="1">
      <x:alignment horizontal="center" vertical="center"/>
    </x:xf>
    <x:xf numFmtId="4" fontId="97" fillId="24" borderId="14" xfId="43" applyNumberFormat="1" applyFont="1" applyFill="1" applyBorder="1" applyAlignment="1">
      <x:alignment horizontal="center"/>
    </x:xf>
    <x:xf numFmtId="174" fontId="125" fillId="24" borderId="14" xfId="0" applyNumberFormat="1" applyFont="1" applyFill="1" applyBorder="1" applyAlignment="1">
      <x:alignment horizontal="center"/>
    </x:xf>
    <x:xf numFmtId="168" fontId="97" fillId="24" borderId="14" xfId="43" applyNumberFormat="1" applyFont="1" applyFill="1" applyBorder="1" applyAlignment="1">
      <x:alignment horizontal="center"/>
    </x:xf>
    <x:xf numFmtId="175" fontId="97" fillId="24" borderId="14" xfId="43" applyNumberFormat="1" applyFont="1" applyFill="1" applyBorder="1" applyAlignment="1">
      <x:alignment horizontal="center"/>
    </x:xf>
    <x:xf numFmtId="4" fontId="141" fillId="0" borderId="0" xfId="0" applyNumberFormat="1" applyFont="1" applyAlignment="1">
      <x:alignment horizontal="right" vertical="center"/>
    </x:xf>
    <x:xf numFmtId="0" fontId="97" fillId="0" borderId="10" xfId="43" applyFont="1" applyBorder="1" applyAlignment="1">
      <x:alignment horizontal="center" vertical="center"/>
    </x:xf>
    <x:xf numFmtId="0" fontId="144" fillId="25" borderId="0" xfId="0" applyFont="1" applyFill="1" applyAlignment="1">
      <x:alignment horizontal="left" vertical="top" wrapText="1"/>
    </x:xf>
    <x:xf numFmtId="0" fontId="108" fillId="0" borderId="10" xfId="43" applyFont="1" applyBorder="1" applyAlignment="1">
      <x:alignment horizontal="center" vertical="center"/>
    </x:xf>
    <x:xf numFmtId="0" fontId="108" fillId="0" borderId="0" xfId="43" applyFont="1" applyAlignment="1">
      <x:alignment vertical="center"/>
    </x:xf>
    <x:xf numFmtId="0" fontId="197" fillId="24" borderId="0" xfId="0" applyFont="1" applyFill="1" applyAlignment="1">
      <x:alignment horizontal="center"/>
    </x:xf>
    <x:xf numFmtId="0" fontId="197" fillId="25" borderId="0" xfId="0" applyFont="1" applyFill="1" applyAlignment="1">
      <x:alignment horizontal="center"/>
    </x:xf>
    <x:xf numFmtId="0" fontId="97" fillId="0" borderId="0" xfId="40" applyFont="1" applyAlignment="1">
      <x:alignment horizontal="center"/>
    </x:xf>
    <x:xf numFmtId="175" fontId="108" fillId="24" borderId="0" xfId="155" applyNumberFormat="1" applyFont="1" applyFill="1"/>
    <x:xf numFmtId="0" fontId="108" fillId="24" borderId="0" xfId="155" applyFont="1" applyFill="1"/>
    <x:xf numFmtId="175" fontId="232" fillId="24" borderId="0" xfId="155" applyNumberFormat="1" applyFont="1" applyFill="1" applyAlignment="1">
      <x:alignment horizontal="center"/>
    </x:xf>
    <x:xf numFmtId="175" fontId="99" fillId="24" borderId="0" xfId="155" applyNumberFormat="1" applyFont="1" applyFill="1"/>
    <x:xf numFmtId="175" fontId="108" fillId="24" borderId="0" xfId="155" applyNumberFormat="1" applyFont="1" applyFill="1"/>
    <x:xf numFmtId="175" fontId="203" fillId="24" borderId="0" xfId="155" applyNumberFormat="1" applyFont="1" applyFill="1"/>
    <x:xf numFmtId="175" fontId="107" fillId="34" borderId="96" xfId="155" applyNumberFormat="1" applyFont="1" applyFill="1" applyBorder="1" applyAlignment="1">
      <x:alignment horizontal="center" vertical="center"/>
    </x:xf>
    <x:xf numFmtId="175" fontId="107" fillId="34" borderId="97" xfId="155" applyNumberFormat="1" applyFont="1" applyFill="1" applyBorder="1" applyAlignment="1">
      <x:alignment horizontal="center" vertical="center"/>
    </x:xf>
    <x:xf numFmtId="175" fontId="107" fillId="34" borderId="98" xfId="155" applyNumberFormat="1" applyFont="1" applyFill="1" applyBorder="1" applyAlignment="1">
      <x:alignment horizontal="center" vertical="center"/>
    </x:xf>
    <x:xf numFmtId="175" fontId="107" fillId="34" borderId="99" xfId="155" applyNumberFormat="1" applyFont="1" applyFill="1" applyBorder="1" applyAlignment="1">
      <x:alignment horizontal="center" vertical="center"/>
    </x:xf>
    <x:xf numFmtId="175" fontId="107" fillId="34" borderId="100" xfId="155" applyNumberFormat="1" applyFont="1" applyFill="1" applyBorder="1" applyAlignment="1">
      <x:alignment horizontal="center" vertical="center"/>
    </x:xf>
    <x:xf numFmtId="175" fontId="99" fillId="34" borderId="101" xfId="155" applyNumberFormat="1" applyFont="1" applyFill="1" applyBorder="1" applyAlignment="1">
      <x:alignment horizontal="center" vertical="center"/>
    </x:xf>
    <x:xf numFmtId="175" fontId="99" fillId="34" borderId="81" xfId="155" applyNumberFormat="1" applyFont="1" applyFill="1" applyBorder="1" applyAlignment="1">
      <x:alignment horizontal="center" vertical="center"/>
    </x:xf>
    <x:xf numFmtId="175" fontId="108" fillId="24" borderId="0" xfId="155" applyNumberFormat="1" applyFont="1" applyFill="1"/>
    <x:xf numFmtId="175" fontId="122" fillId="24" borderId="0" xfId="155" applyNumberFormat="1" applyFont="1" applyFill="1"/>
    <x:xf numFmtId="175" fontId="107" fillId="34" borderId="102" xfId="155" applyNumberFormat="1" applyFont="1" applyFill="1" applyBorder="1"/>
    <x:xf numFmtId="175" fontId="107" fillId="34" borderId="103" xfId="155" applyNumberFormat="1" applyFont="1" applyFill="1" applyBorder="1" applyAlignment="1">
      <x:alignment horizontal="center" vertical="center"/>
    </x:xf>
    <x:xf numFmtId="175" fontId="107" fillId="34" borderId="103" xfId="155" applyNumberFormat="1" applyFont="1" applyFill="1" applyBorder="1" applyAlignment="1">
      <x:alignment horizontal="center"/>
    </x:xf>
    <x:xf numFmtId="175" fontId="107" fillId="34" borderId="103" xfId="155" applyNumberFormat="1" applyFont="1" applyFill="1" applyBorder="1" applyAlignment="1">
      <x:alignment horizontal="center"/>
    </x:xf>
    <x:xf numFmtId="0" fontId="233" fillId="34" borderId="103" xfId="137" applyNumberFormat="1" applyFont="1" applyFill="1" applyBorder="1" applyAlignment="1">
      <x:alignment horizontal="center" vertical="center"/>
    </x:xf>
    <x:xf numFmtId="3" fontId="107" fillId="34" borderId="103" xfId="155" applyNumberFormat="1" applyFont="1" applyFill="1" applyBorder="1" applyAlignment="1">
      <x:alignment horizontal="center" vertical="center"/>
    </x:xf>
    <x:xf numFmtId="175" fontId="107" fillId="34" borderId="103" xfId="155" applyNumberFormat="1" applyFont="1" applyFill="1" applyBorder="1" applyAlignment="1">
      <x:alignment horizontal="center" vertical="center"/>
    </x:xf>
    <x:xf numFmtId="175" fontId="107" fillId="34" borderId="104" xfId="155" applyNumberFormat="1" applyFont="1" applyFill="1" applyBorder="1" applyAlignment="1">
      <x:alignment horizontal="center" vertical="center"/>
    </x:xf>
    <x:xf numFmtId="175" fontId="108" fillId="24" borderId="0" xfId="155" applyNumberFormat="1" applyFont="1" applyFill="1" applyAlignment="1">
      <x:alignment horizontal="right"/>
    </x:xf>
    <x:xf numFmtId="175" fontId="108" fillId="24" borderId="0" xfId="155" applyNumberFormat="1" applyFont="1" applyFill="1" applyAlignment="1">
      <x:alignment horizontal="right"/>
    </x:xf>
    <x:xf numFmtId="175" fontId="108" fillId="24" borderId="0" xfId="155" applyNumberFormat="1" applyFont="1" applyFill="1" applyAlignment="1">
      <x:alignment horizontal="center"/>
    </x:xf>
    <x:xf numFmtId="175" fontId="108" fillId="24" borderId="17" xfId="155" applyNumberFormat="1" applyFont="1" applyFill="1" applyBorder="1"/>
    <x:xf numFmtId="175" fontId="108" fillId="24" borderId="17" xfId="155" applyNumberFormat="1" applyFont="1" applyFill="1" applyBorder="1" applyAlignment="1">
      <x:alignment horizontal="center"/>
    </x:xf>
    <x:xf numFmtId="175" fontId="108" fillId="24" borderId="17" xfId="155" applyNumberFormat="1" applyFont="1" applyFill="1" applyBorder="1" applyAlignment="1">
      <x:alignment horizontal="right"/>
    </x:xf>
    <x:xf numFmtId="175" fontId="108" fillId="24" borderId="17" xfId="155" applyNumberFormat="1" applyFont="1" applyFill="1" applyBorder="1" applyAlignment="1">
      <x:alignment horizontal="right"/>
    </x:xf>
    <x:xf numFmtId="175" fontId="108" fillId="24" borderId="17" xfId="155" applyNumberFormat="1" applyFont="1" applyFill="1" applyBorder="1" applyAlignment="1">
      <x:alignment horizontal="center"/>
    </x:xf>
    <x:xf numFmtId="175" fontId="108" fillId="24" borderId="17" xfId="155" applyNumberFormat="1" applyFont="1" applyFill="1" applyBorder="1" applyAlignment="1">
      <x:alignment horizontal="right"/>
    </x:xf>
    <x:xf numFmtId="175" fontId="108" fillId="24" borderId="17" xfId="155" applyNumberFormat="1" applyFont="1" applyFill="1" applyBorder="1" applyAlignment="1">
      <x:alignment horizontal="center"/>
    </x:xf>
    <x:xf numFmtId="175" fontId="107" fillId="29" borderId="96" xfId="155" applyNumberFormat="1" applyFont="1" applyFill="1" applyBorder="1" applyAlignment="1">
      <x:alignment horizontal="left"/>
    </x:xf>
    <x:xf numFmtId="175" fontId="108" fillId="29" borderId="97" xfId="155" applyNumberFormat="1" applyFont="1" applyFill="1" applyBorder="1" applyAlignment="1">
      <x:alignment horizontal="center"/>
    </x:xf>
    <x:xf numFmtId="214" fontId="108" fillId="29" borderId="98" xfId="155" applyNumberFormat="1" applyFont="1" applyFill="1" applyBorder="1" applyAlignment="1">
      <x:alignment horizontal="center"/>
    </x:xf>
    <x:xf numFmtId="197" fontId="108" fillId="29" borderId="18" xfId="120" applyNumberFormat="1" applyFont="1" applyFill="1" applyBorder="1" applyAlignment="1">
      <x:alignment horizontal="center"/>
    </x:xf>
    <x:xf numFmtId="175" fontId="108" fillId="29" borderId="98" xfId="155" applyNumberFormat="1" applyFont="1" applyFill="1" applyBorder="1" applyAlignment="1">
      <x:alignment horizontal="right"/>
    </x:xf>
    <x:xf numFmtId="175" fontId="108" fillId="29" borderId="97" xfId="155" applyNumberFormat="1" applyFont="1" applyFill="1" applyBorder="1" applyAlignment="1">
      <x:alignment horizontal="right"/>
    </x:xf>
    <x:xf numFmtId="175" fontId="108" fillId="29" borderId="99" xfId="155" applyNumberFormat="1" applyFont="1" applyFill="1" applyBorder="1"/>
    <x:xf numFmtId="174" fontId="108" fillId="29" borderId="97" xfId="155" applyNumberFormat="1" applyFont="1" applyFill="1" applyBorder="1" applyAlignment="1">
      <x:alignment horizontal="center"/>
    </x:xf>
    <x:xf numFmtId="172" fontId="108" fillId="29" borderId="99" xfId="155" applyNumberFormat="1" applyFont="1" applyFill="1" applyBorder="1" applyAlignment="1">
      <x:alignment horizontal="center"/>
    </x:xf>
    <x:xf numFmtId="175" fontId="97" fillId="29" borderId="97" xfId="155" applyNumberFormat="1" applyFont="1" applyFill="1" applyBorder="1" applyAlignment="1">
      <x:alignment horizontal="center"/>
    </x:xf>
    <x:xf numFmtId="175" fontId="108" fillId="29" borderId="97" xfId="155" applyNumberFormat="1" applyFont="1" applyFill="1" applyBorder="1"/>
    <x:xf numFmtId="175" fontId="108" fillId="29" borderId="97" xfId="155" applyNumberFormat="1" applyFont="1" applyFill="1" applyBorder="1" applyAlignment="1">
      <x:alignment horizontal="right"/>
    </x:xf>
    <x:xf numFmtId="172" fontId="108" fillId="29" borderId="97" xfId="155" applyNumberFormat="1" applyFont="1" applyFill="1" applyBorder="1" applyAlignment="1">
      <x:alignment horizontal="center"/>
    </x:xf>
    <x:xf numFmtId="175" fontId="108" fillId="29" borderId="97" xfId="155" applyNumberFormat="1" applyFont="1" applyFill="1" applyBorder="1" applyAlignment="1">
      <x:alignment horizontal="center"/>
    </x:xf>
    <x:xf numFmtId="175" fontId="108" fillId="29" borderId="100" xfId="155" applyNumberFormat="1" applyFont="1" applyFill="1" applyBorder="1" applyAlignment="1">
      <x:alignment horizontal="center"/>
    </x:xf>
    <x:xf numFmtId="167" fontId="97" fillId="24" borderId="101" xfId="155" applyNumberFormat="1" applyFont="1" applyFill="1" applyBorder="1"/>
    <x:xf numFmtId="175" fontId="99" fillId="24" borderId="101" xfId="155" applyNumberFormat="1" applyFont="1" applyFill="1" applyBorder="1" applyAlignment="1">
      <x:alignment horizontal="center"/>
    </x:xf>
    <x:xf numFmtId="172" fontId="108" fillId="24" borderId="0" xfId="155" applyNumberFormat="1" applyFont="1" applyFill="1"/>
    <x:xf numFmtId="175" fontId="107" fillId="29" borderId="105" xfId="155" applyNumberFormat="1" applyFont="1" applyFill="1" applyBorder="1" applyAlignment="1">
      <x:alignment horizontal="left"/>
    </x:xf>
    <x:xf numFmtId="175" fontId="108" fillId="29" borderId="106" xfId="155" applyNumberFormat="1" applyFont="1" applyFill="1" applyBorder="1" applyAlignment="1">
      <x:alignment horizontal="center"/>
    </x:xf>
    <x:xf numFmtId="214" fontId="108" fillId="29" borderId="106" xfId="155" applyNumberFormat="1" applyFont="1" applyFill="1" applyBorder="1" applyAlignment="1">
      <x:alignment horizontal="center"/>
    </x:xf>
    <x:xf numFmtId="197" fontId="108" fillId="29" borderId="107" xfId="120" applyNumberFormat="1" applyFont="1" applyFill="1" applyBorder="1" applyAlignment="1">
      <x:alignment horizontal="center"/>
    </x:xf>
    <x:xf numFmtId="175" fontId="108" fillId="29" borderId="106" xfId="155" applyNumberFormat="1" applyFont="1" applyFill="1" applyBorder="1" applyAlignment="1">
      <x:alignment horizontal="right"/>
    </x:xf>
    <x:xf numFmtId="175" fontId="108" fillId="29" borderId="106" xfId="155" applyNumberFormat="1" applyFont="1" applyFill="1" applyBorder="1"/>
    <x:xf numFmtId="175" fontId="108" fillId="29" borderId="108" xfId="155" applyNumberFormat="1" applyFont="1" applyFill="1" applyBorder="1"/>
    <x:xf numFmtId="174" fontId="108" fillId="29" borderId="106" xfId="155" applyNumberFormat="1" applyFont="1" applyFill="1" applyBorder="1" applyAlignment="1">
      <x:alignment horizontal="center"/>
    </x:xf>
    <x:xf numFmtId="174" fontId="108" fillId="29" borderId="33" xfId="155" applyNumberFormat="1" applyFont="1" applyFill="1" applyBorder="1" applyAlignment="1">
      <x:alignment horizontal="center"/>
    </x:xf>
    <x:xf numFmtId="172" fontId="108" fillId="29" borderId="108" xfId="155" applyNumberFormat="1" applyFont="1" applyFill="1" applyBorder="1" applyAlignment="1">
      <x:alignment horizontal="center"/>
    </x:xf>
    <x:xf numFmtId="175" fontId="108" fillId="29" borderId="106" xfId="155" applyNumberFormat="1" applyFont="1" applyFill="1" applyBorder="1"/>
    <x:xf numFmtId="175" fontId="108" fillId="29" borderId="106" xfId="155" applyNumberFormat="1" applyFont="1" applyFill="1" applyBorder="1" applyAlignment="1">
      <x:alignment horizontal="right"/>
    </x:xf>
    <x:xf numFmtId="175" fontId="108" fillId="29" borderId="109" xfId="155" applyNumberFormat="1" applyFont="1" applyFill="1" applyBorder="1" applyAlignment="1">
      <x:alignment horizontal="right"/>
    </x:xf>
    <x:xf numFmtId="172" fontId="108" fillId="29" borderId="106" xfId="155" applyNumberFormat="1" applyFont="1" applyFill="1" applyBorder="1" applyAlignment="1">
      <x:alignment horizontal="center"/>
    </x:xf>
    <x:xf numFmtId="175" fontId="108" fillId="29" borderId="107" xfId="155" applyNumberFormat="1" applyFont="1" applyFill="1" applyBorder="1" applyAlignment="1">
      <x:alignment horizontal="center"/>
    </x:xf>
    <x:xf numFmtId="175" fontId="108" fillId="29" borderId="110" xfId="155" applyNumberFormat="1" applyFont="1" applyFill="1" applyBorder="1" applyAlignment="1">
      <x:alignment horizontal="center"/>
    </x:xf>
    <x:xf numFmtId="1" fontId="99" fillId="29" borderId="79" xfId="155" applyNumberFormat="1" applyFont="1" applyFill="1" applyBorder="1" applyAlignment="1">
      <x:alignment horizontal="left"/>
    </x:xf>
    <x:xf numFmtId="175" fontId="108" fillId="29" borderId="82" xfId="155" applyNumberFormat="1" applyFont="1" applyFill="1" applyBorder="1" applyAlignment="1">
      <x:alignment horizontal="center"/>
    </x:xf>
    <x:xf numFmtId="214" fontId="108" fillId="29" borderId="82" xfId="155" applyNumberFormat="1" applyFont="1" applyFill="1" applyBorder="1" applyAlignment="1">
      <x:alignment horizontal="center"/>
    </x:xf>
    <x:xf numFmtId="20" fontId="108" fillId="29" borderId="82" xfId="155" applyNumberFormat="1" applyFont="1" applyFill="1" applyBorder="1" applyAlignment="1">
      <x:alignment horizontal="center"/>
    </x:xf>
    <x:xf numFmtId="175" fontId="108" fillId="29" borderId="86" xfId="155" applyNumberFormat="1" applyFont="1" applyFill="1" applyBorder="1" applyAlignment="1">
      <x:alignment horizontal="right"/>
    </x:xf>
    <x:xf numFmtId="175" fontId="108" fillId="29" borderId="82" xfId="155" applyNumberFormat="1" applyFont="1" applyFill="1" applyBorder="1" applyAlignment="1">
      <x:alignment horizontal="right"/>
    </x:xf>
    <x:xf numFmtId="175" fontId="97" fillId="29" borderId="86" xfId="155" applyNumberFormat="1" applyFont="1" applyFill="1" applyBorder="1"/>
    <x:xf numFmtId="175" fontId="108" fillId="29" borderId="86" xfId="155" applyNumberFormat="1" applyFont="1" applyFill="1" applyBorder="1"/>
    <x:xf numFmtId="174" fontId="108" fillId="29" borderId="82" xfId="155" applyNumberFormat="1" applyFont="1" applyFill="1" applyBorder="1"/>
    <x:xf numFmtId="174" fontId="203" fillId="29" borderId="82" xfId="155" applyNumberFormat="1" applyFont="1" applyFill="1" applyBorder="1" applyAlignment="1">
      <x:alignment horizontal="center"/>
    </x:xf>
    <x:xf numFmtId="172" fontId="108" fillId="29" borderId="82" xfId="155" applyNumberFormat="1" applyFont="1" applyFill="1" applyBorder="1" applyAlignment="1">
      <x:alignment horizontal="center"/>
    </x:xf>
    <x:xf numFmtId="4" fontId="234" fillId="29" borderId="82" xfId="155" applyNumberFormat="1" applyFont="1" applyFill="1" applyBorder="1"/>
    <x:xf numFmtId="175" fontId="108" fillId="29" borderId="86" xfId="155" applyNumberFormat="1" applyFont="1" applyFill="1" applyBorder="1" applyAlignment="1">
      <x:alignment horizontal="center"/>
    </x:xf>
    <x:xf numFmtId="175" fontId="108" fillId="29" borderId="86" xfId="155" applyNumberFormat="1" applyFont="1" applyFill="1" applyBorder="1"/>
    <x:xf numFmtId="172" fontId="203" fillId="29" borderId="82" xfId="155" applyNumberFormat="1" applyFont="1" applyFill="1" applyBorder="1"/>
    <x:xf numFmtId="175" fontId="108" fillId="29" borderId="111" xfId="155" applyNumberFormat="1" applyFont="1" applyFill="1" applyBorder="1" applyAlignment="1">
      <x:alignment horizontal="center"/>
    </x:xf>
    <x:xf numFmtId="175" fontId="108" fillId="29" borderId="84" xfId="155" applyNumberFormat="1" applyFont="1" applyFill="1" applyBorder="1" applyAlignment="1">
      <x:alignment horizontal="center"/>
    </x:xf>
    <x:xf numFmtId="172" fontId="99" fillId="24" borderId="0" xfId="155" applyNumberFormat="1" applyFont="1" applyFill="1"/>
    <x:xf numFmtId="175" fontId="99" fillId="24" borderId="80" xfId="155" applyNumberFormat="1" applyFont="1" applyFill="1" applyBorder="1" applyAlignment="1">
      <x:alignment horizontal="center"/>
    </x:xf>
    <x:xf numFmtId="175" fontId="99" fillId="24" borderId="81" xfId="155" applyNumberFormat="1" applyFont="1" applyFill="1" applyBorder="1" applyAlignment="1">
      <x:alignment horizontal="center"/>
    </x:xf>
    <x:xf numFmtId="175" fontId="108" fillId="29" borderId="17" xfId="155" applyNumberFormat="1" applyFont="1" applyFill="1" applyBorder="1"/>
    <x:xf numFmtId="175" fontId="108" fillId="29" borderId="17" xfId="155" applyNumberFormat="1" applyFont="1" applyFill="1" applyBorder="1" applyAlignment="1">
      <x:alignment horizontal="center"/>
    </x:xf>
    <x:xf numFmtId="214" fontId="108" fillId="29" borderId="17" xfId="155" applyNumberFormat="1" applyFont="1" applyFill="1" applyBorder="1" applyAlignment="1">
      <x:alignment horizontal="center"/>
    </x:xf>
    <x:xf numFmtId="20" fontId="108" fillId="29" borderId="17" xfId="155" applyNumberFormat="1" applyFont="1" applyFill="1" applyBorder="1" applyAlignment="1">
      <x:alignment horizontal="center"/>
    </x:xf>
    <x:xf numFmtId="175" fontId="108" fillId="29" borderId="17" xfId="155" applyNumberFormat="1" applyFont="1" applyFill="1" applyBorder="1" applyAlignment="1">
      <x:alignment horizontal="right"/>
    </x:xf>
    <x:xf numFmtId="175" fontId="203" fillId="29" borderId="17" xfId="155" applyNumberFormat="1" applyFont="1" applyFill="1" applyBorder="1" applyAlignment="1">
      <x:alignment horizontal="right"/>
    </x:xf>
    <x:xf numFmtId="172" fontId="108" fillId="29" borderId="17" xfId="155" applyNumberFormat="1" applyFont="1" applyFill="1" applyBorder="1" applyAlignment="1">
      <x:alignment horizontal="center"/>
    </x:xf>
    <x:xf numFmtId="4" fontId="203" fillId="29" borderId="17" xfId="155" applyNumberFormat="1" applyFont="1" applyFill="1" applyBorder="1" applyAlignment="1">
      <x:alignment horizontal="right"/>
    </x:xf>
    <x:xf numFmtId="4" fontId="108" fillId="29" borderId="17" xfId="155" applyNumberFormat="1" applyFont="1" applyFill="1" applyBorder="1" applyAlignment="1">
      <x:alignment horizontal="center"/>
    </x:xf>
    <x:xf numFmtId="175" fontId="108" fillId="29" borderId="17" xfId="155" applyNumberFormat="1" applyFont="1" applyFill="1" applyBorder="1" applyAlignment="1">
      <x:alignment horizontal="center"/>
    </x:xf>
    <x:xf numFmtId="4" fontId="108" fillId="29" borderId="17" xfId="155" applyNumberFormat="1" applyFont="1" applyFill="1" applyBorder="1" applyAlignment="1">
      <x:alignment horizontal="center"/>
    </x:xf>
    <x:xf numFmtId="175" fontId="203" fillId="29" borderId="17" xfId="155" applyNumberFormat="1" applyFont="1" applyFill="1" applyBorder="1" applyAlignment="1">
      <x:alignment horizontal="right"/>
    </x:xf>
    <x:xf numFmtId="175" fontId="108" fillId="29" borderId="17" xfId="155" applyNumberFormat="1" applyFont="1" applyFill="1" applyBorder="1" applyAlignment="1">
      <x:alignment horizontal="center"/>
    </x:xf>
    <x:xf numFmtId="173" fontId="97" fillId="29" borderId="97" xfId="155" applyNumberFormat="1" applyFont="1" applyFill="1" applyBorder="1" applyAlignment="1">
      <x:alignment horizontal="center"/>
    </x:xf>
    <x:xf numFmtId="175" fontId="97" fillId="29" borderId="106" xfId="155" applyNumberFormat="1" applyFont="1" applyFill="1" applyBorder="1" applyAlignment="1">
      <x:alignment horizontal="center"/>
    </x:xf>
    <x:xf numFmtId="174" fontId="108" fillId="29" borderId="82" xfId="155" applyNumberFormat="1" applyFont="1" applyFill="1" applyBorder="1" applyAlignment="1">
      <x:alignment horizontal="center"/>
    </x:xf>
    <x:xf numFmtId="4" fontId="97" fillId="29" borderId="82" xfId="155" applyNumberFormat="1" applyFont="1" applyFill="1" applyBorder="1"/>
    <x:xf numFmtId="172" fontId="108" fillId="29" borderId="82" xfId="155" applyNumberFormat="1" applyFont="1" applyFill="1" applyBorder="1"/>
    <x:xf numFmtId="175" fontId="118" fillId="29" borderId="17" xfId="155" applyNumberFormat="1" applyFont="1" applyFill="1" applyBorder="1" applyAlignment="1">
      <x:alignment horizontal="right"/>
    </x:xf>
    <x:xf numFmtId="175" fontId="118" fillId="29" borderId="17" xfId="155" applyNumberFormat="1" applyFont="1" applyFill="1" applyBorder="1" applyAlignment="1">
      <x:alignment horizontal="center"/>
    </x:xf>
    <x:xf numFmtId="172" fontId="118" fillId="29" borderId="17" xfId="155" applyNumberFormat="1" applyFont="1" applyFill="1" applyBorder="1" applyAlignment="1">
      <x:alignment horizontal="center"/>
    </x:xf>
    <x:xf numFmtId="4" fontId="118" fillId="29" borderId="17" xfId="155" applyNumberFormat="1" applyFont="1" applyFill="1" applyBorder="1" applyAlignment="1">
      <x:alignment horizontal="right"/>
    </x:xf>
    <x:xf numFmtId="4" fontId="118" fillId="29" borderId="17" xfId="155" applyNumberFormat="1" applyFont="1" applyFill="1" applyBorder="1" applyAlignment="1">
      <x:alignment horizontal="center"/>
    </x:xf>
    <x:xf numFmtId="175" fontId="118" fillId="29" borderId="17" xfId="155" applyNumberFormat="1" applyFont="1" applyFill="1" applyBorder="1" applyAlignment="1">
      <x:alignment horizontal="center"/>
    </x:xf>
    <x:xf numFmtId="4" fontId="118" fillId="29" borderId="17" xfId="155" applyNumberFormat="1" applyFont="1" applyFill="1" applyBorder="1" applyAlignment="1">
      <x:alignment horizontal="center"/>
    </x:xf>
    <x:xf numFmtId="175" fontId="118" fillId="29" borderId="17" xfId="155" applyNumberFormat="1" applyFont="1" applyFill="1" applyBorder="1" applyAlignment="1">
      <x:alignment horizontal="right"/>
    </x:xf>
    <x:xf numFmtId="175" fontId="118" fillId="29" borderId="17" xfId="155" applyNumberFormat="1" applyFont="1" applyFill="1" applyBorder="1" applyAlignment="1">
      <x:alignment horizontal="center"/>
    </x:xf>
    <x:xf numFmtId="1" fontId="235" fillId="29" borderId="79" xfId="155" applyNumberFormat="1" applyFont="1" applyFill="1" applyBorder="1" applyAlignment="1">
      <x:alignment horizontal="left"/>
    </x:xf>
    <x:xf numFmtId="185" fontId="108" fillId="29" borderId="82" xfId="155" applyNumberFormat="1" applyFont="1" applyFill="1" applyBorder="1" applyAlignment="1">
      <x:alignment horizontal="center"/>
    </x:xf>
    <x:xf numFmtId="214" fontId="118" fillId="29" borderId="17" xfId="155" applyNumberFormat="1" applyFont="1" applyFill="1" applyBorder="1" applyAlignment="1">
      <x:alignment horizontal="center"/>
    </x:xf>
    <x:xf numFmtId="20" fontId="118" fillId="29" borderId="17" xfId="155" applyNumberFormat="1" applyFont="1" applyFill="1" applyBorder="1" applyAlignment="1">
      <x:alignment horizontal="center"/>
    </x:xf>
    <x:xf numFmtId="175" fontId="118" fillId="29" borderId="97" xfId="155" applyNumberFormat="1" applyFont="1" applyFill="1" applyBorder="1" applyAlignment="1">
      <x:alignment horizontal="center"/>
    </x:xf>
    <x:xf numFmtId="214" fontId="118" fillId="29" borderId="98" xfId="155" applyNumberFormat="1" applyFont="1" applyFill="1" applyBorder="1" applyAlignment="1">
      <x:alignment horizontal="center"/>
    </x:xf>
    <x:xf numFmtId="197" fontId="118" fillId="29" borderId="18" xfId="120" applyNumberFormat="1" applyFont="1" applyFill="1" applyBorder="1" applyAlignment="1">
      <x:alignment horizontal="center"/>
    </x:xf>
    <x:xf numFmtId="175" fontId="118" fillId="29" borderId="98" xfId="155" applyNumberFormat="1" applyFont="1" applyFill="1" applyBorder="1" applyAlignment="1">
      <x:alignment horizontal="right"/>
    </x:xf>
    <x:xf numFmtId="175" fontId="118" fillId="29" borderId="97" xfId="155" applyNumberFormat="1" applyFont="1" applyFill="1" applyBorder="1" applyAlignment="1">
      <x:alignment horizontal="right"/>
    </x:xf>
    <x:xf numFmtId="175" fontId="118" fillId="29" borderId="99" xfId="155" applyNumberFormat="1" applyFont="1" applyFill="1" applyBorder="1"/>
    <x:xf numFmtId="175" fontId="118" fillId="29" borderId="99" xfId="155" applyNumberFormat="1" applyFont="1" applyFill="1" applyBorder="1"/>
    <x:xf numFmtId="174" fontId="118" fillId="29" borderId="97" xfId="155" applyNumberFormat="1" applyFont="1" applyFill="1" applyBorder="1" applyAlignment="1">
      <x:alignment horizontal="center"/>
    </x:xf>
    <x:xf numFmtId="172" fontId="118" fillId="29" borderId="99" xfId="155" applyNumberFormat="1" applyFont="1" applyFill="1" applyBorder="1" applyAlignment="1">
      <x:alignment horizontal="center"/>
    </x:xf>
    <x:xf numFmtId="173" fontId="127" fillId="29" borderId="97" xfId="155" applyNumberFormat="1" applyFont="1" applyFill="1" applyBorder="1" applyAlignment="1">
      <x:alignment horizontal="center"/>
    </x:xf>
    <x:xf numFmtId="175" fontId="118" fillId="29" borderId="97" xfId="155" applyNumberFormat="1" applyFont="1" applyFill="1" applyBorder="1"/>
    <x:xf numFmtId="175" fontId="118" fillId="29" borderId="97" xfId="155" applyNumberFormat="1" applyFont="1" applyFill="1" applyBorder="1" applyAlignment="1">
      <x:alignment horizontal="right"/>
    </x:xf>
    <x:xf numFmtId="172" fontId="118" fillId="29" borderId="97" xfId="155" applyNumberFormat="1" applyFont="1" applyFill="1" applyBorder="1" applyAlignment="1">
      <x:alignment horizontal="center"/>
    </x:xf>
    <x:xf numFmtId="175" fontId="118" fillId="29" borderId="97" xfId="155" applyNumberFormat="1" applyFont="1" applyFill="1" applyBorder="1" applyAlignment="1">
      <x:alignment horizontal="center"/>
    </x:xf>
    <x:xf numFmtId="175" fontId="118" fillId="29" borderId="100" xfId="155" applyNumberFormat="1" applyFont="1" applyFill="1" applyBorder="1" applyAlignment="1">
      <x:alignment horizontal="center"/>
    </x:xf>
    <x:xf numFmtId="175" fontId="118" fillId="29" borderId="106" xfId="155" applyNumberFormat="1" applyFont="1" applyFill="1" applyBorder="1" applyAlignment="1">
      <x:alignment horizontal="center"/>
    </x:xf>
    <x:xf numFmtId="214" fontId="118" fillId="29" borderId="106" xfId="155" applyNumberFormat="1" applyFont="1" applyFill="1" applyBorder="1" applyAlignment="1">
      <x:alignment horizontal="center"/>
    </x:xf>
    <x:xf numFmtId="197" fontId="118" fillId="29" borderId="107" xfId="120" applyNumberFormat="1" applyFont="1" applyFill="1" applyBorder="1" applyAlignment="1">
      <x:alignment horizontal="center"/>
    </x:xf>
    <x:xf numFmtId="175" fontId="118" fillId="29" borderId="106" xfId="155" applyNumberFormat="1" applyFont="1" applyFill="1" applyBorder="1" applyAlignment="1">
      <x:alignment horizontal="right"/>
    </x:xf>
    <x:xf numFmtId="175" fontId="118" fillId="29" borderId="106" xfId="155" applyNumberFormat="1" applyFont="1" applyFill="1" applyBorder="1"/>
    <x:xf numFmtId="175" fontId="118" fillId="29" borderId="108" xfId="155" applyNumberFormat="1" applyFont="1" applyFill="1" applyBorder="1"/>
    <x:xf numFmtId="174" fontId="118" fillId="29" borderId="106" xfId="155" applyNumberFormat="1" applyFont="1" applyFill="1" applyBorder="1" applyAlignment="1">
      <x:alignment horizontal="center"/>
    </x:xf>
    <x:xf numFmtId="174" fontId="118" fillId="29" borderId="33" xfId="155" applyNumberFormat="1" applyFont="1" applyFill="1" applyBorder="1" applyAlignment="1">
      <x:alignment horizontal="center"/>
    </x:xf>
    <x:xf numFmtId="172" fontId="118" fillId="29" borderId="108" xfId="155" applyNumberFormat="1" applyFont="1" applyFill="1" applyBorder="1" applyAlignment="1">
      <x:alignment horizontal="center"/>
    </x:xf>
    <x:xf numFmtId="175" fontId="127" fillId="29" borderId="106" xfId="155" applyNumberFormat="1" applyFont="1" applyFill="1" applyBorder="1" applyAlignment="1">
      <x:alignment horizontal="center"/>
    </x:xf>
    <x:xf numFmtId="175" fontId="118" fillId="29" borderId="106" xfId="155" applyNumberFormat="1" applyFont="1" applyFill="1" applyBorder="1"/>
    <x:xf numFmtId="175" fontId="118" fillId="29" borderId="106" xfId="155" applyNumberFormat="1" applyFont="1" applyFill="1" applyBorder="1" applyAlignment="1">
      <x:alignment horizontal="right"/>
    </x:xf>
    <x:xf numFmtId="175" fontId="118" fillId="29" borderId="109" xfId="155" applyNumberFormat="1" applyFont="1" applyFill="1" applyBorder="1" applyAlignment="1">
      <x:alignment horizontal="right"/>
    </x:xf>
    <x:xf numFmtId="172" fontId="118" fillId="29" borderId="106" xfId="155" applyNumberFormat="1" applyFont="1" applyFill="1" applyBorder="1" applyAlignment="1">
      <x:alignment horizontal="center"/>
    </x:xf>
    <x:xf numFmtId="175" fontId="118" fillId="29" borderId="107" xfId="155" applyNumberFormat="1" applyFont="1" applyFill="1" applyBorder="1" applyAlignment="1">
      <x:alignment horizontal="center"/>
    </x:xf>
    <x:xf numFmtId="175" fontId="118" fillId="29" borderId="110" xfId="155" applyNumberFormat="1" applyFont="1" applyFill="1" applyBorder="1" applyAlignment="1">
      <x:alignment horizontal="center"/>
    </x:xf>
    <x:xf numFmtId="1" fontId="123" fillId="29" borderId="79" xfId="155" applyNumberFormat="1" applyFont="1" applyFill="1" applyBorder="1" applyAlignment="1">
      <x:alignment horizontal="left"/>
    </x:xf>
    <x:xf numFmtId="175" fontId="118" fillId="29" borderId="86" xfId="155" applyNumberFormat="1" applyFont="1" applyFill="1" applyBorder="1" applyAlignment="1">
      <x:alignment horizontal="right"/>
    </x:xf>
    <x:xf numFmtId="175" fontId="118" fillId="29" borderId="82" xfId="155" applyNumberFormat="1" applyFont="1" applyFill="1" applyBorder="1" applyAlignment="1">
      <x:alignment horizontal="right"/>
    </x:xf>
    <x:xf numFmtId="175" fontId="127" fillId="29" borderId="86" xfId="155" applyNumberFormat="1" applyFont="1" applyFill="1" applyBorder="1"/>
    <x:xf numFmtId="175" fontId="118" fillId="29" borderId="86" xfId="155" applyNumberFormat="1" applyFont="1" applyFill="1" applyBorder="1"/>
    <x:xf numFmtId="174" fontId="118" fillId="29" borderId="82" xfId="155" applyNumberFormat="1" applyFont="1" applyFill="1" applyBorder="1"/>
    <x:xf numFmtId="174" fontId="118" fillId="29" borderId="82" xfId="155" applyNumberFormat="1" applyFont="1" applyFill="1" applyBorder="1" applyAlignment="1">
      <x:alignment horizontal="center"/>
    </x:xf>
    <x:xf numFmtId="185" fontId="118" fillId="29" borderId="82" xfId="155" applyNumberFormat="1" applyFont="1" applyFill="1" applyBorder="1" applyAlignment="1">
      <x:alignment horizontal="center"/>
    </x:xf>
    <x:xf numFmtId="4" fontId="127" fillId="29" borderId="82" xfId="155" applyNumberFormat="1" applyFont="1" applyFill="1" applyBorder="1"/>
    <x:xf numFmtId="175" fontId="118" fillId="29" borderId="86" xfId="155" applyNumberFormat="1" applyFont="1" applyFill="1" applyBorder="1" applyAlignment="1">
      <x:alignment horizontal="center"/>
    </x:xf>
    <x:xf numFmtId="175" fontId="118" fillId="29" borderId="86" xfId="155" applyNumberFormat="1" applyFont="1" applyFill="1" applyBorder="1"/>
    <x:xf numFmtId="172" fontId="118" fillId="29" borderId="82" xfId="155" applyNumberFormat="1" applyFont="1" applyFill="1" applyBorder="1"/>
    <x:xf numFmtId="175" fontId="118" fillId="29" borderId="111" xfId="155" applyNumberFormat="1" applyFont="1" applyFill="1" applyBorder="1" applyAlignment="1">
      <x:alignment horizontal="center"/>
    </x:xf>
    <x:xf numFmtId="175" fontId="118" fillId="29" borderId="84" xfId="155" applyNumberFormat="1" applyFont="1" applyFill="1" applyBorder="1" applyAlignment="1">
      <x:alignment horizontal="center"/>
    </x:xf>
    <x:xf numFmtId="175" fontId="164" fillId="29" borderId="17" xfId="155" applyNumberFormat="1" applyFont="1" applyFill="1" applyBorder="1"/>
    <x:xf numFmtId="175" fontId="164" fillId="24" borderId="17" xfId="155" applyNumberFormat="1" applyFont="1" applyFill="1" applyBorder="1"/>
    <x:xf numFmtId="214" fontId="108" fillId="24" borderId="17" xfId="155" applyNumberFormat="1" applyFont="1" applyFill="1" applyBorder="1" applyAlignment="1">
      <x:alignment horizontal="center"/>
    </x:xf>
    <x:xf numFmtId="20" fontId="108" fillId="24" borderId="17" xfId="155" applyNumberFormat="1" applyFont="1" applyFill="1" applyBorder="1" applyAlignment="1">
      <x:alignment horizontal="center"/>
    </x:xf>
    <x:xf numFmtId="4" fontId="118" fillId="24" borderId="17" xfId="155" applyNumberFormat="1" applyFont="1" applyFill="1" applyBorder="1" applyAlignment="1">
      <x:alignment horizontal="center"/>
    </x:xf>
    <x:xf numFmtId="175" fontId="118" fillId="24" borderId="17" xfId="155" applyNumberFormat="1" applyFont="1" applyFill="1" applyBorder="1" applyAlignment="1">
      <x:alignment horizontal="center"/>
    </x:xf>
    <x:xf numFmtId="175" fontId="118" fillId="24" borderId="17" xfId="155" applyNumberFormat="1" applyFont="1" applyFill="1" applyBorder="1" applyAlignment="1">
      <x:alignment horizontal="right"/>
    </x:xf>
    <x:xf numFmtId="4" fontId="118" fillId="24" borderId="17" xfId="155" applyNumberFormat="1" applyFont="1" applyFill="1" applyBorder="1" applyAlignment="1">
      <x:alignment horizontal="right"/>
    </x:xf>
    <x:xf numFmtId="175" fontId="118" fillId="24" borderId="17" xfId="155" applyNumberFormat="1" applyFont="1" applyFill="1" applyBorder="1" applyAlignment="1">
      <x:alignment horizontal="center"/>
    </x:xf>
    <x:xf numFmtId="4" fontId="118" fillId="24" borderId="17" xfId="155" applyNumberFormat="1" applyFont="1" applyFill="1" applyBorder="1" applyAlignment="1">
      <x:alignment horizontal="center"/>
    </x:xf>
    <x:xf numFmtId="175" fontId="118" fillId="24" borderId="17" xfId="155" applyNumberFormat="1" applyFont="1" applyFill="1" applyBorder="1" applyAlignment="1">
      <x:alignment horizontal="right"/>
    </x:xf>
    <x:xf numFmtId="175" fontId="118" fillId="24" borderId="17" xfId="155" applyNumberFormat="1" applyFont="1" applyFill="1" applyBorder="1" applyAlignment="1">
      <x:alignment horizontal="center"/>
    </x:xf>
    <x:xf numFmtId="175" fontId="107" fillId="24" borderId="96" xfId="155" applyNumberFormat="1" applyFont="1" applyFill="1" applyBorder="1" applyAlignment="1">
      <x:alignment horizontal="left"/>
    </x:xf>
    <x:xf numFmtId="175" fontId="107" fillId="24" borderId="105" xfId="155" applyNumberFormat="1" applyFont="1" applyFill="1" applyBorder="1" applyAlignment="1">
      <x:alignment horizontal="left"/>
    </x:xf>
    <x:xf numFmtId="1" fontId="99" fillId="24" borderId="79" xfId="155" applyNumberFormat="1" applyFont="1" applyFill="1" applyBorder="1" applyAlignment="1">
      <x:alignment horizontal="left"/>
    </x:xf>
    <x:xf numFmtId="175" fontId="108" fillId="24" borderId="82" xfId="155" applyNumberFormat="1" applyFont="1" applyFill="1" applyBorder="1" applyAlignment="1">
      <x:alignment horizontal="center"/>
    </x:xf>
    <x:xf numFmtId="214" fontId="108" fillId="24" borderId="82" xfId="155" applyNumberFormat="1" applyFont="1" applyFill="1" applyBorder="1" applyAlignment="1">
      <x:alignment horizontal="center"/>
    </x:xf>
    <x:xf numFmtId="20" fontId="108" fillId="24" borderId="82" xfId="155" applyNumberFormat="1" applyFont="1" applyFill="1" applyBorder="1" applyAlignment="1">
      <x:alignment horizontal="center"/>
    </x:xf>
    <x:xf numFmtId="175" fontId="118" fillId="24" borderId="86" xfId="155" applyNumberFormat="1" applyFont="1" applyFill="1" applyBorder="1" applyAlignment="1">
      <x:alignment horizontal="right"/>
    </x:xf>
    <x:xf numFmtId="175" fontId="118" fillId="24" borderId="82" xfId="155" applyNumberFormat="1" applyFont="1" applyFill="1" applyBorder="1" applyAlignment="1">
      <x:alignment horizontal="right"/>
    </x:xf>
    <x:xf numFmtId="175" fontId="127" fillId="24" borderId="86" xfId="155" applyNumberFormat="1" applyFont="1" applyFill="1" applyBorder="1"/>
    <x:xf numFmtId="175" fontId="118" fillId="24" borderId="86" xfId="155" applyNumberFormat="1" applyFont="1" applyFill="1" applyBorder="1"/>
    <x:xf numFmtId="174" fontId="118" fillId="24" borderId="82" xfId="155" applyNumberFormat="1" applyFont="1" applyFill="1" applyBorder="1"/>
    <x:xf numFmtId="174" fontId="118" fillId="24" borderId="82" xfId="155" applyNumberFormat="1" applyFont="1" applyFill="1" applyBorder="1" applyAlignment="1">
      <x:alignment horizontal="center"/>
    </x:xf>
    <x:xf numFmtId="185" fontId="118" fillId="24" borderId="82" xfId="155" applyNumberFormat="1" applyFont="1" applyFill="1" applyBorder="1" applyAlignment="1">
      <x:alignment horizontal="center"/>
    </x:xf>
    <x:xf numFmtId="4" fontId="127" fillId="24" borderId="82" xfId="155" applyNumberFormat="1" applyFont="1" applyFill="1" applyBorder="1"/>
    <x:xf numFmtId="175" fontId="118" fillId="24" borderId="86" xfId="155" applyNumberFormat="1" applyFont="1" applyFill="1" applyBorder="1" applyAlignment="1">
      <x:alignment horizontal="center"/>
    </x:xf>
    <x:xf numFmtId="175" fontId="118" fillId="24" borderId="86" xfId="155" applyNumberFormat="1" applyFont="1" applyFill="1" applyBorder="1"/>
    <x:xf numFmtId="172" fontId="118" fillId="24" borderId="82" xfId="155" applyNumberFormat="1" applyFont="1" applyFill="1" applyBorder="1"/>
    <x:xf numFmtId="175" fontId="118" fillId="24" borderId="111" xfId="155" applyNumberFormat="1" applyFont="1" applyFill="1" applyBorder="1" applyAlignment="1">
      <x:alignment horizontal="center"/>
    </x:xf>
    <x:xf numFmtId="175" fontId="118" fillId="24" borderId="84" xfId="155" applyNumberFormat="1" applyFont="1" applyFill="1" applyBorder="1" applyAlignment="1">
      <x:alignment horizontal="center"/>
    </x:xf>
    <x:xf numFmtId="175" fontId="99" fillId="24" borderId="0" xfId="155" applyNumberFormat="1" applyFont="1" applyFill="1"/>
    <x:xf numFmtId="175" fontId="99" fillId="24" borderId="0" xfId="155" applyNumberFormat="1" applyFont="1" applyFill="1" applyAlignment="1">
      <x:alignment horizontal="center"/>
    </x:xf>
    <x:xf numFmtId="175" fontId="107" fillId="24" borderId="0" xfId="155" applyNumberFormat="1" applyFont="1" applyFill="1" applyAlignment="1">
      <x:alignment horizontal="center"/>
    </x:xf>
    <x:xf numFmtId="175" fontId="104" fillId="24" borderId="0" xfId="155" applyNumberFormat="1" applyFont="1" applyFill="1" applyAlignment="1">
      <x:alignment horizontal="center"/>
    </x:xf>
    <x:xf numFmtId="175" fontId="99" fillId="24" borderId="0" xfId="155" applyNumberFormat="1" applyFont="1" applyFill="1" applyAlignment="1">
      <x:alignment horizontal="center"/>
    </x:xf>
    <x:xf numFmtId="175" fontId="99" fillId="24" borderId="81" xfId="155" applyNumberFormat="1" applyFont="1" applyFill="1" applyBorder="1"/>
    <x:xf numFmtId="174" fontId="99" fillId="24" borderId="0" xfId="155" applyNumberFormat="1" applyFont="1" applyFill="1" applyAlignment="1">
      <x:alignment horizontal="left"/>
    </x:xf>
    <x:xf numFmtId="175" fontId="107" fillId="24" borderId="0" xfId="155" applyNumberFormat="1" applyFont="1" applyFill="1"/>
    <x:xf numFmtId="175" fontId="99" fillId="24" borderId="0" xfId="155" applyNumberFormat="1" applyFont="1" applyFill="1" applyAlignment="1">
      <x:alignment horizontal="right"/>
    </x:xf>
    <x:xf numFmtId="172" fontId="99" fillId="24" borderId="0" xfId="155" applyNumberFormat="1" applyFont="1" applyFill="1"/>
    <x:xf numFmtId="175" fontId="99" fillId="24" borderId="0" xfId="155" applyNumberFormat="1" applyFont="1" applyFill="1" applyAlignment="1">
      <x:alignment horizontal="right"/>
    </x:xf>
    <x:xf numFmtId="174" fontId="99" fillId="24" borderId="0" xfId="155" applyNumberFormat="1" applyFont="1" applyFill="1" applyAlignment="1">
      <x:alignment horizontal="center"/>
    </x:xf>
    <x:xf numFmtId="185" fontId="108" fillId="24" borderId="0" xfId="155" applyNumberFormat="1" applyFont="1" applyFill="1"/>
    <x:xf numFmtId="175" fontId="108" fillId="24" borderId="0" xfId="155" applyNumberFormat="1" applyFont="1" applyFill="1"/>
    <x:xf numFmtId="4" fontId="108" fillId="24" borderId="0" xfId="155" applyNumberFormat="1" applyFont="1" applyFill="1" applyAlignment="1">
      <x:alignment horizontal="center"/>
    </x:xf>
    <x:xf numFmtId="175" fontId="99" fillId="34" borderId="80" xfId="155" applyNumberFormat="1" applyFont="1" applyFill="1" applyBorder="1" applyAlignment="1">
      <x:alignment horizontal="left"/>
    </x:xf>
    <x:xf numFmtId="175" fontId="99" fillId="34" borderId="95" xfId="155" applyNumberFormat="1" applyFont="1" applyFill="1" applyBorder="1" applyAlignment="1">
      <x:alignment horizontal="left"/>
    </x:xf>
    <x:xf numFmtId="175" fontId="108" fillId="34" borderId="95" xfId="155" applyNumberFormat="1" applyFont="1" applyFill="1" applyBorder="1"/>
    <x:xf numFmtId="175" fontId="99" fillId="24" borderId="0" xfId="155" applyNumberFormat="1" applyFont="1" applyFill="1" applyAlignment="1">
      <x:alignment horizontal="center"/>
    </x:xf>
    <x:xf numFmtId="175" fontId="108" fillId="24" borderId="0" xfId="155" applyNumberFormat="1" applyFont="1" applyFill="1" applyAlignment="1">
      <x:alignment horizontal="left"/>
    </x:xf>
    <x:xf numFmtId="175" fontId="108" fillId="24" borderId="0" xfId="155" applyNumberFormat="1" applyFont="1" applyFill="1" applyAlignment="1">
      <x:alignment horizontal="left"/>
    </x:xf>
    <x:xf numFmtId="175" fontId="99" fillId="34" borderId="80" xfId="155" applyNumberFormat="1" applyFont="1" applyFill="1" applyBorder="1"/>
    <x:xf numFmtId="175" fontId="108" fillId="34" borderId="95" xfId="155" applyNumberFormat="1" applyFont="1" applyFill="1" applyBorder="1"/>
    <x:xf numFmtId="175" fontId="108" fillId="24" borderId="0" xfId="155" applyNumberFormat="1" applyFont="1" applyFill="1" applyAlignment="1">
      <x:alignment horizontal="centerContinuous"/>
    </x:xf>
    <x:xf numFmtId="175" fontId="99" fillId="24" borderId="0" xfId="155" applyNumberFormat="1" applyFont="1" applyFill="1" applyAlignment="1">
      <x:alignment horizontal="centerContinuous"/>
    </x:xf>
    <x:xf numFmtId="175" fontId="108" fillId="24" borderId="0" xfId="155" applyNumberFormat="1" applyFont="1" applyFill="1" applyAlignment="1">
      <x:alignment horizontal="centerContinuous"/>
    </x:xf>
    <x:xf numFmtId="175" fontId="99" fillId="24" borderId="0" xfId="155" applyNumberFormat="1" applyFont="1" applyFill="1" applyAlignment="1">
      <x:alignment horizontal="left"/>
    </x:xf>
    <x:xf numFmtId="175" fontId="99" fillId="24" borderId="0" xfId="155" applyNumberFormat="1" applyFont="1" applyFill="1" applyAlignment="1">
      <x:alignment horizontal="centerContinuous"/>
    </x:xf>
    <x:xf numFmtId="175" fontId="121" fillId="29" borderId="0" xfId="0" applyNumberFormat="1" applyFont="1" applyFill="1" applyAlignment="1">
      <x:alignment horizontal="right" vertical="center"/>
    </x:xf>
    <x:xf numFmtId="2" fontId="125" fillId="29" borderId="13" xfId="0" applyNumberFormat="1" applyFont="1" applyFill="1" applyBorder="1" applyAlignment="1">
      <x:alignment vertical="center"/>
    </x:xf>
    <x:xf numFmtId="197" fontId="104" fillId="24" borderId="14" xfId="0" applyNumberFormat="1" applyFont="1" applyFill="1" applyBorder="1" applyAlignment="1">
      <x:alignment horizontal="center"/>
    </x:xf>
    <x:xf numFmtId="2" fontId="132" fillId="24" borderId="70" xfId="59" applyNumberFormat="1" applyFont="1" applyFill="1" applyBorder="1" applyAlignment="1">
      <x:alignment horizontal="center" vertical="center"/>
    </x:xf>
    <x:xf numFmtId="2" fontId="125" fillId="24" borderId="33" xfId="59" applyNumberFormat="1" applyFont="1" applyFill="1" applyBorder="1" applyAlignment="1">
      <x:alignment horizontal="center" vertical="center"/>
    </x:xf>
    <x:xf numFmtId="197" fontId="103" fillId="24" borderId="10" xfId="0" applyNumberFormat="1" applyFont="1" applyFill="1" applyBorder="1" applyAlignment="1">
      <x:alignment horizontal="center"/>
    </x:xf>
    <x:xf numFmtId="197" fontId="104" fillId="24" borderId="10" xfId="0" applyNumberFormat="1" applyFont="1" applyFill="1" applyBorder="1" applyAlignment="1">
      <x:alignment horizontal="center"/>
    </x:xf>
    <x:xf numFmtId="197" fontId="103" fillId="24" borderId="10" xfId="0" applyNumberFormat="1" applyFont="1" applyFill="1" applyBorder="1" applyAlignment="1">
      <x:alignment horizontal="center"/>
    </x:xf>
    <x:xf numFmtId="2" fontId="132" fillId="24" borderId="14" xfId="42" applyNumberFormat="1" applyFont="1" applyFill="1" applyBorder="1" applyAlignment="1">
      <x:alignment vertical="center"/>
    </x:xf>
    <x:xf numFmtId="168" fontId="132" fillId="24" borderId="14" xfId="42" applyNumberFormat="1" applyFont="1" applyFill="1" applyBorder="1" applyAlignment="1">
      <x:alignment horizontal="center" vertical="center"/>
    </x:xf>
    <x:xf numFmtId="197" fontId="104" fillId="24" borderId="14" xfId="0" applyNumberFormat="1" applyFont="1" applyFill="1" applyBorder="1" applyAlignment="1">
      <x:alignment horizontal="center"/>
    </x:xf>
    <x:xf numFmtId="197" fontId="103" fillId="24" borderId="33" xfId="0" applyNumberFormat="1" applyFont="1" applyFill="1" applyBorder="1" applyAlignment="1">
      <x:alignment horizontal="center"/>
    </x:xf>
    <x:xf numFmtId="0" fontId="144" fillId="24" borderId="0" xfId="0" applyFont="1" applyFill="1" applyAlignment="1">
      <x:alignment horizontal="left"/>
    </x:xf>
    <x:xf numFmtId="0" fontId="141" fillId="24" borderId="0" xfId="0" applyFont="1" applyFill="1" applyAlignment="1">
      <x:alignment horizontal="center"/>
    </x:xf>
    <x:xf numFmtId="0" fontId="144" fillId="24" borderId="0" xfId="0" applyFont="1" applyFill="1" applyAlignment="1">
      <x:alignment horizontal="center"/>
    </x:xf>
    <x:xf numFmtId="0" fontId="141" fillId="24" borderId="0" xfId="0" applyFont="1" applyFill="1" applyAlignment="1">
      <x:alignment horizontal="left"/>
    </x:xf>
    <x:xf numFmtId="0" fontId="97" fillId="24" borderId="0" xfId="49" applyFont="1" applyFill="1" applyAlignment="1"/>
    <x:xf numFmtId="0" fontId="164" fillId="29" borderId="0" xfId="61" applyFont="1" applyFill="1" applyAlignment="1">
      <x:alignment horizontal="left" vertical="center"/>
    </x:xf>
    <x:xf numFmtId="0" fontId="164" fillId="29" borderId="0" xfId="61" applyFont="1" applyFill="1"/>
    <x:xf numFmtId="4" fontId="125" fillId="24" borderId="14" xfId="59" applyNumberFormat="1" applyFont="1" applyFill="1" applyBorder="1" applyAlignment="1">
      <x:alignment horizontal="center" vertical="center"/>
    </x:xf>
    <x:xf numFmtId="0" fontId="103" fillId="24" borderId="31" xfId="0" applyFont="1" applyFill="1" applyBorder="1" applyAlignment="1">
      <x:alignment horizontal="center" vertical="center"/>
    </x:xf>
    <x:xf numFmtId="0" fontId="121" fillId="24" borderId="31" xfId="0" applyFont="1" applyFill="1" applyBorder="1" applyAlignment="1">
      <x:alignment horizontal="center" vertical="center"/>
    </x:xf>
    <x:xf numFmtId="0" fontId="120" fillId="24" borderId="31" xfId="0" applyFont="1" applyFill="1" applyBorder="1" applyAlignment="1">
      <x:alignment horizontal="center" vertical="center"/>
    </x:xf>
    <x:xf numFmtId="0" fontId="104" fillId="24" borderId="21" xfId="0" applyFont="1" applyFill="1" applyBorder="1" applyAlignment="1">
      <x:alignment horizontal="center"/>
    </x:xf>
    <x:xf numFmtId="208" fontId="97" fillId="0" borderId="0" xfId="741" applyFont="1"/>
    <x:xf numFmtId="208" fontId="104" fillId="24" borderId="0" xfId="480" applyFont="1" applyFill="1" applyAlignment="1">
      <x:alignment horizontal="center"/>
    </x:xf>
    <x:xf numFmtId="208" fontId="96" fillId="0" borderId="0" xfId="741" applyFont="1"/>
    <x:xf numFmtId="208" fontId="110" fillId="24" borderId="0" xfId="480" applyFont="1" applyFill="1" applyAlignment="1">
      <x:alignment horizontal="center"/>
    </x:xf>
    <x:xf numFmtId="208" fontId="102" fillId="24" borderId="0" xfId="480" applyFont="1" applyFill="1" applyAlignment="1">
      <x:alignment horizontal="center"/>
    </x:xf>
    <x:xf numFmtId="208" fontId="97" fillId="0" borderId="17" xfId="741" applyFont="1" applyBorder="1"/>
    <x:xf numFmtId="208" fontId="108" fillId="0" borderId="17" xfId="741" applyFont="1" applyBorder="1"/>
    <x:xf numFmtId="208" fontId="99" fillId="0" borderId="17" xfId="742" applyFont="1" applyBorder="1"/>
    <x:xf numFmtId="208" fontId="99" fillId="0" borderId="17" xfId="741" applyFont="1" applyBorder="1"/>
    <x:xf numFmtId="208" fontId="108" fillId="0" borderId="17" xfId="742" applyFont="1" applyBorder="1"/>
    <x:xf numFmtId="208" fontId="99" fillId="0" borderId="17" xfId="743" applyFont="1" applyBorder="1" applyAlignment="1">
      <x:alignment vertical="center"/>
    </x:xf>
    <x:xf numFmtId="208" fontId="99" fillId="0" borderId="17" xfId="743" applyFont="1" applyBorder="1" applyAlignment="1">
      <x:alignment horizontal="center"/>
    </x:xf>
    <x:xf numFmtId="0" fontId="4" fillId="0" borderId="0" xfId="744"/>
    <x:xf numFmtId="208" fontId="99" fillId="0" borderId="0" xfId="742" applyFont="1"/>
    <x:xf numFmtId="208" fontId="99" fillId="0" borderId="0" xfId="741" applyFont="1"/>
    <x:xf numFmtId="208" fontId="108" fillId="0" borderId="0" xfId="742" applyFont="1"/>
    <x:xf numFmtId="208" fontId="99" fillId="0" borderId="0" xfId="743" applyFont="1" applyAlignment="1">
      <x:alignment vertical="center"/>
    </x:xf>
    <x:xf numFmtId="208" fontId="99" fillId="0" borderId="0" xfId="743" applyFont="1" applyAlignment="1">
      <x:alignment horizontal="center"/>
    </x:xf>
    <x:xf numFmtId="208" fontId="108" fillId="0" borderId="0" xfId="741" applyFont="1"/>
    <x:xf numFmtId="208" fontId="107" fillId="0" borderId="0" xfId="742" applyFont="1"/>
    <x:xf numFmtId="208" fontId="99" fillId="0" borderId="0" xfId="742" applyFont="1" applyAlignment="1">
      <x:alignment horizontal="right"/>
    </x:xf>
    <x:xf numFmtId="208" fontId="108" fillId="0" borderId="0" xfId="743" applyFont="1" applyAlignment="1">
      <x:alignment horizontal="center" vertical="center"/>
    </x:xf>
    <x:xf numFmtId="208" fontId="97" fillId="0" borderId="0" xfId="742" applyFont="1"/>
    <x:xf numFmtId="208" fontId="204" fillId="26" borderId="67" xfId="742" applyFont="1" applyFill="1" applyBorder="1" applyAlignment="1">
      <x:alignment horizontal="center"/>
    </x:xf>
    <x:xf numFmtId="208" fontId="204" fillId="26" borderId="68" xfId="742" applyFont="1" applyFill="1" applyBorder="1" applyAlignment="1">
      <x:alignment horizontal="center"/>
    </x:xf>
    <x:xf numFmtId="208" fontId="238" fillId="26" borderId="68" xfId="480" applyFont="1" applyFill="1" applyBorder="1" applyAlignment="1">
      <x:alignment horizontal="center" vertical="top"/>
    </x:xf>
    <x:xf numFmtId="208" fontId="122" fillId="26" borderId="68" xfId="480" applyFont="1" applyFill="1" applyBorder="1" applyAlignment="1">
      <x:alignment vertical="center"/>
    </x:xf>
    <x:xf numFmtId="208" fontId="204" fillId="26" borderId="69" xfId="742" applyFont="1" applyFill="1" applyBorder="1" applyAlignment="1">
      <x:alignment horizontal="center"/>
    </x:xf>
    <x:xf numFmtId="208" fontId="204" fillId="0" borderId="0" xfId="742" applyFont="1" applyAlignment="1">
      <x:alignment horizontal="center"/>
    </x:xf>
    <x:xf numFmtId="208" fontId="107" fillId="36" borderId="0" xfId="742" applyFont="1" applyFill="1" applyAlignment="1">
      <x:alignment horizontal="left"/>
    </x:xf>
    <x:xf numFmtId="208" fontId="97" fillId="36" borderId="0" xfId="742" applyFont="1" applyFill="1" applyAlignment="1">
      <x:alignment horizontal="left"/>
    </x:xf>
    <x:xf numFmtId="208" fontId="97" fillId="36" borderId="0" xfId="742" applyFont="1" applyFill="1"/>
    <x:xf numFmtId="208" fontId="107" fillId="36" borderId="66" xfId="742" applyFont="1" applyFill="1" applyBorder="1" applyAlignment="1">
      <x:alignment horizontal="left"/>
    </x:xf>
    <x:xf numFmtId="208" fontId="97" fillId="36" borderId="116" xfId="742" applyFont="1" applyFill="1" applyBorder="1"/>
    <x:xf numFmtId="208" fontId="107" fillId="36" borderId="0" xfId="742" applyFont="1" applyFill="1" applyAlignment="1">
      <x:alignment horizontal="left" vertical="top" wrapText="1"/>
    </x:xf>
    <x:xf numFmtId="208" fontId="127" fillId="36" borderId="0" xfId="742" applyFont="1" applyFill="1" applyAlignment="1">
      <x:alignment horizontal="left"/>
    </x:xf>
    <x:xf numFmtId="208" fontId="127" fillId="36" borderId="0" xfId="742" applyFont="1" applyFill="1"/>
    <x:xf numFmtId="208" fontId="127" fillId="0" borderId="0" xfId="741" applyFont="1"/>
    <x:xf numFmtId="208" fontId="142" fillId="0" borderId="0" xfId="742" applyFont="1"/>
    <x:xf numFmtId="208" fontId="104" fillId="0" borderId="0" xfId="742" applyFont="1" applyAlignment="1">
      <x:alignment vertical="center"/>
    </x:xf>
    <x:xf numFmtId="208" fontId="103" fillId="0" borderId="0" xfId="742" applyFont="1"/>
    <x:xf numFmtId="208" fontId="103" fillId="0" borderId="0" xfId="742" applyFont="1" applyAlignment="1">
      <x:alignment horizontal="left" vertical="center"/>
    </x:xf>
    <x:xf numFmtId="208" fontId="104" fillId="0" borderId="0" xfId="742" applyFont="1" applyAlignment="1">
      <x:alignment horizontal="left" vertical="center"/>
    </x:xf>
    <x:xf numFmtId="208" fontId="104" fillId="0" borderId="0" xfId="742" applyFont="1"/>
    <x:xf numFmtId="219" fontId="97" fillId="0" borderId="0" xfId="742" applyNumberFormat="1" applyFont="1" applyAlignment="1">
      <x:alignment horizontal="center"/>
    </x:xf>
    <x:xf numFmtId="208" fontId="202" fillId="0" borderId="0" xfId="741" applyFont="1"/>
    <x:xf numFmtId="208" fontId="110" fillId="0" borderId="0" xfId="741" applyFont="1"/>
    <x:xf numFmtId="200" fontId="252" fillId="0" borderId="0" xfId="150" applyNumberFormat="1" applyFont="1" applyAlignment="1">
      <x:alignment horizontal="left"/>
    </x:xf>
    <x:xf numFmtId="0" fontId="247" fillId="24" borderId="0" xfId="44" applyFont="1" applyFill="1" applyAlignment="1">
      <x:alignment vertical="center"/>
    </x:xf>
    <x:xf numFmtId="0" fontId="251" fillId="24" borderId="14" xfId="44" applyFont="1" applyFill="1" applyBorder="1" applyAlignment="1">
      <x:alignment horizontal="center" vertical="center"/>
    </x:xf>
    <x:xf numFmtId="0" fontId="252" fillId="24" borderId="19" xfId="44" applyFont="1" applyFill="1" applyBorder="1" applyAlignment="1">
      <x:alignment horizontal="center"/>
    </x:xf>
    <x:xf numFmtId="220" fontId="252" fillId="24" borderId="14" xfId="44" applyNumberFormat="1" applyFont="1" applyFill="1" applyBorder="1" applyAlignment="1">
      <x:alignment horizontal="right" vertical="center"/>
    </x:xf>
    <x:xf numFmtId="167" fontId="252" fillId="24" borderId="13" xfId="44" applyNumberFormat="1" applyFont="1" applyFill="1" applyBorder="1" applyAlignment="1">
      <x:alignment horizontal="center" vertical="center"/>
    </x:xf>
    <x:xf numFmtId="0" fontId="265" fillId="24" borderId="18" xfId="44" applyFont="1" applyFill="1" applyBorder="1" applyAlignment="1">
      <x:alignment horizontal="center" vertical="center"/>
    </x:xf>
    <x:xf numFmtId="3" fontId="265" fillId="24" borderId="0" xfId="44" applyNumberFormat="1" applyFont="1" applyFill="1" applyAlignment="1">
      <x:alignment vertical="center"/>
    </x:xf>
    <x:xf numFmtId="3" fontId="265" fillId="24" borderId="28" xfId="44" applyNumberFormat="1" applyFont="1" applyFill="1" applyBorder="1" applyAlignment="1">
      <x:alignment vertical="center"/>
    </x:xf>
    <x:xf numFmtId="0" fontId="247" fillId="24" borderId="81" xfId="44" applyFont="1" applyFill="1" applyBorder="1" applyAlignment="1">
      <x:alignment vertical="center"/>
    </x:xf>
    <x:xf numFmtId="0" fontId="265" fillId="24" borderId="14" xfId="44" applyFont="1" applyFill="1" applyBorder="1" applyAlignment="1">
      <x:alignment horizontal="center" vertical="center"/>
    </x:xf>
    <x:xf numFmtId="0" fontId="252" fillId="29" borderId="19" xfId="44" applyFont="1" applyFill="1" applyBorder="1" applyAlignment="1">
      <x:alignment horizontal="center"/>
    </x:xf>
    <x:xf numFmtId="167" fontId="252" fillId="29" borderId="13" xfId="44" applyNumberFormat="1" applyFont="1" applyFill="1" applyBorder="1" applyAlignment="1">
      <x:alignment horizontal="center" vertical="center"/>
    </x:xf>
    <x:xf numFmtId="0" fontId="265" fillId="29" borderId="14" xfId="44" applyFont="1" applyFill="1" applyBorder="1" applyAlignment="1">
      <x:alignment horizontal="center" vertical="center"/>
    </x:xf>
    <x:xf numFmtId="3" fontId="265" fillId="29" borderId="0" xfId="44" applyNumberFormat="1" applyFont="1" applyFill="1" applyAlignment="1">
      <x:alignment vertical="center"/>
    </x:xf>
    <x:xf numFmtId="3" fontId="265" fillId="29" borderId="28" xfId="44" applyNumberFormat="1" applyFont="1" applyFill="1" applyBorder="1" applyAlignment="1">
      <x:alignment vertical="center"/>
    </x:xf>
    <x:xf numFmtId="0" fontId="252" fillId="24" borderId="21" xfId="44" applyFont="1" applyFill="1" applyBorder="1" applyAlignment="1">
      <x:alignment horizontal="center" vertical="center"/>
    </x:xf>
    <x:xf numFmtId="0" fontId="265" fillId="24" borderId="21" xfId="44" applyFont="1" applyFill="1" applyBorder="1" applyAlignment="1">
      <x:alignment horizontal="center" vertical="center"/>
    </x:xf>
    <x:xf numFmtId="3" fontId="265" fillId="24" borderId="20" xfId="44" applyNumberFormat="1" applyFont="1" applyFill="1" applyBorder="1" applyAlignment="1">
      <x:alignment vertical="center"/>
    </x:xf>
    <x:xf numFmtId="3" fontId="265" fillId="24" borderId="56" xfId="44" applyNumberFormat="1" applyFont="1" applyFill="1" applyBorder="1" applyAlignment="1">
      <x:alignment vertical="center"/>
    </x:xf>
    <x:xf numFmtId="3" fontId="251" fillId="24" borderId="37" xfId="44" applyNumberFormat="1" applyFont="1" applyFill="1" applyBorder="1" applyAlignment="1">
      <x:alignment horizontal="right" vertical="center"/>
    </x:xf>
    <x:xf numFmtId="3" fontId="251" fillId="24" borderId="22" xfId="44" applyNumberFormat="1" applyFont="1" applyFill="1" applyBorder="1" applyAlignment="1">
      <x:alignment horizontal="right" vertical="center"/>
    </x:xf>
    <x:xf numFmtId="167" fontId="266" fillId="24" borderId="0" xfId="44" applyNumberFormat="1" applyFont="1" applyFill="1" applyAlignment="1">
      <x:alignment horizontal="center" vertical="center"/>
    </x:xf>
    <x:xf numFmtId="3" fontId="251" fillId="24" borderId="52" xfId="44" applyNumberFormat="1" applyFont="1" applyFill="1" applyBorder="1" applyAlignment="1">
      <x:alignment vertical="center"/>
    </x:xf>
    <x:xf numFmtId="3" fontId="251" fillId="24" borderId="32" xfId="44" applyNumberFormat="1" applyFont="1" applyFill="1" applyBorder="1" applyAlignment="1">
      <x:alignment vertical="center"/>
    </x:xf>
    <x:xf numFmtId="167" fontId="251" fillId="24" borderId="50" xfId="44" applyNumberFormat="1" applyFont="1" applyFill="1" applyBorder="1" applyAlignment="1">
      <x:alignment horizontal="center" vertical="center"/>
    </x:xf>
    <x:xf numFmtId="167" fontId="252" fillId="24" borderId="0" xfId="44" applyNumberFormat="1" applyFont="1" applyFill="1" applyAlignment="1">
      <x:alignment vertical="center"/>
    </x:xf>
    <x:xf numFmtId="167" fontId="251" fillId="24" borderId="71" xfId="44" applyNumberFormat="1" applyFont="1" applyFill="1" applyBorder="1" applyAlignment="1">
      <x:alignment horizontal="center" vertical="center"/>
    </x:xf>
    <x:xf numFmtId="166" fontId="251" fillId="24" borderId="29" xfId="44" applyNumberFormat="1" applyFont="1" applyFill="1" applyBorder="1" applyAlignment="1">
      <x:alignment horizontal="left" vertical="center"/>
    </x:xf>
    <x:xf numFmtId="0" fontId="253" fillId="24" borderId="0" xfId="150" applyFont="1" applyFill="1" applyAlignment="1">
      <x:alignment horizontal="center"/>
    </x:xf>
    <x:xf numFmtId="0" fontId="254" fillId="24" borderId="0" xfId="44" applyFont="1" applyFill="1" applyAlignment="1">
      <x:alignment horizontal="center" vertical="center"/>
    </x:xf>
    <x:xf numFmtId="0" fontId="267" fillId="24" borderId="0" xfId="44" applyFont="1" applyFill="1" applyAlignment="1">
      <x:alignment vertical="center"/>
    </x:xf>
    <x:xf numFmtId="0" fontId="254" fillId="24" borderId="0" xfId="150" applyFont="1" applyFill="1" applyAlignment="1">
      <x:alignment horizontal="center"/>
    </x:xf>
    <x:xf numFmtId="220" fontId="11" fillId="0" borderId="39" xfId="747" applyNumberFormat="1" applyFont="1" applyFill="1" applyBorder="1" applyAlignment="1">
      <x:alignment vertical="center"/>
    </x:xf>
    <x:xf numFmtId="220" fontId="11" fillId="0" borderId="76" xfId="747" applyNumberFormat="1" applyFont="1" applyFill="1" applyBorder="1" applyAlignment="1">
      <x:alignment vertical="center"/>
    </x:xf>
    <x:xf numFmtId="220" fontId="11" fillId="0" borderId="84" xfId="747" applyNumberFormat="1" applyFont="1" applyFill="1" applyBorder="1" applyAlignment="1">
      <x:alignment vertical="center"/>
    </x:xf>
    <x:xf numFmtId="0" fontId="254" fillId="24" borderId="0" xfId="150" applyFont="1" applyFill="1"/>
    <x:xf numFmtId="0" fontId="97" fillId="0" borderId="0" xfId="55" applyFont="1" applyAlignment="1">
      <x:alignment horizontal="left"/>
    </x:xf>
    <x:xf numFmtId="0" fontId="107" fillId="0" borderId="0" xfId="55" applyFont="1" applyAlignment="1">
      <x:alignment horizontal="center"/>
    </x:xf>
    <x:xf numFmtId="0" fontId="97" fillId="24" borderId="0" xfId="60" applyFont="1" applyFill="1" applyAlignment="1">
      <x:alignment horizontal="center"/>
    </x:xf>
    <x:xf numFmtId="0" fontId="107" fillId="24" borderId="0" xfId="0" applyFont="1" applyFill="1" applyAlignment="1">
      <x:alignment horizontal="center"/>
    </x:xf>
    <x:xf numFmtId="0" fontId="97" fillId="24" borderId="0" xfId="0" applyFont="1" applyFill="1" applyAlignment="1">
      <x:alignment horizontal="center"/>
    </x:xf>
    <x:xf numFmtId="0" fontId="110" fillId="0" borderId="0" xfId="43" applyFont="1" applyAlignment="1">
      <x:alignment horizontal="center" vertical="center"/>
    </x:xf>
    <x:xf numFmtId="0" fontId="142" fillId="0" borderId="14" xfId="43" applyFont="1" applyBorder="1" applyAlignment="1">
      <x:alignment horizontal="center" vertical="center"/>
    </x:xf>
    <x:xf numFmtId="0" fontId="107" fillId="24" borderId="0" xfId="49" applyFont="1" applyFill="1" applyAlignment="1">
      <x:alignment horizontal="center"/>
    </x:xf>
    <x:xf numFmtId="0" fontId="204" fillId="24" borderId="0" xfId="60" applyFont="1" applyFill="1" applyAlignment="1">
      <x:alignment vertical="center"/>
    </x:xf>
    <x:xf numFmtId="0" fontId="214" fillId="24" borderId="0" xfId="60" applyFont="1" applyFill="1" applyAlignment="1">
      <x:alignment vertical="center"/>
    </x:xf>
    <x:xf numFmtId="0" fontId="214" fillId="24" borderId="0" xfId="60" applyFont="1" applyFill="1" applyAlignment="1">
      <x:alignment horizontal="center" vertical="center"/>
    </x:xf>
    <x:xf numFmtId="0" fontId="107" fillId="24" borderId="0" xfId="60" applyFont="1" applyFill="1" applyAlignment="1">
      <x:alignment horizontal="left"/>
    </x:xf>
    <x:xf numFmtId="200" fontId="97" fillId="0" borderId="0" xfId="55" applyNumberFormat="1" applyFont="1"/>
    <x:xf numFmtId="0" fontId="142" fillId="24" borderId="0" xfId="60" applyFont="1" applyFill="1" applyAlignment="1">
      <x:alignment vertical="center"/>
    </x:xf>
    <x:xf numFmtId="0" fontId="142" fillId="24" borderId="0" xfId="60" applyFont="1" applyFill="1" applyAlignment="1">
      <x:alignment horizontal="center" vertical="center"/>
    </x:xf>
    <x:xf numFmtId="0" fontId="107" fillId="24" borderId="0" xfId="60" applyFont="1" applyFill="1" applyAlignment="1">
      <x:alignment horizontal="center" vertical="center"/>
    </x:xf>
    <x:xf numFmtId="0" fontId="107" fillId="24" borderId="0" xfId="60" applyFont="1" applyFill="1" applyAlignment="1">
      <x:alignment horizontal="centerContinuous"/>
    </x:xf>
    <x:xf numFmtId="0" fontId="137" fillId="0" borderId="0" xfId="48" applyFont="1"/>
    <x:xf numFmtId="0" fontId="137" fillId="0" borderId="0" xfId="54" applyFont="1"/>
    <x:xf numFmtId="0" fontId="142" fillId="0" borderId="0" xfId="54" applyFont="1" applyAlignment="1">
      <x:alignment horizontal="center"/>
    </x:xf>
    <x:xf numFmtId="0" fontId="142" fillId="0" borderId="0" xfId="54" applyFont="1" applyAlignment="1">
      <x:alignment horizontal="center"/>
    </x:xf>
    <x:xf numFmtId="0" fontId="132" fillId="0" borderId="0" xfId="46" applyFont="1" applyAlignment="1">
      <x:alignment vertical="center"/>
    </x:xf>
    <x:xf numFmtId="0" fontId="97" fillId="0" borderId="0" xfId="150" applyFont="1"/>
    <x:xf numFmtId="0" fontId="137" fillId="24" borderId="0" xfId="49" applyFont="1" applyFill="1" applyAlignment="1">
      <x:alignment vertical="center"/>
    </x:xf>
    <x:xf numFmtId="0" fontId="99" fillId="24" borderId="0" xfId="49" applyFont="1" applyFill="1"/>
    <x:xf numFmtId="0" fontId="97" fillId="24" borderId="0" xfId="49" applyFont="1" applyFill="1"/>
    <x:xf numFmtId="0" fontId="188" fillId="24" borderId="0" xfId="49" applyFont="1" applyFill="1" applyAlignment="1">
      <x:alignment horizontal="center"/>
    </x:xf>
    <x:xf numFmtId="0" fontId="107" fillId="24" borderId="0" xfId="49" applyFont="1" applyFill="1" applyAlignment="1">
      <x:alignment horizontal="right"/>
    </x:xf>
    <x:xf numFmtId="0" fontId="103" fillId="24" borderId="0" xfId="49" applyFont="1" applyFill="1"/>
    <x:xf numFmtId="0" fontId="107" fillId="24" borderId="0" xfId="49" applyFont="1" applyFill="1"/>
    <x:xf numFmtId="4" fontId="97" fillId="24" borderId="0" xfId="49" applyNumberFormat="1" applyFont="1" applyFill="1"/>
    <x:xf numFmtId="2" fontId="108" fillId="24" borderId="0" xfId="49" applyNumberFormat="1" applyFont="1" applyFill="1"/>
    <x:xf numFmtId="0" fontId="103" fillId="0" borderId="0" xfId="0" applyFont="1"/>
    <x:xf numFmtId="0" fontId="103" fillId="24" borderId="0" xfId="0" applyFont="1" applyFill="1" applyAlignment="1">
      <x:alignment horizontal="right"/>
    </x:xf>
    <x:xf numFmtId="0" fontId="137" fillId="24" borderId="0" xfId="42" applyFont="1" applyFill="1" applyAlignment="1">
      <x:alignment vertical="center"/>
    </x:xf>
    <x:xf numFmtId="0" fontId="105" fillId="24" borderId="0" xfId="42" applyFont="1" applyFill="1" applyAlignment="1">
      <x:alignment vertical="center"/>
    </x:xf>
    <x:xf numFmtId="0" fontId="122" fillId="24" borderId="0" xfId="42" applyFont="1" applyFill="1" applyAlignment="1">
      <x:alignment horizontal="center"/>
    </x:xf>
    <x:xf numFmtId="0" fontId="106" fillId="0" borderId="0" xfId="42" applyFont="1" applyAlignment="1">
      <x:alignment vertical="center"/>
    </x:xf>
    <x:xf numFmtId="0" fontId="122" fillId="0" borderId="0" xfId="42" applyFont="1" applyAlignment="1">
      <x:alignment horizontal="center"/>
    </x:xf>
    <x:xf numFmtId="0" fontId="132" fillId="0" borderId="0" xfId="0" applyFont="1" applyAlignment="1">
      <x:alignment horizontal="center"/>
    </x:xf>
    <x:xf numFmtId="0" fontId="125" fillId="24" borderId="0" xfId="42" applyFont="1" applyFill="1"/>
    <x:xf numFmtId="0" fontId="138" fillId="24" borderId="0" xfId="42" applyFont="1" applyFill="1" applyAlignment="1">
      <x:alignment horizontal="left"/>
    </x:xf>
    <x:xf numFmtId="0" fontId="109" fillId="0" borderId="0" xfId="0" applyFont="1"/>
    <x:xf numFmtId="0" fontId="109" fillId="0" borderId="0" xfId="0" applyFont="1" applyAlignment="1">
      <x:alignment horizontal="center"/>
    </x:xf>
    <x:xf numFmtId="0" fontId="133" fillId="24" borderId="0" xfId="0" applyFont="1" applyFill="1" applyAlignment="1">
      <x:alignment horizontal="left"/>
    </x:xf>
    <x:xf numFmtId="0" fontId="109" fillId="24" borderId="0" xfId="0" applyFont="1" applyFill="1"/>
    <x:xf numFmtId="0" fontId="99" fillId="24" borderId="0" xfId="0" applyFont="1" applyFill="1"/>
    <x:xf numFmtId="0" fontId="109" fillId="24" borderId="0" xfId="0" applyFont="1" applyFill="1" applyAlignment="1">
      <x:alignment horizontal="left"/>
    </x:xf>
    <x:xf numFmtId="0" fontId="109" fillId="24" borderId="0" xfId="42" applyFont="1" applyFill="1" applyAlignment="1">
      <x:alignment horizontal="left"/>
    </x:xf>
    <x:xf numFmtId="0" fontId="108" fillId="0" borderId="0" xfId="0" applyFont="1"/>
    <x:xf numFmtId="187" fontId="108" fillId="0" borderId="0" xfId="0" applyNumberFormat="1" applyFont="1"/>
    <x:xf numFmtId="0" fontId="142" fillId="24" borderId="14" xfId="42" applyFont="1" applyFill="1" applyBorder="1" applyAlignment="1">
      <x:alignment horizontal="center" vertical="center"/>
    </x:xf>
    <x:xf numFmtId="168" fontId="107" fillId="24" borderId="14" xfId="42" applyNumberFormat="1" applyFont="1" applyFill="1" applyBorder="1" applyAlignment="1">
      <x:alignment horizontal="center" vertical="justify"/>
    </x:xf>
    <x:xf numFmtId="0" fontId="107" fillId="24" borderId="14" xfId="42" applyFont="1" applyFill="1" applyBorder="1" applyAlignment="1">
      <x:alignment horizontal="center" vertical="center"/>
    </x:xf>
    <x:xf numFmtId="4" fontId="142" fillId="24" borderId="14" xfId="42" applyNumberFormat="1" applyFont="1" applyFill="1" applyBorder="1" applyAlignment="1">
      <x:alignment horizontal="center"/>
    </x:xf>
    <x:xf numFmtId="0" fontId="104" fillId="0" borderId="0" xfId="0" applyFont="1" applyAlignment="1">
      <x:alignment horizontal="center"/>
    </x:xf>
    <x:xf numFmtId="0" fontId="107" fillId="24" borderId="33" xfId="42" applyFont="1" applyFill="1" applyBorder="1" applyAlignment="1">
      <x:alignment horizontal="center" vertical="justify"/>
    </x:xf>
    <x:xf numFmtId="175" fontId="142" fillId="24" borderId="33" xfId="42" applyNumberFormat="1" applyFont="1" applyFill="1" applyBorder="1" applyAlignment="1">
      <x:alignment horizontal="center"/>
    </x:xf>
    <x:xf numFmtId="3" fontId="107" fillId="24" borderId="14" xfId="62" applyNumberFormat="1" applyFont="1" applyFill="1" applyBorder="1" applyAlignment="1">
      <x:alignment horizontal="center"/>
    </x:xf>
    <x:xf numFmtId="170" fontId="120" fillId="0" borderId="0" xfId="0" applyNumberFormat="1" applyFont="1" applyAlignment="1">
      <x:alignment horizontal="center"/>
    </x:xf>
    <x:xf numFmtId="171" fontId="120" fillId="0" borderId="0" xfId="0" applyNumberFormat="1" applyFont="1" applyAlignment="1">
      <x:alignment horizontal="center"/>
    </x:xf>
    <x:xf numFmtId="178" fontId="97" fillId="0" borderId="0" xfId="0" applyNumberFormat="1" applyFont="1"/>
    <x:xf numFmtId="199" fontId="120" fillId="0" borderId="0" xfId="0" applyNumberFormat="1" applyFont="1" applyAlignment="1">
      <x:alignment horizontal="center"/>
    </x:xf>
    <x:xf numFmtId="177" fontId="103" fillId="0" borderId="0" xfId="0" applyNumberFormat="1" applyFont="1"/>
    <x:xf numFmtId="0" fontId="104" fillId="24" borderId="33" xfId="42" applyFont="1" applyFill="1" applyBorder="1" applyAlignment="1">
      <x:alignment horizontal="center" vertical="justify"/>
    </x:xf>
    <x:xf numFmtId="3" fontId="107" fillId="24" borderId="33" xfId="62" applyNumberFormat="1" applyFont="1" applyFill="1" applyBorder="1" applyAlignment="1">
      <x:alignment horizontal="center"/>
    </x:xf>
    <x:xf numFmtId="175" fontId="103" fillId="0" borderId="0" xfId="0" applyNumberFormat="1" applyFont="1"/>
    <x:xf numFmtId="2" fontId="108" fillId="0" borderId="0" xfId="0" applyNumberFormat="1" applyFont="1"/>
    <x:xf numFmtId="2" fontId="108" fillId="28" borderId="0" xfId="0" applyNumberFormat="1" applyFont="1" applyFill="1"/>
    <x:xf numFmtId="2" fontId="99" fillId="0" borderId="0" xfId="0" applyNumberFormat="1" applyFont="1" applyAlignment="1">
      <x:alignment horizontal="left"/>
    </x:xf>
    <x:xf numFmtId="0" fontId="108" fillId="0" borderId="0" xfId="0" applyFont="1" applyAlignment="1">
      <x:alignment horizontal="left"/>
    </x:xf>
    <x:xf numFmtId="0" fontId="116" fillId="24" borderId="0" xfId="42" applyFont="1" applyFill="1" applyAlignment="1">
      <x:alignment vertical="center"/>
    </x:xf>
    <x:xf numFmtId="0" fontId="121" fillId="24" borderId="0" xfId="42" applyFont="1" applyFill="1" applyAlignment="1">
      <x:alignment horizontal="center" vertical="center"/>
    </x:xf>
    <x:xf numFmtId="2" fontId="124" fillId="24" borderId="0" xfId="42" applyNumberFormat="1" applyFont="1" applyFill="1" applyAlignment="1">
      <x:alignment horizontal="center" vertical="center" wrapText="1"/>
    </x:xf>
    <x:xf numFmtId="0" fontId="109" fillId="24" borderId="0" xfId="42" applyFont="1" applyFill="1" applyAlignment="1">
      <x:alignment vertical="center"/>
    </x:xf>
    <x:xf numFmtId="0" fontId="127" fillId="24" borderId="0" xfId="42" applyFont="1" applyFill="1" applyAlignment="1">
      <x:alignment horizontal="center" vertical="center"/>
    </x:xf>
    <x:xf numFmtId="0" fontId="135" fillId="24" borderId="0" xfId="42" applyFont="1" applyFill="1" applyAlignment="1">
      <x:alignment horizontal="center" vertical="center"/>
    </x:xf>
    <x:xf numFmtId="0" fontId="136" fillId="24" borderId="0" xfId="42" applyFont="1" applyFill="1" applyAlignment="1">
      <x:alignment vertical="center"/>
    </x:xf>
    <x:xf numFmtId="0" fontId="132" fillId="24" borderId="0" xfId="42" applyFont="1" applyFill="1" applyAlignment="1">
      <x:alignment horizontal="center" vertical="center"/>
    </x:xf>
    <x:xf numFmtId="0" fontId="132" fillId="24" borderId="0" xfId="42" applyFont="1" applyFill="1" applyAlignment="1">
      <x:alignment horizontal="center" vertical="center"/>
    </x:xf>
    <x:xf numFmtId="0" fontId="129" fillId="24" borderId="0" xfId="42" applyFont="1" applyFill="1" applyAlignment="1">
      <x:alignment horizontal="right" vertical="center"/>
    </x:xf>
    <x:xf numFmtId="0" fontId="130" fillId="24" borderId="0" xfId="42" applyFont="1" applyFill="1" applyAlignment="1">
      <x:alignment horizontal="right" vertical="center"/>
    </x:xf>
    <x:xf numFmtId="0" fontId="135" fillId="24" borderId="0" xfId="61" applyFont="1" applyFill="1"/>
    <x:xf numFmtId="0" fontId="107" fillId="24" borderId="0" xfId="61" applyFont="1" applyFill="1"/>
    <x:xf numFmtId="0" fontId="124" fillId="24" borderId="0" xfId="61" applyFont="1" applyFill="1" applyAlignment="1">
      <x:alignment horizontal="center"/>
    </x:xf>
    <x:xf numFmtId="0" fontId="108" fillId="24" borderId="0" xfId="42" applyFont="1" applyFill="1" applyAlignment="1">
      <x:alignment vertical="center"/>
    </x:xf>
    <x:xf numFmtId="0" fontId="97" fillId="24" borderId="0" xfId="37" applyFont="1" applyFill="1"/>
    <x:xf numFmtId="0" fontId="97" fillId="0" borderId="0" xfId="37" applyFont="1"/>
    <x:xf numFmtId="0" fontId="109" fillId="24" borderId="0" xfId="59" applyFont="1" applyFill="1" applyAlignment="1">
      <x:alignment vertical="center"/>
    </x:xf>
    <x:xf numFmtId="0" fontId="133" fillId="24" borderId="0" xfId="59" applyFont="1" applyFill="1" applyAlignment="1">
      <x:alignment vertical="center"/>
    </x:xf>
    <x:xf numFmtId="0" fontId="132" fillId="24" borderId="0" xfId="59" applyFont="1" applyFill="1" applyAlignment="1">
      <x:alignment horizontal="center" vertical="center"/>
    </x:xf>
    <x:xf numFmtId="2" fontId="132" fillId="24" borderId="0" xfId="59" applyNumberFormat="1" applyFont="1" applyFill="1" applyAlignment="1">
      <x:alignment horizontal="center" vertical="center"/>
    </x:xf>
    <x:xf numFmtId="168" fontId="132" fillId="24" borderId="0" xfId="59" applyNumberFormat="1" applyFont="1" applyFill="1" applyAlignment="1">
      <x:alignment horizontal="center" vertical="center"/>
    </x:xf>
    <x:xf numFmtId="0" fontId="97" fillId="0" borderId="0" xfId="38" applyFont="1"/>
    <x:xf numFmtId="0" fontId="97" fillId="24" borderId="0" xfId="0" applyFont="1" applyFill="1" applyAlignment="1"/>
    <x:xf numFmtId="0" fontId="154" fillId="24" borderId="0" xfId="0" applyFont="1" applyFill="1"/>
    <x:xf numFmtId="173" fontId="97" fillId="24" borderId="0" xfId="0" applyNumberFormat="1" applyFont="1" applyFill="1"/>
    <x:xf numFmtId="168" fontId="97" fillId="24" borderId="0" xfId="0" applyNumberFormat="1" applyFont="1" applyFill="1"/>
    <x:xf numFmtId="0" fontId="97" fillId="24" borderId="0" xfId="38" applyFont="1" applyFill="1"/>
    <x:xf numFmtId="0" fontId="128" fillId="24" borderId="14" xfId="59" applyFont="1" applyFill="1" applyBorder="1" applyAlignment="1">
      <x:alignment horizontal="center" vertical="center" wrapText="1"/>
    </x:xf>
    <x:xf numFmtId="0" fontId="128" fillId="24" borderId="13" xfId="59" applyFont="1" applyFill="1" applyBorder="1" applyAlignment="1">
      <x:alignment horizontal="center" vertical="center" wrapText="1"/>
    </x:xf>
    <x:xf numFmtId="0" fontId="120" fillId="24" borderId="13" xfId="59" applyFont="1" applyFill="1" applyBorder="1" applyAlignment="1">
      <x:alignment horizontal="left" vertical="center" wrapText="1"/>
    </x:xf>
    <x:xf numFmtId="0" fontId="128" fillId="24" borderId="13" xfId="59" applyFont="1" applyFill="1" applyBorder="1" applyAlignment="1">
      <x:alignment vertical="center" wrapText="1"/>
    </x:xf>
    <x:xf numFmtId="0" fontId="125" fillId="24" borderId="0" xfId="59" applyFont="1" applyFill="1" applyAlignment="1">
      <x:alignment horizontal="left" vertical="center"/>
    </x:xf>
    <x:xf numFmtId="0" fontId="132" fillId="24" borderId="0" xfId="59" applyFont="1" applyFill="1" applyAlignment="1">
      <x:alignment vertical="center"/>
    </x:xf>
    <x:xf numFmtId="0" fontId="132" fillId="24" borderId="0" xfId="59" applyFont="1" applyFill="1" applyAlignment="1">
      <x:alignment horizontal="center" vertical="center"/>
    </x:xf>
    <x:xf numFmtId="166" fontId="103" fillId="24" borderId="0" xfId="0" applyNumberFormat="1" applyFont="1" applyFill="1"/>
    <x:xf numFmtId="0" fontId="108" fillId="24" borderId="0" xfId="0" applyFont="1" applyFill="1"/>
    <x:xf numFmtId="0" fontId="101" fillId="0" borderId="0" xfId="38" applyFont="1"/>
    <x:xf numFmtId="0" fontId="101" fillId="0" borderId="0" xfId="37" applyFont="1"/>
    <x:xf numFmtId="4" fontId="117" fillId="0" borderId="0" xfId="38" applyNumberFormat="1" applyFont="1" applyAlignment="1">
      <x:alignment vertical="center"/>
    </x:xf>
    <x:xf numFmtId="168" fontId="164" fillId="0" borderId="0" xfId="38" applyNumberFormat="1" applyFont="1" applyAlignment="1">
      <x:alignment horizontal="center" vertical="center"/>
    </x:xf>
    <x:xf numFmtId="166" fontId="164" fillId="0" borderId="0" xfId="38" applyNumberFormat="1" applyFont="1" applyAlignment="1">
      <x:alignment horizontal="center" vertical="center"/>
    </x:xf>
    <x:xf numFmtId="0" fontId="186" fillId="24" borderId="0" xfId="38" applyFont="1" applyFill="1"/>
    <x:xf numFmtId="2" fontId="97" fillId="24" borderId="0" xfId="38" applyNumberFormat="1" applyFont="1" applyFill="1"/>
    <x:xf numFmtId="0" fontId="187" fillId="24" borderId="0" xfId="49" applyFont="1" applyFill="1" applyAlignment="1">
      <x:alignment horizontal="left" vertical="center"/>
    </x:xf>
    <x:xf numFmtId="0" fontId="104" fillId="24" borderId="0" xfId="42" applyFont="1" applyFill="1"/>
    <x:xf numFmtId="0" fontId="107" fillId="24" borderId="0" xfId="42" applyFont="1" applyFill="1" applyAlignment="1">
      <x:alignment horizontal="center"/>
    </x:xf>
    <x:xf numFmtId="0" fontId="97" fillId="24" borderId="0" xfId="42" applyFont="1" applyFill="1"/>
    <x:xf numFmtId="0" fontId="104" fillId="24" borderId="0" xfId="42" applyFont="1" applyFill="1" applyAlignment="1">
      <x:alignment horizontal="left"/>
    </x:xf>
    <x:xf numFmtId="49" fontId="107" fillId="24" borderId="0" xfId="42" applyNumberFormat="1" applyFont="1" applyFill="1" applyAlignment="1">
      <x:alignment horizontal="center"/>
    </x:xf>
    <x:xf numFmtId="0" fontId="107" fillId="24" borderId="0" xfId="42" applyFont="1" applyFill="1"/>
    <x:xf numFmtId="0" fontId="182" fillId="24" borderId="0" xfId="42" applyFont="1" applyFill="1" applyAlignment="1">
      <x:alignment horizontal="left"/>
    </x:xf>
    <x:xf numFmtId="0" fontId="107" fillId="24" borderId="0" xfId="42" applyFont="1" applyFill="1" applyAlignment="1">
      <x:alignment horizontal="left"/>
    </x:xf>
    <x:xf numFmtId="0" fontId="182" fillId="24" borderId="0" xfId="42" applyFont="1" applyFill="1" applyAlignment="1">
      <x:alignment horizontal="center"/>
    </x:xf>
    <x:xf numFmtId="0" fontId="97" fillId="0" borderId="0" xfId="0" applyFont="1" applyAlignment="1"/>
    <x:xf numFmtId="0" fontId="97" fillId="0" borderId="0" xfId="0" applyFont="1" applyAlignment="1">
      <x:alignment horizontal="center"/>
    </x:xf>
    <x:xf numFmtId="49" fontId="191" fillId="24" borderId="0" xfId="42" applyNumberFormat="1" applyFont="1" applyFill="1" applyAlignment="1">
      <x:alignment horizontal="center"/>
    </x:xf>
    <x:xf numFmtId="0" fontId="108" fillId="24" borderId="0" xfId="42" applyFont="1" applyFill="1" applyAlignment="1">
      <x:alignment horizontal="right"/>
    </x:xf>
    <x:xf numFmtId="13" fontId="108" fillId="24" borderId="0" xfId="42" applyNumberFormat="1" applyFont="1" applyFill="1"/>
    <x:xf numFmtId="4" fontId="108" fillId="24" borderId="0" xfId="42" applyNumberFormat="1" applyFont="1" applyFill="1"/>
    <x:xf numFmtId="2" fontId="108" fillId="24" borderId="0" xfId="42" applyNumberFormat="1" applyFont="1" applyFill="1"/>
    <x:xf numFmtId="4" fontId="108" fillId="24" borderId="0" xfId="42" applyNumberFormat="1" applyFont="1" applyFill="1" applyAlignment="1">
      <x:alignment horizontal="center"/>
    </x:xf>
    <x:xf numFmtId="0" fontId="103" fillId="24" borderId="13" xfId="42" applyFont="1" applyFill="1" applyBorder="1" applyAlignment="1">
      <x:alignment horizontal="left" vertical="center"/>
    </x:xf>
    <x:xf numFmtId="0" fontId="192" fillId="24" borderId="0" xfId="42" applyFont="1" applyFill="1"/>
    <x:xf numFmtId="0" fontId="104" fillId="24" borderId="0" xfId="42" applyFont="1" applyFill="1" applyAlignment="1">
      <x:alignment horizontal="centerContinuous"/>
    </x:xf>
    <x:xf numFmtId="0" fontId="103" fillId="24" borderId="0" xfId="42" applyFont="1" applyFill="1" applyAlignment="1">
      <x:alignment horizontal="centerContinuous"/>
    </x:xf>
    <x:xf numFmtId="0" fontId="103" fillId="24" borderId="0" xfId="42" applyFont="1" applyFill="1" applyAlignment="1">
      <x:alignment horizontal="center"/>
    </x:xf>
    <x:xf numFmtId="0" fontId="107" fillId="24" borderId="0" xfId="42" applyFont="1" applyFill="1" applyAlignment="1">
      <x:alignment horizontal="centerContinuous"/>
    </x:xf>
    <x:xf numFmtId="0" fontId="110" fillId="24" borderId="0" xfId="42" applyFont="1" applyFill="1"/>
    <x:xf numFmtId="0" fontId="107" fillId="24" borderId="0" xfId="61" applyFont="1" applyFill="1" applyAlignment="1">
      <x:alignment horizontal="center"/>
    </x:xf>
    <x:xf numFmtId="0" fontId="137" fillId="0" borderId="0" xfId="43" applyFont="1" applyAlignment="1">
      <x:alignment vertical="center"/>
    </x:xf>
    <x:xf numFmtId="0" fontId="116" fillId="0" borderId="0" xfId="43" applyFont="1"/>
    <x:xf numFmtId="0" fontId="187" fillId="24" borderId="0" xfId="51" applyFont="1" applyFill="1" applyAlignment="1">
      <x:alignment horizontal="left" vertical="center"/>
    </x:xf>
    <x:xf numFmtId="0" fontId="108" fillId="0" borderId="0" xfId="43" applyFont="1"/>
    <x:xf numFmtId="0" fontId="107" fillId="0" borderId="0" xfId="43" applyFont="1" applyAlignment="1">
      <x:alignment horizontal="left"/>
    </x:xf>
    <x:xf numFmtId="0" fontId="142" fillId="0" borderId="33" xfId="43" applyFont="1" applyBorder="1" applyAlignment="1">
      <x:alignment vertical="center"/>
    </x:xf>
    <x:xf numFmtId="0" fontId="120" fillId="0" borderId="0" xfId="58" applyFont="1" applyAlignment="1">
      <x:alignment horizontal="center" vertical="center"/>
    </x:xf>
    <x:xf numFmtId="3" fontId="107" fillId="24" borderId="14" xfId="0" applyNumberFormat="1" applyFont="1" applyFill="1" applyBorder="1" applyAlignment="1">
      <x:alignment horizontal="center"/>
    </x:xf>
    <x:xf numFmtId="167" fontId="103" fillId="0" borderId="0" xfId="58" applyNumberFormat="1" applyFont="1" applyAlignment="1">
      <x:alignment horizontal="center"/>
    </x:xf>
    <x:xf numFmtId="0" fontId="110" fillId="0" borderId="0" xfId="43" applyFont="1"/>
    <x:xf numFmtId="4" fontId="136" fillId="0" borderId="0" xfId="43" applyNumberFormat="1" applyFont="1" applyAlignment="1"/>
    <x:xf numFmtId="0" fontId="110" fillId="0" borderId="0" xfId="43" applyFont="1" applyAlignment="1">
      <x:alignment vertical="center"/>
    </x:xf>
    <x:xf numFmtId="0" fontId="108" fillId="0" borderId="13" xfId="43" applyFont="1" applyBorder="1" applyAlignment="1">
      <x:alignment vertical="center"/>
    </x:xf>
    <x:xf numFmtId="0" fontId="108" fillId="0" borderId="10" xfId="43" applyFont="1" applyBorder="1" applyAlignment="1">
      <x:alignment vertical="center"/>
    </x:xf>
    <x:xf numFmtId="0" fontId="110" fillId="0" borderId="0" xfId="43" applyFont="1" applyAlignment="1">
      <x:alignment horizontal="left" vertical="center"/>
    </x:xf>
    <x:xf numFmtId="0" fontId="110" fillId="0" borderId="10" xfId="43" applyFont="1" applyBorder="1" applyAlignment="1">
      <x:alignment horizontal="center" vertical="center"/>
    </x:xf>
    <x:xf numFmtId="0" fontId="144" fillId="0" borderId="0" xfId="43" applyFont="1"/>
    <x:xf numFmtId="0" fontId="231" fillId="0" borderId="0" xfId="43" applyFont="1"/>
    <x:xf numFmtId="0" fontId="103" fillId="0" borderId="0" xfId="43" applyFont="1"/>
    <x:xf numFmtId="177" fontId="110" fillId="24" borderId="0" xfId="0" applyNumberFormat="1" applyFont="1" applyFill="1"/>
    <x:xf numFmtId="0" fontId="103" fillId="0" borderId="20" xfId="0" applyFont="1" applyBorder="1" applyAlignment="1">
      <x:alignment horizontal="center"/>
    </x:xf>
    <x:xf numFmtId="175" fontId="97" fillId="24" borderId="0" xfId="0" applyNumberFormat="1" applyFont="1" applyFill="1"/>
    <x:xf numFmtId="187" fontId="97" fillId="24" borderId="0" xfId="0" applyNumberFormat="1" applyFont="1" applyFill="1"/>
    <x:xf numFmtId="167" fontId="97" fillId="24" borderId="0" xfId="0" applyNumberFormat="1" applyFont="1" applyFill="1" applyAlignment="1">
      <x:alignment horizontal="center"/>
    </x:xf>
    <x:xf numFmtId="174" fontId="97" fillId="24" borderId="0" xfId="0" applyNumberFormat="1" applyFont="1" applyFill="1" applyAlignment="1">
      <x:alignment horizontal="center"/>
    </x:xf>
    <x:xf numFmtId="166" fontId="97" fillId="24" borderId="0" xfId="0" applyNumberFormat="1" applyFont="1" applyFill="1" applyAlignment="1">
      <x:alignment horizontal="center"/>
    </x:xf>
    <x:xf numFmtId="173" fontId="97" fillId="24" borderId="0" xfId="0" applyNumberFormat="1" applyFont="1" applyFill="1" applyAlignment="1">
      <x:alignment horizontal="center"/>
    </x:xf>
    <x:xf numFmtId="173" fontId="110" fillId="24" borderId="0" xfId="0" applyNumberFormat="1" applyFont="1" applyFill="1" applyAlignment="1"/>
    <x:xf numFmtId="0" fontId="97" fillId="24" borderId="11" xfId="0" applyFont="1" applyFill="1" applyBorder="1"/>
    <x:xf numFmtId="0" fontId="97" fillId="24" borderId="44" xfId="0" applyFont="1" applyFill="1" applyBorder="1"/>
    <x:xf numFmtId="0" fontId="107" fillId="0" borderId="0" xfId="0" applyFont="1" applyAlignment="1">
      <x:alignment horizontal="center"/>
    </x:xf>
    <x:xf numFmtId="168" fontId="201" fillId="24" borderId="0" xfId="0" applyNumberFormat="1" applyFont="1" applyFill="1" applyAlignment="1">
      <x:alignment horizontal="center"/>
    </x:xf>
    <x:xf numFmtId="179" fontId="97" fillId="24" borderId="0" xfId="0" applyNumberFormat="1" applyFont="1" applyFill="1"/>
    <x:xf numFmtId="0" fontId="97" fillId="24" borderId="47" xfId="0" applyFont="1" applyFill="1" applyBorder="1"/>
    <x:xf numFmtId="0" fontId="97" fillId="24" borderId="12" xfId="0" applyFont="1" applyFill="1" applyBorder="1"/>
    <x:xf numFmtId="0" fontId="97" fillId="24" borderId="48" xfId="0" applyFont="1" applyFill="1" applyBorder="1"/>
    <x:xf numFmtId="179" fontId="105" fillId="24" borderId="0" xfId="0" applyNumberFormat="1" applyFont="1" applyFill="1"/>
    <x:xf numFmtId="166" fontId="99" fillId="24" borderId="0" xfId="0" applyNumberFormat="1" applyFont="1" applyFill="1"/>
    <x:xf numFmtId="168" fontId="97" fillId="24" borderId="0" xfId="0" applyNumberFormat="1" applyFont="1" applyFill="1" applyAlignment="1">
      <x:alignment horizontal="center"/>
    </x:xf>
    <x:xf numFmtId="10" fontId="97" fillId="24" borderId="0" xfId="0" applyNumberFormat="1" applyFont="1" applyFill="1" applyAlignment="1">
      <x:alignment horizontal="center"/>
    </x:xf>
    <x:xf numFmtId="0" fontId="119" fillId="0" borderId="0" xfId="0" applyFont="1" applyAlignment="1">
      <x:alignment horizontal="center"/>
    </x:xf>
    <x:xf numFmtId="0" fontId="247" fillId="24" borderId="0" xfId="44" applyFont="1" applyFill="1"/>
    <x:xf numFmtId="0" fontId="248" fillId="24" borderId="0" xfId="44" applyFont="1" applyFill="1" applyAlignment="1">
      <x:alignment horizontal="left" vertical="center"/>
    </x:xf>
    <x:xf numFmtId="0" fontId="249" fillId="24" borderId="0" xfId="150" applyFont="1" applyFill="1" applyAlignment="1">
      <x:alignment horizontal="center" vertical="center"/>
    </x:xf>
    <x:xf numFmtId="0" fontId="247" fillId="0" borderId="0" xfId="44" applyFont="1"/>
    <x:xf numFmtId="0" fontId="250" fillId="24" borderId="0" xfId="44" applyFont="1" applyFill="1" applyAlignment="1">
      <x:alignment horizontal="center" vertical="center"/>
    </x:xf>
    <x:xf numFmtId="0" fontId="251" fillId="24" borderId="0" xfId="44" applyFont="1" applyFill="1"/>
    <x:xf numFmtId="0" fontId="236" fillId="24" borderId="0" xfId="150" applyFont="1" applyFill="1"/>
    <x:xf numFmtId="0" fontId="251" fillId="24" borderId="0" xfId="44" applyFont="1" applyFill="1" applyAlignment="1">
      <x:alignment horizontal="left"/>
    </x:xf>
    <x:xf numFmtId="0" fontId="252" fillId="0" borderId="0" xfId="150" applyFont="1" applyAlignment="1">
      <x:alignment horizontal="left"/>
    </x:xf>
    <x:xf numFmtId="0" fontId="251" fillId="24" borderId="0" xfId="150" applyFont="1" applyFill="1"/>
    <x:xf numFmtId="0" fontId="251" fillId="24" borderId="0" xfId="150" applyFont="1" applyFill="1" applyAlignment="1">
      <x:alignment horizontal="left"/>
    </x:xf>
    <x:xf numFmtId="0" fontId="252" fillId="24" borderId="0" xfId="150" applyFont="1" applyFill="1" applyAlignment="1">
      <x:alignment horizontal="left"/>
    </x:xf>
    <x:xf numFmtId="0" fontId="254" fillId="24" borderId="0" xfId="44" applyFont="1" applyFill="1"/>
    <x:xf numFmtId="0" fontId="255" fillId="24" borderId="0" xfId="44" applyFont="1" applyFill="1" applyAlignment="1">
      <x:alignment vertical="center"/>
    </x:xf>
    <x:xf numFmtId="0" fontId="256" fillId="24" borderId="0" xfId="44" applyFont="1" applyFill="1" applyAlignment="1">
      <x:alignment vertical="center"/>
    </x:xf>
    <x:xf numFmtId="0" fontId="251" fillId="24" borderId="0" xfId="44" applyFont="1" applyFill="1" applyAlignment="1">
      <x:alignment vertical="center"/>
    </x:xf>
    <x:xf numFmtId="0" fontId="251" fillId="24" borderId="64" xfId="44" applyFont="1" applyFill="1" applyBorder="1" applyAlignment="1">
      <x:alignment horizontal="center"/>
    </x:xf>
    <x:xf numFmtId="0" fontId="251" fillId="24" borderId="36" xfId="44" applyFont="1" applyFill="1" applyBorder="1" applyAlignment="1">
      <x:alignment horizontal="center" vertical="center"/>
    </x:xf>
    <x:xf numFmtId="0" fontId="251" fillId="24" borderId="37" xfId="44" applyFont="1" applyFill="1" applyBorder="1" applyAlignment="1">
      <x:alignment horizontal="center" vertical="center"/>
    </x:xf>
    <x:xf numFmtId="0" fontId="251" fillId="24" borderId="0" xfId="44" applyFont="1" applyFill="1" applyAlignment="1">
      <x:alignment horizontal="center" vertical="center"/>
    </x:xf>
    <x:xf numFmtId="0" fontId="257" fillId="24" borderId="0" xfId="44" applyFont="1" applyFill="1" applyAlignment="1">
      <x:alignment vertical="center"/>
    </x:xf>
    <x:xf numFmtId="0" fontId="3" fillId="0" borderId="0" xfId="746"/>
    <x:xf numFmtId="0" fontId="247" fillId="24" borderId="0" xfId="44" applyFont="1" applyFill="1" applyAlignment="1">
      <x:alignment vertical="center"/>
    </x:xf>
    <x:xf numFmtId="0" fontId="258" fillId="37" borderId="58" xfId="44" applyFont="1" applyFill="1" applyBorder="1" applyAlignment="1">
      <x:alignment vertical="center"/>
    </x:xf>
    <x:xf numFmtId="0" fontId="258" fillId="37" borderId="35" xfId="44" applyFont="1" applyFill="1" applyBorder="1" applyAlignment="1">
      <x:alignment vertical="center"/>
    </x:xf>
    <x:xf numFmtId="0" fontId="258" fillId="37" borderId="39" xfId="44" applyFont="1" applyFill="1" applyBorder="1" applyAlignment="1">
      <x:alignment horizontal="center" vertical="center"/>
    </x:xf>
    <x:xf numFmtId="0" fontId="259" fillId="37" borderId="35" xfId="44" applyFont="1" applyFill="1" applyBorder="1" applyAlignment="1">
      <x:alignment horizontal="center" vertical="center"/>
    </x:xf>
    <x:xf numFmtId="0" fontId="251" fillId="37" borderId="34" xfId="44" applyFont="1" applyFill="1" applyBorder="1" applyAlignment="1">
      <x:alignment horizontal="center" vertical="center"/>
    </x:xf>
    <x:xf numFmtId="0" fontId="251" fillId="37" borderId="87" xfId="44" applyFont="1" applyFill="1" applyBorder="1" applyAlignment="1">
      <x:alignment horizontal="center" vertical="center"/>
    </x:xf>
    <x:xf numFmtId="0" fontId="251" fillId="37" borderId="35" xfId="44" applyFont="1" applyFill="1" applyBorder="1" applyAlignment="1">
      <x:alignment horizontal="center" vertical="center"/>
    </x:xf>
    <x:xf numFmtId="0" fontId="258" fillId="24" borderId="19" xfId="44" applyFont="1" applyFill="1" applyBorder="1" applyAlignment="1">
      <x:alignment vertical="center"/>
    </x:xf>
    <x:xf numFmtId="0" fontId="258" fillId="24" borderId="13" xfId="44" applyFont="1" applyFill="1" applyBorder="1" applyAlignment="1">
      <x:alignment horizontal="center" vertical="center"/>
    </x:xf>
    <x:xf numFmtId="0" fontId="258" fillId="24" borderId="14" xfId="44" applyFont="1" applyFill="1" applyBorder="1" applyAlignment="1">
      <x:alignment horizontal="center" vertical="center"/>
    </x:xf>
    <x:xf numFmtId="0" fontId="258" fillId="24" borderId="0" xfId="44" applyFont="1" applyFill="1" applyAlignment="1">
      <x:alignment vertical="center"/>
    </x:xf>
    <x:xf numFmtId="0" fontId="251" fillId="24" borderId="14" xfId="44" applyFont="1" applyFill="1" applyBorder="1" applyAlignment="1">
      <x:alignment horizontal="center" vertical="center"/>
    </x:xf>
    <x:xf numFmtId="0" fontId="251" fillId="24" borderId="13" xfId="44" applyFont="1" applyFill="1" applyBorder="1" applyAlignment="1">
      <x:alignment horizontal="center" vertical="center"/>
    </x:xf>
    <x:xf numFmtId="0" fontId="251" fillId="24" borderId="28" xfId="44" applyFont="1" applyFill="1" applyBorder="1" applyAlignment="1">
      <x:alignment horizontal="center" vertical="center"/>
    </x:xf>
    <x:xf numFmtId="0" fontId="254" fillId="24" borderId="0" xfId="44" applyFont="1" applyFill="1" applyAlignment="1">
      <x:alignment vertical="center"/>
    </x:xf>
    <x:xf numFmtId="0" fontId="251" fillId="24" borderId="13" xfId="44" applyFont="1" applyFill="1" applyBorder="1" applyAlignment="1">
      <x:alignment vertical="center"/>
    </x:xf>
    <x:xf numFmtId="0" fontId="260" fillId="24" borderId="0" xfId="44" applyFont="1" applyFill="1" applyAlignment="1">
      <x:alignment vertical="center"/>
    </x:xf>
    <x:xf numFmtId="0" fontId="261" fillId="24" borderId="13" xfId="44" applyFont="1" applyFill="1" applyBorder="1" applyAlignment="1">
      <x:alignment horizontal="center" vertical="center"/>
    </x:xf>
    <x:xf numFmtId="0" fontId="262" fillId="24" borderId="14" xfId="44" applyFont="1" applyFill="1" applyBorder="1" applyAlignment="1">
      <x:alignment horizontal="center" vertical="center"/>
    </x:xf>
    <x:xf numFmtId="0" fontId="262" fillId="24" borderId="0" xfId="44" applyFont="1" applyFill="1" applyAlignment="1">
      <x:alignment horizontal="center" vertical="center"/>
    </x:xf>
    <x:xf numFmtId="0" fontId="261" fillId="24" borderId="25" xfId="44" applyFont="1" applyFill="1" applyBorder="1"/>
    <x:xf numFmtId="0" fontId="264" fillId="24" borderId="51" xfId="44" applyFont="1" applyFill="1" applyBorder="1" applyAlignment="1">
      <x:alignment horizontal="center" vertical="center"/>
    </x:xf>
    <x:xf numFmtId="0" fontId="251" fillId="24" borderId="21" xfId="44" applyFont="1" applyFill="1" applyBorder="1" applyAlignment="1">
      <x:alignment horizontal="center" vertical="center"/>
    </x:xf>
    <x:xf numFmtId="0" fontId="251" fillId="24" borderId="20" xfId="44" applyFont="1" applyFill="1" applyBorder="1" applyAlignment="1">
      <x:alignment horizontal="center" vertical="center"/>
    </x:xf>
    <x:xf numFmtId="0" fontId="251" fillId="24" borderId="51" xfId="44" applyFont="1" applyFill="1" applyBorder="1" applyAlignment="1">
      <x:alignment horizontal="center" vertical="center"/>
    </x:xf>
    <x:xf numFmtId="0" fontId="262" fillId="24" borderId="21" xfId="44" applyFont="1" applyFill="1" applyBorder="1" applyAlignment="1">
      <x:alignment horizontal="center" vertical="center"/>
    </x:xf>
    <x:xf numFmtId="9" fontId="251" fillId="24" borderId="51" xfId="44" applyNumberFormat="1" applyFont="1" applyFill="1" applyBorder="1" applyAlignment="1">
      <x:alignment horizontal="center" vertical="center"/>
    </x:xf>
    <x:xf numFmtId="0" fontId="251" fillId="24" borderId="56" xfId="44" applyFont="1" applyFill="1" applyBorder="1" applyAlignment="1">
      <x:alignment horizontal="center" vertical="center"/>
    </x:xf>
    <x:xf numFmtId="0" fontId="260" fillId="24" borderId="0" xfId="44" applyFont="1" applyFill="1" applyAlignment="1">
      <x:alignment horizontal="right" vertical="center"/>
    </x:xf>
    <x:xf numFmtId="0" fontId="3" fillId="0" borderId="81" xfId="746" applyBorder="1"/>
    <x:xf numFmtId="167" fontId="251" fillId="24" borderId="24" xfId="44" applyNumberFormat="1" applyFont="1" applyFill="1" applyBorder="1" applyAlignment="1">
      <x:alignment horizontal="center" vertical="center"/>
    </x:xf>
    <x:xf numFmtId="167" fontId="266" fillId="24" borderId="0" xfId="44" applyNumberFormat="1" applyFont="1" applyFill="1" applyAlignment="1">
      <x:alignment horizontal="center" vertical="center"/>
    </x:xf>
    <x:xf numFmtId="0" fontId="252" fillId="24" borderId="0" xfId="44" applyFont="1" applyFill="1" applyAlignment="1">
      <x:alignment horizontal="center" vertical="center"/>
    </x:xf>
    <x:xf numFmtId="0" fontId="251" fillId="24" borderId="49" xfId="44" applyFont="1" applyFill="1" applyBorder="1" applyAlignment="1">
      <x:alignment vertical="center"/>
    </x:xf>
    <x:xf numFmtId="0" fontId="254" fillId="24" borderId="23" xfId="44" applyFont="1" applyFill="1" applyBorder="1"/>
    <x:xf numFmtId="0" fontId="252" fillId="24" borderId="23" xfId="44" applyFont="1" applyFill="1" applyBorder="1" applyAlignment="1">
      <x:alignment vertical="center"/>
    </x:xf>
    <x:xf numFmtId="175" fontId="252" fillId="24" borderId="23" xfId="44" applyNumberFormat="1" applyFont="1" applyFill="1" applyBorder="1" applyAlignment="1">
      <x:alignment vertical="center"/>
    </x:xf>
    <x:xf numFmtId="175" fontId="251" fillId="24" borderId="23" xfId="44" applyNumberFormat="1" applyFont="1" applyFill="1" applyBorder="1" applyAlignment="1">
      <x:alignment vertical="center"/>
    </x:xf>
    <x:xf numFmtId="175" fontId="252" fillId="24" borderId="63" xfId="44" applyNumberFormat="1" applyFont="1" applyFill="1" applyBorder="1" applyAlignment="1">
      <x:alignment vertical="center"/>
    </x:xf>
    <x:xf numFmtId="167" fontId="252" fillId="24" borderId="0" xfId="44" applyNumberFormat="1" applyFont="1" applyFill="1" applyAlignment="1">
      <x:alignment vertical="center"/>
    </x:xf>
    <x:xf numFmtId="0" fontId="252" fillId="24" borderId="0" xfId="44" applyFont="1" applyFill="1" applyAlignment="1">
      <x:alignment vertical="center"/>
    </x:xf>
    <x:xf numFmtId="175" fontId="252" fillId="24" borderId="0" xfId="44" applyNumberFormat="1" applyFont="1" applyFill="1" applyAlignment="1">
      <x:alignment vertical="center"/>
    </x:xf>
    <x:xf numFmtId="175" fontId="251" fillId="24" borderId="0" xfId="44" applyNumberFormat="1" applyFont="1" applyFill="1" applyAlignment="1">
      <x:alignment vertical="center"/>
    </x:xf>
    <x:xf numFmtId="167" fontId="251" fillId="24" borderId="17" xfId="44" applyNumberFormat="1" applyFont="1" applyFill="1" applyBorder="1" applyAlignment="1">
      <x:alignment horizontal="center" vertical="center"/>
    </x:xf>
    <x:xf numFmtId="0" fontId="253" fillId="24" borderId="0" xfId="44" applyFont="1" applyFill="1" applyAlignment="1">
      <x:alignment vertical="center"/>
    </x:xf>
    <x:xf numFmtId="0" fontId="253" fillId="24" borderId="29" xfId="44" applyFont="1" applyFill="1" applyBorder="1" applyAlignment="1">
      <x:alignment vertical="center"/>
    </x:xf>
    <x:xf numFmtId="167" fontId="251" fillId="24" borderId="19" xfId="44" applyNumberFormat="1" applyFont="1" applyFill="1" applyBorder="1" applyAlignment="1">
      <x:alignment horizontal="right" vertical="center"/>
    </x:xf>
    <x:xf numFmtId="167" fontId="251" fillId="24" borderId="0" xfId="44" applyNumberFormat="1" applyFont="1" applyFill="1" applyAlignment="1">
      <x:alignment horizontal="center" vertical="center"/>
    </x:xf>
    <x:xf numFmtId="167" fontId="251" fillId="24" borderId="0" xfId="44" applyNumberFormat="1" applyFont="1" applyFill="1" applyAlignment="1">
      <x:alignment horizontal="right" vertical="center"/>
    </x:xf>
    <x:xf numFmtId="0" fontId="253" fillId="29" borderId="0" xfId="44" applyFont="1" applyFill="1" applyAlignment="1">
      <x:alignment vertical="center"/>
    </x:xf>
    <x:xf numFmtId="167" fontId="251" fillId="24" borderId="25" xfId="44" applyNumberFormat="1" applyFont="1" applyFill="1" applyBorder="1" applyAlignment="1">
      <x:alignment horizontal="center" vertical="center"/>
    </x:xf>
    <x:xf numFmtId="167" fontId="251" fillId="24" borderId="20" xfId="44" applyNumberFormat="1" applyFont="1" applyFill="1" applyBorder="1" applyAlignment="1">
      <x:alignment horizontal="center" vertical="center"/>
    </x:xf>
    <x:xf numFmtId="167" fontId="251" fillId="24" borderId="32" xfId="44" applyNumberFormat="1" applyFont="1" applyFill="1" applyBorder="1" applyAlignment="1">
      <x:alignment horizontal="center" vertical="center"/>
    </x:xf>
    <x:xf numFmtId="0" fontId="254" fillId="24" borderId="24" xfId="44" applyFont="1" applyFill="1" applyBorder="1"/>
    <x:xf numFmtId="0" fontId="254" fillId="24" borderId="17" xfId="44" applyFont="1" applyFill="1" applyBorder="1"/>
    <x:xf numFmtId="0" fontId="254" fillId="24" borderId="30" xfId="44" applyFont="1" applyFill="1" applyBorder="1"/>
    <x:xf numFmtId="0" fontId="255" fillId="24" borderId="19" xfId="44" applyFont="1" applyFill="1" applyBorder="1" applyAlignment="1">
      <x:alignment vertical="center"/>
    </x:xf>
    <x:xf numFmtId="166" fontId="251" fillId="24" borderId="0" xfId="44" applyNumberFormat="1" applyFont="1" applyFill="1" applyAlignment="1">
      <x:alignment horizontal="left" vertical="center"/>
    </x:xf>
    <x:xf numFmtId="0" fontId="251" fillId="24" borderId="0" xfId="44" applyFont="1" applyFill="1" applyAlignment="1">
      <x:alignment horizontal="center" vertical="center"/>
    </x:xf>
    <x:xf numFmtId="0" fontId="255" fillId="24" borderId="0" xfId="150" applyFont="1" applyFill="1" applyAlignment="1">
      <x:alignment horizontal="center" vertical="center"/>
    </x:xf>
    <x:xf numFmtId="0" fontId="255" fillId="24" borderId="0" xfId="150" applyFont="1" applyFill="1" applyAlignment="1">
      <x:alignment horizontal="center"/>
    </x:xf>
    <x:xf numFmtId="0" fontId="258" fillId="24" borderId="0" xfId="150" applyFont="1" applyFill="1"/>
    <x:xf numFmtId="0" fontId="258" fillId="24" borderId="0" xfId="44" applyFont="1" applyFill="1" applyAlignment="1">
      <x:alignment horizontal="right"/>
    </x:xf>
    <x:xf numFmtId="0" fontId="254" fillId="24" borderId="0" xfId="44" applyFont="1" applyFill="1" applyAlignment="1">
      <x:alignment horizontal="center" vertical="center"/>
    </x:xf>
    <x:xf numFmtId="0" fontId="255" fillId="24" borderId="0" xfId="150" applyFont="1" applyFill="1" applyAlignment="1"/>
    <x:xf numFmtId="0" fontId="247" fillId="24" borderId="87" xfId="44" applyFont="1" applyFill="1" applyBorder="1"/>
    <x:xf numFmtId="0" fontId="247" fillId="24" borderId="39" xfId="44" applyFont="1" applyFill="1" applyBorder="1"/>
    <x:xf numFmtId="0" fontId="247" fillId="24" borderId="70" xfId="44" applyFont="1" applyFill="1" applyBorder="1"/>
    <x:xf numFmtId="0" fontId="247" fillId="24" borderId="77" xfId="44" applyFont="1" applyFill="1" applyBorder="1"/>
    <x:xf numFmtId="0" fontId="247" fillId="24" borderId="78" xfId="44" applyFont="1" applyFill="1" applyBorder="1"/>
    <x:xf numFmtId="0" fontId="247" fillId="24" borderId="75" xfId="44" applyFont="1" applyFill="1" applyBorder="1"/>
    <x:xf numFmtId="0" fontId="247" fillId="24" borderId="81" xfId="44" applyFont="1" applyFill="1" applyBorder="1"/>
    <x:xf numFmtId="0" fontId="247" fillId="24" borderId="79" xfId="44" applyFont="1" applyFill="1" applyBorder="1"/>
    <x:xf numFmtId="0" fontId="247" fillId="24" borderId="86" xfId="44" applyFont="1" applyFill="1" applyBorder="1"/>
    <x:xf numFmtId="0" fontId="137" fillId="24" borderId="0" xfId="42" applyFont="1" applyFill="1" applyAlignment="1">
      <x:alignment horizontal="left" vertical="center"/>
    </x:xf>
    <x:xf numFmtId="0" fontId="137" fillId="24" borderId="0" xfId="42" applyFont="1" applyFill="1" applyAlignment="1">
      <x:alignment horizontal="center" vertical="center"/>
    </x:xf>
    <x:xf numFmtId="0" fontId="108" fillId="0" borderId="0" xfId="42" applyFont="1"/>
    <x:xf numFmtId="0" fontId="104" fillId="24" borderId="0" xfId="42" applyFont="1" applyFill="1" applyAlignment="1">
      <x:alignment vertical="center"/>
    </x:xf>
    <x:xf numFmtId="0" fontId="103" fillId="24" borderId="0" xfId="42" applyFont="1" applyFill="1" applyAlignment="1">
      <x:alignment vertical="center"/>
    </x:xf>
    <x:xf numFmtId="0" fontId="103" fillId="24" borderId="12" xfId="42" applyFont="1" applyFill="1" applyBorder="1" applyAlignment="1">
      <x:alignment vertical="center"/>
    </x:xf>
    <x:xf numFmtId="0" fontId="104" fillId="24" borderId="12" xfId="42" applyFont="1" applyFill="1" applyBorder="1" applyAlignment="1">
      <x:alignment vertical="center"/>
    </x:xf>
    <x:xf numFmtId="0" fontId="103" fillId="24" borderId="11" xfId="42" applyFont="1" applyFill="1" applyBorder="1" applyAlignment="1">
      <x:alignment vertical="center"/>
    </x:xf>
    <x:xf numFmtId="0" fontId="104" fillId="24" borderId="11" xfId="42" applyFont="1" applyFill="1" applyBorder="1" applyAlignment="1">
      <x:alignment horizontal="center" vertical="center"/>
    </x:xf>
    <x:xf numFmtId="0" fontId="110" fillId="0" borderId="0" xfId="42" applyFont="1" applyAlignment="1">
      <x:alignment horizontal="left" vertical="center"/>
    </x:xf>
    <x:xf numFmtId="0" fontId="110" fillId="0" borderId="0" xfId="42" applyFont="1" applyAlignment="1">
      <x:alignment horizontal="center" vertical="center"/>
    </x:xf>
    <x:xf numFmtId="0" fontId="110" fillId="24" borderId="13" xfId="42" applyFont="1" applyFill="1" applyBorder="1" applyAlignment="1">
      <x:alignment vertical="center"/>
    </x:xf>
    <x:xf numFmtId="0" fontId="103" fillId="24" borderId="13" xfId="42" applyFont="1" applyFill="1" applyBorder="1" applyAlignment="1">
      <x:alignment vertical="center"/>
    </x:xf>
    <x:xf numFmtId="0" fontId="103" fillId="24" borderId="0" xfId="42" applyFont="1" applyFill="1" applyAlignment="1">
      <x:alignment horizontal="right" vertical="top"/>
    </x:xf>
    <x:xf numFmtId="0" fontId="110" fillId="0" borderId="10" xfId="42" applyFont="1" applyBorder="1" applyAlignment="1">
      <x:alignment horizontal="left"/>
    </x:xf>
    <x:xf numFmtId="0" fontId="110" fillId="0" borderId="0" xfId="42" applyFont="1"/>
    <x:xf numFmtId="0" fontId="107" fillId="0" borderId="0" xfId="42" applyFont="1" applyAlignment="1">
      <x:alignment horizontal="left" vertical="center"/>
    </x:xf>
    <x:xf numFmtId="0" fontId="142" fillId="0" borderId="0" xfId="42" applyFont="1"/>
    <x:xf numFmtId="0" fontId="142" fillId="0" borderId="0" xfId="42" applyFont="1" applyAlignment="1">
      <x:alignment horizontal="right"/>
    </x:xf>
    <x:xf numFmtId="0" fontId="211" fillId="0" borderId="0" xfId="42" applyFont="1"/>
    <x:xf numFmtId="0" fontId="141" fillId="24" borderId="0" xfId="42" applyFont="1" applyFill="1" applyAlignment="1">
      <x:alignment horizontal="center"/>
    </x:xf>
    <x:xf numFmtId="0" fontId="141" fillId="24" borderId="0" xfId="42" applyFont="1" applyFill="1"/>
    <x:xf numFmtId="0" fontId="107" fillId="0" borderId="0" xfId="42" applyFont="1" applyAlignment="1">
      <x:alignment horizontal="center"/>
    </x:xf>
    <x:xf numFmtId="0" fontId="108" fillId="24" borderId="0" xfId="42" applyFont="1" applyFill="1" applyAlignment="1"/>
    <x:xf numFmtId="0" fontId="113" fillId="24" borderId="0" xfId="42" applyFont="1" applyFill="1" applyAlignment="1">
      <x:alignment horizontal="right"/>
    </x:xf>
    <x:xf numFmtId="0" fontId="140" fillId="24" borderId="0" xfId="42" applyFont="1" applyFill="1"/>
    <x:xf numFmtId="0" fontId="110" fillId="24" borderId="0" xfId="42" applyFont="1" applyFill="1" applyAlignment="1">
      <x:alignment vertical="center"/>
    </x:xf>
    <x:xf numFmtId="0" fontId="110" fillId="24" borderId="0" xfId="42" applyFont="1" applyFill="1" applyAlignment="1">
      <x:alignment horizontal="left" vertical="center"/>
    </x:xf>
    <x:xf numFmtId="0" fontId="137" fillId="0" borderId="0" xfId="61" applyFont="1" applyAlignment="1">
      <x:alignment vertical="center"/>
    </x:xf>
    <x:xf numFmtId="0" fontId="97" fillId="0" borderId="0" xfId="61" applyFont="1"/>
    <x:xf numFmtId="0" fontId="187" fillId="0" borderId="0" xfId="49" applyFont="1" applyAlignment="1">
      <x:alignment horizontal="left" vertical="center"/>
    </x:xf>
    <x:xf numFmtId="0" fontId="96" fillId="0" borderId="0" xfId="61" applyFont="1" applyAlignment="1">
      <x:alignment vertical="center"/>
    </x:xf>
    <x:xf numFmtId="0" fontId="96" fillId="0" borderId="0" xfId="61" applyFont="1" applyAlignment="1">
      <x:alignment horizontal="center" vertical="center"/>
    </x:xf>
    <x:xf numFmtId="0" fontId="95" fillId="0" borderId="0" xfId="61" applyFont="1"/>
    <x:xf numFmtId="0" fontId="164" fillId="24" borderId="0" xfId="0" applyFont="1" applyFill="1"/>
    <x:xf numFmtId="0" fontId="96" fillId="0" borderId="0" xfId="61" applyFont="1"/>
    <x:xf numFmtId="0" fontId="96" fillId="0" borderId="0" xfId="61" applyFont="1" applyAlignment="1">
      <x:alignment horizontal="center"/>
    </x:xf>
    <x:xf numFmtId="0" fontId="107" fillId="0" borderId="0" xfId="61" applyFont="1" applyAlignment="1">
      <x:alignment horizontal="center"/>
    </x:xf>
    <x:xf numFmtId="0" fontId="99" fillId="0" borderId="0" xfId="55" applyFont="1"/>
    <x:xf numFmtId="0" fontId="99" fillId="0" borderId="0" xfId="55" applyFont="1" applyAlignment="1">
      <x:alignment horizontal="center"/>
    </x:xf>
    <x:xf numFmtId="0" fontId="112" fillId="0" borderId="0" xfId="55" applyFont="1" applyAlignment="1">
      <x:alignment horizontal="left"/>
    </x:xf>
    <x:xf numFmtId="0" fontId="108" fillId="0" borderId="0" xfId="52" applyFont="1" applyAlignment="1">
      <x:alignment vertical="center"/>
    </x:xf>
    <x:xf numFmtId="0" fontId="107" fillId="0" borderId="0" xfId="52" applyFont="1" applyAlignment="1">
      <x:alignment horizontal="left"/>
    </x:xf>
    <x:xf numFmtId="0" fontId="99" fillId="0" borderId="0" xfId="55" applyFont="1" applyAlignment="1">
      <x:alignment horizontal="center"/>
    </x:xf>
    <x:xf numFmtId="0" fontId="108" fillId="0" borderId="0" xfId="55" applyFont="1" applyAlignment="1">
      <x:alignment horizontal="center"/>
    </x:xf>
    <x:xf numFmtId="0" fontId="97" fillId="0" borderId="0" xfId="56" applyFont="1" applyAlignment="1">
      <x:alignment horizontal="left"/>
    </x:xf>
    <x:xf numFmtId="0" fontId="164" fillId="0" borderId="0" xfId="56" applyFont="1" applyAlignment="1">
      <x:alignment horizontal="left"/>
    </x:xf>
    <x:xf numFmtId="0" fontId="107" fillId="0" borderId="0" xfId="55" applyFont="1"/>
    <x:xf numFmtId="49" fontId="107" fillId="0" borderId="0" xfId="56" applyNumberFormat="1" applyFont="1"/>
    <x:xf numFmtId="0" fontId="164" fillId="0" borderId="0" xfId="56" applyFont="1"/>
    <x:xf numFmtId="0" fontId="107" fillId="0" borderId="0" xfId="56" applyFont="1" applyAlignment="1">
      <x:alignment horizontal="left"/>
    </x:xf>
    <x:xf numFmtId="0" fontId="107" fillId="0" borderId="0" xfId="55" applyFont="1" applyAlignment="1">
      <x:alignment horizontal="left"/>
    </x:xf>
    <x:xf numFmtId="0" fontId="107" fillId="0" borderId="0" xfId="55" applyFont="1"/>
    <x:xf numFmtId="0" fontId="97" fillId="0" borderId="0" xfId="55" applyFont="1" applyAlignment="1">
      <x:alignment horizontal="left"/>
    </x:xf>
    <x:xf numFmtId="0" fontId="95" fillId="0" borderId="0" xfId="0" applyFont="1"/>
    <x:xf numFmtId="0" fontId="96" fillId="0" borderId="0" xfId="0" applyFont="1" applyAlignment="1">
      <x:alignment horizontal="left"/>
    </x:xf>
    <x:xf numFmtId="0" fontId="99" fillId="0" borderId="0" xfId="0" applyFont="1" applyAlignment="1">
      <x:alignment vertical="center" wrapText="1"/>
    </x:xf>
    <x:xf numFmtId="0" fontId="95" fillId="33" borderId="0" xfId="0" applyFont="1" applyFill="1"/>
    <x:xf numFmtId="0" fontId="96" fillId="0" borderId="0" xfId="0" applyFont="1"/>
    <x:xf numFmtId="0" fontId="96" fillId="0" borderId="0" xfId="0" applyFont="1" applyAlignment="1">
      <x:alignment horizontal="center"/>
    </x:xf>
    <x:xf numFmtId="0" fontId="97" fillId="0" borderId="0" xfId="0" applyFont="1" applyAlignment="1">
      <x:alignment vertical="center" wrapText="1"/>
    </x:xf>
    <x:xf numFmtId="0" fontId="106" fillId="0" borderId="26" xfId="0" applyFont="1" applyBorder="1" applyAlignment="1">
      <x:alignment horizontal="center"/>
    </x:xf>
    <x:xf numFmtId="0" fontId="97" fillId="0" borderId="0" xfId="0" applyFont="1" applyAlignment="1">
      <x:alignment horizontal="center" vertical="center" wrapText="1"/>
    </x:xf>
    <x:xf numFmtId="0" fontId="107" fillId="0" borderId="45" xfId="132" applyFont="1" applyBorder="1" applyAlignment="1"/>
    <x:xf numFmtId="175" fontId="99" fillId="0" borderId="45" xfId="0" applyNumberFormat="1" applyFont="1" applyBorder="1" applyAlignment="1">
      <x:alignment horizontal="center" vertical="center" wrapText="1"/>
    </x:xf>
    <x:xf numFmtId="175" fontId="99" fillId="0" borderId="45" xfId="150" applyNumberFormat="1" applyFont="1" applyBorder="1" applyAlignment="1">
      <x:alignment horizontal="center" vertical="center" wrapText="1"/>
    </x:xf>
    <x:xf numFmtId="0" fontId="107" fillId="0" borderId="73" xfId="132" applyFont="1" applyBorder="1" applyAlignment="1"/>
    <x:xf numFmtId="4" fontId="99" fillId="0" borderId="73" xfId="0" applyNumberFormat="1" applyFont="1" applyBorder="1" applyAlignment="1">
      <x:alignment horizontal="center" vertical="center" wrapText="1"/>
    </x:xf>
    <x:xf numFmtId="4" fontId="99" fillId="0" borderId="72" xfId="150" applyNumberFormat="1" applyFont="1" applyBorder="1" applyAlignment="1">
      <x:alignment horizontal="center" vertical="center" wrapText="1"/>
    </x:xf>
    <x:xf numFmtId="0" fontId="107" fillId="0" borderId="73" xfId="132" applyFont="1" applyBorder="1" applyAlignment="1"/>
    <x:xf numFmtId="0" fontId="107" fillId="0" borderId="72" xfId="0" applyFont="1" applyBorder="1"/>
    <x:xf numFmtId="175" fontId="99" fillId="0" borderId="72" xfId="150" applyNumberFormat="1" applyFont="1" applyBorder="1" applyAlignment="1">
      <x:alignment horizontal="center" vertical="center" wrapText="1"/>
    </x:xf>
    <x:xf numFmtId="0" fontId="107" fillId="0" borderId="27" xfId="0" applyFont="1" applyBorder="1"/>
    <x:xf numFmtId="175" fontId="99" fillId="0" borderId="46" xfId="150" applyNumberFormat="1" applyFont="1" applyBorder="1" applyAlignment="1">
      <x:alignment horizontal="center" vertical="center" wrapText="1"/>
    </x:xf>
    <x:xf numFmtId="0" fontId="107" fillId="0" borderId="0" xfId="0" applyFont="1"/>
    <x:xf numFmtId="175" fontId="99" fillId="0" borderId="0" xfId="0" applyNumberFormat="1" applyFont="1" applyAlignment="1">
      <x:alignment horizontal="center" vertical="center" wrapText="1"/>
    </x:xf>
    <x:xf numFmtId="0" fontId="107" fillId="0" borderId="45" xfId="0" applyFont="1" applyBorder="1"/>
    <x:xf numFmtId="174" fontId="109" fillId="0" borderId="45" xfId="0" applyNumberFormat="1" applyFont="1" applyBorder="1" applyAlignment="1">
      <x:alignment horizontal="center" vertical="center" wrapText="1"/>
    </x:xf>
    <x:xf numFmtId="175" fontId="99" fillId="0" borderId="27" xfId="0" applyNumberFormat="1" applyFont="1" applyBorder="1" applyAlignment="1">
      <x:alignment horizontal="center" vertical="center" wrapText="1"/>
    </x:xf>
    <x:xf numFmtId="0" fontId="95" fillId="0" borderId="0" xfId="0" applyFont="1" applyAlignment="1">
      <x:alignment horizontal="center"/>
    </x:xf>
    <x:xf numFmtId="173" fontId="99" fillId="0" borderId="0" xfId="0" applyNumberFormat="1" applyFont="1" applyAlignment="1">
      <x:alignment horizontal="center" vertical="center" wrapText="1"/>
    </x:xf>
    <x:xf numFmtId="0" fontId="95" fillId="0" borderId="0" xfId="0" applyFont="1" applyAlignment="1"/>
    <x:xf numFmtId="0" fontId="114" fillId="0" borderId="0" xfId="0" applyFont="1" applyAlignment="1">
      <x:alignment horizontal="justify"/>
    </x:xf>
    <x:xf numFmtId="220" fontId="208" fillId="29" borderId="0" xfId="203" applyNumberFormat="1" applyFont="1" applyFill="1" applyAlignment="1">
      <x:alignment vertical="center" wrapText="1"/>
    </x:xf>
    <x:xf numFmtId="0" fontId="107" fillId="24" borderId="81" xfId="60" applyFont="1" applyFill="1" applyBorder="1" applyAlignment="1">
      <x:alignment horizontal="center"/>
    </x:xf>
    <x:xf numFmtId="0" fontId="32" fillId="24" borderId="0" xfId="0" applyFont="1" applyFill="1"/>
    <x:xf numFmtId="0" fontId="0" fillId="0" borderId="0" xfId="0"/>
    <x:xf numFmtId="0" fontId="269" fillId="32" borderId="0" xfId="0" applyFont="1" applyFill="1"/>
    <x:xf numFmtId="0" fontId="271" fillId="24" borderId="0" xfId="0" applyFont="1" applyFill="1"/>
    <x:xf numFmtId="0" fontId="32" fillId="0" borderId="0" xfId="0" applyFont="1"/>
    <x:xf numFmtId="0" fontId="147" fillId="0" borderId="0" xfId="41" applyFont="1" applyAlignment="1">
      <x:alignment vertical="center"/>
    </x:xf>
    <x:xf numFmtId="0" fontId="212" fillId="0" borderId="0" xfId="41" applyFont="1" applyAlignment="1">
      <x:alignment vertical="center"/>
    </x:xf>
    <x:xf numFmtId="0" fontId="115" fillId="0" borderId="0" xfId="41" applyFont="1" applyAlignment="1">
      <x:alignment vertical="center"/>
    </x:xf>
    <x:xf numFmtId="0" fontId="107" fillId="0" borderId="0" xfId="55" applyFont="1" applyAlignment="1">
      <x:alignment horizontal="left"/>
    </x:xf>
    <x:xf numFmtId="0" fontId="107" fillId="0" borderId="0" xfId="56" applyFont="1" applyAlignment="1">
      <x:alignment horizontal="left"/>
    </x:xf>
    <x:xf numFmtId="200" fontId="107" fillId="0" borderId="0" xfId="56" applyNumberFormat="1" applyFont="1"/>
    <x:xf numFmtId="2" fontId="97" fillId="0" borderId="0" xfId="38" applyNumberFormat="1" applyFont="1"/>
    <x:xf numFmtId="167" fontId="97" fillId="24" borderId="0" xfId="0" applyNumberFormat="1" applyFont="1" applyFill="1"/>
    <x:xf numFmtId="175" fontId="154" fillId="24" borderId="0" xfId="0" applyNumberFormat="1" applyFont="1" applyFill="1"/>
    <x:xf numFmtId="0" fontId="154" fillId="24" borderId="0" xfId="0" applyFont="1" applyFill="1" applyAlignment="1">
      <x:alignment horizontal="right"/>
    </x:xf>
    <x:xf numFmtId="175" fontId="107" fillId="24" borderId="0" xfId="0" applyNumberFormat="1" applyFont="1" applyFill="1" applyAlignment="1"/>
    <x:xf numFmtId="175" fontId="107" fillId="24" borderId="0" xfId="0" applyNumberFormat="1" applyFont="1" applyFill="1"/>
    <x:xf numFmtId="1" fontId="107" fillId="24" borderId="0" xfId="0" applyNumberFormat="1" applyFont="1" applyFill="1"/>
    <x:xf numFmtId="189" fontId="97" fillId="24" borderId="0" xfId="0" applyNumberFormat="1" applyFont="1" applyFill="1"/>
    <x:xf numFmtId="180" fontId="97" fillId="24" borderId="0" xfId="0" applyNumberFormat="1" applyFont="1" applyFill="1"/>
    <x:xf numFmtId="0" fontId="106" fillId="24" borderId="0" xfId="0" applyFont="1" applyFill="1" applyAlignment="1">
      <x:alignment horizontal="center"/>
    </x:xf>
    <x:xf numFmtId="0" fontId="109" fillId="24" borderId="0" xfId="0" applyFont="1" applyFill="1" applyAlignment="1">
      <x:alignment horizontal="center"/>
    </x:xf>
    <x:xf numFmtId="189" fontId="97" fillId="0" borderId="0" xfId="0" applyNumberFormat="1" applyFont="1" applyAlignment="1"/>
    <x:xf numFmtId="177" fontId="97" fillId="0" borderId="0" xfId="0" applyNumberFormat="1" applyFont="1" applyAlignment="1"/>
    <x:xf numFmtId="188" fontId="97" fillId="0" borderId="0" xfId="0" applyNumberFormat="1" applyFont="1" applyAlignment="1"/>
    <x:xf numFmtId="179" fontId="97" fillId="0" borderId="0" xfId="0" applyNumberFormat="1" applyFont="1" applyAlignment="1"/>
    <x:xf numFmtId="0" fontId="97" fillId="31" borderId="0" xfId="0" applyFont="1" applyFill="1"/>
    <x:xf numFmtId="0" fontId="96" fillId="0" borderId="0" xfId="61" applyFont="1" applyAlignment="1">
      <x:alignment horizontal="center" vertical="center"/>
    </x:xf>
    <x:xf numFmtId="0" fontId="96" fillId="0" borderId="0" xfId="61" applyFont="1" applyAlignment="1">
      <x:alignment horizontal="center" vertical="center"/>
    </x:xf>
    <x:xf numFmtId="0" fontId="103" fillId="24" borderId="14" xfId="44" applyFont="1" applyFill="1" applyBorder="1" applyAlignment="1">
      <x:alignment horizontal="center"/>
    </x:xf>
    <x:xf numFmtId="0" fontId="103" fillId="24" borderId="14" xfId="44" applyFont="1" applyFill="1" applyBorder="1" applyAlignment="1">
      <x:alignment horizontal="left" vertical="center"/>
    </x:xf>
    <x:xf numFmtId="200" fontId="103" fillId="24" borderId="10" xfId="44" applyNumberFormat="1" applyFont="1" applyFill="1" applyBorder="1" applyAlignment="1">
      <x:alignment horizontal="center" vertical="center"/>
    </x:xf>
    <x:xf numFmtId="220" fontId="252" fillId="24" borderId="14" xfId="44" applyNumberFormat="1" applyFont="1" applyFill="1" applyBorder="1" applyAlignment="1">
      <x:alignment horizontal="right" vertical="center"/>
    </x:xf>
    <x:xf numFmtId="0" fontId="208" fillId="0" borderId="18" xfId="746" applyFont="1" applyBorder="1" applyAlignment="1">
      <x:alignment horizontal="center" vertical="center"/>
    </x:xf>
    <x:xf numFmtId="0" fontId="208" fillId="0" borderId="14" xfId="746" applyFont="1" applyBorder="1" applyAlignment="1">
      <x:alignment horizontal="center" vertical="center"/>
    </x:xf>
    <x:xf numFmtId="0" fontId="208" fillId="0" borderId="21" xfId="746" applyFont="1" applyBorder="1" applyAlignment="1">
      <x:alignment horizontal="center" vertical="center"/>
    </x:xf>
    <x:xf numFmtId="0" fontId="3" fillId="0" borderId="81" xfId="746" applyBorder="1"/>
    <x:xf numFmtId="0" fontId="252" fillId="24" borderId="0" xfId="150" applyFont="1" applyFill="1" applyAlignment="1">
      <x:alignment horizontal="center"/>
    </x:xf>
    <x:xf numFmtId="0" fontId="252" fillId="29" borderId="0" xfId="150" applyFont="1" applyFill="1" applyAlignment="1">
      <x:alignment horizontal="center"/>
    </x:xf>
    <x:xf numFmtId="0" fontId="11" fillId="0" borderId="0" xfId="0" applyFont="1"/>
    <x:xf numFmtId="0" fontId="11" fillId="0" borderId="0" xfId="150"/>
    <x:xf numFmtId="0" fontId="236" fillId="0" borderId="0" xfId="0" applyFont="1"/>
    <x:xf numFmtId="0" fontId="107" fillId="24" borderId="81" xfId="60" applyFont="1" applyFill="1" applyBorder="1" applyAlignment="1">
      <x:alignment horizontal="center" vertical="center"/>
    </x:xf>
    <x:xf numFmtId="0" fontId="142" fillId="0" borderId="81" xfId="42" applyFont="1" applyBorder="1" applyAlignment="1">
      <x:alignment horizontal="center" vertical="center"/>
    </x:xf>
    <x:xf numFmtId="0" fontId="103" fillId="24" borderId="81" xfId="42" applyFont="1" applyFill="1" applyBorder="1" applyAlignment="1">
      <x:alignment horizontal="center" vertical="center"/>
    </x:xf>
    <x:xf numFmtId="0" fontId="104" fillId="24" borderId="117" xfId="42" applyFont="1" applyFill="1" applyBorder="1" applyAlignment="1">
      <x:alignment horizontal="right" vertical="center"/>
    </x:xf>
    <x:xf numFmtId="0" fontId="142" fillId="24" borderId="81" xfId="42" applyFont="1" applyFill="1" applyBorder="1" applyAlignment="1">
      <x:alignment horizontal="center" vertical="center"/>
    </x:xf>
    <x:xf numFmtId="0" fontId="142" fillId="24" borderId="101" xfId="42" applyFont="1" applyFill="1" applyBorder="1" applyAlignment="1">
      <x:alignment horizontal="center" vertical="center"/>
    </x:xf>
    <x:xf numFmtId="0" fontId="144" fillId="24" borderId="68" xfId="0" applyFont="1" applyFill="1" applyBorder="1" applyAlignment="1">
      <x:alignment horizontal="center" vertical="center"/>
    </x:xf>
    <x:xf numFmtId="0" fontId="104" fillId="24" borderId="101" xfId="0" applyFont="1" applyFill="1" applyBorder="1" applyAlignment="1">
      <x:alignment horizontal="center"/>
    </x:xf>
    <x:xf numFmtId="0" fontId="104" fillId="24" borderId="81" xfId="0" applyFont="1" applyFill="1" applyBorder="1" applyAlignment="1">
      <x:alignment horizontal="center"/>
    </x:xf>
    <x:xf numFmtId="197" fontId="103" fillId="24" borderId="116" xfId="0" applyNumberFormat="1" applyFont="1" applyFill="1" applyBorder="1" applyAlignment="1">
      <x:alignment horizontal="center"/>
    </x:xf>
    <x:xf numFmtId="197" fontId="103" fillId="24" borderId="70" xfId="0" applyNumberFormat="1" applyFont="1" applyFill="1" applyBorder="1" applyAlignment="1">
      <x:alignment horizontal="center"/>
    </x:xf>
    <x:xf numFmtId="208" fontId="107" fillId="36" borderId="117" xfId="742" applyFont="1" applyFill="1" applyBorder="1" applyAlignment="1">
      <x:alignment horizontal="left"/>
    </x:xf>
    <x:xf numFmtId="208" fontId="97" fillId="36" borderId="117" xfId="742" applyFont="1" applyFill="1" applyBorder="1" applyAlignment="1">
      <x:alignment horizontal="left"/>
    </x:xf>
    <x:xf numFmtId="208" fontId="97" fillId="36" borderId="117" xfId="742" applyFont="1" applyFill="1" applyBorder="1"/>
    <x:xf numFmtId="208" fontId="97" fillId="0" borderId="117" xfId="742" applyFont="1" applyBorder="1"/>
    <x:xf numFmtId="4" fontId="125" fillId="29" borderId="66" xfId="0" applyNumberFormat="1" applyFont="1" applyFill="1" applyBorder="1" applyAlignment="1">
      <x:alignment vertical="center"/>
    </x:xf>
    <x:xf numFmtId="0" fontId="125" fillId="24" borderId="95" xfId="0" applyFont="1" applyFill="1" applyBorder="1" applyAlignment="1">
      <x:alignment vertical="top"/>
    </x:xf>
    <x:xf numFmtId="0" fontId="166" fillId="24" borderId="92" xfId="0" applyFont="1" applyFill="1" applyBorder="1" applyAlignment="1">
      <x:alignment vertical="center"/>
    </x:xf>
    <x:xf numFmtId="0" fontId="168" fillId="24" borderId="92" xfId="0" applyFont="1" applyFill="1" applyBorder="1" applyAlignment="1">
      <x:alignment horizontal="center" vertical="center"/>
    </x:xf>
    <x:xf numFmtId="185" fontId="166" fillId="24" borderId="92" xfId="0" applyNumberFormat="1" applyFont="1" applyFill="1" applyBorder="1" applyAlignment="1">
      <x:alignment vertical="center"/>
    </x:xf>
    <x:xf numFmtId="0" fontId="107" fillId="0" borderId="125" xfId="43" applyFont="1" applyBorder="1" applyAlignment="1">
      <x:alignment horizontal="left"/>
    </x:xf>
    <x:xf numFmtId="0" fontId="142" fillId="0" borderId="70" xfId="43" applyFont="1" applyBorder="1" applyAlignment="1">
      <x:alignment vertical="center"/>
    </x:xf>
    <x:xf numFmtId="0" fontId="142" fillId="0" borderId="66" xfId="43" applyFont="1" applyBorder="1" applyAlignment="1">
      <x:alignment horizontal="center" vertical="center" wrapText="1"/>
    </x:xf>
    <x:xf numFmtId="0" fontId="142" fillId="0" borderId="101" xfId="43" applyFont="1" applyBorder="1" applyAlignment="1">
      <x:alignment horizontal="center" vertical="center"/>
    </x:xf>
    <x:xf numFmtId="0" fontId="142" fillId="0" borderId="70" xfId="43" applyFont="1" applyBorder="1" applyAlignment="1">
      <x:alignment horizontal="center" vertical="center"/>
    </x:xf>
    <x:xf numFmtId="0" fontId="99" fillId="0" borderId="70" xfId="43" applyFont="1" applyBorder="1" applyAlignment="1">
      <x:alignment vertical="center"/>
    </x:xf>
    <x:xf numFmtId="0" fontId="142" fillId="0" borderId="70" xfId="43" applyFont="1" applyBorder="1" applyAlignment="1">
      <x:alignment horizontal="center" vertical="center"/>
    </x:xf>
    <x:xf numFmtId="0" fontId="97" fillId="24" borderId="70" xfId="43" applyFont="1" applyFill="1" applyBorder="1" applyAlignment="1">
      <x:alignment horizontal="left"/>
    </x:xf>
    <x:xf numFmtId="4" fontId="97" fillId="24" borderId="70" xfId="43" applyNumberFormat="1" applyFont="1" applyFill="1" applyBorder="1" applyAlignment="1">
      <x:alignment horizontal="center"/>
    </x:xf>
    <x:xf numFmtId="4" fontId="97" fillId="24" borderId="70" xfId="43" applyNumberFormat="1" applyFont="1" applyFill="1" applyBorder="1" applyAlignment="1">
      <x:alignment horizontal="center"/>
    </x:xf>
    <x:xf numFmtId="4" fontId="97" fillId="24" borderId="70" xfId="43" applyNumberFormat="1" applyFont="1" applyFill="1" applyBorder="1" applyAlignment="1">
      <x:alignment horizontal="center" vertical="center"/>
    </x:xf>
    <x:xf numFmtId="174" fontId="125" fillId="24" borderId="70" xfId="0" applyNumberFormat="1" applyFont="1" applyFill="1" applyBorder="1" applyAlignment="1">
      <x:alignment horizontal="center"/>
    </x:xf>
    <x:xf numFmtId="0" fontId="107" fillId="0" borderId="81" xfId="43" applyFont="1" applyBorder="1"/>
    <x:xf numFmtId="168" fontId="107" fillId="0" borderId="81" xfId="43" applyNumberFormat="1" applyFont="1" applyBorder="1"/>
    <x:xf numFmtId="0" fontId="107" fillId="0" borderId="81" xfId="43" applyFont="1" applyBorder="1" applyAlignment="1">
      <x:alignment horizontal="center"/>
    </x:xf>
    <x:xf numFmtId="0" fontId="108" fillId="0" borderId="66" xfId="43" applyFont="1" applyBorder="1" applyAlignment="1">
      <x:alignment vertical="center"/>
    </x:xf>
    <x:xf numFmtId="0" fontId="103" fillId="0" borderId="80" xfId="43" applyFont="1" applyBorder="1" applyAlignment="1">
      <x:alignment horizontal="left" vertical="center"/>
    </x:xf>
    <x:xf numFmtId="0" fontId="103" fillId="0" borderId="95" xfId="43" applyFont="1" applyBorder="1" applyAlignment="1">
      <x:alignment horizontal="left" vertical="center"/>
    </x:xf>
    <x:xf numFmtId="0" fontId="110" fillId="0" borderId="101" xfId="43" applyFont="1" applyBorder="1" applyAlignment="1">
      <x:alignment horizontal="left" vertical="center"/>
    </x:xf>
    <x:xf numFmtId="4" fontId="97" fillId="24" borderId="81" xfId="43" applyNumberFormat="1" applyFont="1" applyFill="1" applyBorder="1" applyAlignment="1">
      <x:alignment vertical="center"/>
    </x:xf>
    <x:xf numFmtId="0" fontId="108" fillId="0" borderId="116" xfId="43" applyFont="1" applyBorder="1" applyAlignment="1">
      <x:alignment vertical="center"/>
    </x:xf>
    <x:xf numFmtId="0" fontId="154" fillId="24" borderId="81" xfId="43" applyFont="1" applyFill="1" applyBorder="1" applyAlignment="1">
      <x:alignment horizontal="right" vertical="center"/>
    </x:xf>
    <x:xf numFmtId="4" fontId="107" fillId="0" borderId="80" xfId="43" applyNumberFormat="1" applyFont="1" applyBorder="1" applyAlignment="1">
      <x:alignment horizontal="right" vertical="center"/>
    </x:xf>
    <x:xf numFmtId="0" fontId="110" fillId="0" borderId="80" xfId="43" applyFont="1" applyBorder="1" applyAlignment="1">
      <x:alignment horizontal="center" vertical="center"/>
    </x:xf>
    <x:xf numFmtId="166" fontId="107" fillId="0" borderId="80" xfId="43" applyNumberFormat="1" applyFont="1" applyBorder="1" applyAlignment="1">
      <x:alignment horizontal="right" vertical="center"/>
    </x:xf>
    <x:xf numFmtId="0" fontId="110" fillId="24" borderId="80" xfId="43" applyFont="1" applyFill="1" applyBorder="1" applyAlignment="1">
      <x:alignment vertical="center"/>
    </x:xf>
    <x:xf numFmtId="0" fontId="110" fillId="24" borderId="101" xfId="43" applyFont="1" applyFill="1" applyBorder="1" applyAlignment="1">
      <x:alignment vertical="center"/>
    </x:xf>
    <x:xf numFmtId="0" fontId="110" fillId="0" borderId="81" xfId="43" applyFont="1" applyBorder="1" applyAlignment="1">
      <x:alignment horizontal="left" vertical="center"/>
    </x:xf>
    <x:xf numFmtId="0" fontId="166" fillId="24" borderId="89" xfId="38" applyFont="1" applyFill="1" applyBorder="1" applyAlignment="1">
      <x:alignment vertical="center"/>
    </x:xf>
    <x:xf numFmtId="0" fontId="166" fillId="24" borderId="90" xfId="38" applyFont="1" applyFill="1" applyBorder="1" applyAlignment="1">
      <x:alignment vertical="center"/>
    </x:xf>
    <x:xf numFmtId="0" fontId="166" fillId="24" borderId="91" xfId="38" applyFont="1" applyFill="1" applyBorder="1" applyAlignment="1">
      <x:alignment vertical="center"/>
    </x:xf>
    <x:xf numFmtId="0" fontId="166" fillId="24" borderId="92" xfId="38" applyFont="1" applyFill="1" applyBorder="1" applyAlignment="1">
      <x:alignment vertical="center"/>
    </x:xf>
    <x:xf numFmtId="0" fontId="128" fillId="24" borderId="81" xfId="59" applyFont="1" applyFill="1" applyBorder="1" applyAlignment="1">
      <x:alignment horizontal="center" vertical="center" wrapText="1"/>
    </x:xf>
    <x:xf numFmtId="0" fontId="168" fillId="24" borderId="92" xfId="38" applyFont="1" applyFill="1" applyBorder="1" applyAlignment="1">
      <x:alignment horizontal="center" vertical="center"/>
    </x:xf>
    <x:xf numFmtId="185" fontId="166" fillId="24" borderId="92" xfId="38" applyNumberFormat="1" applyFont="1" applyFill="1" applyBorder="1" applyAlignment="1">
      <x:alignment vertical="center"/>
    </x:xf>
    <x:xf numFmtId="2" fontId="128" fillId="24" borderId="81" xfId="59" applyNumberFormat="1" applyFont="1" applyFill="1" applyBorder="1" applyAlignment="1">
      <x:alignment horizontal="center" vertical="center" wrapText="1"/>
    </x:xf>
    <x:xf numFmtId="0" fontId="120" fillId="24" borderId="95" xfId="42" applyFont="1" applyFill="1" applyBorder="1" applyAlignment="1">
      <x:alignment horizontal="left" vertical="center"/>
    </x:xf>
    <x:xf numFmtId="0" fontId="120" fillId="24" borderId="95" xfId="42" applyFont="1" applyFill="1" applyBorder="1" applyAlignment="1">
      <x:alignment horizontal="center" vertical="center"/>
    </x:xf>
    <x:xf numFmtId="0" fontId="120" fillId="24" borderId="101" xfId="42" applyFont="1" applyFill="1" applyBorder="1" applyAlignment="1">
      <x:alignment horizontal="center" vertical="center"/>
    </x:xf>
    <x:xf numFmtId="0" fontId="120" fillId="24" borderId="70" xfId="42" applyFont="1" applyFill="1" applyBorder="1" applyAlignment="1">
      <x:alignment horizontal="center" vertical="center" wrapText="1"/>
    </x:xf>
    <x:xf numFmtId="0" fontId="104" fillId="24" borderId="70" xfId="42" applyFont="1" applyFill="1" applyBorder="1" applyAlignment="1">
      <x:alignment horizontal="center" vertical="center" wrapText="1"/>
    </x:xf>
    <x:xf numFmtId="200" fontId="125" fillId="24" borderId="70" xfId="42" applyNumberFormat="1" applyFont="1" applyFill="1" applyBorder="1" applyAlignment="1">
      <x:alignment horizontal="center" vertical="center"/>
    </x:xf>
    <x:xf numFmtId="168" fontId="132" fillId="24" borderId="70" xfId="42" applyNumberFormat="1" applyFont="1" applyFill="1" applyBorder="1" applyAlignment="1">
      <x:alignment horizontal="center" vertical="center"/>
    </x:xf>
    <x:xf numFmtId="2" fontId="132" fillId="24" borderId="70" xfId="42" applyNumberFormat="1" applyFont="1" applyFill="1" applyBorder="1" applyAlignment="1">
      <x:alignment vertical="center"/>
    </x:xf>
    <x:xf numFmtId="0" fontId="120" fillId="24" borderId="95" xfId="42" applyFont="1" applyFill="1" applyBorder="1" applyAlignment="1">
      <x:alignment horizontal="left" vertical="center"/>
    </x:xf>
    <x:xf numFmtId="0" fontId="120" fillId="24" borderId="95" xfId="42" applyFont="1" applyFill="1" applyBorder="1" applyAlignment="1">
      <x:alignment horizontal="center" vertical="center"/>
    </x:xf>
    <x:xf numFmtId="0" fontId="120" fillId="24" borderId="70" xfId="42" applyFont="1" applyFill="1" applyBorder="1" applyAlignment="1">
      <x:alignment horizontal="center" vertical="center" wrapText="1"/>
    </x:xf>
    <x:xf numFmtId="0" fontId="132" fillId="0" borderId="80" xfId="0" applyFont="1" applyBorder="1" applyAlignment="1">
      <x:alignment vertical="center"/>
    </x:xf>
    <x:xf numFmtId="0" fontId="109" fillId="0" borderId="95" xfId="0" applyFont="1" applyBorder="1" applyAlignment="1">
      <x:alignment horizontal="center" vertical="center"/>
    </x:xf>
    <x:xf numFmtId="0" fontId="133" fillId="24" borderId="95" xfId="0" applyFont="1" applyFill="1" applyBorder="1" applyAlignment="1">
      <x:alignment horizontal="left" vertical="center"/>
    </x:xf>
    <x:xf numFmtId="0" fontId="133" fillId="24" borderId="95" xfId="0" applyFont="1" applyFill="1" applyBorder="1" applyAlignment="1">
      <x:alignment vertical="center"/>
    </x:xf>
    <x:xf numFmtId="0" fontId="132" fillId="24" borderId="95" xfId="0" applyFont="1" applyFill="1" applyBorder="1" applyAlignment="1">
      <x:alignment horizontal="center" vertical="center"/>
    </x:xf>
    <x:xf numFmtId="0" fontId="120" fillId="24" borderId="95" xfId="0" applyFont="1" applyFill="1" applyBorder="1" applyAlignment="1">
      <x:alignment horizontal="center" vertical="center"/>
    </x:xf>
    <x:xf numFmtId="173" fontId="128" fillId="24" borderId="95" xfId="0" applyNumberFormat="1" applyFont="1" applyFill="1" applyBorder="1" applyAlignment="1">
      <x:alignment vertical="center"/>
    </x:xf>
    <x:xf numFmtId="0" fontId="128" fillId="24" borderId="95" xfId="0" applyFont="1" applyFill="1" applyBorder="1" applyAlignment="1">
      <x:alignment horizontal="left" vertical="center"/>
    </x:xf>
    <x:xf numFmtId="173" fontId="128" fillId="24" borderId="101" xfId="0" applyNumberFormat="1" applyFont="1" applyFill="1" applyBorder="1" applyAlignment="1">
      <x:alignment vertical="center"/>
    </x:xf>
    <x:xf numFmtId="0" fontId="133" fillId="24" borderId="95" xfId="0" applyFont="1" applyFill="1" applyBorder="1" applyAlignment="1">
      <x:alignment horizontal="left" vertical="center"/>
    </x:xf>
    <x:xf numFmtId="0" fontId="132" fillId="24" borderId="95" xfId="0" applyFont="1" applyFill="1" applyBorder="1" applyAlignment="1">
      <x:alignment horizontal="left" vertical="center"/>
    </x:xf>
    <x:xf numFmtId="0" fontId="132" fillId="24" borderId="101" xfId="0" applyFont="1" applyFill="1" applyBorder="1" applyAlignment="1">
      <x:alignment horizontal="left" vertical="center"/>
    </x:xf>
    <x:xf numFmtId="0" fontId="132" fillId="24" borderId="121" xfId="0" applyFont="1" applyFill="1" applyBorder="1" applyAlignment="1">
      <x:alignment vertical="center"/>
    </x:xf>
    <x:xf numFmtId="0" fontId="109" fillId="24" borderId="125" xfId="0" applyFont="1" applyFill="1" applyBorder="1" applyAlignment="1">
      <x:alignment horizontal="center" vertical="center"/>
    </x:xf>
    <x:xf numFmtId="0" fontId="133" fillId="24" borderId="125" xfId="0" applyFont="1" applyFill="1" applyBorder="1" applyAlignment="1">
      <x:alignment horizontal="left" vertical="center"/>
    </x:xf>
    <x:xf numFmtId="0" fontId="132" fillId="24" borderId="95" xfId="0" applyFont="1" applyFill="1" applyBorder="1" applyAlignment="1">
      <x:alignment horizontal="right" vertical="center"/>
    </x:xf>
    <x:xf numFmtId="0" fontId="142" fillId="24" borderId="66" xfId="42" applyFont="1" applyFill="1" applyBorder="1" applyAlignment="1">
      <x:alignment horizontal="center" vertical="center"/>
    </x:xf>
    <x:xf numFmtId="0" fontId="142" fillId="24" borderId="116" xfId="42" applyFont="1" applyFill="1" applyBorder="1" applyAlignment="1">
      <x:alignment horizontal="center" vertical="center"/>
    </x:xf>
    <x:xf numFmtId="0" fontId="142" fillId="24" borderId="70" xfId="42" applyFont="1" applyFill="1" applyBorder="1" applyAlignment="1">
      <x:alignment horizontal="center" vertical="center"/>
    </x:xf>
    <x:xf numFmtId="0" fontId="142" fillId="24" borderId="70" xfId="42" applyFont="1" applyFill="1" applyBorder="1"/>
    <x:xf numFmtId="0" fontId="97" fillId="24" borderId="70" xfId="42" applyFont="1" applyFill="1" applyBorder="1" applyAlignment="1">
      <x:alignment horizontal="left"/>
    </x:xf>
    <x:xf numFmtId="175" fontId="97" fillId="24" borderId="70" xfId="42" applyNumberFormat="1" applyFont="1" applyFill="1" applyBorder="1" applyAlignment="1">
      <x:alignment horizontal="center"/>
    </x:xf>
    <x:xf numFmtId="185" fontId="97" fillId="24" borderId="70" xfId="42" applyNumberFormat="1" applyFont="1" applyFill="1" applyBorder="1" applyAlignment="1">
      <x:alignment horizontal="center"/>
    </x:xf>
    <x:xf numFmtId="0" fontId="125" fillId="0" borderId="66" xfId="0" applyFont="1" applyBorder="1" applyAlignment="1">
      <x:alignment horizontal="center"/>
    </x:xf>
    <x:xf numFmtId="2" fontId="125" fillId="0" borderId="117" xfId="0" applyNumberFormat="1" applyFont="1" applyBorder="1" applyAlignment="1">
      <x:alignment horizontal="center"/>
    </x:xf>
    <x:xf numFmtId="4" fontId="125" fillId="0" borderId="117" xfId="0" applyNumberFormat="1" applyFont="1" applyBorder="1" applyAlignment="1">
      <x:alignment horizontal="right"/>
    </x:xf>
    <x:xf numFmtId="174" fontId="125" fillId="0" borderId="117" xfId="0" applyNumberFormat="1" applyFont="1" applyBorder="1" applyAlignment="1">
      <x:alignment horizontal="right"/>
    </x:xf>
    <x:xf numFmtId="168" fontId="121" fillId="0" borderId="117" xfId="0" applyNumberFormat="1" applyFont="1" applyBorder="1" applyAlignment="1">
      <x:alignment horizontal="left" vertical="center"/>
    </x:xf>
    <x:xf numFmtId="168" fontId="121" fillId="24" borderId="116" xfId="0" applyNumberFormat="1" applyFont="1" applyFill="1" applyBorder="1" applyAlignment="1">
      <x:alignment horizontal="left" vertical="center"/>
    </x:xf>
    <x:xf numFmtId="0" fontId="125" fillId="0" borderId="121" xfId="0" applyFont="1" applyBorder="1" applyAlignment="1">
      <x:alignment horizontal="center"/>
    </x:xf>
    <x:xf numFmtId="2" fontId="125" fillId="0" borderId="125" xfId="0" applyNumberFormat="1" applyFont="1" applyBorder="1" applyAlignment="1">
      <x:alignment horizontal="center"/>
    </x:xf>
    <x:xf numFmtId="4" fontId="125" fillId="0" borderId="125" xfId="0" applyNumberFormat="1" applyFont="1" applyBorder="1" applyAlignment="1">
      <x:alignment horizontal="right"/>
    </x:xf>
    <x:xf numFmtId="174" fontId="125" fillId="0" borderId="125" xfId="0" applyNumberFormat="1" applyFont="1" applyBorder="1" applyAlignment="1">
      <x:alignment horizontal="right"/>
    </x:xf>
    <x:xf numFmtId="168" fontId="121" fillId="0" borderId="125" xfId="0" applyNumberFormat="1" applyFont="1" applyBorder="1" applyAlignment="1">
      <x:alignment horizontal="left" vertical="center"/>
    </x:xf>
    <x:xf numFmtId="168" fontId="121" fillId="24" borderId="122" xfId="0" applyNumberFormat="1" applyFont="1" applyFill="1" applyBorder="1" applyAlignment="1">
      <x:alignment horizontal="left" vertical="center"/>
    </x:xf>
    <x:xf numFmtId="0" fontId="132" fillId="0" borderId="121" xfId="0" applyFont="1" applyBorder="1" applyAlignment="1">
      <x:alignment vertical="center"/>
    </x:xf>
    <x:xf numFmtId="0" fontId="109" fillId="0" borderId="125" xfId="0" applyFont="1" applyBorder="1" applyAlignment="1">
      <x:alignment horizontal="center" vertical="center"/>
    </x:xf>
    <x:xf numFmtId="0" fontId="133" fillId="0" borderId="125" xfId="0" applyFont="1" applyBorder="1" applyAlignment="1">
      <x:alignment horizontal="left" vertical="center"/>
    </x:xf>
    <x:xf numFmtId="0" fontId="121" fillId="0" borderId="66" xfId="0" applyFont="1" applyBorder="1" applyAlignment="1">
      <x:alignment horizontal="left" vertical="center"/>
    </x:xf>
    <x:xf numFmtId="2" fontId="125" fillId="0" borderId="117" xfId="0" applyNumberFormat="1" applyFont="1" applyBorder="1" applyAlignment="1">
      <x:alignment horizontal="center" vertical="center"/>
    </x:xf>
    <x:xf numFmtId="4" fontId="125" fillId="0" borderId="117" xfId="0" applyNumberFormat="1" applyFont="1" applyBorder="1" applyAlignment="1">
      <x:alignment horizontal="right" vertical="center"/>
    </x:xf>
    <x:xf numFmtId="174" fontId="125" fillId="0" borderId="116" xfId="0" applyNumberFormat="1" applyFont="1" applyBorder="1" applyAlignment="1">
      <x:alignment horizontal="center" vertical="center"/>
    </x:xf>
    <x:xf numFmtId="0" fontId="121" fillId="0" borderId="121" xfId="0" applyFont="1" applyBorder="1" applyAlignment="1">
      <x:alignment horizontal="left" vertical="center"/>
    </x:xf>
    <x:xf numFmtId="2" fontId="125" fillId="0" borderId="95" xfId="0" applyNumberFormat="1" applyFont="1" applyBorder="1" applyAlignment="1">
      <x:alignment horizontal="center"/>
    </x:xf>
    <x:xf numFmtId="4" fontId="125" fillId="0" borderId="95" xfId="0" applyNumberFormat="1" applyFont="1" applyBorder="1" applyAlignment="1">
      <x:alignment horizontal="right"/>
    </x:xf>
    <x:xf numFmtId="174" fontId="129" fillId="0" borderId="95" xfId="0" applyNumberFormat="1" applyFont="1" applyBorder="1" applyAlignment="1">
      <x:alignment horizontal="center"/>
    </x:xf>
    <x:xf numFmtId="168" fontId="129" fillId="0" borderId="101" xfId="0" applyNumberFormat="1" applyFont="1" applyBorder="1" applyAlignment="1">
      <x:alignment horizontal="left"/>
    </x:xf>
    <x:xf numFmtId="168" fontId="129" fillId="0" borderId="117" xfId="0" applyNumberFormat="1" applyFont="1" applyBorder="1" applyAlignment="1">
      <x:alignment horizontal="left"/>
    </x:xf>
    <x:xf numFmtId="4" fontId="129" fillId="0" borderId="117" xfId="0" applyNumberFormat="1" applyFont="1" applyBorder="1" applyAlignment="1">
      <x:alignment horizontal="center"/>
    </x:xf>
    <x:xf numFmtId="0" fontId="120" fillId="0" borderId="66" xfId="0" applyFont="1" applyBorder="1"/>
    <x:xf numFmtId="0" fontId="120" fillId="0" borderId="117" xfId="0" applyFont="1" applyBorder="1"/>
    <x:xf numFmtId="0" fontId="120" fillId="0" borderId="116" xfId="0" applyFont="1" applyBorder="1" applyAlignment="1">
      <x:alignment horizontal="center"/>
    </x:xf>
    <x:xf numFmtId="2" fontId="132" fillId="0" borderId="121" xfId="0" applyNumberFormat="1" applyFont="1" applyBorder="1" applyAlignment="1">
      <x:alignment horizontal="center"/>
    </x:xf>
    <x:xf numFmtId="0" fontId="120" fillId="0" borderId="122" xfId="0" applyFont="1" applyBorder="1" applyAlignment="1">
      <x:alignment horizontal="center"/>
    </x:xf>
    <x:xf numFmtId="0" fontId="23" fillId="24" borderId="95" xfId="42" applyFont="1" applyFill="1" applyBorder="1" applyAlignment="1">
      <x:alignment horizontal="left" vertical="center"/>
    </x:xf>
    <x:xf numFmtId="0" fontId="23" fillId="24" borderId="95" xfId="42" applyFont="1" applyFill="1" applyBorder="1" applyAlignment="1">
      <x:alignment horizontal="center" vertical="center"/>
    </x:xf>
    <x:xf numFmtId="0" fontId="23" fillId="24" borderId="101" xfId="42" applyFont="1" applyFill="1" applyBorder="1" applyAlignment="1">
      <x:alignment horizontal="center" vertical="center"/>
    </x:xf>
    <x:xf numFmtId="0" fontId="23" fillId="24" borderId="70" xfId="42" applyFont="1" applyFill="1" applyBorder="1" applyAlignment="1">
      <x:alignment horizontal="center" vertical="center" wrapText="1"/>
    </x:xf>
    <x:xf numFmtId="0" fontId="25" fillId="24" borderId="70" xfId="42" applyFont="1" applyFill="1" applyBorder="1" applyAlignment="1">
      <x:alignment horizontal="center" vertical="center" wrapText="1"/>
    </x:xf>
    <x:xf numFmtId="200" fontId="24" fillId="24" borderId="70" xfId="42" applyNumberFormat="1" applyFont="1" applyFill="1" applyBorder="1" applyAlignment="1">
      <x:alignment horizontal="center" vertical="center"/>
    </x:xf>
    <x:xf numFmtId="168" fontId="24" fillId="24" borderId="70" xfId="42" applyNumberFormat="1" applyFont="1" applyFill="1" applyBorder="1" applyAlignment="1">
      <x:alignment horizontal="center" vertical="center"/>
    </x:xf>
    <x:xf numFmtId="2" fontId="62" fillId="24" borderId="70" xfId="42" applyNumberFormat="1" applyFont="1" applyFill="1" applyBorder="1" applyAlignment="1">
      <x:alignment vertical="center"/>
    </x:xf>
    <x:xf numFmtId="0" fontId="107" fillId="24" borderId="81" xfId="49" applyFont="1" applyFill="1" applyBorder="1" applyAlignment="1">
      <x:alignment horizontal="center" vertical="distributed"/>
    </x:xf>
    <x:xf numFmtId="4" fontId="97" fillId="24" borderId="81" xfId="49" applyNumberFormat="1" applyFont="1" applyFill="1" applyBorder="1"/>
    <x:xf numFmtId="197" fontId="97" fillId="24" borderId="125" xfId="54" applyNumberFormat="1" applyFont="1" applyFill="1" applyBorder="1" applyAlignment="1">
      <x:alignment horizontal="center"/>
    </x:xf>
    <x:xf numFmtId="0" fontId="222" fillId="29" borderId="125" xfId="54" applyFont="1" applyFill="1" applyBorder="1"/>
    <x:xf numFmtId="0" fontId="222" fillId="29" borderId="125" xfId="54" applyFont="1" applyFill="1" applyBorder="1" applyAlignment="1">
      <x:alignment horizontal="center"/>
    </x:xf>
    <x:xf numFmtId="0" fontId="97" fillId="24" borderId="117" xfId="54" applyFont="1" applyFill="1" applyBorder="1" applyAlignment="1">
      <x:alignment horizontal="left"/>
    </x:xf>
    <x:xf numFmtId="0" fontId="103" fillId="0" borderId="125" xfId="49" applyFont="1" applyBorder="1" applyAlignment="1">
      <x:alignment horizontal="center"/>
    </x:xf>
    <x:xf numFmtId="197" fontId="103" fillId="0" borderId="125" xfId="49" applyNumberFormat="1" applyFont="1" applyBorder="1" applyAlignment="1">
      <x:alignment horizontal="center"/>
    </x:xf>
    <x:xf numFmtId="4" fontId="103" fillId="0" borderId="117" xfId="49" applyNumberFormat="1" applyFont="1" applyBorder="1" applyAlignment="1">
      <x:alignment horizontal="center" vertical="center" wrapText="1"/>
    </x:xf>
    <x:xf numFmtId="0" fontId="103" fillId="0" borderId="117" xfId="49" applyFont="1" applyBorder="1" applyAlignment="1">
      <x:alignment vertical="top" wrapText="1"/>
    </x:xf>
    <x:xf numFmtId="0" fontId="104" fillId="0" borderId="117" xfId="49" applyFont="1" applyBorder="1" applyAlignment="1">
      <x:alignment horizontal="center" vertical="top" wrapText="1"/>
    </x:xf>
    <x:xf numFmtId="4" fontId="103" fillId="0" borderId="116" xfId="49" applyNumberFormat="1" applyFont="1" applyBorder="1" applyAlignment="1">
      <x:alignment horizontal="center" vertical="center" wrapText="1"/>
    </x:xf>
    <x:xf numFmtId="0" fontId="103" fillId="0" borderId="125" xfId="49" applyFont="1" applyBorder="1" applyAlignment="1">
      <x:alignment vertical="top" wrapText="1"/>
    </x:xf>
    <x:xf numFmtId="2" fontId="103" fillId="0" borderId="125" xfId="49" applyNumberFormat="1" applyFont="1" applyBorder="1" applyAlignment="1">
      <x:alignment horizontal="center" vertical="center" wrapText="1"/>
    </x:xf>
    <x:xf numFmtId="0" fontId="104" fillId="0" borderId="125" xfId="49" applyFont="1" applyBorder="1" applyAlignment="1">
      <x:alignment horizontal="center" vertical="top" wrapText="1"/>
    </x:xf>
    <x:xf numFmtId="2" fontId="103" fillId="0" borderId="122" xfId="49" applyNumberFormat="1" applyFont="1" applyBorder="1" applyAlignment="1">
      <x:alignment horizontal="center" vertical="center" wrapText="1"/>
    </x:xf>
    <x:xf numFmtId="0" fontId="103" fillId="0" borderId="117" xfId="49" applyFont="1" applyBorder="1"/>
    <x:xf numFmtId="0" fontId="103" fillId="0" borderId="117" xfId="49" applyFont="1" applyBorder="1" applyAlignment="1">
      <x:alignment horizontal="center"/>
    </x:xf>
    <x:xf numFmtId="0" fontId="107" fillId="0" borderId="81" xfId="40" applyFont="1" applyBorder="1" applyAlignment="1">
      <x:alignment horizontal="center" vertical="center"/>
    </x:xf>
    <x:xf numFmtId="2" fontId="97" fillId="0" borderId="125" xfId="40" applyNumberFormat="1" applyFont="1" applyBorder="1" applyAlignment="1">
      <x:alignment horizontal="center" vertical="top"/>
    </x:xf>
    <x:xf numFmtId="175" fontId="99" fillId="34" borderId="121" xfId="155" applyNumberFormat="1" applyFont="1" applyFill="1" applyBorder="1" applyAlignment="1">
      <x:alignment horizontal="left"/>
    </x:xf>
    <x:xf numFmtId="175" fontId="99" fillId="34" borderId="125" xfId="155" applyNumberFormat="1" applyFont="1" applyFill="1" applyBorder="1" applyAlignment="1">
      <x:alignment horizontal="left"/>
    </x:xf>
    <x:xf numFmtId="175" fontId="108" fillId="34" borderId="125" xfId="155" applyNumberFormat="1" applyFont="1" applyFill="1" applyBorder="1"/>
    <x:xf numFmtId="175" fontId="99" fillId="34" borderId="121" xfId="155" applyNumberFormat="1" applyFont="1" applyFill="1" applyBorder="1"/>
    <x:xf numFmtId="175" fontId="108" fillId="34" borderId="125" xfId="155" applyNumberFormat="1" applyFont="1" applyFill="1" applyBorder="1"/>
    <x:xf numFmtId="0" fontId="162" fillId="24" borderId="95" xfId="120" applyFont="1" applyFill="1" applyBorder="1" applyAlignment="1">
      <x:alignment horizontal="center"/>
    </x:xf>
    <x:xf numFmtId="3" fontId="97" fillId="24" borderId="124" xfId="120" applyNumberFormat="1" applyFont="1" applyFill="1" applyBorder="1" applyAlignment="1">
      <x:alignment horizontal="center"/>
    </x:xf>
    <x:xf numFmtId="1" fontId="103" fillId="29" borderId="121" xfId="120" applyNumberFormat="1" applyFont="1" applyFill="1" applyBorder="1" applyAlignment="1">
      <x:alignment vertical="center"/>
    </x:xf>
    <x:xf numFmtId="13" fontId="103" fillId="29" borderId="122" xfId="120" applyNumberFormat="1" applyFont="1" applyFill="1" applyBorder="1" applyAlignment="1">
      <x:alignment vertical="center"/>
    </x:xf>
    <x:xf numFmtId="1" fontId="103" fillId="29" borderId="122" xfId="120" applyNumberFormat="1" applyFont="1" applyFill="1" applyBorder="1" applyAlignment="1">
      <x:alignment horizontal="center" vertical="center"/>
    </x:xf>
    <x:xf numFmtId="1" fontId="103" fillId="29" borderId="121" xfId="120" applyNumberFormat="1" applyFont="1" applyFill="1" applyBorder="1" applyAlignment="1"/>
    <x:xf numFmtId="13" fontId="103" fillId="29" borderId="122" xfId="150" applyNumberFormat="1" applyFont="1" applyFill="1" applyBorder="1" applyAlignment="1">
      <x:alignment horizontal="right"/>
    </x:xf>
    <x:xf numFmtId="0" fontId="103" fillId="29" borderId="95" xfId="120" applyFont="1" applyFill="1" applyBorder="1"/>
    <x:xf numFmtId="0" fontId="103" fillId="29" borderId="117" xfId="120" applyFont="1" applyFill="1" applyBorder="1"/>
    <x:xf numFmtId="0" fontId="166" fillId="24" borderId="130" xfId="120" applyFont="1" applyFill="1" applyBorder="1" applyAlignment="1">
      <x:alignment vertical="center"/>
    </x:xf>
    <x:xf numFmtId="0" fontId="168" fillId="24" borderId="130" xfId="120" applyFont="1" applyFill="1" applyBorder="1" applyAlignment="1">
      <x:alignment horizontal="center" vertical="center"/>
    </x:xf>
    <x:xf numFmtId="185" fontId="166" fillId="24" borderId="130" xfId="120" applyNumberFormat="1" applyFont="1" applyFill="1" applyBorder="1" applyAlignment="1">
      <x:alignment vertical="center"/>
    </x:xf>
    <x:xf numFmtId="0" fontId="142" fillId="24" borderId="131" xfId="150" applyFont="1" applyFill="1" applyBorder="1" applyAlignment="1">
      <x:alignment horizontal="center" vertical="center"/>
    </x:xf>
    <x:xf numFmtId="0" fontId="107" fillId="24" borderId="131" xfId="150" applyFont="1" applyFill="1" applyBorder="1" applyAlignment="1">
      <x:alignment horizontal="center" vertical="center"/>
    </x:xf>
    <x:xf numFmtId="189" fontId="110" fillId="24" borderId="132" xfId="150" applyNumberFormat="1" applyFont="1" applyFill="1" applyBorder="1" applyAlignment="1">
      <x:alignment horizontal="center"/>
    </x:xf>
    <x:xf numFmtId="179" fontId="110" fillId="24" borderId="132" xfId="150" applyNumberFormat="1" applyFont="1" applyFill="1" applyBorder="1"/>
    <x:xf numFmtId="188" fontId="110" fillId="24" borderId="132" xfId="150" applyNumberFormat="1" applyFont="1" applyFill="1" applyBorder="1" applyAlignment="1">
      <x:alignment horizontal="center"/>
    </x:xf>
    <x:xf numFmtId="175" fontId="99" fillId="0" borderId="46" xfId="0" applyNumberFormat="1" applyFont="1" applyBorder="1" applyAlignment="1">
      <x:alignment horizontal="center" vertical="center" wrapText="1"/>
    </x:xf>
    <x:xf numFmtId="4" fontId="125" fillId="24" borderId="133" xfId="0" applyNumberFormat="1" applyFont="1" applyFill="1" applyBorder="1" applyAlignment="1">
      <x:alignment vertical="center"/>
    </x:xf>
    <x:xf numFmtId="0" fontId="104" fillId="24" borderId="139" xfId="42" applyFont="1" applyFill="1" applyBorder="1" applyAlignment="1">
      <x:alignment horizontal="center"/>
    </x:xf>
    <x:xf numFmtId="0" fontId="277" fillId="24" borderId="0" xfId="0" applyFont="1" applyFill="1" applyAlignment="1"/>
    <x:xf numFmtId="0" fontId="277" fillId="24" borderId="0" xfId="0" applyFont="1" applyFill="1"/>
    <x:xf numFmtId="0" fontId="278" fillId="29" borderId="0" xfId="61" applyFont="1" applyFill="1" applyAlignment="1">
      <x:alignment horizontal="left" vertical="center"/>
    </x:xf>
    <x:xf numFmtId="0" fontId="278" fillId="0" borderId="0" xfId="61" applyFont="1"/>
    <x:xf numFmtId="0" fontId="278" fillId="0" borderId="0" xfId="41" applyFont="1" applyAlignment="1">
      <x:alignment vertical="center"/>
    </x:xf>
    <x:xf numFmtId="200" fontId="103" fillId="24" borderId="81" xfId="745" applyNumberFormat="1" applyFont="1" applyFill="1" applyBorder="1" applyAlignment="1">
      <x:alignment vertical="center"/>
    </x:xf>
    <x:xf numFmtId="0" fontId="164" fillId="0" borderId="0" xfId="61" applyFont="1" applyAlignment="1">
      <x:alignment horizontal="left" vertical="center"/>
    </x:xf>
    <x:xf numFmtId="200" fontId="103" fillId="0" borderId="0" xfId="74" applyNumberFormat="1" applyFont="1"/>
    <x:xf numFmtId="2" fontId="281" fillId="24" borderId="0" xfId="44" applyNumberFormat="1" applyFont="1" applyFill="1" applyAlignment="1">
      <x:alignment horizontal="center" vertical="center"/>
    </x:xf>
    <x:xf numFmtId="0" fontId="281" fillId="24" borderId="0" xfId="44" applyFont="1" applyFill="1" applyAlignment="1">
      <x:alignment horizontal="center" vertical="center"/>
    </x:xf>
    <x:xf numFmtId="0" fontId="103" fillId="24" borderId="0" xfId="44" applyFont="1" applyFill="1" applyAlignment="1">
      <x:alignment horizontal="left" vertical="center"/>
    </x:xf>
    <x:xf numFmtId="0" fontId="103" fillId="29" borderId="81" xfId="44" applyFont="1" applyFill="1" applyBorder="1" applyAlignment="1">
      <x:alignment vertical="center"/>
    </x:xf>
    <x:xf numFmtId="216" fontId="97" fillId="0" borderId="81" xfId="750" applyNumberFormat="1" applyFont="1" applyFill="1" applyBorder="1" applyAlignment="1">
      <x:alignment vertical="center"/>
    </x:xf>
    <x:xf numFmtId="0" fontId="97" fillId="24" borderId="0" xfId="44" applyFont="1" applyFill="1" applyAlignment="1">
      <x:alignment horizontal="center"/>
    </x:xf>
    <x:xf numFmtId="200" fontId="103" fillId="24" borderId="0" xfId="44" applyNumberFormat="1" applyFont="1" applyFill="1" applyAlignment="1">
      <x:alignment horizontal="center" vertical="center"/>
    </x:xf>
    <x:xf numFmtId="175" fontId="103" fillId="24" borderId="0" xfId="44" applyNumberFormat="1" applyFont="1" applyFill="1" applyAlignment="1">
      <x:alignment horizontal="right" vertical="center"/>
    </x:xf>
    <x:xf numFmtId="0" fontId="97" fillId="24" borderId="0" xfId="44" applyFont="1" applyFill="1"/>
    <x:xf numFmtId="0" fontId="99" fillId="24" borderId="0" xfId="44" applyFont="1" applyFill="1" applyAlignment="1">
      <x:alignment vertical="center"/>
    </x:xf>
    <x:xf numFmtId="0" fontId="97" fillId="24" borderId="0" xfId="44" applyFont="1" applyFill="1" applyAlignment="1">
      <x:alignment vertical="center"/>
    </x:xf>
    <x:xf numFmtId="0" fontId="110" fillId="24" borderId="0" xfId="74" applyFont="1" applyFill="1"/>
    <x:xf numFmtId="0" fontId="97" fillId="24" borderId="0" xfId="74" applyFont="1" applyFill="1"/>
    <x:xf numFmtId="0" fontId="207" fillId="32" borderId="81" xfId="44" applyFont="1" applyFill="1" applyBorder="1" applyAlignment="1">
      <x:alignment horizontal="center" vertical="center"/>
    </x:xf>
    <x:xf numFmtId="0" fontId="120" fillId="29" borderId="15" xfId="0" applyFont="1" applyFill="1" applyBorder="1" applyAlignment="1">
      <x:alignment horizontal="center" vertical="center"/>
    </x:xf>
    <x:xf numFmtId="0" fontId="120" fillId="29" borderId="15" xfId="0" applyFont="1" applyFill="1" applyBorder="1" applyAlignment="1">
      <x:alignment horizontal="center"/>
    </x:xf>
    <x:xf numFmtId="0" fontId="120" fillId="29" borderId="16" xfId="0" applyFont="1" applyFill="1" applyBorder="1" applyAlignment="1">
      <x:alignment horizontal="center" vertical="center"/>
    </x:xf>
    <x:xf numFmtId="0" fontId="120" fillId="29" borderId="10" xfId="0" applyFont="1" applyFill="1" applyBorder="1" applyAlignment="1">
      <x:alignment horizontal="center" vertical="center"/>
    </x:xf>
    <x:xf numFmtId="0" fontId="120" fillId="29" borderId="14" xfId="0" applyFont="1" applyFill="1" applyBorder="1" applyAlignment="1">
      <x:alignment horizontal="center"/>
    </x:xf>
    <x:xf numFmtId="0" fontId="121" fillId="29" borderId="13" xfId="0" applyFont="1" applyFill="1" applyBorder="1" applyAlignment="1">
      <x:alignment horizontal="center" vertical="center"/>
    </x:xf>
    <x:xf numFmtId="0" fontId="120" fillId="29" borderId="66" xfId="0" applyFont="1" applyFill="1" applyBorder="1"/>
    <x:xf numFmtId="0" fontId="104" fillId="29" borderId="14" xfId="0" applyFont="1" applyFill="1" applyBorder="1" applyAlignment="1">
      <x:alignment horizontal="center"/>
    </x:xf>
    <x:xf numFmtId="0" fontId="120" fillId="29" borderId="10" xfId="0" applyFont="1" applyFill="1" applyBorder="1" applyAlignment="1">
      <x:alignment horizontal="center"/>
    </x:xf>
    <x:xf numFmtId="0" fontId="120" fillId="29" borderId="13" xfId="0" applyFont="1" applyFill="1" applyBorder="1" applyAlignment="1">
      <x:alignment horizontal="center"/>
    </x:xf>
    <x:xf numFmtId="0" fontId="120" fillId="29" borderId="29" xfId="0" applyFont="1" applyFill="1" applyBorder="1"/>
    <x:xf numFmtId="0" fontId="120" fillId="29" borderId="31" xfId="0" applyFont="1" applyFill="1" applyBorder="1" applyAlignment="1">
      <x:alignment horizontal="center" vertical="center"/>
    </x:xf>
    <x:xf numFmtId="0" fontId="103" fillId="29" borderId="31" xfId="0" applyFont="1" applyFill="1" applyBorder="1" applyAlignment="1">
      <x:alignment horizontal="center" vertical="center"/>
    </x:xf>
    <x:xf numFmtId="0" fontId="103" fillId="29" borderId="20" xfId="0" applyFont="1" applyFill="1" applyBorder="1" applyAlignment="1">
      <x:alignment horizontal="center"/>
    </x:xf>
    <x:xf numFmtId="0" fontId="121" fillId="29" borderId="31" xfId="0" applyFont="1" applyFill="1" applyBorder="1" applyAlignment="1">
      <x:alignment horizontal="center" vertical="center"/>
    </x:xf>
    <x:xf numFmtId="0" fontId="104" fillId="29" borderId="21" xfId="0" applyFont="1" applyFill="1" applyBorder="1" applyAlignment="1">
      <x:alignment horizontal="center"/>
    </x:xf>
    <x:xf numFmtId="173" fontId="121" fillId="29" borderId="17" xfId="0" applyNumberFormat="1" applyFont="1" applyFill="1" applyBorder="1" applyAlignment="1">
      <x:alignment horizontal="right"/>
    </x:xf>
    <x:xf numFmtId="173" fontId="121" fillId="29" borderId="18" xfId="0" applyNumberFormat="1" applyFont="1" applyFill="1" applyBorder="1" applyAlignment="1">
      <x:alignment horizontal="right"/>
    </x:xf>
    <x:xf numFmtId="175" fontId="121" fillId="29" borderId="17" xfId="0" applyNumberFormat="1" applyFont="1" applyFill="1" applyBorder="1" applyAlignment="1">
      <x:alignment horizontal="right" vertical="center"/>
    </x:xf>
    <x:xf numFmtId="1" fontId="121" fillId="29" borderId="18" xfId="0" applyNumberFormat="1" applyFont="1" applyFill="1" applyBorder="1" applyAlignment="1">
      <x:alignment horizontal="center"/>
    </x:xf>
    <x:xf numFmtId="186" fontId="103" fillId="29" borderId="18" xfId="0" applyNumberFormat="1" applyFont="1" applyFill="1" applyBorder="1" applyAlignment="1"/>
    <x:xf numFmtId="173" fontId="121" fillId="29" borderId="0" xfId="0" applyNumberFormat="1" applyFont="1" applyFill="1" applyAlignment="1">
      <x:alignment horizontal="right"/>
    </x:xf>
    <x:xf numFmtId="173" fontId="121" fillId="29" borderId="14" xfId="0" applyNumberFormat="1" applyFont="1" applyFill="1" applyBorder="1" applyAlignment="1">
      <x:alignment horizontal="right"/>
    </x:xf>
    <x:xf numFmtId="1" fontId="121" fillId="29" borderId="14" xfId="0" applyNumberFormat="1" applyFont="1" applyFill="1" applyBorder="1" applyAlignment="1">
      <x:alignment horizontal="center"/>
    </x:xf>
    <x:xf numFmtId="186" fontId="103" fillId="29" borderId="14" xfId="0" applyNumberFormat="1" applyFont="1" applyFill="1" applyBorder="1" applyAlignment="1"/>
    <x:xf numFmtId="173" fontId="121" fillId="29" borderId="0" xfId="0" applyNumberFormat="1" applyFont="1" applyFill="1" applyAlignment="1">
      <x:alignment horizontal="right"/>
    </x:xf>
    <x:xf numFmtId="1" fontId="121" fillId="29" borderId="0" xfId="0" applyNumberFormat="1" applyFont="1" applyFill="1" applyAlignment="1">
      <x:alignment horizontal="right"/>
    </x:xf>
    <x:xf numFmtId="173" fontId="121" fillId="29" borderId="14" xfId="0" applyNumberFormat="1" applyFont="1" applyFill="1" applyBorder="1" applyAlignment="1">
      <x:alignment horizontal="center"/>
    </x:xf>
    <x:xf numFmtId="173" fontId="121" fillId="29" borderId="14" xfId="0" applyNumberFormat="1" applyFont="1" applyFill="1" applyBorder="1" applyAlignment="1">
      <x:alignment horizontal="right"/>
    </x:xf>
    <x:xf numFmtId="175" fontId="121" fillId="29" borderId="14" xfId="0" applyNumberFormat="1" applyFont="1" applyFill="1" applyBorder="1" applyAlignment="1">
      <x:alignment horizontal="right" vertical="center"/>
    </x:xf>
    <x:xf numFmtId="179" fontId="121" fillId="29" borderId="14" xfId="0" applyNumberFormat="1" applyFont="1" applyFill="1" applyBorder="1" applyAlignment="1"/>
    <x:xf numFmtId="173" fontId="121" fillId="29" borderId="20" xfId="0" applyNumberFormat="1" applyFont="1" applyFill="1" applyBorder="1" applyAlignment="1">
      <x:alignment horizontal="right"/>
    </x:xf>
    <x:xf numFmtId="173" fontId="121" fillId="29" borderId="21" xfId="0" applyNumberFormat="1" applyFont="1" applyFill="1" applyBorder="1" applyAlignment="1">
      <x:alignment horizontal="right"/>
    </x:xf>
    <x:xf numFmtId="175" fontId="121" fillId="29" borderId="21" xfId="0" applyNumberFormat="1" applyFont="1" applyFill="1" applyBorder="1" applyAlignment="1">
      <x:alignment horizontal="right" vertical="center"/>
    </x:xf>
    <x:xf numFmtId="1" fontId="121" fillId="29" borderId="21" xfId="0" applyNumberFormat="1" applyFont="1" applyFill="1" applyBorder="1" applyAlignment="1">
      <x:alignment horizontal="center"/>
    </x:xf>
    <x:xf numFmtId="179" fontId="121" fillId="29" borderId="21" xfId="0" applyNumberFormat="1" applyFont="1" applyFill="1" applyBorder="1" applyAlignment="1"/>
    <x:xf numFmtId="173" fontId="121" fillId="29" borderId="16" xfId="0" applyNumberFormat="1" applyFont="1" applyFill="1" applyBorder="1"/>
    <x:xf numFmtId="173" fontId="121" fillId="29" borderId="13" xfId="0" applyNumberFormat="1" applyFont="1" applyFill="1" applyBorder="1"/>
    <x:xf numFmtId="173" fontId="121" fillId="29" borderId="51" xfId="0" applyNumberFormat="1" applyFont="1" applyFill="1" applyBorder="1"/>
    <x:xf numFmtId="173" fontId="121" fillId="24" borderId="13" xfId="0" applyNumberFormat="1" applyFont="1" applyFill="1" applyBorder="1"/>
    <x:xf numFmtId="173" fontId="121" fillId="24" borderId="51" xfId="0" applyNumberFormat="1" applyFont="1" applyFill="1" applyBorder="1"/>
    <x:xf numFmtId="0" fontId="107" fillId="0" borderId="0" xfId="150" applyFont="1"/>
    <x:xf numFmtId="197" fontId="97" fillId="0" borderId="81" xfId="150" applyNumberFormat="1" applyFont="1" applyBorder="1" applyAlignment="1">
      <x:alignment horizontal="center"/>
    </x:xf>
    <x:xf numFmtId="0" fontId="110" fillId="24" borderId="133" xfId="120" applyFont="1" applyFill="1" applyBorder="1" applyAlignment="1">
      <x:alignment vertical="center"/>
    </x:xf>
    <x:xf numFmtId="0" fontId="110" fillId="24" borderId="137" xfId="120" applyFont="1" applyFill="1" applyBorder="1" applyAlignment="1">
      <x:alignment vertical="center"/>
    </x:xf>
    <x:xf numFmtId="0" fontId="110" fillId="24" borderId="134" xfId="120" applyFont="1" applyFill="1" applyBorder="1" applyAlignment="1">
      <x:alignment vertical="center"/>
    </x:xf>
    <x:xf numFmtId="200" fontId="103" fillId="24" borderId="135" xfId="120" applyNumberFormat="1" applyFont="1" applyFill="1" applyBorder="1" applyAlignment="1"/>
    <x:xf numFmtId="200" fontId="103" fillId="24" borderId="125" xfId="120" applyNumberFormat="1" applyFont="1" applyFill="1" applyBorder="1" applyAlignment="1"/>
    <x:xf numFmtId="200" fontId="103" fillId="24" borderId="136" xfId="120" applyNumberFormat="1" applyFont="1" applyFill="1" applyBorder="1" applyAlignment="1"/>
    <x:xf numFmtId="0" fontId="97" fillId="0" borderId="0" xfId="150" applyFont="1"/>
    <x:xf numFmtId="175" fontId="99" fillId="0" borderId="73" xfId="0" applyNumberFormat="1" applyFont="1" applyBorder="1" applyAlignment="1">
      <x:alignment horizontal="center" vertical="center" wrapText="1"/>
    </x:xf>
    <x:xf numFmtId="0" fontId="108" fillId="0" borderId="0" xfId="0" applyFont="1" applyAlignment="1">
      <x:alignment horizontal="center"/>
    </x:xf>
    <x:xf numFmtId="0" fontId="99" fillId="0" borderId="0" xfId="0" applyFont="1" applyAlignment="1">
      <x:alignment horizontal="center"/>
    </x:xf>
    <x:xf numFmtId="0" fontId="106" fillId="0" borderId="0" xfId="0" applyFont="1" applyAlignment="1">
      <x:alignment horizontal="center"/>
    </x:xf>
    <x:xf numFmtId="0" fontId="128" fillId="24" borderId="66" xfId="0" applyFont="1" applyFill="1" applyBorder="1" applyAlignment="1">
      <x:alignment horizontal="center" vertical="center"/>
    </x:xf>
    <x:xf numFmtId="0" fontId="128" fillId="24" borderId="116" xfId="0" applyFont="1" applyFill="1" applyBorder="1" applyAlignment="1">
      <x:alignment horizontal="center" vertical="center"/>
    </x:xf>
    <x:xf numFmtId="0" fontId="97" fillId="0" borderId="0" xfId="0" applyFont="1" applyAlignment="1">
      <x:alignment horizontal="left"/>
    </x:xf>
    <x:xf numFmtId="14" fontId="100" fillId="0" borderId="0" xfId="0" applyNumberFormat="1" applyFont="1" applyAlignment="1">
      <x:alignment vertical="center"/>
    </x:xf>
    <x:xf numFmtId="0" fontId="95" fillId="0" borderId="0" xfId="0" applyFont="1" applyAlignment="1">
      <x:alignment horizontal="left"/>
    </x:xf>
    <x:xf numFmtId="200" fontId="104" fillId="0" borderId="0" xfId="0" applyNumberFormat="1" applyFont="1" applyAlignment="1">
      <x:alignment horizontal="left"/>
    </x:xf>
    <x:xf numFmtId="0" fontId="107" fillId="24" borderId="0" xfId="60" applyFont="1" applyFill="1"/>
    <x:xf numFmtId="0" fontId="97" fillId="24" borderId="0" xfId="60" applyFont="1" applyFill="1" applyAlignment="1">
      <x:alignment horizontal="left"/>
    </x:xf>
    <x:xf numFmtId="0" fontId="107" fillId="24" borderId="0" xfId="60" applyFont="1" applyFill="1" applyAlignment="1">
      <x:alignment horizontal="left"/>
    </x:xf>
    <x:xf numFmtId="190" fontId="97" fillId="24" borderId="0" xfId="60" applyNumberFormat="1" applyFont="1" applyFill="1"/>
    <x:xf numFmtId="190" fontId="107" fillId="24" borderId="0" xfId="60" applyNumberFormat="1" applyFont="1" applyFill="1"/>
    <x:xf numFmtId="0" fontId="104" fillId="24" borderId="0" xfId="42" applyFont="1" applyFill="1" applyAlignment="1">
      <x:alignment vertical="center"/>
    </x:xf>
    <x:xf numFmtId="0" fontId="104" fillId="24" borderId="0" xfId="42" applyFont="1" applyFill="1" applyAlignment="1">
      <x:alignment horizontal="center" vertical="center"/>
    </x:xf>
    <x:xf numFmtId="0" fontId="103" fillId="24" borderId="0" xfId="42" applyFont="1" applyFill="1" applyAlignment="1">
      <x:alignment vertical="center"/>
    </x:xf>
    <x:xf numFmtId="0" fontId="104" fillId="24" borderId="0" xfId="42" applyFont="1" applyFill="1" applyAlignment="1">
      <x:alignment horizontal="left" vertical="center"/>
    </x:xf>
    <x:xf numFmtId="0" fontId="108" fillId="0" borderId="0" xfId="42" applyFont="1"/>
    <x:xf numFmtId="0" fontId="103" fillId="0" borderId="0" xfId="150" applyFont="1"/>
    <x:xf numFmtId="0" fontId="104" fillId="0" borderId="0" xfId="150" applyFont="1"/>
    <x:xf numFmtId="0" fontId="97" fillId="0" borderId="0" xfId="150" applyFont="1"/>
    <x:xf numFmtId="0" fontId="154" fillId="24" borderId="0" xfId="44" applyFont="1" applyFill="1"/>
    <x:xf numFmtId="0" fontId="193" fillId="24" borderId="0" xfId="74" applyFont="1" applyFill="1" applyAlignment="1">
      <x:alignment horizontal="center" vertical="center"/>
    </x:xf>
    <x:xf numFmtId="0" fontId="104" fillId="24" borderId="0" xfId="44" applyFont="1" applyFill="1"/>
    <x:xf numFmtId="0" fontId="103" fillId="24" borderId="0" xfId="44" applyFont="1" applyFill="1" applyAlignment="1">
      <x:alignment horizontal="left"/>
    </x:xf>
    <x:xf numFmtId="0" fontId="103" fillId="24" borderId="0" xfId="44" applyFont="1" applyFill="1"/>
    <x:xf numFmtId="0" fontId="108" fillId="24" borderId="0" xfId="74" applyFont="1" applyFill="1"/>
    <x:xf numFmtId="0" fontId="104" fillId="24" borderId="0" xfId="44" applyFont="1" applyFill="1" applyAlignment="1">
      <x:alignment horizontal="left"/>
    </x:xf>
    <x:xf numFmtId="49" fontId="103" fillId="24" borderId="0" xfId="74" applyNumberFormat="1" applyFont="1" applyFill="1"/>
    <x:xf numFmtId="200" fontId="103" fillId="0" borderId="0" xfId="74" applyNumberFormat="1" applyFont="1"/>
    <x:xf numFmtId="0" fontId="104" fillId="24" borderId="0" xfId="74" applyFont="1" applyFill="1"/>
    <x:xf numFmtId="0" fontId="104" fillId="24" borderId="0" xfId="74" applyFont="1" applyFill="1" applyAlignment="1">
      <x:alignment horizontal="left"/>
    </x:xf>
    <x:xf numFmtId="0" fontId="103" fillId="0" borderId="0" xfId="74" applyFont="1"/>
    <x:xf numFmtId="0" fontId="103" fillId="24" borderId="0" xfId="74" applyFont="1" applyFill="1"/>
    <x:xf numFmtId="0" fontId="97" fillId="24" borderId="0" xfId="44" applyFont="1" applyFill="1"/>
    <x:xf numFmtId="0" fontId="107" fillId="24" borderId="0" xfId="44" applyFont="1" applyFill="1" applyAlignment="1">
      <x:alignment vertical="center"/>
    </x:xf>
    <x:xf numFmtId="0" fontId="188" fillId="24" borderId="0" xfId="44" applyFont="1" applyFill="1" applyAlignment="1">
      <x:alignment vertical="center"/>
    </x:xf>
    <x:xf numFmtId="0" fontId="142" fillId="24" borderId="24" xfId="44" applyFont="1" applyFill="1" applyBorder="1" applyAlignment="1">
      <x:alignment vertical="center"/>
    </x:xf>
    <x:xf numFmtId="0" fontId="142" fillId="24" borderId="53" xfId="44" applyFont="1" applyFill="1" applyBorder="1" applyAlignment="1">
      <x:alignment horizontal="center" vertical="center"/>
    </x:xf>
    <x:xf numFmtId="0" fontId="142" fillId="24" borderId="18" xfId="44" applyFont="1" applyFill="1" applyBorder="1" applyAlignment="1">
      <x:alignment horizontal="center" vertical="center"/>
    </x:xf>
    <x:xf numFmtId="0" fontId="142" fillId="24" borderId="17" xfId="44" applyFont="1" applyFill="1" applyBorder="1" applyAlignment="1">
      <x:alignment vertical="center"/>
    </x:xf>
    <x:xf numFmtId="0" fontId="113" fillId="38" borderId="34" xfId="44" applyFont="1" applyFill="1" applyBorder="1" applyAlignment="1">
      <x:alignment vertical="center"/>
    </x:xf>
    <x:xf numFmtId="0" fontId="113" fillId="38" borderId="59" xfId="44" applyFont="1" applyFill="1" applyBorder="1" applyAlignment="1">
      <x:alignment vertical="center"/>
    </x:xf>
    <x:xf numFmtId="0" fontId="113" fillId="24" borderId="17" xfId="44" applyFont="1" applyFill="1" applyBorder="1" applyAlignment="1">
      <x:alignment horizontal="center" vertical="center"/>
    </x:xf>
    <x:xf numFmtId="0" fontId="104" fillId="38" borderId="16" xfId="44" applyFont="1" applyFill="1" applyBorder="1" applyAlignment="1">
      <x:alignment horizontal="center" vertical="center"/>
    </x:xf>
    <x:xf numFmtId="0" fontId="104" fillId="38" borderId="18" xfId="44" applyFont="1" applyFill="1" applyBorder="1" applyAlignment="1">
      <x:alignment horizontal="center" vertical="center"/>
    </x:xf>
    <x:xf numFmtId="0" fontId="142" fillId="24" borderId="30" xfId="44" applyFont="1" applyFill="1" applyBorder="1" applyAlignment="1">
      <x:alignment horizontal="center" vertical="center"/>
    </x:xf>
    <x:xf numFmtId="0" fontId="142" fillId="24" borderId="19" xfId="44" applyFont="1" applyFill="1" applyBorder="1" applyAlignment="1">
      <x:alignment vertical="center"/>
    </x:xf>
    <x:xf numFmtId="0" fontId="142" fillId="24" borderId="13" xfId="44" applyFont="1" applyFill="1" applyBorder="1" applyAlignment="1">
      <x:alignment horizontal="center" vertical="center"/>
    </x:xf>
    <x:xf numFmtId="0" fontId="104" fillId="24" borderId="14" xfId="44" applyFont="1" applyFill="1" applyBorder="1" applyAlignment="1">
      <x:alignment horizontal="center" vertical="center"/>
    </x:xf>
    <x:xf numFmtId="0" fontId="142" fillId="24" borderId="0" xfId="44" applyFont="1" applyFill="1" applyAlignment="1">
      <x:alignment vertical="center"/>
    </x:xf>
    <x:xf numFmtId="0" fontId="104" fillId="24" borderId="139" xfId="44" applyFont="1" applyFill="1" applyBorder="1" applyAlignment="1">
      <x:alignment horizontal="center" vertical="center"/>
    </x:xf>
    <x:xf numFmtId="0" fontId="104" fillId="24" borderId="0" xfId="44" applyFont="1" applyFill="1" applyAlignment="1">
      <x:alignment horizontal="center" vertical="center"/>
    </x:xf>
    <x:xf numFmtId="0" fontId="104" fillId="24" borderId="13" xfId="44" applyFont="1" applyFill="1" applyBorder="1" applyAlignment="1">
      <x:alignment horizontal="center" vertical="center"/>
    </x:xf>
    <x:xf numFmtId="0" fontId="104" fillId="24" borderId="142" xfId="44" applyFont="1" applyFill="1" applyBorder="1" applyAlignment="1">
      <x:alignment horizontal="center" vertical="center"/>
    </x:xf>
    <x:xf numFmtId="0" fontId="104" fillId="24" borderId="29" xfId="44" applyFont="1" applyFill="1" applyBorder="1" applyAlignment="1">
      <x:alignment horizontal="center" vertical="center"/>
    </x:xf>
    <x:xf numFmtId="0" fontId="104" fillId="24" borderId="28" xfId="44" applyFont="1" applyFill="1" applyBorder="1" applyAlignment="1">
      <x:alignment horizontal="center" vertical="center"/>
    </x:xf>
    <x:xf numFmtId="0" fontId="142" fillId="24" borderId="14" xfId="44" applyFont="1" applyFill="1" applyBorder="1" applyAlignment="1">
      <x:alignment horizontal="center" vertical="center"/>
    </x:xf>
    <x:xf numFmtId="0" fontId="142" fillId="24" borderId="25" xfId="44" applyFont="1" applyFill="1" applyBorder="1" applyAlignment="1">
      <x:alignment horizontal="center"/>
    </x:xf>
    <x:xf numFmtId="0" fontId="104" fillId="24" borderId="51" xfId="44" applyFont="1" applyFill="1" applyBorder="1" applyAlignment="1">
      <x:alignment horizontal="center" vertical="center"/>
    </x:xf>
    <x:xf numFmtId="0" fontId="104" fillId="24" borderId="21" xfId="44" applyFont="1" applyFill="1" applyBorder="1" applyAlignment="1">
      <x:alignment horizontal="center" vertical="center"/>
    </x:xf>
    <x:xf numFmtId="0" fontId="104" fillId="24" borderId="20" xfId="44" applyFont="1" applyFill="1" applyBorder="1" applyAlignment="1">
      <x:alignment horizontal="center" vertical="center"/>
    </x:xf>
    <x:xf numFmtId="9" fontId="104" fillId="24" borderId="51" xfId="44" applyNumberFormat="1" applyFont="1" applyFill="1" applyBorder="1" applyAlignment="1">
      <x:alignment horizontal="center" vertical="center"/>
    </x:xf>
    <x:xf numFmtId="0" fontId="104" fillId="24" borderId="56" xfId="44" applyFont="1" applyFill="1" applyBorder="1" applyAlignment="1">
      <x:alignment horizontal="center" vertical="center"/>
    </x:xf>
    <x:xf numFmtId="0" fontId="104" fillId="24" borderId="32" xfId="44" applyFont="1" applyFill="1" applyBorder="1" applyAlignment="1">
      <x:alignment horizontal="center" vertical="center"/>
    </x:xf>
    <x:xf numFmtId="0" fontId="97" fillId="24" borderId="96" xfId="44" applyFont="1" applyFill="1" applyBorder="1" applyAlignment="1">
      <x:alignment horizontal="center"/>
    </x:xf>
    <x:xf numFmtId="200" fontId="103" fillId="24" borderId="97" xfId="44" applyNumberFormat="1" applyFont="1" applyFill="1" applyBorder="1" applyAlignment="1">
      <x:alignment horizontal="center" vertical="center"/>
    </x:xf>
    <x:xf numFmtId="0" fontId="103" fillId="24" borderId="97" xfId="44" applyFont="1" applyFill="1" applyBorder="1" applyAlignment="1">
      <x:alignment horizontal="center" vertical="center"/>
    </x:xf>
    <x:xf numFmtId="200" fontId="103" fillId="24" borderId="97" xfId="44" applyNumberFormat="1" applyFont="1" applyFill="1" applyBorder="1" applyAlignment="1">
      <x:alignment horizontal="left" vertical="center"/>
    </x:xf>
    <x:xf numFmtId="200" fontId="103" fillId="24" borderId="97" xfId="44" applyNumberFormat="1" applyFont="1" applyFill="1" applyBorder="1" applyAlignment="1">
      <x:alignment horizontal="left" vertical="center"/>
    </x:xf>
    <x:xf numFmtId="3" fontId="103" fillId="24" borderId="97" xfId="44" applyNumberFormat="1" applyFont="1" applyFill="1" applyBorder="1" applyAlignment="1">
      <x:alignment horizontal="right" vertical="center"/>
    </x:xf>
    <x:xf numFmtId="167" fontId="103" fillId="24" borderId="97" xfId="44" applyNumberFormat="1" applyFont="1" applyFill="1" applyBorder="1" applyAlignment="1">
      <x:alignment horizontal="center" vertical="center"/>
    </x:xf>
    <x:xf numFmtId="0" fontId="121" fillId="24" borderId="97" xfId="44" applyFont="1" applyFill="1" applyBorder="1" applyAlignment="1">
      <x:alignment horizontal="center" vertical="center"/>
    </x:xf>
    <x:xf numFmtId="175" fontId="121" fillId="24" borderId="97" xfId="44" applyNumberFormat="1" applyFont="1" applyFill="1" applyBorder="1" applyAlignment="1">
      <x:alignment vertical="center"/>
    </x:xf>
    <x:xf numFmtId="0" fontId="103" fillId="24" borderId="97" xfId="44" applyFont="1" applyFill="1" applyBorder="1" applyAlignment="1">
      <x:alignment horizontal="center" vertical="center"/>
    </x:xf>
    <x:xf numFmtId="175" fontId="281" fillId="24" borderId="97" xfId="44" applyNumberFormat="1" applyFont="1" applyFill="1" applyBorder="1" applyAlignment="1">
      <x:alignment horizontal="center" vertical="center"/>
    </x:xf>
    <x:xf numFmtId="0" fontId="208" fillId="24" borderId="100" xfId="44" applyFont="1" applyFill="1" applyBorder="1" applyAlignment="1">
      <x:alignment horizontal="left" vertical="center"/>
    </x:xf>
    <x:xf numFmtId="0" fontId="97" fillId="24" borderId="145" xfId="44" applyFont="1" applyFill="1" applyBorder="1" applyAlignment="1">
      <x:alignment horizontal="center"/>
    </x:xf>
    <x:xf numFmtId="200" fontId="103" fillId="24" borderId="143" xfId="44" applyNumberFormat="1" applyFont="1" applyFill="1" applyBorder="1" applyAlignment="1">
      <x:alignment horizontal="center" vertical="center"/>
    </x:xf>
    <x:xf numFmtId="0" fontId="103" fillId="24" borderId="143" xfId="44" applyFont="1" applyFill="1" applyBorder="1" applyAlignment="1">
      <x:alignment horizontal="center" vertical="center"/>
    </x:xf>
    <x:xf numFmtId="200" fontId="103" fillId="24" borderId="143" xfId="44" applyNumberFormat="1" applyFont="1" applyFill="1" applyBorder="1" applyAlignment="1">
      <x:alignment horizontal="left" vertical="center"/>
    </x:xf>
    <x:xf numFmtId="200" fontId="103" fillId="24" borderId="143" xfId="44" applyNumberFormat="1" applyFont="1" applyFill="1" applyBorder="1" applyAlignment="1">
      <x:alignment horizontal="left" vertical="center"/>
    </x:xf>
    <x:xf numFmtId="3" fontId="103" fillId="24" borderId="143" xfId="44" applyNumberFormat="1" applyFont="1" applyFill="1" applyBorder="1" applyAlignment="1">
      <x:alignment horizontal="right" vertical="center"/>
    </x:xf>
    <x:xf numFmtId="167" fontId="103" fillId="24" borderId="143" xfId="44" applyNumberFormat="1" applyFont="1" applyFill="1" applyBorder="1" applyAlignment="1">
      <x:alignment horizontal="center" vertical="center"/>
    </x:xf>
    <x:xf numFmtId="0" fontId="121" fillId="24" borderId="143" xfId="44" applyFont="1" applyFill="1" applyBorder="1" applyAlignment="1">
      <x:alignment horizontal="center" vertical="center"/>
    </x:xf>
    <x:xf numFmtId="175" fontId="121" fillId="24" borderId="143" xfId="44" applyNumberFormat="1" applyFont="1" applyFill="1" applyBorder="1" applyAlignment="1">
      <x:alignment vertical="center"/>
    </x:xf>
    <x:xf numFmtId="0" fontId="103" fillId="24" borderId="143" xfId="44" applyFont="1" applyFill="1" applyBorder="1" applyAlignment="1">
      <x:alignment horizontal="center" vertical="center"/>
    </x:xf>
    <x:xf numFmtId="175" fontId="281" fillId="24" borderId="143" xfId="44" applyNumberFormat="1" applyFont="1" applyFill="1" applyBorder="1" applyAlignment="1">
      <x:alignment horizontal="center" vertical="center"/>
    </x:xf>
    <x:xf numFmtId="0" fontId="208" fillId="24" borderId="144" xfId="44" applyFont="1" applyFill="1" applyBorder="1" applyAlignment="1">
      <x:alignment horizontal="left" vertical="center"/>
    </x:xf>
    <x:xf numFmtId="0" fontId="97" fillId="24" borderId="102" xfId="44" applyFont="1" applyFill="1" applyBorder="1" applyAlignment="1">
      <x:alignment horizontal="center"/>
    </x:xf>
    <x:xf numFmtId="200" fontId="103" fillId="24" borderId="103" xfId="44" applyNumberFormat="1" applyFont="1" applyFill="1" applyBorder="1" applyAlignment="1">
      <x:alignment horizontal="center" vertical="center"/>
    </x:xf>
    <x:xf numFmtId="0" fontId="103" fillId="24" borderId="103" xfId="44" applyFont="1" applyFill="1" applyBorder="1" applyAlignment="1">
      <x:alignment horizontal="center" vertical="center"/>
    </x:xf>
    <x:xf numFmtId="200" fontId="103" fillId="24" borderId="103" xfId="44" applyNumberFormat="1" applyFont="1" applyFill="1" applyBorder="1" applyAlignment="1">
      <x:alignment horizontal="left" vertical="center"/>
    </x:xf>
    <x:xf numFmtId="200" fontId="103" fillId="24" borderId="103" xfId="44" applyNumberFormat="1" applyFont="1" applyFill="1" applyBorder="1" applyAlignment="1">
      <x:alignment horizontal="left" vertical="center"/>
    </x:xf>
    <x:xf numFmtId="3" fontId="103" fillId="24" borderId="103" xfId="44" applyNumberFormat="1" applyFont="1" applyFill="1" applyBorder="1" applyAlignment="1">
      <x:alignment horizontal="right" vertical="center"/>
    </x:xf>
    <x:xf numFmtId="167" fontId="103" fillId="24" borderId="103" xfId="44" applyNumberFormat="1" applyFont="1" applyFill="1" applyBorder="1" applyAlignment="1">
      <x:alignment horizontal="center" vertical="center"/>
    </x:xf>
    <x:xf numFmtId="0" fontId="121" fillId="24" borderId="103" xfId="44" applyFont="1" applyFill="1" applyBorder="1" applyAlignment="1">
      <x:alignment horizontal="center" vertical="center"/>
    </x:xf>
    <x:xf numFmtId="175" fontId="121" fillId="24" borderId="103" xfId="44" applyNumberFormat="1" applyFont="1" applyFill="1" applyBorder="1" applyAlignment="1">
      <x:alignment vertical="center"/>
    </x:xf>
    <x:xf numFmtId="0" fontId="103" fillId="24" borderId="103" xfId="44" applyFont="1" applyFill="1" applyBorder="1" applyAlignment="1">
      <x:alignment horizontal="center" vertical="center"/>
    </x:xf>
    <x:xf numFmtId="175" fontId="281" fillId="24" borderId="103" xfId="44" applyNumberFormat="1" applyFont="1" applyFill="1" applyBorder="1" applyAlignment="1">
      <x:alignment horizontal="center" vertical="center"/>
    </x:xf>
    <x:xf numFmtId="0" fontId="208" fillId="24" borderId="104" xfId="44" applyFont="1" applyFill="1" applyBorder="1" applyAlignment="1">
      <x:alignment horizontal="left" vertical="center"/>
    </x:xf>
    <x:xf numFmtId="0" fontId="97" fillId="24" borderId="0" xfId="44" applyFont="1" applyFill="1" applyAlignment="1">
      <x:alignment horizontal="center"/>
    </x:xf>
    <x:xf numFmtId="221" fontId="97" fillId="24" borderId="0" xfId="44" applyNumberFormat="1" applyFont="1" applyFill="1" applyAlignment="1">
      <x:alignment horizontal="center" vertical="center"/>
    </x:xf>
    <x:xf numFmtId="0" fontId="97" fillId="24" borderId="0" xfId="44" applyFont="1" applyFill="1" applyAlignment="1">
      <x:alignment horizontal="center" vertical="center"/>
    </x:xf>
    <x:xf numFmtId="0" fontId="97" fillId="24" borderId="0" xfId="44" applyFont="1" applyFill="1" applyAlignment="1">
      <x:alignment horizontal="left" vertical="center"/>
    </x:xf>
    <x:xf numFmtId="175" fontId="97" fillId="24" borderId="0" xfId="44" applyNumberFormat="1" applyFont="1" applyFill="1" applyAlignment="1">
      <x:alignment horizontal="right" vertical="center"/>
    </x:xf>
    <x:xf numFmtId="175" fontId="97" fillId="24" borderId="0" xfId="44" applyNumberFormat="1" applyFont="1" applyFill="1" applyAlignment="1">
      <x:alignment horizontal="center" vertical="center"/>
    </x:xf>
    <x:xf numFmtId="167" fontId="277" fillId="24" borderId="0" xfId="44" applyNumberFormat="1" applyFont="1" applyFill="1" applyAlignment="1">
      <x:alignment horizontal="center" vertical="center"/>
    </x:xf>
    <x:xf numFmtId="0" fontId="125" fillId="24" borderId="0" xfId="44" applyFont="1" applyFill="1" applyAlignment="1">
      <x:alignment horizontal="center" vertical="center"/>
    </x:xf>
    <x:xf numFmtId="0" fontId="277" fillId="24" borderId="0" xfId="44" applyFont="1" applyFill="1" applyAlignment="1">
      <x:alignment horizontal="center" vertical="center"/>
    </x:xf>
    <x:xf numFmtId="0" fontId="125" fillId="24" borderId="0" xfId="44" applyFont="1" applyFill="1" applyAlignment="1">
      <x:alignment horizontal="center" vertical="center"/>
    </x:xf>
    <x:xf numFmtId="0" fontId="121" fillId="24" borderId="0" xfId="44" applyFont="1" applyFill="1" applyAlignment="1">
      <x:alignment horizontal="center" vertical="center"/>
    </x:xf>
    <x:xf numFmtId="0" fontId="104" fillId="24" borderId="0" xfId="44" applyFont="1" applyFill="1" applyAlignment="1">
      <x:alignment vertical="center"/>
    </x:xf>
    <x:xf numFmtId="0" fontId="104" fillId="24" borderId="146" xfId="44" applyFont="1" applyFill="1" applyBorder="1" applyAlignment="1">
      <x:alignment vertical="center"/>
    </x:xf>
    <x:xf numFmtId="0" fontId="104" fillId="24" borderId="147" xfId="44" applyFont="1" applyFill="1" applyBorder="1" applyAlignment="1">
      <x:alignment vertical="center"/>
    </x:xf>
    <x:xf numFmtId="0" fontId="104" fillId="38" borderId="59" xfId="44" applyFont="1" applyFill="1" applyBorder="1" applyAlignment="1">
      <x:alignment horizontal="right" vertical="center"/>
    </x:xf>
    <x:xf numFmtId="175" fontId="207" fillId="24" borderId="0" xfId="44" applyNumberFormat="1" applyFont="1" applyFill="1" applyAlignment="1">
      <x:alignment horizontal="right" vertical="center"/>
    </x:xf>
    <x:xf numFmtId="1" fontId="104" fillId="24" borderId="0" xfId="44" applyNumberFormat="1" applyFont="1" applyFill="1" applyAlignment="1">
      <x:alignment horizontal="center" vertical="center"/>
    </x:xf>
    <x:xf numFmtId="167" fontId="207" fillId="24" borderId="0" xfId="44" applyNumberFormat="1" applyFont="1" applyFill="1" applyAlignment="1">
      <x:alignment horizontal="center" vertical="center"/>
    </x:xf>
    <x:xf numFmtId="0" fontId="134" fillId="29" borderId="0" xfId="44" applyFont="1" applyFill="1" applyAlignment="1">
      <x:alignment horizontal="center" vertical="center"/>
    </x:xf>
    <x:xf numFmtId="175" fontId="103" fillId="24" borderId="0" xfId="44" applyNumberFormat="1" applyFont="1" applyFill="1" applyAlignment="1">
      <x:alignment horizontal="center" vertical="center"/>
    </x:xf>
    <x:xf numFmtId="0" fontId="103" fillId="24" borderId="0" xfId="44" applyFont="1" applyFill="1" applyAlignment="1">
      <x:alignment horizontal="center" vertical="center"/>
    </x:xf>
    <x:xf numFmtId="0" fontId="110" fillId="24" borderId="0" xfId="44" applyFont="1" applyFill="1" applyAlignment="1">
      <x:alignment vertical="center"/>
    </x:xf>
    <x:xf numFmtId="173" fontId="104" fillId="24" borderId="0" xfId="44" applyNumberFormat="1" applyFont="1" applyFill="1" applyAlignment="1">
      <x:alignment horizontal="center" vertical="center"/>
    </x:xf>
    <x:xf numFmtId="167" fontId="103" fillId="24" borderId="0" xfId="44" applyNumberFormat="1" applyFont="1" applyFill="1" applyAlignment="1">
      <x:alignment vertical="center"/>
    </x:xf>
    <x:xf numFmtId="0" fontId="103" fillId="24" borderId="0" xfId="44" applyFont="1" applyFill="1" applyAlignment="1">
      <x:alignment vertical="center"/>
    </x:xf>
    <x:xf numFmtId="172" fontId="107" fillId="24" borderId="157" xfId="44" applyNumberFormat="1" applyFont="1" applyFill="1" applyBorder="1" applyAlignment="1">
      <x:alignment horizontal="center" vertical="center"/>
    </x:xf>
    <x:xf numFmtId="167" fontId="107" fillId="24" borderId="158" xfId="44" applyNumberFormat="1" applyFont="1" applyFill="1" applyBorder="1" applyAlignment="1">
      <x:alignment horizontal="center" vertical="center"/>
    </x:xf>
    <x:xf numFmtId="167" fontId="104" fillId="24" borderId="0" xfId="44" applyNumberFormat="1" applyFont="1" applyFill="1" applyAlignment="1">
      <x:alignment horizontal="center" vertical="center"/>
    </x:xf>
    <x:xf numFmtId="0" fontId="164" fillId="24" borderId="0" xfId="44" applyFont="1" applyFill="1" applyAlignment="1">
      <x:alignment vertical="center"/>
    </x:xf>
    <x:xf numFmtId="2" fontId="110" fillId="24" borderId="0" xfId="44" applyNumberFormat="1" applyFont="1" applyFill="1" applyAlignment="1">
      <x:alignment vertical="center"/>
    </x:xf>
    <x:xf numFmtId="175" fontId="110" fillId="24" borderId="0" xfId="44" applyNumberFormat="1" applyFont="1" applyFill="1" applyAlignment="1">
      <x:alignment vertical="center"/>
    </x:xf>
    <x:xf numFmtId="164" fontId="110" fillId="24" borderId="0" xfId="44" applyNumberFormat="1" applyFont="1" applyFill="1" applyAlignment="1">
      <x:alignment vertical="center"/>
    </x:xf>
    <x:xf numFmtId="0" fontId="104" fillId="24" borderId="0" xfId="44" applyFont="1" applyFill="1" applyAlignment="1">
      <x:alignment horizontal="center" vertical="center"/>
    </x:xf>
    <x:xf numFmtId="0" fontId="110" fillId="24" borderId="0" xfId="74" applyFont="1" applyFill="1" applyAlignment="1">
      <x:alignment vertical="center"/>
    </x:xf>
    <x:xf numFmtId="0" fontId="108" fillId="24" borderId="0" xfId="74" applyFont="1" applyFill="1" applyAlignment="1">
      <x:alignment vertical="center"/>
    </x:xf>
    <x:xf numFmtId="0" fontId="99" fillId="24" borderId="0" xfId="44" applyFont="1" applyFill="1" applyAlignment="1">
      <x:alignment vertical="center"/>
    </x:xf>
    <x:xf numFmtId="0" fontId="110" fillId="24" borderId="0" xfId="74" applyFont="1" applyFill="1"/>
    <x:xf numFmtId="0" fontId="97" fillId="24" borderId="0" xfId="44" applyFont="1" applyFill="1" applyAlignment="1">
      <x:alignment horizontal="center" vertical="center"/>
    </x:xf>
    <x:xf numFmtId="0" fontId="209" fillId="24" borderId="0" xfId="44" applyFont="1" applyFill="1" applyAlignment="1">
      <x:alignment vertical="center"/>
    </x:xf>
    <x:xf numFmtId="0" fontId="97" fillId="24" borderId="0" xfId="74" applyFont="1" applyFill="1"/>
    <x:xf numFmtId="0" fontId="107" fillId="24" borderId="0" xfId="74" applyFont="1" applyFill="1" applyAlignment="1">
      <x:alignment horizontal="center" vertical="center"/>
    </x:xf>
    <x:xf numFmtId="0" fontId="107" fillId="24" borderId="0" xfId="74" applyFont="1" applyFill="1" applyAlignment="1"/>
    <x:xf numFmtId="0" fontId="154" fillId="0" borderId="0" xfId="44" applyFont="1"/>
    <x:xf numFmtId="0" fontId="154" fillId="24" borderId="0" xfId="44" applyFont="1" applyFill="1"/>
    <x:xf numFmtId="0" fontId="193" fillId="24" borderId="0" xfId="74" applyFont="1" applyFill="1" applyAlignment="1">
      <x:alignment horizontal="center" vertical="center"/>
    </x:xf>
    <x:xf numFmtId="0" fontId="97" fillId="0" borderId="0" xfId="74" applyFont="1"/>
    <x:xf numFmtId="0" fontId="105" fillId="24" borderId="0" xfId="44" applyFont="1" applyFill="1" applyAlignment="1">
      <x:alignment vertical="center"/>
    </x:xf>
    <x:xf numFmtId="49" fontId="103" fillId="24" borderId="0" xfId="74" applyNumberFormat="1" applyFont="1" applyFill="1"/>
    <x:xf numFmtId="0" fontId="103" fillId="0" borderId="0" xfId="74" applyFont="1"/>
    <x:xf numFmtId="0" fontId="103" fillId="24" borderId="0" xfId="74" applyFont="1" applyFill="1"/>
    <x:xf numFmtId="0" fontId="107" fillId="24" borderId="0" xfId="44" applyFont="1" applyFill="1" applyAlignment="1">
      <x:alignment vertical="center"/>
    </x:xf>
    <x:xf numFmtId="0" fontId="188" fillId="24" borderId="0" xfId="44" applyFont="1" applyFill="1" applyAlignment="1">
      <x:alignment vertical="center"/>
    </x:xf>
    <x:xf numFmtId="0" fontId="104" fillId="24" borderId="0" xfId="44" applyFont="1" applyFill="1" applyAlignment="1">
      <x:alignment vertical="center"/>
    </x:xf>
    <x:xf numFmtId="0" fontId="104" fillId="38" borderId="0" xfId="44" applyFont="1" applyFill="1" applyAlignment="1">
      <x:alignment horizontal="center" vertical="center"/>
    </x:xf>
    <x:xf numFmtId="0" fontId="177" fillId="24" borderId="0" xfId="44" applyFont="1" applyFill="1" applyAlignment="1">
      <x:alignment vertical="center"/>
    </x:xf>
    <x:xf numFmtId="0" fontId="154" fillId="24" borderId="0" xfId="44" applyFont="1" applyFill="1" applyAlignment="1">
      <x:alignment vertical="center"/>
    </x:xf>
    <x:xf numFmtId="0" fontId="104" fillId="24" borderId="0" xfId="44" applyFont="1" applyFill="1" applyAlignment="1">
      <x:alignment horizontal="center" vertical="center"/>
    </x:xf>
    <x:xf numFmtId="0" fontId="104" fillId="24" borderId="142" xfId="44" applyFont="1" applyFill="1" applyBorder="1" applyAlignment="1">
      <x:alignment horizontal="center" vertical="center"/>
    </x:xf>
    <x:xf numFmtId="0" fontId="104" fillId="24" borderId="134" xfId="44" applyFont="1" applyFill="1" applyBorder="1" applyAlignment="1">
      <x:alignment horizontal="center" vertical="center"/>
    </x:xf>
    <x:xf numFmtId="0" fontId="104" fillId="24" borderId="28" xfId="44" applyFont="1" applyFill="1" applyBorder="1" applyAlignment="1">
      <x:alignment horizontal="center" vertical="center"/>
    </x:xf>
    <x:xf numFmtId="0" fontId="104" fillId="24" borderId="10" xfId="44" applyFont="1" applyFill="1" applyBorder="1" applyAlignment="1">
      <x:alignment horizontal="center" vertical="center"/>
    </x:xf>
    <x:xf numFmtId="0" fontId="141" fillId="24" borderId="0" xfId="44" applyFont="1" applyFill="1" applyAlignment="1">
      <x:alignment vertical="center"/>
    </x:xf>
    <x:xf numFmtId="0" fontId="104" fillId="24" borderId="56" xfId="44" applyFont="1" applyFill="1" applyBorder="1" applyAlignment="1">
      <x:alignment horizontal="center" vertical="center"/>
    </x:xf>
    <x:xf numFmtId="0" fontId="104" fillId="24" borderId="31" xfId="44" applyFont="1" applyFill="1" applyBorder="1" applyAlignment="1">
      <x:alignment horizontal="center" vertical="center"/>
    </x:xf>
    <x:xf numFmtId="0" fontId="154" fillId="24" borderId="81" xfId="44" applyFont="1" applyFill="1" applyBorder="1" applyAlignment="1">
      <x:alignment vertical="center"/>
    </x:xf>
    <x:xf numFmtId="0" fontId="154" fillId="24" borderId="81" xfId="44" applyFont="1" applyFill="1" applyBorder="1"/>
    <x:xf numFmtId="0" fontId="154" fillId="0" borderId="81" xfId="44" applyFont="1" applyBorder="1"/>
    <x:xf numFmtId="0" fontId="277" fillId="0" borderId="0" xfId="44" applyFont="1"/>
    <x:xf numFmtId="3" fontId="141" fillId="24" borderId="0" xfId="44" applyNumberFormat="1" applyFont="1" applyFill="1" applyAlignment="1">
      <x:alignment vertical="center"/>
    </x:xf>
    <x:xf numFmtId="0" fontId="154" fillId="24" borderId="0" xfId="44" applyFont="1" applyFill="1" applyAlignment="1">
      <x:alignment horizontal="center" vertical="center"/>
    </x:xf>
    <x:xf numFmtId="0" fontId="121" fillId="24" borderId="0" xfId="44" applyFont="1" applyFill="1" applyAlignment="1">
      <x:alignment horizontal="center" vertical="center"/>
    </x:xf>
    <x:xf numFmtId="175" fontId="121" fillId="24" borderId="19" xfId="44" applyNumberFormat="1" applyFont="1" applyFill="1" applyBorder="1" applyAlignment="1">
      <x:alignment vertical="center"/>
    </x:xf>
    <x:xf numFmtId="175" fontId="121" fillId="24" borderId="28" xfId="44" applyNumberFormat="1" applyFont="1" applyFill="1" applyBorder="1" applyAlignment="1">
      <x:alignment vertical="center"/>
    </x:xf>
    <x:xf numFmtId="175" fontId="281" fillId="24" borderId="0" xfId="44" applyNumberFormat="1" applyFont="1" applyFill="1" applyAlignment="1">
      <x:alignment horizontal="center" vertical="center"/>
    </x:xf>
    <x:xf numFmtId="0" fontId="121" fillId="24" borderId="29" xfId="44" applyFont="1" applyFill="1" applyBorder="1" applyAlignment="1">
      <x:alignment horizontal="center" vertical="center"/>
    </x:xf>
    <x:xf numFmtId="175" fontId="103" fillId="24" borderId="23" xfId="44" applyNumberFormat="1" applyFont="1" applyFill="1" applyBorder="1" applyAlignment="1">
      <x:alignment vertical="center"/>
    </x:xf>
    <x:xf numFmtId="0" fontId="103" fillId="24" borderId="0" xfId="44" applyFont="1" applyFill="1" applyAlignment="1">
      <x:alignment horizontal="center" vertical="center"/>
    </x:xf>
    <x:xf numFmtId="175" fontId="104" fillId="24" borderId="52" xfId="44" applyNumberFormat="1" applyFont="1" applyFill="1" applyBorder="1" applyAlignment="1">
      <x:alignment vertical="center"/>
    </x:xf>
    <x:xf numFmtId="175" fontId="104" fillId="24" borderId="32" xfId="44" applyNumberFormat="1" applyFont="1" applyFill="1" applyBorder="1" applyAlignment="1">
      <x:alignment vertical="center"/>
    </x:xf>
    <x:xf numFmtId="0" fontId="110" fillId="24" borderId="0" xfId="44" applyFont="1" applyFill="1" applyAlignment="1">
      <x:alignment vertical="center"/>
    </x:xf>
    <x:xf numFmtId="0" fontId="103" fillId="24" borderId="0" xfId="44" applyFont="1" applyFill="1" applyAlignment="1">
      <x:alignment vertical="center"/>
    </x:xf>
    <x:xf numFmtId="166" fontId="103" fillId="24" borderId="0" xfId="44" applyNumberFormat="1" applyFont="1" applyFill="1" applyAlignment="1">
      <x:alignment vertical="center"/>
    </x:xf>
    <x:xf numFmtId="0" fontId="253" fillId="29" borderId="0" xfId="44" applyFont="1" applyFill="1" applyAlignment="1">
      <x:alignment vertical="center"/>
    </x:xf>
    <x:xf numFmtId="0" fontId="104" fillId="24" borderId="0" xfId="44" applyFont="1" applyFill="1" applyAlignment="1">
      <x:alignment horizontal="center" vertical="center"/>
    </x:xf>
    <x:xf numFmtId="0" fontId="104" fillId="24" borderId="0" xfId="44" applyFont="1" applyFill="1" applyAlignment="1">
      <x:alignment horizontal="left" vertical="center"/>
    </x:xf>
    <x:xf numFmtId="0" fontId="107" fillId="24" borderId="0" xfId="74" applyFont="1" applyFill="1" applyAlignment="1">
      <x:alignment horizontal="center" vertical="center"/>
    </x:xf>
    <x:xf numFmtId="0" fontId="107" fillId="24" borderId="0" xfId="74" applyFont="1" applyFill="1" applyAlignment="1"/>
    <x:xf numFmtId="0" fontId="107" fillId="24" borderId="0" xfId="74" applyFont="1" applyFill="1"/>
    <x:xf numFmtId="0" fontId="142" fillId="24" borderId="0" xfId="74" applyFont="1" applyFill="1"/>
    <x:xf numFmtId="0" fontId="142" fillId="24" borderId="0" xfId="44" applyFont="1" applyFill="1" applyAlignment="1">
      <x:alignment horizontal="right"/>
    </x:xf>
    <x:xf numFmtId="0" fontId="105" fillId="24" borderId="81" xfId="44" applyFont="1" applyFill="1" applyBorder="1" applyAlignment="1">
      <x:alignment horizontal="center"/>
    </x:xf>
    <x:xf numFmtId="0" fontId="122" fillId="24" borderId="81" xfId="44" applyFont="1" applyFill="1" applyBorder="1" applyAlignment="1">
      <x:alignment horizontal="center"/>
    </x:xf>
    <x:xf numFmtId="0" fontId="174" fillId="24" borderId="81" xfId="44" applyFont="1" applyFill="1" applyBorder="1" applyAlignment="1">
      <x:alignment horizontal="center"/>
    </x:xf>
    <x:xf numFmtId="0" fontId="174" fillId="24" borderId="0" xfId="44" applyFont="1" applyFill="1" applyAlignment="1">
      <x:alignment horizontal="center"/>
    </x:xf>
    <x:xf numFmtId="173" fontId="173" fillId="24" borderId="0" xfId="44" applyNumberFormat="1" applyFont="1" applyFill="1" applyAlignment="1">
      <x:alignment horizontal="center"/>
    </x:xf>
    <x:xf numFmtId="0" fontId="174" fillId="24" borderId="0" xfId="44" applyFont="1" applyFill="1"/>
    <x:xf numFmtId="0" fontId="158" fillId="24" borderId="0" xfId="44" applyFont="1" applyFill="1"/>
    <x:xf numFmtId="0" fontId="174" fillId="32" borderId="0" xfId="44" applyFont="1" applyFill="1"/>
    <x:xf numFmtId="0" fontId="154" fillId="32" borderId="0" xfId="44" applyFont="1" applyFill="1"/>
    <x:xf numFmtId="0" fontId="122" fillId="24" borderId="0" xfId="44" applyFont="1" applyFill="1" applyAlignment="1">
      <x:alignment horizontal="center"/>
    </x:xf>
    <x:xf numFmtId="166" fontId="173" fillId="32" borderId="81" xfId="44" applyNumberFormat="1" applyFont="1" applyFill="1" applyBorder="1" applyAlignment="1">
      <x:alignment horizontal="center"/>
    </x:xf>
    <x:xf numFmtId="0" fontId="173" fillId="24" borderId="0" xfId="44" applyFont="1" applyFill="1"/>
    <x:xf numFmtId="0" fontId="140" fillId="24" borderId="0" xfId="0" applyFont="1" applyFill="1"/>
    <x:xf numFmtId="0" fontId="187" fillId="24" borderId="0" xfId="49" applyFont="1" applyFill="1" applyAlignment="1">
      <x:alignment horizontal="left"/>
    </x:xf>
    <x:xf numFmtId="0" fontId="193" fillId="24" borderId="0" xfId="0" applyFont="1" applyFill="1" applyAlignment="1">
      <x:alignment horizontal="center"/>
    </x:xf>
    <x:xf numFmtId="0" fontId="104" fillId="0" borderId="0" xfId="44" applyFont="1"/>
    <x:xf numFmtId="0" fontId="103" fillId="0" borderId="0" xfId="44" applyFont="1" applyAlignment="1">
      <x:alignment horizontal="left"/>
    </x:xf>
    <x:xf numFmtId="0" fontId="103" fillId="0" borderId="0" xfId="44" applyFont="1"/>
    <x:xf numFmtId="0" fontId="104" fillId="0" borderId="0" xfId="0" applyFont="1"/>
    <x:xf numFmtId="0" fontId="140" fillId="24" borderId="0" xfId="0" applyFont="1" applyFill="1" applyAlignment="1">
      <x:alignment horizontal="center"/>
    </x:xf>
    <x:xf numFmtId="0" fontId="193" fillId="0" borderId="0" xfId="0" applyFont="1" applyAlignment="1">
      <x:alignment horizontal="center" vertical="center"/>
    </x:xf>
    <x:xf numFmtId="0" fontId="194" fillId="0" borderId="0" xfId="0" applyFont="1" applyAlignment="1">
      <x:alignment horizontal="center"/>
    </x:xf>
    <x:xf numFmtId="169" fontId="195" fillId="0" borderId="0" xfId="0" applyNumberFormat="1" applyFont="1" applyAlignment="1">
      <x:alignment horizontal="left"/>
    </x:xf>
    <x:xf numFmtId="0" fontId="195" fillId="0" borderId="0" xfId="0" applyFont="1" applyAlignment="1">
      <x:alignment horizontal="left"/>
    </x:xf>
    <x:xf numFmtId="49" fontId="195" fillId="0" borderId="0" xfId="0" applyNumberFormat="1" applyFont="1" applyAlignment="1">
      <x:alignment horizontal="left"/>
    </x:xf>
    <x:xf numFmtId="49" fontId="199" fillId="0" borderId="0" xfId="0" applyNumberFormat="1" applyFont="1" applyAlignment="1">
      <x:alignment horizontal="left"/>
    </x:xf>
    <x:xf numFmtId="4" fontId="139" fillId="0" borderId="0" xfId="0" applyNumberFormat="1" applyFont="1"/>
    <x:xf numFmtId="0" fontId="104" fillId="29" borderId="18" xfId="0" applyFont="1" applyFill="1" applyBorder="1" applyAlignment="1">
      <x:alignment horizontal="center"/>
    </x:xf>
    <x:xf numFmtId="0" fontId="172" fillId="0" borderId="0" xfId="0" applyFont="1" applyAlignment="1">
      <x:alignment horizontal="center"/>
    </x:xf>
    <x:xf numFmtId="0" fontId="162" fillId="24" borderId="0" xfId="0" applyFont="1" applyFill="1"/>
    <x:xf numFmtId="0" fontId="162" fillId="24" borderId="95" xfId="0" applyFont="1" applyFill="1" applyBorder="1" applyAlignment="1">
      <x:alignment horizontal="center"/>
    </x:xf>
    <x:xf numFmtId="0" fontId="163" fillId="24" borderId="0" xfId="0" applyFont="1" applyFill="1" applyAlignment="1">
      <x:alignment horizontal="center"/>
    </x:xf>
    <x:xf numFmtId="0" fontId="162" fillId="0" borderId="0" xfId="0" applyFont="1" applyAlignment="1">
      <x:alignment horizontal="center"/>
    </x:xf>
    <x:xf numFmtId="0" fontId="162" fillId="24" borderId="0" xfId="0" applyFont="1" applyFill="1" applyAlignment="1">
      <x:alignment horizontal="center"/>
    </x:xf>
    <x:xf numFmtId="0" fontId="162" fillId="24" borderId="81" xfId="0" applyFont="1" applyFill="1" applyBorder="1" applyAlignment="1">
      <x:alignment horizontal="center"/>
    </x:xf>
    <x:xf numFmtId="0" fontId="139" fillId="0" borderId="0" xfId="0" applyFont="1" applyAlignment="1">
      <x:alignment horizontal="center" vertical="center"/>
    </x:xf>
    <x:xf numFmtId="0" fontId="164" fillId="0" borderId="0" xfId="0" applyFont="1"/>
    <x:xf numFmtId="168" fontId="164" fillId="0" borderId="0" xfId="0" applyNumberFormat="1" applyFont="1" applyAlignment="1">
      <x:alignment vertical="center"/>
    </x:xf>
    <x:xf numFmtId="187" fontId="164" fillId="0" borderId="0" xfId="0" applyNumberFormat="1" applyFont="1" applyAlignment="1">
      <x:alignment vertical="center"/>
    </x:xf>
    <x:xf numFmtId="2" fontId="164" fillId="0" borderId="0" xfId="0" applyNumberFormat="1" applyFont="1" applyAlignment="1">
      <x:alignment vertical="center"/>
    </x:xf>
    <x:xf numFmtId="2" fontId="164" fillId="0" borderId="0" xfId="0" applyNumberFormat="1" applyFont="1" applyAlignment="1">
      <x:alignment horizontal="center"/>
    </x:xf>
    <x:xf numFmtId="177" fontId="164" fillId="0" borderId="0" xfId="0" applyNumberFormat="1" applyFont="1" applyAlignment="1">
      <x:alignment vertical="center"/>
    </x:xf>
    <x:xf numFmtId="178" fontId="164" fillId="0" borderId="0" xfId="0" applyNumberFormat="1" applyFont="1" applyAlignment="1">
      <x:alignment horizontal="center" vertical="center"/>
    </x:xf>
    <x:xf numFmtId="4" fontId="165" fillId="0" borderId="0" xfId="0" applyNumberFormat="1" applyFont="1" applyAlignment="1">
      <x:alignment horizontal="center"/>
    </x:xf>
    <x:xf numFmtId="168" fontId="165" fillId="0" borderId="0" xfId="0" applyNumberFormat="1" applyFont="1" applyAlignment="1">
      <x:alignment horizontal="right"/>
    </x:xf>
    <x:xf numFmtId="166" fontId="165" fillId="0" borderId="0" xfId="0" applyNumberFormat="1" applyFont="1" applyAlignment="1">
      <x:alignment horizontal="right"/>
    </x:xf>
    <x:xf numFmtId="2" fontId="164" fillId="0" borderId="0" xfId="0" applyNumberFormat="1" applyFont="1"/>
    <x:xf numFmtId="166" fontId="164" fillId="0" borderId="0" xfId="0" applyNumberFormat="1" applyFont="1"/>
    <x:xf numFmtId="168" fontId="164" fillId="0" borderId="0" xfId="0" applyNumberFormat="1" applyFont="1" applyAlignment="1">
      <x:alignment horizontal="center"/>
    </x:xf>
    <x:xf numFmtId="166" fontId="97" fillId="0" borderId="0" xfId="0" applyNumberFormat="1" applyFont="1" applyAlignment="1">
      <x:alignment horizontal="center"/>
    </x:xf>
    <x:xf numFmtId="177" fontId="108" fillId="0" borderId="0" xfId="0" applyNumberFormat="1" applyFont="1" applyAlignment="1"/>
    <x:xf numFmtId="179" fontId="108" fillId="0" borderId="0" xfId="0" applyNumberFormat="1" applyFont="1" applyAlignment="1">
      <x:alignment horizontal="center"/>
    </x:xf>
    <x:xf numFmtId="177" fontId="108" fillId="0" borderId="0" xfId="0" applyNumberFormat="1" applyFont="1" applyAlignment="1">
      <x:alignment vertical="center"/>
    </x:xf>
    <x:xf numFmtId="167" fontId="108" fillId="0" borderId="0" xfId="0" applyNumberFormat="1" applyFont="1" applyAlignment="1">
      <x:alignment horizontal="center" vertical="center"/>
    </x:xf>
    <x:xf numFmtId="166" fontId="165" fillId="0" borderId="0" xfId="0" applyNumberFormat="1" applyFont="1"/>
    <x:xf numFmtId="179" fontId="207" fillId="29" borderId="14" xfId="0" applyNumberFormat="1" applyFont="1" applyFill="1" applyBorder="1" applyAlignment="1">
      <x:alignment horizontal="center" vertical="center"/>
    </x:xf>
    <x:xf numFmtId="4" fontId="169" fillId="0" borderId="0" xfId="0" applyNumberFormat="1" applyFont="1" applyAlignment="1">
      <x:alignment vertical="center"/>
    </x:xf>
    <x:xf numFmtId="166" fontId="169" fillId="0" borderId="0" xfId="0" applyNumberFormat="1" applyFont="1" applyAlignment="1">
      <x:alignment vertical="center"/>
    </x:xf>
    <x:xf numFmtId="0" fontId="121" fillId="24" borderId="0" xfId="0" applyFont="1" applyFill="1" applyAlignment="1">
      <x:alignment horizontal="center" vertical="center"/>
    </x:xf>
    <x:xf numFmtId="0" fontId="120" fillId="24" borderId="0" xfId="0" applyFont="1" applyFill="1" applyAlignment="1">
      <x:alignment horizontal="center" vertical="center"/>
    </x:xf>
    <x:xf numFmtId="4" fontId="120" fillId="24" borderId="0" xfId="0" applyNumberFormat="1" applyFont="1" applyFill="1" applyAlignment="1">
      <x:alignment vertical="center"/>
    </x:xf>
    <x:xf numFmtId="1" fontId="120" fillId="24" borderId="0" xfId="0" applyNumberFormat="1" applyFont="1" applyFill="1" applyAlignment="1">
      <x:alignment horizontal="center" vertical="center"/>
    </x:xf>
    <x:xf numFmtId="2" fontId="120" fillId="24" borderId="0" xfId="0" applyNumberFormat="1" applyFont="1" applyFill="1" applyAlignment="1">
      <x:alignment horizontal="right" vertical="center"/>
    </x:xf>
    <x:xf numFmtId="167" fontId="134" fillId="24" borderId="23" xfId="0" applyNumberFormat="1" applyFont="1" applyFill="1" applyBorder="1" applyAlignment="1">
      <x:alignment horizontal="center"/>
    </x:xf>
    <x:xf numFmtId="166" fontId="120" fillId="24" borderId="0" xfId="0" applyNumberFormat="1" applyFont="1" applyFill="1" applyAlignment="1">
      <x:alignment horizontal="right" vertical="center"/>
    </x:xf>
    <x:xf numFmtId="0" fontId="170" fillId="0" borderId="0" xfId="0" applyFont="1"/>
    <x:xf numFmtId="166" fontId="170" fillId="0" borderId="0" xfId="0" applyNumberFormat="1" applyFont="1"/>
    <x:xf numFmtId="0" fontId="138" fillId="0" borderId="0" xfId="0" applyFont="1" applyAlignment="1">
      <x:alignment horizontal="center" vertical="center"/>
    </x:xf>
    <x:xf numFmtId="166" fontId="138" fillId="0" borderId="0" xfId="0" applyNumberFormat="1" applyFont="1" applyAlignment="1">
      <x:alignment horizontal="center" vertical="center"/>
    </x:xf>
    <x:xf numFmtId="49" fontId="139" fillId="0" borderId="0" xfId="0" applyNumberFormat="1" applyFont="1" applyAlignment="1">
      <x:alignment horizontal="center" vertical="center"/>
    </x:xf>
    <x:xf numFmtId="166" fontId="139" fillId="0" borderId="0" xfId="0" applyNumberFormat="1" applyFont="1" applyAlignment="1">
      <x:alignment horizontal="center" vertical="center"/>
    </x:xf>
    <x:xf numFmtId="0" fontId="139" fillId="0" borderId="0" xfId="0" applyFont="1" applyAlignment="1">
      <x:alignment vertical="center"/>
    </x:xf>
    <x:xf numFmtId="166" fontId="139" fillId="0" borderId="0" xfId="0" applyNumberFormat="1" applyFont="1" applyAlignment="1">
      <x:alignment vertical="center"/>
    </x:xf>
    <x:xf numFmtId="0" fontId="132" fillId="24" borderId="49" xfId="0" applyFont="1" applyFill="1" applyBorder="1" applyAlignment="1">
      <x:alignment vertical="center"/>
    </x:xf>
    <x:xf numFmtId="0" fontId="132" fillId="24" borderId="23" xfId="0" applyFont="1" applyFill="1" applyBorder="1" applyAlignment="1">
      <x:alignment vertical="center"/>
    </x:xf>
    <x:xf numFmtId="0" fontId="132" fillId="24" borderId="23" xfId="0" applyFont="1" applyFill="1" applyBorder="1" applyAlignment="1">
      <x:alignment horizontal="center" vertical="center"/>
    </x:xf>
    <x:xf numFmtId="0" fontId="125" fillId="24" borderId="23" xfId="0" applyFont="1" applyFill="1" applyBorder="1" applyAlignment="1">
      <x:alignment vertical="center"/>
    </x:xf>
    <x:xf numFmtId="0" fontId="132" fillId="24" borderId="23" xfId="0" applyFont="1" applyFill="1" applyBorder="1" applyAlignment="1"/>
    <x:xf numFmtId="0" fontId="125" fillId="24" borderId="23" xfId="0" applyFont="1" applyFill="1" applyBorder="1" applyAlignment="1"/>
    <x:xf numFmtId="0" fontId="132" fillId="24" borderId="23" xfId="0" applyFont="1" applyFill="1" applyBorder="1"/>
    <x:xf numFmtId="0" fontId="132" fillId="24" borderId="50" xfId="0" applyFont="1" applyFill="1" applyBorder="1"/>
    <x:xf numFmtId="0" fontId="132" fillId="24" borderId="0" xfId="0" applyFont="1" applyFill="1" applyAlignment="1">
      <x:alignment horizontal="center"/>
    </x:xf>
    <x:xf numFmtId="0" fontId="133" fillId="24" borderId="0" xfId="0" applyFont="1" applyFill="1" applyAlignment="1">
      <x:alignment horizontal="center"/>
    </x:xf>
    <x:xf numFmtId="173" fontId="125" fillId="24" borderId="0" xfId="0" applyNumberFormat="1" applyFont="1" applyFill="1" applyAlignment="1">
      <x:alignment horizontal="center"/>
    </x:xf>
    <x:xf numFmtId="0" fontId="139" fillId="0" borderId="0" xfId="0" applyFont="1"/>
    <x:xf numFmtId="0" fontId="172" fillId="0" borderId="0" xfId="0" applyFont="1" applyAlignment="1">
      <x:alignment horizontal="center" vertical="center"/>
    </x:xf>
    <x:xf numFmtId="0" fontId="139" fillId="0" borderId="0" xfId="0" applyFont="1" applyAlignment="1">
      <x:alignment horizontal="left" vertical="center"/>
    </x:xf>
    <x:xf numFmtId="0" fontId="198" fillId="24" borderId="0" xfId="0" applyFont="1" applyFill="1" applyAlignment="1">
      <x:alignment horizontal="center" vertical="center"/>
    </x:xf>
    <x:xf numFmtId="0" fontId="176" fillId="0" borderId="0" xfId="0" applyFont="1" applyAlignment="1">
      <x:alignment horizontal="right"/>
    </x:xf>
    <x:xf numFmtId="4" fontId="140" fillId="24" borderId="0" xfId="0" applyNumberFormat="1" applyFont="1" applyFill="1"/>
    <x:xf numFmtId="0" fontId="167" fillId="0" borderId="0" xfId="0" applyFont="1"/>
    <x:xf numFmtId="168" fontId="158" fillId="0" borderId="0" xfId="0" applyNumberFormat="1" applyFont="1" applyAlignment="1">
      <x:alignment vertical="center"/>
    </x:xf>
    <x:xf numFmtId="166" fontId="164" fillId="0" borderId="0" xfId="0" applyNumberFormat="1" applyFont="1" applyAlignment="1">
      <x:alignment vertical="center"/>
    </x:xf>
    <x:xf numFmtId="0" fontId="106" fillId="0" borderId="0" xfId="0" applyFont="1" applyAlignment="1">
      <x:alignment vertical="center"/>
    </x:xf>
    <x:xf numFmtId="0" fontId="106" fillId="0" borderId="0" xfId="0" applyFont="1"/>
    <x:xf numFmtId="166" fontId="185" fillId="0" borderId="0" xfId="0" applyNumberFormat="1" applyFont="1"/>
    <x:xf numFmtId="166" fontId="185" fillId="0" borderId="0" xfId="0" applyNumberFormat="1" applyFont="1" applyAlignment="1">
      <x:alignment horizontal="center"/>
    </x:xf>
    <x:xf numFmtId="167" fontId="133" fillId="0" borderId="0" xfId="0" applyNumberFormat="1" applyFont="1"/>
    <x:xf numFmtId="166" fontId="97" fillId="24" borderId="0" xfId="0" applyNumberFormat="1" applyFont="1" applyFill="1"/>
    <x:xf numFmtId="0" fontId="101" fillId="24" borderId="41" xfId="0" applyFont="1" applyFill="1" applyBorder="1" applyAlignment="1">
      <x:alignment horizontal="left" vertical="center"/>
    </x:xf>
    <x:xf numFmtId="0" fontId="101" fillId="24" borderId="43" xfId="0" applyFont="1" applyFill="1" applyBorder="1" applyAlignment="1">
      <x:alignment horizontal="left" vertical="center"/>
    </x:xf>
    <x:xf numFmtId="0" fontId="105" fillId="24" borderId="45" xfId="0" applyFont="1" applyFill="1" applyBorder="1"/>
    <x:xf numFmtId="0" fontId="142" fillId="24" borderId="93" xfId="0" applyFont="1" applyFill="1" applyBorder="1" applyAlignment="1">
      <x:alignment horizontal="center" vertical="center"/>
    </x:xf>
    <x:xf numFmtId="0" fontId="107" fillId="24" borderId="93" xfId="0" applyFont="1" applyFill="1" applyBorder="1" applyAlignment="1">
      <x:alignment horizontal="center" vertical="center"/>
    </x:xf>
    <x:xf numFmtId="0" fontId="202" fillId="24" borderId="0" xfId="0" applyFont="1" applyFill="1" applyAlignment="1">
      <x:alignment horizontal="center"/>
    </x:xf>
    <x:xf numFmtId="0" fontId="105" fillId="24" borderId="46" xfId="0" applyFont="1" applyFill="1" applyBorder="1"/>
    <x:xf numFmtId="2" fontId="97" fillId="24" borderId="0" xfId="0" applyNumberFormat="1" applyFont="1" applyFill="1"/>
    <x:xf numFmtId="189" fontId="110" fillId="24" borderId="94" xfId="0" applyNumberFormat="1" applyFont="1" applyFill="1" applyBorder="1" applyAlignment="1">
      <x:alignment horizontal="center"/>
    </x:xf>
    <x:xf numFmtId="179" fontId="110" fillId="24" borderId="94" xfId="0" applyNumberFormat="1" applyFont="1" applyFill="1" applyBorder="1"/>
    <x:xf numFmtId="188" fontId="110" fillId="24" borderId="94" xfId="0" applyNumberFormat="1" applyFont="1" applyFill="1" applyBorder="1" applyAlignment="1">
      <x:alignment horizontal="center"/>
    </x:xf>
    <x:xf numFmtId="177" fontId="97" fillId="24" borderId="0" xfId="0" applyNumberFormat="1" applyFont="1" applyFill="1"/>
    <x:xf numFmtId="189" fontId="203" fillId="24" borderId="0" xfId="0" applyNumberFormat="1" applyFont="1" applyFill="1"/>
    <x:xf numFmtId="0" fontId="97" fillId="24" borderId="43" xfId="0" applyFont="1" applyFill="1" applyBorder="1" applyAlignment="1">
      <x:alignment horizontal="left"/>
    </x:xf>
    <x:xf numFmtId="168" fontId="204" fillId="24" borderId="0" xfId="0" applyNumberFormat="1" applyFont="1" applyFill="1" applyAlignment="1">
      <x:alignment horizontal="center"/>
    </x:xf>
    <x:xf numFmtId="0" fontId="204" fillId="24" borderId="43" xfId="0" applyFont="1" applyFill="1" applyBorder="1" applyAlignment="1">
      <x:alignment horizontal="left" vertical="center"/>
    </x:xf>
    <x:xf numFmtId="0" fontId="105" fillId="24" borderId="0" xfId="0" applyFont="1" applyFill="1" applyAlignment="1">
      <x:alignment horizontal="center"/>
    </x:xf>
    <x:xf numFmtId="2" fontId="105" fillId="24" borderId="0" xfId="0" applyNumberFormat="1" applyFont="1" applyFill="1" applyAlignment="1">
      <x:alignment horizontal="center"/>
    </x:xf>
    <x:xf numFmtId="168" fontId="105" fillId="24" borderId="0" xfId="0" applyNumberFormat="1" applyFont="1" applyFill="1" applyAlignment="1">
      <x:alignment horizontal="center"/>
    </x:xf>
    <x:xf numFmtId="192" fontId="97" fillId="24" borderId="0" xfId="0" applyNumberFormat="1" applyFont="1" applyFill="1" applyAlignment="1">
      <x:alignment horizontal="center"/>
    </x:xf>
    <x:xf numFmtId="168" fontId="205" fillId="24" borderId="0" xfId="0" applyNumberFormat="1" applyFont="1" applyFill="1" applyAlignment="1">
      <x:alignment horizontal="center"/>
    </x:xf>
    <x:xf numFmtId="168" fontId="206" fillId="24" borderId="0" xfId="0" applyNumberFormat="1" applyFont="1" applyFill="1" applyAlignment="1">
      <x:alignment horizontal="center"/>
    </x:xf>
    <x:xf numFmtId="166" fontId="204" fillId="24" borderId="0" xfId="0" applyNumberFormat="1" applyFont="1" applyFill="1" applyAlignment="1">
      <x:alignment horizontal="center"/>
    </x:xf>
    <x:xf numFmtId="166" fontId="205" fillId="24" borderId="0" xfId="0" applyNumberFormat="1" applyFont="1" applyFill="1" applyAlignment="1">
      <x:alignment horizontal="center"/>
    </x:xf>
    <x:xf numFmtId="167" fontId="206" fillId="24" borderId="0" xfId="0" applyNumberFormat="1" applyFont="1" applyFill="1" applyAlignment="1">
      <x:alignment horizontal="center"/>
    </x:xf>
    <x:xf numFmtId="179" fontId="97" fillId="0" borderId="0" xfId="0" applyNumberFormat="1" applyFont="1"/>
    <x:xf numFmtId="168" fontId="107" fillId="0" borderId="0" xfId="0" applyNumberFormat="1" applyFont="1" applyAlignment="1">
      <x:alignment horizontal="center"/>
    </x:xf>
    <x:xf numFmtId="180" fontId="97" fillId="0" borderId="0" xfId="0" applyNumberFormat="1" applyFont="1"/>
    <x:xf numFmtId="189" fontId="97" fillId="0" borderId="0" xfId="0" applyNumberFormat="1" applyFont="1"/>
    <x:xf numFmtId="187" fontId="97" fillId="0" borderId="0" xfId="0" applyNumberFormat="1" applyFont="1"/>
    <x:xf numFmtId="189" fontId="110" fillId="0" borderId="0" xfId="0" applyNumberFormat="1" applyFont="1" applyAlignment="1">
      <x:alignment horizontal="center"/>
    </x:xf>
    <x:xf numFmtId="179" fontId="110" fillId="0" borderId="0" xfId="0" applyNumberFormat="1" applyFont="1"/>
    <x:xf numFmtId="188" fontId="110" fillId="0" borderId="0" xfId="0" applyNumberFormat="1" applyFont="1" applyAlignment="1">
      <x:alignment horizontal="center"/>
    </x:xf>
    <x:xf numFmtId="177" fontId="97" fillId="0" borderId="0" xfId="0" applyNumberFormat="1" applyFont="1"/>
    <x:xf numFmtId="0" fontId="140" fillId="0" borderId="0" xfId="39" applyFont="1"/>
    <x:xf numFmtId="189" fontId="110" fillId="0" borderId="120" xfId="0" applyNumberFormat="1" applyFont="1" applyBorder="1" applyAlignment="1">
      <x:alignment horizontal="center"/>
    </x:xf>
    <x:xf numFmtId="179" fontId="110" fillId="0" borderId="120" xfId="0" applyNumberFormat="1" applyFont="1" applyBorder="1"/>
    <x:xf numFmtId="188" fontId="110" fillId="0" borderId="120" xfId="0" applyNumberFormat="1" applyFont="1" applyBorder="1" applyAlignment="1">
      <x:alignment horizontal="center"/>
    </x:xf>
    <x:xf numFmtId="0" fontId="99" fillId="24" borderId="0" xfId="0" applyFont="1" applyFill="1" applyAlignment="1">
      <x:alignment horizontal="center"/>
    </x:xf>
    <x:xf numFmtId="1" fontId="107" fillId="0" borderId="0" xfId="0" applyNumberFormat="1" applyFont="1" applyAlignment="1">
      <x:alignment horizontal="right"/>
    </x:xf>
    <x:xf numFmtId="180" fontId="97" fillId="0" borderId="0" xfId="0" applyNumberFormat="1" applyFont="1" applyAlignment="1">
      <x:alignment horizontal="center"/>
    </x:xf>
    <x:xf numFmtId="180" fontId="97" fillId="24" borderId="0" xfId="0" applyNumberFormat="1" applyFont="1" applyFill="1" applyAlignment="1">
      <x:alignment horizontal="center"/>
    </x:xf>
    <x:xf numFmtId="0" fontId="140" fillId="24" borderId="0" xfId="0" applyFont="1" applyFill="1" applyAlignment="1">
      <x:alignment horizontal="center"/>
    </x:xf>
    <x:xf numFmtId="0" fontId="187" fillId="24" borderId="0" xfId="49" applyFont="1" applyFill="1" applyAlignment="1">
      <x:alignment horizontal="left" vertical="center"/>
    </x:xf>
    <x:xf numFmtId="0" fontId="193" fillId="24" borderId="0" xfId="0" applyFont="1" applyFill="1" applyAlignment="1">
      <x:alignment horizontal="center" vertical="center"/>
    </x:xf>
    <x:xf numFmtId="0" fontId="103" fillId="24" borderId="0" xfId="0" applyFont="1" applyFill="1"/>
    <x:xf numFmtId="0" fontId="104" fillId="24" borderId="0" xfId="44" applyFont="1" applyFill="1" applyAlignment="1">
      <x:alignment horizontal="right"/>
    </x:xf>
    <x:xf numFmtId="0" fontId="104" fillId="24" borderId="0" xfId="44" applyFont="1" applyFill="1" applyAlignment="1">
      <x:alignment horizontal="left" vertical="center"/>
    </x:xf>
    <x:xf numFmtId="4" fontId="120" fillId="24" borderId="0" xfId="0" applyNumberFormat="1" applyFont="1" applyFill="1" applyAlignment="1">
      <x:alignment horizontal="right" vertical="center"/>
    </x:xf>
    <x:xf numFmtId="175" fontId="120" fillId="29" borderId="27" xfId="0" applyNumberFormat="1" applyFont="1" applyFill="1" applyBorder="1" applyAlignment="1">
      <x:alignment horizontal="right" vertical="center"/>
    </x:xf>
    <x:xf numFmtId="173" fontId="120" fillId="29" borderId="25" xfId="0" applyNumberFormat="1" applyFont="1" applyFill="1" applyBorder="1" applyAlignment="1">
      <x:alignment vertical="center"/>
    </x:xf>
    <x:xf numFmtId="1" fontId="120" fillId="29" borderId="27" xfId="0" applyNumberFormat="1" applyFont="1" applyFill="1" applyBorder="1" applyAlignment="1">
      <x:alignment horizontal="center" vertical="center"/>
    </x:xf>
    <x:xf numFmtId="4" fontId="120" fillId="29" borderId="52" xfId="0" applyNumberFormat="1" applyFont="1" applyFill="1" applyBorder="1" applyAlignment="1">
      <x:alignment horizontal="center" vertical="center"/>
    </x:xf>
    <x:xf numFmtId="167" fontId="120" fillId="29" borderId="21" xfId="0" applyNumberFormat="1" applyFont="1" applyFill="1" applyBorder="1" applyAlignment="1">
      <x:alignment horizontal="center" vertical="center"/>
    </x:xf>
    <x:xf numFmtId="0" fontId="208" fillId="29" borderId="18" xfId="0" applyFont="1" applyFill="1" applyBorder="1" applyAlignment="1">
      <x:alignment horizontal="center" vertical="center" wrapText="1"/>
    </x:xf>
    <x:xf numFmtId="0" fontId="208" fillId="29" borderId="14" xfId="0" applyFont="1" applyFill="1" applyBorder="1" applyAlignment="1">
      <x:alignment horizontal="center" vertical="center" wrapText="1"/>
    </x:xf>
    <x:xf numFmtId="0" fontId="208" fillId="29" borderId="21" xfId="0" applyFont="1" applyFill="1" applyBorder="1" applyAlignment="1">
      <x:alignment horizontal="center" vertical="center" wrapText="1"/>
    </x:xf>
    <x:xf numFmtId="167" fontId="103" fillId="29" borderId="18" xfId="0" applyNumberFormat="1" applyFont="1" applyFill="1" applyBorder="1" applyAlignment="1">
      <x:alignment horizontal="center"/>
    </x:xf>
    <x:xf numFmtId="167" fontId="103" fillId="29" borderId="14" xfId="0" applyNumberFormat="1" applyFont="1" applyFill="1" applyBorder="1" applyAlignment="1">
      <x:alignment horizontal="center"/>
    </x:xf>
    <x:xf numFmtId="167" fontId="103" fillId="29" borderId="21" xfId="0" applyNumberFormat="1" applyFont="1" applyFill="1" applyBorder="1" applyAlignment="1">
      <x:alignment horizontal="center"/>
    </x:xf>
    <x:xf numFmtId="0" fontId="121" fillId="24" borderId="19" xfId="0" applyFont="1" applyFill="1" applyBorder="1" applyAlignment="1">
      <x:alignment vertical="center"/>
    </x:xf>
    <x:xf numFmtId="0" fontId="132" fillId="24" borderId="0" xfId="0" applyFont="1" applyFill="1" applyAlignment="1">
      <x:alignment vertical="center"/>
    </x:xf>
    <x:xf numFmtId="175" fontId="120" fillId="24" borderId="0" xfId="0" applyNumberFormat="1" applyFont="1" applyFill="1" applyAlignment="1">
      <x:alignment horizontal="center"/>
    </x:xf>
    <x:xf numFmtId="0" fontId="121" fillId="24" borderId="19" xfId="0" applyFont="1" applyFill="1" applyBorder="1" applyAlignment="1">
      <x:alignment horizontal="left" vertical="center"/>
    </x:xf>
    <x:xf numFmtId="0" fontId="125" fillId="24" borderId="0" xfId="0" applyFont="1" applyFill="1" applyAlignment="1">
      <x:alignment horizontal="left" vertical="center"/>
    </x:xf>
    <x:xf numFmtId="175" fontId="120" fillId="24" borderId="0" xfId="0" applyNumberFormat="1" applyFont="1" applyFill="1" applyAlignment="1">
      <x:alignment horizontal="center"/>
    </x:xf>
    <x:xf numFmtId="0" fontId="125" fillId="24" borderId="0" xfId="0" applyFont="1" applyFill="1" applyAlignment="1">
      <x:alignment vertical="center"/>
    </x:xf>
    <x:xf numFmtId="4" fontId="120" fillId="24" borderId="0" xfId="0" applyNumberFormat="1" applyFont="1" applyFill="1" applyAlignment="1">
      <x:alignment horizontal="center"/>
    </x:xf>
    <x:xf numFmtId="175" fontId="120" fillId="24" borderId="13" xfId="0" applyNumberFormat="1" applyFont="1" applyFill="1" applyBorder="1" applyAlignment="1">
      <x:alignment horizontal="center" vertical="center"/>
    </x:xf>
    <x:xf numFmtId="175" fontId="125" fillId="24" borderId="33" xfId="0" applyNumberFormat="1" applyFont="1" applyFill="1" applyBorder="1" applyAlignment="1">
      <x:alignment vertical="center"/>
    </x:xf>
    <x:xf numFmtId="2" fontId="125" fillId="24" borderId="33" xfId="0" applyNumberFormat="1" applyFont="1" applyFill="1" applyBorder="1" applyAlignment="1">
      <x:alignment vertical="center"/>
    </x:xf>
    <x:xf numFmtId="0" fontId="125" fillId="24" borderId="33" xfId="0" applyFont="1" applyFill="1" applyBorder="1" applyAlignment="1">
      <x:alignment vertical="center"/>
    </x:xf>
    <x:xf numFmtId="175" fontId="120" fillId="24" borderId="13" xfId="0" applyNumberFormat="1" applyFont="1" applyFill="1" applyBorder="1" applyAlignment="1">
      <x:alignment horizontal="center" vertical="center"/>
    </x:xf>
    <x:xf numFmtId="175" fontId="125" fillId="24" borderId="14" xfId="0" applyNumberFormat="1" applyFont="1" applyFill="1" applyBorder="1" applyAlignment="1">
      <x:alignment vertical="center"/>
    </x:xf>
    <x:xf numFmtId="2" fontId="125" fillId="24" borderId="13" xfId="0" applyNumberFormat="1" applyFont="1" applyFill="1" applyBorder="1" applyAlignment="1">
      <x:alignment vertical="center"/>
    </x:xf>
    <x:xf numFmtId="0" fontId="125" fillId="24" borderId="13" xfId="0" applyFont="1" applyFill="1" applyBorder="1" applyAlignment="1">
      <x:alignment vertical="center"/>
    </x:xf>
    <x:xf numFmtId="0" fontId="125" fillId="24" borderId="13" xfId="0" applyFont="1" applyFill="1" applyBorder="1" applyAlignment="1">
      <x:alignment vertical="center"/>
    </x:xf>
    <x:xf numFmtId="4" fontId="120" fillId="24" borderId="13" xfId="0" applyNumberFormat="1" applyFont="1" applyFill="1" applyBorder="1" applyAlignment="1">
      <x:alignment horizontal="center" vertical="center"/>
    </x:xf>
    <x:xf numFmtId="0" fontId="125" fillId="24" borderId="66" xfId="0" applyFont="1" applyFill="1" applyBorder="1" applyAlignment="1">
      <x:alignment vertical="center"/>
    </x:xf>
    <x:xf numFmtId="0" fontId="121" fillId="24" borderId="65" xfId="0" applyFont="1" applyFill="1" applyBorder="1" applyAlignment="1">
      <x:alignment vertical="center"/>
    </x:xf>
    <x:xf numFmtId="0" fontId="125" fillId="24" borderId="117" xfId="0" applyFont="1" applyFill="1" applyBorder="1" applyAlignment="1">
      <x:alignment vertical="center"/>
    </x:xf>
    <x:xf numFmtId="185" fontId="120" fillId="24" borderId="66" xfId="0" applyNumberFormat="1" applyFont="1" applyFill="1" applyBorder="1" applyAlignment="1">
      <x:alignment horizontal="center" vertical="center"/>
    </x:xf>
    <x:xf numFmtId="175" fontId="125" fillId="24" borderId="70" xfId="0" applyNumberFormat="1" applyFont="1" applyFill="1" applyBorder="1" applyAlignment="1">
      <x:alignment vertical="center"/>
    </x:xf>
    <x:xf numFmtId="3" fontId="120" fillId="24" borderId="34" xfId="0" applyNumberFormat="1" applyFont="1" applyFill="1" applyBorder="1" applyAlignment="1">
      <x:alignment horizontal="center" vertical="center"/>
    </x:xf>
    <x:xf numFmtId="0" fontId="140" fillId="0" borderId="0" xfId="0" applyFont="1" applyAlignment="1">
      <x:alignment horizontal="center"/>
    </x:xf>
    <x:xf numFmtId="0" fontId="120" fillId="24" borderId="15" xfId="0" applyFont="1" applyFill="1" applyBorder="1" applyAlignment="1">
      <x:alignment horizontal="center" vertical="center"/>
    </x:xf>
    <x:xf numFmtId="0" fontId="120" fillId="24" borderId="15" xfId="0" applyFont="1" applyFill="1" applyBorder="1" applyAlignment="1">
      <x:alignment horizontal="center"/>
    </x:xf>
    <x:xf numFmtId="0" fontId="120" fillId="24" borderId="16" xfId="0" applyFont="1" applyFill="1" applyBorder="1" applyAlignment="1">
      <x:alignment horizontal="center" vertical="center"/>
    </x:xf>
    <x:xf numFmtId="0" fontId="104" fillId="24" borderId="18" xfId="0" applyFont="1" applyFill="1" applyBorder="1" applyAlignment="1">
      <x:alignment horizontal="center"/>
    </x:xf>
    <x:xf numFmtId="0" fontId="120" fillId="24" borderId="10" xfId="0" applyFont="1" applyFill="1" applyBorder="1" applyAlignment="1">
      <x:alignment horizontal="center" vertical="center"/>
    </x:xf>
    <x:xf numFmtId="0" fontId="120" fillId="24" borderId="14" xfId="0" applyFont="1" applyFill="1" applyBorder="1" applyAlignment="1">
      <x:alignment horizontal="center"/>
    </x:xf>
    <x:xf numFmtId="0" fontId="121" fillId="24" borderId="13" xfId="0" applyFont="1" applyFill="1" applyBorder="1" applyAlignment="1">
      <x:alignment horizontal="center" vertical="center"/>
    </x:xf>
    <x:xf numFmtId="0" fontId="120" fillId="24" borderId="66" xfId="0" applyFont="1" applyFill="1" applyBorder="1"/>
    <x:xf numFmtId="0" fontId="120" fillId="24" borderId="13" xfId="0" applyFont="1" applyFill="1" applyBorder="1" applyAlignment="1">
      <x:alignment horizontal="center"/>
    </x:xf>
    <x:xf numFmtId="0" fontId="120" fillId="24" borderId="29" xfId="0" applyFont="1" applyFill="1" applyBorder="1"/>
    <x:xf numFmtId="172" fontId="140" fillId="24" borderId="0" xfId="0" applyNumberFormat="1" applyFont="1" applyFill="1"/>
    <x:xf numFmtId="2" fontId="205" fillId="24" borderId="0" xfId="0" applyNumberFormat="1" applyFont="1" applyFill="1" applyAlignment="1">
      <x:alignment horizontal="center"/>
    </x:xf>
    <x:xf numFmtId="167" fontId="205" fillId="24" borderId="0" xfId="0" applyNumberFormat="1" applyFont="1" applyFill="1" applyAlignment="1">
      <x:alignment horizontal="center"/>
    </x:xf>
    <x:xf numFmtId="189" fontId="110" fillId="0" borderId="123" xfId="0" applyNumberFormat="1" applyFont="1" applyBorder="1" applyAlignment="1">
      <x:alignment horizontal="center"/>
    </x:xf>
    <x:xf numFmtId="179" fontId="110" fillId="0" borderId="123" xfId="0" applyNumberFormat="1" applyFont="1" applyBorder="1"/>
    <x:xf numFmtId="188" fontId="110" fillId="0" borderId="123" xfId="0" applyNumberFormat="1" applyFont="1" applyBorder="1" applyAlignment="1">
      <x:alignment horizontal="center"/>
    </x:xf>
    <x:xf numFmtId="0" fontId="140" fillId="0" borderId="0" xfId="0" applyFont="1" applyAlignment="1">
      <x:alignment horizontal="center"/>
    </x:xf>
    <x:xf numFmtId="0" fontId="140" fillId="0" borderId="0" xfId="0" applyFont="1"/>
    <x:xf numFmtId="0" fontId="193" fillId="0" borderId="0" xfId="0" applyFont="1" applyAlignment="1">
      <x:alignment horizontal="center" vertical="center"/>
    </x:xf>
    <x:xf numFmtId="0" fontId="194" fillId="0" borderId="0" xfId="0" applyFont="1" applyAlignment="1">
      <x:alignment horizontal="center"/>
    </x:xf>
    <x:xf numFmtId="0" fontId="104" fillId="24" borderId="0" xfId="44" applyFont="1" applyFill="1" applyAlignment="1">
      <x:alignment horizontal="right" vertical="center"/>
    </x:xf>
    <x:xf numFmtId="175" fontId="120" fillId="24" borderId="27" xfId="0" applyNumberFormat="1" applyFont="1" applyFill="1" applyBorder="1" applyAlignment="1">
      <x:alignment horizontal="right" vertical="center"/>
    </x:xf>
    <x:xf numFmtId="4" fontId="120" fillId="24" borderId="0" xfId="0" applyNumberFormat="1" applyFont="1" applyFill="1" applyAlignment="1">
      <x:alignment vertical="center"/>
    </x:xf>
    <x:xf numFmtId="173" fontId="120" fillId="24" borderId="25" xfId="0" applyNumberFormat="1" applyFont="1" applyFill="1" applyBorder="1" applyAlignment="1">
      <x:alignment vertical="center"/>
    </x:xf>
    <x:xf numFmtId="174" fontId="120" fillId="24" borderId="27" xfId="0" applyNumberFormat="1" applyFont="1" applyFill="1" applyBorder="1" applyAlignment="1">
      <x:alignment horizontal="center" vertical="center"/>
    </x:xf>
    <x:xf numFmtId="4" fontId="120" fillId="24" borderId="52" xfId="0" applyNumberFormat="1" applyFont="1" applyFill="1" applyBorder="1" applyAlignment="1">
      <x:alignment horizontal="center" vertical="center"/>
    </x:xf>
    <x:xf numFmtId="168" fontId="120" fillId="24" borderId="14" xfId="0" applyNumberFormat="1" applyFont="1" applyFill="1" applyBorder="1" applyAlignment="1">
      <x:alignment horizontal="center" vertical="center"/>
    </x:xf>
    <x:xf numFmtId="167" fontId="120" fillId="24" borderId="21" xfId="0" applyNumberFormat="1" applyFont="1" applyFill="1" applyBorder="1" applyAlignment="1">
      <x:alignment horizontal="center" vertical="center"/>
    </x:xf>
    <x:xf numFmtId="0" fontId="120" fillId="24" borderId="0" xfId="0" applyFont="1" applyFill="1" applyAlignment="1">
      <x:alignment horizontal="center" vertical="center"/>
    </x:xf>
    <x:xf numFmtId="1" fontId="120" fillId="24" borderId="0" xfId="0" applyNumberFormat="1" applyFont="1" applyFill="1" applyAlignment="1">
      <x:alignment horizontal="center" vertical="center"/>
    </x:xf>
    <x:xf numFmtId="2" fontId="120" fillId="24" borderId="0" xfId="0" applyNumberFormat="1" applyFont="1" applyFill="1" applyAlignment="1">
      <x:alignment horizontal="right" vertical="center"/>
    </x:xf>
    <x:xf numFmtId="167" fontId="134" fillId="24" borderId="23" xfId="0" applyNumberFormat="1" applyFont="1" applyFill="1" applyBorder="1" applyAlignment="1">
      <x:alignment horizontal="center"/>
    </x:xf>
    <x:xf numFmtId="166" fontId="120" fillId="24" borderId="0" xfId="0" applyNumberFormat="1" applyFont="1" applyFill="1" applyAlignment="1">
      <x:alignment horizontal="right" vertical="center"/>
    </x:xf>
    <x:xf numFmtId="0" fontId="208" fillId="0" borderId="18" xfId="0" applyFont="1" applyBorder="1" applyAlignment="1">
      <x:alignment horizontal="center" vertical="center" wrapText="1"/>
    </x:xf>
    <x:xf numFmtId="0" fontId="208" fillId="0" borderId="14" xfId="0" applyFont="1" applyBorder="1" applyAlignment="1">
      <x:alignment horizontal="center" vertical="center" wrapText="1"/>
    </x:xf>
    <x:xf numFmtId="0" fontId="208" fillId="0" borderId="21" xfId="0" applyFont="1" applyBorder="1" applyAlignment="1">
      <x:alignment horizontal="center" vertical="center" wrapText="1"/>
    </x:xf>
    <x:xf numFmtId="167" fontId="103" fillId="24" borderId="18" xfId="0" applyNumberFormat="1" applyFont="1" applyFill="1" applyBorder="1" applyAlignment="1">
      <x:alignment horizontal="center"/>
    </x:xf>
    <x:xf numFmtId="167" fontId="103" fillId="24" borderId="14" xfId="0" applyNumberFormat="1" applyFont="1" applyFill="1" applyBorder="1" applyAlignment="1">
      <x:alignment horizontal="center"/>
    </x:xf>
    <x:xf numFmtId="167" fontId="103" fillId="24" borderId="21" xfId="0" applyNumberFormat="1" applyFont="1" applyFill="1" applyBorder="1" applyAlignment="1">
      <x:alignment horizontal="center"/>
    </x:xf>
    <x:xf numFmtId="0" fontId="132" fillId="24" borderId="49" xfId="0" applyFont="1" applyFill="1" applyBorder="1" applyAlignment="1">
      <x:alignment vertical="center"/>
    </x:xf>
    <x:xf numFmtId="0" fontId="132" fillId="24" borderId="23" xfId="0" applyFont="1" applyFill="1" applyBorder="1" applyAlignment="1">
      <x:alignment vertical="center"/>
    </x:xf>
    <x:xf numFmtId="0" fontId="132" fillId="24" borderId="49" xfId="0" applyFont="1" applyFill="1" applyBorder="1" applyAlignment="1">
      <x:alignment horizontal="center" vertical="center"/>
    </x:xf>
    <x:xf numFmtId="0" fontId="125" fillId="24" borderId="23" xfId="0" applyFont="1" applyFill="1" applyBorder="1" applyAlignment="1">
      <x:alignment vertical="center"/>
    </x:xf>
    <x:xf numFmtId="0" fontId="132" fillId="24" borderId="23" xfId="0" applyFont="1" applyFill="1" applyBorder="1" applyAlignment="1"/>
    <x:xf numFmtId="0" fontId="125" fillId="24" borderId="23" xfId="0" applyFont="1" applyFill="1" applyBorder="1" applyAlignment="1"/>
    <x:xf numFmtId="0" fontId="120" fillId="24" borderId="0" xfId="0" applyFont="1" applyFill="1" applyAlignment="1">
      <x:alignment vertical="center"/>
    </x:xf>
    <x:xf numFmtId="0" fontId="121" fillId="24" borderId="0" xfId="0" applyFont="1" applyFill="1" applyAlignment="1">
      <x:alignment vertical="center"/>
    </x:xf>
    <x:xf numFmtId="0" fontId="121" fillId="24" borderId="0" xfId="0" applyFont="1" applyFill="1" applyAlignment="1">
      <x:alignment horizontal="left" vertical="center"/>
    </x:xf>
    <x:xf numFmtId="0" fontId="125" fillId="24" borderId="14" xfId="0" applyFont="1" applyFill="1" applyBorder="1" applyAlignment="1">
      <x:alignment vertical="center"/>
    </x:xf>
    <x:xf numFmtId="0" fontId="125" fillId="24" borderId="133" xfId="0" applyFont="1" applyFill="1" applyBorder="1" applyAlignment="1">
      <x:alignment vertical="center"/>
    </x:xf>
    <x:xf numFmtId="0" fontId="121" fillId="24" borderId="117" xfId="0" applyFont="1" applyFill="1" applyBorder="1" applyAlignment="1">
      <x:alignment vertical="center"/>
    </x:xf>
    <x:xf numFmtId="0" fontId="121" fillId="24" borderId="137" xfId="0" applyFont="1" applyFill="1" applyBorder="1" applyAlignment="1">
      <x:alignment vertical="center"/>
    </x:xf>
    <x:xf numFmtId="185" fontId="120" fillId="24" borderId="133" xfId="0" applyNumberFormat="1" applyFont="1" applyFill="1" applyBorder="1" applyAlignment="1">
      <x:alignment horizontal="center" vertical="center"/>
    </x:xf>
    <x:xf numFmtId="175" fontId="125" fillId="24" borderId="139" xfId="0" applyNumberFormat="1" applyFont="1" applyFill="1" applyBorder="1" applyAlignment="1">
      <x:alignment vertical="center"/>
    </x:xf>
    <x:xf numFmtId="179" fontId="207" fillId="29" borderId="14" xfId="0" applyNumberFormat="1" applyFont="1" applyFill="1" applyBorder="1" applyAlignment="1">
      <x:alignment horizontal="center" vertical="center"/>
    </x:xf>
    <x:xf numFmtId="0" fontId="121" fillId="24" borderId="0" xfId="0" applyFont="1" applyFill="1" applyAlignment="1">
      <x:alignment horizontal="center" vertical="center"/>
    </x:xf>
    <x:xf numFmtId="0" fontId="133" fillId="24" borderId="0" xfId="0" applyFont="1" applyFill="1"/>
    <x:xf numFmtId="0" fontId="132" fillId="24" borderId="0" xfId="0" applyFont="1" applyFill="1" applyAlignment="1">
      <x:alignment horizontal="center"/>
    </x:xf>
    <x:xf numFmtId="0" fontId="133" fillId="24" borderId="0" xfId="0" applyFont="1" applyFill="1" applyAlignment="1">
      <x:alignment horizontal="center"/>
    </x:xf>
    <x:xf numFmtId="173" fontId="125" fillId="24" borderId="0" xfId="0" applyNumberFormat="1" applyFont="1" applyFill="1" applyAlignment="1">
      <x:alignment horizontal="center"/>
    </x:xf>
    <x:xf numFmtId="0" fontId="104" fillId="24" borderId="0" xfId="42" applyFont="1" applyFill="1"/>
    <x:xf numFmtId="0" fontId="107" fillId="24" borderId="0" xfId="42" applyFont="1" applyFill="1" applyAlignment="1">
      <x:alignment horizontal="center"/>
    </x:xf>
    <x:xf numFmtId="0" fontId="97" fillId="24" borderId="0" xfId="42" applyFont="1" applyFill="1"/>
    <x:xf numFmtId="0" fontId="104" fillId="24" borderId="0" xfId="42" applyFont="1" applyFill="1" applyAlignment="1">
      <x:alignment horizontal="left"/>
    </x:xf>
    <x:xf numFmtId="182" fontId="107" fillId="24" borderId="0" xfId="42" applyNumberFormat="1" applyFont="1" applyFill="1" applyAlignment="1">
      <x:alignment horizontal="center"/>
    </x:xf>
    <x:xf numFmtId="0" fontId="103" fillId="24" borderId="0" xfId="42" applyFont="1" applyFill="1" applyAlignment="1">
      <x:alignment horizontal="left"/>
    </x:xf>
    <x:xf numFmtId="49" fontId="107" fillId="24" borderId="0" xfId="42" applyNumberFormat="1" applyFont="1" applyFill="1" applyAlignment="1">
      <x:alignment horizontal="center"/>
    </x:xf>
    <x:xf numFmtId="0" fontId="103" fillId="24" borderId="0" xfId="42" applyFont="1" applyFill="1"/>
    <x:xf numFmtId="192" fontId="140" fillId="0" borderId="0" xfId="0" applyNumberFormat="1" applyFont="1" applyAlignment="1"/>
    <x:xf numFmtId="189" fontId="141" fillId="0" borderId="0" xfId="0" applyNumberFormat="1" applyFont="1"/>
    <x:xf numFmtId="168" fontId="140" fillId="0" borderId="0" xfId="0" applyNumberFormat="1" applyFont="1"/>
    <x:xf numFmtId="187" fontId="141" fillId="0" borderId="0" xfId="0" applyNumberFormat="1" applyFont="1"/>
    <x:xf numFmtId="0" fontId="140" fillId="25" borderId="0" xfId="0" applyFont="1" applyFill="1" applyAlignment="1">
      <x:alignment horizontal="center"/>
    </x:xf>
    <x:xf numFmtId="0" fontId="143" fillId="0" borderId="0" xfId="0" applyFont="1" applyAlignment="1">
      <x:alignment horizontal="center"/>
    </x:xf>
    <x:xf numFmtId="0" fontId="144" fillId="0" borderId="0" xfId="0" applyFont="1" applyAlignment="1">
      <x:alignment horizontal="center"/>
    </x:xf>
    <x:xf numFmtId="0" fontId="143" fillId="0" borderId="20" xfId="0" applyFont="1" applyBorder="1" applyAlignment="1">
      <x:alignment horizontal="center"/>
    </x:xf>
    <x:xf numFmtId="0" fontId="145" fillId="0" borderId="23" xfId="0" applyFont="1" applyBorder="1"/>
    <x:xf numFmtId="0" fontId="140" fillId="24" borderId="0" xfId="0" applyFont="1" applyFill="1" applyAlignment="1">
      <x:alignment horizontal="center" vertical="center"/>
    </x:xf>
    <x:xf numFmtId="0" fontId="147" fillId="0" borderId="0" xfId="0" applyFont="1" applyAlignment="1">
      <x:alignment horizontal="center"/>
    </x:xf>
    <x:xf numFmtId="0" fontId="146" fillId="0" borderId="0" xfId="0" applyFont="1" applyAlignment="1">
      <x:alignment horizontal="center"/>
    </x:xf>
    <x:xf numFmtId="0" fontId="146" fillId="0" borderId="0" xfId="0" applyFont="1"/>
    <x:xf numFmtId="0" fontId="148" fillId="0" borderId="0" xfId="0" applyFont="1"/>
    <x:xf numFmtId="0" fontId="148" fillId="0" borderId="0" xfId="0" applyFont="1" applyAlignment="1">
      <x:alignment horizontal="center"/>
    </x:xf>
    <x:xf numFmtId="0" fontId="149" fillId="0" borderId="0" xfId="0" applyFont="1"/>
    <x:xf numFmtId="0" fontId="149" fillId="0" borderId="0" xfId="0" applyFont="1" applyAlignment="1">
      <x:alignment horizontal="center"/>
    </x:xf>
    <x:xf numFmtId="0" fontId="143" fillId="0" borderId="0" xfId="0" applyFont="1"/>
    <x:xf numFmtId="0" fontId="150" fillId="0" borderId="0" xfId="0" applyFont="1" applyAlignment="1">
      <x:alignment horizontal="center"/>
    </x:xf>
    <x:xf numFmtId="0" fontId="140" fillId="0" borderId="17" xfId="0" applyFont="1" applyBorder="1" applyAlignment="1">
      <x:alignment horizontal="center" vertical="center"/>
    </x:xf>
    <x:xf numFmtId="0" fontId="154" fillId="0" borderId="0" xfId="0" applyFont="1" applyAlignment="1">
      <x:alignment horizontal="center"/>
    </x:xf>
    <x:xf numFmtId="0" fontId="117" fillId="0" borderId="0" xfId="0" applyFont="1" applyAlignment="1">
      <x:alignment horizontal="center"/>
    </x:xf>
    <x:xf numFmtId="0" fontId="178" fillId="0" borderId="0" xfId="0" applyFont="1" applyAlignment="1">
      <x:alignment horizontal="center"/>
    </x:xf>
    <x:xf numFmtId="0" fontId="142" fillId="0" borderId="33" xfId="43" applyFont="1" applyBorder="1" applyAlignment="1">
      <x:alignment horizontal="center" vertical="center"/>
    </x:xf>
    <x:xf numFmtId="0" fontId="141" fillId="25" borderId="0" xfId="0" applyFont="1" applyFill="1" applyAlignment="1">
      <x:alignment horizontal="center"/>
    </x:xf>
    <x:xf numFmtId="0" fontId="141" fillId="0" borderId="0" xfId="0" applyFont="1" applyAlignment="1"/>
    <x:xf numFmtId="0" fontId="151" fillId="0" borderId="0" xfId="0" applyFont="1" applyAlignment="1">
      <x:alignment horizontal="center"/>
    </x:xf>
    <x:xf numFmtId="0" fontId="152" fillId="0" borderId="0" xfId="0" applyFont="1" applyAlignment="1">
      <x:alignment horizontal="center"/>
    </x:xf>
    <x:xf numFmtId="0" fontId="153" fillId="0" borderId="0" xfId="0" applyFont="1" applyAlignment="1">
      <x:alignment horizontal="center"/>
    </x:xf>
    <x:xf numFmtId="188" fontId="143" fillId="0" borderId="0" xfId="0" applyNumberFormat="1" applyFont="1" applyAlignment="1">
      <x:alignment horizontal="center"/>
    </x:xf>
    <x:xf numFmtId="0" fontId="141" fillId="24" borderId="0" xfId="0" applyFont="1" applyFill="1" applyAlignment="1"/>
    <x:xf numFmtId="0" fontId="154" fillId="24" borderId="0" xfId="0" applyFont="1" applyFill="1" applyAlignment="1">
      <x:alignment horizontal="center"/>
    </x:xf>
    <x:xf numFmtId="0" fontId="178" fillId="24" borderId="0" xfId="0" applyFont="1" applyFill="1" applyAlignment="1">
      <x:alignment horizontal="center"/>
    </x:xf>
    <x:xf numFmtId="4" fontId="97" fillId="24" borderId="70" xfId="34" applyNumberFormat="1" applyFont="1" applyFill="1" applyBorder="1" applyAlignment="1">
      <x:alignment horizontal="center"/>
    </x:xf>
    <x:xf numFmtId="167" fontId="125" fillId="0" borderId="14" xfId="43" applyNumberFormat="1" applyFont="1" applyBorder="1" applyAlignment="1">
      <x:alignment horizontal="center"/>
    </x:xf>
    <x:xf numFmtId="168" fontId="104" fillId="0" borderId="0" xfId="0" applyNumberFormat="1" applyFont="1" applyAlignment="1">
      <x:alignment horizontal="center"/>
    </x:xf>
    <x:xf numFmtId="178" fontId="154" fillId="0" borderId="0" xfId="0" applyNumberFormat="1" applyFont="1"/>
    <x:xf numFmtId="174" fontId="140" fillId="0" borderId="0" xfId="0" applyNumberFormat="1" applyFont="1"/>
    <x:xf numFmtId="187" fontId="140" fillId="0" borderId="0" xfId="0" applyNumberFormat="1" applyFont="1"/>
    <x:xf numFmtId="189" fontId="154" fillId="0" borderId="0" xfId="0" applyNumberFormat="1" applyFont="1"/>
    <x:xf numFmtId="166" fontId="154" fillId="0" borderId="0" xfId="0" applyNumberFormat="1" applyFont="1" applyAlignment="1">
      <x:alignment horizontal="center"/>
    </x:xf>
    <x:xf numFmtId="179" fontId="154" fillId="0" borderId="0" xfId="0" applyNumberFormat="1" applyFont="1" applyAlignment="1">
      <x:alignment horizontal="center"/>
    </x:xf>
    <x:xf numFmtId="179" fontId="154" fillId="0" borderId="0" xfId="0" applyNumberFormat="1" applyFont="1"/>
    <x:xf numFmtId="189" fontId="155" fillId="0" borderId="0" xfId="0" applyNumberFormat="1" applyFont="1"/>
    <x:xf numFmtId="167" fontId="156" fillId="0" borderId="0" xfId="0" applyNumberFormat="1" applyFont="1"/>
    <x:xf numFmtId="189" fontId="140" fillId="0" borderId="0" xfId="0" applyNumberFormat="1" applyFont="1"/>
    <x:xf numFmtId="2" fontId="154" fillId="0" borderId="0" xfId="0" applyNumberFormat="1" applyFont="1"/>
    <x:xf numFmtId="187" fontId="154" fillId="0" borderId="0" xfId="0" applyNumberFormat="1" applyFont="1"/>
    <x:xf numFmtId="179" fontId="155" fillId="0" borderId="0" xfId="0" applyNumberFormat="1" applyFont="1"/>
    <x:xf numFmtId="189" fontId="157" fillId="0" borderId="0" xfId="0" applyNumberFormat="1" applyFont="1"/>
    <x:xf numFmtId="2" fontId="154" fillId="0" borderId="0" xfId="0" applyNumberFormat="1" applyFont="1" applyAlignment="1">
      <x:alignment horizontal="center"/>
    </x:xf>
    <x:xf numFmtId="179" fontId="155" fillId="0" borderId="0" xfId="0" applyNumberFormat="1" applyFont="1" applyAlignment="1">
      <x:alignment horizontal="center"/>
    </x:xf>
    <x:xf numFmtId="187" fontId="227" fillId="0" borderId="0" xfId="0" applyNumberFormat="1" applyFont="1"/>
    <x:xf numFmtId="167" fontId="143" fillId="0" borderId="0" xfId="0" applyNumberFormat="1" applyFont="1" applyAlignment="1">
      <x:alignment horizontal="center"/>
    </x:xf>
    <x:xf numFmtId="168" fontId="158" fillId="0" borderId="0" xfId="0" applyNumberFormat="1" applyFont="1" applyAlignment="1">
      <x:alignment horizontal="center"/>
    </x:xf>
    <x:xf numFmtId="0" fontId="108" fillId="24" borderId="0" xfId="0" applyFont="1" applyFill="1" applyAlignment="1">
      <x:alignment horizontal="center"/>
    </x:xf>
    <x:xf numFmtId="187" fontId="108" fillId="24" borderId="0" xfId="0" applyNumberFormat="1" applyFont="1" applyFill="1"/>
    <x:xf numFmtId="166" fontId="97" fillId="24" borderId="0" xfId="0" applyNumberFormat="1" applyFont="1" applyFill="1" applyAlignment="1">
      <x:alignment horizontal="center"/>
    </x:xf>
    <x:xf numFmtId="179" fontId="97" fillId="24" borderId="0" xfId="0" applyNumberFormat="1" applyFont="1" applyFill="1" applyAlignment="1">
      <x:alignment horizontal="center"/>
    </x:xf>
    <x:xf numFmtId="167" fontId="112" fillId="24" borderId="0" xfId="0" applyNumberFormat="1" applyFont="1" applyFill="1"/>
    <x:xf numFmtId="4" fontId="97" fillId="24" borderId="14" xfId="34" applyNumberFormat="1" applyFont="1" applyFill="1" applyBorder="1" applyAlignment="1">
      <x:alignment horizontal="center"/>
    </x:xf>
    <x:xf numFmtId="0" fontId="158" fillId="24" borderId="0" xfId="0" applyFont="1" applyFill="1" applyAlignment="1">
      <x:alignment horizontal="center"/>
    </x:xf>
    <x:xf numFmtId="0" fontId="112" fillId="24" borderId="0" xfId="0" applyFont="1" applyFill="1"/>
    <x:xf numFmtId="4" fontId="97" fillId="24" borderId="33" xfId="34" applyNumberFormat="1" applyFont="1" applyFill="1" applyBorder="1" applyAlignment="1">
      <x:alignment horizontal="center"/>
    </x:xf>
    <x:xf numFmtId="167" fontId="125" fillId="0" borderId="33" xfId="43" applyNumberFormat="1" applyFont="1" applyBorder="1" applyAlignment="1">
      <x:alignment horizontal="center"/>
    </x:xf>
    <x:xf numFmtId="4" fontId="107" fillId="0" borderId="81" xfId="34" applyNumberFormat="1" applyFont="1" applyFill="1" applyBorder="1"/>
    <x:xf numFmtId="166" fontId="132" fillId="0" borderId="81" xfId="43" applyNumberFormat="1" applyFont="1" applyBorder="1" applyAlignment="1">
      <x:alignment horizontal="right"/>
    </x:xf>
    <x:xf numFmtId="0" fontId="156" fillId="0" borderId="0" xfId="0" applyFont="1"/>
    <x:xf numFmtId="189" fontId="156" fillId="0" borderId="0" xfId="0" applyNumberFormat="1" applyFont="1"/>
    <x:xf numFmtId="189" fontId="143" fillId="0" borderId="0" xfId="0" applyNumberFormat="1" applyFont="1"/>
    <x:xf numFmtId="174" fontId="144" fillId="0" borderId="0" xfId="0" applyNumberFormat="1" applyFont="1" applyAlignment="1">
      <x:alignment vertical="center"/>
    </x:xf>
    <x:xf numFmtId="4" fontId="144" fillId="0" borderId="0" xfId="0" applyNumberFormat="1" applyFont="1" applyAlignment="1">
      <x:alignment vertical="center"/>
    </x:xf>
    <x:xf numFmtId="166" fontId="228" fillId="24" borderId="0" xfId="0" applyNumberFormat="1" applyFont="1" applyFill="1" applyAlignment="1">
      <x:alignment horizontal="center"/>
    </x:xf>
    <x:xf numFmtId="167" fontId="228" fillId="24" borderId="0" xfId="0" applyNumberFormat="1" applyFont="1" applyFill="1" applyAlignment="1">
      <x:alignment horizontal="center"/>
    </x:xf>
    <x:xf numFmtId="175" fontId="229" fillId="24" borderId="0" xfId="0" applyNumberFormat="1" applyFont="1" applyFill="1" applyAlignment="1">
      <x:alignment horizontal="center"/>
    </x:xf>
    <x:xf numFmtId="4" fontId="228" fillId="24" borderId="0" xfId="0" applyNumberFormat="1" applyFont="1" applyFill="1" applyAlignment="1">
      <x:alignment horizontal="center"/>
    </x:xf>
    <x:xf numFmtId="179" fontId="140" fillId="0" borderId="0" xfId="0" applyNumberFormat="1" applyFont="1" applyAlignment="1">
      <x:alignment horizontal="center"/>
    </x:xf>
    <x:xf numFmtId="0" fontId="228" fillId="24" borderId="0" xfId="0" applyFont="1" applyFill="1" applyAlignment="1">
      <x:alignment horizontal="center"/>
    </x:xf>
    <x:xf numFmtId="4" fontId="229" fillId="24" borderId="0" xfId="0" applyNumberFormat="1" applyFont="1" applyFill="1" applyAlignment="1">
      <x:alignment horizontal="center"/>
    </x:xf>
    <x:xf numFmtId="0" fontId="159" fillId="0" borderId="0" xfId="0" applyFont="1"/>
    <x:xf numFmtId="0" fontId="228" fillId="0" borderId="0" xfId="0" applyFont="1" applyAlignment="1">
      <x:alignment horizontal="center"/>
    </x:xf>
    <x:xf numFmtId="4" fontId="228" fillId="0" borderId="0" xfId="0" applyNumberFormat="1" applyFont="1" applyAlignment="1">
      <x:alignment horizontal="center"/>
    </x:xf>
    <x:xf numFmtId="168" fontId="144" fillId="25" borderId="0" xfId="0" applyNumberFormat="1" applyFont="1" applyFill="1" applyAlignment="1">
      <x:alignment horizontal="left" vertical="top" wrapText="1"/>
    </x:xf>
    <x:xf numFmtId="0" fontId="163" fillId="0" borderId="0" xfId="0" applyFont="1" applyAlignment="1">
      <x:alignment horizontal="center"/>
    </x:xf>
    <x:xf numFmtId="0" fontId="110" fillId="24" borderId="81" xfId="43" applyFont="1" applyFill="1" applyBorder="1" applyAlignment="1">
      <x:alignment horizontal="center" vertical="center"/>
    </x:xf>
    <x:xf numFmtId="0" fontId="103" fillId="24" borderId="80" xfId="43" applyFont="1" applyFill="1" applyBorder="1" applyAlignment="1">
      <x:alignment vertical="center"/>
    </x:xf>
    <x:xf numFmtId="0" fontId="103" fillId="24" borderId="81" xfId="43" applyFont="1" applyFill="1" applyBorder="1" applyAlignment="1">
      <x:alignment horizontal="center" vertical="center"/>
    </x:xf>
    <x:xf numFmtId="0" fontId="154" fillId="0" borderId="0" xfId="0" applyFont="1" applyAlignment="1">
      <x:alignment horizontal="centerContinuous"/>
    </x:xf>
    <x:xf numFmtId="0" fontId="99" fillId="0" borderId="0" xfId="0" applyFont="1" applyAlignment="1">
      <x:alignment horizontal="center" vertical="center"/>
    </x:xf>
    <x:xf numFmtId="0" fontId="197" fillId="0" borderId="0" xfId="0" applyFont="1" applyAlignment="1">
      <x:alignment horizontal="center" vertical="center"/>
    </x:xf>
    <x:xf numFmtId="0" fontId="163" fillId="0" borderId="0" xfId="0" applyFont="1"/>
    <x:xf numFmtId="0" fontId="160" fillId="0" borderId="0" xfId="0" applyFont="1" applyAlignment="1">
      <x:alignment horizontal="center"/>
    </x:xf>
    <x:xf numFmtId="0" fontId="117" fillId="0" borderId="0" xfId="0" applyFont="1"/>
    <x:xf numFmtId="0" fontId="156" fillId="0" borderId="0" xfId="0" applyFont="1" applyAlignment="1">
      <x:alignment horizontal="center"/>
    </x:xf>
    <x:xf numFmtId="166" fontId="140" fillId="0" borderId="0" xfId="0" applyNumberFormat="1" applyFont="1"/>
    <x:xf numFmtId="166" fontId="156" fillId="0" borderId="0" xfId="0" applyNumberFormat="1" applyFont="1" applyAlignment="1">
      <x:alignment horizontal="center"/>
    </x:xf>
    <x:xf numFmtId="180" fontId="140" fillId="0" borderId="0" xfId="0" applyNumberFormat="1" applyFont="1"/>
    <x:xf numFmtId="0" fontId="132" fillId="0" borderId="0" xfId="43" applyFont="1"/>
    <x:xf numFmtId="0" fontId="107" fillId="0" borderId="0" xfId="43" applyFont="1" applyAlignment="1">
      <x:alignment horizontal="center"/>
    </x:xf>
    <x:xf numFmtId="0" fontId="97" fillId="0" borderId="0" xfId="43" applyFont="1"/>
    <x:xf numFmtId="0" fontId="132" fillId="0" borderId="0" xfId="43" applyFont="1" applyAlignment="1">
      <x:alignment horizontal="center"/>
    </x:xf>
    <x:xf numFmtId="0" fontId="167" fillId="0" borderId="0" xfId="38" applyFont="1"/>
    <x:xf numFmtId="180" fontId="125" fillId="24" borderId="14" xfId="59" applyNumberFormat="1" applyFont="1" applyFill="1" applyBorder="1" applyAlignment="1">
      <x:alignment horizontal="center"/>
    </x:xf>
    <x:xf numFmtId="173" fontId="97" fillId="24" borderId="10" xfId="59" applyNumberFormat="1" applyFont="1" applyFill="1" applyBorder="1" applyAlignment="1">
      <x:alignment horizontal="center"/>
    </x:xf>
    <x:xf numFmtId="0" fontId="140" fillId="0" borderId="0" xfId="38" applyFont="1"/>
    <x:xf numFmtId="0" fontId="171" fillId="0" borderId="0" xfId="38" applyFont="1" applyAlignment="1">
      <x:alignment horizontal="center" vertical="center"/>
    </x:xf>
    <x:xf numFmtId="0" fontId="140" fillId="0" borderId="0" xfId="38" applyFont="1" applyAlignment="1">
      <x:alignment horizontal="center" vertical="center"/>
    </x:xf>
    <x:xf numFmtId="188" fontId="154" fillId="0" borderId="0" xfId="38" applyNumberFormat="1" applyFont="1"/>
    <x:xf numFmtId="0" fontId="171" fillId="26" borderId="0" xfId="38" applyFont="1" applyFill="1" applyAlignment="1">
      <x:alignment horizontal="center" vertical="center"/>
    </x:xf>
    <x:xf numFmtId="168" fontId="171" fillId="26" borderId="0" xfId="38" applyNumberFormat="1" applyFont="1" applyFill="1" applyAlignment="1">
      <x:alignment horizontal="center" vertical="center"/>
    </x:xf>
    <x:xf numFmtId="166" fontId="171" fillId="0" borderId="0" xfId="38" applyNumberFormat="1" applyFont="1" applyAlignment="1">
      <x:alignment horizontal="center" vertical="center"/>
    </x:xf>
    <x:xf numFmtId="173" fontId="171" fillId="0" borderId="0" xfId="38" applyNumberFormat="1" applyFont="1" applyAlignment="1">
      <x:alignment horizontal="center" vertical="center"/>
    </x:xf>
    <x:xf numFmtId="168" fontId="171" fillId="0" borderId="0" xfId="38" applyNumberFormat="1" applyFont="1" applyAlignment="1">
      <x:alignment horizontal="center" vertical="center"/>
    </x:xf>
    <x:xf numFmtId="174" fontId="174" fillId="26" borderId="0" xfId="38" applyNumberFormat="1" applyFont="1" applyFill="1" applyAlignment="1">
      <x:alignment horizontal="center"/>
    </x:xf>
    <x:xf numFmtId="0" fontId="174" fillId="0" borderId="0" xfId="38" applyFont="1" applyAlignment="1">
      <x:alignment horizontal="center"/>
    </x:xf>
    <x:xf numFmtId="4" fontId="174" fillId="26" borderId="0" xfId="38" applyNumberFormat="1" applyFont="1" applyFill="1" applyAlignment="1">
      <x:alignment horizontal="center"/>
    </x:xf>
    <x:xf numFmtId="0" fontId="117" fillId="0" borderId="0" xfId="38" applyFont="1" applyAlignment="1">
      <x:alignment horizontal="center"/>
    </x:xf>
    <x:xf numFmtId="4" fontId="174" fillId="24" borderId="0" xfId="38" applyNumberFormat="1" applyFont="1" applyFill="1" applyAlignment="1">
      <x:alignment horizontal="center"/>
    </x:xf>
    <x:xf numFmtId="0" fontId="175" fillId="0" borderId="40" xfId="38" applyFont="1" applyBorder="1"/>
    <x:xf numFmtId="0" fontId="143" fillId="0" borderId="0" xfId="38" applyFont="1"/>
    <x:xf numFmtId="0" fontId="154" fillId="0" borderId="0" xfId="38" applyFont="1" applyAlignment="1">
      <x:alignment horizontal="center"/>
    </x:xf>
    <x:xf numFmtId="180" fontId="140" fillId="0" borderId="0" xfId="38" applyNumberFormat="1" applyFont="1" applyAlignment="1">
      <x:alignment horizontal="center"/>
    </x:xf>
    <x:xf numFmtId="0" fontId="140" fillId="0" borderId="0" xfId="38" applyFont="1" applyAlignment="1">
      <x:alignment horizontal="center"/>
    </x:xf>
    <x:xf numFmtId="0" fontId="178" fillId="0" borderId="0" xfId="38" applyFont="1" applyAlignment="1">
      <x:alignment horizontal="center"/>
    </x:xf>
    <x:xf numFmtId="0" fontId="117" fillId="0" borderId="0" xfId="45" applyFont="1" applyAlignment="1">
      <x:alignment horizontal="center"/>
    </x:xf>
    <x:xf numFmtId="174" fontId="117" fillId="0" borderId="0" xfId="38" applyNumberFormat="1" applyFont="1" applyAlignment="1">
      <x:alignment horizontal="center"/>
    </x:xf>
    <x:xf numFmtId="189" fontId="154" fillId="0" borderId="0" xfId="38" applyNumberFormat="1" applyFont="1"/>
    <x:xf numFmtId="180" fontId="140" fillId="0" borderId="0" xfId="38" applyNumberFormat="1" applyFont="1"/>
    <x:xf numFmtId="187" fontId="140" fillId="0" borderId="0" xfId="38" applyNumberFormat="1" applyFont="1"/>
    <x:xf numFmtId="177" fontId="154" fillId="0" borderId="0" xfId="38" applyNumberFormat="1" applyFont="1"/>
    <x:xf numFmtId="166" fontId="154" fillId="0" borderId="0" xfId="38" applyNumberFormat="1" applyFont="1" applyAlignment="1">
      <x:alignment horizontal="center"/>
    </x:xf>
    <x:xf numFmtId="189" fontId="179" fillId="0" borderId="0" xfId="38" applyNumberFormat="1" applyFont="1"/>
    <x:xf numFmtId="194" fontId="154" fillId="0" borderId="0" xfId="38" applyNumberFormat="1" applyFont="1"/>
    <x:xf numFmtId="189" fontId="156" fillId="0" borderId="0" xfId="38" applyNumberFormat="1" applyFont="1"/>
    <x:xf numFmtId="189" fontId="180" fillId="0" borderId="0" xfId="38" applyNumberFormat="1" applyFont="1"/>
    <x:xf numFmtId="189" fontId="140" fillId="0" borderId="0" xfId="38" applyNumberFormat="1" applyFont="1"/>
    <x:xf numFmtId="2" fontId="154" fillId="0" borderId="0" xfId="38" applyNumberFormat="1" applyFont="1"/>
    <x:xf numFmtId="178" fontId="155" fillId="0" borderId="0" xfId="38" applyNumberFormat="1" applyFont="1"/>
    <x:xf numFmtId="189" fontId="181" fillId="0" borderId="0" xfId="38" applyNumberFormat="1" applyFont="1"/>
    <x:xf numFmtId="3" fontId="107" fillId="24" borderId="0" xfId="38" applyNumberFormat="1" applyFont="1" applyFill="1" applyAlignment="1">
      <x:alignment horizontal="center"/>
    </x:xf>
    <x:xf numFmtId="185" fontId="107" fillId="24" borderId="0" xfId="38" applyNumberFormat="1" applyFont="1" applyFill="1" applyAlignment="1">
      <x:alignment horizontal="center"/>
    </x:xf>
    <x:xf numFmtId="193" fontId="107" fillId="24" borderId="0" xfId="38" applyNumberFormat="1" applyFont="1" applyFill="1" applyAlignment="1">
      <x:alignment horizontal="center"/>
    </x:xf>
    <x:xf numFmtId="179" fontId="154" fillId="0" borderId="0" xfId="38" applyNumberFormat="1" applyFont="1" applyAlignment="1">
      <x:alignment horizontal="center"/>
    </x:xf>
    <x:xf numFmtId="188" fontId="182" fillId="0" borderId="0" xfId="38" applyNumberFormat="1" applyFont="1" applyAlignment="1">
      <x:alignment horizontal="center"/>
    </x:xf>
    <x:xf numFmtId="189" fontId="154" fillId="0" borderId="0" xfId="38" applyNumberFormat="1" applyFont="1" applyAlignment="1">
      <x:alignment horizontal="center"/>
    </x:xf>
    <x:xf numFmtId="195" fontId="107" fillId="24" borderId="0" xfId="38" applyNumberFormat="1" applyFont="1" applyFill="1" applyAlignment="1">
      <x:alignment horizontal="center"/>
    </x:xf>
    <x:xf numFmtId="188" fontId="183" fillId="0" borderId="0" xfId="38" applyNumberFormat="1" applyFont="1"/>
    <x:xf numFmtId="189" fontId="184" fillId="0" borderId="0" xfId="38" applyNumberFormat="1" applyFont="1"/>
    <x:xf numFmtId="0" fontId="160" fillId="0" borderId="0" xfId="38" applyFont="1" applyAlignment="1">
      <x:alignment horizontal="center"/>
    </x:xf>
    <x:xf numFmtId="180" fontId="117" fillId="0" borderId="0" xfId="38" applyNumberFormat="1" applyFont="1"/>
    <x:xf numFmtId="0" fontId="156" fillId="0" borderId="0" xfId="38" applyFont="1" applyAlignment="1">
      <x:alignment horizontal="center"/>
    </x:xf>
    <x:xf numFmtId="166" fontId="140" fillId="0" borderId="0" xfId="38" applyNumberFormat="1" applyFont="1"/>
    <x:xf numFmtId="166" fontId="156" fillId="0" borderId="0" xfId="38" applyNumberFormat="1" applyFont="1" applyAlignment="1">
      <x:alignment horizontal="center"/>
    </x:xf>
    <x:xf numFmtId="0" fontId="109" fillId="24" borderId="0" xfId="59" applyFont="1" applyFill="1" applyAlignment="1">
      <x:alignment vertical="center"/>
    </x:xf>
    <x:xf numFmtId="0" fontId="133" fillId="24" borderId="0" xfId="59" applyFont="1" applyFill="1" applyAlignment="1">
      <x:alignment vertical="center"/>
    </x:xf>
    <x:xf numFmtId="0" fontId="109" fillId="24" borderId="0" xfId="59" applyFont="1" applyFill="1" applyAlignment="1">
      <x:alignment horizontal="left" vertical="center"/>
    </x:xf>
    <x:xf numFmtId="173" fontId="125" fillId="24" borderId="14" xfId="59" applyNumberFormat="1" applyFont="1" applyFill="1" applyBorder="1" applyAlignment="1">
      <x:alignment horizontal="center" vertical="center"/>
    </x:xf>
    <x:xf numFmtId="2" fontId="125" fillId="24" borderId="14" xfId="59" applyNumberFormat="1" applyFont="1" applyFill="1" applyBorder="1" applyAlignment="1">
      <x:alignment horizontal="center" vertical="center"/>
    </x:xf>
    <x:xf numFmtId="14" fontId="118" fillId="24" borderId="0" xfId="42" applyNumberFormat="1" applyFont="1" applyFill="1"/>
    <x:xf numFmtId="200" fontId="121" fillId="24" borderId="0" xfId="42" applyNumberFormat="1" applyFont="1" applyFill="1" applyAlignment="1">
      <x:alignment horizontal="left" vertical="center"/>
    </x:xf>
    <x:xf numFmtId="0" fontId="140" fillId="0" borderId="0" xfId="62" applyFont="1"/>
    <x:xf numFmtId="187" fontId="141" fillId="0" borderId="0" xfId="62" applyNumberFormat="1" applyFont="1"/>
    <x:xf numFmtId="168" fontId="140" fillId="0" borderId="0" xfId="62" applyNumberFormat="1" applyFont="1"/>
    <x:xf numFmtId="0" fontId="140" fillId="27" borderId="0" xfId="62" applyFont="1" applyFill="1" applyAlignment="1">
      <x:alignment horizontal="center"/>
    </x:xf>
    <x:xf numFmtId="0" fontId="132" fillId="24" borderId="81" xfId="0" applyFont="1" applyFill="1" applyBorder="1" applyAlignment="1">
      <x:alignment horizontal="center" vertical="center"/>
    </x:xf>
    <x:xf numFmtId="0" fontId="128" fillId="24" borderId="81" xfId="0" applyFont="1" applyFill="1" applyBorder="1" applyAlignment="1">
      <x:alignment horizontal="center" vertical="center"/>
    </x:xf>
    <x:xf numFmtId="0" fontId="144" fillId="0" borderId="0" xfId="62" applyFont="1" applyAlignment="1">
      <x:alignment horizontal="center"/>
    </x:xf>
    <x:xf numFmtId="0" fontId="147" fillId="0" borderId="0" xfId="62" applyFont="1" applyAlignment="1">
      <x:alignment horizontal="center"/>
    </x:xf>
    <x:xf numFmtId="0" fontId="146" fillId="0" borderId="0" xfId="62" applyFont="1" applyAlignment="1">
      <x:alignment horizontal="center"/>
    </x:xf>
    <x:xf numFmtId="0" fontId="146" fillId="0" borderId="0" xfId="62" applyFont="1"/>
    <x:xf numFmtId="0" fontId="148" fillId="0" borderId="0" xfId="62" applyFont="1"/>
    <x:xf numFmtId="0" fontId="148" fillId="0" borderId="0" xfId="62" applyFont="1" applyAlignment="1">
      <x:alignment horizontal="center"/>
    </x:xf>
    <x:xf numFmtId="0" fontId="149" fillId="0" borderId="0" xfId="62" applyFont="1"/>
    <x:xf numFmtId="0" fontId="149" fillId="0" borderId="0" xfId="62" applyFont="1" applyAlignment="1">
      <x:alignment horizontal="center"/>
    </x:xf>
    <x:xf numFmtId="0" fontId="143" fillId="0" borderId="0" xfId="62" applyFont="1"/>
    <x:xf numFmtId="0" fontId="143" fillId="0" borderId="0" xfId="62" applyFont="1" applyAlignment="1">
      <x:alignment horizontal="center"/>
    </x:xf>
    <x:xf numFmtId="0" fontId="150" fillId="0" borderId="0" xfId="62" applyFont="1" applyAlignment="1">
      <x:alignment horizontal="center"/>
    </x:xf>
    <x:xf numFmtId="0" fontId="141" fillId="24" borderId="0" xfId="62" applyFont="1" applyFill="1" applyAlignment="1">
      <x:alignment horizontal="center"/>
    </x:xf>
    <x:xf numFmtId="0" fontId="141" fillId="0" borderId="0" xfId="62" applyFont="1" applyAlignment="1"/>
    <x:xf numFmtId="0" fontId="151" fillId="0" borderId="0" xfId="62" applyFont="1" applyAlignment="1">
      <x:alignment horizontal="center"/>
    </x:xf>
    <x:xf numFmtId="0" fontId="152" fillId="0" borderId="0" xfId="62" applyFont="1" applyAlignment="1">
      <x:alignment horizontal="center"/>
    </x:xf>
    <x:xf numFmtId="0" fontId="153" fillId="0" borderId="0" xfId="62" applyFont="1" applyAlignment="1">
      <x:alignment horizontal="center"/>
    </x:xf>
    <x:xf numFmtId="188" fontId="143" fillId="0" borderId="0" xfId="62" applyNumberFormat="1" applyFont="1" applyAlignment="1">
      <x:alignment horizontal="center"/>
    </x:xf>
    <x:xf numFmtId="4" fontId="141" fillId="0" borderId="0" xfId="62" applyNumberFormat="1" applyFont="1"/>
    <x:xf numFmtId="0" fontId="140" fillId="0" borderId="0" xfId="62" applyFont="1" applyAlignment="1">
      <x:alignment horizontal="center"/>
    </x:xf>
    <x:xf numFmtId="167" fontId="154" fillId="0" borderId="0" xfId="62" applyNumberFormat="1" applyFont="1"/>
    <x:xf numFmtId="174" fontId="140" fillId="0" borderId="0" xfId="62" applyNumberFormat="1" applyFont="1"/>
    <x:xf numFmtId="178" fontId="154" fillId="0" borderId="0" xfId="62" applyNumberFormat="1" applyFont="1"/>
    <x:xf numFmtId="189" fontId="141" fillId="0" borderId="0" xfId="62" applyNumberFormat="1" applyFont="1"/>
    <x:xf numFmtId="166" fontId="154" fillId="0" borderId="0" xfId="62" applyNumberFormat="1" applyFont="1" applyAlignment="1">
      <x:alignment horizontal="center"/>
    </x:xf>
    <x:xf numFmtId="179" fontId="154" fillId="0" borderId="0" xfId="62" applyNumberFormat="1" applyFont="1" applyAlignment="1">
      <x:alignment horizontal="center"/>
    </x:xf>
    <x:xf numFmtId="189" fontId="154" fillId="0" borderId="0" xfId="62" applyNumberFormat="1" applyFont="1"/>
    <x:xf numFmtId="179" fontId="154" fillId="0" borderId="0" xfId="62" applyNumberFormat="1" applyFont="1"/>
    <x:xf numFmtId="189" fontId="155" fillId="0" borderId="0" xfId="62" applyNumberFormat="1" applyFont="1"/>
    <x:xf numFmtId="0" fontId="156" fillId="0" borderId="0" xfId="62" applyFont="1"/>
    <x:xf numFmtId="189" fontId="140" fillId="0" borderId="0" xfId="62" applyNumberFormat="1" applyFont="1"/>
    <x:xf numFmtId="2" fontId="154" fillId="0" borderId="0" xfId="62" applyNumberFormat="1" applyFont="1"/>
    <x:xf numFmtId="187" fontId="154" fillId="0" borderId="0" xfId="62" applyNumberFormat="1" applyFont="1"/>
    <x:xf numFmtId="179" fontId="155" fillId="0" borderId="0" xfId="62" applyNumberFormat="1" applyFont="1"/>
    <x:xf numFmtId="189" fontId="157" fillId="0" borderId="0" xfId="62" applyNumberFormat="1" applyFont="1"/>
    <x:xf numFmtId="2" fontId="154" fillId="0" borderId="0" xfId="62" applyNumberFormat="1" applyFont="1" applyAlignment="1">
      <x:alignment horizontal="center"/>
    </x:xf>
    <x:xf numFmtId="192" fontId="154" fillId="0" borderId="0" xfId="62" applyNumberFormat="1" applyFont="1"/>
    <x:xf numFmtId="179" fontId="155" fillId="0" borderId="0" xfId="62" applyNumberFormat="1" applyFont="1" applyAlignment="1">
      <x:alignment horizontal="center"/>
    </x:xf>
    <x:xf numFmtId="189" fontId="156" fillId="0" borderId="0" xfId="62" applyNumberFormat="1" applyFont="1"/>
    <x:xf numFmtId="167" fontId="143" fillId="0" borderId="0" xfId="62" applyNumberFormat="1" applyFont="1" applyAlignment="1">
      <x:alignment horizontal="center"/>
    </x:xf>
    <x:xf numFmtId="168" fontId="158" fillId="0" borderId="0" xfId="62" applyNumberFormat="1" applyFont="1" applyAlignment="1">
      <x:alignment horizontal="center"/>
    </x:xf>
    <x:xf numFmtId="4" fontId="144" fillId="24" borderId="0" xfId="62" applyNumberFormat="1" applyFont="1" applyFill="1" applyAlignment="1">
      <x:alignment vertical="center"/>
    </x:xf>
    <x:xf numFmtId="4" fontId="141" fillId="24" borderId="0" xfId="62" applyNumberFormat="1" applyFont="1" applyFill="1"/>
    <x:xf numFmtId="189" fontId="143" fillId="0" borderId="0" xfId="62" applyNumberFormat="1" applyFont="1"/>
    <x:xf numFmtId="0" fontId="140" fillId="24" borderId="0" xfId="62" applyFont="1" applyFill="1" applyAlignment="1">
      <x:alignment horizontal="center"/>
    </x:xf>
    <x:xf numFmtId="0" fontId="140" fillId="24" borderId="0" xfId="62" applyFont="1" applyFill="1"/>
    <x:xf numFmtId="178" fontId="154" fillId="24" borderId="0" xfId="62" applyNumberFormat="1" applyFont="1" applyFill="1"/>
    <x:xf numFmtId="166" fontId="154" fillId="24" borderId="0" xfId="62" applyNumberFormat="1" applyFont="1" applyFill="1" applyAlignment="1">
      <x:alignment horizontal="center"/>
    </x:xf>
    <x:xf numFmtId="179" fontId="154" fillId="24" borderId="0" xfId="62" applyNumberFormat="1" applyFont="1" applyFill="1" applyAlignment="1">
      <x:alignment horizontal="center"/>
    </x:xf>
    <x:xf numFmtId="189" fontId="140" fillId="24" borderId="0" xfId="62" applyNumberFormat="1" applyFont="1" applyFill="1"/>
    <x:xf numFmtId="0" fontId="154" fillId="24" borderId="0" xfId="62" applyFont="1" applyFill="1"/>
    <x:xf numFmtId="0" fontId="158" fillId="24" borderId="0" xfId="62" applyFont="1" applyFill="1" applyAlignment="1">
      <x:alignment horizontal="center"/>
    </x:xf>
    <x:xf numFmtId="4" fontId="141" fillId="24" borderId="0" xfId="62" applyNumberFormat="1" applyFont="1" applyFill="1" applyAlignment="1">
      <x:alignment horizontal="right" vertical="center"/>
    </x:xf>
    <x:xf numFmtId="168" fontId="129" fillId="24" borderId="33" xfId="0" applyNumberFormat="1" applyFont="1" applyFill="1" applyBorder="1"/>
    <x:xf numFmtId="0" fontId="128" fillId="24" borderId="33" xfId="0" applyFont="1" applyFill="1" applyBorder="1" applyAlignment="1">
      <x:alignment vertical="center" wrapText="1"/>
    </x:xf>
    <x:xf numFmtId="0" fontId="140" fillId="0" borderId="125" xfId="62" applyFont="1" applyBorder="1" applyAlignment="1">
      <x:alignment horizontal="center"/>
    </x:xf>
    <x:xf numFmtId="189" fontId="154" fillId="0" borderId="125" xfId="62" applyNumberFormat="1" applyFont="1" applyBorder="1"/>
    <x:xf numFmtId="174" fontId="140" fillId="0" borderId="125" xfId="62" applyNumberFormat="1" applyFont="1" applyBorder="1"/>
    <x:xf numFmtId="178" fontId="154" fillId="0" borderId="125" xfId="62" applyNumberFormat="1" applyFont="1" applyBorder="1"/>
    <x:xf numFmtId="166" fontId="154" fillId="0" borderId="125" xfId="62" applyNumberFormat="1" applyFont="1" applyBorder="1" applyAlignment="1">
      <x:alignment horizontal="center"/>
    </x:xf>
    <x:xf numFmtId="179" fontId="154" fillId="0" borderId="125" xfId="62" applyNumberFormat="1" applyFont="1" applyBorder="1" applyAlignment="1">
      <x:alignment horizontal="center"/>
    </x:xf>
    <x:xf numFmtId="179" fontId="154" fillId="0" borderId="125" xfId="62" applyNumberFormat="1" applyFont="1" applyBorder="1"/>
    <x:xf numFmtId="189" fontId="155" fillId="0" borderId="125" xfId="62" applyNumberFormat="1" applyFont="1" applyBorder="1"/>
    <x:xf numFmtId="0" fontId="156" fillId="0" borderId="125" xfId="62" applyFont="1" applyBorder="1"/>
    <x:xf numFmtId="189" fontId="140" fillId="0" borderId="125" xfId="62" applyNumberFormat="1" applyFont="1" applyBorder="1"/>
    <x:xf numFmtId="2" fontId="154" fillId="0" borderId="125" xfId="62" applyNumberFormat="1" applyFont="1" applyBorder="1"/>
    <x:xf numFmtId="187" fontId="154" fillId="0" borderId="125" xfId="62" applyNumberFormat="1" applyFont="1" applyBorder="1"/>
    <x:xf numFmtId="179" fontId="155" fillId="0" borderId="125" xfId="62" applyNumberFormat="1" applyFont="1" applyBorder="1"/>
    <x:xf numFmtId="189" fontId="157" fillId="0" borderId="125" xfId="62" applyNumberFormat="1" applyFont="1" applyBorder="1"/>
    <x:xf numFmtId="2" fontId="154" fillId="0" borderId="125" xfId="62" applyNumberFormat="1" applyFont="1" applyBorder="1" applyAlignment="1">
      <x:alignment horizontal="center"/>
    </x:xf>
    <x:xf numFmtId="179" fontId="155" fillId="0" borderId="125" xfId="62" applyNumberFormat="1" applyFont="1" applyBorder="1" applyAlignment="1">
      <x:alignment horizontal="center"/>
    </x:xf>
    <x:xf numFmtId="189" fontId="156" fillId="0" borderId="125" xfId="62" applyNumberFormat="1" applyFont="1" applyBorder="1"/>
    <x:xf numFmtId="189" fontId="143" fillId="0" borderId="125" xfId="62" applyNumberFormat="1" applyFont="1" applyBorder="1"/>
    <x:xf numFmtId="168" fontId="158" fillId="0" borderId="125" xfId="62" applyNumberFormat="1" applyFont="1" applyBorder="1" applyAlignment="1">
      <x:alignment horizontal="center"/>
    </x:xf>
    <x:xf numFmtId="0" fontId="97" fillId="0" borderId="125" xfId="0" applyFont="1" applyBorder="1"/>
    <x:xf numFmtId="0" fontId="159" fillId="24" borderId="0" xfId="62" applyFont="1" applyFill="1"/>
    <x:xf numFmtId="0" fontId="160" fillId="0" borderId="0" xfId="62" applyFont="1" applyAlignment="1">
      <x:alignment horizontal="center"/>
    </x:xf>
    <x:xf numFmtId="0" fontId="117" fillId="0" borderId="0" xfId="62" applyFont="1"/>
    <x:xf numFmtId="0" fontId="156" fillId="0" borderId="0" xfId="62" applyFont="1" applyAlignment="1">
      <x:alignment horizontal="center"/>
    </x:xf>
    <x:xf numFmtId="166" fontId="140" fillId="0" borderId="0" xfId="62" applyNumberFormat="1" applyFont="1"/>
    <x:xf numFmtId="166" fontId="156" fillId="0" borderId="0" xfId="62" applyNumberFormat="1" applyFont="1" applyAlignment="1">
      <x:alignment horizontal="center"/>
    </x:xf>
    <x:xf numFmtId="180" fontId="140" fillId="0" borderId="0" xfId="62" applyNumberFormat="1" applyFont="1"/>
    <x:xf numFmtId="0" fontId="132" fillId="0" borderId="0" xfId="0" applyFont="1"/>
    <x:xf numFmtId="0" fontId="132" fillId="0" borderId="0" xfId="0" applyFont="1" applyAlignment="1">
      <x:alignment horizontal="center"/>
    </x:xf>
    <x:xf numFmtId="0" fontId="125" fillId="24" borderId="0" xfId="0" applyFont="1" applyFill="1"/>
    <x:xf numFmtId="0" fontId="132" fillId="24" borderId="0" xfId="0" applyFont="1" applyFill="1"/>
    <x:xf numFmtId="0" fontId="107" fillId="24" borderId="0" xfId="0" applyFont="1" applyFill="1"/>
    <x:xf numFmtId="0" fontId="132" fillId="0" borderId="80" xfId="0" applyFont="1" applyBorder="1" applyAlignment="1">
      <x:alignment vertical="center"/>
    </x:xf>
    <x:xf numFmtId="0" fontId="109" fillId="0" borderId="95" xfId="0" applyFont="1" applyBorder="1" applyAlignment="1">
      <x:alignment horizontal="center" vertical="center"/>
    </x:xf>
    <x:xf numFmtId="0" fontId="133" fillId="24" borderId="95" xfId="0" applyFont="1" applyFill="1" applyBorder="1" applyAlignment="1">
      <x:alignment horizontal="left" vertical="center"/>
    </x:xf>
    <x:xf numFmtId="0" fontId="133" fillId="24" borderId="95" xfId="0" applyFont="1" applyFill="1" applyBorder="1" applyAlignment="1">
      <x:alignment vertical="center"/>
    </x:xf>
    <x:xf numFmtId="0" fontId="109" fillId="24" borderId="95" xfId="0" applyFont="1" applyFill="1" applyBorder="1" applyAlignment="1">
      <x:alignment vertical="center"/>
    </x:xf>
    <x:xf numFmtId="0" fontId="99" fillId="24" borderId="95" xfId="0" applyFont="1" applyFill="1" applyBorder="1" applyAlignment="1">
      <x:alignment vertical="center"/>
    </x:xf>
    <x:xf numFmtId="4" fontId="97" fillId="24" borderId="14" xfId="42" applyNumberFormat="1" applyFont="1" applyFill="1" applyBorder="1" applyAlignment="1">
      <x:alignment horizontal="center"/>
    </x:xf>
    <x:xf numFmtId="171" fontId="97" fillId="24" borderId="70" xfId="42" applyNumberFormat="1" applyFont="1" applyFill="1" applyBorder="1" applyAlignment="1">
      <x:alignment horizontal="center"/>
    </x:xf>
    <x:xf numFmtId="175" fontId="97" fillId="24" borderId="70" xfId="42" applyNumberFormat="1" applyFont="1" applyFill="1" applyBorder="1" applyAlignment="1">
      <x:alignment horizontal="center"/>
    </x:xf>
    <x:xf numFmtId="171" fontId="97" fillId="24" borderId="14" xfId="42" applyNumberFormat="1" applyFont="1" applyFill="1" applyBorder="1" applyAlignment="1">
      <x:alignment horizontal="center"/>
    </x:xf>
    <x:xf numFmtId="175" fontId="97" fillId="24" borderId="14" xfId="42" applyNumberFormat="1" applyFont="1" applyFill="1" applyBorder="1" applyAlignment="1">
      <x:alignment horizontal="center"/>
    </x:xf>
    <x:xf numFmtId="171" fontId="97" fillId="24" borderId="33" xfId="42" applyNumberFormat="1" applyFont="1" applyFill="1" applyBorder="1" applyAlignment="1">
      <x:alignment horizontal="center"/>
    </x:xf>
    <x:xf numFmtId="175" fontId="97" fillId="24" borderId="33" xfId="42" applyNumberFormat="1" applyFont="1" applyFill="1" applyBorder="1" applyAlignment="1">
      <x:alignment horizontal="center"/>
    </x:xf>
    <x:xf numFmtId="185" fontId="97" fillId="24" borderId="70" xfId="42" applyNumberFormat="1" applyFont="1" applyFill="1" applyBorder="1" applyAlignment="1">
      <x:alignment horizontal="center"/>
    </x:xf>
    <x:xf numFmtId="185" fontId="97" fillId="24" borderId="14" xfId="42" applyNumberFormat="1" applyFont="1" applyFill="1" applyBorder="1" applyAlignment="1">
      <x:alignment horizontal="center"/>
    </x:xf>
    <x:xf numFmtId="185" fontId="97" fillId="24" borderId="33" xfId="42" applyNumberFormat="1" applyFont="1" applyFill="1" applyBorder="1" applyAlignment="1">
      <x:alignment horizontal="center"/>
    </x:xf>
    <x:xf numFmtId="0" fontId="109" fillId="0" borderId="0" xfId="0" applyFont="1"/>
    <x:xf numFmtId="0" fontId="109" fillId="0" borderId="0" xfId="0" applyFont="1" applyAlignment="1">
      <x:alignment horizontal="center"/>
    </x:xf>
    <x:xf numFmtId="0" fontId="133" fillId="24" borderId="0" xfId="0" applyFont="1" applyFill="1" applyAlignment="1">
      <x:alignment horizontal="left"/>
    </x:xf>
    <x:xf numFmtId="0" fontId="109" fillId="24" borderId="0" xfId="0" applyFont="1" applyFill="1"/>
    <x:xf numFmtId="0" fontId="99" fillId="24" borderId="0" xfId="0" applyFont="1" applyFill="1"/>
    <x:xf numFmtId="0" fontId="109" fillId="24" borderId="0" xfId="0" applyFont="1" applyFill="1" applyAlignment="1">
      <x:alignment horizontal="left"/>
    </x:xf>
    <x:xf numFmtId="185" fontId="97" fillId="24" borderId="139" xfId="42" applyNumberFormat="1" applyFont="1" applyFill="1" applyBorder="1" applyAlignment="1">
      <x:alignment horizontal="center"/>
    </x:xf>
    <x:xf numFmtId="14" fontId="103" fillId="0" borderId="0" xfId="0" applyNumberFormat="1" applyFont="1"/>
    <x:xf numFmtId="190" fontId="103" fillId="0" borderId="0" xfId="0" applyNumberFormat="1" applyFont="1"/>
    <x:xf numFmtId="4" fontId="107" fillId="24" borderId="81" xfId="49" applyNumberFormat="1" applyFont="1" applyFill="1" applyBorder="1"/>
    <x:xf numFmtId="2" fontId="107" fillId="24" borderId="81" xfId="49" applyNumberFormat="1" applyFont="1" applyFill="1" applyBorder="1"/>
    <x:xf numFmtId="10" fontId="107" fillId="24" borderId="81" xfId="49" applyNumberFormat="1" applyFont="1" applyFill="1" applyBorder="1"/>
    <x:xf numFmtId="0" fontId="132" fillId="24" borderId="0" xfId="49" applyFont="1" applyFill="1" applyAlignment="1">
      <x:alignment vertical="center"/>
    </x:xf>
    <x:xf numFmtId="0" fontId="125" fillId="24" borderId="0" xfId="49" applyFont="1" applyFill="1" applyAlignment="1">
      <x:alignment vertical="center"/>
    </x:xf>
    <x:xf numFmtId="0" fontId="132" fillId="24" borderId="0" xfId="49" applyFont="1" applyFill="1" applyAlignment="1">
      <x:alignment horizontal="right" vertical="center"/>
    </x:xf>
    <x:xf numFmtId="0" fontId="132" fillId="24" borderId="0" xfId="49" applyFont="1" applyFill="1" applyAlignment="1">
      <x:alignment horizontal="center" vertical="center"/>
    </x:xf>
    <x:xf numFmtId="0" fontId="132" fillId="24" borderId="0" xfId="49" applyFont="1" applyFill="1" applyAlignment="1">
      <x:alignment horizontal="right" vertical="center"/>
    </x:xf>
    <x:xf numFmtId="0" fontId="132" fillId="24" borderId="0" xfId="49" applyFont="1" applyFill="1" applyAlignment="1">
      <x:alignment horizontal="left" vertical="center"/>
    </x:xf>
    <x:xf numFmtId="0" fontId="132" fillId="0" borderId="0" xfId="46" applyFont="1" applyAlignment="1">
      <x:alignment vertical="center"/>
    </x:xf>
    <x:xf numFmtId="0" fontId="97" fillId="0" borderId="0" xfId="47" applyFont="1"/>
    <x:xf numFmtId="0" fontId="132" fillId="0" borderId="0" xfId="46" applyFont="1" applyAlignment="1">
      <x:alignment horizontal="left" vertical="center"/>
    </x:xf>
    <x:xf numFmtId="0" fontId="132" fillId="0" borderId="0" xfId="40" applyFont="1" applyAlignment="1">
      <x:alignment vertical="center"/>
    </x:xf>
    <x:xf numFmtId="0" fontId="97" fillId="0" borderId="0" xfId="48" applyFont="1"/>
    <x:xf numFmtId="0" fontId="132" fillId="0" borderId="0" xfId="40" applyFont="1" applyAlignment="1">
      <x:alignment horizontal="left" vertical="center"/>
    </x:xf>
    <x:xf numFmtId="220" fontId="235" fillId="0" borderId="148" xfId="749" applyNumberFormat="1" applyFont="1" applyBorder="1" applyAlignment="1"/>
    <x:xf numFmtId="220" fontId="99" fillId="24" borderId="39" xfId="44" applyNumberFormat="1" applyFont="1" applyFill="1" applyBorder="1" applyAlignment="1">
      <x:alignment horizontal="right" vertical="center"/>
    </x:xf>
    <x:xf numFmtId="3" fontId="107" fillId="24" borderId="159" xfId="44" applyNumberFormat="1" applyFont="1" applyFill="1" applyBorder="1" applyAlignment="1">
      <x:alignment horizontal="center" vertical="center"/>
    </x:xf>
    <x:xf numFmtId="3" fontId="107" fillId="24" borderId="160" xfId="44" applyNumberFormat="1" applyFont="1" applyFill="1" applyBorder="1" applyAlignment="1">
      <x:alignment horizontal="center" vertical="center"/>
    </x:xf>
    <x:xf numFmtId="0" fontId="103" fillId="24" borderId="13" xfId="42" applyFont="1" applyFill="1" applyBorder="1" applyAlignment="1">
      <x:alignment horizontal="left" vertical="center"/>
    </x:xf>
    <x:xf numFmtId="0" fontId="103" fillId="24" borderId="0" xfId="42" applyFont="1" applyFill="1" applyAlignment="1">
      <x:alignment horizontal="left" vertical="center"/>
    </x:xf>
    <x:xf numFmtId="197" fontId="103" fillId="24" borderId="121" xfId="42" applyNumberFormat="1" applyFont="1" applyFill="1" applyBorder="1" applyAlignment="1">
      <x:alignment horizontal="center"/>
    </x:xf>
    <x:xf numFmtId="197" fontId="103" fillId="24" borderId="125" xfId="37" applyNumberFormat="1" applyFont="1" applyFill="1" applyBorder="1" applyAlignment="1">
      <x:alignment horizontal="center"/>
    </x:xf>
    <x:xf numFmtId="200" fontId="103" fillId="24" borderId="66" xfId="42" applyNumberFormat="1" applyFont="1" applyFill="1" applyBorder="1" applyAlignment="1">
      <x:alignment horizontal="center"/>
    </x:xf>
    <x:xf numFmtId="200" fontId="103" fillId="24" borderId="117" xfId="42" applyNumberFormat="1" applyFont="1" applyFill="1" applyBorder="1" applyAlignment="1">
      <x:alignment horizontal="center"/>
    </x:xf>
    <x:xf numFmtId="200" fontId="103" fillId="24" borderId="116" xfId="42" applyNumberFormat="1" applyFont="1" applyFill="1" applyBorder="1" applyAlignment="1">
      <x:alignment horizontal="center"/>
    </x:xf>
    <x:xf numFmtId="0" fontId="104" fillId="24" borderId="133" xfId="42" applyFont="1" applyFill="1" applyBorder="1" applyAlignment="1">
      <x:alignment horizontal="center" vertical="center"/>
    </x:xf>
    <x:xf numFmtId="0" fontId="104" fillId="24" borderId="137" xfId="42" applyFont="1" applyFill="1" applyBorder="1" applyAlignment="1">
      <x:alignment horizontal="center" vertical="center"/>
    </x:xf>
    <x:xf numFmtId="0" fontId="104" fillId="24" borderId="134" xfId="42" applyFont="1" applyFill="1" applyBorder="1" applyAlignment="1">
      <x:alignment horizontal="center" vertical="center"/>
    </x:xf>
    <x:xf numFmtId="4" fontId="103" fillId="24" borderId="13" xfId="42" applyNumberFormat="1" applyFont="1" applyFill="1" applyBorder="1" applyAlignment="1">
      <x:alignment horizontal="center" vertical="center"/>
    </x:xf>
    <x:xf numFmtId="4" fontId="103" fillId="24" borderId="0" xfId="42" applyNumberFormat="1" applyFont="1" applyFill="1" applyAlignment="1">
      <x:alignment horizontal="center" vertical="center"/>
    </x:xf>
    <x:xf numFmtId="4" fontId="103" fillId="24" borderId="10" xfId="42" applyNumberFormat="1" applyFont="1" applyFill="1" applyBorder="1" applyAlignment="1">
      <x:alignment horizontal="center" vertical="center"/>
    </x:xf>
    <x:xf numFmtId="0" fontId="103" fillId="24" borderId="13" xfId="39" applyFont="1" applyFill="1" applyBorder="1" applyAlignment="1">
      <x:alignment horizontal="center"/>
    </x:xf>
    <x:xf numFmtId="0" fontId="103" fillId="24" borderId="0" xfId="39" applyFont="1" applyFill="1" applyAlignment="1">
      <x:alignment horizontal="center"/>
    </x:xf>
    <x:xf numFmtId="0" fontId="103" fillId="24" borderId="10" xfId="39" applyFont="1" applyFill="1" applyBorder="1" applyAlignment="1">
      <x:alignment horizontal="center"/>
    </x:xf>
    <x:xf numFmtId="0" fontId="107" fillId="24" borderId="135" xfId="39" applyFont="1" applyFill="1" applyBorder="1" applyAlignment="1">
      <x:alignment horizontal="center"/>
    </x:xf>
    <x:xf numFmtId="0" fontId="107" fillId="24" borderId="68" xfId="39" applyFont="1" applyFill="1" applyBorder="1" applyAlignment="1">
      <x:alignment horizontal="center"/>
    </x:xf>
    <x:xf numFmtId="0" fontId="107" fillId="24" borderId="136" xfId="39" applyFont="1" applyFill="1" applyBorder="1" applyAlignment="1">
      <x:alignment horizontal="center"/>
    </x:xf>
    <x:xf numFmtId="0" fontId="103" fillId="24" borderId="0" xfId="42" applyFont="1" applyFill="1" applyAlignment="1">
      <x:alignment horizontal="left"/>
    </x:xf>
    <x:xf numFmtId="0" fontId="104" fillId="24" borderId="80" xfId="42" applyFont="1" applyFill="1" applyBorder="1" applyAlignment="1">
      <x:alignment horizontal="center" vertical="center"/>
    </x:xf>
    <x:xf numFmtId="0" fontId="104" fillId="24" borderId="95" xfId="42" applyFont="1" applyFill="1" applyBorder="1" applyAlignment="1">
      <x:alignment horizontal="center" vertical="center"/>
    </x:xf>
    <x:xf numFmtId="0" fontId="104" fillId="24" borderId="101" xfId="42" applyFont="1" applyFill="1" applyBorder="1" applyAlignment="1">
      <x:alignment horizontal="center" vertical="center"/>
    </x:xf>
    <x:xf numFmtId="4" fontId="144" fillId="24" borderId="133" xfId="42" applyNumberFormat="1" applyFont="1" applyFill="1" applyBorder="1" applyAlignment="1">
      <x:alignment horizontal="center" vertical="center"/>
    </x:xf>
    <x:xf numFmtId="4" fontId="144" fillId="24" borderId="137" xfId="42" applyNumberFormat="1" applyFont="1" applyFill="1" applyBorder="1" applyAlignment="1">
      <x:alignment horizontal="center" vertical="center"/>
    </x:xf>
    <x:xf numFmtId="4" fontId="144" fillId="24" borderId="134" xfId="42" applyNumberFormat="1" applyFont="1" applyFill="1" applyBorder="1" applyAlignment="1">
      <x:alignment horizontal="center" vertical="center"/>
    </x:xf>
    <x:xf numFmtId="10" fontId="144" fillId="24" borderId="135" xfId="42" applyNumberFormat="1" applyFont="1" applyFill="1" applyBorder="1" applyAlignment="1">
      <x:alignment horizontal="center" vertical="center"/>
    </x:xf>
    <x:xf numFmtId="10" fontId="144" fillId="24" borderId="68" xfId="42" applyNumberFormat="1" applyFont="1" applyFill="1" applyBorder="1" applyAlignment="1">
      <x:alignment horizontal="center" vertical="center"/>
    </x:xf>
    <x:xf numFmtId="10" fontId="144" fillId="24" borderId="136" xfId="42" applyNumberFormat="1" applyFont="1" applyFill="1" applyBorder="1" applyAlignment="1">
      <x:alignment horizontal="center" vertical="center"/>
    </x:xf>
    <x:xf numFmtId="0" fontId="115" fillId="24" borderId="0" xfId="42" applyFont="1" applyFill="1" applyAlignment="1">
      <x:alignment horizontal="center"/>
    </x:xf>
    <x:xf numFmtId="0" fontId="107" fillId="24" borderId="0" xfId="61" applyFont="1" applyFill="1" applyAlignment="1">
      <x:alignment horizontal="center"/>
    </x:xf>
    <x:xf numFmtId="0" fontId="107" fillId="24" borderId="117" xfId="42" applyFont="1" applyFill="1" applyBorder="1" applyAlignment="1">
      <x:alignment horizontal="center"/>
    </x:xf>
    <x:xf numFmtId="4" fontId="103" fillId="24" borderId="33" xfId="42" applyNumberFormat="1" applyFont="1" applyFill="1" applyBorder="1" applyAlignment="1">
      <x:alignment horizontal="center" vertical="center"/>
    </x:xf>
    <x:xf numFmtId="4" fontId="104" fillId="24" borderId="13" xfId="42" applyNumberFormat="1" applyFont="1" applyFill="1" applyBorder="1" applyAlignment="1">
      <x:alignment horizontal="center" vertical="center"/>
    </x:xf>
    <x:xf numFmtId="4" fontId="104" fillId="24" borderId="0" xfId="42" applyNumberFormat="1" applyFont="1" applyFill="1" applyAlignment="1">
      <x:alignment horizontal="center" vertical="center"/>
    </x:xf>
    <x:xf numFmtId="4" fontId="104" fillId="24" borderId="10" xfId="42" applyNumberFormat="1" applyFont="1" applyFill="1" applyBorder="1" applyAlignment="1">
      <x:alignment horizontal="center" vertical="center"/>
    </x:xf>
    <x:xf numFmtId="0" fontId="107" fillId="24" borderId="117" xfId="42" applyFont="1" applyFill="1" applyBorder="1" applyAlignment="1">
      <x:alignment horizontal="center"/>
    </x:xf>
    <x:xf numFmtId="20" fontId="103" fillId="24" borderId="0" xfId="42" applyNumberFormat="1" applyFont="1" applyFill="1" applyAlignment="1">
      <x:alignment horizontal="center"/>
    </x:xf>
    <x:xf numFmtId="0" fontId="97" fillId="24" borderId="125" xfId="42" applyFont="1" applyFill="1" applyBorder="1" applyAlignment="1">
      <x:alignment horizontal="center"/>
    </x:xf>
    <x:xf numFmtId="0" fontId="103" fillId="24" borderId="10" xfId="42" applyFont="1" applyFill="1" applyBorder="1" applyAlignment="1">
      <x:alignment horizontal="left" vertical="center"/>
    </x:xf>
    <x:xf numFmtId="4" fontId="103" fillId="24" borderId="33" xfId="42" applyNumberFormat="1" applyFont="1" applyFill="1" applyBorder="1" applyAlignment="1">
      <x:alignment horizontal="center"/>
    </x:xf>
    <x:xf numFmtId="0" fontId="97" fillId="24" borderId="125" xfId="42" applyFont="1" applyFill="1" applyBorder="1" applyAlignment="1">
      <x:alignment horizontal="center"/>
    </x:xf>
    <x:xf numFmtId="0" fontId="103" fillId="24" borderId="135" xfId="42" applyFont="1" applyFill="1" applyBorder="1" applyAlignment="1">
      <x:alignment horizontal="left" vertical="center"/>
    </x:xf>
    <x:xf numFmtId="0" fontId="103" fillId="24" borderId="68" xfId="42" applyFont="1" applyFill="1" applyBorder="1" applyAlignment="1">
      <x:alignment horizontal="left" vertical="center"/>
    </x:xf>
    <x:xf numFmtId="0" fontId="103" fillId="24" borderId="136" xfId="42" applyFont="1" applyFill="1" applyBorder="1" applyAlignment="1">
      <x:alignment horizontal="left" vertical="center"/>
    </x:xf>
    <x:xf numFmtId="0" fontId="103" fillId="24" borderId="0" xfId="42" applyFont="1" applyFill="1" applyAlignment="1">
      <x:alignment horizontal="left"/>
    </x:xf>
    <x:xf numFmtId="0" fontId="110" fillId="24" borderId="0" xfId="42" applyFont="1" applyFill="1" applyAlignment="1">
      <x:alignment horizontal="center"/>
    </x:xf>
    <x:xf numFmtId="4" fontId="104" fillId="24" borderId="135" xfId="42" applyNumberFormat="1" applyFont="1" applyFill="1" applyBorder="1" applyAlignment="1">
      <x:alignment horizontal="center" vertical="center"/>
    </x:xf>
    <x:xf numFmtId="4" fontId="104" fillId="24" borderId="68" xfId="42" applyNumberFormat="1" applyFont="1" applyFill="1" applyBorder="1" applyAlignment="1">
      <x:alignment horizontal="center" vertical="center"/>
    </x:xf>
    <x:xf numFmtId="4" fontId="104" fillId="24" borderId="136" xfId="42" applyNumberFormat="1" applyFont="1" applyFill="1" applyBorder="1" applyAlignment="1">
      <x:alignment horizontal="center" vertical="center"/>
    </x:xf>
    <x:xf numFmtId="0" fontId="204" fillId="24" borderId="0" xfId="42" applyFont="1" applyFill="1" applyAlignment="1">
      <x:alignment horizontal="center"/>
    </x:xf>
    <x:xf numFmtId="0" fontId="104" fillId="24" borderId="80" xfId="42" applyFont="1" applyFill="1" applyBorder="1" applyAlignment="1">
      <x:alignment horizontal="left" vertical="center"/>
    </x:xf>
    <x:xf numFmtId="0" fontId="104" fillId="24" borderId="95" xfId="42" applyFont="1" applyFill="1" applyBorder="1" applyAlignment="1">
      <x:alignment horizontal="left" vertical="center"/>
    </x:xf>
    <x:xf numFmtId="0" fontId="104" fillId="24" borderId="101" xfId="42" applyFont="1" applyFill="1" applyBorder="1" applyAlignment="1">
      <x:alignment horizontal="left" vertical="center"/>
    </x:xf>
    <x:xf numFmtId="49" fontId="103" fillId="24" borderId="0" xfId="42" applyNumberFormat="1" applyFont="1" applyFill="1" applyAlignment="1">
      <x:alignment horizontal="left"/>
    </x:xf>
    <x:xf numFmtId="0" fontId="103" fillId="24" borderId="0" xfId="42" applyFont="1" applyFill="1" applyAlignment="1">
      <x:alignment horizontal="left"/>
    </x:xf>
    <x:xf numFmtId="0" fontId="103" fillId="29" borderId="0" xfId="42" applyFont="1" applyFill="1" applyAlignment="1">
      <x:alignment horizontal="left"/>
    </x:xf>
    <x:xf numFmtId="0" fontId="189" fillId="24" borderId="0" xfId="42" applyFont="1" applyFill="1" applyAlignment="1">
      <x:alignment horizontal="center"/>
    </x:xf>
    <x:xf numFmtId="0" fontId="190" fillId="0" borderId="0" xfId="0" applyFont="1" applyAlignment="1">
      <x:alignment horizontal="center"/>
    </x:xf>
    <x:xf numFmtId="0" fontId="188" fillId="0" borderId="0" xfId="0" applyFont="1" applyAlignment="1">
      <x:alignment horizontal="center"/>
    </x:xf>
    <x:xf numFmtId="197" fontId="103" fillId="24" borderId="66" xfId="42" applyNumberFormat="1" applyFont="1" applyFill="1" applyBorder="1" applyAlignment="1">
      <x:alignment horizontal="center"/>
    </x:xf>
    <x:xf numFmtId="197" fontId="103" fillId="24" borderId="117" xfId="37" applyNumberFormat="1" applyFont="1" applyFill="1" applyBorder="1" applyAlignment="1">
      <x:alignment horizontal="center"/>
    </x:xf>
    <x:xf numFmtId="197" fontId="103" fillId="24" borderId="13" xfId="42" applyNumberFormat="1" applyFont="1" applyFill="1" applyBorder="1" applyAlignment="1">
      <x:alignment horizontal="center"/>
    </x:xf>
    <x:xf numFmtId="197" fontId="103" fillId="24" borderId="0" xfId="37" applyNumberFormat="1" applyFont="1" applyFill="1" applyAlignment="1">
      <x:alignment horizontal="center"/>
    </x:xf>
    <x:xf numFmtId="200" fontId="103" fillId="24" borderId="121" xfId="42" applyNumberFormat="1" applyFont="1" applyFill="1" applyBorder="1" applyAlignment="1">
      <x:alignment horizontal="center"/>
    </x:xf>
    <x:xf numFmtId="200" fontId="103" fillId="24" borderId="125" xfId="42" applyNumberFormat="1" applyFont="1" applyFill="1" applyBorder="1" applyAlignment="1">
      <x:alignment horizontal="center"/>
    </x:xf>
    <x:xf numFmtId="200" fontId="103" fillId="24" borderId="122" xfId="42" applyNumberFormat="1" applyFont="1" applyFill="1" applyBorder="1" applyAlignment="1">
      <x:alignment horizontal="center"/>
    </x:xf>
    <x:xf numFmtId="190" fontId="103" fillId="24" borderId="0" xfId="42" applyNumberFormat="1" applyFont="1" applyFill="1" applyAlignment="1">
      <x:alignment horizontal="left"/>
    </x:xf>
    <x:xf numFmtId="0" fontId="104" fillId="24" borderId="81" xfId="42" applyFont="1" applyFill="1" applyBorder="1" applyAlignment="1">
      <x:alignment horizontal="center" vertical="center"/>
    </x:xf>
    <x:xf numFmtId="14" fontId="103" fillId="24" borderId="0" xfId="42" applyNumberFormat="1" applyFont="1" applyFill="1" applyAlignment="1">
      <x:alignment horizontal="left"/>
    </x:xf>
    <x:xf numFmtId="20" fontId="110" fillId="24" borderId="0" xfId="42" applyNumberFormat="1" applyFont="1" applyFill="1" applyAlignment="1">
      <x:alignment horizontal="center"/>
    </x:xf>
    <x:xf numFmtId="200" fontId="103" fillId="24" borderId="13" xfId="42" applyNumberFormat="1" applyFont="1" applyFill="1" applyBorder="1" applyAlignment="1">
      <x:alignment horizontal="center"/>
    </x:xf>
    <x:xf numFmtId="200" fontId="103" fillId="24" borderId="0" xfId="42" applyNumberFormat="1" applyFont="1" applyFill="1" applyAlignment="1">
      <x:alignment horizontal="center"/>
    </x:xf>
    <x:xf numFmtId="200" fontId="103" fillId="24" borderId="10" xfId="42" applyNumberFormat="1" applyFont="1" applyFill="1" applyBorder="1" applyAlignment="1">
      <x:alignment horizontal="center"/>
    </x:xf>
    <x:xf numFmtId="0" fontId="103" fillId="24" borderId="133" xfId="42" applyFont="1" applyFill="1" applyBorder="1" applyAlignment="1">
      <x:alignment horizontal="left" vertical="center"/>
    </x:xf>
    <x:xf numFmtId="0" fontId="103" fillId="24" borderId="137" xfId="42" applyFont="1" applyFill="1" applyBorder="1" applyAlignment="1">
      <x:alignment horizontal="left" vertical="center"/>
    </x:xf>
    <x:xf numFmtId="0" fontId="103" fillId="24" borderId="33" xfId="42" applyFont="1" applyFill="1" applyBorder="1" applyAlignment="1">
      <x:alignment horizontal="left" vertical="center"/>
    </x:xf>
    <x:xf numFmtId="0" fontId="103" fillId="24" borderId="14" xfId="42" applyFont="1" applyFill="1" applyBorder="1" applyAlignment="1">
      <x:alignment horizontal="center"/>
    </x:xf>
    <x:xf numFmtId="4" fontId="103" fillId="24" borderId="14" xfId="42" applyNumberFormat="1" applyFont="1" applyFill="1" applyBorder="1" applyAlignment="1">
      <x:alignment horizontal="center"/>
    </x:xf>
    <x:xf numFmtId="0" fontId="104" fillId="24" borderId="139" xfId="42" applyFont="1" applyFill="1" applyBorder="1" applyAlignment="1">
      <x:alignment horizontal="center"/>
    </x:xf>
    <x:xf numFmtId="2" fontId="104" fillId="24" borderId="13" xfId="42" applyNumberFormat="1" applyFont="1" applyFill="1" applyBorder="1" applyAlignment="1">
      <x:alignment horizontal="center" vertical="center"/>
    </x:xf>
    <x:xf numFmtId="2" fontId="104" fillId="24" borderId="0" xfId="42" applyNumberFormat="1" applyFont="1" applyFill="1" applyAlignment="1">
      <x:alignment horizontal="center" vertical="center"/>
    </x:xf>
    <x:xf numFmtId="2" fontId="104" fillId="24" borderId="10" xfId="42" applyNumberFormat="1" applyFont="1" applyFill="1" applyBorder="1" applyAlignment="1">
      <x:alignment horizontal="center" vertical="center"/>
    </x:xf>
    <x:xf numFmtId="0" fontId="274" fillId="24" borderId="0" xfId="160" applyFont="1" applyFill="1" applyAlignment="1">
      <x:alignment horizontal="right"/>
    </x:xf>
    <x:xf numFmtId="0" fontId="110" fillId="24" borderId="0" xfId="254" applyFont="1" applyFill="1" applyAlignment="1">
      <x:alignment horizontal="right"/>
    </x:xf>
    <x:xf numFmtId="0" fontId="110" fillId="24" borderId="0" xfId="160" applyFont="1" applyFill="1" applyAlignment="1">
      <x:alignment horizontal="right"/>
    </x:xf>
    <x:xf numFmtId="0" fontId="99" fillId="0" borderId="0" xfId="0" applyFont="1" applyAlignment="1">
      <x:alignment horizontal="center"/>
    </x:xf>
    <x:xf numFmtId="0" fontId="105" fillId="0" borderId="0" xfId="0" applyFont="1" applyAlignment="1">
      <x:alignment horizontal="center"/>
    </x:xf>
    <x:xf numFmtId="0" fontId="106" fillId="0" borderId="0" xfId="0" applyFont="1" applyAlignment="1">
      <x:alignment horizontal="center"/>
    </x:xf>
    <x:xf numFmtId="0" fontId="104" fillId="24" borderId="0" xfId="160" applyFont="1" applyFill="1" applyAlignment="1">
      <x:alignment horizontal="right"/>
    </x:xf>
    <x:xf numFmtId="0" fontId="98" fillId="0" borderId="0" xfId="0" applyFont="1" applyAlignment="1">
      <x:alignment horizontal="center"/>
    </x:xf>
    <x:xf numFmtId="0" fontId="98" fillId="0" borderId="0" xfId="0" applyFont="1" applyAlignment="1">
      <x:alignment horizontal="center" vertical="center" wrapText="1"/>
    </x:xf>
    <x:xf numFmtId="0" fontId="100" fillId="0" borderId="0" xfId="0" applyFont="1" applyAlignment="1">
      <x:alignment horizontal="right" vertical="center"/>
    </x:xf>
    <x:xf numFmtId="0" fontId="97" fillId="0" borderId="20" xfId="55" applyFont="1" applyBorder="1" applyAlignment="1">
      <x:alignment horizontal="center"/>
    </x:xf>
    <x:xf numFmtId="0" fontId="99" fillId="0" borderId="17" xfId="55" applyFont="1" applyBorder="1" applyAlignment="1">
      <x:alignment horizontal="center" vertical="center" wrapText="1"/>
    </x:xf>
    <x:xf numFmtId="0" fontId="99" fillId="0" borderId="0" xfId="55" applyFont="1" applyAlignment="1">
      <x:alignment horizontal="center" vertical="center" wrapText="1"/>
    </x:xf>
    <x:xf numFmtId="0" fontId="96" fillId="0" borderId="119" xfId="0" applyFont="1" applyBorder="1" applyAlignment="1">
      <x:alignment horizontal="center"/>
    </x:xf>
    <x:xf numFmtId="0" fontId="108" fillId="0" borderId="0" xfId="0" applyFont="1" applyAlignment="1">
      <x:alignment horizontal="center"/>
    </x:xf>
    <x:xf numFmtId="0" fontId="107" fillId="0" borderId="0" xfId="0" applyFont="1" applyAlignment="1">
      <x:alignment horizontal="center" vertical="center" wrapText="1"/>
    </x:xf>
    <x:xf numFmtId="10" fontId="107" fillId="0" borderId="0" xfId="0" applyNumberFormat="1" applyFont="1" applyAlignment="1">
      <x:alignment horizontal="center" vertical="center" wrapText="1"/>
    </x:xf>
    <x:xf numFmtId="0" fontId="99" fillId="0" borderId="0" xfId="0" applyFont="1" applyAlignment="1">
      <x:alignment horizontal="center" vertical="center" wrapText="1"/>
    </x:xf>
    <x:xf numFmtId="0" fontId="95" fillId="0" borderId="0" xfId="0" applyFont="1" applyAlignment="1">
      <x:alignment horizontal="center"/>
    </x:xf>
    <x:xf numFmtId="0" fontId="113" fillId="0" borderId="0" xfId="0" applyFont="1" applyAlignment="1">
      <x:alignment horizontal="left"/>
    </x:xf>
    <x:xf numFmtId="0" fontId="108" fillId="0" borderId="0" xfId="0" applyFont="1" applyAlignment="1">
      <x:alignment horizontal="center"/>
    </x:xf>
    <x:xf numFmtId="0" fontId="96" fillId="0" borderId="95" xfId="0" applyFont="1" applyBorder="1" applyAlignment="1">
      <x:alignment horizontal="left"/>
    </x:xf>
    <x:xf numFmtId="0" fontId="99" fillId="0" borderId="0" xfId="0" applyFont="1" applyAlignment="1">
      <x:alignment horizontal="center" vertical="center" wrapText="1"/>
    </x:xf>
    <x:xf numFmtId="0" fontId="96" fillId="0" borderId="0" xfId="0" applyFont="1" applyAlignment="1">
      <x:alignment horizontal="left"/>
    </x:xf>
    <x:xf numFmtId="14" fontId="100" fillId="0" borderId="0" xfId="0" applyNumberFormat="1" applyFont="1" applyAlignment="1">
      <x:alignment horizontal="center" vertical="center"/>
    </x:xf>
    <x:xf numFmtId="0" fontId="105" fillId="0" borderId="0" xfId="0" applyFont="1" applyAlignment="1">
      <x:alignment horizontal="center"/>
    </x:xf>
    <x:xf numFmtId="0" fontId="99" fillId="0" borderId="17" xfId="55" applyFont="1" applyBorder="1" applyAlignment="1">
      <x:alignment horizontal="center" wrapText="1"/>
    </x:xf>
    <x:xf numFmtId="0" fontId="99" fillId="0" borderId="0" xfId="55" applyFont="1" applyAlignment="1">
      <x:alignment horizontal="center" wrapText="1"/>
    </x:xf>
    <x:xf numFmtId="0" fontId="105" fillId="24" borderId="0" xfId="160" applyFont="1" applyFill="1" applyAlignment="1">
      <x:alignment horizontal="right"/>
    </x:xf>
    <x:xf numFmtId="0" fontId="99" fillId="0" borderId="0" xfId="0" applyFont="1" applyAlignment="1">
      <x:alignment horizontal="center"/>
    </x:xf>
    <x:xf numFmtId="3" fontId="104" fillId="0" borderId="0" xfId="0" applyNumberFormat="1" applyFont="1" applyAlignment="1">
      <x:alignment horizontal="left"/>
    </x:xf>
    <x:xf numFmtId="0" fontId="95" fillId="0" borderId="0" xfId="0" applyFont="1" applyAlignment="1">
      <x:alignment horizontal="center"/>
    </x:xf>
    <x:xf numFmtId="0" fontId="96" fillId="0" borderId="95" xfId="0" applyFont="1" applyBorder="1" applyAlignment="1">
      <x:alignment horizontal="right"/>
    </x:xf>
    <x:xf numFmtId="0" fontId="106" fillId="0" borderId="0" xfId="0" applyFont="1" applyAlignment="1">
      <x:alignment horizontal="center"/>
    </x:xf>
    <x:xf numFmtId="0" fontId="115" fillId="0" borderId="0" xfId="55" applyFont="1" applyAlignment="1">
      <x:alignment horizontal="center"/>
    </x:xf>
    <x:xf numFmtId="14" fontId="99" fillId="0" borderId="0" xfId="55" applyNumberFormat="1" applyFont="1" applyAlignment="1">
      <x:alignment horizontal="right"/>
    </x:xf>
    <x:xf numFmtId="0" fontId="99" fillId="0" borderId="0" xfId="55" applyFont="1" applyAlignment="1">
      <x:alignment horizontal="left"/>
    </x:xf>
    <x:xf numFmtId="0" fontId="99" fillId="0" borderId="17" xfId="55" applyFont="1" applyBorder="1" applyAlignment="1">
      <x:alignment horizontal="center" wrapText="1"/>
    </x:xf>
    <x:xf numFmtId="0" fontId="107" fillId="0" borderId="0" xfId="55" applyFont="1" applyAlignment="1">
      <x:alignment horizontal="left"/>
    </x:xf>
    <x:xf numFmtId="203" fontId="107" fillId="0" borderId="0" xfId="55" applyNumberFormat="1" applyFont="1" applyAlignment="1">
      <x:alignment horizontal="center"/>
    </x:xf>
    <x:xf numFmtId="14" fontId="107" fillId="0" borderId="0" xfId="56" applyNumberFormat="1" applyFont="1" applyAlignment="1">
      <x:alignment horizontal="left"/>
    </x:xf>
    <x:xf numFmtId="0" fontId="107" fillId="0" borderId="0" xfId="56" applyFont="1" applyAlignment="1">
      <x:alignment horizontal="left"/>
    </x:xf>
    <x:xf numFmtId="0" fontId="142" fillId="0" borderId="0" xfId="55" applyFont="1" applyAlignment="1">
      <x:alignment horizontal="center"/>
    </x:xf>
    <x:xf numFmtId="0" fontId="97" fillId="0" borderId="0" xfId="55" applyFont="1" applyAlignment="1">
      <x:alignment horizontal="left"/>
    </x:xf>
    <x:xf numFmtId="0" fontId="97" fillId="0" borderId="0" xfId="55" applyFont="1" applyAlignment="1">
      <x:alignment horizontal="left"/>
    </x:xf>
    <x:xf numFmtId="0" fontId="107" fillId="0" borderId="0" xfId="55" applyFont="1" applyAlignment="1">
      <x:alignment horizontal="center"/>
    </x:xf>
    <x:xf numFmtId="0" fontId="115" fillId="24" borderId="0" xfId="60" applyFont="1" applyFill="1" applyAlignment="1">
      <x:alignment horizontal="center"/>
    </x:xf>
    <x:xf numFmtId="0" fontId="99" fillId="24" borderId="0" xfId="60" applyFont="1" applyFill="1" applyAlignment="1">
      <x:alignment horizontal="center"/>
    </x:xf>
    <x:xf numFmtId="0" fontId="97" fillId="24" borderId="0" xfId="60" applyFont="1" applyFill="1" applyAlignment="1">
      <x:alignment horizontal="center"/>
    </x:xf>
    <x:xf numFmtId="0" fontId="97" fillId="24" borderId="0" xfId="60" applyFont="1" applyFill="1" applyAlignment="1">
      <x:alignment horizontal="left"/>
    </x:xf>
    <x:xf numFmtId="190" fontId="97" fillId="24" borderId="0" xfId="60" applyNumberFormat="1" applyFont="1" applyFill="1" applyAlignment="1">
      <x:alignment horizontal="left"/>
    </x:xf>
    <x:xf numFmtId="0" fontId="110" fillId="24" borderId="0" xfId="60" applyFont="1" applyFill="1" applyAlignment="1">
      <x:alignment horizontal="center"/>
    </x:xf>
    <x:xf numFmtId="0" fontId="97" fillId="24" borderId="0" xfId="60" applyFont="1" applyFill="1" applyAlignment="1">
      <x:alignment horizontal="center" vertical="center"/>
    </x:xf>
    <x:xf numFmtId="0" fontId="204" fillId="24" borderId="0" xfId="60" applyFont="1" applyFill="1" applyAlignment="1">
      <x:alignment horizontal="center" vertical="center"/>
    </x:xf>
    <x:xf numFmtId="0" fontId="97" fillId="24" borderId="0" xfId="60" applyFont="1" applyFill="1" applyAlignment="1">
      <x:alignment horizontal="left"/>
    </x:xf>
    <x:xf numFmtId="49" fontId="97" fillId="24" borderId="0" xfId="60" applyNumberFormat="1" applyFont="1" applyFill="1" applyAlignment="1">
      <x:alignment horizontal="left"/>
    </x:xf>
    <x:xf numFmtId="200" fontId="97" fillId="0" borderId="0" xfId="55" applyNumberFormat="1" applyFont="1" applyAlignment="1">
      <x:alignment horizontal="left"/>
    </x:xf>
    <x:xf numFmtId="14" fontId="97" fillId="24" borderId="0" xfId="60" applyNumberFormat="1" applyFont="1" applyFill="1" applyAlignment="1">
      <x:alignment horizontal="left"/>
    </x:xf>
    <x:xf numFmtId="0" fontId="213" fillId="0" borderId="0" xfId="41" applyFont="1" applyAlignment="1">
      <x:alignment horizontal="center" vertical="center"/>
    </x:xf>
    <x:xf numFmtId="0" fontId="270" fillId="24" borderId="0" xfId="0" applyFont="1" applyFill="1" applyAlignment="1">
      <x:alignment horizontal="left" vertical="center" wrapText="1"/>
    </x:xf>
    <x:xf numFmtId="0" fontId="105" fillId="0" borderId="0" xfId="61" applyFont="1" applyAlignment="1">
      <x:alignment horizontal="center" vertical="center"/>
    </x:xf>
    <x:xf numFmtId="0" fontId="96" fillId="0" borderId="0" xfId="61" applyFont="1" applyAlignment="1">
      <x:alignment horizontal="left" vertical="center"/>
    </x:xf>
    <x:xf numFmtId="0" fontId="96" fillId="0" borderId="0" xfId="61" applyFont="1" applyAlignment="1">
      <x:alignment horizontal="left" vertical="center"/>
    </x:xf>
    <x:xf numFmtId="0" fontId="142" fillId="24" borderId="0" xfId="42" applyFont="1" applyFill="1" applyAlignment="1">
      <x:alignment horizontal="center"/>
    </x:xf>
    <x:xf numFmtId="0" fontId="107" fillId="0" borderId="117" xfId="42" applyFont="1" applyBorder="1" applyAlignment="1">
      <x:alignment horizontal="center"/>
    </x:xf>
    <x:xf numFmtId="0" fontId="103" fillId="24" borderId="68" xfId="42" applyFont="1" applyFill="1" applyBorder="1" applyAlignment="1">
      <x:alignment horizontal="center"/>
    </x:xf>
    <x:xf numFmtId="0" fontId="110" fillId="0" borderId="0" xfId="42" applyFont="1" applyAlignment="1">
      <x:alignment horizontal="left"/>
    </x:xf>
    <x:xf numFmtId="0" fontId="110" fillId="0" borderId="0" xfId="42" applyFont="1" applyAlignment="1">
      <x:alignment horizontal="center"/>
    </x:xf>
    <x:xf numFmtId="0" fontId="110" fillId="0" borderId="0" xfId="42" applyFont="1"/>
    <x:xf numFmtId="0" fontId="142" fillId="29" borderId="68" xfId="42" applyFont="1" applyFill="1" applyBorder="1" applyAlignment="1">
      <x:alignment horizontal="left" vertical="center"/>
    </x:xf>
    <x:xf numFmtId="0" fontId="142" fillId="29" borderId="68" xfId="42" applyFont="1" applyFill="1" applyBorder="1" applyAlignment="1">
      <x:alignment horizontal="left" vertical="center"/>
    </x:xf>
    <x:xf numFmtId="0" fontId="107" fillId="0" borderId="0" xfId="42" applyFont="1" applyAlignment="1">
      <x:alignment horizontal="center"/>
    </x:xf>
    <x:xf numFmtId="4" fontId="103" fillId="24" borderId="95" xfId="42" applyNumberFormat="1" applyFont="1" applyFill="1" applyBorder="1" applyAlignment="1">
      <x:alignment horizontal="center" vertical="center"/>
    </x:xf>
    <x:xf numFmtId="4" fontId="103" fillId="24" borderId="80" xfId="42" applyNumberFormat="1" applyFont="1" applyFill="1" applyBorder="1" applyAlignment="1">
      <x:alignment horizontal="center" vertical="center"/>
    </x:xf>
    <x:xf numFmtId="4" fontId="103" fillId="24" borderId="101" xfId="42" applyNumberFormat="1" applyFont="1" applyFill="1" applyBorder="1" applyAlignment="1">
      <x:alignment horizontal="center" vertical="center"/>
    </x:xf>
    <x:xf numFmtId="0" fontId="104" fillId="24" borderId="0" xfId="42" applyFont="1" applyFill="1" applyAlignment="1">
      <x:alignment horizontal="center" vertical="center"/>
    </x:xf>
    <x:xf numFmtId="0" fontId="103" fillId="24" borderId="80" xfId="42" applyFont="1" applyFill="1" applyBorder="1" applyAlignment="1">
      <x:alignment horizontal="center" vertical="center"/>
    </x:xf>
    <x:xf numFmtId="0" fontId="103" fillId="24" borderId="95" xfId="42" applyFont="1" applyFill="1" applyBorder="1" applyAlignment="1">
      <x:alignment horizontal="center" vertical="center"/>
    </x:xf>
    <x:xf numFmtId="0" fontId="103" fillId="24" borderId="101" xfId="42" applyFont="1" applyFill="1" applyBorder="1" applyAlignment="1">
      <x:alignment horizontal="center" vertical="center"/>
    </x:xf>
    <x:xf numFmtId="172" fontId="103" fillId="24" borderId="80" xfId="42" applyNumberFormat="1" applyFont="1" applyFill="1" applyBorder="1" applyAlignment="1">
      <x:alignment horizontal="center" vertical="center"/>
    </x:xf>
    <x:xf numFmtId="172" fontId="103" fillId="24" borderId="95" xfId="42" applyNumberFormat="1" applyFont="1" applyFill="1" applyBorder="1" applyAlignment="1">
      <x:alignment horizontal="center" vertical="center"/>
    </x:xf>
    <x:xf numFmtId="172" fontId="103" fillId="24" borderId="101" xfId="42" applyNumberFormat="1" applyFont="1" applyFill="1" applyBorder="1" applyAlignment="1">
      <x:alignment horizontal="center" vertical="center"/>
    </x:xf>
    <x:xf numFmtId="0" fontId="103" fillId="24" borderId="68" xfId="42" applyFont="1" applyFill="1" applyBorder="1" applyAlignment="1">
      <x:alignment horizontal="center" vertical="center"/>
    </x:xf>
    <x:xf numFmtId="4" fontId="103" fillId="24" borderId="68" xfId="42" applyNumberFormat="1" applyFont="1" applyFill="1" applyBorder="1" applyAlignment="1">
      <x:alignment horizontal="center" vertical="center"/>
    </x:xf>
    <x:xf numFmtId="49" fontId="103" fillId="24" borderId="68" xfId="42" applyNumberFormat="1" applyFont="1" applyFill="1" applyBorder="1" applyAlignment="1">
      <x:alignment horizontal="center" vertical="center"/>
    </x:xf>
    <x:xf numFmtId="0" fontId="115" fillId="24" borderId="0" xfId="61" applyFont="1" applyFill="1" applyAlignment="1">
      <x:alignment horizontal="center"/>
    </x:xf>
    <x:xf numFmtId="0" fontId="104" fillId="24" borderId="66" xfId="42" applyFont="1" applyFill="1" applyBorder="1" applyAlignment="1">
      <x:alignment horizontal="center" vertical="center" wrapText="1"/>
    </x:xf>
    <x:xf numFmtId="0" fontId="104" fillId="24" borderId="117" xfId="42" applyFont="1" applyFill="1" applyBorder="1" applyAlignment="1">
      <x:alignment horizontal="center" vertical="center" wrapText="1"/>
    </x:xf>
    <x:xf numFmtId="0" fontId="104" fillId="24" borderId="116" xfId="42" applyFont="1" applyFill="1" applyBorder="1" applyAlignment="1">
      <x:alignment horizontal="center" vertical="center" wrapText="1"/>
    </x:xf>
    <x:xf numFmtId="0" fontId="104" fillId="24" borderId="67" xfId="42" applyFont="1" applyFill="1" applyBorder="1" applyAlignment="1">
      <x:alignment horizontal="center" vertical="center" wrapText="1"/>
    </x:xf>
    <x:xf numFmtId="0" fontId="104" fillId="24" borderId="68" xfId="42" applyFont="1" applyFill="1" applyBorder="1" applyAlignment="1">
      <x:alignment horizontal="center" vertical="center" wrapText="1"/>
    </x:xf>
    <x:xf numFmtId="0" fontId="104" fillId="24" borderId="69" xfId="42" applyFont="1" applyFill="1" applyBorder="1" applyAlignment="1">
      <x:alignment horizontal="center" vertical="center" wrapText="1"/>
    </x:xf>
    <x:xf numFmtId="197" fontId="104" fillId="24" borderId="68" xfId="42" applyNumberFormat="1" applyFont="1" applyFill="1" applyBorder="1" applyAlignment="1">
      <x:alignment horizontal="center" vertical="center"/>
    </x:xf>
    <x:xf numFmtId="0" fontId="103" fillId="24" borderId="0" xfId="42" applyFont="1" applyFill="1" applyAlignment="1">
      <x:alignment horizontal="justify" vertical="top"/>
    </x:xf>
    <x:xf numFmtId="4" fontId="103" fillId="24" borderId="95" xfId="42" applyNumberFormat="1" applyFont="1" applyFill="1" applyBorder="1" applyAlignment="1">
      <x:alignment horizontal="left" vertical="center"/>
    </x:xf>
    <x:xf numFmtId="0" fontId="103" fillId="24" borderId="95" xfId="42" applyFont="1" applyFill="1" applyBorder="1" applyAlignment="1">
      <x:alignment horizontal="left" vertical="center"/>
    </x:xf>
    <x:xf numFmtId="0" fontId="204" fillId="24" borderId="0" xfId="42" applyFont="1" applyFill="1" applyAlignment="1">
      <x:alignment horizontal="center" vertical="center"/>
    </x:xf>
    <x:xf numFmtId="0" fontId="121" fillId="24" borderId="0" xfId="42" applyFont="1" applyFill="1" applyAlignment="1">
      <x:alignment horizontal="left" vertical="center"/>
    </x:xf>
    <x:xf numFmtId="49" fontId="121" fillId="24" borderId="0" xfId="42" applyNumberFormat="1" applyFont="1" applyFill="1" applyAlignment="1">
      <x:alignment horizontal="left" vertical="center"/>
    </x:xf>
    <x:xf numFmtId="0" fontId="121" fillId="24" borderId="0" xfId="42" applyFont="1" applyFill="1" applyAlignment="1">
      <x:alignment horizontal="left" vertical="center"/>
    </x:xf>
    <x:xf numFmtId="200" fontId="103" fillId="0" borderId="0" xfId="0" applyNumberFormat="1" applyFont="1" applyAlignment="1">
      <x:alignment horizontal="left"/>
    </x:xf>
    <x:xf numFmtId="0" fontId="103" fillId="24" borderId="95" xfId="42" applyFont="1" applyFill="1" applyBorder="1" applyAlignment="1">
      <x:alignment horizontal="left" vertical="center"/>
    </x:xf>
    <x:xf numFmtId="4" fontId="103" fillId="24" borderId="80" xfId="42" applyNumberFormat="1" applyFont="1" applyFill="1" applyBorder="1" applyAlignment="1">
      <x:alignment horizontal="center" vertical="center"/>
    </x:xf>
    <x:xf numFmtId="4" fontId="103" fillId="24" borderId="95" xfId="42" applyNumberFormat="1" applyFont="1" applyFill="1" applyBorder="1" applyAlignment="1">
      <x:alignment horizontal="center" vertical="center"/>
    </x:xf>
    <x:xf numFmtId="4" fontId="103" fillId="24" borderId="101" xfId="42" applyNumberFormat="1" applyFont="1" applyFill="1" applyBorder="1" applyAlignment="1">
      <x:alignment horizontal="center" vertical="center"/>
    </x:xf>
    <x:xf numFmtId="0" fontId="104" fillId="24" borderId="0" xfId="42" applyFont="1" applyFill="1" applyAlignment="1">
      <x:alignment horizontal="justify" vertical="top"/>
    </x:xf>
    <x:xf numFmtId="200" fontId="103" fillId="24" borderId="68" xfId="42" applyNumberFormat="1" applyFont="1" applyFill="1" applyBorder="1" applyAlignment="1">
      <x:alignment horizontal="center" vertical="center"/>
    </x:xf>
    <x:xf numFmtId="4" fontId="103" fillId="29" borderId="80" xfId="42" applyNumberFormat="1" applyFont="1" applyFill="1" applyBorder="1" applyAlignment="1">
      <x:alignment horizontal="center" vertical="center"/>
    </x:xf>
    <x:xf numFmtId="4" fontId="103" fillId="29" borderId="95" xfId="42" applyNumberFormat="1" applyFont="1" applyFill="1" applyBorder="1" applyAlignment="1">
      <x:alignment horizontal="center" vertical="center"/>
    </x:xf>
    <x:xf numFmtId="4" fontId="103" fillId="29" borderId="101" xfId="42" applyNumberFormat="1" applyFont="1" applyFill="1" applyBorder="1" applyAlignment="1">
      <x:alignment horizontal="center" vertical="center"/>
    </x:xf>
    <x:xf numFmtId="0" fontId="97" fillId="0" borderId="0" xfId="150" applyFont="1" applyAlignment="1">
      <x:alignment horizontal="left"/>
    </x:xf>
    <x:xf numFmtId="0" fontId="105" fillId="0" borderId="0" xfId="150" applyFont="1" applyAlignment="1">
      <x:alignment horizontal="center" vertical="justify"/>
    </x:xf>
    <x:xf numFmtId="0" fontId="103" fillId="0" borderId="0" xfId="150" applyFont="1"/>
    <x:xf numFmtId="200" fontId="103" fillId="0" borderId="0" xfId="150" applyNumberFormat="1" applyFont="1" applyAlignment="1">
      <x:alignment horizontal="left"/>
    </x:xf>
    <x:xf numFmtId="0" fontId="103" fillId="0" borderId="0" xfId="150" applyFont="1" applyAlignment="1">
      <x:alignment horizontal="left"/>
    </x:xf>
    <x:xf numFmtId="14" fontId="103" fillId="0" borderId="0" xfId="150" applyNumberFormat="1" applyFont="1" applyAlignment="1">
      <x:alignment horizontal="left" vertical="center" wrapText="1"/>
    </x:xf>
    <x:xf numFmtId="0" fontId="103" fillId="0" borderId="0" xfId="150" applyFont="1" applyAlignment="1">
      <x:alignment horizontal="left" vertical="center" wrapText="1"/>
    </x:xf>
    <x:xf numFmtId="200" fontId="103" fillId="0" borderId="80" xfId="150" applyNumberFormat="1" applyFont="1" applyBorder="1" applyAlignment="1">
      <x:alignment horizontal="center"/>
    </x:xf>
    <x:xf numFmtId="200" fontId="103" fillId="0" borderId="166" xfId="150" applyNumberFormat="1" applyFont="1" applyBorder="1" applyAlignment="1">
      <x:alignment horizontal="center"/>
    </x:xf>
    <x:xf numFmtId="0" fontId="107" fillId="0" borderId="81" xfId="150" applyFont="1" applyBorder="1" applyAlignment="1">
      <x:alignment horizontal="center" vertical="center"/>
    </x:xf>
    <x:xf numFmtId="0" fontId="107" fillId="0" borderId="81" xfId="150" applyFont="1" applyBorder="1" applyAlignment="1">
      <x:alignment horizontal="center"/>
    </x:xf>
    <x:xf numFmtId="0" fontId="107" fillId="0" borderId="81" xfId="150" applyFont="1" applyBorder="1" applyAlignment="1">
      <x:alignment horizontal="center"/>
    </x:xf>
    <x:xf numFmtId="0" fontId="97" fillId="0" borderId="81" xfId="150" applyFont="1" applyBorder="1" applyAlignment="1">
      <x:alignment horizontal="center"/>
    </x:xf>
    <x:xf numFmtId="0" fontId="97" fillId="0" borderId="81" xfId="150" applyFont="1" applyBorder="1" applyAlignment="1">
      <x:alignment horizontal="center"/>
    </x:xf>
    <x:xf numFmtId="2" fontId="97" fillId="0" borderId="81" xfId="150" applyNumberFormat="1" applyFont="1" applyBorder="1" applyAlignment="1">
      <x:alignment horizontal="center"/>
    </x:xf>
    <x:xf numFmtId="0" fontId="107" fillId="0" borderId="138" xfId="150" applyFont="1" applyBorder="1" applyAlignment="1">
      <x:alignment horizontal="center" vertical="center"/>
    </x:xf>
    <x:xf numFmtId="0" fontId="107" fillId="0" borderId="137" xfId="150" applyFont="1" applyBorder="1" applyAlignment="1">
      <x:alignment horizontal="center" vertical="center"/>
    </x:xf>
    <x:xf numFmtId="0" fontId="107" fillId="0" borderId="134" xfId="150" applyFont="1" applyBorder="1" applyAlignment="1">
      <x:alignment horizontal="center" vertical="center"/>
    </x:xf>
    <x:xf numFmtId="0" fontId="107" fillId="0" borderId="61" xfId="150" applyFont="1" applyBorder="1" applyAlignment="1">
      <x:alignment horizontal="center" vertical="center"/>
    </x:xf>
    <x:xf numFmtId="0" fontId="107" fillId="0" borderId="125" xfId="150" applyFont="1" applyBorder="1" applyAlignment="1">
      <x:alignment horizontal="center" vertical="center"/>
    </x:xf>
    <x:xf numFmtId="0" fontId="107" fillId="0" borderId="136" xfId="150" applyFont="1" applyBorder="1" applyAlignment="1">
      <x:alignment horizontal="center" vertical="center"/>
    </x:xf>
    <x:xf numFmtId="0" fontId="107" fillId="0" borderId="133" xfId="150" applyFont="1" applyBorder="1" applyAlignment="1">
      <x:alignment horizontal="center" vertical="center"/>
    </x:xf>
    <x:xf numFmtId="0" fontId="107" fillId="0" borderId="134" xfId="150" applyFont="1" applyBorder="1" applyAlignment="1">
      <x:alignment horizontal="center" vertical="center"/>
    </x:xf>
    <x:xf numFmtId="0" fontId="107" fillId="0" borderId="135" xfId="150" applyFont="1" applyBorder="1" applyAlignment="1">
      <x:alignment horizontal="center" vertical="center"/>
    </x:xf>
    <x:xf numFmtId="0" fontId="107" fillId="0" borderId="136" xfId="150" applyFont="1" applyBorder="1" applyAlignment="1">
      <x:alignment horizontal="center" vertical="center"/>
    </x:xf>
    <x:xf numFmtId="0" fontId="107" fillId="0" borderId="13" xfId="150" applyFont="1" applyBorder="1" applyAlignment="1">
      <x:alignment horizontal="center" vertical="center"/>
    </x:xf>
    <x:xf numFmtId="0" fontId="107" fillId="0" borderId="0" xfId="150" applyFont="1" applyAlignment="1">
      <x:alignment horizontal="center" vertical="center"/>
    </x:xf>
    <x:xf numFmtId="200" fontId="97" fillId="0" borderId="81" xfId="150" applyNumberFormat="1" applyFont="1" applyBorder="1" applyAlignment="1">
      <x:alignment horizontal="center"/>
    </x:xf>
    <x:xf numFmtId="168" fontId="97" fillId="0" borderId="80" xfId="150" applyNumberFormat="1" applyFont="1" applyBorder="1" applyAlignment="1">
      <x:alignment horizontal="center"/>
    </x:xf>
    <x:xf numFmtId="168" fontId="97" fillId="0" borderId="167" xfId="150" applyNumberFormat="1" applyFont="1" applyBorder="1" applyAlignment="1">
      <x:alignment horizontal="center"/>
    </x:xf>
    <x:xf numFmtId="168" fontId="97" fillId="0" borderId="166" xfId="150" applyNumberFormat="1" applyFont="1" applyBorder="1" applyAlignment="1">
      <x:alignment horizontal="center"/>
    </x:xf>
    <x:xf numFmtId="168" fontId="97" fillId="0" borderId="81" xfId="150" applyNumberFormat="1" applyFont="1" applyBorder="1" applyAlignment="1">
      <x:alignment horizontal="center"/>
    </x:xf>
    <x:xf numFmtId="222" fontId="97" fillId="0" borderId="80" xfId="150" applyNumberFormat="1" applyFont="1" applyBorder="1" applyAlignment="1">
      <x:alignment horizontal="center"/>
    </x:xf>
    <x:xf numFmtId="222" fontId="97" fillId="0" borderId="167" xfId="150" applyNumberFormat="1" applyFont="1" applyBorder="1" applyAlignment="1">
      <x:alignment horizontal="center"/>
    </x:xf>
    <x:xf numFmtId="222" fontId="97" fillId="0" borderId="166" xfId="150" applyNumberFormat="1" applyFont="1" applyBorder="1" applyAlignment="1">
      <x:alignment horizontal="center"/>
    </x:xf>
    <x:xf numFmtId="0" fontId="107" fillId="0" borderId="80" xfId="150" applyFont="1" applyBorder="1" applyAlignment="1">
      <x:alignment horizontal="center" vertical="center"/>
    </x:xf>
    <x:xf numFmtId="0" fontId="107" fillId="0" borderId="167" xfId="150" applyFont="1" applyBorder="1" applyAlignment="1">
      <x:alignment horizontal="center" vertical="center"/>
    </x:xf>
    <x:xf numFmtId="0" fontId="107" fillId="0" borderId="166" xfId="150" applyFont="1" applyBorder="1" applyAlignment="1">
      <x:alignment horizontal="center" vertical="center"/>
    </x:xf>
    <x:xf numFmtId="0" fontId="107" fillId="0" borderId="0" xfId="150" applyFont="1" applyAlignment="1">
      <x:alignment horizontal="center"/>
    </x:xf>
    <x:xf numFmtId="0" fontId="107" fillId="0" borderId="25" xfId="150" applyFont="1" applyBorder="1" applyAlignment="1">
      <x:alignment horizontal="center" vertical="center"/>
    </x:xf>
    <x:xf numFmtId="0" fontId="107" fillId="0" borderId="20" xfId="150" applyFont="1" applyBorder="1" applyAlignment="1">
      <x:alignment horizontal="center" vertical="center"/>
    </x:xf>
    <x:xf numFmtId="0" fontId="107" fillId="0" borderId="51" xfId="150" applyFont="1" applyBorder="1" applyAlignment="1">
      <x:alignment horizontal="center" vertical="center"/>
    </x:xf>
    <x:xf numFmtId="0" fontId="107" fillId="0" borderId="31" xfId="150" applyFont="1" applyBorder="1" applyAlignment="1">
      <x:alignment horizontal="center" vertical="center"/>
    </x:xf>
    <x:xf numFmtId="0" fontId="110" fillId="0" borderId="0" xfId="150" applyFont="1" applyAlignment="1">
      <x:alignment horizontal="center"/>
    </x:xf>
    <x:xf numFmtId="0" fontId="97" fillId="24" borderId="125" xfId="0" applyFont="1" applyFill="1" applyBorder="1" applyAlignment="1">
      <x:alignment horizontal="center"/>
    </x:xf>
    <x:xf numFmtId="0" fontId="97" fillId="0" borderId="125" xfId="150" applyFont="1" applyBorder="1" applyAlignment="1">
      <x:alignment horizontal="center"/>
    </x:xf>
    <x:xf numFmtId="0" fontId="284" fillId="24" borderId="0" xfId="44" applyFont="1" applyFill="1" applyAlignment="1">
      <x:alignment horizontal="center" vertical="center"/>
    </x:xf>
    <x:xf numFmtId="0" fontId="103" fillId="24" borderId="0" xfId="44" applyFont="1" applyFill="1" applyAlignment="1">
      <x:alignment horizontal="left"/>
    </x:xf>
    <x:xf numFmtId="49" fontId="103" fillId="24" borderId="0" xfId="74" applyNumberFormat="1" applyFont="1" applyFill="1" applyAlignment="1">
      <x:alignment horizontal="left"/>
    </x:xf>
    <x:xf numFmtId="0" fontId="103" fillId="24" borderId="0" xfId="74" applyFont="1" applyFill="1" applyAlignment="1">
      <x:alignment horizontal="left"/>
    </x:xf>
    <x:xf numFmtId="200" fontId="103" fillId="0" borderId="0" xfId="74" applyNumberFormat="1" applyFont="1" applyAlignment="1">
      <x:alignment horizontal="left"/>
    </x:xf>
    <x:xf numFmtId="200" fontId="103" fillId="24" borderId="0" xfId="74" applyNumberFormat="1" applyFont="1" applyFill="1" applyAlignment="1">
      <x:alignment horizontal="left"/>
    </x:xf>
    <x:xf numFmtId="0" fontId="103" fillId="0" borderId="0" xfId="74" applyFont="1" applyAlignment="1">
      <x:alignment horizontal="left"/>
    </x:xf>
    <x:xf numFmtId="14" fontId="103" fillId="24" borderId="0" xfId="74" applyNumberFormat="1" applyFont="1" applyFill="1" applyAlignment="1">
      <x:alignment horizontal="left"/>
    </x:xf>
    <x:xf numFmtId="0" fontId="104" fillId="24" borderId="35" xfId="44" applyFont="1" applyFill="1" applyBorder="1" applyAlignment="1">
      <x:alignment horizontal="center" vertical="center"/>
    </x:xf>
    <x:xf numFmtId="0" fontId="104" fillId="24" borderId="59" xfId="44" applyFont="1" applyFill="1" applyBorder="1" applyAlignment="1">
      <x:alignment horizontal="center" vertical="center"/>
    </x:xf>
    <x:xf numFmtId="0" fontId="97" fillId="24" borderId="149" xfId="44" applyFont="1" applyFill="1" applyBorder="1" applyAlignment="1">
      <x:alignment horizontal="right"/>
    </x:xf>
    <x:xf numFmtId="0" fontId="97" fillId="24" borderId="150" xfId="44" applyFont="1" applyFill="1" applyBorder="1" applyAlignment="1">
      <x:alignment horizontal="right"/>
    </x:xf>
    <x:xf numFmtId="0" fontId="97" fillId="24" borderId="151" xfId="44" applyFont="1" applyFill="1" applyBorder="1" applyAlignment="1">
      <x:alignment horizontal="right"/>
    </x:xf>
    <x:xf numFmtId="172" fontId="108" fillId="24" borderId="152" xfId="44" applyNumberFormat="1" applyFont="1" applyFill="1" applyBorder="1" applyAlignment="1">
      <x:alignment horizontal="center" vertical="center"/>
    </x:xf>
    <x:xf numFmtId="172" fontId="108" fillId="24" borderId="153" xfId="44" applyNumberFormat="1" applyFont="1" applyFill="1" applyBorder="1" applyAlignment="1">
      <x:alignment horizontal="center" vertical="center"/>
    </x:xf>
    <x:xf numFmtId="0" fontId="104" fillId="24" borderId="149" xfId="44" applyFont="1" applyFill="1" applyBorder="1" applyAlignment="1">
      <x:alignment horizontal="right" vertical="center"/>
    </x:xf>
    <x:xf numFmtId="0" fontId="104" fillId="24" borderId="150" xfId="44" applyFont="1" applyFill="1" applyBorder="1" applyAlignment="1">
      <x:alignment horizontal="right" vertical="center"/>
    </x:xf>
    <x:xf numFmtId="0" fontId="104" fillId="24" borderId="151" xfId="44" applyFont="1" applyFill="1" applyBorder="1" applyAlignment="1">
      <x:alignment horizontal="right" vertical="center"/>
    </x:xf>
    <x:xf numFmtId="0" fontId="104" fillId="24" borderId="161" xfId="44" applyFont="1" applyFill="1" applyBorder="1" applyAlignment="1">
      <x:alignment horizontal="right" vertical="center"/>
    </x:xf>
    <x:xf numFmtId="0" fontId="104" fillId="24" borderId="162" xfId="44" applyFont="1" applyFill="1" applyBorder="1" applyAlignment="1">
      <x:alignment horizontal="right" vertical="center"/>
    </x:xf>
    <x:xf numFmtId="0" fontId="104" fillId="24" borderId="163" xfId="44" applyFont="1" applyFill="1" applyBorder="1" applyAlignment="1">
      <x:alignment horizontal="right" vertical="center"/>
    </x:xf>
    <x:xf numFmtId="185" fontId="99" fillId="24" borderId="164" xfId="44" applyNumberFormat="1" applyFont="1" applyFill="1" applyBorder="1" applyAlignment="1">
      <x:alignment horizontal="center" vertical="center"/>
    </x:xf>
    <x:xf numFmtId="185" fontId="99" fillId="24" borderId="165" xfId="44" applyNumberFormat="1" applyFont="1" applyFill="1" applyBorder="1" applyAlignment="1">
      <x:alignment horizontal="center" vertical="center"/>
    </x:xf>
    <x:xf numFmtId="0" fontId="97" fillId="24" borderId="154" xfId="44" applyFont="1" applyFill="1" applyBorder="1" applyAlignment="1">
      <x:alignment horizontal="center" vertical="center"/>
    </x:xf>
    <x:xf numFmtId="0" fontId="97" fillId="24" borderId="155" xfId="44" applyFont="1" applyFill="1" applyBorder="1" applyAlignment="1">
      <x:alignment horizontal="center" vertical="center"/>
    </x:xf>
    <x:xf numFmtId="0" fontId="97" fillId="24" borderId="156" xfId="44" applyFont="1" applyFill="1" applyBorder="1" applyAlignment="1">
      <x:alignment horizontal="center" vertical="center"/>
    </x:xf>
    <x:xf numFmtId="0" fontId="142" fillId="38" borderId="58" xfId="44" applyFont="1" applyFill="1" applyBorder="1" applyAlignment="1">
      <x:alignment horizontal="center" vertical="center"/>
    </x:xf>
    <x:xf numFmtId="0" fontId="142" fillId="38" borderId="35" xfId="44" applyFont="1" applyFill="1" applyBorder="1" applyAlignment="1">
      <x:alignment horizontal="center" vertical="center"/>
    </x:xf>
    <x:xf numFmtId="0" fontId="104" fillId="24" borderId="35" xfId="44" applyFont="1" applyFill="1" applyBorder="1" applyAlignment="1">
      <x:alignment horizontal="center" vertical="center"/>
    </x:xf>
    <x:xf numFmtId="0" fontId="104" fillId="24" borderId="59" xfId="44" applyFont="1" applyFill="1" applyBorder="1" applyAlignment="1">
      <x:alignment horizontal="center" vertical="center"/>
    </x:xf>
    <x:xf numFmtId="0" fontId="110" fillId="24" borderId="0" xfId="74" applyFont="1" applyFill="1" applyAlignment="1">
      <x:alignment horizontal="center"/>
    </x:xf>
    <x:xf numFmtId="0" fontId="110" fillId="24" borderId="0" xfId="44" applyFont="1" applyFill="1" applyAlignment="1">
      <x:alignment vertical="center"/>
    </x:xf>
    <x:xf numFmtId="0" fontId="110" fillId="24" borderId="0" xfId="44" applyFont="1" applyFill="1" applyAlignment="1">
      <x:alignment horizontal="center"/>
    </x:xf>
    <x:xf numFmtId="167" fontId="141" fillId="24" borderId="0" xfId="44" applyNumberFormat="1" applyFont="1" applyFill="1" applyAlignment="1">
      <x:alignment horizontal="center" vertical="center"/>
    </x:xf>
    <x:xf numFmtId="0" fontId="97" fillId="24" borderId="68" xfId="44" applyFont="1" applyFill="1" applyBorder="1" applyAlignment="1">
      <x:alignment horizontal="center"/>
    </x:xf>
    <x:xf numFmtId="0" fontId="97" fillId="24" borderId="68" xfId="74" applyFont="1" applyFill="1" applyBorder="1" applyAlignment="1">
      <x:alignment horizontal="center"/>
    </x:xf>
    <x:xf numFmtId="0" fontId="97" fillId="24" borderId="125" xfId="74" applyFont="1" applyFill="1" applyBorder="1" applyAlignment="1">
      <x:alignment horizontal="center"/>
    </x:xf>
    <x:xf numFmtId="0" fontId="97" fillId="24" borderId="68" xfId="74" applyFont="1" applyFill="1" applyBorder="1" applyAlignment="1">
      <x:alignment horizontal="center"/>
    </x:xf>
    <x:xf numFmtId="0" fontId="107" fillId="24" borderId="137" xfId="44" applyFont="1" applyFill="1" applyBorder="1" applyAlignment="1">
      <x:alignment horizontal="center"/>
    </x:xf>
    <x:xf numFmtId="0" fontId="107" fillId="24" borderId="137" xfId="74" applyFont="1" applyFill="1" applyBorder="1" applyAlignment="1">
      <x:alignment horizontal="center"/>
    </x:xf>
    <x:xf numFmtId="0" fontId="107" fillId="24" borderId="0" xfId="74" applyFont="1" applyFill="1" applyAlignment="1">
      <x:alignment horizontal="center"/>
    </x:xf>
    <x:xf numFmtId="0" fontId="107" fillId="24" borderId="0" xfId="74" applyFont="1" applyFill="1" applyAlignment="1">
      <x:alignment horizontal="center"/>
    </x:xf>
    <x:xf numFmtId="0" fontId="247" fillId="24" borderId="0" xfId="44" applyFont="1" applyFill="1" applyAlignment="1">
      <x:alignment horizontal="center"/>
    </x:xf>
    <x:xf numFmtId="176" fontId="14" fillId="0" borderId="95" xfId="748" applyFont="1" applyBorder="1" applyAlignment="1">
      <x:alignment horizontal="center" vertical="center"/>
    </x:xf>
    <x:xf numFmtId="176" fontId="14" fillId="0" borderId="101" xfId="748" applyFont="1" applyBorder="1" applyAlignment="1">
      <x:alignment horizontal="center" vertical="center"/>
    </x:xf>
    <x:xf numFmtId="0" fontId="18" fillId="29" borderId="86" xfId="44" applyFont="1" applyFill="1" applyBorder="1" applyAlignment="1">
      <x:alignment horizontal="center" vertical="center"/>
    </x:xf>
    <x:xf numFmtId="200" fontId="103" fillId="24" borderId="86" xfId="745" applyNumberFormat="1" applyFont="1" applyFill="1" applyBorder="1" applyAlignment="1">
      <x:alignment horizontal="center" vertical="center"/>
    </x:xf>
    <x:xf numFmtId="216" fontId="11" fillId="0" borderId="86" xfId="747" applyNumberFormat="1" applyFont="1" applyFill="1" applyBorder="1" applyAlignment="1">
      <x:alignment vertical="center"/>
    </x:xf>
    <x:xf numFmtId="0" fontId="247" fillId="24" borderId="86" xfId="44" applyFont="1" applyFill="1" applyBorder="1" applyAlignment="1">
      <x:alignment horizontal="center"/>
    </x:xf>
    <x:xf numFmtId="216" fontId="11" fillId="0" borderId="86" xfId="747" applyNumberFormat="1" applyFont="1" applyFill="1" applyBorder="1" applyAlignment="1">
      <x:alignment horizontal="center" vertical="center"/>
    </x:xf>
    <x:xf numFmtId="0" fontId="18" fillId="29" borderId="81" xfId="44" applyFont="1" applyFill="1" applyBorder="1" applyAlignment="1">
      <x:alignment horizontal="center" vertical="center"/>
    </x:xf>
    <x:xf numFmtId="200" fontId="103" fillId="24" borderId="81" xfId="745" applyNumberFormat="1" applyFont="1" applyFill="1" applyBorder="1" applyAlignment="1">
      <x:alignment horizontal="center" vertical="center"/>
    </x:xf>
    <x:xf numFmtId="216" fontId="11" fillId="0" borderId="81" xfId="747" applyNumberFormat="1" applyFont="1" applyFill="1" applyBorder="1" applyAlignment="1">
      <x:alignment vertical="center"/>
    </x:xf>
    <x:xf numFmtId="0" fontId="247" fillId="24" borderId="81" xfId="44" applyFont="1" applyFill="1" applyBorder="1" applyAlignment="1">
      <x:alignment horizontal="center"/>
    </x:xf>
    <x:xf numFmtId="216" fontId="11" fillId="0" borderId="81" xfId="747" applyNumberFormat="1" applyFont="1" applyFill="1" applyBorder="1" applyAlignment="1">
      <x:alignment horizontal="center" vertical="center"/>
    </x:xf>
    <x:xf numFmtId="0" fontId="247" fillId="24" borderId="19" xfId="44" applyFont="1" applyFill="1" applyBorder="1" applyAlignment="1">
      <x:alignment horizontal="center"/>
    </x:xf>
    <x:xf numFmtId="0" fontId="18" fillId="29" borderId="87" xfId="44" applyFont="1" applyFill="1" applyBorder="1" applyAlignment="1">
      <x:alignment horizontal="center" vertical="center"/>
    </x:xf>
    <x:xf numFmtId="200" fontId="103" fillId="24" borderId="87" xfId="745" applyNumberFormat="1" applyFont="1" applyFill="1" applyBorder="1" applyAlignment="1">
      <x:alignment horizontal="center" vertical="center"/>
    </x:xf>
    <x:xf numFmtId="216" fontId="11" fillId="0" borderId="87" xfId="747" applyNumberFormat="1" applyFont="1" applyFill="1" applyBorder="1" applyAlignment="1">
      <x:alignment vertical="center"/>
    </x:xf>
    <x:xf numFmtId="0" fontId="247" fillId="24" borderId="87" xfId="44" applyFont="1" applyFill="1" applyBorder="1" applyAlignment="1">
      <x:alignment horizontal="center"/>
    </x:xf>
    <x:xf numFmtId="216" fontId="11" fillId="0" borderId="87" xfId="747" applyNumberFormat="1" applyFont="1" applyFill="1" applyBorder="1" applyAlignment="1">
      <x:alignment horizontal="center" vertical="center"/>
    </x:xf>
    <x:xf numFmtId="0" fontId="268" fillId="24" borderId="24" xfId="44" applyFont="1" applyFill="1" applyBorder="1" applyAlignment="1">
      <x:alignment horizontal="center" vertical="center"/>
    </x:xf>
    <x:xf numFmtId="0" fontId="268" fillId="24" borderId="17" xfId="44" applyFont="1" applyFill="1" applyBorder="1" applyAlignment="1">
      <x:alignment horizontal="center" vertical="center"/>
    </x:xf>
    <x:xf numFmtId="0" fontId="268" fillId="24" borderId="30" xfId="44" applyFont="1" applyFill="1" applyBorder="1" applyAlignment="1">
      <x:alignment horizontal="center" vertical="center"/>
    </x:xf>
    <x:xf numFmtId="0" fontId="268" fillId="24" borderId="19" xfId="44" applyFont="1" applyFill="1" applyBorder="1" applyAlignment="1">
      <x:alignment horizontal="center" vertical="center"/>
    </x:xf>
    <x:xf numFmtId="0" fontId="268" fillId="24" borderId="0" xfId="44" applyFont="1" applyFill="1" applyAlignment="1">
      <x:alignment horizontal="center" vertical="center"/>
    </x:xf>
    <x:xf numFmtId="0" fontId="268" fillId="24" borderId="29" xfId="44" applyFont="1" applyFill="1" applyBorder="1" applyAlignment="1">
      <x:alignment horizontal="center" vertical="center"/>
    </x:xf>
    <x:xf numFmtId="0" fontId="247" fillId="24" borderId="85" xfId="44" applyFont="1" applyFill="1" applyBorder="1" applyAlignment="1">
      <x:alignment horizontal="center" wrapText="1"/>
    </x:xf>
    <x:xf numFmtId="0" fontId="247" fillId="24" borderId="118" xfId="44" applyFont="1" applyFill="1" applyBorder="1" applyAlignment="1">
      <x:alignment horizontal="center" wrapText="1"/>
    </x:xf>
    <x:xf numFmtId="0" fontId="247" fillId="24" borderId="17" xfId="44" applyFont="1" applyFill="1" applyBorder="1" applyAlignment="1">
      <x:alignment horizontal="center" vertical="center"/>
    </x:xf>
    <x:xf numFmtId="0" fontId="247" fillId="24" borderId="15" xfId="44" applyFont="1" applyFill="1" applyBorder="1" applyAlignment="1">
      <x:alignment horizontal="center" vertical="center"/>
    </x:xf>
    <x:xf numFmtId="0" fontId="247" fillId="24" borderId="0" xfId="44" applyFont="1" applyFill="1" applyAlignment="1">
      <x:alignment horizontal="center" vertical="center"/>
    </x:xf>
    <x:xf numFmtId="0" fontId="247" fillId="24" borderId="10" xfId="44" applyFont="1" applyFill="1" applyBorder="1" applyAlignment="1">
      <x:alignment horizontal="center" vertical="center"/>
    </x:xf>
    <x:xf numFmtId="0" fontId="247" fillId="24" borderId="70" xfId="44" applyFont="1" applyFill="1" applyBorder="1" applyAlignment="1">
      <x:alignment horizontal="center"/>
    </x:xf>
    <x:xf numFmtId="0" fontId="247" fillId="24" borderId="87" xfId="44" applyFont="1" applyFill="1" applyBorder="1" applyAlignment="1">
      <x:alignment horizontal="center" wrapText="1"/>
    </x:xf>
    <x:xf numFmtId="0" fontId="247" fillId="24" borderId="70" xfId="44" applyFont="1" applyFill="1" applyBorder="1" applyAlignment="1">
      <x:alignment horizontal="center" wrapText="1"/>
    </x:xf>
    <x:xf numFmtId="0" fontId="247" fillId="24" borderId="16" xfId="44" applyFont="1" applyFill="1" applyBorder="1" applyAlignment="1">
      <x:alignment horizontal="center" vertical="center" wrapText="1"/>
    </x:xf>
    <x:xf numFmtId="0" fontId="247" fillId="24" borderId="17" xfId="44" applyFont="1" applyFill="1" applyBorder="1" applyAlignment="1">
      <x:alignment horizontal="center" vertical="center" wrapText="1"/>
    </x:xf>
    <x:xf numFmtId="0" fontId="247" fillId="24" borderId="15" xfId="44" applyFont="1" applyFill="1" applyBorder="1" applyAlignment="1">
      <x:alignment horizontal="center" vertical="center" wrapText="1"/>
    </x:xf>
    <x:xf numFmtId="0" fontId="247" fillId="24" borderId="51" xfId="44" applyFont="1" applyFill="1" applyBorder="1" applyAlignment="1">
      <x:alignment horizontal="center" vertical="center" wrapText="1"/>
    </x:xf>
    <x:xf numFmtId="0" fontId="247" fillId="24" borderId="20" xfId="44" applyFont="1" applyFill="1" applyBorder="1" applyAlignment="1">
      <x:alignment horizontal="center" vertical="center" wrapText="1"/>
    </x:xf>
    <x:xf numFmtId="0" fontId="247" fillId="24" borderId="31" xfId="44" applyFont="1" applyFill="1" applyBorder="1" applyAlignment="1">
      <x:alignment horizontal="center" vertical="center" wrapText="1"/>
    </x:xf>
    <x:xf numFmtId="0" fontId="255" fillId="24" borderId="0" xfId="150" applyFont="1" applyFill="1" applyAlignment="1">
      <x:alignment horizontal="center"/>
    </x:xf>
    <x:xf numFmtId="0" fontId="253" fillId="24" borderId="0" xfId="150" applyFont="1" applyFill="1" applyAlignment="1">
      <x:alignment horizontal="center"/>
    </x:xf>
    <x:xf numFmtId="0" fontId="254" fillId="24" borderId="68" xfId="44" applyFont="1" applyFill="1" applyBorder="1" applyAlignment="1">
      <x:alignment horizontal="center"/>
    </x:xf>
    <x:xf numFmtId="0" fontId="254" fillId="24" borderId="68" xfId="150" applyFont="1" applyFill="1" applyBorder="1" applyAlignment="1">
      <x:alignment horizontal="center"/>
    </x:xf>
    <x:xf numFmtId="0" fontId="255" fillId="24" borderId="117" xfId="44" applyFont="1" applyFill="1" applyBorder="1" applyAlignment="1">
      <x:alignment horizontal="center"/>
    </x:xf>
    <x:xf numFmtId="0" fontId="255" fillId="24" borderId="117" xfId="150" applyFont="1" applyFill="1" applyBorder="1" applyAlignment="1">
      <x:alignment horizontal="center"/>
    </x:xf>
    <x:xf numFmtId="0" fontId="255" fillId="24" borderId="117" xfId="150" applyFont="1" applyFill="1" applyBorder="1" applyAlignment="1">
      <x:alignment horizontal="center"/>
    </x:xf>
    <x:xf numFmtId="0" fontId="254" fillId="24" borderId="68" xfId="150" applyFont="1" applyFill="1" applyBorder="1" applyAlignment="1">
      <x:alignment horizontal="center"/>
    </x:xf>
    <x:xf numFmtId="0" fontId="251" fillId="29" borderId="70" xfId="44" applyFont="1" applyFill="1" applyBorder="1" applyAlignment="1">
      <x:alignment horizontal="center" vertical="center" wrapText="1"/>
    </x:xf>
    <x:xf numFmtId="0" fontId="251" fillId="29" borderId="14" xfId="44" applyFont="1" applyFill="1" applyBorder="1" applyAlignment="1">
      <x:alignment horizontal="center" vertical="center" wrapText="1"/>
    </x:xf>
    <x:xf numFmtId="0" fontId="251" fillId="29" borderId="21" xfId="44" applyFont="1" applyFill="1" applyBorder="1" applyAlignment="1">
      <x:alignment horizontal="center" vertical="center" wrapText="1"/>
    </x:xf>
    <x:xf numFmtId="0" fontId="263" fillId="0" borderId="81" xfId="746" applyFont="1" applyBorder="1" applyAlignment="1">
      <x:alignment horizontal="center" vertical="center"/>
    </x:xf>
    <x:xf numFmtId="0" fontId="251" fillId="24" borderId="49" xfId="44" applyFont="1" applyFill="1" applyBorder="1" applyAlignment="1">
      <x:alignment horizontal="right" vertical="center"/>
    </x:xf>
    <x:xf numFmtId="0" fontId="251" fillId="24" borderId="23" xfId="44" applyFont="1" applyFill="1" applyBorder="1" applyAlignment="1">
      <x:alignment horizontal="right" vertical="center"/>
    </x:xf>
    <x:xf numFmtId="0" fontId="251" fillId="24" borderId="63" xfId="44" applyFont="1" applyFill="1" applyBorder="1" applyAlignment="1">
      <x:alignment horizontal="right" vertical="center"/>
    </x:xf>
    <x:xf numFmtId="167" fontId="251" fillId="24" borderId="24" xfId="44" applyNumberFormat="1" applyFont="1" applyFill="1" applyBorder="1" applyAlignment="1">
      <x:alignment horizontal="center" vertical="center"/>
    </x:xf>
    <x:xf numFmtId="167" fontId="251" fillId="24" borderId="17" xfId="44" applyNumberFormat="1" applyFont="1" applyFill="1" applyBorder="1" applyAlignment="1">
      <x:alignment horizontal="center" vertical="center"/>
    </x:xf>
    <x:xf numFmtId="167" fontId="251" fillId="24" borderId="30" xfId="44" applyNumberFormat="1" applyFont="1" applyFill="1" applyBorder="1" applyAlignment="1">
      <x:alignment horizontal="center" vertical="center"/>
    </x:xf>
    <x:xf numFmtId="167" fontId="251" fillId="24" borderId="68" xfId="44" applyNumberFormat="1" applyFont="1" applyFill="1" applyBorder="1" applyAlignment="1">
      <x:alignment horizontal="center" vertical="center"/>
    </x:xf>
    <x:xf numFmtId="0" fontId="251" fillId="24" borderId="25" xfId="44" applyFont="1" applyFill="1" applyBorder="1" applyAlignment="1">
      <x:alignment horizontal="center" vertical="center"/>
    </x:xf>
    <x:xf numFmtId="0" fontId="251" fillId="24" borderId="20" xfId="44" applyFont="1" applyFill="1" applyBorder="1" applyAlignment="1">
      <x:alignment horizontal="center" vertical="center"/>
    </x:xf>
    <x:xf numFmtId="0" fontId="251" fillId="24" borderId="32" xfId="44" applyFont="1" applyFill="1" applyBorder="1" applyAlignment="1">
      <x:alignment horizontal="center" vertical="center"/>
    </x:xf>
    <x:xf numFmtId="0" fontId="252" fillId="24" borderId="0" xfId="44" applyFont="1" applyFill="1" applyAlignment="1">
      <x:alignment horizontal="left"/>
    </x:xf>
    <x:xf numFmtId="0" fontId="252" fillId="24" borderId="0" xfId="150" applyFont="1" applyFill="1" applyAlignment="1">
      <x:alignment horizontal="left"/>
    </x:xf>
    <x:xf numFmtId="0" fontId="258" fillId="37" borderId="34" xfId="44" applyFont="1" applyFill="1" applyBorder="1" applyAlignment="1">
      <x:alignment horizontal="center" vertical="center"/>
    </x:xf>
    <x:xf numFmtId="0" fontId="258" fillId="37" borderId="55" xfId="44" applyFont="1" applyFill="1" applyBorder="1" applyAlignment="1">
      <x:alignment horizontal="center" vertical="center"/>
    </x:xf>
    <x:xf numFmtId="0" fontId="258" fillId="37" borderId="58" xfId="44" applyFont="1" applyFill="1" applyBorder="1" applyAlignment="1">
      <x:alignment horizontal="center" vertical="center"/>
    </x:xf>
    <x:xf numFmtId="0" fontId="258" fillId="37" borderId="35" xfId="44" applyFont="1" applyFill="1" applyBorder="1" applyAlignment="1">
      <x:alignment horizontal="center" vertical="center"/>
    </x:xf>
    <x:xf numFmtId="0" fontId="259" fillId="37" borderId="34" xfId="44" applyFont="1" applyFill="1" applyBorder="1" applyAlignment="1">
      <x:alignment horizontal="center" vertical="center"/>
    </x:xf>
    <x:xf numFmtId="0" fontId="259" fillId="37" borderId="59" xfId="44" applyFont="1" applyFill="1" applyBorder="1" applyAlignment="1">
      <x:alignment horizontal="center" vertical="center"/>
    </x:xf>
    <x:xf numFmtId="0" fontId="251" fillId="37" borderId="35" xfId="44" applyFont="1" applyFill="1" applyBorder="1" applyAlignment="1">
      <x:alignment horizontal="center" vertical="center"/>
    </x:xf>
    <x:xf numFmtId="0" fontId="251" fillId="37" borderId="59" xfId="44" applyFont="1" applyFill="1" applyBorder="1" applyAlignment="1">
      <x:alignment horizontal="center" vertical="center"/>
    </x:xf>
    <x:xf numFmtId="0" fontId="275" fillId="24" borderId="0" xfId="44" applyFont="1" applyFill="1" applyAlignment="1">
      <x:alignment horizontal="center" vertical="center"/>
    </x:xf>
    <x:xf numFmtId="0" fontId="252" fillId="24" borderId="0" xfId="44" applyFont="1" applyFill="1" applyAlignment="1">
      <x:alignment horizontal="left"/>
    </x:xf>
    <x:xf numFmtId="49" fontId="252" fillId="0" borderId="0" xfId="150" applyNumberFormat="1" applyFont="1" applyAlignment="1">
      <x:alignment horizontal="left"/>
    </x:xf>
    <x:xf numFmtId="0" fontId="252" fillId="0" borderId="0" xfId="150" applyFont="1" applyAlignment="1">
      <x:alignment horizontal="left"/>
    </x:xf>
    <x:xf numFmtId="200" fontId="252" fillId="0" borderId="0" xfId="150" applyNumberFormat="1" applyFont="1" applyAlignment="1">
      <x:alignment horizontal="left"/>
    </x:xf>
    <x:xf numFmtId="14" fontId="253" fillId="24" borderId="0" xfId="150" applyNumberFormat="1" applyFont="1" applyFill="1" applyAlignment="1">
      <x:alignment horizontal="left" wrapText="1"/>
    </x:xf>
    <x:xf numFmtId="0" fontId="253" fillId="24" borderId="0" xfId="150" applyFont="1" applyFill="1" applyAlignment="1">
      <x:alignment horizontal="left" wrapText="1"/>
    </x:xf>
    <x:xf numFmtId="202" fontId="103" fillId="24" borderId="13" xfId="0" applyNumberFormat="1" applyFont="1" applyFill="1" applyBorder="1" applyAlignment="1">
      <x:alignment horizontal="center" vertical="center"/>
    </x:xf>
    <x:xf numFmtId="202" fontId="103" fillId="24" borderId="10" xfId="0" applyNumberFormat="1" applyFont="1" applyFill="1" applyBorder="1" applyAlignment="1">
      <x:alignment horizontal="center" vertical="center"/>
    </x:xf>
    <x:xf numFmtId="202" fontId="103" fillId="24" borderId="13" xfId="0" applyNumberFormat="1" applyFont="1" applyFill="1" applyBorder="1" applyAlignment="1">
      <x:alignment horizontal="center" vertical="center"/>
    </x:xf>
    <x:xf numFmtId="202" fontId="103" fillId="24" borderId="10" xfId="0" applyNumberFormat="1" applyFont="1" applyFill="1" applyBorder="1" applyAlignment="1">
      <x:alignment horizontal="center" vertical="center"/>
    </x:xf>
    <x:xf numFmtId="0" fontId="103" fillId="24" borderId="13" xfId="0" applyFont="1" applyFill="1" applyBorder="1" applyAlignment="1">
      <x:alignment horizontal="left"/>
    </x:xf>
    <x:xf numFmtId="0" fontId="103" fillId="24" borderId="0" xfId="0" applyFont="1" applyFill="1" applyAlignment="1">
      <x:alignment horizontal="left"/>
    </x:xf>
    <x:xf numFmtId="0" fontId="103" fillId="24" borderId="10" xfId="0" applyFont="1" applyFill="1" applyBorder="1" applyAlignment="1">
      <x:alignment horizontal="left"/>
    </x:xf>
    <x:xf numFmtId="0" fontId="104" fillId="24" borderId="13" xfId="0" applyFont="1" applyFill="1" applyBorder="1" applyAlignment="1">
      <x:alignment horizontal="left"/>
    </x:xf>
    <x:xf numFmtId="0" fontId="104" fillId="24" borderId="0" xfId="0" applyFont="1" applyFill="1" applyAlignment="1">
      <x:alignment horizontal="left"/>
    </x:xf>
    <x:xf numFmtId="0" fontId="104" fillId="24" borderId="10" xfId="0" applyFont="1" applyFill="1" applyBorder="1" applyAlignment="1">
      <x:alignment horizontal="left"/>
    </x:xf>
    <x:xf numFmtId="0" fontId="115" fillId="24" borderId="0" xfId="0" applyFont="1" applyFill="1" applyAlignment="1">
      <x:alignment horizontal="center"/>
    </x:xf>
    <x:xf numFmtId="0" fontId="97" fillId="24" borderId="68" xfId="0" applyFont="1" applyFill="1" applyBorder="1" applyAlignment="1">
      <x:alignment horizontal="center"/>
    </x:xf>
    <x:xf numFmtId="0" fontId="107" fillId="24" borderId="0" xfId="0" applyFont="1" applyFill="1" applyAlignment="1">
      <x:alignment horizontal="center"/>
    </x:xf>
    <x:xf numFmtId="0" fontId="107" fillId="24" borderId="0" xfId="0" applyFont="1" applyFill="1" applyAlignment="1">
      <x:alignment horizontal="center" vertical="center"/>
    </x:xf>
    <x:xf numFmtId="0" fontId="97" fillId="24" borderId="68" xfId="0" applyFont="1" applyFill="1" applyBorder="1" applyAlignment="1">
      <x:alignment horizontal="center"/>
    </x:xf>
    <x:xf numFmtId="2" fontId="103" fillId="24" borderId="67" xfId="0" applyNumberFormat="1" applyFont="1" applyFill="1" applyBorder="1" applyAlignment="1">
      <x:alignment horizontal="left"/>
    </x:xf>
    <x:xf numFmtId="2" fontId="103" fillId="24" borderId="68" xfId="0" applyNumberFormat="1" applyFont="1" applyFill="1" applyBorder="1" applyAlignment="1">
      <x:alignment horizontal="left"/>
    </x:xf>
    <x:xf numFmtId="2" fontId="103" fillId="24" borderId="69" xfId="0" applyNumberFormat="1" applyFont="1" applyFill="1" applyBorder="1" applyAlignment="1">
      <x:alignment horizontal="left"/>
    </x:xf>
    <x:xf numFmtId="0" fontId="110" fillId="24" borderId="0" xfId="0" applyFont="1" applyFill="1" applyAlignment="1">
      <x:alignment horizontal="center"/>
    </x:xf>
    <x:xf numFmtId="202" fontId="121" fillId="24" borderId="67" xfId="0" applyNumberFormat="1" applyFont="1" applyFill="1" applyBorder="1" applyAlignment="1">
      <x:alignment horizontal="center"/>
    </x:xf>
    <x:xf numFmtId="202" fontId="121" fillId="24" borderId="69" xfId="0" applyNumberFormat="1" applyFont="1" applyFill="1" applyBorder="1" applyAlignment="1">
      <x:alignment horizontal="center"/>
    </x:xf>
    <x:xf numFmtId="0" fontId="204" fillId="0" borderId="0" xfId="0" applyFont="1" applyAlignment="1">
      <x:alignment horizontal="center" vertical="center"/>
    </x:xf>
    <x:xf numFmtId="49" fontId="103" fillId="0" borderId="0" xfId="0" applyNumberFormat="1" applyFont="1" applyAlignment="1">
      <x:alignment horizontal="left"/>
    </x:xf>
    <x:xf numFmtId="0" fontId="103" fillId="0" borderId="0" xfId="0" applyFont="1" applyAlignment="1">
      <x:alignment horizontal="left"/>
    </x:xf>
    <x:xf numFmtId="14" fontId="103" fillId="0" borderId="0" xfId="0" applyNumberFormat="1" applyFont="1" applyAlignment="1">
      <x:alignment horizontal="left"/>
    </x:xf>
    <x:xf numFmtId="0" fontId="104" fillId="24" borderId="95" xfId="0" applyFont="1" applyFill="1" applyBorder="1" applyAlignment="1">
      <x:alignment horizontal="center"/>
    </x:xf>
    <x:xf numFmtId="0" fontId="104" fillId="24" borderId="101" xfId="0" applyFont="1" applyFill="1" applyBorder="1" applyAlignment="1">
      <x:alignment horizontal="center"/>
    </x:xf>
    <x:xf numFmtId="0" fontId="103" fillId="0" borderId="0" xfId="44" applyFont="1" applyAlignment="1">
      <x:alignment horizontal="left"/>
    </x:xf>
    <x:xf numFmtId="0" fontId="103" fillId="0" borderId="0" xfId="0" applyFont="1" applyAlignment="1"/>
    <x:xf numFmtId="0" fontId="104" fillId="24" borderId="80" xfId="0" applyFont="1" applyFill="1" applyBorder="1" applyAlignment="1">
      <x:alignment horizontal="center" vertical="center"/>
    </x:xf>
    <x:xf numFmtId="0" fontId="104" fillId="24" borderId="101" xfId="0" applyFont="1" applyFill="1" applyBorder="1" applyAlignment="1">
      <x:alignment horizontal="center" vertical="center"/>
    </x:xf>
    <x:xf numFmtId="202" fontId="103" fillId="24" borderId="66" xfId="0" applyNumberFormat="1" applyFont="1" applyFill="1" applyBorder="1" applyAlignment="1">
      <x:alignment horizontal="center" vertical="center"/>
    </x:xf>
    <x:xf numFmtId="202" fontId="103" fillId="24" borderId="116" xfId="0" applyNumberFormat="1" applyFont="1" applyFill="1" applyBorder="1" applyAlignment="1">
      <x:alignment horizontal="center" vertical="center"/>
    </x:xf>
    <x:xf numFmtId="0" fontId="103" fillId="24" borderId="66" xfId="0" applyFont="1" applyFill="1" applyBorder="1" applyAlignment="1">
      <x:alignment horizontal="left"/>
    </x:xf>
    <x:xf numFmtId="0" fontId="103" fillId="24" borderId="117" xfId="0" applyFont="1" applyFill="1" applyBorder="1" applyAlignment="1">
      <x:alignment horizontal="left"/>
    </x:xf>
    <x:xf numFmtId="0" fontId="103" fillId="24" borderId="116" xfId="0" applyFont="1" applyFill="1" applyBorder="1" applyAlignment="1">
      <x:alignment horizontal="left"/>
    </x:xf>
    <x:xf numFmtId="208" fontId="107" fillId="36" borderId="13" xfId="742" applyFont="1" applyFill="1" applyBorder="1" applyAlignment="1">
      <x:alignment horizontal="left" vertical="top" wrapText="1"/>
    </x:xf>
    <x:xf numFmtId="208" fontId="107" fillId="36" borderId="0" xfId="742" applyFont="1" applyFill="1" applyAlignment="1">
      <x:alignment horizontal="left" vertical="top" wrapText="1"/>
    </x:xf>
    <x:xf numFmtId="208" fontId="107" fillId="36" borderId="10" xfId="742" applyFont="1" applyFill="1" applyBorder="1" applyAlignment="1">
      <x:alignment horizontal="left" vertical="top" wrapText="1"/>
    </x:xf>
    <x:xf numFmtId="208" fontId="107" fillId="36" borderId="67" xfId="742" applyFont="1" applyFill="1" applyBorder="1" applyAlignment="1">
      <x:alignment horizontal="left" vertical="top" wrapText="1"/>
    </x:xf>
    <x:xf numFmtId="208" fontId="107" fillId="36" borderId="68" xfId="742" applyFont="1" applyFill="1" applyBorder="1" applyAlignment="1">
      <x:alignment horizontal="left" vertical="top" wrapText="1"/>
    </x:xf>
    <x:xf numFmtId="208" fontId="107" fillId="36" borderId="69" xfId="742" applyFont="1" applyFill="1" applyBorder="1" applyAlignment="1">
      <x:alignment horizontal="left" vertical="top" wrapText="1"/>
    </x:xf>
    <x:xf numFmtId="208" fontId="130" fillId="36" borderId="0" xfId="742" applyFont="1" applyFill="1" applyAlignment="1">
      <x:alignment horizontal="center"/>
    </x:xf>
    <x:xf numFmtId="208" fontId="107" fillId="0" borderId="68" xfId="742" applyFont="1" applyBorder="1" applyAlignment="1">
      <x:alignment horizontal="center"/>
    </x:xf>
    <x:xf numFmtId="208" fontId="104" fillId="0" borderId="117" xfId="742" applyFont="1" applyBorder="1" applyAlignment="1">
      <x:alignment horizontal="center" vertical="center"/>
    </x:xf>
    <x:xf numFmtId="208" fontId="104" fillId="0" borderId="66" xfId="742" applyFont="1" applyBorder="1" applyAlignment="1">
      <x:alignment horizontal="left" vertical="center" wrapText="1"/>
    </x:xf>
    <x:xf numFmtId="208" fontId="104" fillId="0" borderId="117" xfId="742" applyFont="1" applyBorder="1" applyAlignment="1">
      <x:alignment horizontal="left" vertical="center" wrapText="1"/>
    </x:xf>
    <x:xf numFmtId="208" fontId="104" fillId="0" borderId="116" xfId="742" applyFont="1" applyBorder="1" applyAlignment="1">
      <x:alignment horizontal="left" vertical="center" wrapText="1"/>
    </x:xf>
    <x:xf numFmtId="208" fontId="104" fillId="0" borderId="67" xfId="742" applyFont="1" applyBorder="1" applyAlignment="1">
      <x:alignment horizontal="left" vertical="center" wrapText="1"/>
    </x:xf>
    <x:xf numFmtId="208" fontId="104" fillId="0" borderId="68" xfId="742" applyFont="1" applyBorder="1" applyAlignment="1">
      <x:alignment horizontal="left" vertical="center" wrapText="1"/>
    </x:xf>
    <x:xf numFmtId="208" fontId="104" fillId="0" borderId="69" xfId="742" applyFont="1" applyBorder="1" applyAlignment="1">
      <x:alignment horizontal="left" vertical="center" wrapText="1"/>
    </x:xf>
    <x:xf numFmtId="208" fontId="104" fillId="0" borderId="66" xfId="742" applyFont="1" applyBorder="1" applyAlignment="1">
      <x:alignment horizontal="center" vertical="center"/>
    </x:xf>
    <x:xf numFmtId="208" fontId="104" fillId="0" borderId="67" xfId="742" applyFont="1" applyBorder="1" applyAlignment="1">
      <x:alignment horizontal="center" vertical="center"/>
    </x:xf>
    <x:xf numFmtId="208" fontId="104" fillId="0" borderId="68" xfId="742" applyFont="1" applyBorder="1" applyAlignment="1">
      <x:alignment horizontal="center" vertical="center"/>
    </x:xf>
    <x:xf numFmtId="217" fontId="226" fillId="0" borderId="66" xfId="742" applyNumberFormat="1" applyFont="1" applyBorder="1" applyAlignment="1">
      <x:alignment horizontal="center" vertical="center"/>
    </x:xf>
    <x:xf numFmtId="217" fontId="226" fillId="0" borderId="117" xfId="742" applyNumberFormat="1" applyFont="1" applyBorder="1" applyAlignment="1">
      <x:alignment horizontal="center" vertical="center"/>
    </x:xf>
    <x:xf numFmtId="217" fontId="226" fillId="0" borderId="116" xfId="742" applyNumberFormat="1" applyFont="1" applyBorder="1" applyAlignment="1">
      <x:alignment horizontal="center" vertical="center"/>
    </x:xf>
    <x:xf numFmtId="217" fontId="226" fillId="0" borderId="67" xfId="742" applyNumberFormat="1" applyFont="1" applyBorder="1" applyAlignment="1">
      <x:alignment horizontal="center" vertical="center"/>
    </x:xf>
    <x:xf numFmtId="217" fontId="226" fillId="0" borderId="68" xfId="742" applyNumberFormat="1" applyFont="1" applyBorder="1" applyAlignment="1">
      <x:alignment horizontal="center" vertical="center"/>
    </x:xf>
    <x:xf numFmtId="217" fontId="226" fillId="0" borderId="69" xfId="742" applyNumberFormat="1" applyFont="1" applyBorder="1" applyAlignment="1">
      <x:alignment horizontal="center" vertical="center"/>
    </x:xf>
    <x:xf numFmtId="173" fontId="104" fillId="0" borderId="66" xfId="742" applyNumberFormat="1" applyFont="1" applyBorder="1" applyAlignment="1">
      <x:alignment horizontal="center" vertical="center"/>
    </x:xf>
    <x:xf numFmtId="173" fontId="104" fillId="0" borderId="117" xfId="742" applyNumberFormat="1" applyFont="1" applyBorder="1" applyAlignment="1">
      <x:alignment horizontal="center" vertical="center"/>
    </x:xf>
    <x:xf numFmtId="173" fontId="104" fillId="0" borderId="116" xfId="742" applyNumberFormat="1" applyFont="1" applyBorder="1" applyAlignment="1">
      <x:alignment horizontal="center" vertical="center"/>
    </x:xf>
    <x:xf numFmtId="173" fontId="104" fillId="0" borderId="67" xfId="742" applyNumberFormat="1" applyFont="1" applyBorder="1" applyAlignment="1">
      <x:alignment horizontal="center" vertical="center"/>
    </x:xf>
    <x:xf numFmtId="173" fontId="104" fillId="0" borderId="68" xfId="742" applyNumberFormat="1" applyFont="1" applyBorder="1" applyAlignment="1">
      <x:alignment horizontal="center" vertical="center"/>
    </x:xf>
    <x:xf numFmtId="173" fontId="104" fillId="0" borderId="69" xfId="742" applyNumberFormat="1" applyFont="1" applyBorder="1" applyAlignment="1">
      <x:alignment horizontal="center" vertical="center"/>
    </x:xf>
    <x:xf numFmtId="2" fontId="104" fillId="0" borderId="66" xfId="742" applyNumberFormat="1" applyFont="1" applyBorder="1" applyAlignment="1">
      <x:alignment horizontal="center" vertical="center"/>
    </x:xf>
    <x:xf numFmtId="2" fontId="104" fillId="0" borderId="117" xfId="742" applyNumberFormat="1" applyFont="1" applyBorder="1" applyAlignment="1">
      <x:alignment horizontal="center" vertical="center"/>
    </x:xf>
    <x:xf numFmtId="2" fontId="104" fillId="0" borderId="116" xfId="742" applyNumberFormat="1" applyFont="1" applyBorder="1" applyAlignment="1">
      <x:alignment horizontal="center" vertical="center"/>
    </x:xf>
    <x:xf numFmtId="2" fontId="104" fillId="0" borderId="67" xfId="742" applyNumberFormat="1" applyFont="1" applyBorder="1" applyAlignment="1">
      <x:alignment horizontal="center" vertical="center"/>
    </x:xf>
    <x:xf numFmtId="2" fontId="104" fillId="0" borderId="68" xfId="742" applyNumberFormat="1" applyFont="1" applyBorder="1" applyAlignment="1">
      <x:alignment horizontal="center" vertical="center"/>
    </x:xf>
    <x:xf numFmtId="2" fontId="104" fillId="0" borderId="69" xfId="742" applyNumberFormat="1" applyFont="1" applyBorder="1" applyAlignment="1">
      <x:alignment horizontal="center" vertical="center"/>
    </x:xf>
    <x:xf numFmtId="208" fontId="107" fillId="36" borderId="13" xfId="742" applyFont="1" applyFill="1" applyBorder="1" applyAlignment="1">
      <x:alignment horizontal="left"/>
    </x:xf>
    <x:xf numFmtId="208" fontId="107" fillId="36" borderId="0" xfId="742" applyFont="1" applyFill="1" applyAlignment="1">
      <x:alignment horizontal="left"/>
    </x:xf>
    <x:xf numFmtId="208" fontId="107" fillId="36" borderId="10" xfId="742" applyFont="1" applyFill="1" applyBorder="1" applyAlignment="1">
      <x:alignment horizontal="left"/>
    </x:xf>
    <x:xf numFmtId="208" fontId="104" fillId="0" borderId="66" xfId="742" applyFont="1" applyBorder="1" applyAlignment="1">
      <x:alignment horizontal="center" vertical="center" wrapText="1"/>
    </x:xf>
    <x:xf numFmtId="208" fontId="104" fillId="0" borderId="117" xfId="742" applyFont="1" applyBorder="1" applyAlignment="1">
      <x:alignment horizontal="center" vertical="center" wrapText="1"/>
    </x:xf>
    <x:xf numFmtId="208" fontId="104" fillId="0" borderId="116" xfId="742" applyFont="1" applyBorder="1" applyAlignment="1">
      <x:alignment horizontal="center" vertical="center" wrapText="1"/>
    </x:xf>
    <x:xf numFmtId="208" fontId="104" fillId="0" borderId="67" xfId="742" applyFont="1" applyBorder="1" applyAlignment="1">
      <x:alignment horizontal="center" vertical="center" wrapText="1"/>
    </x:xf>
    <x:xf numFmtId="208" fontId="104" fillId="0" borderId="68" xfId="742" applyFont="1" applyBorder="1" applyAlignment="1">
      <x:alignment horizontal="center" vertical="center" wrapText="1"/>
    </x:xf>
    <x:xf numFmtId="208" fontId="104" fillId="0" borderId="69" xfId="742" applyFont="1" applyBorder="1" applyAlignment="1">
      <x:alignment horizontal="center" vertical="center" wrapText="1"/>
    </x:xf>
    <x:xf numFmtId="208" fontId="104" fillId="0" borderId="116" xfId="742" applyFont="1" applyBorder="1" applyAlignment="1">
      <x:alignment horizontal="center" vertical="center"/>
    </x:xf>
    <x:xf numFmtId="208" fontId="104" fillId="0" borderId="69" xfId="742" applyFont="1" applyBorder="1" applyAlignment="1">
      <x:alignment horizontal="center" vertical="center"/>
    </x:xf>
    <x:xf numFmtId="0" fontId="104" fillId="0" borderId="66" xfId="742" applyNumberFormat="1" applyFont="1" applyBorder="1" applyAlignment="1">
      <x:alignment horizontal="center" vertical="center" wrapText="1"/>
    </x:xf>
    <x:xf numFmtId="0" fontId="104" fillId="0" borderId="117" xfId="742" applyNumberFormat="1" applyFont="1" applyBorder="1" applyAlignment="1">
      <x:alignment horizontal="center" vertical="center" wrapText="1"/>
    </x:xf>
    <x:xf numFmtId="0" fontId="104" fillId="0" borderId="116" xfId="742" applyNumberFormat="1" applyFont="1" applyBorder="1" applyAlignment="1">
      <x:alignment horizontal="center" vertical="center" wrapText="1"/>
    </x:xf>
    <x:xf numFmtId="0" fontId="104" fillId="0" borderId="67" xfId="742" applyNumberFormat="1" applyFont="1" applyBorder="1" applyAlignment="1">
      <x:alignment horizontal="center" vertical="center" wrapText="1"/>
    </x:xf>
    <x:xf numFmtId="0" fontId="104" fillId="0" borderId="68" xfId="742" applyNumberFormat="1" applyFont="1" applyBorder="1" applyAlignment="1">
      <x:alignment horizontal="center" vertical="center" wrapText="1"/>
    </x:xf>
    <x:xf numFmtId="0" fontId="104" fillId="0" borderId="69" xfId="742" applyNumberFormat="1" applyFont="1" applyBorder="1" applyAlignment="1">
      <x:alignment horizontal="center" vertical="center" wrapText="1"/>
    </x:xf>
    <x:xf numFmtId="218" fontId="104" fillId="0" borderId="66" xfId="742" applyNumberFormat="1" applyFont="1" applyBorder="1" applyAlignment="1">
      <x:alignment horizontal="center" vertical="center"/>
    </x:xf>
    <x:xf numFmtId="218" fontId="104" fillId="0" borderId="117" xfId="742" applyNumberFormat="1" applyFont="1" applyBorder="1" applyAlignment="1">
      <x:alignment horizontal="center" vertical="center"/>
    </x:xf>
    <x:xf numFmtId="218" fontId="104" fillId="0" borderId="116" xfId="742" applyNumberFormat="1" applyFont="1" applyBorder="1" applyAlignment="1">
      <x:alignment horizontal="center" vertical="center"/>
    </x:xf>
    <x:xf numFmtId="218" fontId="104" fillId="0" borderId="67" xfId="742" applyNumberFormat="1" applyFont="1" applyBorder="1" applyAlignment="1">
      <x:alignment horizontal="center" vertical="center"/>
    </x:xf>
    <x:xf numFmtId="218" fontId="104" fillId="0" borderId="68" xfId="742" applyNumberFormat="1" applyFont="1" applyBorder="1" applyAlignment="1">
      <x:alignment horizontal="center" vertical="center"/>
    </x:xf>
    <x:xf numFmtId="218" fontId="104" fillId="0" borderId="69" xfId="742" applyNumberFormat="1" applyFont="1" applyBorder="1" applyAlignment="1">
      <x:alignment horizontal="center" vertical="center"/>
    </x:xf>
    <x:xf numFmtId="208" fontId="107" fillId="0" borderId="80" xfId="742" applyFont="1" applyBorder="1" applyAlignment="1">
      <x:alignment horizontal="center" vertical="center"/>
    </x:xf>
    <x:xf numFmtId="208" fontId="107" fillId="0" borderId="95" xfId="742" applyFont="1" applyBorder="1" applyAlignment="1">
      <x:alignment horizontal="center" vertical="center"/>
    </x:xf>
    <x:xf numFmtId="208" fontId="107" fillId="0" borderId="101" xfId="742" applyFont="1" applyBorder="1" applyAlignment="1">
      <x:alignment horizontal="center" vertical="center"/>
    </x:xf>
    <x:xf numFmtId="208" fontId="99" fillId="0" borderId="0" xfId="743" applyFont="1" applyAlignment="1">
      <x:alignment horizontal="left" vertical="center"/>
    </x:xf>
    <x:xf numFmtId="208" fontId="204" fillId="26" borderId="66" xfId="742" applyFont="1" applyFill="1" applyBorder="1" applyAlignment="1">
      <x:alignment horizontal="center"/>
    </x:xf>
    <x:xf numFmtId="208" fontId="204" fillId="26" borderId="117" xfId="742" applyFont="1" applyFill="1" applyBorder="1" applyAlignment="1">
      <x:alignment horizontal="center"/>
    </x:xf>
    <x:xf numFmtId="208" fontId="204" fillId="26" borderId="116" xfId="742" applyFont="1" applyFill="1" applyBorder="1" applyAlignment="1">
      <x:alignment horizontal="center"/>
    </x:xf>
    <x:xf numFmtId="208" fontId="122" fillId="26" borderId="68" xfId="480" applyFont="1" applyFill="1" applyBorder="1" applyAlignment="1">
      <x:alignment horizontal="left" vertical="center"/>
    </x:xf>
    <x:xf numFmtId="208" fontId="122" fillId="26" borderId="68" xfId="742" applyFont="1" applyFill="1" applyBorder="1" applyAlignment="1">
      <x:alignment horizontal="left" vertical="center"/>
    </x:xf>
    <x:xf numFmtId="208" fontId="99" fillId="0" borderId="17" xfId="743" applyFont="1" applyBorder="1" applyAlignment="1">
      <x:alignment horizontal="left" vertical="center"/>
    </x:xf>
    <x:xf numFmtId="49" fontId="121" fillId="29" borderId="19" xfId="0" applyNumberFormat="1" applyFont="1" applyFill="1" applyBorder="1" applyAlignment="1">
      <x:alignment horizontal="left"/>
    </x:xf>
    <x:xf numFmtId="49" fontId="121" fillId="29" borderId="10" xfId="0" applyNumberFormat="1" applyFont="1" applyFill="1" applyBorder="1" applyAlignment="1">
      <x:alignment horizontal="left"/>
    </x:xf>
    <x:xf numFmtId="4" fontId="121" fillId="29" borderId="13" xfId="0" applyNumberFormat="1" applyFont="1" applyFill="1" applyBorder="1" applyAlignment="1">
      <x:alignment horizontal="center"/>
    </x:xf>
    <x:xf numFmtId="4" fontId="121" fillId="29" borderId="10" xfId="0" applyNumberFormat="1" applyFont="1" applyFill="1" applyBorder="1" applyAlignment="1">
      <x:alignment horizontal="center"/>
    </x:xf>
    <x:xf numFmtId="175" fontId="121" fillId="29" borderId="13" xfId="0" applyNumberFormat="1" applyFont="1" applyFill="1" applyBorder="1" applyAlignment="1">
      <x:alignment horizontal="center"/>
    </x:xf>
    <x:xf numFmtId="175" fontId="121" fillId="29" borderId="10" xfId="0" applyNumberFormat="1" applyFont="1" applyFill="1" applyBorder="1" applyAlignment="1">
      <x:alignment horizontal="center"/>
    </x:xf>
    <x:xf numFmtId="175" fontId="121" fillId="29" borderId="13" xfId="0" applyNumberFormat="1" applyFont="1" applyFill="1" applyBorder="1"/>
    <x:xf numFmtId="175" fontId="121" fillId="29" borderId="29" xfId="0" applyNumberFormat="1" applyFont="1" applyFill="1" applyBorder="1"/>
    <x:xf numFmtId="0" fontId="97" fillId="24" borderId="0" xfId="0" applyFont="1" applyFill="1" applyAlignment="1">
      <x:alignment horizontal="center"/>
    </x:xf>
    <x:xf numFmtId="0" fontId="166" fillId="24" borderId="89" xfId="0" applyFont="1" applyFill="1" applyBorder="1" applyAlignment="1">
      <x:alignment horizontal="center" vertical="center"/>
    </x:xf>
    <x:xf numFmtId="0" fontId="166" fillId="24" borderId="90" xfId="0" applyFont="1" applyFill="1" applyBorder="1" applyAlignment="1">
      <x:alignment horizontal="center" vertical="center"/>
    </x:xf>
    <x:xf numFmtId="0" fontId="166" fillId="24" borderId="91" xfId="0" applyFont="1" applyFill="1" applyBorder="1" applyAlignment="1">
      <x:alignment horizontal="center" vertical="center"/>
    </x:xf>
    <x:xf numFmtId="0" fontId="98" fillId="24" borderId="0" xfId="0" applyFont="1" applyFill="1" applyAlignment="1">
      <x:alignment horizontal="center"/>
    </x:xf>
    <x:xf numFmtId="0" fontId="99" fillId="24" borderId="0" xfId="0" applyFont="1" applyFill="1" applyAlignment="1">
      <x:alignment horizontal="center"/>
    </x:xf>
    <x:xf numFmtId="0" fontId="125" fillId="24" borderId="68" xfId="0" applyFont="1" applyFill="1" applyBorder="1" applyAlignment="1">
      <x:alignment horizontal="center"/>
    </x:xf>
    <x:xf numFmtId="0" fontId="132" fillId="24" borderId="0" xfId="0" applyFont="1" applyFill="1" applyAlignment="1">
      <x:alignment horizontal="center"/>
    </x:xf>
    <x:xf numFmtId="172" fontId="140" fillId="24" borderId="0" xfId="0" applyNumberFormat="1" applyFont="1" applyFill="1" applyAlignment="1">
      <x:alignment horizontal="center"/>
    </x:xf>
    <x:xf numFmtId="0" fontId="132" fillId="24" borderId="0" xfId="0" applyFont="1" applyFill="1" applyAlignment="1">
      <x:alignment horizontal="right" vertical="top"/>
    </x:xf>
    <x:xf numFmtId="0" fontId="120" fillId="24" borderId="0" xfId="0" applyFont="1" applyFill="1" applyAlignment="1">
      <x:alignment horizontal="left"/>
    </x:xf>
    <x:xf numFmtId="4" fontId="120" fillId="24" borderId="0" xfId="0" applyNumberFormat="1" applyFont="1" applyFill="1" applyAlignment="1">
      <x:alignment horizontal="center"/>
    </x:xf>
    <x:xf numFmtId="0" fontId="120" fillId="24" borderId="0" xfId="0" applyFont="1" applyFill="1" applyAlignment="1">
      <x:alignment horizontal="center"/>
    </x:xf>
    <x:xf numFmtId="0" fontId="110" fillId="24" borderId="0" xfId="0" applyFont="1" applyFill="1" applyAlignment="1">
      <x:alignment horizontal="center" vertical="center"/>
    </x:xf>
    <x:xf numFmtId="185" fontId="120" fillId="24" borderId="13" xfId="0" applyNumberFormat="1" applyFont="1" applyFill="1" applyBorder="1" applyAlignment="1">
      <x:alignment horizontal="center" vertical="center"/>
    </x:xf>
    <x:xf numFmtId="185" fontId="120" fillId="24" borderId="10" xfId="0" applyNumberFormat="1" applyFont="1" applyFill="1" applyBorder="1" applyAlignment="1">
      <x:alignment horizontal="center" vertical="center"/>
    </x:xf>
    <x:xf numFmtId="167" fontId="121" fillId="24" borderId="13" xfId="0" applyNumberFormat="1" applyFont="1" applyFill="1" applyBorder="1" applyAlignment="1">
      <x:alignment horizontal="center" vertical="center"/>
    </x:xf>
    <x:xf numFmtId="167" fontId="121" fillId="24" borderId="0" xfId="0" applyNumberFormat="1" applyFont="1" applyFill="1" applyAlignment="1">
      <x:alignment horizontal="center" vertical="center"/>
    </x:xf>
    <x:xf numFmtId="167" fontId="121" fillId="24" borderId="10" xfId="0" applyNumberFormat="1" applyFont="1" applyFill="1" applyBorder="1" applyAlignment="1">
      <x:alignment horizontal="center" vertical="center"/>
    </x:xf>
    <x:xf numFmtId="2" fontId="129" fillId="24" borderId="66" xfId="0" applyNumberFormat="1" applyFont="1" applyFill="1" applyBorder="1" applyAlignment="1">
      <x:alignment horizontal="center" vertical="center"/>
    </x:xf>
    <x:xf numFmtId="2" fontId="129" fillId="24" borderId="116" xfId="0" applyNumberFormat="1" applyFont="1" applyFill="1" applyBorder="1" applyAlignment="1">
      <x:alignment horizontal="center" vertical="center"/>
    </x:xf>
    <x:xf numFmtId="0" fontId="125" fillId="24" borderId="66" xfId="0" applyFont="1" applyFill="1" applyBorder="1" applyAlignment="1">
      <x:alignment horizontal="center" vertical="center"/>
    </x:xf>
    <x:xf numFmtId="0" fontId="125" fillId="24" borderId="117" xfId="0" applyFont="1" applyFill="1" applyBorder="1" applyAlignment="1">
      <x:alignment horizontal="center" vertical="center"/>
    </x:xf>
    <x:xf numFmtId="0" fontId="125" fillId="24" borderId="74" xfId="0" applyFont="1" applyFill="1" applyBorder="1" applyAlignment="1">
      <x:alignment horizontal="center" vertical="center"/>
    </x:xf>
    <x:xf numFmtId="3" fontId="120" fillId="24" borderId="13" xfId="0" applyNumberFormat="1" applyFont="1" applyFill="1" applyBorder="1" applyAlignment="1">
      <x:alignment horizontal="center" vertical="center"/>
    </x:xf>
    <x:xf numFmtId="3" fontId="120" fillId="24" borderId="10" xfId="0" applyNumberFormat="1" applyFont="1" applyFill="1" applyBorder="1" applyAlignment="1">
      <x:alignment horizontal="center" vertical="center"/>
    </x:xf>
    <x:xf numFmtId="167" fontId="121" fillId="24" borderId="51" xfId="0" applyNumberFormat="1" applyFont="1" applyFill="1" applyBorder="1" applyAlignment="1">
      <x:alignment horizontal="center" vertical="center"/>
    </x:xf>
    <x:xf numFmtId="167" fontId="121" fillId="24" borderId="20" xfId="0" applyNumberFormat="1" applyFont="1" applyFill="1" applyBorder="1" applyAlignment="1">
      <x:alignment horizontal="center" vertical="center"/>
    </x:xf>
    <x:xf numFmtId="167" fontId="121" fillId="24" borderId="31" xfId="0" applyNumberFormat="1" applyFont="1" applyFill="1" applyBorder="1" applyAlignment="1">
      <x:alignment horizontal="center" vertical="center"/>
    </x:xf>
    <x:xf numFmtId="2" fontId="129" fillId="24" borderId="51" xfId="0" applyNumberFormat="1" applyFont="1" applyFill="1" applyBorder="1" applyAlignment="1">
      <x:alignment horizontal="center" vertical="center"/>
    </x:xf>
    <x:xf numFmtId="2" fontId="129" fillId="24" borderId="31" xfId="0" applyNumberFormat="1" applyFont="1" applyFill="1" applyBorder="1" applyAlignment="1">
      <x:alignment horizontal="center" vertical="center"/>
    </x:xf>
    <x:xf numFmtId="200" fontId="125" fillId="24" borderId="51" xfId="0" applyNumberFormat="1" applyFont="1" applyFill="1" applyBorder="1" applyAlignment="1">
      <x:alignment horizontal="center" vertical="center"/>
    </x:xf>
    <x:xf numFmtId="200" fontId="125" fillId="24" borderId="20" xfId="0" applyNumberFormat="1" applyFont="1" applyFill="1" applyBorder="1" applyAlignment="1">
      <x:alignment horizontal="center" vertical="center"/>
    </x:xf>
    <x:xf numFmtId="200" fontId="125" fillId="24" borderId="32" xfId="0" applyNumberFormat="1" applyFont="1" applyFill="1" applyBorder="1" applyAlignment="1">
      <x:alignment horizontal="center" vertical="center"/>
    </x:xf>
    <x:xf numFmtId="175" fontId="120" fillId="24" borderId="67" xfId="0" applyNumberFormat="1" applyFont="1" applyFill="1" applyBorder="1" applyAlignment="1">
      <x:alignment horizontal="center" vertical="center"/>
    </x:xf>
    <x:xf numFmtId="175" fontId="120" fillId="24" borderId="69" xfId="0" applyNumberFormat="1" applyFont="1" applyFill="1" applyBorder="1" applyAlignment="1">
      <x:alignment horizontal="center" vertical="center"/>
    </x:xf>
    <x:xf numFmtId="175" fontId="120" fillId="24" borderId="66" xfId="0" applyNumberFormat="1" applyFont="1" applyFill="1" applyBorder="1" applyAlignment="1">
      <x:alignment horizontal="center" vertical="center"/>
    </x:xf>
    <x:xf numFmtId="175" fontId="120" fillId="24" borderId="116" xfId="0" applyNumberFormat="1" applyFont="1" applyFill="1" applyBorder="1" applyAlignment="1">
      <x:alignment horizontal="center" vertical="center"/>
    </x:xf>
    <x:xf numFmtId="175" fontId="120" fillId="24" borderId="13" xfId="0" applyNumberFormat="1" applyFont="1" applyFill="1" applyBorder="1" applyAlignment="1">
      <x:alignment horizontal="center" vertical="center"/>
    </x:xf>
    <x:xf numFmtId="175" fontId="120" fillId="24" borderId="10" xfId="0" applyNumberFormat="1" applyFont="1" applyFill="1" applyBorder="1" applyAlignment="1">
      <x:alignment horizontal="center" vertical="center"/>
    </x:xf>
    <x:xf numFmtId="0" fontId="125" fillId="24" borderId="13" xfId="0" applyFont="1" applyFill="1" applyBorder="1" applyAlignment="1">
      <x:alignment horizontal="center" vertical="center"/>
    </x:xf>
    <x:xf numFmtId="0" fontId="125" fillId="24" borderId="29" xfId="0" applyFont="1" applyFill="1" applyBorder="1" applyAlignment="1">
      <x:alignment horizontal="center" vertical="center"/>
    </x:xf>
    <x:xf numFmtId="0" fontId="125" fillId="24" borderId="67" xfId="0" applyFont="1" applyFill="1" applyBorder="1" applyAlignment="1">
      <x:alignment horizontal="center" vertical="center"/>
    </x:xf>
    <x:xf numFmtId="0" fontId="125" fillId="24" borderId="71" xfId="0" applyFont="1" applyFill="1" applyBorder="1" applyAlignment="1">
      <x:alignment horizontal="center" vertical="center"/>
    </x:xf>
    <x:xf numFmtId="2" fontId="125" fillId="24" borderId="66" xfId="0" applyNumberFormat="1" applyFont="1" applyFill="1" applyBorder="1" applyAlignment="1">
      <x:alignment horizontal="center" vertical="center"/>
    </x:xf>
    <x:xf numFmtId="2" fontId="125" fillId="24" borderId="117" xfId="0" applyNumberFormat="1" applyFont="1" applyFill="1" applyBorder="1" applyAlignment="1">
      <x:alignment horizontal="center" vertical="center"/>
    </x:xf>
    <x:xf numFmtId="2" fontId="125" fillId="24" borderId="74" xfId="0" applyNumberFormat="1" applyFont="1" applyFill="1" applyBorder="1" applyAlignment="1">
      <x:alignment horizontal="center" vertical="center"/>
    </x:xf>
    <x:xf numFmtId="2" fontId="125" fillId="24" borderId="67" xfId="0" applyNumberFormat="1" applyFont="1" applyFill="1" applyBorder="1" applyAlignment="1">
      <x:alignment horizontal="center" vertical="center"/>
    </x:xf>
    <x:xf numFmtId="2" fontId="125" fillId="24" borderId="68" xfId="0" applyNumberFormat="1" applyFont="1" applyFill="1" applyBorder="1" applyAlignment="1">
      <x:alignment horizontal="center" vertical="center"/>
    </x:xf>
    <x:xf numFmtId="2" fontId="125" fillId="24" borderId="71" xfId="0" applyNumberFormat="1" applyFont="1" applyFill="1" applyBorder="1" applyAlignment="1">
      <x:alignment horizontal="center" vertical="center"/>
    </x:xf>
    <x:xf numFmtId="167" fontId="121" fillId="24" borderId="66" xfId="0" applyNumberFormat="1" applyFont="1" applyFill="1" applyBorder="1" applyAlignment="1">
      <x:alignment horizontal="center" vertical="center"/>
    </x:xf>
    <x:xf numFmtId="167" fontId="121" fillId="24" borderId="117" xfId="0" applyNumberFormat="1" applyFont="1" applyFill="1" applyBorder="1" applyAlignment="1">
      <x:alignment horizontal="center" vertical="center"/>
    </x:xf>
    <x:xf numFmtId="167" fontId="121" fillId="24" borderId="116" xfId="0" applyNumberFormat="1" applyFont="1" applyFill="1" applyBorder="1" applyAlignment="1">
      <x:alignment horizontal="center" vertical="center"/>
    </x:xf>
    <x:xf numFmtId="0" fontId="125" fillId="24" borderId="66" xfId="0" applyFont="1" applyFill="1" applyBorder="1" applyAlignment="1">
      <x:alignment horizontal="center" vertical="center"/>
    </x:xf>
    <x:xf numFmtId="0" fontId="125" fillId="24" borderId="74" xfId="0" applyFont="1" applyFill="1" applyBorder="1" applyAlignment="1">
      <x:alignment horizontal="center" vertical="center"/>
    </x:xf>
    <x:xf numFmtId="0" fontId="120" fillId="29" borderId="0" xfId="0" applyFont="1" applyFill="1" applyAlignment="1">
      <x:alignment horizontal="center" vertical="center"/>
    </x:xf>
    <x:xf numFmtId="4" fontId="120" fillId="29" borderId="0" xfId="0" applyNumberFormat="1" applyFont="1" applyFill="1" applyAlignment="1">
      <x:alignment vertical="center"/>
    </x:xf>
    <x:xf numFmtId="175" fontId="120" fillId="29" borderId="25" xfId="0" applyNumberFormat="1" applyFont="1" applyFill="1" applyBorder="1" applyAlignment="1">
      <x:alignment horizontal="center" vertical="center"/>
    </x:xf>
    <x:xf numFmtId="175" fontId="120" fillId="29" borderId="32" xfId="0" applyNumberFormat="1" applyFont="1" applyFill="1" applyBorder="1" applyAlignment="1">
      <x:alignment horizontal="center" vertical="center"/>
    </x:xf>
    <x:xf numFmtId="175" fontId="120" fillId="29" borderId="21" xfId="0" applyNumberFormat="1" applyFont="1" applyFill="1" applyBorder="1" applyAlignment="1">
      <x:alignment vertical="center"/>
    </x:xf>
    <x:xf numFmtId="175" fontId="120" fillId="29" borderId="56" xfId="0" applyNumberFormat="1" applyFont="1" applyFill="1" applyBorder="1" applyAlignment="1">
      <x:alignment vertical="center"/>
    </x:xf>
    <x:xf numFmtId="0" fontId="120" fillId="24" borderId="58" xfId="0" applyFont="1" applyFill="1" applyBorder="1" applyAlignment="1">
      <x:alignment horizontal="center" vertical="center"/>
    </x:xf>
    <x:xf numFmtId="0" fontId="120" fillId="24" borderId="35" xfId="0" applyFont="1" applyFill="1" applyBorder="1" applyAlignment="1">
      <x:alignment horizontal="center" vertical="center"/>
    </x:xf>
    <x:xf numFmtId="0" fontId="120" fillId="24" borderId="55" xfId="0" applyFont="1" applyFill="1" applyBorder="1" applyAlignment="1">
      <x:alignment horizontal="center" vertical="center"/>
    </x:xf>
    <x:xf numFmtId="3" fontId="120" fillId="24" borderId="34" xfId="0" applyNumberFormat="1" applyFont="1" applyFill="1" applyBorder="1" applyAlignment="1">
      <x:alignment horizontal="center" vertical="center"/>
    </x:xf>
    <x:xf numFmtId="3" fontId="120" fillId="24" borderId="55" xfId="0" applyNumberFormat="1" applyFont="1" applyFill="1" applyBorder="1" applyAlignment="1">
      <x:alignment horizontal="center" vertical="center"/>
    </x:xf>
    <x:xf numFmtId="4" fontId="120" fillId="24" borderId="34" xfId="0" applyNumberFormat="1" applyFont="1" applyFill="1" applyBorder="1" applyAlignment="1">
      <x:alignment horizontal="center" vertical="center"/>
    </x:xf>
    <x:xf numFmtId="4" fontId="120" fillId="24" borderId="35" xfId="0" applyNumberFormat="1" applyFont="1" applyFill="1" applyBorder="1" applyAlignment="1">
      <x:alignment horizontal="center" vertical="center"/>
    </x:xf>
    <x:xf numFmtId="4" fontId="120" fillId="24" borderId="55" xfId="0" applyNumberFormat="1" applyFont="1" applyFill="1" applyBorder="1" applyAlignment="1">
      <x:alignment horizontal="center" vertical="center"/>
    </x:xf>
    <x:xf numFmtId="49" fontId="132" fillId="24" borderId="34" xfId="0" applyNumberFormat="1" applyFont="1" applyFill="1" applyBorder="1" applyAlignment="1">
      <x:alignment horizontal="center" vertical="center"/>
    </x:xf>
    <x:xf numFmtId="49" fontId="132" fillId="24" borderId="55" xfId="0" applyNumberFormat="1" applyFont="1" applyFill="1" applyBorder="1" applyAlignment="1">
      <x:alignment horizontal="center" vertical="center"/>
    </x:xf>
    <x:xf numFmtId="0" fontId="120" fillId="24" borderId="34" xfId="0" applyFont="1" applyFill="1" applyBorder="1" applyAlignment="1">
      <x:alignment horizontal="center" vertical="center"/>
    </x:xf>
    <x:xf numFmtId="0" fontId="120" fillId="24" borderId="59" xfId="0" applyFont="1" applyFill="1" applyBorder="1" applyAlignment="1">
      <x:alignment horizontal="center" vertical="center"/>
    </x:xf>
    <x:xf numFmtId="49" fontId="121" fillId="29" borderId="25" xfId="0" applyNumberFormat="1" applyFont="1" applyFill="1" applyBorder="1"/>
    <x:xf numFmtId="49" fontId="121" fillId="29" borderId="31" xfId="0" applyNumberFormat="1" applyFont="1" applyFill="1" applyBorder="1"/>
    <x:xf numFmtId="4" fontId="121" fillId="29" borderId="20" xfId="0" applyNumberFormat="1" applyFont="1" applyFill="1" applyBorder="1" applyAlignment="1">
      <x:alignment horizontal="center"/>
    </x:xf>
    <x:xf numFmtId="175" fontId="121" fillId="29" borderId="51" xfId="0" applyNumberFormat="1" applyFont="1" applyFill="1" applyBorder="1" applyAlignment="1">
      <x:alignment horizontal="center"/>
    </x:xf>
    <x:xf numFmtId="175" fontId="121" fillId="29" borderId="31" xfId="0" applyNumberFormat="1" applyFont="1" applyFill="1" applyBorder="1" applyAlignment="1">
      <x:alignment horizontal="center"/>
    </x:xf>
    <x:xf numFmtId="175" fontId="121" fillId="29" borderId="51" xfId="0" applyNumberFormat="1" applyFont="1" applyFill="1" applyBorder="1"/>
    <x:xf numFmtId="175" fontId="121" fillId="29" borderId="32" xfId="0" applyNumberFormat="1" applyFont="1" applyFill="1" applyBorder="1"/>
    <x:xf numFmtId="0" fontId="121" fillId="29" borderId="51" xfId="0" applyFont="1" applyFill="1" applyBorder="1" applyAlignment="1">
      <x:alignment horizontal="center" vertical="center"/>
    </x:xf>
    <x:xf numFmtId="0" fontId="121" fillId="29" borderId="32" xfId="0" applyFont="1" applyFill="1" applyBorder="1" applyAlignment="1">
      <x:alignment horizontal="center" vertical="center"/>
    </x:xf>
    <x:xf numFmtId="49" fontId="121" fillId="29" borderId="24" xfId="0" applyNumberFormat="1" applyFont="1" applyFill="1" applyBorder="1" applyAlignment="1">
      <x:alignment horizontal="left"/>
    </x:xf>
    <x:xf numFmtId="49" fontId="121" fillId="29" borderId="15" xfId="0" applyNumberFormat="1" applyFont="1" applyFill="1" applyBorder="1" applyAlignment="1">
      <x:alignment horizontal="left"/>
    </x:xf>
    <x:xf numFmtId="4" fontId="121" fillId="29" borderId="16" xfId="0" applyNumberFormat="1" applyFont="1" applyFill="1" applyBorder="1" applyAlignment="1">
      <x:alignment horizontal="center"/>
    </x:xf>
    <x:xf numFmtId="4" fontId="121" fillId="29" borderId="15" xfId="0" applyNumberFormat="1" applyFont="1" applyFill="1" applyBorder="1" applyAlignment="1">
      <x:alignment horizontal="center"/>
    </x:xf>
    <x:xf numFmtId="175" fontId="121" fillId="29" borderId="16" xfId="0" applyNumberFormat="1" applyFont="1" applyFill="1" applyBorder="1" applyAlignment="1">
      <x:alignment horizontal="center"/>
    </x:xf>
    <x:xf numFmtId="175" fontId="121" fillId="29" borderId="15" xfId="0" applyNumberFormat="1" applyFont="1" applyFill="1" applyBorder="1" applyAlignment="1">
      <x:alignment horizontal="center"/>
    </x:xf>
    <x:xf numFmtId="175" fontId="121" fillId="29" borderId="16" xfId="0" applyNumberFormat="1" applyFont="1" applyFill="1" applyBorder="1"/>
    <x:xf numFmtId="175" fontId="121" fillId="29" borderId="30" xfId="0" applyNumberFormat="1" applyFont="1" applyFill="1" applyBorder="1"/>
    <x:xf numFmtId="0" fontId="120" fillId="29" borderId="19" xfId="0" applyFont="1" applyFill="1" applyBorder="1" applyAlignment="1">
      <x:alignment horizontal="center" vertical="center"/>
    </x:xf>
    <x:xf numFmtId="0" fontId="120" fillId="29" borderId="10" xfId="0" applyFont="1" applyFill="1" applyBorder="1" applyAlignment="1">
      <x:alignment horizontal="center" vertical="center"/>
    </x:xf>
    <x:xf numFmtId="0" fontId="120" fillId="29" borderId="66" xfId="0" applyFont="1" applyFill="1" applyBorder="1" applyAlignment="1">
      <x:alignment horizontal="center"/>
    </x:xf>
    <x:xf numFmtId="0" fontId="120" fillId="29" borderId="116" xfId="0" applyFont="1" applyFill="1" applyBorder="1" applyAlignment="1">
      <x:alignment horizontal="center"/>
    </x:xf>
    <x:xf numFmtId="0" fontId="120" fillId="29" borderId="13" xfId="0" applyFont="1" applyFill="1" applyBorder="1" applyAlignment="1">
      <x:alignment horizontal="center" vertical="center"/>
    </x:xf>
    <x:xf numFmtId="0" fontId="120" fillId="29" borderId="25" xfId="0" applyFont="1" applyFill="1" applyBorder="1" applyAlignment="1">
      <x:alignment horizontal="center" vertical="center"/>
    </x:xf>
    <x:xf numFmtId="0" fontId="120" fillId="29" borderId="31" xfId="0" applyFont="1" applyFill="1" applyBorder="1" applyAlignment="1">
      <x:alignment horizontal="center" vertical="center"/>
    </x:xf>
    <x:xf numFmtId="0" fontId="103" fillId="29" borderId="51" xfId="0" applyFont="1" applyFill="1" applyBorder="1" applyAlignment="1">
      <x:alignment horizontal="center" vertical="center"/>
    </x:xf>
    <x:xf numFmtId="0" fontId="103" fillId="29" borderId="31" xfId="0" applyFont="1" applyFill="1" applyBorder="1" applyAlignment="1">
      <x:alignment horizontal="center" vertical="center"/>
    </x:xf>
    <x:xf numFmtId="0" fontId="121" fillId="29" borderId="51" xfId="0" applyFont="1" applyFill="1" applyBorder="1" applyAlignment="1">
      <x:alignment horizontal="center" vertical="top"/>
    </x:xf>
    <x:xf numFmtId="0" fontId="121" fillId="29" borderId="31" xfId="0" applyFont="1" applyFill="1" applyBorder="1" applyAlignment="1">
      <x:alignment horizontal="center" vertical="top"/>
    </x:xf>
    <x:xf numFmtId="0" fontId="120" fillId="29" borderId="24" xfId="0" applyFont="1" applyFill="1" applyBorder="1" applyAlignment="1">
      <x:alignment horizontal="center" vertical="center"/>
    </x:xf>
    <x:xf numFmtId="0" fontId="120" fillId="29" borderId="15" xfId="0" applyFont="1" applyFill="1" applyBorder="1" applyAlignment="1">
      <x:alignment horizontal="center" vertical="center"/>
    </x:xf>
    <x:xf numFmtId="0" fontId="120" fillId="29" borderId="34" xfId="0" applyFont="1" applyFill="1" applyBorder="1" applyAlignment="1">
      <x:alignment horizontal="center"/>
    </x:xf>
    <x:xf numFmtId="0" fontId="120" fillId="29" borderId="35" xfId="0" applyFont="1" applyFill="1" applyBorder="1" applyAlignment="1">
      <x:alignment horizontal="center"/>
    </x:xf>
    <x:xf numFmtId="0" fontId="120" fillId="29" borderId="16" xfId="0" applyFont="1" applyFill="1" applyBorder="1" applyAlignment="1">
      <x:alignment horizontal="center" vertical="center"/>
    </x:xf>
    <x:xf numFmtId="0" fontId="120" fillId="29" borderId="16" xfId="0" applyFont="1" applyFill="1" applyBorder="1" applyAlignment="1">
      <x:alignment horizontal="center"/>
    </x:xf>
    <x:xf numFmtId="0" fontId="120" fillId="29" borderId="30" xfId="0" applyFont="1" applyFill="1" applyBorder="1" applyAlignment="1">
      <x:alignment horizontal="center"/>
    </x:xf>
    <x:xf numFmtId="0" fontId="162" fillId="24" borderId="80" xfId="0" applyFont="1" applyFill="1" applyBorder="1" applyAlignment="1">
      <x:alignment horizontal="center"/>
    </x:xf>
    <x:xf numFmtId="0" fontId="162" fillId="24" borderId="95" xfId="0" applyFont="1" applyFill="1" applyBorder="1" applyAlignment="1">
      <x:alignment horizontal="center"/>
    </x:xf>
    <x:xf numFmtId="0" fontId="162" fillId="24" borderId="101" xfId="0" applyFont="1" applyFill="1" applyBorder="1" applyAlignment="1">
      <x:alignment horizontal="center"/>
    </x:xf>
    <x:xf numFmtId="4" fontId="138" fillId="0" borderId="25" xfId="0" applyNumberFormat="1" applyFont="1" applyBorder="1" applyAlignment="1">
      <x:alignment horizontal="center" vertical="center"/>
    </x:xf>
    <x:xf numFmtId="4" fontId="138" fillId="0" borderId="20" xfId="0" applyNumberFormat="1" applyFont="1" applyBorder="1" applyAlignment="1">
      <x:alignment horizontal="center" vertical="center"/>
    </x:xf>
    <x:xf numFmtId="4" fontId="138" fillId="0" borderId="31" xfId="0" applyNumberFormat="1" applyFont="1" applyBorder="1" applyAlignment="1">
      <x:alignment horizontal="center" vertical="center"/>
    </x:xf>
    <x:xf numFmtId="0" fontId="103" fillId="24" borderId="0" xfId="0" applyFont="1" applyFill="1" applyAlignment="1">
      <x:alignment horizontal="left"/>
    </x:xf>
    <x:xf numFmtId="0" fontId="103" fillId="30" borderId="0" xfId="44" applyFont="1" applyFill="1" applyAlignment="1">
      <x:alignment horizontal="left"/>
    </x:xf>
    <x:xf numFmtId="14" fontId="103" fillId="24" borderId="0" xfId="44" applyNumberFormat="1" applyFont="1" applyFill="1" applyAlignment="1">
      <x:alignment horizontal="left"/>
    </x:xf>
    <x:xf numFmtId="168" fontId="121" fillId="24" borderId="0" xfId="0" applyNumberFormat="1" applyFont="1" applyFill="1" applyAlignment="1">
      <x:alignment horizontal="center" vertical="center"/>
    </x:xf>
    <x:xf numFmtId="0" fontId="204" fillId="24" borderId="0" xfId="0" applyFont="1" applyFill="1" applyAlignment="1">
      <x:alignment horizontal="center"/>
    </x:xf>
    <x:xf numFmtId="0" fontId="107" fillId="24" borderId="0" xfId="0" applyFont="1" applyFill="1" applyAlignment="1">
      <x:alignment horizontal="center"/>
    </x:xf>
    <x:xf numFmtId="49" fontId="103" fillId="24" borderId="0" xfId="44" applyNumberFormat="1" applyFont="1" applyFill="1" applyAlignment="1">
      <x:alignment horizontal="left"/>
    </x:xf>
    <x:xf numFmtId="49" fontId="103" fillId="24" borderId="0" xfId="0" applyNumberFormat="1" applyFont="1" applyFill="1" applyAlignment="1">
      <x:alignment horizontal="left"/>
    </x:xf>
    <x:xf numFmtId="200" fontId="103" fillId="0" borderId="0" xfId="0" applyNumberFormat="1" applyFont="1" applyAlignment="1">
      <x:alignment horizontal="left" vertical="center"/>
    </x:xf>
    <x:xf numFmtId="14" fontId="103" fillId="24" borderId="0" xfId="0" applyNumberFormat="1" applyFont="1" applyFill="1" applyAlignment="1">
      <x:alignment horizontal="left"/>
    </x:xf>
    <x:xf numFmtId="49" fontId="121" fillId="24" borderId="19" xfId="0" applyNumberFormat="1" applyFont="1" applyFill="1" applyBorder="1" applyAlignment="1">
      <x:alignment horizontal="left"/>
    </x:xf>
    <x:xf numFmtId="49" fontId="121" fillId="24" borderId="10" xfId="0" applyNumberFormat="1" applyFont="1" applyFill="1" applyBorder="1" applyAlignment="1">
      <x:alignment horizontal="left"/>
    </x:xf>
    <x:xf numFmtId="4" fontId="121" fillId="24" borderId="13" xfId="0" applyNumberFormat="1" applyFont="1" applyFill="1" applyBorder="1" applyAlignment="1">
      <x:alignment horizontal="center"/>
    </x:xf>
    <x:xf numFmtId="4" fontId="121" fillId="24" borderId="10" xfId="0" applyNumberFormat="1" applyFont="1" applyFill="1" applyBorder="1" applyAlignment="1">
      <x:alignment horizontal="center"/>
    </x:xf>
    <x:xf numFmtId="175" fontId="121" fillId="24" borderId="13" xfId="0" applyNumberFormat="1" applyFont="1" applyFill="1" applyBorder="1" applyAlignment="1">
      <x:alignment horizontal="center"/>
    </x:xf>
    <x:xf numFmtId="175" fontId="121" fillId="24" borderId="10" xfId="0" applyNumberFormat="1" applyFont="1" applyFill="1" applyBorder="1" applyAlignment="1">
      <x:alignment horizontal="center"/>
    </x:xf>
    <x:xf numFmtId="175" fontId="121" fillId="24" borderId="13" xfId="0" applyNumberFormat="1" applyFont="1" applyFill="1" applyBorder="1"/>
    <x:xf numFmtId="175" fontId="121" fillId="24" borderId="29" xfId="0" applyNumberFormat="1" applyFont="1" applyFill="1" applyBorder="1"/>
    <x:xf numFmtId="0" fontId="107" fillId="24" borderId="117" xfId="0" applyFont="1" applyFill="1" applyBorder="1" applyAlignment="1">
      <x:alignment horizontal="center"/>
    </x:xf>
    <x:xf numFmtId="185" fontId="120" fillId="24" borderId="19" xfId="0" applyNumberFormat="1" applyFont="1" applyFill="1" applyBorder="1" applyAlignment="1">
      <x:alignment horizontal="center" vertical="center"/>
    </x:xf>
    <x:xf numFmtId="0" fontId="133" fillId="24" borderId="135" xfId="0" applyFont="1" applyFill="1" applyBorder="1" applyAlignment="1">
      <x:alignment horizontal="left" vertical="center"/>
    </x:xf>
    <x:xf numFmtId="0" fontId="133" fillId="24" borderId="68" xfId="0" applyFont="1" applyFill="1" applyBorder="1" applyAlignment="1">
      <x:alignment horizontal="left" vertical="center"/>
    </x:xf>
    <x:xf numFmtId="175" fontId="125" fillId="24" borderId="68" xfId="0" applyNumberFormat="1" applyFont="1" applyFill="1" applyBorder="1" applyAlignment="1">
      <x:alignment horizontal="center" vertical="center"/>
    </x:xf>
    <x:xf numFmtId="0" fontId="125" fillId="24" borderId="141" xfId="0" applyFont="1" applyFill="1" applyBorder="1" applyAlignment="1">
      <x:alignment horizontal="center" vertical="center"/>
    </x:xf>
    <x:xf numFmtId="3" fontId="120" fillId="24" borderId="19" xfId="0" applyNumberFormat="1" applyFont="1" applyFill="1" applyBorder="1" applyAlignment="1">
      <x:alignment horizontal="center" vertical="center"/>
    </x:xf>
    <x:xf numFmtId="2" fontId="121" fillId="24" borderId="13" xfId="0" applyNumberFormat="1" applyFont="1" applyFill="1" applyBorder="1" applyAlignment="1">
      <x:alignment horizontal="center" vertical="center"/>
    </x:xf>
    <x:xf numFmtId="2" fontId="121" fillId="24" borderId="10" xfId="0" applyNumberFormat="1" applyFont="1" applyFill="1" applyBorder="1" applyAlignment="1">
      <x:alignment horizontal="center" vertical="center"/>
    </x:xf>
    <x:xf numFmtId="0" fontId="125" fillId="24" borderId="13" xfId="0" applyFont="1" applyFill="1" applyBorder="1" applyAlignment="1">
      <x:alignment horizontal="center" vertical="center"/>
    </x:xf>
    <x:xf numFmtId="0" fontId="125" fillId="24" borderId="0" xfId="0" applyFont="1" applyFill="1" applyAlignment="1">
      <x:alignment horizontal="center" vertical="center"/>
    </x:xf>
    <x:xf numFmtId="0" fontId="125" fillId="24" borderId="29" xfId="0" applyFont="1" applyFill="1" applyBorder="1" applyAlignment="1">
      <x:alignment horizontal="center" vertical="center"/>
    </x:xf>
    <x:xf numFmtId="175" fontId="120" fillId="24" borderId="61" xfId="0" applyNumberFormat="1" applyFont="1" applyFill="1" applyBorder="1" applyAlignment="1">
      <x:alignment horizontal="center" vertical="center"/>
    </x:xf>
    <x:xf numFmtId="175" fontId="120" fillId="24" borderId="136" xfId="0" applyNumberFormat="1" applyFont="1" applyFill="1" applyBorder="1" applyAlignment="1">
      <x:alignment horizontal="center" vertical="center"/>
    </x:xf>
    <x:xf numFmtId="0" fontId="133" fillId="24" borderId="133" xfId="0" applyFont="1" applyFill="1" applyBorder="1" applyAlignment="1">
      <x:alignment horizontal="left" vertical="center"/>
    </x:xf>
    <x:xf numFmtId="0" fontId="133" fillId="24" borderId="137" xfId="0" applyFont="1" applyFill="1" applyBorder="1" applyAlignment="1">
      <x:alignment horizontal="left" vertical="center"/>
    </x:xf>
    <x:xf numFmtId="175" fontId="125" fillId="24" borderId="137" xfId="0" applyNumberFormat="1" applyFont="1" applyFill="1" applyBorder="1" applyAlignment="1">
      <x:alignment horizontal="center" vertical="center"/>
    </x:xf>
    <x:xf numFmtId="175" fontId="125" fillId="24" borderId="140" xfId="0" applyNumberFormat="1" applyFont="1" applyFill="1" applyBorder="1" applyAlignment="1">
      <x:alignment horizontal="center" vertical="center"/>
    </x:xf>
    <x:xf numFmtId="175" fontId="120" fillId="24" borderId="138" xfId="0" applyNumberFormat="1" applyFont="1" applyFill="1" applyBorder="1" applyAlignment="1">
      <x:alignment horizontal="center" vertical="center"/>
    </x:xf>
    <x:xf numFmtId="175" fontId="120" fillId="24" borderId="134" xfId="0" applyNumberFormat="1" applyFont="1" applyFill="1" applyBorder="1" applyAlignment="1">
      <x:alignment horizontal="center" vertical="center"/>
    </x:xf>
    <x:xf numFmtId="2" fontId="133" fillId="24" borderId="13" xfId="0" applyNumberFormat="1" applyFont="1" applyFill="1" applyBorder="1" applyAlignment="1">
      <x:alignment horizontal="left" vertical="center"/>
    </x:xf>
    <x:xf numFmtId="2" fontId="133" fillId="24" borderId="0" xfId="0" applyNumberFormat="1" applyFont="1" applyFill="1" applyAlignment="1">
      <x:alignment horizontal="left" vertical="center"/>
    </x:xf>
    <x:xf numFmtId="175" fontId="125" fillId="24" borderId="0" xfId="0" applyNumberFormat="1" applyFont="1" applyFill="1" applyAlignment="1">
      <x:alignment horizontal="center" vertical="center"/>
    </x:xf>
    <x:xf numFmtId="0" fontId="125" fillId="24" borderId="29" xfId="0" applyFont="1" applyFill="1" applyBorder="1" applyAlignment="1">
      <x:alignment horizontal="center" vertical="center"/>
    </x:xf>
    <x:xf numFmtId="175" fontId="120" fillId="24" borderId="19" xfId="0" applyNumberFormat="1" applyFont="1" applyFill="1" applyBorder="1" applyAlignment="1">
      <x:alignment horizontal="center" vertical="center"/>
    </x:xf>
    <x:xf numFmtId="167" fontId="121" fillId="24" borderId="133" xfId="0" applyNumberFormat="1" applyFont="1" applyFill="1" applyBorder="1" applyAlignment="1">
      <x:alignment horizontal="center" vertical="center"/>
    </x:xf>
    <x:xf numFmtId="167" fontId="121" fillId="24" borderId="137" xfId="0" applyNumberFormat="1" applyFont="1" applyFill="1" applyBorder="1" applyAlignment="1">
      <x:alignment horizontal="center" vertical="center"/>
    </x:xf>
    <x:xf numFmtId="167" fontId="121" fillId="24" borderId="134" xfId="0" applyNumberFormat="1" applyFont="1" applyFill="1" applyBorder="1" applyAlignment="1">
      <x:alignment horizontal="center" vertical="center"/>
    </x:xf>
    <x:xf numFmtId="0" fontId="125" fillId="24" borderId="133" xfId="0" applyFont="1" applyFill="1" applyBorder="1" applyAlignment="1">
      <x:alignment horizontal="center" vertical="center"/>
    </x:xf>
    <x:xf numFmtId="0" fontId="125" fillId="24" borderId="140" xfId="0" applyFont="1" applyFill="1" applyBorder="1" applyAlignment="1">
      <x:alignment horizontal="center" vertical="center"/>
    </x:xf>
    <x:xf numFmtId="0" fontId="120" fillId="24" borderId="0" xfId="0" applyFont="1" applyFill="1" applyAlignment="1">
      <x:alignment horizontal="center" vertical="center"/>
    </x:xf>
    <x:xf numFmtId="4" fontId="120" fillId="24" borderId="0" xfId="0" applyNumberFormat="1" applyFont="1" applyFill="1" applyAlignment="1">
      <x:alignment vertical="center"/>
    </x:xf>
    <x:xf numFmtId="175" fontId="120" fillId="24" borderId="25" xfId="0" applyNumberFormat="1" applyFont="1" applyFill="1" applyBorder="1" applyAlignment="1">
      <x:alignment horizontal="center" vertical="center"/>
    </x:xf>
    <x:xf numFmtId="175" fontId="120" fillId="24" borderId="32" xfId="0" applyNumberFormat="1" applyFont="1" applyFill="1" applyBorder="1" applyAlignment="1">
      <x:alignment horizontal="center" vertical="center"/>
    </x:xf>
    <x:xf numFmtId="175" fontId="120" fillId="24" borderId="21" xfId="0" applyNumberFormat="1" applyFont="1" applyFill="1" applyBorder="1" applyAlignment="1">
      <x:alignment vertical="center"/>
    </x:xf>
    <x:xf numFmtId="175" fontId="120" fillId="24" borderId="56" xfId="0" applyNumberFormat="1" applyFont="1" applyFill="1" applyBorder="1" applyAlignment="1">
      <x:alignment vertical="center"/>
    </x:xf>
    <x:xf numFmtId="3" fontId="120" fillId="24" borderId="58" xfId="0" applyNumberFormat="1" applyFont="1" applyFill="1" applyBorder="1" applyAlignment="1">
      <x:alignment horizontal="center" vertical="center"/>
    </x:xf>
    <x:xf numFmtId="49" fontId="121" fillId="24" borderId="25" xfId="0" applyNumberFormat="1" applyFont="1" applyFill="1" applyBorder="1"/>
    <x:xf numFmtId="49" fontId="121" fillId="24" borderId="31" xfId="0" applyNumberFormat="1" applyFont="1" applyFill="1" applyBorder="1"/>
    <x:xf numFmtId="4" fontId="121" fillId="24" borderId="20" xfId="0" applyNumberFormat="1" applyFont="1" applyFill="1" applyBorder="1" applyAlignment="1">
      <x:alignment horizontal="center"/>
    </x:xf>
    <x:xf numFmtId="175" fontId="121" fillId="24" borderId="51" xfId="0" applyNumberFormat="1" applyFont="1" applyFill="1" applyBorder="1" applyAlignment="1">
      <x:alignment horizontal="center"/>
    </x:xf>
    <x:xf numFmtId="175" fontId="121" fillId="24" borderId="31" xfId="0" applyNumberFormat="1" applyFont="1" applyFill="1" applyBorder="1" applyAlignment="1">
      <x:alignment horizontal="center"/>
    </x:xf>
    <x:xf numFmtId="175" fontId="121" fillId="24" borderId="51" xfId="0" applyNumberFormat="1" applyFont="1" applyFill="1" applyBorder="1"/>
    <x:xf numFmtId="175" fontId="121" fillId="24" borderId="32" xfId="0" applyNumberFormat="1" applyFont="1" applyFill="1" applyBorder="1"/>
    <x:xf numFmtId="0" fontId="121" fillId="24" borderId="51" xfId="0" applyFont="1" applyFill="1" applyBorder="1" applyAlignment="1">
      <x:alignment horizontal="center" vertical="center"/>
    </x:xf>
    <x:xf numFmtId="0" fontId="121" fillId="24" borderId="32" xfId="0" applyFont="1" applyFill="1" applyBorder="1" applyAlignment="1">
      <x:alignment horizontal="center" vertical="center"/>
    </x:xf>
    <x:xf numFmtId="49" fontId="121" fillId="24" borderId="24" xfId="0" applyNumberFormat="1" applyFont="1" applyFill="1" applyBorder="1" applyAlignment="1">
      <x:alignment horizontal="left"/>
    </x:xf>
    <x:xf numFmtId="49" fontId="121" fillId="24" borderId="15" xfId="0" applyNumberFormat="1" applyFont="1" applyFill="1" applyBorder="1" applyAlignment="1">
      <x:alignment horizontal="left"/>
    </x:xf>
    <x:xf numFmtId="175" fontId="121" fillId="24" borderId="16" xfId="0" applyNumberFormat="1" applyFont="1" applyFill="1" applyBorder="1" applyAlignment="1">
      <x:alignment horizontal="center"/>
    </x:xf>
    <x:xf numFmtId="175" fontId="121" fillId="24" borderId="15" xfId="0" applyNumberFormat="1" applyFont="1" applyFill="1" applyBorder="1" applyAlignment="1">
      <x:alignment horizontal="center"/>
    </x:xf>
    <x:xf numFmtId="175" fontId="121" fillId="24" borderId="16" xfId="0" applyNumberFormat="1" applyFont="1" applyFill="1" applyBorder="1"/>
    <x:xf numFmtId="175" fontId="121" fillId="24" borderId="30" xfId="0" applyNumberFormat="1" applyFont="1" applyFill="1" applyBorder="1"/>
    <x:xf numFmtId="0" fontId="120" fillId="24" borderId="19" xfId="0" applyFont="1" applyFill="1" applyBorder="1" applyAlignment="1">
      <x:alignment horizontal="center" vertical="center"/>
    </x:xf>
    <x:xf numFmtId="0" fontId="120" fillId="24" borderId="10" xfId="0" applyFont="1" applyFill="1" applyBorder="1" applyAlignment="1">
      <x:alignment horizontal="center" vertical="center"/>
    </x:xf>
    <x:xf numFmtId="0" fontId="120" fillId="24" borderId="66" xfId="0" applyFont="1" applyFill="1" applyBorder="1" applyAlignment="1">
      <x:alignment horizontal="center"/>
    </x:xf>
    <x:xf numFmtId="0" fontId="120" fillId="24" borderId="116" xfId="0" applyFont="1" applyFill="1" applyBorder="1" applyAlignment="1">
      <x:alignment horizontal="center"/>
    </x:xf>
    <x:xf numFmtId="0" fontId="120" fillId="24" borderId="13" xfId="0" applyFont="1" applyFill="1" applyBorder="1" applyAlignment="1">
      <x:alignment horizontal="center" vertical="center"/>
    </x:xf>
    <x:xf numFmtId="0" fontId="120" fillId="24" borderId="25" xfId="0" applyFont="1" applyFill="1" applyBorder="1" applyAlignment="1">
      <x:alignment horizontal="center" vertical="center"/>
    </x:xf>
    <x:xf numFmtId="0" fontId="120" fillId="24" borderId="31" xfId="0" applyFont="1" applyFill="1" applyBorder="1" applyAlignment="1">
      <x:alignment horizontal="center" vertical="center"/>
    </x:xf>
    <x:xf numFmtId="0" fontId="103" fillId="24" borderId="51" xfId="0" applyFont="1" applyFill="1" applyBorder="1" applyAlignment="1">
      <x:alignment horizontal="center" vertical="center"/>
    </x:xf>
    <x:xf numFmtId="0" fontId="103" fillId="24" borderId="31" xfId="0" applyFont="1" applyFill="1" applyBorder="1" applyAlignment="1">
      <x:alignment horizontal="center" vertical="center"/>
    </x:xf>
    <x:xf numFmtId="0" fontId="121" fillId="24" borderId="31" xfId="0" applyFont="1" applyFill="1" applyBorder="1" applyAlignment="1">
      <x:alignment horizontal="center" vertical="center"/>
    </x:xf>
    <x:xf numFmtId="0" fontId="120" fillId="24" borderId="24" xfId="0" applyFont="1" applyFill="1" applyBorder="1" applyAlignment="1">
      <x:alignment horizontal="center" vertical="center"/>
    </x:xf>
    <x:xf numFmtId="0" fontId="120" fillId="24" borderId="15" xfId="0" applyFont="1" applyFill="1" applyBorder="1" applyAlignment="1">
      <x:alignment horizontal="center" vertical="center"/>
    </x:xf>
    <x:xf numFmtId="0" fontId="120" fillId="24" borderId="34" xfId="0" applyFont="1" applyFill="1" applyBorder="1" applyAlignment="1">
      <x:alignment horizontal="center"/>
    </x:xf>
    <x:xf numFmtId="0" fontId="120" fillId="24" borderId="35" xfId="0" applyFont="1" applyFill="1" applyBorder="1" applyAlignment="1">
      <x:alignment horizontal="center"/>
    </x:xf>
    <x:xf numFmtId="0" fontId="120" fillId="24" borderId="16" xfId="0" applyFont="1" applyFill="1" applyBorder="1" applyAlignment="1">
      <x:alignment horizontal="center" vertical="center"/>
    </x:xf>
    <x:xf numFmtId="0" fontId="120" fillId="24" borderId="16" xfId="0" applyFont="1" applyFill="1" applyBorder="1" applyAlignment="1">
      <x:alignment horizontal="center"/>
    </x:xf>
    <x:xf numFmtId="0" fontId="120" fillId="24" borderId="30" xfId="0" applyFont="1" applyFill="1" applyBorder="1" applyAlignment="1">
      <x:alignment horizontal="center"/>
    </x:xf>
    <x:xf numFmtId="0" fontId="120" fillId="29" borderId="0" xfId="0" applyFont="1" applyFill="1" applyAlignment="1">
      <x:alignment horizontal="center" vertical="center"/>
    </x:xf>
    <x:xf numFmtId="4" fontId="120" fillId="29" borderId="0" xfId="0" applyNumberFormat="1" applyFont="1" applyFill="1" applyAlignment="1">
      <x:alignment vertical="center"/>
    </x:xf>
    <x:xf numFmtId="0" fontId="120" fillId="24" borderId="0" xfId="0" applyFont="1" applyFill="1" applyAlignment="1">
      <x:alignment horizontal="center" vertical="center"/>
    </x:xf>
    <x:xf numFmtId="0" fontId="154" fillId="0" borderId="0" xfId="0" applyFont="1" applyAlignment="1">
      <x:alignment horizontal="center"/>
    </x:xf>
    <x:xf numFmtId="0" fontId="97" fillId="0" borderId="0" xfId="43" applyFont="1" applyAlignment="1">
      <x:alignment horizontal="left"/>
    </x:xf>
    <x:xf numFmtId="0" fontId="97" fillId="24" borderId="0" xfId="43" applyFont="1" applyFill="1" applyAlignment="1">
      <x:alignment horizontal="left"/>
    </x:xf>
    <x:xf numFmtId="0" fontId="143" fillId="0" borderId="24" xfId="0" applyFont="1" applyBorder="1" applyAlignment="1">
      <x:alignment horizontal="center"/>
    </x:xf>
    <x:xf numFmtId="0" fontId="143" fillId="0" borderId="17" xfId="0" applyFont="1" applyBorder="1" applyAlignment="1">
      <x:alignment horizontal="center"/>
    </x:xf>
    <x:xf numFmtId="0" fontId="143" fillId="0" borderId="30" xfId="0" applyFont="1" applyBorder="1" applyAlignment="1">
      <x:alignment horizontal="center"/>
    </x:xf>
    <x:xf numFmtId="0" fontId="143" fillId="0" borderId="25" xfId="0" applyFont="1" applyBorder="1" applyAlignment="1">
      <x:alignment horizontal="center"/>
    </x:xf>
    <x:xf numFmtId="0" fontId="143" fillId="0" borderId="20" xfId="0" applyFont="1" applyBorder="1" applyAlignment="1">
      <x:alignment horizontal="center"/>
    </x:xf>
    <x:xf numFmtId="0" fontId="143" fillId="0" borderId="32" xfId="0" applyFont="1" applyBorder="1" applyAlignment="1">
      <x:alignment horizontal="center"/>
    </x:xf>
    <x:xf numFmtId="0" fontId="142" fillId="0" borderId="66" xfId="43" applyFont="1" applyBorder="1" applyAlignment="1">
      <x:alignment horizontal="center" vertical="center"/>
    </x:xf>
    <x:xf numFmtId="0" fontId="142" fillId="0" borderId="116" xfId="43" applyFont="1" applyBorder="1" applyAlignment="1">
      <x:alignment horizontal="center" vertical="center"/>
    </x:xf>
    <x:xf numFmtId="0" fontId="145" fillId="0" borderId="49" xfId="0" applyFont="1" applyBorder="1" applyAlignment="1">
      <x:alignment horizontal="center"/>
    </x:xf>
    <x:xf numFmtId="0" fontId="145" fillId="0" borderId="23" xfId="0" applyFont="1" applyBorder="1" applyAlignment="1">
      <x:alignment horizontal="center"/>
    </x:xf>
    <x:xf numFmtId="0" fontId="142" fillId="0" borderId="13" xfId="43" applyFont="1" applyBorder="1" applyAlignment="1">
      <x:alignment horizontal="center" vertical="center"/>
    </x:xf>
    <x:xf numFmtId="0" fontId="142" fillId="0" borderId="10" xfId="43" applyFont="1" applyBorder="1" applyAlignment="1">
      <x:alignment horizontal="center" vertical="center"/>
    </x:xf>
    <x:xf numFmtId="0" fontId="146" fillId="0" borderId="17" xfId="0" applyFont="1" applyBorder="1" applyAlignment="1">
      <x:alignment horizontal="center" vertical="center"/>
    </x:xf>
    <x:xf numFmtId="0" fontId="146" fillId="0" borderId="0" xfId="0" applyFont="1" applyAlignment="1">
      <x:alignment horizontal="center" vertical="center"/>
    </x:xf>
    <x:xf numFmtId="0" fontId="103" fillId="0" borderId="81" xfId="43" applyFont="1" applyBorder="1" applyAlignment="1">
      <x:alignment horizontal="left"/>
    </x:xf>
    <x:xf numFmtId="200" fontId="104" fillId="24" borderId="81" xfId="43" applyNumberFormat="1" applyFont="1" applyFill="1" applyBorder="1" applyAlignment="1">
      <x:alignment horizontal="center"/>
    </x:xf>
    <x:xf numFmtId="4" fontId="97" fillId="24" borderId="13" xfId="34" applyNumberFormat="1" applyFont="1" applyFill="1" applyBorder="1" applyAlignment="1">
      <x:alignment horizontal="center"/>
    </x:xf>
    <x:xf numFmtId="4" fontId="97" fillId="24" borderId="10" xfId="34" applyNumberFormat="1" applyFont="1" applyFill="1" applyBorder="1" applyAlignment="1">
      <x:alignment horizontal="center"/>
    </x:xf>
    <x:xf numFmtId="4" fontId="107" fillId="0" borderId="80" xfId="34" applyNumberFormat="1" applyFont="1" applyFill="1" applyBorder="1" applyAlignment="1">
      <x:alignment horizontal="right"/>
    </x:xf>
    <x:xf numFmtId="4" fontId="107" fillId="0" borderId="101" xfId="34" applyNumberFormat="1" applyFont="1" applyFill="1" applyBorder="1" applyAlignment="1">
      <x:alignment horizontal="right"/>
    </x:xf>
    <x:xf numFmtId="4" fontId="125" fillId="0" borderId="13" xfId="43" applyNumberFormat="1" applyFont="1" applyBorder="1" applyAlignment="1">
      <x:alignment horizontal="center"/>
    </x:xf>
    <x:xf numFmtId="4" fontId="125" fillId="0" borderId="10" xfId="43" applyNumberFormat="1" applyFont="1" applyBorder="1" applyAlignment="1">
      <x:alignment horizontal="center"/>
    </x:xf>
    <x:xf numFmtId="0" fontId="142" fillId="0" borderId="95" xfId="43" applyFont="1" applyBorder="1" applyAlignment="1">
      <x:alignment horizontal="center" vertical="center"/>
    </x:xf>
    <x:xf numFmtId="0" fontId="142" fillId="0" borderId="101" xfId="43" applyFont="1" applyBorder="1" applyAlignment="1">
      <x:alignment horizontal="center" vertical="center"/>
    </x:xf>
    <x:xf numFmtId="0" fontId="104" fillId="0" borderId="117" xfId="43" applyFont="1" applyBorder="1" applyAlignment="1">
      <x:alignment horizontal="center" vertical="center"/>
    </x:xf>
    <x:xf numFmtId="0" fontId="230" fillId="0" borderId="117" xfId="43" applyFont="1" applyBorder="1" applyAlignment="1">
      <x:alignment horizontal="center" vertical="center"/>
    </x:xf>
    <x:xf numFmtId="0" fontId="104" fillId="24" borderId="81" xfId="43" applyFont="1" applyFill="1" applyBorder="1" applyAlignment="1">
      <x:alignment horizontal="center"/>
    </x:xf>
    <x:xf numFmtId="0" fontId="104" fillId="0" borderId="117" xfId="43" applyFont="1" applyBorder="1" applyAlignment="1">
      <x:alignment horizontal="center" vertical="center"/>
    </x:xf>
    <x:xf numFmtId="0" fontId="110" fillId="0" borderId="0" xfId="43" applyFont="1" applyAlignment="1">
      <x:alignment horizontal="center" vertical="center"/>
    </x:xf>
    <x:xf numFmtId="0" fontId="107" fillId="0" borderId="80" xfId="43" applyFont="1" applyBorder="1" applyAlignment="1">
      <x:alignment horizontal="center"/>
    </x:xf>
    <x:xf numFmtId="0" fontId="107" fillId="0" borderId="95" xfId="43" applyFont="1" applyBorder="1" applyAlignment="1">
      <x:alignment horizontal="center"/>
    </x:xf>
    <x:xf numFmtId="0" fontId="107" fillId="0" borderId="101" xfId="43" applyFont="1" applyBorder="1" applyAlignment="1">
      <x:alignment horizontal="center"/>
    </x:xf>
    <x:xf numFmtId="0" fontId="103" fillId="0" borderId="80" xfId="43" applyFont="1" applyBorder="1" applyAlignment="1">
      <x:alignment horizontal="left" vertical="center"/>
    </x:xf>
    <x:xf numFmtId="0" fontId="103" fillId="0" borderId="95" xfId="43" applyFont="1" applyBorder="1" applyAlignment="1">
      <x:alignment horizontal="left" vertical="center"/>
    </x:xf>
    <x:xf numFmtId="0" fontId="103" fillId="0" borderId="101" xfId="43" applyFont="1" applyBorder="1" applyAlignment="1">
      <x:alignment horizontal="left" vertical="center"/>
    </x:xf>
    <x:xf numFmtId="0" fontId="110" fillId="0" borderId="0" xfId="43" applyFont="1" applyAlignment="1">
      <x:alignment horizontal="left"/>
    </x:xf>
    <x:xf numFmtId="0" fontId="107" fillId="0" borderId="81" xfId="43" applyFont="1" applyBorder="1" applyAlignment="1">
      <x:alignment horizontal="left"/>
    </x:xf>
    <x:xf numFmtId="0" fontId="110" fillId="24" borderId="80" xfId="43" applyFont="1" applyFill="1" applyBorder="1" applyAlignment="1">
      <x:alignment horizontal="center" vertical="center"/>
    </x:xf>
    <x:xf numFmtId="0" fontId="110" fillId="24" borderId="101" xfId="43" applyFont="1" applyFill="1" applyBorder="1" applyAlignment="1">
      <x:alignment horizontal="center" vertical="center"/>
    </x:xf>
    <x:xf numFmtId="0" fontId="230" fillId="0" borderId="80" xfId="43" applyFont="1" applyBorder="1" applyAlignment="1">
      <x:alignment horizontal="center" vertical="center"/>
    </x:xf>
    <x:xf numFmtId="0" fontId="230" fillId="0" borderId="95" xfId="43" applyFont="1" applyBorder="1" applyAlignment="1">
      <x:alignment horizontal="center" vertical="center"/>
    </x:xf>
    <x:xf numFmtId="0" fontId="230" fillId="0" borderId="101" xfId="43" applyFont="1" applyBorder="1" applyAlignment="1">
      <x:alignment horizontal="center" vertical="center"/>
    </x:xf>
    <x:xf numFmtId="0" fontId="110" fillId="0" borderId="101" xfId="43" applyFont="1" applyBorder="1" applyAlignment="1">
      <x:alignment horizontal="center" vertical="center"/>
    </x:xf>
    <x:xf numFmtId="0" fontId="110" fillId="0" borderId="81" xfId="43" applyFont="1" applyBorder="1" applyAlignment="1">
      <x:alignment horizontal="center" vertical="center"/>
    </x:xf>
    <x:xf numFmtId="0" fontId="110" fillId="0" borderId="80" xfId="43" applyFont="1" applyBorder="1" applyAlignment="1">
      <x:alignment horizontal="center" vertical="center"/>
    </x:xf>
    <x:xf numFmtId="0" fontId="110" fillId="0" borderId="80" xfId="43" applyFont="1" applyBorder="1" applyAlignment="1">
      <x:alignment horizontal="left" vertical="center"/>
    </x:xf>
    <x:xf numFmtId="0" fontId="110" fillId="0" borderId="95" xfId="43" applyFont="1" applyBorder="1" applyAlignment="1">
      <x:alignment horizontal="left" vertical="center"/>
    </x:xf>
    <x:xf numFmtId="0" fontId="110" fillId="0" borderId="101" xfId="43" applyFont="1" applyBorder="1" applyAlignment="1">
      <x:alignment horizontal="left" vertical="center"/>
    </x:xf>
    <x:xf numFmtId="0" fontId="142" fillId="0" borderId="117" xfId="43" applyFont="1" applyBorder="1" applyAlignment="1">
      <x:alignment horizontal="center" vertical="center"/>
    </x:xf>
    <x:xf numFmtId="0" fontId="142" fillId="0" borderId="121" xfId="43" applyFont="1" applyBorder="1" applyAlignment="1">
      <x:alignment horizontal="center" vertical="center"/>
    </x:xf>
    <x:xf numFmtId="0" fontId="142" fillId="0" borderId="125" xfId="43" applyFont="1" applyBorder="1" applyAlignment="1">
      <x:alignment horizontal="center" vertical="center"/>
    </x:xf>
    <x:xf numFmtId="49" fontId="107" fillId="24" borderId="34" xfId="0" applyNumberFormat="1" applyFont="1" applyFill="1" applyBorder="1" applyAlignment="1">
      <x:alignment horizontal="center" vertical="center"/>
    </x:xf>
    <x:xf numFmtId="49" fontId="107" fillId="24" borderId="55" xfId="0" applyNumberFormat="1" applyFont="1" applyFill="1" applyBorder="1" applyAlignment="1">
      <x:alignment horizontal="center" vertical="center"/>
    </x:xf>
    <x:xf numFmtId="0" fontId="142" fillId="0" borderId="13" xfId="43" applyFont="1" applyBorder="1" applyAlignment="1">
      <x:alignment horizontal="center" vertical="center"/>
    </x:xf>
    <x:xf numFmtId="0" fontId="142" fillId="0" borderId="10" xfId="43" applyFont="1" applyBorder="1" applyAlignment="1">
      <x:alignment horizontal="center" vertical="center"/>
    </x:xf>
    <x:xf numFmtId="173" fontId="97" fillId="24" borderId="13" xfId="43" applyNumberFormat="1" applyFont="1" applyFill="1" applyBorder="1" applyAlignment="1">
      <x:alignment horizontal="center"/>
    </x:xf>
    <x:xf numFmtId="173" fontId="97" fillId="24" borderId="10" xfId="43" applyNumberFormat="1" applyFont="1" applyFill="1" applyBorder="1" applyAlignment="1">
      <x:alignment horizontal="center"/>
    </x:xf>
    <x:xf numFmtId="0" fontId="103" fillId="0" borderId="95" xfId="43" applyFont="1" applyBorder="1" applyAlignment="1">
      <x:alignment horizontal="center" vertical="center"/>
    </x:xf>
    <x:xf numFmtId="0" fontId="103" fillId="0" borderId="101" xfId="43" applyFont="1" applyBorder="1" applyAlignment="1">
      <x:alignment horizontal="center" vertical="center"/>
    </x:xf>
    <x:xf numFmtId="0" fontId="103" fillId="24" borderId="80" xfId="43" applyFont="1" applyFill="1" applyBorder="1" applyAlignment="1">
      <x:alignment horizontal="center" vertical="center"/>
    </x:xf>
    <x:xf numFmtId="0" fontId="103" fillId="24" borderId="101" xfId="43" applyFont="1" applyFill="1" applyBorder="1" applyAlignment="1">
      <x:alignment horizontal="center" vertical="center"/>
    </x:xf>
    <x:xf numFmtId="0" fontId="110" fillId="0" borderId="66" xfId="43" applyFont="1" applyBorder="1" applyAlignment="1">
      <x:alignment horizontal="center" vertical="center"/>
    </x:xf>
    <x:xf numFmtId="0" fontId="110" fillId="0" borderId="121" xfId="43" applyFont="1" applyBorder="1" applyAlignment="1">
      <x:alignment horizontal="center" vertical="center"/>
    </x:xf>
    <x:xf numFmtId="0" fontId="142" fillId="0" borderId="80" xfId="43" applyFont="1" applyBorder="1" applyAlignment="1">
      <x:alignment horizontal="center" vertical="center"/>
    </x:xf>
    <x:xf numFmtId="0" fontId="142" fillId="0" borderId="121" xfId="43" applyFont="1" applyBorder="1" applyAlignment="1">
      <x:alignment horizontal="center" vertical="center"/>
    </x:xf>
    <x:xf numFmtId="0" fontId="142" fillId="0" borderId="125" xfId="43" applyFont="1" applyBorder="1" applyAlignment="1">
      <x:alignment horizontal="center" vertical="center"/>
    </x:xf>
    <x:xf numFmtId="0" fontId="142" fillId="0" borderId="70" xfId="43" applyFont="1" applyBorder="1" applyAlignment="1">
      <x:alignment horizontal="center" vertical="center"/>
    </x:xf>
    <x:xf numFmtId="0" fontId="142" fillId="0" borderId="14" xfId="43" applyFont="1" applyBorder="1" applyAlignment="1">
      <x:alignment horizontal="center" vertical="center"/>
    </x:xf>
    <x:xf numFmtId="0" fontId="142" fillId="0" borderId="0" xfId="43" applyFont="1" applyAlignment="1">
      <x:alignment horizontal="center" vertical="center"/>
    </x:xf>
    <x:xf numFmtId="0" fontId="103" fillId="0" borderId="95" xfId="43" applyFont="1" applyBorder="1" applyAlignment="1">
      <x:alignment horizontal="center" vertical="center"/>
    </x:xf>
    <x:xf numFmtId="0" fontId="103" fillId="0" borderId="101" xfId="43" applyFont="1" applyBorder="1" applyAlignment="1">
      <x:alignment horizontal="center" vertical="center"/>
    </x:xf>
    <x:xf numFmtId="0" fontId="107" fillId="0" borderId="0" xfId="61" applyFont="1" applyAlignment="1">
      <x:alignment horizontal="center"/>
    </x:xf>
    <x:xf numFmtId="4" fontId="132" fillId="0" borderId="80" xfId="43" applyNumberFormat="1" applyFont="1" applyBorder="1" applyAlignment="1">
      <x:alignment horizontal="right"/>
    </x:xf>
    <x:xf numFmtId="4" fontId="132" fillId="0" borderId="101" xfId="43" applyNumberFormat="1" applyFont="1" applyBorder="1" applyAlignment="1">
      <x:alignment horizontal="right"/>
    </x:xf>
    <x:xf numFmtId="0" fontId="110" fillId="0" borderId="125" xfId="43" applyFont="1" applyBorder="1" applyAlignment="1">
      <x:alignment horizontal="center" vertical="center"/>
    </x:xf>
    <x:xf numFmtId="0" fontId="110" fillId="24" borderId="125" xfId="43" applyFont="1" applyFill="1" applyBorder="1" applyAlignment="1">
      <x:alignment horizontal="center" vertical="center"/>
    </x:xf>
    <x:xf numFmtId="4" fontId="97" fillId="24" borderId="66" xfId="34" applyNumberFormat="1" applyFont="1" applyFill="1" applyBorder="1" applyAlignment="1">
      <x:alignment horizontal="center"/>
    </x:xf>
    <x:xf numFmtId="4" fontId="97" fillId="24" borderId="116" xfId="34" applyNumberFormat="1" applyFont="1" applyFill="1" applyBorder="1" applyAlignment="1">
      <x:alignment horizontal="center"/>
    </x:xf>
    <x:xf numFmtId="4" fontId="97" fillId="24" borderId="14" xfId="43" applyNumberFormat="1" applyFont="1" applyFill="1" applyBorder="1" applyAlignment="1">
      <x:alignment horizontal="center"/>
    </x:xf>
    <x:xf numFmtId="173" fontId="97" fillId="24" borderId="66" xfId="43" applyNumberFormat="1" applyFont="1" applyFill="1" applyBorder="1" applyAlignment="1">
      <x:alignment horizontal="center"/>
    </x:xf>
    <x:xf numFmtId="173" fontId="97" fillId="24" borderId="116" xfId="43" applyNumberFormat="1" applyFont="1" applyFill="1" applyBorder="1" applyAlignment="1">
      <x:alignment horizontal="center"/>
    </x:xf>
    <x:xf numFmtId="4" fontId="97" fillId="24" borderId="70" xfId="43" applyNumberFormat="1" applyFont="1" applyFill="1" applyBorder="1" applyAlignment="1">
      <x:alignment horizontal="center"/>
    </x:xf>
    <x:xf numFmtId="0" fontId="142" fillId="0" borderId="122" xfId="43" applyFont="1" applyBorder="1" applyAlignment="1">
      <x:alignment horizontal="center" vertical="center"/>
    </x:xf>
    <x:xf numFmtId="4" fontId="125" fillId="0" borderId="66" xfId="43" applyNumberFormat="1" applyFont="1" applyBorder="1" applyAlignment="1">
      <x:alignment horizontal="center"/>
    </x:xf>
    <x:xf numFmtId="4" fontId="125" fillId="0" borderId="116" xfId="43" applyNumberFormat="1" applyFont="1" applyBorder="1" applyAlignment="1">
      <x:alignment horizontal="center"/>
    </x:xf>
    <x:xf numFmtId="14" fontId="97" fillId="0" borderId="0" xfId="43" applyNumberFormat="1" applyFont="1" applyAlignment="1">
      <x:alignment horizontal="left"/>
    </x:xf>
    <x:xf numFmtId="0" fontId="97" fillId="0" borderId="0" xfId="43" applyFont="1" applyAlignment="1">
      <x:alignment horizontal="left"/>
    </x:xf>
    <x:xf numFmtId="0" fontId="132" fillId="0" borderId="0" xfId="43" applyFont="1" applyAlignment="1">
      <x:alignment horizontal="center"/>
    </x:xf>
    <x:xf numFmtId="0" fontId="142" fillId="0" borderId="33" xfId="43" applyFont="1" applyBorder="1" applyAlignment="1">
      <x:alignment horizontal="center" vertical="center"/>
    </x:xf>
    <x:xf numFmtId="0" fontId="104" fillId="0" borderId="121" xfId="0" applyFont="1" applyBorder="1" applyAlignment="1">
      <x:alignment horizontal="center"/>
    </x:xf>
    <x:xf numFmtId="0" fontId="104" fillId="0" borderId="122" xfId="0" applyFont="1" applyBorder="1" applyAlignment="1">
      <x:alignment horizontal="center"/>
    </x:xf>
    <x:xf numFmtId="0" fontId="204" fillId="0" borderId="0" xfId="43" applyFont="1" applyAlignment="1">
      <x:alignment horizontal="center"/>
    </x:xf>
    <x:xf numFmtId="0" fontId="132" fillId="0" borderId="0" xfId="43" applyFont="1" applyAlignment="1">
      <x:alignment horizontal="left"/>
    </x:xf>
    <x:xf numFmtId="200" fontId="97" fillId="24" borderId="0" xfId="43" applyNumberFormat="1" applyFont="1" applyFill="1" applyAlignment="1">
      <x:alignment horizontal="left"/>
    </x:xf>
    <x:xf numFmtId="49" fontId="97" fillId="0" borderId="0" xfId="43" applyNumberFormat="1" applyFont="1" applyAlignment="1">
      <x:alignment horizontal="left"/>
    </x:xf>
    <x:xf numFmtId="0" fontId="72" fillId="0" borderId="0" xfId="37" applyFont="1" applyAlignment="1">
      <x:alignment horizontal="center"/>
    </x:xf>
    <x:xf numFmtId="0" fontId="19" fillId="24" borderId="0" xfId="49" applyFont="1" applyFill="1" applyAlignment="1">
      <x:alignment horizontal="center"/>
    </x:xf>
    <x:xf numFmtId="0" fontId="18" fillId="0" borderId="125" xfId="37" applyFont="1" applyBorder="1" applyAlignment="1">
      <x:alignment horizontal="center"/>
    </x:xf>
    <x:xf numFmtId="0" fontId="14" fillId="0" borderId="0" xfId="37" applyFont="1" applyAlignment="1">
      <x:alignment horizontal="center"/>
    </x:xf>
    <x:xf numFmtId="4" fontId="28" fillId="24" borderId="95" xfId="49" applyNumberFormat="1" applyFont="1" applyFill="1" applyBorder="1" applyAlignment="1">
      <x:alignment horizontal="center"/>
    </x:xf>
    <x:xf numFmtId="10" fontId="28" fillId="24" borderId="95" xfId="49" applyNumberFormat="1" applyFont="1" applyFill="1" applyBorder="1" applyAlignment="1">
      <x:alignment horizontal="center"/>
    </x:xf>
    <x:xf numFmtId="175" fontId="28" fillId="24" borderId="0" xfId="49" applyNumberFormat="1" applyFont="1" applyFill="1" applyAlignment="1">
      <x:alignment horizontal="right"/>
    </x:xf>
    <x:xf numFmtId="10" fontId="28" fillId="24" borderId="0" xfId="49" applyNumberFormat="1" applyFont="1" applyFill="1" applyAlignment="1">
      <x:alignment horizontal="right"/>
    </x:xf>
    <x:xf numFmtId="0" fontId="13" fillId="24" borderId="0" xfId="49" applyFont="1" applyFill="1" applyAlignment="1">
      <x:alignment horizontal="left" vertical="top" wrapText="1"/>
    </x:xf>
    <x:xf numFmtId="4" fontId="13" fillId="24" borderId="95" xfId="49" applyNumberFormat="1" applyFont="1" applyFill="1" applyBorder="1" applyAlignment="1">
      <x:alignment horizontal="center"/>
    </x:xf>
    <x:xf numFmtId="0" fontId="38" fillId="0" borderId="0" xfId="37" applyFont="1" applyAlignment="1">
      <x:alignment horizontal="center"/>
    </x:xf>
    <x:xf numFmtId="0" fontId="18" fillId="24" borderId="0" xfId="42" applyFont="1" applyFill="1" applyAlignment="1">
      <x:alignment horizontal="left"/>
    </x:xf>
    <x:xf numFmtId="200" fontId="11" fillId="24" borderId="0" xfId="42" applyNumberFormat="1" applyFont="1" applyFill="1" applyAlignment="1">
      <x:alignment horizontal="left"/>
    </x:xf>
    <x:xf numFmtId="0" fontId="18" fillId="24" borderId="0" xfId="42" applyFont="1" applyFill="1" applyAlignment="1">
      <x:alignment horizontal="left"/>
    </x:xf>
    <x:xf numFmtId="0" fontId="13" fillId="0" borderId="125" xfId="49" applyFont="1" applyBorder="1" applyAlignment="1">
      <x:alignment horizontal="left"/>
    </x:xf>
    <x:xf numFmtId="0" fontId="11" fillId="24" borderId="95" xfId="49" applyFont="1" applyFill="1" applyBorder="1" applyAlignment="1">
      <x:alignment horizontal="left"/>
    </x:xf>
    <x:xf numFmtId="0" fontId="28" fillId="24" borderId="125" xfId="49" applyFont="1" applyFill="1" applyBorder="1" applyAlignment="1">
      <x:alignment horizontal="center"/>
    </x:xf>
    <x:xf numFmtId="0" fontId="64" fillId="24" borderId="0" xfId="49" applyFont="1" applyFill="1" applyAlignment="1">
      <x:alignment horizontal="center"/>
    </x:xf>
    <x:xf numFmtId="4" fontId="13" fillId="24" borderId="125" xfId="49" applyNumberFormat="1" applyFont="1" applyFill="1" applyBorder="1" applyAlignment="1">
      <x:alignment horizontal="center"/>
    </x:xf>
    <x:xf numFmtId="0" fontId="125" fillId="24" borderId="0" xfId="59" applyFont="1" applyFill="1" applyAlignment="1">
      <x:alignment horizontal="left" vertical="center"/>
    </x:xf>
    <x:xf numFmtId="0" fontId="154" fillId="0" borderId="0" xfId="38" applyFont="1" applyAlignment="1">
      <x:alignment horizontal="center"/>
    </x:xf>
    <x:xf numFmtId="0" fontId="161" fillId="24" borderId="0" xfId="59" applyFont="1" applyFill="1" applyAlignment="1">
      <x:alignment horizontal="center" vertical="center"/>
    </x:xf>
    <x:xf numFmtId="0" fontId="109" fillId="24" borderId="0" xfId="59" applyFont="1" applyFill="1" applyAlignment="1">
      <x:alignment horizontal="center" vertical="center"/>
    </x:xf>
    <x:xf numFmtId="49" fontId="125" fillId="24" borderId="0" xfId="59" applyNumberFormat="1" applyFont="1" applyFill="1" applyAlignment="1">
      <x:alignment horizontal="left" vertical="center"/>
    </x:xf>
    <x:xf numFmtId="14" fontId="125" fillId="24" borderId="0" xfId="59" applyNumberFormat="1" applyFont="1" applyFill="1" applyAlignment="1">
      <x:alignment horizontal="left" vertical="center"/>
    </x:xf>
    <x:xf numFmtId="0" fontId="132" fillId="24" borderId="66" xfId="59" applyFont="1" applyFill="1" applyBorder="1" applyAlignment="1">
      <x:alignment horizontal="center" vertical="center" wrapText="1"/>
    </x:xf>
    <x:xf numFmtId="0" fontId="132" fillId="24" borderId="116" xfId="59" applyFont="1" applyFill="1" applyBorder="1" applyAlignment="1">
      <x:alignment horizontal="center" vertical="center" wrapText="1"/>
    </x:xf>
    <x:xf numFmtId="2" fontId="132" fillId="24" borderId="70" xfId="59" applyNumberFormat="1" applyFont="1" applyFill="1" applyBorder="1" applyAlignment="1">
      <x:alignment horizontal="center" vertical="center"/>
    </x:xf>
    <x:xf numFmtId="0" fontId="132" fillId="24" borderId="80" xfId="59" applyFont="1" applyFill="1" applyBorder="1" applyAlignment="1">
      <x:alignment horizontal="left" vertical="center" wrapText="1"/>
    </x:xf>
    <x:xf numFmtId="0" fontId="132" fillId="24" borderId="101" xfId="59" applyFont="1" applyFill="1" applyBorder="1" applyAlignment="1">
      <x:alignment horizontal="left" vertical="center" wrapText="1"/>
    </x:xf>
    <x:xf numFmtId="0" fontId="132" fillId="24" borderId="80" xfId="59" applyFont="1" applyFill="1" applyBorder="1" applyAlignment="1">
      <x:alignment horizontal="center" vertical="center"/>
    </x:xf>
    <x:xf numFmtId="0" fontId="132" fillId="24" borderId="95" xfId="59" applyFont="1" applyFill="1" applyBorder="1" applyAlignment="1">
      <x:alignment horizontal="center" vertical="center"/>
    </x:xf>
    <x:xf numFmtId="0" fontId="132" fillId="24" borderId="101" xfId="59" applyFont="1" applyFill="1" applyBorder="1" applyAlignment="1">
      <x:alignment horizontal="center" vertical="center"/>
    </x:xf>
    <x:xf numFmtId="2" fontId="132" fillId="24" borderId="80" xfId="59" applyNumberFormat="1" applyFont="1" applyFill="1" applyBorder="1" applyAlignment="1">
      <x:alignment horizontal="center" vertical="center"/>
    </x:xf>
    <x:xf numFmtId="2" fontId="132" fillId="24" borderId="95" xfId="59" applyNumberFormat="1" applyFont="1" applyFill="1" applyBorder="1" applyAlignment="1">
      <x:alignment horizontal="center" vertical="center"/>
    </x:xf>
    <x:xf numFmtId="2" fontId="132" fillId="24" borderId="101" xfId="59" applyNumberFormat="1" applyFont="1" applyFill="1" applyBorder="1" applyAlignment="1">
      <x:alignment horizontal="center" vertical="center"/>
    </x:xf>
    <x:xf numFmtId="0" fontId="128" fillId="24" borderId="14" xfId="59" applyFont="1" applyFill="1" applyBorder="1" applyAlignment="1">
      <x:alignment horizontal="left" vertical="center" wrapText="1"/>
    </x:xf>
    <x:xf numFmtId="2" fontId="125" fillId="24" borderId="14" xfId="59" applyNumberFormat="1" applyFont="1" applyFill="1" applyBorder="1" applyAlignment="1">
      <x:alignment horizontal="center" vertical="center"/>
    </x:xf>
    <x:xf numFmtId="173" fontId="125" fillId="24" borderId="14" xfId="59" applyNumberFormat="1" applyFont="1" applyFill="1" applyBorder="1" applyAlignment="1">
      <x:alignment horizontal="center" vertical="center"/>
    </x:xf>
    <x:xf numFmtId="173" fontId="125" fillId="24" borderId="14" xfId="59" applyNumberFormat="1" applyFont="1" applyFill="1" applyBorder="1" applyAlignment="1">
      <x:alignment horizontal="center" vertical="center"/>
    </x:xf>
    <x:xf numFmtId="166" fontId="125" fillId="24" borderId="14" xfId="59" applyNumberFormat="1" applyFont="1" applyFill="1" applyBorder="1" applyAlignment="1">
      <x:alignment horizontal="center" vertical="center"/>
    </x:xf>
    <x:xf numFmtId="166" fontId="125" fillId="24" borderId="13" xfId="59" applyNumberFormat="1" applyFont="1" applyFill="1" applyBorder="1" applyAlignment="1">
      <x:alignment horizontal="center" vertical="center"/>
    </x:xf>
    <x:xf numFmtId="166" fontId="125" fillId="24" borderId="10" xfId="59" applyNumberFormat="1" applyFont="1" applyFill="1" applyBorder="1" applyAlignment="1">
      <x:alignment horizontal="center" vertical="center"/>
    </x:xf>
    <x:xf numFmtId="180" fontId="125" fillId="24" borderId="13" xfId="59" applyNumberFormat="1" applyFont="1" applyFill="1" applyBorder="1" applyAlignment="1">
      <x:alignment horizontal="center"/>
    </x:xf>
    <x:xf numFmtId="180" fontId="125" fillId="24" borderId="10" xfId="59" applyNumberFormat="1" applyFont="1" applyFill="1" applyBorder="1" applyAlignment="1">
      <x:alignment horizontal="center"/>
    </x:xf>
    <x:xf numFmtId="0" fontId="177" fillId="0" borderId="0" xfId="38" applyFont="1" applyAlignment="1">
      <x:alignment horizontal="center"/>
    </x:xf>
    <x:xf numFmtId="0" fontId="143" fillId="0" borderId="0" xfId="38" applyFont="1" applyAlignment="1">
      <x:alignment horizontal="center"/>
    </x:xf>
    <x:xf numFmtId="0" fontId="171" fillId="0" borderId="0" xfId="45" applyFont="1" applyAlignment="1">
      <x:alignment horizontal="center" vertical="center"/>
    </x:xf>
    <x:xf numFmtId="0" fontId="173" fillId="0" borderId="0" xfId="38" applyFont="1" applyAlignment="1">
      <x:alignment horizontal="center" vertical="center"/>
    </x:xf>
    <x:xf numFmtId="0" fontId="140" fillId="0" borderId="0" xfId="38" applyFont="1" applyAlignment="1">
      <x:alignment horizontal="center" vertical="center"/>
    </x:xf>
    <x:xf numFmtId="0" fontId="174" fillId="0" borderId="0" xfId="45" applyFont="1" applyAlignment="1">
      <x:alignment horizontal="center" vertical="center"/>
    </x:xf>
    <x:xf numFmtId="0" fontId="145" fillId="0" borderId="0" xfId="38" applyFont="1" applyAlignment="1">
      <x:alignment horizontal="center"/>
    </x:xf>
    <x:xf numFmtId="0" fontId="140" fillId="0" borderId="29" xfId="38" applyFont="1" applyBorder="1" applyAlignment="1">
      <x:alignment horizontal="center"/>
    </x:xf>
    <x:xf numFmtId="200" fontId="125" fillId="0" borderId="0" xfId="42" applyNumberFormat="1" applyFont="1" applyAlignment="1">
      <x:alignment horizontal="left"/>
    </x:xf>
    <x:xf numFmtId="0" fontId="129" fillId="24" borderId="0" xfId="59" applyFont="1" applyFill="1" applyAlignment="1">
      <x:alignment horizontal="center" vertical="center"/>
    </x:xf>
    <x:xf numFmtId="0" fontId="115" fillId="24" borderId="0" xfId="38" applyFont="1" applyFill="1" applyAlignment="1">
      <x:alignment horizontal="center"/>
    </x:xf>
    <x:xf numFmtId="0" fontId="128" fillId="24" borderId="33" xfId="59" applyFont="1" applyFill="1" applyBorder="1" applyAlignment="1">
      <x:alignment horizontal="left" vertical="center" wrapText="1"/>
    </x:xf>
    <x:xf numFmtId="166" fontId="125" fillId="24" borderId="33" xfId="59" applyNumberFormat="1" applyFont="1" applyFill="1" applyBorder="1" applyAlignment="1">
      <x:alignment horizontal="center" vertical="center"/>
    </x:xf>
    <x:xf numFmtId="0" fontId="125" fillId="24" borderId="125" xfId="59" applyFont="1" applyFill="1" applyBorder="1" applyAlignment="1">
      <x:alignment horizontal="center" vertical="center"/>
    </x:xf>
    <x:xf numFmtId="0" fontId="125" fillId="24" borderId="0" xfId="59" applyFont="1" applyFill="1" applyAlignment="1">
      <x:alignment horizontal="center" vertical="center"/>
    </x:xf>
    <x:xf numFmtId="0" fontId="132" fillId="24" borderId="117" xfId="59" applyFont="1" applyFill="1" applyBorder="1" applyAlignment="1">
      <x:alignment horizontal="center" vertical="center"/>
    </x:xf>
    <x:xf numFmtId="0" fontId="132" fillId="24" borderId="117" xfId="59" applyFont="1" applyFill="1" applyBorder="1" applyAlignment="1">
      <x:alignment horizontal="center" vertical="center"/>
    </x:xf>
    <x:xf numFmtId="0" fontId="132" fillId="24" borderId="0" xfId="42" applyFont="1" applyFill="1" applyAlignment="1">
      <x:alignment horizontal="center" vertical="center"/>
    </x:xf>
    <x:xf numFmtId="0" fontId="132" fillId="24" borderId="0" xfId="42" applyFont="1" applyFill="1" applyAlignment="1">
      <x:alignment horizontal="center" vertical="center"/>
    </x:xf>
    <x:xf numFmtId="0" fontId="129" fillId="24" borderId="0" xfId="42" applyFont="1" applyFill="1" applyAlignment="1">
      <x:alignment horizontal="center" vertical="center"/>
    </x:xf>
    <x:xf numFmtId="0" fontId="121" fillId="24" borderId="125" xfId="42" applyFont="1" applyFill="1" applyBorder="1" applyAlignment="1">
      <x:alignment horizontal="center" vertical="center"/>
    </x:xf>
    <x:xf numFmtId="197" fontId="125" fillId="24" borderId="33" xfId="42" applyNumberFormat="1" applyFont="1" applyFill="1" applyBorder="1" applyAlignment="1">
      <x:alignment horizontal="center" vertical="center" wrapText="1"/>
    </x:xf>
    <x:xf numFmtId="4" fontId="125" fillId="24" borderId="33" xfId="42" applyNumberFormat="1" applyFont="1" applyFill="1" applyBorder="1" applyAlignment="1">
      <x:alignment horizontal="right" vertical="center"/>
    </x:xf>
    <x:xf numFmtId="4" fontId="125" fillId="24" borderId="121" xfId="42" applyNumberFormat="1" applyFont="1" applyFill="1" applyBorder="1" applyAlignment="1">
      <x:alignment horizontal="right" vertical="center"/>
    </x:xf>
    <x:xf numFmtId="4" fontId="125" fillId="24" borderId="125" xfId="42" applyNumberFormat="1" applyFont="1" applyFill="1" applyBorder="1" applyAlignment="1">
      <x:alignment horizontal="right" vertical="center"/>
    </x:xf>
    <x:xf numFmtId="4" fontId="125" fillId="24" borderId="122" xfId="42" applyNumberFormat="1" applyFont="1" applyFill="1" applyBorder="1" applyAlignment="1">
      <x:alignment horizontal="right" vertical="center"/>
    </x:xf>
    <x:xf numFmtId="0" fontId="129" fillId="24" borderId="0" xfId="42" applyFont="1" applyFill="1" applyAlignment="1">
      <x:alignment horizontal="left" vertical="center" wrapText="1"/>
    </x:xf>
    <x:xf numFmtId="197" fontId="125" fillId="24" borderId="14" xfId="42" applyNumberFormat="1" applyFont="1" applyFill="1" applyBorder="1" applyAlignment="1">
      <x:alignment horizontal="center" vertical="center" wrapText="1"/>
    </x:xf>
    <x:xf numFmtId="4" fontId="125" fillId="24" borderId="14" xfId="42" applyNumberFormat="1" applyFont="1" applyFill="1" applyBorder="1" applyAlignment="1">
      <x:alignment horizontal="right" vertical="center"/>
    </x:xf>
    <x:xf numFmtId="4" fontId="125" fillId="24" borderId="13" xfId="42" applyNumberFormat="1" applyFont="1" applyFill="1" applyBorder="1" applyAlignment="1">
      <x:alignment horizontal="right" vertical="center"/>
    </x:xf>
    <x:xf numFmtId="4" fontId="125" fillId="24" borderId="0" xfId="42" applyNumberFormat="1" applyFont="1" applyFill="1" applyAlignment="1">
      <x:alignment horizontal="right" vertical="center"/>
    </x:xf>
    <x:xf numFmtId="4" fontId="125" fillId="24" borderId="10" xfId="42" applyNumberFormat="1" applyFont="1" applyFill="1" applyBorder="1" applyAlignment="1">
      <x:alignment horizontal="right" vertical="center"/>
    </x:xf>
    <x:xf numFmtId="0" fontId="120" fillId="24" borderId="95" xfId="42" applyFont="1" applyFill="1" applyBorder="1" applyAlignment="1">
      <x:alignment horizontal="center" vertical="center"/>
    </x:xf>
    <x:xf numFmtId="197" fontId="132" fillId="24" borderId="70" xfId="42" applyNumberFormat="1" applyFont="1" applyFill="1" applyBorder="1" applyAlignment="1">
      <x:alignment horizontal="center" vertical="center" wrapText="1"/>
    </x:xf>
    <x:xf numFmtId="197" fontId="125" fillId="24" borderId="13" xfId="42" applyNumberFormat="1" applyFont="1" applyFill="1" applyBorder="1" applyAlignment="1">
      <x:alignment horizontal="center" vertical="center" wrapText="1"/>
    </x:xf>
    <x:xf numFmtId="197" fontId="125" fillId="24" borderId="0" xfId="42" applyNumberFormat="1" applyFont="1" applyFill="1" applyAlignment="1">
      <x:alignment horizontal="center" vertical="center" wrapText="1"/>
    </x:xf>
    <x:xf numFmtId="4" fontId="132" fillId="24" borderId="70" xfId="42" applyNumberFormat="1" applyFont="1" applyFill="1" applyBorder="1" applyAlignment="1">
      <x:alignment horizontal="right" vertical="center"/>
    </x:xf>
    <x:xf numFmtId="0" fontId="120" fillId="24" borderId="66" xfId="42" applyFont="1" applyFill="1" applyBorder="1" applyAlignment="1">
      <x:alignment horizontal="center" vertical="center" wrapText="1"/>
    </x:xf>
    <x:xf numFmtId="0" fontId="120" fillId="24" borderId="116" xfId="42" applyFont="1" applyFill="1" applyBorder="1" applyAlignment="1">
      <x:alignment horizontal="center" vertical="center" wrapText="1"/>
    </x:xf>
    <x:xf numFmtId="0" fontId="120" fillId="24" borderId="121" xfId="42" applyFont="1" applyFill="1" applyBorder="1" applyAlignment="1">
      <x:alignment horizontal="center" vertical="center" wrapText="1"/>
    </x:xf>
    <x:xf numFmtId="0" fontId="120" fillId="24" borderId="122" xfId="42" applyFont="1" applyFill="1" applyBorder="1" applyAlignment="1">
      <x:alignment horizontal="center" vertical="center" wrapText="1"/>
    </x:xf>
    <x:xf numFmtId="0" fontId="120" fillId="24" borderId="101" xfId="42" applyFont="1" applyFill="1" applyBorder="1" applyAlignment="1">
      <x:alignment horizontal="center" vertical="center"/>
    </x:xf>
    <x:xf numFmtId="0" fontId="120" fillId="24" borderId="70" xfId="42" applyFont="1" applyFill="1" applyBorder="1" applyAlignment="1">
      <x:alignment horizontal="center" vertical="center" wrapText="1"/>
    </x:xf>
    <x:xf numFmtId="0" fontId="120" fillId="24" borderId="33" xfId="42" applyFont="1" applyFill="1" applyBorder="1" applyAlignment="1">
      <x:alignment horizontal="center" vertical="center" wrapText="1"/>
    </x:xf>
    <x:xf numFmtId="0" fontId="115" fillId="24" borderId="0" xfId="42" applyFont="1" applyFill="1" applyAlignment="1">
      <x:alignment horizontal="center" vertical="center"/>
    </x:xf>
    <x:xf numFmtId="0" fontId="117" fillId="24" borderId="0" xfId="49" applyFont="1" applyFill="1" applyAlignment="1">
      <x:alignment horizontal="left" vertical="center"/>
    </x:xf>
    <x:xf numFmtId="0" fontId="97" fillId="0" borderId="0" xfId="0" applyFont="1" applyAlignment="1">
      <x:alignment horizontal="left"/>
    </x:xf>
    <x:xf numFmtId="0" fontId="97" fillId="0" borderId="0" xfId="0" applyFont="1"/>
    <x:xf numFmtId="0" fontId="161" fillId="24" borderId="0" xfId="42" applyFont="1" applyFill="1" applyAlignment="1">
      <x:alignment horizontal="center" vertical="center"/>
    </x:xf>
    <x:xf numFmtId="2" fontId="120" fillId="24" borderId="70" xfId="42" applyNumberFormat="1" applyFont="1" applyFill="1" applyBorder="1" applyAlignment="1">
      <x:alignment horizontal="center" vertical="center" wrapText="1"/>
    </x:xf>
    <x:xf numFmtId="2" fontId="120" fillId="24" borderId="33" xfId="42" applyNumberFormat="1" applyFont="1" applyFill="1" applyBorder="1" applyAlignment="1">
      <x:alignment horizontal="center" vertical="center" wrapText="1"/>
    </x:xf>
    <x:xf numFmtId="0" fontId="120" fillId="24" borderId="117" xfId="42" applyFont="1" applyFill="1" applyBorder="1" applyAlignment="1">
      <x:alignment horizontal="center" vertical="center" wrapText="1"/>
    </x:xf>
    <x:xf numFmtId="197" fontId="132" fillId="24" borderId="14" xfId="42" applyNumberFormat="1" applyFont="1" applyFill="1" applyBorder="1" applyAlignment="1">
      <x:alignment horizontal="center" vertical="center" wrapText="1"/>
    </x:xf>
    <x:xf numFmtId="4" fontId="132" fillId="24" borderId="14" xfId="42" applyNumberFormat="1" applyFont="1" applyFill="1" applyBorder="1" applyAlignment="1">
      <x:alignment horizontal="right" vertical="center"/>
    </x:xf>
    <x:xf numFmtId="0" fontId="115" fillId="24" borderId="0" xfId="42" applyFont="1" applyFill="1" applyAlignment="1">
      <x:alignment horizontal="center" vertical="center"/>
    </x:xf>
    <x:xf numFmtId="0" fontId="132" fillId="24" borderId="0" xfId="42" applyFont="1" applyFill="1" applyAlignment="1">
      <x:alignment horizontal="center" vertical="center"/>
    </x:xf>
    <x:xf numFmtId="0" fontId="132" fillId="24" borderId="0" xfId="42" applyFont="1" applyFill="1" applyAlignment="1">
      <x:alignment horizontal="center" vertical="center"/>
    </x:xf>
    <x:xf numFmtId="0" fontId="117" fillId="24" borderId="0" xfId="49" applyFont="1" applyFill="1" applyAlignment="1">
      <x:alignment horizontal="left" vertical="center"/>
    </x:xf>
    <x:xf numFmtId="0" fontId="97" fillId="0" borderId="0" xfId="0" applyFont="1" applyAlignment="1">
      <x:alignment horizontal="left"/>
    </x:xf>
    <x:xf numFmtId="0" fontId="97" fillId="0" borderId="0" xfId="0" applyFont="1"/>
    <x:xf numFmtId="0" fontId="119" fillId="24" borderId="0" xfId="42" applyFont="1" applyFill="1" applyAlignment="1">
      <x:alignment horizontal="center" vertical="center"/>
    </x:xf>
    <x:xf numFmtId="0" fontId="121" fillId="24" borderId="0" xfId="42" applyFont="1" applyFill="1" applyAlignment="1">
      <x:alignment horizontal="left" vertical="center"/>
    </x:xf>
    <x:xf numFmtId="0" fontId="120" fillId="24" borderId="95" xfId="42" applyFont="1" applyFill="1" applyBorder="1" applyAlignment="1">
      <x:alignment horizontal="center" vertical="center"/>
    </x:xf>
    <x:xf numFmtId="0" fontId="120" fillId="24" borderId="101" xfId="42" applyFont="1" applyFill="1" applyBorder="1" applyAlignment="1">
      <x:alignment horizontal="center" vertical="center"/>
    </x:xf>
    <x:xf numFmtId="0" fontId="120" fillId="24" borderId="70" xfId="42" applyFont="1" applyFill="1" applyBorder="1" applyAlignment="1">
      <x:alignment horizontal="center" vertical="center" wrapText="1"/>
    </x:xf>
    <x:xf numFmtId="0" fontId="120" fillId="24" borderId="33" xfId="42" applyFont="1" applyFill="1" applyBorder="1" applyAlignment="1">
      <x:alignment horizontal="center" vertical="center" wrapText="1"/>
    </x:xf>
    <x:xf numFmtId="0" fontId="120" fillId="24" borderId="66" xfId="42" applyFont="1" applyFill="1" applyBorder="1" applyAlignment="1">
      <x:alignment horizontal="center" vertical="center" wrapText="1"/>
    </x:xf>
    <x:xf numFmtId="0" fontId="120" fillId="24" borderId="116" xfId="42" applyFont="1" applyFill="1" applyBorder="1" applyAlignment="1">
      <x:alignment horizontal="center" vertical="center" wrapText="1"/>
    </x:xf>
    <x:xf numFmtId="0" fontId="120" fillId="24" borderId="121" xfId="42" applyFont="1" applyFill="1" applyBorder="1" applyAlignment="1">
      <x:alignment horizontal="center" vertical="center" wrapText="1"/>
    </x:xf>
    <x:xf numFmtId="0" fontId="120" fillId="24" borderId="122" xfId="42" applyFont="1" applyFill="1" applyBorder="1" applyAlignment="1">
      <x:alignment horizontal="center" vertical="center" wrapText="1"/>
    </x:xf>
    <x:xf numFmtId="0" fontId="120" fillId="24" borderId="117" xfId="42" applyFont="1" applyFill="1" applyBorder="1" applyAlignment="1">
      <x:alignment horizontal="center" vertical="center" wrapText="1"/>
    </x:xf>
    <x:xf numFmtId="2" fontId="120" fillId="24" borderId="70" xfId="42" applyNumberFormat="1" applyFont="1" applyFill="1" applyBorder="1" applyAlignment="1">
      <x:alignment horizontal="center" vertical="center" wrapText="1"/>
    </x:xf>
    <x:xf numFmtId="2" fontId="120" fillId="24" borderId="33" xfId="42" applyNumberFormat="1" applyFont="1" applyFill="1" applyBorder="1" applyAlignment="1">
      <x:alignment horizontal="center" vertical="center" wrapText="1"/>
    </x:xf>
    <x:xf numFmtId="0" fontId="125" fillId="24" borderId="0" xfId="0" applyFont="1" applyFill="1" applyAlignment="1">
      <x:alignment horizontal="left"/>
    </x:xf>
    <x:xf numFmtId="2" fontId="97" fillId="24" borderId="14" xfId="42" applyNumberFormat="1" applyFont="1" applyFill="1" applyBorder="1" applyAlignment="1">
      <x:alignment horizontal="center"/>
    </x:xf>
    <x:xf numFmtId="4" fontId="97" fillId="24" borderId="70" xfId="42" applyNumberFormat="1" applyFont="1" applyFill="1" applyBorder="1" applyAlignment="1">
      <x:alignment horizontal="center"/>
    </x:xf>
    <x:xf numFmtId="175" fontId="97" fillId="24" borderId="70" xfId="42" applyNumberFormat="1" applyFont="1" applyFill="1" applyBorder="1" applyAlignment="1">
      <x:alignment horizontal="center"/>
    </x:xf>
    <x:xf numFmtId="4" fontId="97" fillId="24" borderId="14" xfId="42" applyNumberFormat="1" applyFont="1" applyFill="1" applyBorder="1" applyAlignment="1">
      <x:alignment horizontal="center"/>
    </x:xf>
    <x:xf numFmtId="4" fontId="97" fillId="24" borderId="66" xfId="42" applyNumberFormat="1" applyFont="1" applyFill="1" applyBorder="1" applyAlignment="1">
      <x:alignment horizontal="center"/>
    </x:xf>
    <x:xf numFmtId="4" fontId="97" fillId="24" borderId="116" xfId="42" applyNumberFormat="1" applyFont="1" applyFill="1" applyBorder="1" applyAlignment="1">
      <x:alignment horizontal="center"/>
    </x:xf>
    <x:xf numFmtId="4" fontId="97" fillId="24" borderId="13" xfId="42" applyNumberFormat="1" applyFont="1" applyFill="1" applyBorder="1" applyAlignment="1">
      <x:alignment horizontal="center"/>
    </x:xf>
    <x:xf numFmtId="4" fontId="97" fillId="24" borderId="10" xfId="42" applyNumberFormat="1" applyFont="1" applyFill="1" applyBorder="1" applyAlignment="1">
      <x:alignment horizontal="center"/>
    </x:xf>
    <x:xf numFmtId="0" fontId="128" fillId="24" borderId="66" xfId="0" applyFont="1" applyFill="1" applyBorder="1" applyAlignment="1">
      <x:alignment horizontal="center" vertical="center" wrapText="1"/>
    </x:xf>
    <x:xf numFmtId="0" fontId="128" fillId="24" borderId="117" xfId="0" applyFont="1" applyFill="1" applyBorder="1" applyAlignment="1">
      <x:alignment horizontal="center" vertical="center" wrapText="1"/>
    </x:xf>
    <x:xf numFmtId="0" fontId="128" fillId="24" borderId="116" xfId="0" applyFont="1" applyFill="1" applyBorder="1" applyAlignment="1">
      <x:alignment horizontal="center" vertical="center" wrapText="1"/>
    </x:xf>
    <x:xf numFmtId="0" fontId="128" fillId="24" borderId="121" xfId="0" applyFont="1" applyFill="1" applyBorder="1" applyAlignment="1">
      <x:alignment horizontal="center" vertical="center" wrapText="1"/>
    </x:xf>
    <x:xf numFmtId="0" fontId="128" fillId="24" borderId="125" xfId="0" applyFont="1" applyFill="1" applyBorder="1" applyAlignment="1">
      <x:alignment horizontal="center" vertical="center" wrapText="1"/>
    </x:xf>
    <x:xf numFmtId="0" fontId="128" fillId="24" borderId="122" xfId="0" applyFont="1" applyFill="1" applyBorder="1" applyAlignment="1">
      <x:alignment horizontal="center" vertical="center" wrapText="1"/>
    </x:xf>
    <x:xf numFmtId="175" fontId="97" fillId="24" borderId="14" xfId="42" applyNumberFormat="1" applyFont="1" applyFill="1" applyBorder="1" applyAlignment="1">
      <x:alignment horizontal="center"/>
    </x:xf>
    <x:xf numFmtId="4" fontId="142" fillId="24" borderId="13" xfId="42" applyNumberFormat="1" applyFont="1" applyFill="1" applyBorder="1" applyAlignment="1">
      <x:alignment horizontal="center"/>
    </x:xf>
    <x:xf numFmtId="4" fontId="142" fillId="24" borderId="0" xfId="42" applyNumberFormat="1" applyFont="1" applyFill="1" applyAlignment="1">
      <x:alignment horizontal="center"/>
    </x:xf>
    <x:xf numFmtId="175" fontId="142" fillId="24" borderId="121" xfId="42" applyNumberFormat="1" applyFont="1" applyFill="1" applyBorder="1" applyAlignment="1">
      <x:alignment horizontal="center"/>
    </x:xf>
    <x:xf numFmtId="175" fontId="142" fillId="24" borderId="125" xfId="42" applyNumberFormat="1" applyFont="1" applyFill="1" applyBorder="1" applyAlignment="1">
      <x:alignment horizontal="center"/>
    </x:xf>
    <x:xf numFmtId="4" fontId="97" fillId="24" borderId="33" xfId="42" applyNumberFormat="1" applyFont="1" applyFill="1" applyBorder="1" applyAlignment="1">
      <x:alignment horizontal="center"/>
    </x:xf>
    <x:xf numFmtId="175" fontId="97" fillId="24" borderId="33" xfId="42" applyNumberFormat="1" applyFont="1" applyFill="1" applyBorder="1" applyAlignment="1">
      <x:alignment horizontal="center"/>
    </x:xf>
    <x:xf numFmtId="2" fontId="97" fillId="24" borderId="70" xfId="42" applyNumberFormat="1" applyFont="1" applyFill="1" applyBorder="1" applyAlignment="1">
      <x:alignment horizontal="center"/>
    </x:xf>
    <x:xf numFmtId="0" fontId="128" fillId="24" borderId="70" xfId="0" applyFont="1" applyFill="1" applyBorder="1" applyAlignment="1">
      <x:alignment horizontal="center" vertical="center" wrapText="1"/>
    </x:xf>
    <x:xf numFmtId="0" fontId="128" fillId="24" borderId="14" xfId="0" applyFont="1" applyFill="1" applyBorder="1" applyAlignment="1">
      <x:alignment horizontal="center" vertical="center" wrapText="1"/>
    </x:xf>
    <x:xf numFmtId="0" fontId="128" fillId="24" borderId="33" xfId="0" applyFont="1" applyFill="1" applyBorder="1" applyAlignment="1">
      <x:alignment horizontal="center" vertical="center" wrapText="1"/>
    </x:xf>
    <x:xf numFmtId="0" fontId="142" fillId="24" borderId="66" xfId="42" applyFont="1" applyFill="1" applyBorder="1" applyAlignment="1">
      <x:alignment horizontal="center"/>
    </x:xf>
    <x:xf numFmtId="0" fontId="142" fillId="24" borderId="117" xfId="42" applyFont="1" applyFill="1" applyBorder="1" applyAlignment="1">
      <x:alignment horizontal="center"/>
    </x:xf>
    <x:xf numFmtId="49" fontId="142" fillId="24" borderId="13" xfId="42" applyNumberFormat="1" applyFont="1" applyFill="1" applyBorder="1" applyAlignment="1">
      <x:alignment horizontal="center" vertical="center"/>
    </x:xf>
    <x:xf numFmtId="49" fontId="142" fillId="24" borderId="0" xfId="42" applyNumberFormat="1" applyFont="1" applyFill="1" applyAlignment="1">
      <x:alignment horizontal="center" vertical="center"/>
    </x:xf>
    <x:xf numFmtId="0" fontId="107" fillId="24" borderId="70" xfId="42" applyFont="1" applyFill="1" applyBorder="1" applyAlignment="1">
      <x:alignment horizontal="center" vertical="justify"/>
    </x:xf>
    <x:xf numFmtId="0" fontId="107" fillId="24" borderId="14" xfId="42" applyFont="1" applyFill="1" applyBorder="1" applyAlignment="1">
      <x:alignment horizontal="center" vertical="justify"/>
    </x:xf>
    <x:xf numFmtId="0" fontId="128" fillId="24" borderId="13" xfId="0" applyFont="1" applyFill="1" applyBorder="1" applyAlignment="1">
      <x:alignment horizontal="center" vertical="center" wrapText="1"/>
    </x:xf>
    <x:xf numFmtId="0" fontId="128" fillId="24" borderId="10" xfId="0" applyFont="1" applyFill="1" applyBorder="1" applyAlignment="1">
      <x:alignment horizontal="center" vertical="center" wrapText="1"/>
    </x:xf>
    <x:xf numFmtId="2" fontId="110" fillId="24" borderId="121" xfId="42" applyNumberFormat="1" applyFont="1" applyFill="1" applyBorder="1" applyAlignment="1">
      <x:alignment horizontal="center"/>
    </x:xf>
    <x:xf numFmtId="2" fontId="110" fillId="24" borderId="122" xfId="42" applyNumberFormat="1" applyFont="1" applyFill="1" applyBorder="1" applyAlignment="1">
      <x:alignment horizontal="center"/>
    </x:xf>
    <x:xf numFmtId="2" fontId="97" fillId="24" borderId="33" xfId="42" applyNumberFormat="1" applyFont="1" applyFill="1" applyBorder="1" applyAlignment="1">
      <x:alignment horizontal="center"/>
    </x:xf>
    <x:xf numFmtId="0" fontId="142" fillId="24" borderId="70" xfId="42" applyFont="1" applyFill="1" applyBorder="1" applyAlignment="1">
      <x:alignment horizontal="center" vertical="center" wrapText="1"/>
    </x:xf>
    <x:xf numFmtId="0" fontId="142" fillId="24" borderId="14" xfId="42" applyFont="1" applyFill="1" applyBorder="1" applyAlignment="1">
      <x:alignment horizontal="center" vertical="center" wrapText="1"/>
    </x:xf>
    <x:xf numFmtId="0" fontId="142" fillId="24" borderId="33" xfId="42" applyFont="1" applyFill="1" applyBorder="1" applyAlignment="1">
      <x:alignment horizontal="center" vertical="center" wrapText="1"/>
    </x:xf>
    <x:xf numFmtId="173" fontId="128" fillId="24" borderId="95" xfId="0" applyNumberFormat="1" applyFont="1" applyFill="1" applyBorder="1" applyAlignment="1">
      <x:alignment vertical="center"/>
    </x:xf>
    <x:xf numFmtId="0" fontId="132" fillId="24" borderId="80" xfId="0" applyFont="1" applyFill="1" applyBorder="1" applyAlignment="1">
      <x:alignment horizontal="center" vertical="center"/>
    </x:xf>
    <x:xf numFmtId="0" fontId="132" fillId="24" borderId="95" xfId="0" applyFont="1" applyFill="1" applyBorder="1" applyAlignment="1">
      <x:alignment horizontal="center" vertical="center"/>
    </x:xf>
    <x:xf numFmtId="0" fontId="132" fillId="24" borderId="101" xfId="0" applyFont="1" applyFill="1" applyBorder="1" applyAlignment="1">
      <x:alignment horizontal="center" vertical="center"/>
    </x:xf>
    <x:xf numFmtId="0" fontId="125" fillId="24" borderId="95" xfId="0" applyFont="1" applyFill="1" applyBorder="1" applyAlignment="1">
      <x:alignment horizontal="center" vertical="center"/>
    </x:xf>
    <x:xf numFmtId="0" fontId="128" fillId="24" borderId="66" xfId="0" applyFont="1" applyFill="1" applyBorder="1" applyAlignment="1">
      <x:alignment horizontal="center" vertical="center"/>
    </x:xf>
    <x:xf numFmtId="0" fontId="128" fillId="24" borderId="116" xfId="0" applyFont="1" applyFill="1" applyBorder="1" applyAlignment="1">
      <x:alignment horizontal="center" vertical="center"/>
    </x:xf>
    <x:xf numFmtId="0" fontId="128" fillId="24" borderId="117" xfId="0" applyFont="1" applyFill="1" applyBorder="1" applyAlignment="1">
      <x:alignment horizontal="center" vertical="center"/>
    </x:xf>
    <x:xf numFmtId="166" fontId="132" fillId="24" borderId="66" xfId="0" applyNumberFormat="1" applyFont="1" applyFill="1" applyBorder="1" applyAlignment="1">
      <x:alignment horizontal="center" vertical="center"/>
    </x:xf>
    <x:xf numFmtId="166" fontId="132" fillId="24" borderId="116" xfId="0" applyNumberFormat="1" applyFont="1" applyFill="1" applyBorder="1" applyAlignment="1">
      <x:alignment horizontal="center" vertical="center"/>
    </x:xf>
    <x:xf numFmtId="166" fontId="132" fillId="24" borderId="121" xfId="0" applyNumberFormat="1" applyFont="1" applyFill="1" applyBorder="1" applyAlignment="1">
      <x:alignment horizontal="center" vertical="center"/>
    </x:xf>
    <x:xf numFmtId="166" fontId="132" fillId="24" borderId="122" xfId="0" applyNumberFormat="1" applyFont="1" applyFill="1" applyBorder="1" applyAlignment="1">
      <x:alignment horizontal="center" vertical="center"/>
    </x:xf>
    <x:xf numFmtId="196" fontId="132" fillId="24" borderId="121" xfId="0" applyNumberFormat="1" applyFont="1" applyFill="1" applyBorder="1" applyAlignment="1">
      <x:alignment horizontal="center" vertical="center"/>
    </x:xf>
    <x:xf numFmtId="196" fontId="132" fillId="24" borderId="122" xfId="0" applyNumberFormat="1" applyFont="1" applyFill="1" applyBorder="1" applyAlignment="1">
      <x:alignment horizontal="center" vertical="center"/>
    </x:xf>
    <x:xf numFmtId="197" fontId="132" fillId="24" borderId="121" xfId="0" applyNumberFormat="1" applyFont="1" applyFill="1" applyBorder="1" applyAlignment="1">
      <x:alignment horizontal="center" vertical="center"/>
    </x:xf>
    <x:xf numFmtId="197" fontId="132" fillId="24" borderId="122" xfId="0" applyNumberFormat="1" applyFont="1" applyFill="1" applyBorder="1" applyAlignment="1">
      <x:alignment horizontal="center" vertical="center"/>
    </x:xf>
    <x:xf numFmtId="0" fontId="142" fillId="24" borderId="66" xfId="42" applyFont="1" applyFill="1" applyBorder="1" applyAlignment="1">
      <x:alignment horizontal="center" vertical="center" wrapText="1"/>
    </x:xf>
    <x:xf numFmtId="0" fontId="142" fillId="24" borderId="116" xfId="42" applyFont="1" applyFill="1" applyBorder="1" applyAlignment="1">
      <x:alignment horizontal="center" vertical="center" wrapText="1"/>
    </x:xf>
    <x:xf numFmtId="0" fontId="142" fillId="24" borderId="13" xfId="42" applyFont="1" applyFill="1" applyBorder="1" applyAlignment="1">
      <x:alignment horizontal="center" vertical="center" wrapText="1"/>
    </x:xf>
    <x:xf numFmtId="0" fontId="142" fillId="24" borderId="10" xfId="42" applyFont="1" applyFill="1" applyBorder="1" applyAlignment="1">
      <x:alignment horizontal="center" vertical="center" wrapText="1"/>
    </x:xf>
    <x:xf numFmtId="0" fontId="142" fillId="24" borderId="121" xfId="42" applyFont="1" applyFill="1" applyBorder="1" applyAlignment="1">
      <x:alignment horizontal="center" vertical="center" wrapText="1"/>
    </x:xf>
    <x:xf numFmtId="0" fontId="142" fillId="24" borderId="122" xfId="42" applyFont="1" applyFill="1" applyBorder="1" applyAlignment="1">
      <x:alignment horizontal="center" vertical="center" wrapText="1"/>
    </x:xf>
    <x:xf numFmtId="0" fontId="128" fillId="24" borderId="121" xfId="0" applyFont="1" applyFill="1" applyBorder="1" applyAlignment="1">
      <x:alignment horizontal="center" vertical="center"/>
    </x:xf>
    <x:xf numFmtId="0" fontId="128" fillId="24" borderId="125" xfId="0" applyFont="1" applyFill="1" applyBorder="1" applyAlignment="1">
      <x:alignment horizontal="center" vertical="center"/>
    </x:xf>
    <x:xf numFmtId="0" fontId="128" fillId="24" borderId="122" xfId="0" applyFont="1" applyFill="1" applyBorder="1" applyAlignment="1">
      <x:alignment horizontal="center" vertical="center"/>
    </x:xf>
    <x:xf numFmtId="0" fontId="132" fillId="24" borderId="95" xfId="0" applyFont="1" applyFill="1" applyBorder="1" applyAlignment="1">
      <x:alignment horizontal="right" vertical="center"/>
    </x:xf>
    <x:xf numFmtId="200" fontId="107" fillId="24" borderId="95" xfId="38" applyNumberFormat="1" applyFont="1" applyFill="1" applyBorder="1" applyAlignment="1">
      <x:alignment horizontal="center" vertical="center"/>
    </x:xf>
    <x:xf numFmtId="197" fontId="132" fillId="24" borderId="95" xfId="0" applyNumberFormat="1" applyFont="1" applyFill="1" applyBorder="1" applyAlignment="1">
      <x:alignment horizontal="center" vertical="center"/>
    </x:xf>
    <x:xf numFmtId="197" fontId="132" fillId="24" borderId="101" xfId="0" applyNumberFormat="1" applyFont="1" applyFill="1" applyBorder="1" applyAlignment="1">
      <x:alignment horizontal="center" vertical="center"/>
    </x:xf>
    <x:xf numFmtId="0" fontId="143" fillId="0" borderId="24" xfId="62" applyFont="1" applyBorder="1" applyAlignment="1">
      <x:alignment horizontal="center"/>
    </x:xf>
    <x:xf numFmtId="0" fontId="143" fillId="0" borderId="17" xfId="62" applyFont="1" applyBorder="1" applyAlignment="1">
      <x:alignment horizontal="center"/>
    </x:xf>
    <x:xf numFmtId="0" fontId="143" fillId="0" borderId="30" xfId="62" applyFont="1" applyBorder="1" applyAlignment="1">
      <x:alignment horizontal="center"/>
    </x:xf>
    <x:xf numFmtId="0" fontId="143" fillId="0" borderId="25" xfId="62" applyFont="1" applyBorder="1" applyAlignment="1">
      <x:alignment horizontal="center"/>
    </x:xf>
    <x:xf numFmtId="0" fontId="143" fillId="0" borderId="20" xfId="62" applyFont="1" applyBorder="1" applyAlignment="1">
      <x:alignment horizontal="center"/>
    </x:xf>
    <x:xf numFmtId="0" fontId="143" fillId="0" borderId="32" xfId="62" applyFont="1" applyBorder="1" applyAlignment="1">
      <x:alignment horizontal="center"/>
    </x:xf>
    <x:xf numFmtId="0" fontId="145" fillId="0" borderId="49" xfId="62" applyFont="1" applyBorder="1" applyAlignment="1">
      <x:alignment horizontal="center"/>
    </x:xf>
    <x:xf numFmtId="0" fontId="145" fillId="0" borderId="23" xfId="62" applyFont="1" applyBorder="1" applyAlignment="1">
      <x:alignment horizontal="center"/>
    </x:xf>
    <x:xf numFmtId="0" fontId="146" fillId="0" borderId="17" xfId="62" applyFont="1" applyBorder="1" applyAlignment="1">
      <x:alignment horizontal="center" vertical="center"/>
    </x:xf>
    <x:xf numFmtId="0" fontId="146" fillId="0" borderId="0" xfId="62" applyFont="1" applyAlignment="1">
      <x:alignment horizontal="center" vertical="center"/>
    </x:xf>
    <x:xf numFmtId="166" fontId="132" fillId="24" borderId="66" xfId="0" applyNumberFormat="1" applyFont="1" applyFill="1" applyBorder="1" applyAlignment="1">
      <x:alignment horizontal="center" vertical="center"/>
    </x:xf>
    <x:xf numFmtId="166" fontId="132" fillId="24" borderId="116" xfId="0" applyNumberFormat="1" applyFont="1" applyFill="1" applyBorder="1" applyAlignment="1">
      <x:alignment horizontal="center" vertical="center"/>
    </x:xf>
    <x:xf numFmtId="166" fontId="132" fillId="24" borderId="121" xfId="0" applyNumberFormat="1" applyFont="1" applyFill="1" applyBorder="1" applyAlignment="1">
      <x:alignment horizontal="center" vertical="center"/>
    </x:xf>
    <x:xf numFmtId="166" fontId="132" fillId="24" borderId="122" xfId="0" applyNumberFormat="1" applyFont="1" applyFill="1" applyBorder="1" applyAlignment="1">
      <x:alignment horizontal="center" vertical="center"/>
    </x:xf>
    <x:xf numFmtId="0" fontId="132" fillId="0" borderId="95" xfId="0" applyFont="1" applyBorder="1" applyAlignment="1">
      <x:alignment horizontal="right" vertical="center"/>
    </x:xf>
    <x:xf numFmtId="0" fontId="154" fillId="0" borderId="0" xfId="62" applyFont="1" applyAlignment="1">
      <x:alignment horizontal="center"/>
    </x:xf>
    <x:xf numFmtId="175" fontId="125" fillId="0" borderId="70" xfId="0" applyNumberFormat="1" applyFont="1" applyBorder="1" applyAlignment="1">
      <x:alignment horizontal="center"/>
    </x:xf>
    <x:xf numFmtId="170" fontId="120" fillId="0" borderId="66" xfId="0" applyNumberFormat="1" applyFont="1" applyBorder="1" applyAlignment="1">
      <x:alignment horizontal="left" vertical="center"/>
    </x:xf>
    <x:xf numFmtId="170" fontId="120" fillId="0" borderId="117" xfId="0" applyNumberFormat="1" applyFont="1" applyBorder="1" applyAlignment="1">
      <x:alignment horizontal="left" vertical="center"/>
    </x:xf>
    <x:xf numFmtId="170" fontId="120" fillId="0" borderId="116" xfId="0" applyNumberFormat="1" applyFont="1" applyBorder="1" applyAlignment="1">
      <x:alignment horizontal="left" vertical="center"/>
    </x:xf>
    <x:xf numFmtId="175" fontId="132" fillId="0" borderId="66" xfId="0" applyNumberFormat="1" applyFont="1" applyBorder="1" applyAlignment="1">
      <x:alignment horizontal="center" vertical="center"/>
    </x:xf>
    <x:xf numFmtId="175" fontId="132" fillId="0" borderId="117" xfId="0" applyNumberFormat="1" applyFont="1" applyBorder="1" applyAlignment="1">
      <x:alignment horizontal="center" vertical="center"/>
    </x:xf>
    <x:xf numFmtId="175" fontId="132" fillId="0" borderId="116" xfId="0" applyNumberFormat="1" applyFont="1" applyBorder="1" applyAlignment="1">
      <x:alignment horizontal="center" vertical="center"/>
    </x:xf>
    <x:xf numFmtId="168" fontId="120" fillId="0" borderId="13" xfId="0" applyNumberFormat="1" applyFont="1" applyBorder="1" applyAlignment="1">
      <x:alignment horizontal="left" vertical="center"/>
    </x:xf>
    <x:xf numFmtId="168" fontId="120" fillId="0" borderId="0" xfId="0" applyNumberFormat="1" applyFont="1" applyAlignment="1">
      <x:alignment horizontal="left" vertical="center"/>
    </x:xf>
    <x:xf numFmtId="168" fontId="120" fillId="0" borderId="10" xfId="0" applyNumberFormat="1" applyFont="1" applyBorder="1" applyAlignment="1">
      <x:alignment horizontal="left" vertical="center"/>
    </x:xf>
    <x:xf numFmtId="175" fontId="132" fillId="0" borderId="13" xfId="0" applyNumberFormat="1" applyFont="1" applyBorder="1" applyAlignment="1">
      <x:alignment horizontal="center"/>
    </x:xf>
    <x:xf numFmtId="175" fontId="132" fillId="0" borderId="0" xfId="0" applyNumberFormat="1" applyFont="1" applyAlignment="1">
      <x:alignment horizontal="center"/>
    </x:xf>
    <x:xf numFmtId="175" fontId="132" fillId="0" borderId="10" xfId="0" applyNumberFormat="1" applyFont="1" applyBorder="1" applyAlignment="1">
      <x:alignment horizontal="center"/>
    </x:xf>
    <x:xf numFmtId="4" fontId="120" fillId="0" borderId="81" xfId="0" applyNumberFormat="1" applyFont="1" applyBorder="1" applyAlignment="1">
      <x:alignment horizontal="center"/>
    </x:xf>
    <x:xf numFmtId="168" fontId="121" fillId="0" borderId="0" xfId="0" applyNumberFormat="1" applyFont="1" applyAlignment="1">
      <x:alignment horizontal="center"/>
    </x:xf>
    <x:xf numFmtId="4" fontId="120" fillId="0" borderId="0" xfId="0" applyNumberFormat="1" applyFont="1" applyAlignment="1">
      <x:alignment horizontal="center"/>
    </x:xf>
    <x:xf numFmtId="0" fontId="132" fillId="0" borderId="81" xfId="0" applyFont="1" applyBorder="1" applyAlignment="1">
      <x:alignment horizontal="center" vertical="center"/>
    </x:xf>
    <x:xf numFmtId="0" fontId="132" fillId="0" borderId="117" xfId="0" applyFont="1" applyBorder="1" applyAlignment="1">
      <x:alignment horizontal="center"/>
    </x:xf>
    <x:xf numFmtId="0" fontId="132" fillId="0" borderId="0" xfId="0" applyFont="1" applyAlignment="1">
      <x:alignment horizontal="center"/>
    </x:xf>
    <x:xf numFmtId="199" fontId="108" fillId="0" borderId="0" xfId="0" applyNumberFormat="1" applyFont="1" applyAlignment="1">
      <x:alignment horizontal="center"/>
    </x:xf>
    <x:xf numFmtId="175" fontId="125" fillId="0" borderId="14" xfId="0" applyNumberFormat="1" applyFont="1" applyBorder="1" applyAlignment="1">
      <x:alignment horizontal="center"/>
    </x:xf>
    <x:xf numFmtId="168" fontId="121" fillId="0" borderId="0" xfId="0" applyNumberFormat="1" applyFont="1" applyAlignment="1">
      <x:alignment horizontal="left"/>
    </x:xf>
    <x:xf numFmtId="1" fontId="125" fillId="0" borderId="0" xfId="0" applyNumberFormat="1" applyFont="1" applyAlignment="1">
      <x:alignment horizontal="center"/>
    </x:xf>
    <x:xf numFmtId="0" fontId="125" fillId="0" borderId="125" xfId="0" applyFont="1" applyBorder="1" applyAlignment="1">
      <x:alignment horizontal="center"/>
    </x:xf>
    <x:xf numFmtId="0" fontId="129" fillId="0" borderId="0" xfId="0" applyFont="1" applyAlignment="1">
      <x:alignment horizontal="center"/>
    </x:xf>
    <x:xf numFmtId="168" fontId="129" fillId="0" borderId="0" xfId="0" applyNumberFormat="1" applyFont="1" applyAlignment="1">
      <x:alignment horizontal="center"/>
    </x:xf>
    <x:xf numFmtId="0" fontId="115" fillId="0" borderId="0" xfId="0" applyFont="1" applyAlignment="1">
      <x:alignment horizontal="center"/>
    </x:xf>
    <x:xf numFmtId="0" fontId="106" fillId="0" borderId="0" xfId="42" applyFont="1" applyAlignment="1">
      <x:alignment horizontal="center" vertical="center"/>
    </x:xf>
    <x:xf numFmtId="0" fontId="125" fillId="24" borderId="0" xfId="0" applyFont="1" applyFill="1" applyAlignment="1">
      <x:alignment horizontal="left"/>
    </x:xf>
    <x:xf numFmtId="1" fontId="125" fillId="24" borderId="0" xfId="0" applyNumberFormat="1" applyFont="1" applyFill="1" applyAlignment="1">
      <x:alignment horizontal="left"/>
    </x:xf>
    <x:xf numFmtId="175" fontId="125" fillId="0" borderId="33" xfId="0" applyNumberFormat="1" applyFont="1" applyBorder="1" applyAlignment="1">
      <x:alignment horizontal="center"/>
    </x:xf>
    <x:xf numFmtId="173" fontId="125" fillId="0" borderId="0" xfId="0" applyNumberFormat="1" applyFont="1" applyAlignment="1">
      <x:alignment horizontal="right"/>
    </x:xf>
    <x:xf numFmtId="200" fontId="125" fillId="24" borderId="0" xfId="0" applyNumberFormat="1" applyFont="1" applyFill="1" applyAlignment="1">
      <x:alignment horizontal="left"/>
    </x:xf>
    <x:xf numFmtId="14" fontId="125" fillId="24" borderId="0" xfId="0" applyNumberFormat="1" applyFont="1" applyFill="1" applyAlignment="1">
      <x:alignment horizontal="left"/>
    </x:xf>
    <x:xf numFmtId="14" fontId="125" fillId="24" borderId="0" xfId="0" applyNumberFormat="1" applyFont="1" applyFill="1" applyAlignment="1">
      <x:alignment horizontal="left"/>
    </x:xf>
    <x:xf numFmtId="0" fontId="12" fillId="24" borderId="0" xfId="49" applyFont="1" applyFill="1" applyAlignment="1">
      <x:alignment horizontal="left" vertical="center"/>
    </x:xf>
    <x:xf numFmtId="0" fontId="0" fillId="0" borderId="0" xfId="0" applyAlignment="1">
      <x:alignment horizontal="left"/>
    </x:xf>
    <x:xf numFmtId="0" fontId="0" fillId="0" borderId="0" xfId="0"/>
    <x:xf numFmtId="0" fontId="37" fillId="24" borderId="0" xfId="42" applyFont="1" applyFill="1" applyAlignment="1">
      <x:alignment horizontal="center" vertical="center"/>
    </x:xf>
    <x:xf numFmtId="0" fontId="31" fillId="24" borderId="0" xfId="42" applyFont="1" applyFill="1" applyAlignment="1">
      <x:alignment horizontal="left" vertical="center"/>
    </x:xf>
    <x:xf numFmtId="0" fontId="31" fillId="24" borderId="0" xfId="42" applyFont="1" applyFill="1" applyAlignment="1">
      <x:alignment horizontal="left" vertical="center"/>
    </x:xf>
    <x:xf numFmtId="197" fontId="24" fillId="24" borderId="70" xfId="42" applyNumberFormat="1" applyFont="1" applyFill="1" applyBorder="1" applyAlignment="1">
      <x:alignment horizontal="center" vertical="center" wrapText="1"/>
    </x:xf>
    <x:xf numFmtId="4" fontId="24" fillId="24" borderId="70" xfId="42" applyNumberFormat="1" applyFont="1" applyFill="1" applyBorder="1" applyAlignment="1">
      <x:alignment horizontal="right" vertical="center"/>
    </x:xf>
    <x:xf numFmtId="197" fontId="24" fillId="24" borderId="13" xfId="42" applyNumberFormat="1" applyFont="1" applyFill="1" applyBorder="1" applyAlignment="1">
      <x:alignment horizontal="center" vertical="center" wrapText="1"/>
    </x:xf>
    <x:xf numFmtId="197" fontId="24" fillId="24" borderId="0" xfId="42" applyNumberFormat="1" applyFont="1" applyFill="1" applyAlignment="1">
      <x:alignment horizontal="center" vertical="center" wrapText="1"/>
    </x:xf>
    <x:xf numFmtId="4" fontId="24" fillId="24" borderId="13" xfId="42" applyNumberFormat="1" applyFont="1" applyFill="1" applyBorder="1" applyAlignment="1">
      <x:alignment horizontal="right" vertical="center"/>
    </x:xf>
    <x:xf numFmtId="4" fontId="24" fillId="24" borderId="10" xfId="42" applyNumberFormat="1" applyFont="1" applyFill="1" applyBorder="1" applyAlignment="1">
      <x:alignment horizontal="right" vertical="center"/>
    </x:xf>
    <x:xf numFmtId="4" fontId="24" fillId="24" borderId="14" xfId="42" applyNumberFormat="1" applyFont="1" applyFill="1" applyBorder="1" applyAlignment="1">
      <x:alignment horizontal="right" vertical="center"/>
    </x:xf>
    <x:xf numFmtId="0" fontId="23" fillId="24" borderId="95" xfId="42" applyFont="1" applyFill="1" applyBorder="1" applyAlignment="1">
      <x:alignment horizontal="center" vertical="center"/>
    </x:xf>
    <x:xf numFmtId="0" fontId="23" fillId="24" borderId="95" xfId="42" applyFont="1" applyFill="1" applyBorder="1" applyAlignment="1">
      <x:alignment horizontal="center" vertical="center"/>
    </x:xf>
    <x:xf numFmtId="0" fontId="23" fillId="24" borderId="101" xfId="42" applyFont="1" applyFill="1" applyBorder="1" applyAlignment="1">
      <x:alignment horizontal="center" vertical="center"/>
    </x:xf>
    <x:xf numFmtId="0" fontId="23" fillId="24" borderId="70" xfId="42" applyFont="1" applyFill="1" applyBorder="1" applyAlignment="1">
      <x:alignment horizontal="center" vertical="center" wrapText="1"/>
    </x:xf>
    <x:xf numFmtId="0" fontId="23" fillId="24" borderId="33" xfId="42" applyFont="1" applyFill="1" applyBorder="1" applyAlignment="1">
      <x:alignment horizontal="center" vertical="center" wrapText="1"/>
    </x:xf>
    <x:xf numFmtId="0" fontId="23" fillId="24" borderId="66" xfId="42" applyFont="1" applyFill="1" applyBorder="1" applyAlignment="1">
      <x:alignment horizontal="center" vertical="center" wrapText="1"/>
    </x:xf>
    <x:xf numFmtId="0" fontId="23" fillId="24" borderId="116" xfId="42" applyFont="1" applyFill="1" applyBorder="1" applyAlignment="1">
      <x:alignment horizontal="center" vertical="center" wrapText="1"/>
    </x:xf>
    <x:xf numFmtId="0" fontId="23" fillId="24" borderId="121" xfId="42" applyFont="1" applyFill="1" applyBorder="1" applyAlignment="1">
      <x:alignment horizontal="center" vertical="center" wrapText="1"/>
    </x:xf>
    <x:xf numFmtId="0" fontId="23" fillId="24" borderId="122" xfId="42" applyFont="1" applyFill="1" applyBorder="1" applyAlignment="1">
      <x:alignment horizontal="center" vertical="center" wrapText="1"/>
    </x:xf>
    <x:xf numFmtId="0" fontId="23" fillId="24" borderId="117" xfId="42" applyFont="1" applyFill="1" applyBorder="1" applyAlignment="1">
      <x:alignment horizontal="center" vertical="center" wrapText="1"/>
    </x:xf>
    <x:xf numFmtId="2" fontId="23" fillId="24" borderId="70" xfId="42" applyNumberFormat="1" applyFont="1" applyFill="1" applyBorder="1" applyAlignment="1">
      <x:alignment horizontal="center" vertical="center" wrapText="1"/>
    </x:xf>
    <x:xf numFmtId="2" fontId="23" fillId="24" borderId="33" xfId="42" applyNumberFormat="1" applyFont="1" applyFill="1" applyBorder="1" applyAlignment="1">
      <x:alignment horizontal="center" vertical="center" wrapText="1"/>
    </x:xf>
    <x:xf numFmtId="0" fontId="25" fillId="24" borderId="66" xfId="42" applyFont="1" applyFill="1" applyBorder="1" applyAlignment="1">
      <x:alignment horizontal="center" vertical="center" wrapText="1"/>
    </x:xf>
    <x:xf numFmtId="0" fontId="25" fillId="24" borderId="116" xfId="42" applyFont="1" applyFill="1" applyBorder="1" applyAlignment="1">
      <x:alignment horizontal="center" vertical="center" wrapText="1"/>
    </x:xf>
    <x:xf numFmtId="0" fontId="25" fillId="24" borderId="117" xfId="42" applyFont="1" applyFill="1" applyBorder="1" applyAlignment="1">
      <x:alignment horizontal="center" vertical="center" wrapText="1"/>
    </x:xf>
    <x:xf numFmtId="197" fontId="24" fillId="24" borderId="14" xfId="42" applyNumberFormat="1" applyFont="1" applyFill="1" applyBorder="1" applyAlignment="1">
      <x:alignment horizontal="center" vertical="center" wrapText="1"/>
    </x:xf>
    <x:xf numFmtId="4" fontId="24" fillId="24" borderId="0" xfId="42" applyNumberFormat="1" applyFont="1" applyFill="1" applyAlignment="1">
      <x:alignment horizontal="right" vertical="center"/>
    </x:xf>
    <x:xf numFmtId="0" fontId="72" fillId="24" borderId="0" xfId="42" applyFont="1" applyFill="1" applyAlignment="1">
      <x:alignment horizontal="center" vertical="center"/>
    </x:xf>
    <x:xf numFmtId="0" fontId="21" fillId="24" borderId="0" xfId="42" applyFont="1" applyFill="1" applyAlignment="1">
      <x:alignment horizontal="left" vertical="center" wrapText="1"/>
    </x:xf>
    <x:xf numFmtId="0" fontId="21" fillId="24" borderId="0" xfId="42" applyFont="1" applyFill="1" applyAlignment="1">
      <x:alignment horizontal="center" vertical="center"/>
    </x:xf>
    <x:xf numFmtId="0" fontId="31" fillId="24" borderId="125" xfId="42" applyFont="1" applyFill="1" applyBorder="1" applyAlignment="1">
      <x:alignment horizontal="center" vertical="center"/>
    </x:xf>
    <x:xf numFmtId="0" fontId="20" fillId="24" borderId="0" xfId="42" applyFont="1" applyFill="1" applyAlignment="1">
      <x:alignment horizontal="center" vertical="center"/>
    </x:xf>
    <x:xf numFmtId="0" fontId="20" fillId="24" borderId="0" xfId="42" applyFont="1" applyFill="1" applyAlignment="1">
      <x:alignment horizontal="center" vertical="center"/>
    </x:xf>
    <x:xf numFmtId="197" fontId="24" fillId="24" borderId="33" xfId="42" applyNumberFormat="1" applyFont="1" applyFill="1" applyBorder="1" applyAlignment="1">
      <x:alignment horizontal="center" vertical="center" wrapText="1"/>
    </x:xf>
    <x:xf numFmtId="4" fontId="24" fillId="24" borderId="33" xfId="42" applyNumberFormat="1" applyFont="1" applyFill="1" applyBorder="1" applyAlignment="1">
      <x:alignment horizontal="right" vertical="center"/>
    </x:xf>
    <x:xf numFmtId="4" fontId="24" fillId="24" borderId="121" xfId="42" applyNumberFormat="1" applyFont="1" applyFill="1" applyBorder="1" applyAlignment="1">
      <x:alignment horizontal="right" vertical="center"/>
    </x:xf>
    <x:xf numFmtId="4" fontId="24" fillId="24" borderId="125" xfId="42" applyNumberFormat="1" applyFont="1" applyFill="1" applyBorder="1" applyAlignment="1">
      <x:alignment horizontal="right" vertical="center"/>
    </x:xf>
    <x:xf numFmtId="4" fontId="24" fillId="24" borderId="122" xfId="42" applyNumberFormat="1" applyFont="1" applyFill="1" applyBorder="1" applyAlignment="1">
      <x:alignment horizontal="right" vertical="center"/>
    </x:xf>
    <x:xf numFmtId="0" fontId="103" fillId="0" borderId="95" xfId="0" applyFont="1" applyBorder="1" applyAlignment="1">
      <x:alignment horizontal="center"/>
    </x:xf>
    <x:xf numFmtId="0" fontId="104" fillId="24" borderId="24" xfId="0" applyFont="1" applyFill="1" applyBorder="1" applyAlignment="1">
      <x:alignment horizontal="center" vertical="center"/>
    </x:xf>
    <x:xf numFmtId="0" fontId="104" fillId="24" borderId="17" xfId="0" applyFont="1" applyFill="1" applyBorder="1" applyAlignment="1">
      <x:alignment horizontal="center" vertical="center"/>
    </x:xf>
    <x:xf numFmtId="0" fontId="104" fillId="24" borderId="30" xfId="0" applyFont="1" applyFill="1" applyBorder="1" applyAlignment="1">
      <x:alignment horizontal="center" vertical="center"/>
    </x:xf>
    <x:xf numFmtId="0" fontId="103" fillId="0" borderId="16" xfId="0" applyFont="1" applyBorder="1" applyAlignment="1">
      <x:alignment horizontal="center"/>
    </x:xf>
    <x:xf numFmtId="0" fontId="103" fillId="0" borderId="17" xfId="0" applyFont="1" applyBorder="1" applyAlignment="1">
      <x:alignment horizontal="center"/>
    </x:xf>
    <x:xf numFmtId="0" fontId="103" fillId="0" borderId="30" xfId="0" applyFont="1" applyBorder="1" applyAlignment="1">
      <x:alignment horizontal="center"/>
    </x:xf>
    <x:xf numFmtId="0" fontId="103" fillId="0" borderId="13" xfId="0" applyFont="1" applyBorder="1" applyAlignment="1">
      <x:alignment horizontal="center"/>
    </x:xf>
    <x:xf numFmtId="0" fontId="103" fillId="0" borderId="0" xfId="0" applyFont="1" applyAlignment="1">
      <x:alignment horizontal="center"/>
    </x:xf>
    <x:xf numFmtId="0" fontId="103" fillId="0" borderId="29" xfId="0" applyFont="1" applyBorder="1" applyAlignment="1">
      <x:alignment horizontal="center"/>
    </x:xf>
    <x:xf numFmtId="0" fontId="104" fillId="24" borderId="0" xfId="53" applyFont="1" applyFill="1" applyAlignment="1">
      <x:alignment horizontal="left"/>
    </x:xf>
    <x:xf numFmtId="200" fontId="103" fillId="24" borderId="125" xfId="0" applyNumberFormat="1" applyFont="1" applyFill="1" applyBorder="1" applyAlignment="1">
      <x:alignment horizontal="center"/>
    </x:xf>
    <x:xf numFmtId="0" fontId="103" fillId="24" borderId="19" xfId="0" applyFont="1" applyFill="1" applyBorder="1" applyAlignment="1">
      <x:alignment horizontal="center"/>
    </x:xf>
    <x:xf numFmtId="0" fontId="103" fillId="24" borderId="10" xfId="0" applyFont="1" applyFill="1" applyBorder="1" applyAlignment="1">
      <x:alignment horizontal="center"/>
    </x:xf>
    <x:xf numFmtId="0" fontId="103" fillId="24" borderId="0" xfId="0" applyFont="1" applyFill="1" applyAlignment="1">
      <x:alignment horizontal="center"/>
    </x:xf>
    <x:xf numFmtId="0" fontId="103" fillId="24" borderId="13" xfId="0" applyFont="1" applyFill="1" applyBorder="1" applyAlignment="1">
      <x:alignment horizontal="center"/>
    </x:xf>
    <x:xf numFmtId="0" fontId="103" fillId="24" borderId="13" xfId="0" applyFont="1" applyFill="1" applyBorder="1" applyAlignment="1">
      <x:alignment horizontal="left"/>
    </x:xf>
    <x:xf numFmtId="0" fontId="103" fillId="24" borderId="0" xfId="0" applyFont="1" applyFill="1" applyAlignment="1">
      <x:alignment horizontal="left"/>
    </x:xf>
    <x:xf numFmtId="0" fontId="103" fillId="24" borderId="10" xfId="0" applyFont="1" applyFill="1" applyBorder="1" applyAlignment="1">
      <x:alignment horizontal="left"/>
    </x:xf>
    <x:xf numFmtId="0" fontId="103" fillId="24" borderId="13" xfId="0" applyFont="1" applyFill="1" applyBorder="1" applyAlignment="1">
      <x:alignment horizontal="center"/>
    </x:xf>
    <x:xf numFmtId="0" fontId="104" fillId="24" borderId="15" xfId="0" applyFont="1" applyFill="1" applyBorder="1" applyAlignment="1">
      <x:alignment horizontal="center" vertical="center"/>
    </x:xf>
    <x:xf numFmtId="0" fontId="103" fillId="24" borderId="16" xfId="0" applyFont="1" applyFill="1" applyBorder="1" applyAlignment="1">
      <x:alignment horizontal="center"/>
    </x:xf>
    <x:xf numFmtId="0" fontId="103" fillId="24" borderId="17" xfId="0" applyFont="1" applyFill="1" applyBorder="1" applyAlignment="1">
      <x:alignment horizontal="center"/>
    </x:xf>
    <x:xf numFmtId="0" fontId="103" fillId="24" borderId="15" xfId="0" applyFont="1" applyFill="1" applyBorder="1" applyAlignment="1">
      <x:alignment horizontal="center"/>
    </x:xf>
    <x:xf numFmtId="0" fontId="103" fillId="24" borderId="24" xfId="0" applyFont="1" applyFill="1" applyBorder="1" applyAlignment="1">
      <x:alignment horizontal="center"/>
    </x:xf>
    <x:xf numFmtId="0" fontId="204" fillId="24" borderId="0" xfId="0" applyFont="1" applyFill="1" applyAlignment="1">
      <x:alignment horizontal="center"/>
    </x:xf>
    <x:xf numFmtId="0" fontId="103" fillId="0" borderId="125" xfId="0" applyFont="1" applyBorder="1" applyAlignment="1">
      <x:alignment horizontal="center"/>
    </x:xf>
    <x:xf numFmtId="0" fontId="104" fillId="24" borderId="0" xfId="0" applyFont="1" applyFill="1" applyAlignment="1">
      <x:alignment horizontal="left" vertical="center"/>
    </x:xf>
    <x:xf numFmtId="0" fontId="103" fillId="24" borderId="16" xfId="0" applyFont="1" applyFill="1" applyBorder="1" applyAlignment="1">
      <x:alignment horizontal="left"/>
    </x:xf>
    <x:xf numFmtId="0" fontId="103" fillId="24" borderId="17" xfId="0" applyFont="1" applyFill="1" applyBorder="1" applyAlignment="1">
      <x:alignment horizontal="left"/>
    </x:xf>
    <x:xf numFmtId="0" fontId="103" fillId="24" borderId="15" xfId="0" applyFont="1" applyFill="1" applyBorder="1" applyAlignment="1">
      <x:alignment horizontal="left"/>
    </x:xf>
    <x:xf numFmtId="0" fontId="103" fillId="0" borderId="0" xfId="0" applyFont="1" applyAlignment="1">
      <x:alignment horizontal="justify" vertical="top" wrapText="1"/>
    </x:xf>
    <x:xf numFmtId="0" fontId="104" fillId="24" borderId="16" xfId="0" applyFont="1" applyFill="1" applyBorder="1" applyAlignment="1">
      <x:alignment horizontal="center" vertical="center"/>
    </x:xf>
    <x:xf numFmtId="0" fontId="103" fillId="0" borderId="51" xfId="0" applyFont="1" applyBorder="1" applyAlignment="1">
      <x:alignment horizontal="left"/>
    </x:xf>
    <x:xf numFmtId="0" fontId="103" fillId="0" borderId="20" xfId="0" applyFont="1" applyBorder="1" applyAlignment="1">
      <x:alignment horizontal="left"/>
    </x:xf>
    <x:xf numFmtId="0" fontId="103" fillId="0" borderId="32" xfId="0" applyFont="1" applyBorder="1" applyAlignment="1">
      <x:alignment horizontal="left"/>
    </x:xf>
    <x:xf numFmtId="0" fontId="107" fillId="0" borderId="0" xfId="0" applyFont="1" applyAlignment="1">
      <x:alignment horizontal="center"/>
    </x:xf>
    <x:xf numFmtId="0" fontId="110" fillId="0" borderId="0" xfId="0" applyFont="1" applyAlignment="1">
      <x:alignment horizontal="center"/>
    </x:xf>
    <x:xf numFmtId="0" fontId="97" fillId="24" borderId="125" xfId="0" applyFont="1" applyFill="1" applyBorder="1" applyAlignment="1">
      <x:alignment horizontal="center"/>
    </x:xf>
    <x:xf numFmtId="0" fontId="103" fillId="0" borderId="0" xfId="0" applyFont="1" applyAlignment="1">
      <x:alignment horizontal="left"/>
    </x:xf>
    <x:xf numFmtId="0" fontId="103" fillId="24" borderId="25" xfId="0" applyFont="1" applyFill="1" applyBorder="1" applyAlignment="1">
      <x:alignment horizontal="center"/>
    </x:xf>
    <x:xf numFmtId="0" fontId="103" fillId="24" borderId="20" xfId="0" applyFont="1" applyFill="1" applyBorder="1" applyAlignment="1">
      <x:alignment horizontal="center"/>
    </x:xf>
    <x:xf numFmtId="0" fontId="103" fillId="24" borderId="51" xfId="0" applyFont="1" applyFill="1" applyBorder="1" applyAlignment="1">
      <x:alignment horizontal="center"/>
    </x:xf>
    <x:xf numFmtId="0" fontId="103" fillId="24" borderId="31" xfId="0" applyFont="1" applyFill="1" applyBorder="1" applyAlignment="1">
      <x:alignment horizontal="center"/>
    </x:xf>
    <x:xf numFmtId="0" fontId="103" fillId="24" borderId="51" xfId="0" applyFont="1" applyFill="1" applyBorder="1" applyAlignment="1">
      <x:alignment horizontal="left"/>
    </x:xf>
    <x:xf numFmtId="0" fontId="103" fillId="24" borderId="20" xfId="0" applyFont="1" applyFill="1" applyBorder="1" applyAlignment="1">
      <x:alignment horizontal="left"/>
    </x:xf>
    <x:xf numFmtId="0" fontId="103" fillId="24" borderId="31" xfId="0" applyFont="1" applyFill="1" applyBorder="1" applyAlignment="1">
      <x:alignment horizontal="left"/>
    </x:xf>
    <x:xf numFmtId="0" fontId="103" fillId="0" borderId="13" xfId="0" applyFont="1" applyBorder="1" applyAlignment="1">
      <x:alignment horizontal="left"/>
    </x:xf>
    <x:xf numFmtId="0" fontId="103" fillId="0" borderId="29" xfId="0" applyFont="1" applyBorder="1" applyAlignment="1">
      <x:alignment horizontal="left"/>
    </x:xf>
    <x:xf numFmtId="2" fontId="107" fillId="29" borderId="81" xfId="49" applyNumberFormat="1" applyFont="1" applyFill="1" applyBorder="1" applyAlignment="1">
      <x:alignment horizontal="right"/>
    </x:xf>
    <x:xf numFmtId="0" fontId="107" fillId="24" borderId="125" xfId="49" applyFont="1" applyFill="1" applyBorder="1" applyAlignment="1">
      <x:alignment horizontal="center"/>
    </x:xf>
    <x:xf numFmtId="0" fontId="188" fillId="24" borderId="0" xfId="49" applyFont="1" applyFill="1" applyAlignment="1">
      <x:alignment horizontal="center"/>
    </x:xf>
    <x:xf numFmtId="0" fontId="107" fillId="24" borderId="80" xfId="49" applyFont="1" applyFill="1" applyBorder="1" applyAlignment="1">
      <x:alignment horizontal="center" vertical="distributed"/>
    </x:xf>
    <x:xf numFmtId="0" fontId="107" fillId="24" borderId="101" xfId="49" applyFont="1" applyFill="1" applyBorder="1" applyAlignment="1">
      <x:alignment horizontal="center" vertical="distributed"/>
    </x:xf>
    <x:xf numFmtId="4" fontId="97" fillId="24" borderId="81" xfId="49" applyNumberFormat="1" applyFont="1" applyFill="1" applyBorder="1" applyAlignment="1">
      <x:alignment horizontal="right"/>
    </x:xf>
    <x:xf numFmtId="0" fontId="115" fillId="24" borderId="0" xfId="49" applyFont="1" applyFill="1" applyAlignment="1">
      <x:alignment horizontal="center"/>
    </x:xf>
    <x:xf numFmtId="0" fontId="103" fillId="24" borderId="125" xfId="49" applyFont="1" applyFill="1" applyBorder="1" applyAlignment="1">
      <x:alignment horizontal="left"/>
    </x:xf>
    <x:xf numFmtId="10" fontId="107" fillId="29" borderId="81" xfId="49" applyNumberFormat="1" applyFont="1" applyFill="1" applyBorder="1" applyAlignment="1">
      <x:alignment horizontal="right"/>
    </x:xf>
    <x:xf numFmtId="0" fontId="103" fillId="24" borderId="95" xfId="49" applyFont="1" applyFill="1" applyBorder="1" applyAlignment="1">
      <x:alignment horizontal="left"/>
    </x:xf>
    <x:xf numFmtId="0" fontId="107" fillId="24" borderId="117" xfId="49" applyFont="1" applyFill="1" applyBorder="1" applyAlignment="1">
      <x:alignment horizontal="center"/>
    </x:xf>
    <x:xf numFmtId="0" fontId="107" fillId="24" borderId="0" xfId="49" applyFont="1" applyFill="1" applyAlignment="1">
      <x:alignment horizontal="center"/>
    </x:xf>
    <x:xf numFmtId="0" fontId="97" fillId="24" borderId="0" xfId="49" applyFont="1" applyFill="1" applyAlignment="1">
      <x:alignment horizontal="justify" vertical="top" wrapText="1"/>
    </x:xf>
    <x:xf numFmtId="0" fontId="107" fillId="24" borderId="0" xfId="49" applyFont="1" applyFill="1" applyAlignment="1">
      <x:alignment horizontal="left"/>
    </x:xf>
    <x:xf numFmtId="0" fontId="110" fillId="24" borderId="0" xfId="49" applyFont="1" applyFill="1" applyAlignment="1">
      <x:alignment horizontal="center"/>
    </x:xf>
    <x:xf numFmtId="0" fontId="103" fillId="24" borderId="125" xfId="49" applyFont="1" applyFill="1" applyBorder="1" applyAlignment="1">
      <x:alignment horizontal="center"/>
    </x:xf>
    <x:xf numFmtId="2" fontId="107" fillId="24" borderId="81" xfId="49" applyNumberFormat="1" applyFont="1" applyFill="1" applyBorder="1" applyAlignment="1">
      <x:alignment horizontal="right"/>
    </x:xf>
    <x:xf numFmtId="10" fontId="107" fillId="24" borderId="81" xfId="49" applyNumberFormat="1" applyFont="1" applyFill="1" applyBorder="1" applyAlignment="1">
      <x:alignment horizontal="right"/>
    </x:xf>
    <x:xf numFmtId="4" fontId="97" fillId="29" borderId="81" xfId="49" applyNumberFormat="1" applyFont="1" applyFill="1" applyBorder="1" applyAlignment="1">
      <x:alignment horizontal="right"/>
    </x:xf>
    <x:xf numFmtId="0" fontId="204" fillId="24" borderId="0" xfId="49" applyFont="1" applyFill="1" applyAlignment="1">
      <x:alignment horizontal="center" vertical="center"/>
    </x:xf>
    <x:xf numFmtId="0" fontId="109" fillId="24" borderId="0" xfId="49" applyFont="1" applyFill="1" applyAlignment="1">
      <x:alignment horizontal="center" vertical="center"/>
    </x:xf>
    <x:xf numFmtId="0" fontId="121" fillId="24" borderId="0" xfId="49" applyFont="1" applyFill="1" applyAlignment="1">
      <x:alignment horizontal="left" vertical="center"/>
    </x:xf>
    <x:xf numFmtId="49" fontId="121" fillId="24" borderId="0" xfId="49" applyNumberFormat="1" applyFont="1" applyFill="1" applyAlignment="1">
      <x:alignment horizontal="left" vertical="center"/>
    </x:xf>
    <x:xf numFmtId="0" fontId="121" fillId="24" borderId="0" xfId="49" applyFont="1" applyFill="1" applyAlignment="1">
      <x:alignment horizontal="left" vertical="center"/>
    </x:xf>
    <x:xf numFmtId="200" fontId="121" fillId="24" borderId="0" xfId="46" applyNumberFormat="1" applyFont="1" applyFill="1" applyAlignment="1">
      <x:alignment horizontal="left" vertical="center"/>
    </x:xf>
    <x:xf numFmtId="14" fontId="121" fillId="0" borderId="0" xfId="46" applyNumberFormat="1" applyFont="1" applyAlignment="1">
      <x:alignment horizontal="left" vertical="center"/>
    </x:xf>
    <x:xf numFmtId="0" fontId="121" fillId="0" borderId="0" xfId="46" applyFont="1" applyAlignment="1">
      <x:alignment horizontal="left" vertical="center"/>
    </x:xf>
    <x:xf numFmtId="0" fontId="110" fillId="24" borderId="0" xfId="54" applyFont="1" applyFill="1" applyAlignment="1">
      <x:alignment horizontal="center"/>
    </x:xf>
    <x:xf numFmtId="0" fontId="97" fillId="24" borderId="117" xfId="54" applyFont="1" applyFill="1" applyBorder="1" applyAlignment="1">
      <x:alignment horizontal="center" vertical="top"/>
    </x:xf>
    <x:xf numFmtId="0" fontId="107" fillId="24" borderId="125" xfId="54" applyFont="1" applyFill="1" applyBorder="1" applyAlignment="1">
      <x:alignment horizontal="center"/>
    </x:xf>
    <x:xf numFmtId="0" fontId="97" fillId="24" borderId="95" xfId="54" applyFont="1" applyFill="1" applyBorder="1" applyAlignment="1">
      <x:alignment horizontal="center" vertical="top"/>
    </x:xf>
    <x:xf numFmtId="0" fontId="97" fillId="24" borderId="95" xfId="54" applyFont="1" applyFill="1" applyBorder="1" applyAlignment="1">
      <x:alignment horizontal="center"/>
    </x:xf>
    <x:xf numFmtId="0" fontId="97" fillId="24" borderId="125" xfId="54" applyFont="1" applyFill="1" applyBorder="1" applyAlignment="1">
      <x:alignment horizontal="center"/>
    </x:xf>
    <x:xf numFmtId="0" fontId="97" fillId="24" borderId="95" xfId="54" applyFont="1" applyFill="1" applyBorder="1" applyAlignment="1">
      <x:alignment horizontal="left"/>
    </x:xf>
    <x:xf numFmtId="0" fontId="108" fillId="24" borderId="117" xfId="54" applyFont="1" applyFill="1" applyBorder="1" applyAlignment="1">
      <x:alignment horizontal="left"/>
    </x:xf>
    <x:xf numFmtId="0" fontId="97" fillId="24" borderId="0" xfId="54" applyFont="1" applyFill="1" applyAlignment="1">
      <x:alignment horizontal="left"/>
    </x:xf>
    <x:xf numFmtId="0" fontId="222" fillId="29" borderId="0" xfId="54" applyFont="1" applyFill="1" applyAlignment="1">
      <x:alignment horizontal="center"/>
    </x:xf>
    <x:xf numFmtId="0" fontId="107" fillId="29" borderId="0" xfId="54" applyFont="1" applyFill="1" applyAlignment="1">
      <x:alignment horizontal="center" vertical="top"/>
    </x:xf>
    <x:xf numFmtId="0" fontId="125" fillId="0" borderId="0" xfId="46" applyFont="1" applyAlignment="1">
      <x:alignment horizontal="left" vertical="center"/>
    </x:xf>
    <x:xf numFmtId="200" fontId="125" fillId="0" borderId="0" xfId="46" applyNumberFormat="1" applyFont="1" applyAlignment="1">
      <x:alignment horizontal="left" vertical="center"/>
    </x:xf>
    <x:xf numFmtId="14" fontId="125" fillId="0" borderId="0" xfId="46" applyNumberFormat="1" applyFont="1" applyAlignment="1">
      <x:alignment horizontal="left" vertical="center"/>
    </x:xf>
    <x:xf numFmtId="2" fontId="97" fillId="29" borderId="0" xfId="54" applyNumberFormat="1" applyFont="1" applyFill="1" applyAlignment="1">
      <x:alignment horizontal="center"/>
    </x:xf>
    <x:xf numFmtId="2" fontId="222" fillId="29" borderId="125" xfId="54" applyNumberFormat="1" applyFont="1" applyFill="1" applyBorder="1" applyAlignment="1">
      <x:alignment horizontal="center"/>
    </x:xf>
    <x:xf numFmtId="0" fontId="115" fillId="24" borderId="0" xfId="54" applyFont="1" applyFill="1" applyAlignment="1">
      <x:alignment horizontal="center"/>
    </x:xf>
    <x:xf numFmtId="0" fontId="107" fillId="24" borderId="0" xfId="54" applyFont="1" applyFill="1" applyAlignment="1">
      <x:alignment horizontal="center"/>
    </x:xf>
    <x:xf numFmtId="0" fontId="204" fillId="0" borderId="0" xfId="54" applyFont="1" applyAlignment="1">
      <x:alignment horizontal="center"/>
    </x:xf>
    <x:xf numFmtId="200" fontId="97" fillId="24" borderId="125" xfId="54" applyNumberFormat="1" applyFont="1" applyFill="1" applyBorder="1" applyAlignment="1">
      <x:alignment horizontal="center"/>
    </x:xf>
    <x:xf numFmtId="0" fontId="142" fillId="0" borderId="0" xfId="54" applyFont="1" applyAlignment="1">
      <x:alignment horizontal="center"/>
    </x:xf>
    <x:xf numFmtId="49" fontId="125" fillId="0" borderId="0" xfId="46" applyNumberFormat="1" applyFont="1" applyAlignment="1">
      <x:alignment horizontal="left" vertical="center"/>
    </x:xf>
    <x:xf numFmtId="0" fontId="125" fillId="0" borderId="0" xfId="46" applyFont="1" applyAlignment="1">
      <x:alignment horizontal="left" vertical="center"/>
    </x:xf>
    <x:xf numFmtId="191" fontId="125" fillId="0" borderId="0" xfId="46" applyNumberFormat="1" applyFont="1" applyAlignment="1">
      <x:alignment horizontal="left" vertical="center"/>
    </x:xf>
    <x:xf numFmtId="0" fontId="125" fillId="24" borderId="0" xfId="46" applyFont="1" applyFill="1" applyAlignment="1">
      <x:alignment horizontal="left" vertical="center"/>
    </x:xf>
    <x:xf numFmtId="0" fontId="97" fillId="24" borderId="125" xfId="54" applyFont="1" applyFill="1" applyBorder="1" applyAlignment="1">
      <x:alignment horizontal="left"/>
    </x:xf>
    <x:xf numFmtId="0" fontId="108" fillId="24" borderId="95" xfId="54" applyFont="1" applyFill="1" applyBorder="1" applyAlignment="1">
      <x:alignment horizontal="left"/>
    </x:xf>
    <x:xf numFmtId="0" fontId="108" fillId="24" borderId="125" xfId="54" applyFont="1" applyFill="1" applyBorder="1" applyAlignment="1">
      <x:alignment horizontal="left"/>
    </x:xf>
    <x:xf numFmtId="200" fontId="125" fillId="24" borderId="0" xfId="46" applyNumberFormat="1" applyFont="1" applyFill="1" applyAlignment="1">
      <x:alignment horizontal="left" vertical="center"/>
    </x:xf>
    <x:xf numFmtId="0" fontId="97" fillId="24" borderId="125" xfId="49" applyFont="1" applyFill="1" applyBorder="1" applyAlignment="1">
      <x:alignment horizontal="center"/>
    </x:xf>
    <x:xf numFmtId="204" fontId="103" fillId="0" borderId="0" xfId="49" applyNumberFormat="1" applyFont="1" applyAlignment="1">
      <x:alignment horizontal="left" vertical="center"/>
    </x:xf>
    <x:xf numFmtId="0" fontId="110" fillId="0" borderId="0" xfId="49" applyFont="1" applyAlignment="1">
      <x:alignment horizontal="left"/>
    </x:xf>
    <x:xf numFmtId="0" fontId="104" fillId="24" borderId="0" xfId="49" applyFont="1" applyFill="1" applyAlignment="1">
      <x:alignment horizontal="left"/>
    </x:xf>
    <x:xf numFmtId="0" fontId="103" fillId="24" borderId="0" xfId="49" applyFont="1" applyFill="1" applyAlignment="1">
      <x:alignment horizontal="center"/>
    </x:xf>
    <x:xf numFmtId="0" fontId="103" fillId="24" borderId="0" xfId="49" applyFont="1" applyFill="1" applyAlignment="1">
      <x:alignment horizontal="left"/>
    </x:xf>
    <x:xf numFmtId="0" fontId="104" fillId="0" borderId="13" xfId="49" applyFont="1" applyBorder="1" applyAlignment="1">
      <x:alignment horizontal="center" vertical="center" wrapText="1"/>
    </x:xf>
    <x:xf numFmtId="0" fontId="104" fillId="0" borderId="0" xfId="49" applyFont="1" applyAlignment="1">
      <x:alignment horizontal="center" vertical="center" wrapText="1"/>
    </x:xf>
    <x:xf numFmtId="0" fontId="104" fillId="0" borderId="125" xfId="49" applyFont="1" applyBorder="1" applyAlignment="1">
      <x:alignment horizontal="center" vertical="top" wrapText="1"/>
    </x:xf>
    <x:xf numFmtId="0" fontId="97" fillId="24" borderId="0" xfId="54" applyFont="1" applyFill="1" applyAlignment="1">
      <x:alignment horizontal="center"/>
    </x:xf>
    <x:xf numFmtId="0" fontId="104" fillId="0" borderId="121" xfId="49" applyFont="1" applyBorder="1" applyAlignment="1">
      <x:alignment horizontal="center" vertical="center" wrapText="1"/>
    </x:xf>
    <x:xf numFmtId="0" fontId="104" fillId="0" borderId="125" xfId="49" applyFont="1" applyBorder="1" applyAlignment="1">
      <x:alignment horizontal="center" vertical="center" wrapText="1"/>
    </x:xf>
    <x:xf numFmtId="0" fontId="103" fillId="0" borderId="0" xfId="49" applyFont="1" applyAlignment="1">
      <x:alignment horizontal="center"/>
    </x:xf>
    <x:xf numFmtId="0" fontId="104" fillId="24" borderId="0" xfId="49" applyFont="1" applyFill="1" applyAlignment="1">
      <x:alignment horizontal="center"/>
    </x:xf>
    <x:xf numFmtId="0" fontId="103" fillId="0" borderId="125" xfId="49" applyFont="1" applyBorder="1" applyAlignment="1">
      <x:alignment horizontal="center"/>
    </x:xf>
    <x:xf numFmtId="0" fontId="104" fillId="0" borderId="0" xfId="49" applyFont="1" applyAlignment="1">
      <x:alignment horizontal="center"/>
    </x:xf>
    <x:xf numFmtId="0" fontId="104" fillId="0" borderId="13" xfId="49" applyFont="1" applyBorder="1" applyAlignment="1">
      <x:alignment horizontal="center" vertical="top" wrapText="1"/>
    </x:xf>
    <x:xf numFmtId="0" fontId="104" fillId="0" borderId="0" xfId="49" applyFont="1" applyAlignment="1">
      <x:alignment horizontal="center" vertical="top" wrapText="1"/>
    </x:xf>
    <x:xf numFmtId="0" fontId="103" fillId="0" borderId="117" xfId="49" applyFont="1" applyBorder="1" applyAlignment="1">
      <x:alignment horizontal="center"/>
    </x:xf>
    <x:xf numFmtId="0" fontId="104" fillId="0" borderId="117" xfId="49" applyFont="1" applyBorder="1" applyAlignment="1">
      <x:alignment horizontal="center" vertical="center" wrapText="1"/>
    </x:xf>
    <x:xf numFmtId="0" fontId="104" fillId="0" borderId="0" xfId="49" applyFont="1" applyAlignment="1">
      <x:alignment horizontal="center" vertical="top" wrapText="1"/>
    </x:xf>
    <x:xf numFmtId="0" fontId="115" fillId="24" borderId="0" xfId="49" applyFont="1" applyFill="1" applyAlignment="1">
      <x:alignment horizontal="center"/>
    </x:xf>
    <x:xf numFmtId="16" fontId="170" fillId="0" borderId="0" xfId="49" applyNumberFormat="1" applyFont="1" applyAlignment="1">
      <x:alignment horizontal="left" vertical="center"/>
    </x:xf>
    <x:xf numFmtId="0" fontId="170" fillId="0" borderId="0" xfId="49" applyFont="1" applyAlignment="1">
      <x:alignment horizontal="left" vertical="center"/>
    </x:xf>
    <x:xf numFmtId="0" fontId="103" fillId="0" borderId="0" xfId="49" applyFont="1" applyAlignment="1">
      <x:alignment horizontal="left" vertical="center"/>
    </x:xf>
    <x:xf numFmtId="0" fontId="104" fillId="0" borderId="0" xfId="49" applyFont="1" applyAlignment="1">
      <x:alignment horizontal="center"/>
    </x:xf>
    <x:xf numFmtId="0" fontId="192" fillId="0" borderId="0" xfId="49" applyFont="1" applyAlignment="1">
      <x:alignment horizontal="center"/>
    </x:xf>
    <x:xf numFmtId="0" fontId="103" fillId="0" borderId="0" xfId="49" applyFont="1" applyAlignment="1">
      <x:alignment horizontal="left"/>
    </x:xf>
    <x:xf numFmtId="0" fontId="99" fillId="0" borderId="0" xfId="49" applyFont="1" applyAlignment="1">
      <x:alignment horizontal="center"/>
    </x:xf>
    <x:xf numFmtId="0" fontId="107" fillId="24" borderId="117" xfId="49" applyFont="1" applyFill="1" applyBorder="1" applyAlignment="1">
      <x:alignment horizontal="center"/>
    </x:xf>
    <x:xf numFmtId="0" fontId="104" fillId="0" borderId="66" xfId="49" applyFont="1" applyBorder="1" applyAlignment="1">
      <x:alignment horizontal="center" vertical="distributed"/>
    </x:xf>
    <x:xf numFmtId="0" fontId="104" fillId="0" borderId="117" xfId="49" applyFont="1" applyBorder="1" applyAlignment="1">
      <x:alignment horizontal="center" vertical="distributed"/>
    </x:xf>
    <x:xf numFmtId="0" fontId="103" fillId="0" borderId="125" xfId="49" applyFont="1" applyBorder="1" applyAlignment="1">
      <x:alignment horizontal="center"/>
    </x:xf>
    <x:xf numFmtId="0" fontId="107" fillId="0" borderId="0" xfId="49" applyFont="1" applyAlignment="1">
      <x:alignment horizontal="left" vertical="center"/>
    </x:xf>
    <x:xf numFmtId="0" fontId="216" fillId="0" borderId="0" xfId="49" applyFont="1" applyAlignment="1">
      <x:alignment horizontal="left" vertical="center"/>
    </x:xf>
    <x:xf numFmtId="0" fontId="103" fillId="0" borderId="0" xfId="49" applyFont="1" applyAlignment="1">
      <x:alignment horizontal="left" vertical="center"/>
    </x:xf>
    <x:xf numFmtId="49" fontId="170" fillId="0" borderId="0" xfId="49" applyNumberFormat="1" applyFont="1" applyAlignment="1">
      <x:alignment horizontal="left" vertical="center"/>
    </x:xf>
    <x:xf numFmtId="0" fontId="170" fillId="0" borderId="0" xfId="49" applyFont="1" applyAlignment="1">
      <x:alignment horizontal="left" vertical="center"/>
    </x:xf>
    <x:xf numFmtId="0" fontId="161" fillId="0" borderId="0" xfId="40" applyFont="1" applyAlignment="1">
      <x:alignment horizontal="center" vertical="center"/>
    </x:xf>
    <x:xf numFmtId="0" fontId="125" fillId="0" borderId="0" xfId="40" applyFont="1" applyAlignment="1">
      <x:alignment horizontal="left" vertical="center"/>
    </x:xf>
    <x:xf numFmtId="14" fontId="125" fillId="0" borderId="0" xfId="40" applyNumberFormat="1" applyFont="1" applyAlignment="1">
      <x:alignment horizontal="left" vertical="center"/>
    </x:xf>
    <x:xf numFmtId="0" fontId="125" fillId="0" borderId="0" xfId="40" applyFont="1" applyAlignment="1">
      <x:alignment horizontal="left" vertical="center"/>
    </x:xf>
    <x:xf numFmtId="4" fontId="97" fillId="0" borderId="125" xfId="40" applyNumberFormat="1" applyFont="1" applyBorder="1" applyAlignment="1">
      <x:alignment horizontal="center"/>
    </x:xf>
    <x:xf numFmtId="0" fontId="107" fillId="0" borderId="125" xfId="48" applyFont="1" applyBorder="1" applyAlignment="1">
      <x:alignment horizontal="center"/>
    </x:xf>
    <x:xf numFmtId="4" fontId="97" fillId="0" borderId="95" xfId="40" applyNumberFormat="1" applyFont="1" applyBorder="1" applyAlignment="1">
      <x:alignment horizontal="center"/>
    </x:xf>
    <x:xf numFmtId="49" fontId="125" fillId="0" borderId="0" xfId="40" applyNumberFormat="1" applyFont="1" applyAlignment="1">
      <x:alignment horizontal="left" vertical="center"/>
    </x:xf>
    <x:xf numFmtId="0" fontId="97" fillId="0" borderId="0" xfId="48" applyFont="1" applyAlignment="1">
      <x:alignment horizontal="center"/>
    </x:xf>
    <x:xf numFmtId="10" fontId="97" fillId="0" borderId="95" xfId="40" applyNumberFormat="1" applyFont="1" applyBorder="1" applyAlignment="1">
      <x:alignment horizontal="center"/>
    </x:xf>
    <x:xf numFmtId="0" fontId="188" fillId="0" borderId="0" xfId="40" applyFont="1" applyAlignment="1">
      <x:alignment horizontal="center"/>
    </x:xf>
    <x:xf numFmtId="49" fontId="97" fillId="0" borderId="125" xfId="40" applyNumberFormat="1" applyFont="1" applyBorder="1" applyAlignment="1">
      <x:alignment horizontal="center"/>
    </x:xf>
    <x:xf numFmtId="190" fontId="97" fillId="0" borderId="125" xfId="48" applyNumberFormat="1" applyFont="1" applyBorder="1" applyAlignment="1">
      <x:alignment horizontal="center"/>
    </x:xf>
    <x:xf numFmtId="49" fontId="97" fillId="0" borderId="95" xfId="40" applyNumberFormat="1" applyFont="1" applyBorder="1" applyAlignment="1">
      <x:alignment horizontal="center"/>
    </x:xf>
    <x:xf numFmtId="0" fontId="110" fillId="0" borderId="0" xfId="48" applyFont="1" applyAlignment="1">
      <x:alignment horizontal="center"/>
    </x:xf>
    <x:xf numFmtId="0" fontId="97" fillId="0" borderId="0" xfId="40" applyFont="1" applyAlignment="1">
      <x:alignment horizontal="center"/>
    </x:xf>
    <x:xf numFmtId="0" fontId="97" fillId="0" borderId="0" xfId="48" applyFont="1" applyAlignment="1">
      <x:alignment horizontal="justify" vertical="top" wrapText="1"/>
    </x:xf>
    <x:xf numFmtId="0" fontId="97" fillId="0" borderId="125" xfId="48" applyFont="1" applyBorder="1" applyAlignment="1">
      <x:alignment horizontal="center"/>
    </x:xf>
    <x:xf numFmtId="0" fontId="104" fillId="0" borderId="117" xfId="48" applyFont="1" applyBorder="1" applyAlignment="1">
      <x:alignment horizontal="center"/>
    </x:xf>
    <x:xf numFmtId="0" fontId="104" fillId="0" borderId="0" xfId="48" applyFont="1" applyAlignment="1">
      <x:alignment horizontal="center"/>
    </x:xf>
    <x:xf numFmtId="175" fontId="104" fillId="24" borderId="121" xfId="488" applyNumberFormat="1" applyFont="1" applyFill="1" applyBorder="1" applyAlignment="1">
      <x:alignment horizontal="center"/>
    </x:xf>
    <x:xf numFmtId="175" fontId="104" fillId="24" borderId="125" xfId="488" applyNumberFormat="1" applyFont="1" applyFill="1" applyBorder="1" applyAlignment="1">
      <x:alignment horizontal="center"/>
    </x:xf>
    <x:xf numFmtId="175" fontId="104" fillId="24" borderId="122" xfId="488" applyNumberFormat="1" applyFont="1" applyFill="1" applyBorder="1" applyAlignment="1">
      <x:alignment horizontal="center"/>
    </x:xf>
    <x:xf numFmtId="175" fontId="107" fillId="24" borderId="121" xfId="155" applyNumberFormat="1" applyFont="1" applyFill="1" applyBorder="1" applyAlignment="1">
      <x:alignment horizontal="center"/>
    </x:xf>
    <x:xf numFmtId="175" fontId="107" fillId="24" borderId="125" xfId="155" applyNumberFormat="1" applyFont="1" applyFill="1" applyBorder="1" applyAlignment="1">
      <x:alignment horizontal="center"/>
    </x:xf>
    <x:xf numFmtId="175" fontId="107" fillId="24" borderId="122" xfId="155" applyNumberFormat="1" applyFont="1" applyFill="1" applyBorder="1" applyAlignment="1">
      <x:alignment horizontal="center"/>
    </x:xf>
    <x:xf numFmtId="0" fontId="202" fillId="24" borderId="0" xfId="254" applyFont="1" applyFill="1" applyAlignment="1">
      <x:alignment horizontal="center"/>
    </x:xf>
    <x:xf numFmtId="175" fontId="99" fillId="24" borderId="81" xfId="155" applyNumberFormat="1" applyFont="1" applyFill="1" applyBorder="1" applyAlignment="1">
      <x:alignment horizontal="center"/>
    </x:xf>
    <x:xf numFmtId="175" fontId="99" fillId="24" borderId="81" xfId="155" applyNumberFormat="1" applyFont="1" applyFill="1" applyBorder="1" applyAlignment="1">
      <x:alignment horizontal="center"/>
    </x:xf>
    <x:xf numFmtId="175" fontId="99" fillId="35" borderId="95" xfId="155" applyNumberFormat="1" applyFont="1" applyFill="1" applyBorder="1" applyAlignment="1">
      <x:alignment horizontal="center"/>
    </x:xf>
    <x:xf numFmtId="175" fontId="99" fillId="35" borderId="101" xfId="155" applyNumberFormat="1" applyFont="1" applyFill="1" applyBorder="1" applyAlignment="1">
      <x:alignment horizontal="center"/>
    </x:xf>
    <x:xf numFmtId="175" fontId="99" fillId="35" borderId="80" xfId="155" applyNumberFormat="1" applyFont="1" applyFill="1" applyBorder="1" applyAlignment="1">
      <x:alignment horizontal="center"/>
    </x:xf>
    <x:xf numFmtId="175" fontId="99" fillId="29" borderId="81" xfId="155" applyNumberFormat="1" applyFont="1" applyFill="1" applyBorder="1" applyAlignment="1">
      <x:alignment horizontal="center"/>
    </x:xf>
    <x:xf numFmtId="175" fontId="99" fillId="29" borderId="81" xfId="155" applyNumberFormat="1" applyFont="1" applyFill="1" applyBorder="1" applyAlignment="1">
      <x:alignment horizontal="center"/>
    </x:xf>
    <x:xf numFmtId="175" fontId="99" fillId="29" borderId="95" xfId="155" applyNumberFormat="1" applyFont="1" applyFill="1" applyBorder="1" applyAlignment="1">
      <x:alignment horizontal="center"/>
    </x:xf>
    <x:xf numFmtId="175" fontId="99" fillId="29" borderId="101" xfId="155" applyNumberFormat="1" applyFont="1" applyFill="1" applyBorder="1" applyAlignment="1">
      <x:alignment horizontal="center"/>
    </x:xf>
    <x:xf numFmtId="175" fontId="99" fillId="29" borderId="80" xfId="155" applyNumberFormat="1" applyFont="1" applyFill="1" applyBorder="1" applyAlignment="1">
      <x:alignment horizontal="center"/>
    </x:xf>
    <x:xf numFmtId="175" fontId="103" fillId="24" borderId="66" xfId="155" applyNumberFormat="1" applyFont="1" applyFill="1" applyBorder="1" applyAlignment="1">
      <x:alignment horizontal="center" vertical="center"/>
    </x:xf>
    <x:xf numFmtId="175" fontId="103" fillId="24" borderId="117" xfId="155" applyNumberFormat="1" applyFont="1" applyFill="1" applyBorder="1" applyAlignment="1">
      <x:alignment horizontal="center" vertical="center"/>
    </x:xf>
    <x:xf numFmtId="175" fontId="103" fillId="24" borderId="116" xfId="155" applyNumberFormat="1" applyFont="1" applyFill="1" applyBorder="1" applyAlignment="1">
      <x:alignment horizontal="center" vertical="center"/>
    </x:xf>
    <x:xf numFmtId="175" fontId="103" fillId="24" borderId="13" xfId="155" applyNumberFormat="1" applyFont="1" applyFill="1" applyBorder="1" applyAlignment="1">
      <x:alignment horizontal="center" vertical="center"/>
    </x:xf>
    <x:xf numFmtId="175" fontId="103" fillId="24" borderId="0" xfId="155" applyNumberFormat="1" applyFont="1" applyFill="1" applyAlignment="1">
      <x:alignment horizontal="center" vertical="center"/>
    </x:xf>
    <x:xf numFmtId="175" fontId="103" fillId="24" borderId="10" xfId="155" applyNumberFormat="1" applyFont="1" applyFill="1" applyBorder="1" applyAlignment="1">
      <x:alignment horizontal="center" vertical="center"/>
    </x:xf>
    <x:xf numFmtId="175" fontId="99" fillId="24" borderId="33" xfId="155" applyNumberFormat="1" applyFont="1" applyFill="1" applyBorder="1" applyAlignment="1">
      <x:alignment horizontal="center"/>
    </x:xf>
    <x:xf numFmtId="175" fontId="99" fillId="34" borderId="125" xfId="155" applyNumberFormat="1" applyFont="1" applyFill="1" applyBorder="1" applyAlignment="1">
      <x:alignment horizontal="center"/>
    </x:xf>
    <x:xf numFmtId="175" fontId="99" fillId="34" borderId="122" xfId="155" applyNumberFormat="1" applyFont="1" applyFill="1" applyBorder="1" applyAlignment="1">
      <x:alignment horizontal="center"/>
    </x:xf>
    <x:xf numFmtId="175" fontId="99" fillId="34" borderId="121" xfId="155" applyNumberFormat="1" applyFont="1" applyFill="1" applyBorder="1" applyAlignment="1">
      <x:alignment horizontal="center"/>
    </x:xf>
    <x:xf numFmtId="175" fontId="99" fillId="34" borderId="66" xfId="155" applyNumberFormat="1" applyFont="1" applyFill="1" applyBorder="1" applyAlignment="1">
      <x:alignment horizontal="center"/>
    </x:xf>
    <x:xf numFmtId="175" fontId="99" fillId="34" borderId="117" xfId="155" applyNumberFormat="1" applyFont="1" applyFill="1" applyBorder="1" applyAlignment="1">
      <x:alignment horizontal="center"/>
    </x:xf>
    <x:xf numFmtId="175" fontId="108" fillId="24" borderId="125" xfId="155" applyNumberFormat="1" applyFont="1" applyFill="1" applyBorder="1" applyAlignment="1">
      <x:alignment horizontal="left"/>
    </x:xf>
    <x:xf numFmtId="175" fontId="108" fillId="24" borderId="125" xfId="155" applyNumberFormat="1" applyFont="1" applyFill="1" applyBorder="1" applyAlignment="1">
      <x:alignment horizontal="left"/>
    </x:xf>
    <x:xf numFmtId="175" fontId="107" fillId="34" borderId="98" xfId="155" applyNumberFormat="1" applyFont="1" applyFill="1" applyBorder="1" applyAlignment="1">
      <x:alignment horizontal="center" vertical="center"/>
    </x:xf>
    <x:xf numFmtId="175" fontId="107" fillId="34" borderId="99" xfId="155" applyNumberFormat="1" applyFont="1" applyFill="1" applyBorder="1" applyAlignment="1">
      <x:alignment horizontal="center" vertical="center"/>
    </x:xf>
    <x:xf numFmtId="175" fontId="107" fillId="34" borderId="98" xfId="155" applyNumberFormat="1" applyFont="1" applyFill="1" applyBorder="1" applyAlignment="1">
      <x:alignment horizontal="center" vertical="center"/>
    </x:xf>
    <x:xf numFmtId="175" fontId="107" fillId="34" borderId="99" xfId="155" applyNumberFormat="1" applyFont="1" applyFill="1" applyBorder="1" applyAlignment="1">
      <x:alignment horizontal="center" vertical="center"/>
    </x:xf>
    <x:xf numFmtId="175" fontId="108" fillId="24" borderId="0" xfId="155" applyNumberFormat="1" applyFont="1" applyFill="1" applyAlignment="1">
      <x:alignment horizontal="left"/>
    </x:xf>
    <x:xf numFmtId="174" fontId="99" fillId="24" borderId="125" xfId="155" applyNumberFormat="1" applyFont="1" applyFill="1" applyBorder="1" applyAlignment="1">
      <x:alignment horizontal="center"/>
    </x:xf>
    <x:xf numFmtId="175" fontId="99" fillId="34" borderId="81" xfId="155" applyNumberFormat="1" applyFont="1" applyFill="1" applyBorder="1" applyAlignment="1">
      <x:alignment horizontal="center"/>
    </x:xf>
    <x:xf numFmtId="175" fontId="99" fillId="34" borderId="80" xfId="155" applyNumberFormat="1" applyFont="1" applyFill="1" applyBorder="1" applyAlignment="1">
      <x:alignment horizontal="center"/>
    </x:xf>
    <x:xf numFmtId="175" fontId="99" fillId="29" borderId="121" xfId="155" applyNumberFormat="1" applyFont="1" applyFill="1" applyBorder="1" applyAlignment="1">
      <x:alignment horizontal="center"/>
    </x:xf>
    <x:xf numFmtId="175" fontId="99" fillId="29" borderId="122" xfId="155" applyNumberFormat="1" applyFont="1" applyFill="1" applyBorder="1" applyAlignment="1">
      <x:alignment horizontal="center"/>
    </x:xf>
    <x:xf numFmtId="175" fontId="99" fillId="29" borderId="33" xfId="155" applyNumberFormat="1" applyFont="1" applyFill="1" applyBorder="1" applyAlignment="1">
      <x:alignment horizontal="center"/>
    </x:xf>
    <x:xf numFmtId="175" fontId="99" fillId="34" borderId="116" xfId="155" applyNumberFormat="1" applyFont="1" applyFill="1" applyBorder="1" applyAlignment="1">
      <x:alignment horizontal="center"/>
    </x:xf>
    <x:xf numFmtId="175" fontId="203" fillId="24" borderId="0" xfId="155" applyNumberFormat="1" applyFont="1" applyFill="1" applyAlignment="1">
      <x:alignment horizontal="center"/>
    </x:xf>
    <x:xf numFmtId="175" fontId="204" fillId="24" borderId="0" xfId="155" applyNumberFormat="1" applyFont="1" applyFill="1" applyAlignment="1">
      <x:alignment horizontal="center" vertical="center"/>
    </x:xf>
    <x:xf numFmtId="175" fontId="99" fillId="24" borderId="125" xfId="155" applyNumberFormat="1" applyFont="1" applyFill="1" applyBorder="1" applyAlignment="1">
      <x:alignment horizontal="left"/>
    </x:xf>
    <x:xf numFmtId="213" fontId="108" fillId="24" borderId="125" xfId="155" applyNumberFormat="1" applyFont="1" applyFill="1" applyBorder="1" applyAlignment="1">
      <x:alignment horizontal="left"/>
    </x:xf>
    <x:xf numFmtId="0" fontId="105" fillId="24" borderId="0" xfId="150" applyFont="1" applyFill="1" applyAlignment="1">
      <x:alignment horizontal="center"/>
    </x:xf>
    <x:xf numFmtId="0" fontId="103" fillId="24" borderId="0" xfId="44" applyFont="1" applyFill="1" applyAlignment="1">
      <x:alignment horizontal="left"/>
    </x:xf>
    <x:xf numFmtId="49" fontId="97" fillId="24" borderId="0" xfId="150" applyNumberFormat="1" applyFont="1" applyFill="1" applyAlignment="1">
      <x:alignment horizontal="left"/>
    </x:xf>
    <x:xf numFmtId="0" fontId="97" fillId="24" borderId="0" xfId="150" applyFont="1" applyFill="1" applyAlignment="1">
      <x:alignment horizontal="left"/>
    </x:xf>
    <x:xf numFmtId="0" fontId="97" fillId="24" borderId="0" xfId="44" applyFont="1" applyFill="1" applyAlignment="1">
      <x:alignment horizontal="left"/>
    </x:xf>
    <x:xf numFmtId="200" fontId="97" fillId="24" borderId="0" xfId="150" applyNumberFormat="1" applyFont="1" applyFill="1" applyAlignment="1">
      <x:alignment horizontal="left"/>
    </x:xf>
    <x:xf numFmtId="14" fontId="97" fillId="24" borderId="0" xfId="150" applyNumberFormat="1" applyFont="1" applyFill="1" applyAlignment="1">
      <x:alignment horizontal="left"/>
    </x:xf>
    <x:xf numFmtId="0" fontId="104" fillId="24" borderId="18" xfId="120" applyFont="1" applyFill="1" applyBorder="1" applyAlignment="1">
      <x:alignment horizontal="center" vertical="center"/>
    </x:xf>
    <x:xf numFmtId="0" fontId="107" fillId="24" borderId="14" xfId="120" applyFont="1" applyFill="1" applyBorder="1" applyAlignment="1">
      <x:alignment horizontal="center" vertical="center"/>
    </x:xf>
    <x:xf numFmtId="0" fontId="107" fillId="24" borderId="13" xfId="120" applyFont="1" applyFill="1" applyBorder="1" applyAlignment="1">
      <x:alignment horizontal="center" vertical="center"/>
    </x:xf>
    <x:xf numFmtId="0" fontId="104" fillId="24" borderId="16" xfId="120" applyFont="1" applyFill="1" applyBorder="1" applyAlignment="1">
      <x:alignment horizontal="center" vertical="center"/>
    </x:xf>
    <x:xf numFmtId="0" fontId="104" fillId="24" borderId="17" xfId="120" applyFont="1" applyFill="1" applyBorder="1" applyAlignment="1">
      <x:alignment horizontal="center" vertical="center"/>
    </x:xf>
    <x:xf numFmtId="0" fontId="104" fillId="24" borderId="15" xfId="120" applyFont="1" applyFill="1" applyBorder="1" applyAlignment="1">
      <x:alignment horizontal="center" vertical="center"/>
    </x:xf>
    <x:xf numFmtId="0" fontId="107" fillId="24" borderId="13" xfId="120" applyFont="1" applyFill="1" applyBorder="1" applyAlignment="1">
      <x:alignment horizontal="center" vertical="center"/>
    </x:xf>
    <x:xf numFmtId="0" fontId="107" fillId="24" borderId="0" xfId="120" applyFont="1" applyFill="1" applyAlignment="1">
      <x:alignment horizontal="center" vertical="center"/>
    </x:xf>
    <x:xf numFmtId="0" fontId="107" fillId="24" borderId="10" xfId="120" applyFont="1" applyFill="1" applyBorder="1" applyAlignment="1">
      <x:alignment horizontal="center" vertical="center"/>
    </x:xf>
    <x:xf numFmtId="0" fontId="162" fillId="24" borderId="80" xfId="120" applyFont="1" applyFill="1" applyBorder="1" applyAlignment="1">
      <x:alignment horizontal="center"/>
    </x:xf>
    <x:xf numFmtId="0" fontId="162" fillId="24" borderId="95" xfId="120" applyFont="1" applyFill="1" applyBorder="1" applyAlignment="1">
      <x:alignment horizontal="center"/>
    </x:xf>
    <x:xf numFmtId="0" fontId="162" fillId="24" borderId="101" xfId="120" applyFont="1" applyFill="1" applyBorder="1" applyAlignment="1">
      <x:alignment horizontal="center"/>
    </x:xf>
    <x:xf numFmtId="0" fontId="142" fillId="24" borderId="80" xfId="120" applyFont="1" applyFill="1" applyBorder="1" applyAlignment="1">
      <x:alignment horizontal="center"/>
    </x:xf>
    <x:xf numFmtId="0" fontId="142" fillId="24" borderId="95" xfId="120" applyFont="1" applyFill="1" applyBorder="1" applyAlignment="1">
      <x:alignment horizontal="center"/>
    </x:xf>
    <x:xf numFmtId="0" fontId="142" fillId="24" borderId="101" xfId="120" applyFont="1" applyFill="1" applyBorder="1" applyAlignment="1">
      <x:alignment horizontal="center"/>
    </x:xf>
    <x:xf numFmtId="0" fontId="107" fillId="24" borderId="51" xfId="120" applyFont="1" applyFill="1" applyBorder="1" applyAlignment="1">
      <x:alignment horizontal="center"/>
    </x:xf>
    <x:xf numFmtId="0" fontId="107" fillId="24" borderId="20" xfId="120" applyFont="1" applyFill="1" applyBorder="1" applyAlignment="1">
      <x:alignment horizontal="center"/>
    </x:xf>
    <x:xf numFmtId="0" fontId="107" fillId="24" borderId="31" xfId="120" applyFont="1" applyFill="1" applyBorder="1" applyAlignment="1">
      <x:alignment horizontal="center"/>
    </x:xf>
    <x:xf numFmtId="0" fontId="103" fillId="29" borderId="24" xfId="120" applyFont="1" applyFill="1" applyBorder="1" applyAlignment="1">
      <x:alignment horizontal="center" vertical="center"/>
    </x:xf>
    <x:xf numFmtId="0" fontId="103" fillId="29" borderId="61" xfId="120" applyFont="1" applyFill="1" applyBorder="1" applyAlignment="1">
      <x:alignment horizontal="center" vertical="center"/>
    </x:xf>
    <x:xf numFmtId="0" fontId="103" fillId="29" borderId="16" xfId="120" applyFont="1" applyFill="1" applyBorder="1" applyAlignment="1">
      <x:alignment horizontal="center"/>
    </x:xf>
    <x:xf numFmtId="0" fontId="103" fillId="29" borderId="17" xfId="120" applyFont="1" applyFill="1" applyBorder="1" applyAlignment="1">
      <x:alignment horizontal="center"/>
    </x:xf>
    <x:xf numFmtId="0" fontId="103" fillId="29" borderId="15" xfId="120" applyFont="1" applyFill="1" applyBorder="1" applyAlignment="1">
      <x:alignment horizontal="center"/>
    </x:xf>
    <x:xf numFmtId="0" fontId="103" fillId="29" borderId="121" xfId="120" applyFont="1" applyFill="1" applyBorder="1" applyAlignment="1">
      <x:alignment horizontal="center"/>
    </x:xf>
    <x:xf numFmtId="0" fontId="103" fillId="29" borderId="68" xfId="120" applyFont="1" applyFill="1" applyBorder="1" applyAlignment="1">
      <x:alignment horizontal="center"/>
    </x:xf>
    <x:xf numFmtId="0" fontId="103" fillId="29" borderId="122" xfId="120" applyFont="1" applyFill="1" applyBorder="1" applyAlignment="1">
      <x:alignment horizontal="center"/>
    </x:xf>
    <x:xf numFmtId="0" fontId="104" fillId="29" borderId="0" xfId="120" applyFont="1" applyFill="1" applyAlignment="1">
      <x:alignment horizontal="center" vertical="center"/>
    </x:xf>
    <x:xf numFmtId="175" fontId="104" fillId="29" borderId="24" xfId="120" applyNumberFormat="1" applyFont="1" applyFill="1" applyBorder="1" applyAlignment="1">
      <x:alignment horizontal="center" vertical="center"/>
    </x:xf>
    <x:xf numFmtId="175" fontId="104" fillId="29" borderId="30" xfId="120" applyNumberFormat="1" applyFont="1" applyFill="1" applyBorder="1" applyAlignment="1">
      <x:alignment horizontal="center" vertical="center"/>
    </x:xf>
    <x:xf numFmtId="175" fontId="104" fillId="29" borderId="57" xfId="120" applyNumberFormat="1" applyFont="1" applyFill="1" applyBorder="1" applyAlignment="1">
      <x:alignment horizontal="center" vertical="center"/>
    </x:xf>
    <x:xf numFmtId="175" fontId="104" fillId="29" borderId="60" xfId="120" applyNumberFormat="1" applyFont="1" applyFill="1" applyBorder="1" applyAlignment="1">
      <x:alignment horizontal="center" vertical="center"/>
    </x:xf>
    <x:xf numFmtId="0" fontId="110" fillId="29" borderId="85" xfId="120" applyFont="1" applyFill="1" applyBorder="1" applyAlignment="1">
      <x:alignment horizontal="center" vertical="center" wrapText="1"/>
    </x:xf>
    <x:xf numFmtId="0" fontId="110" fillId="29" borderId="62" xfId="120" applyFont="1" applyFill="1" applyBorder="1" applyAlignment="1">
      <x:alignment horizontal="center" vertical="center" wrapText="1"/>
    </x:xf>
    <x:xf numFmtId="0" fontId="103" fillId="29" borderId="88" xfId="120" applyFont="1" applyFill="1" applyBorder="1"/>
    <x:xf numFmtId="0" fontId="103" fillId="29" borderId="95" xfId="120" applyFont="1" applyFill="1" applyBorder="1"/>
    <x:xf numFmtId="4" fontId="103" fillId="29" borderId="88" xfId="120" applyNumberFormat="1" applyFont="1" applyFill="1" applyBorder="1"/>
    <x:xf numFmtId="4" fontId="103" fillId="29" borderId="95" xfId="120" applyNumberFormat="1" applyFont="1" applyFill="1" applyBorder="1"/>
    <x:xf numFmtId="4" fontId="104" fillId="29" borderId="75" xfId="120" applyNumberFormat="1" applyFont="1" applyFill="1" applyBorder="1" applyAlignment="1">
      <x:alignment horizontal="center" vertical="center"/>
    </x:xf>
    <x:xf numFmtId="4" fontId="104" fillId="29" borderId="81" xfId="120" applyNumberFormat="1" applyFont="1" applyFill="1" applyBorder="1" applyAlignment="1">
      <x:alignment horizontal="center" vertical="center"/>
    </x:xf>
    <x:xf numFmtId="173" fontId="107" fillId="29" borderId="81" xfId="150" applyNumberFormat="1" applyFont="1" applyFill="1" applyBorder="1" applyAlignment="1">
      <x:alignment horizontal="center" vertical="center"/>
    </x:xf>
    <x:xf numFmtId="173" fontId="107" fillId="29" borderId="76" xfId="150" applyNumberFormat="1" applyFont="1" applyFill="1" applyBorder="1" applyAlignment="1">
      <x:alignment horizontal="center" vertical="center"/>
    </x:xf>
    <x:xf numFmtId="174" fontId="103" fillId="29" borderId="88" xfId="120" applyNumberFormat="1" applyFont="1" applyFill="1" applyBorder="1"/>
    <x:xf numFmtId="174" fontId="103" fillId="29" borderId="95" xfId="120" applyNumberFormat="1" applyFont="1" applyFill="1" applyBorder="1"/>
    <x:xf numFmtId="4" fontId="103" fillId="29" borderId="75" xfId="120" applyNumberFormat="1" applyFont="1" applyFill="1" applyBorder="1" applyAlignment="1">
      <x:alignment horizontal="center" vertical="center"/>
    </x:xf>
    <x:xf numFmtId="4" fontId="103" fillId="29" borderId="81" xfId="120" applyNumberFormat="1" applyFont="1" applyFill="1" applyBorder="1" applyAlignment="1">
      <x:alignment horizontal="center" vertical="center"/>
    </x:xf>
    <x:xf numFmtId="4" fontId="97" fillId="29" borderId="81" xfId="150" applyNumberFormat="1" applyFont="1" applyFill="1" applyBorder="1" applyAlignment="1">
      <x:alignment horizontal="center" vertical="center"/>
    </x:xf>
    <x:xf numFmtId="4" fontId="97" fillId="29" borderId="76" xfId="150" applyNumberFormat="1" applyFont="1" applyFill="1" applyBorder="1" applyAlignment="1">
      <x:alignment horizontal="center" vertical="center"/>
    </x:xf>
    <x:xf numFmtId="167" fontId="209" fillId="29" borderId="20" xfId="120" applyNumberFormat="1" applyFont="1" applyFill="1" applyBorder="1" applyAlignment="1">
      <x:alignment horizontal="center"/>
    </x:xf>
    <x:xf numFmtId="167" fontId="97" fillId="31" borderId="49" xfId="120" applyNumberFormat="1" applyFont="1" applyFill="1" applyBorder="1" applyAlignment="1">
      <x:alignment horizontal="left"/>
    </x:xf>
    <x:xf numFmtId="167" fontId="97" fillId="31" borderId="50" xfId="120" applyNumberFormat="1" applyFont="1" applyFill="1" applyBorder="1" applyAlignment="1">
      <x:alignment horizontal="left"/>
    </x:xf>
    <x:xf numFmtId="0" fontId="103" fillId="29" borderId="58" xfId="120" applyFont="1" applyFill="1" applyBorder="1"/>
    <x:xf numFmtId="0" fontId="103" fillId="29" borderId="35" xfId="120" applyFont="1" applyFill="1" applyBorder="1"/>
    <x:xf numFmtId="0" fontId="104" fillId="29" borderId="58" xfId="120" applyFont="1" applyFill="1" applyBorder="1" applyAlignment="1">
      <x:alignment horizontal="center"/>
    </x:xf>
    <x:xf numFmtId="0" fontId="104" fillId="29" borderId="35" xfId="120" applyFont="1" applyFill="1" applyBorder="1" applyAlignment="1">
      <x:alignment horizontal="center"/>
    </x:xf>
    <x:xf numFmtId="0" fontId="104" fillId="29" borderId="78" xfId="120" applyFont="1" applyFill="1" applyBorder="1" applyAlignment="1">
      <x:alignment horizontal="center"/>
    </x:xf>
    <x:xf numFmtId="0" fontId="104" fillId="29" borderId="87" xfId="120" applyFont="1" applyFill="1" applyBorder="1" applyAlignment="1">
      <x:alignment horizontal="center"/>
    </x:xf>
    <x:xf numFmtId="0" fontId="104" fillId="29" borderId="39" xfId="120" applyFont="1" applyFill="1" applyBorder="1" applyAlignment="1">
      <x:alignment horizontal="center"/>
    </x:xf>
    <x:xf numFmtId="0" fontId="97" fillId="29" borderId="24" xfId="120" applyFont="1" applyFill="1" applyBorder="1" applyAlignment="1">
      <x:alignment horizontal="left"/>
    </x:xf>
    <x:xf numFmtId="0" fontId="97" fillId="29" borderId="17" xfId="120" applyFont="1" applyFill="1" applyBorder="1" applyAlignment="1">
      <x:alignment horizontal="left"/>
    </x:xf>
    <x:xf numFmtId="0" fontId="97" fillId="29" borderId="30" xfId="120" applyFont="1" applyFill="1" applyBorder="1" applyAlignment="1">
      <x:alignment horizontal="left"/>
    </x:xf>
    <x:xf numFmtId="0" fontId="104" fillId="29" borderId="58" xfId="120" applyFont="1" applyFill="1" applyBorder="1"/>
    <x:xf numFmtId="0" fontId="104" fillId="29" borderId="35" xfId="120" applyFont="1" applyFill="1" applyBorder="1"/>
    <x:xf numFmtId="0" fontId="104" fillId="29" borderId="59" xfId="120" applyFont="1" applyFill="1" applyBorder="1" applyAlignment="1">
      <x:alignment horizontal="center"/>
    </x:xf>
    <x:xf numFmtId="0" fontId="107" fillId="29" borderId="20" xfId="150" applyFont="1" applyFill="1" applyBorder="1" applyAlignment="1">
      <x:alignment horizontal="left"/>
    </x:xf>
    <x:xf numFmtId="4" fontId="103" fillId="29" borderId="88" xfId="120" applyNumberFormat="1" applyFont="1" applyFill="1" applyBorder="1" applyAlignment="1">
      <x:alignment horizontal="right"/>
    </x:xf>
    <x:xf numFmtId="4" fontId="103" fillId="29" borderId="95" xfId="120" applyNumberFormat="1" applyFont="1" applyFill="1" applyBorder="1" applyAlignment="1">
      <x:alignment horizontal="right"/>
    </x:xf>
    <x:xf numFmtId="4" fontId="103" fillId="29" borderId="126" xfId="120" applyNumberFormat="1" applyFont="1" applyFill="1" applyBorder="1" applyAlignment="1">
      <x:alignment horizontal="right"/>
    </x:xf>
    <x:xf numFmtId="175" fontId="104" fillId="29" borderId="24" xfId="120" applyNumberFormat="1" applyFont="1" applyFill="1" applyBorder="1" applyAlignment="1">
      <x:alignment horizontal="center"/>
    </x:xf>
    <x:xf numFmtId="175" fontId="104" fillId="29" borderId="17" xfId="120" applyNumberFormat="1" applyFont="1" applyFill="1" applyBorder="1" applyAlignment="1">
      <x:alignment horizontal="center"/>
    </x:xf>
    <x:xf numFmtId="175" fontId="104" fillId="29" borderId="30" xfId="120" applyNumberFormat="1" applyFont="1" applyFill="1" applyBorder="1" applyAlignment="1">
      <x:alignment horizontal="center"/>
    </x:xf>
    <x:xf numFmtId="0" fontId="107" fillId="29" borderId="0" xfId="150" applyFont="1" applyFill="1" applyAlignment="1">
      <x:alignment horizontal="center"/>
    </x:xf>
    <x:xf numFmtId="175" fontId="103" fillId="29" borderId="88" xfId="120" applyNumberFormat="1" applyFont="1" applyFill="1" applyBorder="1" applyAlignment="1">
      <x:alignment horizontal="right"/>
    </x:xf>
    <x:xf numFmtId="175" fontId="103" fillId="29" borderId="95" xfId="120" applyNumberFormat="1" applyFont="1" applyFill="1" applyBorder="1" applyAlignment="1">
      <x:alignment horizontal="right"/>
    </x:xf>
    <x:xf numFmtId="4" fontId="103" fillId="29" borderId="79" xfId="120" applyNumberFormat="1" applyFont="1" applyFill="1" applyBorder="1" applyAlignment="1">
      <x:alignment horizontal="center" vertical="center"/>
    </x:xf>
    <x:xf numFmtId="4" fontId="103" fillId="29" borderId="86" xfId="120" applyNumberFormat="1" applyFont="1" applyFill="1" applyBorder="1" applyAlignment="1">
      <x:alignment horizontal="center" vertical="center"/>
    </x:xf>
    <x:xf numFmtId="175" fontId="97" fillId="29" borderId="86" xfId="150" applyNumberFormat="1" applyFont="1" applyFill="1" applyBorder="1" applyAlignment="1">
      <x:alignment horizontal="center" vertical="center"/>
    </x:xf>
    <x:xf numFmtId="175" fontId="97" fillId="29" borderId="84" xfId="150" applyNumberFormat="1" applyFont="1" applyFill="1" applyBorder="1" applyAlignment="1">
      <x:alignment horizontal="center" vertical="center"/>
    </x:xf>
    <x:xf numFmtId="175" fontId="103" fillId="29" borderId="88" xfId="120" applyNumberFormat="1" applyFont="1" applyFill="1" applyBorder="1"/>
    <x:xf numFmtId="175" fontId="103" fillId="29" borderId="95" xfId="120" applyNumberFormat="1" applyFont="1" applyFill="1" applyBorder="1"/>
    <x:xf numFmtId="175" fontId="103" fillId="29" borderId="126" xfId="120" applyNumberFormat="1" applyFont="1" applyFill="1" applyBorder="1"/>
    <x:xf numFmtId="175" fontId="103" fillId="29" borderId="65" xfId="120" applyNumberFormat="1" applyFont="1" applyFill="1" applyBorder="1"/>
    <x:xf numFmtId="175" fontId="103" fillId="29" borderId="117" xfId="120" applyNumberFormat="1" applyFont="1" applyFill="1" applyBorder="1"/>
    <x:xf numFmtId="175" fontId="103" fillId="29" borderId="74" xfId="120" applyNumberFormat="1" applyFont="1" applyFill="1" applyBorder="1"/>
    <x:xf numFmtId="175" fontId="104" fillId="29" borderId="24" xfId="120" applyNumberFormat="1" applyFont="1" applyFill="1" applyBorder="1" applyAlignment="1">
      <x:alignment horizontal="center" vertical="center"/>
    </x:xf>
    <x:xf numFmtId="175" fontId="104" fillId="29" borderId="30" xfId="120" applyNumberFormat="1" applyFont="1" applyFill="1" applyBorder="1" applyAlignment="1">
      <x:alignment horizontal="center" vertical="center"/>
    </x:xf>
    <x:xf numFmtId="211" fontId="107" fillId="29" borderId="24" xfId="485" applyNumberFormat="1" applyFont="1" applyFill="1" applyBorder="1" applyAlignment="1">
      <x:alignment horizontal="center" vertical="center"/>
    </x:xf>
    <x:xf numFmtId="211" fontId="107" fillId="29" borderId="17" xfId="485" applyNumberFormat="1" applyFont="1" applyFill="1" applyBorder="1" applyAlignment="1">
      <x:alignment horizontal="center" vertical="center"/>
    </x:xf>
    <x:xf numFmtId="211" fontId="107" fillId="29" borderId="30" xfId="485" applyNumberFormat="1" applyFont="1" applyFill="1" applyBorder="1" applyAlignment="1">
      <x:alignment horizontal="center" vertical="center"/>
    </x:xf>
    <x:xf numFmtId="211" fontId="107" fillId="29" borderId="25" xfId="485" applyNumberFormat="1" applyFont="1" applyFill="1" applyBorder="1" applyAlignment="1">
      <x:alignment horizontal="center" vertical="center"/>
    </x:xf>
    <x:xf numFmtId="211" fontId="107" fillId="29" borderId="20" xfId="485" applyNumberFormat="1" applyFont="1" applyFill="1" applyBorder="1" applyAlignment="1">
      <x:alignment horizontal="center" vertical="center"/>
    </x:xf>
    <x:xf numFmtId="211" fontId="107" fillId="29" borderId="32" xfId="485" applyNumberFormat="1" applyFont="1" applyFill="1" applyBorder="1" applyAlignment="1">
      <x:alignment horizontal="center" vertical="center"/>
    </x:xf>
    <x:xf numFmtId="175" fontId="217" fillId="29" borderId="49" xfId="120" applyNumberFormat="1" applyFont="1" applyFill="1" applyBorder="1" applyAlignment="1">
      <x:alignment horizontal="right"/>
    </x:xf>
    <x:xf numFmtId="175" fontId="217" fillId="29" borderId="23" xfId="120" applyNumberFormat="1" applyFont="1" applyFill="1" applyBorder="1" applyAlignment="1">
      <x:alignment horizontal="right"/>
    </x:xf>
    <x:xf numFmtId="175" fontId="217" fillId="29" borderId="50" xfId="120" applyNumberFormat="1" applyFont="1" applyFill="1" applyBorder="1" applyAlignment="1">
      <x:alignment horizontal="right"/>
    </x:xf>
    <x:xf numFmtId="175" fontId="104" fillId="29" borderId="25" xfId="120" applyNumberFormat="1" applyFont="1" applyFill="1" applyBorder="1" applyAlignment="1">
      <x:alignment horizontal="center" vertical="center"/>
    </x:xf>
    <x:xf numFmtId="175" fontId="104" fillId="29" borderId="32" xfId="120" applyNumberFormat="1" applyFont="1" applyFill="1" applyBorder="1" applyAlignment="1">
      <x:alignment horizontal="center" vertical="center"/>
    </x:xf>
    <x:xf numFmtId="174" fontId="103" fillId="29" borderId="88" xfId="120" applyNumberFormat="1" applyFont="1" applyFill="1" applyBorder="1" applyAlignment="1">
      <x:alignment horizontal="right"/>
    </x:xf>
    <x:xf numFmtId="174" fontId="103" fillId="29" borderId="95" xfId="120" applyNumberFormat="1" applyFont="1" applyFill="1" applyBorder="1" applyAlignment="1">
      <x:alignment horizontal="right"/>
    </x:xf>
    <x:xf numFmtId="0" fontId="140" fillId="29" borderId="78" xfId="150" applyFont="1" applyFill="1" applyBorder="1" applyAlignment="1">
      <x:alignment horizontal="center"/>
    </x:xf>
    <x:xf numFmtId="0" fontId="140" fillId="29" borderId="87" xfId="150" applyFont="1" applyFill="1" applyBorder="1" applyAlignment="1">
      <x:alignment horizontal="center"/>
    </x:xf>
    <x:xf numFmtId="175" fontId="104" fillId="29" borderId="87" xfId="120" applyNumberFormat="1" applyFont="1" applyFill="1" applyBorder="1" applyAlignment="1">
      <x:alignment horizontal="center"/>
    </x:xf>
    <x:xf numFmtId="175" fontId="104" fillId="29" borderId="39" xfId="120" applyNumberFormat="1" applyFont="1" applyFill="1" applyBorder="1" applyAlignment="1">
      <x:alignment horizontal="center"/>
    </x:xf>
    <x:xf numFmtId="175" fontId="104" fillId="29" borderId="75" xfId="120" applyNumberFormat="1" applyFont="1" applyFill="1" applyBorder="1" applyAlignment="1">
      <x:alignment horizontal="center"/>
    </x:xf>
    <x:xf numFmtId="175" fontId="104" fillId="29" borderId="81" xfId="120" applyNumberFormat="1" applyFont="1" applyFill="1" applyBorder="1" applyAlignment="1">
      <x:alignment horizontal="center"/>
    </x:xf>
    <x:xf numFmtId="175" fontId="104" fillId="29" borderId="81" xfId="120" applyNumberFormat="1" applyFont="1" applyFill="1" applyBorder="1" applyAlignment="1">
      <x:alignment horizontal="center"/>
    </x:xf>
    <x:xf numFmtId="175" fontId="104" fillId="29" borderId="76" xfId="120" applyNumberFormat="1" applyFont="1" applyFill="1" applyBorder="1" applyAlignment="1">
      <x:alignment horizontal="center"/>
    </x:xf>
    <x:xf numFmtId="175" fontId="103" fillId="29" borderId="57" xfId="120" applyNumberFormat="1" applyFont="1" applyFill="1" applyBorder="1" applyAlignment="1">
      <x:alignment horizontal="right"/>
    </x:xf>
    <x:xf numFmtId="175" fontId="103" fillId="29" borderId="82" xfId="120" applyNumberFormat="1" applyFont="1" applyFill="1" applyBorder="1" applyAlignment="1">
      <x:alignment horizontal="right"/>
    </x:xf>
    <x:xf numFmtId="175" fontId="103" fillId="29" borderId="60" xfId="120" applyNumberFormat="1" applyFont="1" applyFill="1" applyBorder="1" applyAlignment="1">
      <x:alignment horizontal="right"/>
    </x:xf>
    <x:xf numFmtId="0" fontId="110" fillId="24" borderId="0" xfId="120" applyFont="1" applyFill="1" applyAlignment="1">
      <x:alignment horizontal="center"/>
    </x:xf>
    <x:xf numFmtId="0" fontId="97" fillId="24" borderId="68" xfId="120" applyFont="1" applyFill="1" applyBorder="1" applyAlignment="1">
      <x:alignment horizontal="center"/>
    </x:xf>
    <x:xf numFmtId="0" fontId="97" fillId="24" borderId="68" xfId="120" applyFont="1" applyFill="1" applyBorder="1" applyAlignment="1">
      <x:alignment horizontal="center"/>
    </x:xf>
    <x:xf numFmtId="0" fontId="107" fillId="24" borderId="0" xfId="120" applyFont="1" applyFill="1" applyAlignment="1">
      <x:alignment horizontal="center"/>
    </x:xf>
    <x:xf numFmtId="0" fontId="107" fillId="24" borderId="0" xfId="120" applyFont="1" applyFill="1" applyAlignment="1">
      <x:alignment horizontal="center"/>
    </x:xf>
    <x:xf numFmtId="175" fontId="104" fillId="29" borderId="79" xfId="120" applyNumberFormat="1" applyFont="1" applyFill="1" applyBorder="1" applyAlignment="1">
      <x:alignment horizontal="center"/>
    </x:xf>
    <x:xf numFmtId="175" fontId="104" fillId="29" borderId="86" xfId="120" applyNumberFormat="1" applyFont="1" applyFill="1" applyBorder="1" applyAlignment="1">
      <x:alignment horizontal="center"/>
    </x:xf>
    <x:xf numFmtId="175" fontId="104" fillId="29" borderId="86" xfId="120" applyNumberFormat="1" applyFont="1" applyFill="1" applyBorder="1" applyAlignment="1">
      <x:alignment horizontal="center"/>
    </x:xf>
    <x:xf numFmtId="175" fontId="104" fillId="29" borderId="84" xfId="120" applyNumberFormat="1" applyFont="1" applyFill="1" applyBorder="1" applyAlignment="1">
      <x:alignment horizontal="center"/>
    </x:xf>
    <x:xf numFmtId="0" fontId="99" fillId="24" borderId="0" xfId="150" applyFont="1" applyFill="1" applyAlignment="1">
      <x:alignment horizontal="center"/>
    </x:xf>
    <x:xf numFmtId="0" fontId="115" fillId="24" borderId="0" xfId="150" applyFont="1" applyFill="1" applyAlignment="1">
      <x:alignment horizontal="center"/>
    </x:xf>
    <x:xf numFmtId="0" fontId="166" fillId="24" borderId="127" xfId="120" applyFont="1" applyFill="1" applyBorder="1" applyAlignment="1">
      <x:alignment horizontal="center" vertical="center"/>
    </x:xf>
    <x:xf numFmtId="0" fontId="166" fillId="24" borderId="128" xfId="120" applyFont="1" applyFill="1" applyBorder="1" applyAlignment="1">
      <x:alignment horizontal="center" vertical="center"/>
    </x:xf>
    <x:xf numFmtId="0" fontId="166" fillId="24" borderId="129" xfId="120" applyFont="1" applyFill="1" applyBorder="1" applyAlignment="1">
      <x:alignment horizontal="center" vertical="center"/>
    </x:xf>
    <x:xf numFmtId="187" fontId="140" fillId="0" borderId="0" xfId="150" applyNumberFormat="1" applyFont="1" applyAlignment="1">
      <x:alignment horizontal="center"/>
    </x:xf>
    <x:xf numFmtId="178" fontId="97" fillId="24" borderId="0" xfId="120" applyNumberFormat="1" applyFont="1" applyFill="1" applyAlignment="1">
      <x:alignment horizontal="center"/>
    </x:xf>
    <x:xf numFmtId="187" fontId="103" fillId="24" borderId="0" xfId="150" applyNumberFormat="1" applyFont="1" applyFill="1" applyAlignment="1">
      <x:alignment horizontal="center"/>
    </x:xf>
    <x:xf numFmtId="0" fontId="98" fillId="24" borderId="0" xfId="150" applyFont="1" applyFill="1" applyAlignment="1">
      <x:alignment horizontal="center"/>
    </x:xf>
    <x:xf numFmtId="0" fontId="0" fillId="39" borderId="0" xfId="0" applyNumberFormat="1" applyFont="1" applyFill="1" applyBorder="1"/>
    <x:xf numFmtId="0" fontId="285" fillId="39" borderId="0" xfId="0" applyNumberFormat="1" applyFont="1" applyFill="1" applyBorder="1"/>
    <x:xf numFmtId="0" fontId="285" fillId="39" borderId="0" xfId="0" applyNumberFormat="1" applyFont="1" applyFill="1" applyBorder="1" applyAlignment="1">
      <x:alignment horizontal="center"/>
    </x:xf>
    <x:xf numFmtId="0" fontId="285" fillId="39" borderId="0" xfId="0" applyNumberFormat="1" applyFont="1" applyFill="1" applyBorder="1" applyAlignment="1">
      <x:alignment horizontal="center" vertical="center"/>
    </x:xf>
    <x:xf numFmtId="0" fontId="0" fillId="40" borderId="0" xfId="0" applyNumberFormat="1" applyFont="1" applyFill="1" applyBorder="1"/>
    <x:xf numFmtId="0" fontId="286" fillId="40" borderId="0" xfId="0" applyNumberFormat="1" applyFont="1" applyFill="1" applyBorder="1"/>
    <x:xf numFmtId="0" fontId="286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287" fillId="41" borderId="0" xfId="0" applyNumberFormat="1" applyFont="1" applyFill="1" applyBorder="1"/>
    <x:xf numFmtId="0" fontId="287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288" fillId="42" borderId="0" xfId="0" applyNumberFormat="1" applyFont="1" applyFill="1" applyBorder="1"/>
    <x:xf numFmtId="0" fontId="0" fillId="43" borderId="0" xfId="0" applyNumberFormat="1" applyFont="1" applyFill="1" applyBorder="1"/>
    <x:xf numFmtId="0" fontId="289" fillId="43" borderId="0" xfId="0" applyNumberFormat="1" applyFont="1" applyFill="1" applyBorder="1"/>
    <x:xf numFmtId="0" fontId="289" fillId="43" borderId="168" xfId="0" applyNumberFormat="1" applyFont="1" applyFill="1" applyBorder="1"/>
    <x:xf numFmtId="166" fontId="76" fillId="24" borderId="0" xfId="42" applyNumberFormat="1" applyFont="1" applyFill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5" fillId="41" borderId="0" xfId="0" applyNumberFormat="1" applyFont="1" applyFill="1" applyBorder="1"/>
    <x:xf numFmtId="0" fontId="274" fillId="41" borderId="0" xfId="0" applyNumberFormat="1" applyFont="1" applyFill="1" applyBorder="1" applyAlignment="1">
      <x:alignment horizontal="right"/>
    </x:xf>
    <x:xf numFmtId="0" fontId="110" fillId="41" borderId="0" xfId="0" applyNumberFormat="1" applyFont="1" applyFill="1" applyBorder="1" applyAlignment="1">
      <x:alignment horizontal="right"/>
    </x:xf>
    <x:xf numFmtId="0" fontId="104" fillId="41" borderId="0" xfId="0" applyNumberFormat="1" applyFont="1" applyFill="1" applyBorder="1" applyAlignment="1">
      <x:alignment horizontal="right"/>
    </x:xf>
    <x:xf numFmtId="0" fontId="290" fillId="41" borderId="0" xfId="0" applyNumberFormat="1" applyFont="1" applyFill="1" applyBorder="1"/>
    <x:xf numFmtId="0" fontId="291" fillId="41" borderId="0" xfId="0" applyNumberFormat="1" applyFont="1" applyFill="1" applyBorder="1" applyAlignment="1">
      <x:alignment horizontal="right"/>
    </x:xf>
    <x:xf numFmtId="0" fontId="292" fillId="41" borderId="0" xfId="0" applyNumberFormat="1" applyFont="1" applyFill="1" applyBorder="1" applyAlignment="1">
      <x:alignment horizontal="right"/>
    </x:xf>
    <x:xf numFmtId="0" fontId="293" fillId="41" borderId="0" xfId="0" applyNumberFormat="1" applyFont="1" applyFill="1" applyBorder="1" applyAlignment="1">
      <x:alignment horizontal="right"/>
    </x:xf>
    <x:xf numFmtId="0" fontId="290" fillId="39" borderId="0" xfId="0" applyNumberFormat="1" applyFont="1" applyFill="1" applyBorder="1"/>
    <x:xf numFmtId="0" fontId="294" fillId="39" borderId="0" xfId="0" applyNumberFormat="1" applyFont="1" applyFill="1" applyBorder="1"/>
    <x:xf numFmtId="0" fontId="291" fillId="40" borderId="0" xfId="0" applyNumberFormat="1" applyFont="1" applyFill="1" applyBorder="1" applyAlignment="1">
      <x:alignment horizontal="right"/>
    </x:xf>
    <x:xf numFmtId="0" fontId="295" fillId="40" borderId="0" xfId="0" applyNumberFormat="1" applyFont="1" applyFill="1" applyBorder="1" applyAlignment="1">
      <x:alignment horizontal="right"/>
    </x:xf>
    <x:xf numFmtId="0" fontId="105" fillId="41" borderId="0" xfId="0" applyNumberFormat="1" applyFont="1" applyFill="1" applyBorder="1" applyAlignment="1">
      <x:alignment horizontal="right"/>
    </x:xf>
    <x:xf numFmtId="0" fontId="96" fillId="41" borderId="95" xfId="0" applyNumberFormat="1" applyFont="1" applyFill="1" applyBorder="1" applyAlignment="1">
      <x:alignment horizontal="right"/>
    </x:xf>
    <x:xf numFmtId="0" fontId="96" fillId="41" borderId="95" xfId="0" applyNumberFormat="1" applyFont="1" applyFill="1" applyBorder="1" applyAlignment="1">
      <x:alignment horizontal="left"/>
    </x:xf>
    <x:xf numFmtId="0" fontId="296" fillId="41" borderId="0" xfId="0" applyNumberFormat="1" applyFont="1" applyFill="1" applyBorder="1" applyAlignment="1">
      <x:alignment horizontal="right"/>
    </x:xf>
    <x:xf numFmtId="0" fontId="289" fillId="41" borderId="0" xfId="0" applyNumberFormat="1" applyFont="1" applyFill="1" applyBorder="1"/>
    <x:xf numFmtId="0" fontId="297" fillId="41" borderId="95" xfId="0" applyNumberFormat="1" applyFont="1" applyFill="1" applyBorder="1" applyAlignment="1">
      <x:alignment horizontal="right"/>
    </x:xf>
    <x:xf numFmtId="0" fontId="297" fillId="41" borderId="95" xfId="0" applyNumberFormat="1" applyFont="1" applyFill="1" applyBorder="1" applyAlignment="1">
      <x:alignment horizontal="left"/>
    </x:xf>
    <x:xf numFmtId="0" fontId="296" fillId="39" borderId="0" xfId="0" applyNumberFormat="1" applyFont="1" applyFill="1" applyBorder="1" applyAlignment="1">
      <x:alignment horizontal="right"/>
    </x:xf>
    <x:xf numFmtId="0" fontId="298" fillId="39" borderId="0" xfId="0" applyNumberFormat="1" applyFont="1" applyFill="1" applyBorder="1" applyAlignment="1">
      <x:alignment horizontal="right"/>
    </x:xf>
    <x:xf numFmtId="0" fontId="292" fillId="40" borderId="0" xfId="0" applyNumberFormat="1" applyFont="1" applyFill="1" applyBorder="1" applyAlignment="1">
      <x:alignment horizontal="right"/>
    </x:xf>
    <x:xf numFmtId="0" fontId="299" fillId="40" borderId="0" xfId="0" applyNumberFormat="1" applyFont="1" applyFill="1" applyBorder="1" applyAlignment="1">
      <x:alignment horizontal="right"/>
    </x:xf>
    <x:xf numFmtId="0" fontId="99" fillId="41" borderId="0" xfId="0" applyNumberFormat="1" applyFont="1" applyFill="1" applyBorder="1"/>
    <x:xf numFmtId="0" fontId="108" fillId="41" borderId="0" xfId="0" applyNumberFormat="1" applyFont="1" applyFill="1" applyBorder="1"/>
    <x:xf numFmtId="0" fontId="99" fillId="41" borderId="0" xfId="0" applyNumberFormat="1" applyFont="1" applyFill="1" applyBorder="1" applyAlignment="1">
      <x:alignment horizontal="center"/>
    </x:xf>
    <x:xf numFmtId="0" fontId="112" fillId="41" borderId="0" xfId="0" applyNumberFormat="1" applyFont="1" applyFill="1" applyBorder="1" applyAlignment="1">
      <x:alignment horizontal="left"/>
    </x:xf>
    <x:xf numFmtId="0" fontId="107" fillId="41" borderId="0" xfId="0" applyNumberFormat="1" applyFont="1" applyFill="1" applyBorder="1" applyAlignment="1">
      <x:alignment horizontal="left"/>
    </x:xf>
    <x:xf numFmtId="0" fontId="291" fillId="41" borderId="0" xfId="0" applyNumberFormat="1" applyFont="1" applyFill="1" applyBorder="1"/>
    <x:xf numFmtId="0" fontId="300" fillId="41" borderId="0" xfId="0" applyNumberFormat="1" applyFont="1" applyFill="1" applyBorder="1"/>
    <x:xf numFmtId="0" fontId="291" fillId="41" borderId="0" xfId="0" applyNumberFormat="1" applyFont="1" applyFill="1" applyBorder="1" applyAlignment="1">
      <x:alignment horizontal="center"/>
    </x:xf>
    <x:xf numFmtId="0" fontId="291" fillId="41" borderId="0" xfId="0" applyNumberFormat="1" applyFont="1" applyFill="1" applyBorder="1" applyAlignment="1">
      <x:alignment horizontal="left"/>
    </x:xf>
    <x:xf numFmtId="0" fontId="301" fillId="41" borderId="0" xfId="0" applyNumberFormat="1" applyFont="1" applyFill="1" applyBorder="1" applyAlignment="1">
      <x:alignment horizontal="left"/>
    </x:xf>
    <x:xf numFmtId="0" fontId="289" fillId="39" borderId="0" xfId="0" applyNumberFormat="1" applyFont="1" applyFill="1" applyBorder="1"/>
    <x:xf numFmtId="0" fontId="288" fillId="39" borderId="0" xfId="0" applyNumberFormat="1" applyFont="1" applyFill="1" applyBorder="1"/>
    <x:xf numFmtId="0" fontId="289" fillId="40" borderId="0" xfId="0" applyNumberFormat="1" applyFont="1" applyFill="1" applyBorder="1"/>
    <x:xf numFmtId="0" fontId="291" fillId="40" borderId="0" xfId="0" applyNumberFormat="1" applyFont="1" applyFill="1" applyBorder="1"/>
    <x:xf numFmtId="0" fontId="300" fillId="40" borderId="0" xfId="0" applyNumberFormat="1" applyFont="1" applyFill="1" applyBorder="1"/>
    <x:xf numFmtId="0" fontId="291" fillId="40" borderId="0" xfId="0" applyNumberFormat="1" applyFont="1" applyFill="1" applyBorder="1" applyAlignment="1">
      <x:alignment horizontal="center"/>
    </x:xf>
    <x:xf numFmtId="0" fontId="291" fillId="40" borderId="0" xfId="0" applyNumberFormat="1" applyFont="1" applyFill="1" applyBorder="1" applyAlignment="1">
      <x:alignment horizontal="left"/>
    </x:xf>
    <x:xf numFmtId="0" fontId="288" fillId="40" borderId="0" xfId="0" applyNumberFormat="1" applyFont="1" applyFill="1" applyBorder="1"/>
    <x:xf numFmtId="0" fontId="295" fillId="40" borderId="0" xfId="0" applyNumberFormat="1" applyFont="1" applyFill="1" applyBorder="1"/>
    <x:xf numFmtId="0" fontId="295" fillId="40" borderId="0" xfId="0" applyNumberFormat="1" applyFont="1" applyFill="1" applyBorder="1" applyAlignment="1">
      <x:alignment horizontal="center"/>
    </x:xf>
    <x:xf numFmtId="0" fontId="295" fillId="40" borderId="0" xfId="0" applyNumberFormat="1" applyFont="1" applyFill="1" applyBorder="1" applyAlignment="1">
      <x:alignment horizontal="left"/>
    </x:xf>
    <x:xf numFmtId="0" fontId="204" fillId="41" borderId="0" xfId="0" applyNumberFormat="1" applyFont="1" applyFill="1" applyBorder="1" applyAlignment="1">
      <x:alignment horizontal="center" vertical="center"/>
    </x:xf>
    <x:xf numFmtId="0" fontId="107" fillId="41" borderId="0" xfId="0" applyNumberFormat="1" applyFont="1" applyFill="1" applyBorder="1"/>
    <x:xf numFmtId="0" fontId="97" fillId="41" borderId="0" xfId="0" applyNumberFormat="1" applyFont="1" applyFill="1" applyBorder="1" applyAlignment="1">
      <x:alignment horizontal="left"/>
    </x:xf>
    <x:xf numFmtId="49" fontId="97" fillId="41" borderId="0" xfId="0" applyNumberFormat="1" applyFont="1" applyFill="1" applyBorder="1" applyAlignment="1">
      <x:alignment horizontal="left"/>
    </x:xf>
    <x:xf numFmtId="200" fontId="97" fillId="41" borderId="0" xfId="0" applyNumberFormat="1" applyFont="1" applyFill="1" applyBorder="1" applyAlignment="1">
      <x:alignment horizontal="left"/>
    </x:xf>
    <x:xf numFmtId="190" fontId="97" fillId="41" borderId="0" xfId="0" applyNumberFormat="1" applyFont="1" applyFill="1" applyBorder="1" applyAlignment="1">
      <x:alignment horizontal="left"/>
    </x:xf>
    <x:xf numFmtId="190" fontId="97" fillId="41" borderId="0" xfId="0" applyNumberFormat="1" applyFont="1" applyFill="1" applyBorder="1"/>
    <x:xf numFmtId="190" fontId="107" fillId="41" borderId="0" xfId="0" applyNumberFormat="1" applyFont="1" applyFill="1" applyBorder="1"/>
    <x:xf numFmtId="14" fontId="97" fillId="41" borderId="0" xfId="0" applyNumberFormat="1" applyFont="1" applyFill="1" applyBorder="1" applyAlignment="1">
      <x:alignment horizontal="left"/>
    </x:xf>
    <x:xf numFmtId="0" fontId="302" fillId="41" borderId="0" xfId="0" applyNumberFormat="1" applyFont="1" applyFill="1" applyBorder="1" applyAlignment="1">
      <x:alignment horizontal="center" vertical="center"/>
    </x:xf>
    <x:xf numFmtId="0" fontId="301" fillId="41" borderId="0" xfId="0" applyNumberFormat="1" applyFont="1" applyFill="1" applyBorder="1"/>
    <x:xf numFmtId="0" fontId="303" fillId="41" borderId="0" xfId="0" applyNumberFormat="1" applyFont="1" applyFill="1" applyBorder="1" applyAlignment="1">
      <x:alignment horizontal="left"/>
    </x:xf>
    <x:xf numFmtId="49" fontId="303" fillId="41" borderId="0" xfId="0" applyNumberFormat="1" applyFont="1" applyFill="1" applyBorder="1" applyAlignment="1">
      <x:alignment horizontal="left"/>
    </x:xf>
    <x:xf numFmtId="200" fontId="303" fillId="41" borderId="0" xfId="0" applyNumberFormat="1" applyFont="1" applyFill="1" applyBorder="1" applyAlignment="1">
      <x:alignment horizontal="left"/>
    </x:xf>
    <x:xf numFmtId="190" fontId="303" fillId="41" borderId="0" xfId="0" applyNumberFormat="1" applyFont="1" applyFill="1" applyBorder="1" applyAlignment="1">
      <x:alignment horizontal="left"/>
    </x:xf>
    <x:xf numFmtId="190" fontId="303" fillId="41" borderId="0" xfId="0" applyNumberFormat="1" applyFont="1" applyFill="1" applyBorder="1"/>
    <x:xf numFmtId="190" fontId="301" fillId="41" borderId="0" xfId="0" applyNumberFormat="1" applyFont="1" applyFill="1" applyBorder="1"/>
    <x:xf numFmtId="14" fontId="303" fillId="41" borderId="0" xfId="0" applyNumberFormat="1" applyFont="1" applyFill="1" applyBorder="1" applyAlignment="1">
      <x:alignment horizontal="left"/>
    </x:xf>
    <x:xf numFmtId="0" fontId="302" fillId="40" borderId="0" xfId="0" applyNumberFormat="1" applyFont="1" applyFill="1" applyBorder="1" applyAlignment="1">
      <x:alignment horizontal="center" vertical="center"/>
    </x:xf>
    <x:xf numFmtId="0" fontId="304" fillId="40" borderId="0" xfId="0" applyNumberFormat="1" applyFont="1" applyFill="1" applyBorder="1" applyAlignment="1">
      <x:alignment horizontal="center" vertical="center"/>
    </x:xf>
    <x:xf numFmtId="0" fontId="137" fillId="41" borderId="0" xfId="0" applyNumberFormat="1" applyFont="1" applyFill="1" applyBorder="1" applyAlignment="1">
      <x:alignment vertical="center"/>
    </x:xf>
    <x:xf numFmtId="0" fontId="187" fillId="41" borderId="0" xfId="0" applyNumberFormat="1" applyFont="1" applyFill="1" applyBorder="1" applyAlignment="1">
      <x:alignment horizontal="left" vertical="center"/>
    </x:xf>
    <x:xf numFmtId="0" fontId="32" fillId="41" borderId="0" xfId="0" applyNumberFormat="1" applyFont="1" applyFill="1" applyBorder="1"/>
    <x:xf numFmtId="0" fontId="105" fillId="41" borderId="0" xfId="0" applyNumberFormat="1" applyFont="1" applyFill="1" applyBorder="1" applyAlignment="1">
      <x:alignment horizontal="center" vertical="center"/>
    </x:xf>
    <x:xf numFmtId="0" fontId="269" fillId="41" borderId="0" xfId="0" applyNumberFormat="1" applyFont="1" applyFill="1" applyBorder="1"/>
    <x:xf numFmtId="0" fontId="96" fillId="41" borderId="0" xfId="0" applyNumberFormat="1" applyFont="1" applyFill="1" applyBorder="1" applyAlignment="1">
      <x:alignment vertical="center"/>
    </x:xf>
    <x:xf numFmtId="0" fontId="96" fillId="41" borderId="0" xfId="0" applyNumberFormat="1" applyFont="1" applyFill="1" applyBorder="1" applyAlignment="1">
      <x:alignment horizontal="center" vertical="center"/>
    </x:xf>
    <x:xf numFmtId="0" fontId="164" fillId="41" borderId="0" xfId="0" applyNumberFormat="1" applyFont="1" applyFill="1" applyBorder="1" applyAlignment="1">
      <x:alignment horizontal="left" vertical="center"/>
    </x:xf>
    <x:xf numFmtId="0" fontId="305" fillId="41" borderId="0" xfId="0" applyNumberFormat="1" applyFont="1" applyFill="1" applyBorder="1" applyAlignment="1">
      <x:alignment vertical="center"/>
    </x:xf>
    <x:xf numFmtId="0" fontId="306" fillId="41" borderId="0" xfId="0" applyNumberFormat="1" applyFont="1" applyFill="1" applyBorder="1" applyAlignment="1">
      <x:alignment horizontal="left" vertical="center"/>
    </x:xf>
    <x:xf numFmtId="0" fontId="307" fillId="41" borderId="0" xfId="0" applyNumberFormat="1" applyFont="1" applyFill="1" applyBorder="1"/>
    <x:xf numFmtId="0" fontId="296" fillId="41" borderId="0" xfId="0" applyNumberFormat="1" applyFont="1" applyFill="1" applyBorder="1" applyAlignment="1">
      <x:alignment horizontal="center" vertical="center"/>
    </x:xf>
    <x:xf numFmtId="0" fontId="297" fillId="41" borderId="0" xfId="0" applyNumberFormat="1" applyFont="1" applyFill="1" applyBorder="1" applyAlignment="1">
      <x:alignment vertical="center"/>
    </x:xf>
    <x:xf numFmtId="0" fontId="297" fillId="41" borderId="0" xfId="0" applyNumberFormat="1" applyFont="1" applyFill="1" applyBorder="1" applyAlignment="1">
      <x:alignment horizontal="center" vertical="center"/>
    </x:xf>
    <x:xf numFmtId="0" fontId="308" fillId="41" borderId="0" xfId="0" applyNumberFormat="1" applyFont="1" applyFill="1" applyBorder="1" applyAlignment="1">
      <x:alignment horizontal="left" vertical="center"/>
    </x:xf>
    <x:xf numFmtId="0" fontId="305" fillId="39" borderId="0" xfId="0" applyNumberFormat="1" applyFont="1" applyFill="1" applyBorder="1" applyAlignment="1">
      <x:alignment vertical="center"/>
    </x:xf>
    <x:xf numFmtId="0" fontId="306" fillId="39" borderId="0" xfId="0" applyNumberFormat="1" applyFont="1" applyFill="1" applyBorder="1" applyAlignment="1">
      <x:alignment horizontal="left" vertical="center"/>
    </x:xf>
    <x:xf numFmtId="0" fontId="307" fillId="39" borderId="0" xfId="0" applyNumberFormat="1" applyFont="1" applyFill="1" applyBorder="1"/>
    <x:xf numFmtId="0" fontId="309" fillId="39" borderId="0" xfId="0" applyNumberFormat="1" applyFont="1" applyFill="1" applyBorder="1" applyAlignment="1">
      <x:alignment vertical="center"/>
    </x:xf>
    <x:xf numFmtId="0" fontId="310" fillId="39" borderId="0" xfId="0" applyNumberFormat="1" applyFont="1" applyFill="1" applyBorder="1" applyAlignment="1">
      <x:alignment horizontal="left" vertical="center"/>
    </x:xf>
    <x:xf numFmtId="0" fontId="286" fillId="39" borderId="0" xfId="0" applyNumberFormat="1" applyFont="1" applyFill="1" applyBorder="1"/>
    <x:xf numFmtId="0" fontId="296" fillId="40" borderId="0" xfId="0" applyNumberFormat="1" applyFont="1" applyFill="1" applyBorder="1" applyAlignment="1">
      <x:alignment horizontal="center" vertical="center"/>
    </x:xf>
    <x:xf numFmtId="0" fontId="298" fillId="40" borderId="0" xfId="0" applyNumberFormat="1" applyFont="1" applyFill="1" applyBorder="1" applyAlignment="1">
      <x:alignment horizontal="center" vertical="center"/>
    </x:xf>
    <x:xf numFmtId="0" fontId="137" fillId="41" borderId="0" xfId="0" applyNumberFormat="1" applyFont="1" applyFill="1" applyBorder="1" applyAlignment="1">
      <x:alignment horizontal="left" vertical="center"/>
    </x:xf>
    <x:xf numFmtId="0" fontId="137" fillId="41" borderId="0" xfId="0" applyNumberFormat="1" applyFont="1" applyFill="1" applyBorder="1" applyAlignment="1">
      <x:alignment horizontal="center" vertical="center"/>
    </x:xf>
    <x:xf numFmtId="0" fontId="104" fillId="41" borderId="0" xfId="0" applyNumberFormat="1" applyFont="1" applyFill="1" applyBorder="1" applyAlignment="1">
      <x:alignment vertical="center"/>
    </x:xf>
    <x:xf numFmtId="0" fontId="104" fillId="41" borderId="0" xfId="0" applyNumberFormat="1" applyFont="1" applyFill="1" applyBorder="1" applyAlignment="1">
      <x:alignment horizontal="center" vertical="center"/>
    </x:xf>
    <x:xf numFmtId="0" fontId="121" fillId="41" borderId="0" xfId="0" applyNumberFormat="1" applyFont="1" applyFill="1" applyBorder="1" applyAlignment="1">
      <x:alignment horizontal="left" vertical="center"/>
    </x:xf>
    <x:xf numFmtId="0" fontId="103" fillId="41" borderId="0" xfId="0" applyNumberFormat="1" applyFont="1" applyFill="1" applyBorder="1" applyAlignment="1">
      <x:alignment vertical="center"/>
    </x:xf>
    <x:xf numFmtId="0" fontId="104" fillId="41" borderId="0" xfId="0" applyNumberFormat="1" applyFont="1" applyFill="1" applyBorder="1" applyAlignment="1">
      <x:alignment horizontal="left" vertical="center"/>
    </x:xf>
    <x:xf numFmtId="49" fontId="121" fillId="41" borderId="0" xfId="0" applyNumberFormat="1" applyFont="1" applyFill="1" applyBorder="1" applyAlignment="1">
      <x:alignment horizontal="left" vertical="center"/>
    </x:xf>
    <x:xf numFmtId="200" fontId="103" fillId="41" borderId="0" xfId="0" applyNumberFormat="1" applyFont="1" applyFill="1" applyBorder="1" applyAlignment="1">
      <x:alignment horizontal="left"/>
    </x:xf>
    <x:xf numFmtId="0" fontId="305" fillId="41" borderId="0" xfId="0" applyNumberFormat="1" applyFont="1" applyFill="1" applyBorder="1" applyAlignment="1">
      <x:alignment horizontal="left" vertical="center"/>
    </x:xf>
    <x:xf numFmtId="0" fontId="305" fillId="41" borderId="0" xfId="0" applyNumberFormat="1" applyFont="1" applyFill="1" applyBorder="1" applyAlignment="1">
      <x:alignment horizontal="center" vertical="center"/>
    </x:xf>
    <x:xf numFmtId="0" fontId="293" fillId="41" borderId="0" xfId="0" applyNumberFormat="1" applyFont="1" applyFill="1" applyBorder="1" applyAlignment="1">
      <x:alignment vertical="center"/>
    </x:xf>
    <x:xf numFmtId="0" fontId="293" fillId="41" borderId="0" xfId="0" applyNumberFormat="1" applyFont="1" applyFill="1" applyBorder="1" applyAlignment="1">
      <x:alignment horizontal="center" vertical="center"/>
    </x:xf>
    <x:xf numFmtId="0" fontId="311" fillId="41" borderId="0" xfId="0" applyNumberFormat="1" applyFont="1" applyFill="1" applyBorder="1" applyAlignment="1">
      <x:alignment horizontal="left" vertical="center"/>
    </x:xf>
    <x:xf numFmtId="0" fontId="311" fillId="41" borderId="0" xfId="0" applyNumberFormat="1" applyFont="1" applyFill="1" applyBorder="1" applyAlignment="1">
      <x:alignment vertical="center"/>
    </x:xf>
    <x:xf numFmtId="0" fontId="293" fillId="41" borderId="0" xfId="0" applyNumberFormat="1" applyFont="1" applyFill="1" applyBorder="1" applyAlignment="1">
      <x:alignment horizontal="left" vertical="center"/>
    </x:xf>
    <x:xf numFmtId="49" fontId="311" fillId="41" borderId="0" xfId="0" applyNumberFormat="1" applyFont="1" applyFill="1" applyBorder="1" applyAlignment="1">
      <x:alignment horizontal="left" vertical="center"/>
    </x:xf>
    <x:xf numFmtId="200" fontId="311" fillId="41" borderId="0" xfId="0" applyNumberFormat="1" applyFont="1" applyFill="1" applyBorder="1" applyAlignment="1">
      <x:alignment horizontal="left"/>
    </x:xf>
    <x:xf numFmtId="0" fontId="305" fillId="39" borderId="0" xfId="0" applyNumberFormat="1" applyFont="1" applyFill="1" applyBorder="1" applyAlignment="1">
      <x:alignment horizontal="left" vertical="center"/>
    </x:xf>
    <x:xf numFmtId="0" fontId="305" fillId="39" borderId="0" xfId="0" applyNumberFormat="1" applyFont="1" applyFill="1" applyBorder="1" applyAlignment="1">
      <x:alignment horizontal="center" vertical="center"/>
    </x:xf>
    <x:xf numFmtId="0" fontId="309" fillId="39" borderId="0" xfId="0" applyNumberFormat="1" applyFont="1" applyFill="1" applyBorder="1" applyAlignment="1">
      <x:alignment horizontal="left" vertical="center"/>
    </x:xf>
    <x:xf numFmtId="0" fontId="309" fillId="39" borderId="0" xfId="0" applyNumberFormat="1" applyFont="1" applyFill="1" applyBorder="1" applyAlignment="1">
      <x:alignment horizontal="center" vertical="center"/>
    </x:xf>
    <x:xf numFmtId="0" fontId="105" fillId="41" borderId="0" xfId="0" applyNumberFormat="1" applyFont="1" applyFill="1" applyBorder="1" applyAlignment="1">
      <x:alignment horizontal="center"/>
    </x:xf>
    <x:xf numFmtId="0" fontId="97" fillId="41" borderId="0" xfId="0" applyNumberFormat="1" applyFont="1" applyFill="1" applyBorder="1"/>
    <x:xf numFmtId="0" fontId="103" fillId="41" borderId="0" xfId="0" applyNumberFormat="1" applyFont="1" applyFill="1" applyBorder="1"/>
    <x:xf numFmtId="0" fontId="103" fillId="41" borderId="0" xfId="0" applyNumberFormat="1" applyFont="1" applyFill="1" applyBorder="1" applyAlignment="1">
      <x:alignment horizontal="left"/>
    </x:xf>
    <x:xf numFmtId="0" fontId="296" fillId="41" borderId="0" xfId="0" applyNumberFormat="1" applyFont="1" applyFill="1" applyBorder="1" applyAlignment="1">
      <x:alignment horizontal="center"/>
    </x:xf>
    <x:xf numFmtId="0" fontId="303" fillId="41" borderId="0" xfId="0" applyNumberFormat="1" applyFont="1" applyFill="1" applyBorder="1"/>
    <x:xf numFmtId="0" fontId="311" fillId="41" borderId="0" xfId="0" applyNumberFormat="1" applyFont="1" applyFill="1" applyBorder="1"/>
    <x:xf numFmtId="0" fontId="311" fillId="41" borderId="0" xfId="0" applyNumberFormat="1" applyFont="1" applyFill="1" applyBorder="1" applyAlignment="1">
      <x:alignment horizontal="left"/>
    </x:xf>
    <x:xf numFmtId="0" fontId="154" fillId="41" borderId="0" xfId="0" applyNumberFormat="1" applyFont="1" applyFill="1" applyBorder="1"/>
    <x:xf numFmtId="0" fontId="193" fillId="41" borderId="0" xfId="0" applyNumberFormat="1" applyFont="1" applyFill="1" applyBorder="1" applyAlignment="1">
      <x:alignment horizontal="center" vertical="center"/>
    </x:xf>
    <x:xf numFmtId="0" fontId="284" fillId="41" borderId="0" xfId="0" applyNumberFormat="1" applyFont="1" applyFill="1" applyBorder="1" applyAlignment="1">
      <x:alignment horizontal="center" vertical="center"/>
    </x:xf>
    <x:xf numFmtId="0" fontId="104" fillId="41" borderId="0" xfId="0" applyNumberFormat="1" applyFont="1" applyFill="1" applyBorder="1"/>
    <x:xf numFmtId="0" fontId="104" fillId="41" borderId="0" xfId="0" applyNumberFormat="1" applyFont="1" applyFill="1" applyBorder="1" applyAlignment="1">
      <x:alignment horizontal="left"/>
    </x:xf>
    <x:xf numFmtId="0" fontId="312" fillId="41" borderId="0" xfId="0" applyNumberFormat="1" applyFont="1" applyFill="1" applyBorder="1"/>
    <x:xf numFmtId="0" fontId="313" fillId="41" borderId="0" xfId="0" applyNumberFormat="1" applyFont="1" applyFill="1" applyBorder="1" applyAlignment="1">
      <x:alignment horizontal="center" vertical="center"/>
    </x:xf>
    <x:xf numFmtId="0" fontId="314" fillId="41" borderId="0" xfId="0" applyNumberFormat="1" applyFont="1" applyFill="1" applyBorder="1" applyAlignment="1">
      <x:alignment horizontal="center" vertical="center"/>
    </x:xf>
    <x:xf numFmtId="0" fontId="293" fillId="41" borderId="0" xfId="0" applyNumberFormat="1" applyFont="1" applyFill="1" applyBorder="1"/>
    <x:xf numFmtId="0" fontId="293" fillId="41" borderId="0" xfId="0" applyNumberFormat="1" applyFont="1" applyFill="1" applyBorder="1" applyAlignment="1">
      <x:alignment horizontal="left"/>
    </x:xf>
    <x:xf numFmtId="0" fontId="312" fillId="39" borderId="0" xfId="0" applyNumberFormat="1" applyFont="1" applyFill="1" applyBorder="1"/>
    <x:xf numFmtId="0" fontId="313" fillId="39" borderId="0" xfId="0" applyNumberFormat="1" applyFont="1" applyFill="1" applyBorder="1" applyAlignment="1">
      <x:alignment horizontal="center" vertical="center"/>
    </x:xf>
    <x:xf numFmtId="0" fontId="315" fillId="39" borderId="0" xfId="0" applyNumberFormat="1" applyFont="1" applyFill="1" applyBorder="1"/>
    <x:xf numFmtId="0" fontId="316" fillId="39" borderId="0" xfId="0" applyNumberFormat="1" applyFont="1" applyFill="1" applyBorder="1" applyAlignment="1">
      <x:alignment horizontal="center" vertical="center"/>
    </x:xf>
    <x:xf numFmtId="0" fontId="314" fillId="40" borderId="0" xfId="0" applyNumberFormat="1" applyFont="1" applyFill="1" applyBorder="1" applyAlignment="1">
      <x:alignment horizontal="center" vertical="center"/>
    </x:xf>
    <x:xf numFmtId="0" fontId="317" fillId="40" borderId="0" xfId="0" applyNumberFormat="1" applyFont="1" applyFill="1" applyBorder="1" applyAlignment="1">
      <x:alignment horizontal="center" vertical="center"/>
    </x:xf>
    <x:xf numFmtId="0" fontId="173" fillId="41" borderId="0" xfId="0" applyNumberFormat="1" applyFont="1" applyFill="1" applyBorder="1" applyAlignment="1">
      <x:alignment horizontal="left" vertical="center"/>
    </x:xf>
    <x:xf numFmtId="0" fontId="318" fillId="41" borderId="0" xfId="0" applyNumberFormat="1" applyFont="1" applyFill="1" applyBorder="1" applyAlignment="1">
      <x:alignment horizontal="left" vertical="center"/>
    </x:xf>
    <x:xf numFmtId="0" fontId="318" fillId="39" borderId="0" xfId="0" applyNumberFormat="1" applyFont="1" applyFill="1" applyBorder="1" applyAlignment="1">
      <x:alignment horizontal="left" vertical="center"/>
    </x:xf>
    <x:xf numFmtId="0" fontId="319" fillId="39" borderId="0" xfId="0" applyNumberFormat="1" applyFont="1" applyFill="1" applyBorder="1" applyAlignment="1">
      <x:alignment horizontal="left" vertical="center"/>
    </x:xf>
    <x:xf numFmtId="0" fontId="140" fillId="41" borderId="0" xfId="0" applyNumberFormat="1" applyFont="1" applyFill="1" applyBorder="1"/>
    <x:xf numFmtId="0" fontId="187" fillId="41" borderId="0" xfId="0" applyNumberFormat="1" applyFont="1" applyFill="1" applyBorder="1" applyAlignment="1">
      <x:alignment horizontal="left"/>
    </x:xf>
    <x:xf numFmtId="0" fontId="193" fillId="41" borderId="0" xfId="0" applyNumberFormat="1" applyFont="1" applyFill="1" applyBorder="1" applyAlignment="1">
      <x:alignment horizontal="center"/>
    </x:xf>
    <x:xf numFmtId="49" fontId="103" fillId="41" borderId="0" xfId="0" applyNumberFormat="1" applyFont="1" applyFill="1" applyBorder="1" applyAlignment="1">
      <x:alignment horizontal="left"/>
    </x:xf>
    <x:xf numFmtId="14" fontId="103" fillId="41" borderId="0" xfId="0" applyNumberFormat="1" applyFont="1" applyFill="1" applyBorder="1" applyAlignment="1">
      <x:alignment horizontal="left"/>
    </x:xf>
    <x:xf numFmtId="0" fontId="320" fillId="41" borderId="0" xfId="0" applyNumberFormat="1" applyFont="1" applyFill="1" applyBorder="1"/>
    <x:xf numFmtId="0" fontId="306" fillId="41" borderId="0" xfId="0" applyNumberFormat="1" applyFont="1" applyFill="1" applyBorder="1" applyAlignment="1">
      <x:alignment horizontal="left"/>
    </x:xf>
    <x:xf numFmtId="0" fontId="313" fillId="41" borderId="0" xfId="0" applyNumberFormat="1" applyFont="1" applyFill="1" applyBorder="1" applyAlignment="1">
      <x:alignment horizontal="center"/>
    </x:xf>
    <x:xf numFmtId="49" fontId="311" fillId="41" borderId="0" xfId="0" applyNumberFormat="1" applyFont="1" applyFill="1" applyBorder="1" applyAlignment="1">
      <x:alignment horizontal="left"/>
    </x:xf>
    <x:xf numFmtId="14" fontId="311" fillId="41" borderId="0" xfId="0" applyNumberFormat="1" applyFont="1" applyFill="1" applyBorder="1" applyAlignment="1">
      <x:alignment horizontal="left"/>
    </x:xf>
    <x:xf numFmtId="0" fontId="320" fillId="39" borderId="0" xfId="0" applyNumberFormat="1" applyFont="1" applyFill="1" applyBorder="1"/>
    <x:xf numFmtId="0" fontId="306" fillId="39" borderId="0" xfId="0" applyNumberFormat="1" applyFont="1" applyFill="1" applyBorder="1" applyAlignment="1">
      <x:alignment horizontal="left"/>
    </x:xf>
    <x:xf numFmtId="0" fontId="313" fillId="39" borderId="0" xfId="0" applyNumberFormat="1" applyFont="1" applyFill="1" applyBorder="1" applyAlignment="1">
      <x:alignment horizontal="center"/>
    </x:xf>
    <x:xf numFmtId="0" fontId="321" fillId="39" borderId="0" xfId="0" applyNumberFormat="1" applyFont="1" applyFill="1" applyBorder="1"/>
    <x:xf numFmtId="0" fontId="310" fillId="39" borderId="0" xfId="0" applyNumberFormat="1" applyFont="1" applyFill="1" applyBorder="1" applyAlignment="1">
      <x:alignment horizontal="left"/>
    </x:xf>
    <x:xf numFmtId="0" fontId="316" fillId="39" borderId="0" xfId="0" applyNumberFormat="1" applyFont="1" applyFill="1" applyBorder="1" applyAlignment="1">
      <x:alignment horizontal="center"/>
    </x:xf>
    <x:xf numFmtId="208" fontId="96" fillId="41" borderId="0" xfId="0" applyNumberFormat="1" applyFont="1" applyFill="1" applyBorder="1"/>
    <x:xf numFmtId="208" fontId="97" fillId="41" borderId="17" xfId="0" applyNumberFormat="1" applyFont="1" applyFill="1" applyBorder="1"/>
    <x:xf numFmtId="208" fontId="108" fillId="41" borderId="17" xfId="0" applyNumberFormat="1" applyFont="1" applyFill="1" applyBorder="1"/>
    <x:xf numFmtId="208" fontId="99" fillId="41" borderId="17" xfId="0" applyNumberFormat="1" applyFont="1" applyFill="1" applyBorder="1"/>
    <x:xf numFmtId="208" fontId="99" fillId="41" borderId="17" xfId="0" applyNumberFormat="1" applyFont="1" applyFill="1" applyBorder="1" applyAlignment="1">
      <x:alignment vertical="center"/>
    </x:xf>
    <x:xf numFmtId="208" fontId="99" fillId="41" borderId="17" xfId="0" applyNumberFormat="1" applyFont="1" applyFill="1" applyBorder="1" applyAlignment="1">
      <x:alignment horizontal="center"/>
    </x:xf>
    <x:xf numFmtId="208" fontId="99" fillId="41" borderId="17" xfId="0" applyNumberFormat="1" applyFont="1" applyFill="1" applyBorder="1" applyAlignment="1">
      <x:alignment horizontal="left" vertical="center"/>
    </x:xf>
    <x:xf numFmtId="208" fontId="297" fillId="41" borderId="0" xfId="0" applyNumberFormat="1" applyFont="1" applyFill="1" applyBorder="1"/>
    <x:xf numFmtId="208" fontId="303" fillId="41" borderId="17" xfId="0" applyNumberFormat="1" applyFont="1" applyFill="1" applyBorder="1"/>
    <x:xf numFmtId="208" fontId="300" fillId="41" borderId="17" xfId="0" applyNumberFormat="1" applyFont="1" applyFill="1" applyBorder="1"/>
    <x:xf numFmtId="208" fontId="291" fillId="41" borderId="17" xfId="0" applyNumberFormat="1" applyFont="1" applyFill="1" applyBorder="1"/>
    <x:xf numFmtId="208" fontId="291" fillId="41" borderId="17" xfId="0" applyNumberFormat="1" applyFont="1" applyFill="1" applyBorder="1" applyAlignment="1">
      <x:alignment vertical="center"/>
    </x:xf>
    <x:xf numFmtId="208" fontId="291" fillId="41" borderId="17" xfId="0" applyNumberFormat="1" applyFont="1" applyFill="1" applyBorder="1" applyAlignment="1">
      <x:alignment horizontal="center"/>
    </x:xf>
    <x:xf numFmtId="208" fontId="291" fillId="41" borderId="17" xfId="0" applyNumberFormat="1" applyFont="1" applyFill="1" applyBorder="1" applyAlignment="1">
      <x:alignment horizontal="left" vertical="center"/>
    </x:xf>
    <x:xf numFmtId="208" fontId="297" fillId="40" borderId="0" xfId="0" applyNumberFormat="1" applyFont="1" applyFill="1" applyBorder="1"/>
    <x:xf numFmtId="208" fontId="294" fillId="40" borderId="0" xfId="0" applyNumberFormat="1" applyFont="1" applyFill="1" applyBorder="1"/>
    <x:xf numFmtId="0" fontId="140" fillId="41" borderId="0" xfId="0" applyNumberFormat="1" applyFont="1" applyFill="1" applyBorder="1" applyAlignment="1">
      <x:alignment horizontal="center"/>
    </x:xf>
    <x:xf numFmtId="0" fontId="204" fillId="41" borderId="0" xfId="0" applyNumberFormat="1" applyFont="1" applyFill="1" applyBorder="1" applyAlignment="1">
      <x:alignment horizontal="center"/>
    </x:xf>
    <x:xf numFmtId="0" fontId="107" fillId="41" borderId="0" xfId="0" applyNumberFormat="1" applyFont="1" applyFill="1" applyBorder="1" applyAlignment="1">
      <x:alignment horizontal="center"/>
    </x:xf>
    <x:xf numFmtId="200" fontId="103" fillId="41" borderId="0" xfId="0" applyNumberFormat="1" applyFont="1" applyFill="1" applyBorder="1" applyAlignment="1">
      <x:alignment horizontal="left" vertical="center"/>
    </x:xf>
    <x:xf numFmtId="0" fontId="320" fillId="41" borderId="0" xfId="0" applyNumberFormat="1" applyFont="1" applyFill="1" applyBorder="1" applyAlignment="1">
      <x:alignment horizontal="center"/>
    </x:xf>
    <x:xf numFmtId="0" fontId="302" fillId="41" borderId="0" xfId="0" applyNumberFormat="1" applyFont="1" applyFill="1" applyBorder="1" applyAlignment="1">
      <x:alignment horizontal="center"/>
    </x:xf>
    <x:xf numFmtId="0" fontId="301" fillId="41" borderId="0" xfId="0" applyNumberFormat="1" applyFont="1" applyFill="1" applyBorder="1" applyAlignment="1">
      <x:alignment horizontal="center"/>
    </x:xf>
    <x:xf numFmtId="200" fontId="311" fillId="41" borderId="0" xfId="0" applyNumberFormat="1" applyFont="1" applyFill="1" applyBorder="1" applyAlignment="1">
      <x:alignment horizontal="left" vertical="center"/>
    </x:xf>
    <x:xf numFmtId="0" fontId="320" fillId="39" borderId="0" xfId="0" applyNumberFormat="1" applyFont="1" applyFill="1" applyBorder="1" applyAlignment="1">
      <x:alignment horizontal="center"/>
    </x:xf>
    <x:xf numFmtId="0" fontId="321" fillId="39" borderId="0" xfId="0" applyNumberFormat="1" applyFont="1" applyFill="1" applyBorder="1" applyAlignment="1">
      <x:alignment horizontal="center"/>
    </x:xf>
    <x:xf numFmtId="0" fontId="302" fillId="40" borderId="0" xfId="0" applyNumberFormat="1" applyFont="1" applyFill="1" applyBorder="1" applyAlignment="1">
      <x:alignment horizontal="center"/>
    </x:xf>
    <x:xf numFmtId="0" fontId="304" fillId="40" borderId="0" xfId="0" applyNumberFormat="1" applyFont="1" applyFill="1" applyBorder="1" applyAlignment="1">
      <x:alignment horizontal="center"/>
    </x:xf>
    <x:xf numFmtId="0" fontId="104" fillId="41" borderId="0" xfId="0" applyNumberFormat="1" applyFont="1" applyFill="1" applyBorder="1" applyAlignment="1">
      <x:alignment horizontal="right" vertical="center"/>
    </x:xf>
    <x:xf numFmtId="0" fontId="293" fillId="41" borderId="0" xfId="0" applyNumberFormat="1" applyFont="1" applyFill="1" applyBorder="1" applyAlignment="1">
      <x:alignment horizontal="right" vertical="center"/>
    </x:xf>
    <x:xf numFmtId="182" fontId="107" fillId="41" borderId="0" xfId="0" applyNumberFormat="1" applyFont="1" applyFill="1" applyBorder="1" applyAlignment="1">
      <x:alignment horizontal="center"/>
    </x:xf>
    <x:xf numFmtId="190" fontId="103" fillId="41" borderId="0" xfId="0" applyNumberFormat="1" applyFont="1" applyFill="1" applyBorder="1" applyAlignment="1">
      <x:alignment horizontal="left"/>
    </x:xf>
    <x:xf numFmtId="49" fontId="107" fillId="41" borderId="0" xfId="0" applyNumberFormat="1" applyFont="1" applyFill="1" applyBorder="1" applyAlignment="1">
      <x:alignment horizontal="center"/>
    </x:xf>
    <x:xf numFmtId="182" fontId="301" fillId="41" borderId="0" xfId="0" applyNumberFormat="1" applyFont="1" applyFill="1" applyBorder="1" applyAlignment="1">
      <x:alignment horizontal="center"/>
    </x:xf>
    <x:xf numFmtId="190" fontId="311" fillId="41" borderId="0" xfId="0" applyNumberFormat="1" applyFont="1" applyFill="1" applyBorder="1" applyAlignment="1">
      <x:alignment horizontal="left"/>
    </x:xf>
    <x:xf numFmtId="49" fontId="301" fillId="41" borderId="0" xfId="0" applyNumberFormat="1" applyFont="1" applyFill="1" applyBorder="1" applyAlignment="1">
      <x:alignment horizontal="center"/>
    </x:xf>
    <x:xf numFmtId="0" fontId="116" fillId="41" borderId="0" xfId="0" applyNumberFormat="1" applyFont="1" applyFill="1" applyBorder="1"/>
    <x:xf numFmtId="0" fontId="132" fillId="41" borderId="0" xfId="0" applyNumberFormat="1" applyFont="1" applyFill="1" applyBorder="1"/>
    <x:xf numFmtId="0" fontId="132" fillId="41" borderId="0" xfId="0" applyNumberFormat="1" applyFont="1" applyFill="1" applyBorder="1" applyAlignment="1">
      <x:alignment horizontal="center"/>
    </x:xf>
    <x:xf numFmtId="0" fontId="132" fillId="41" borderId="0" xfId="0" applyNumberFormat="1" applyFont="1" applyFill="1" applyBorder="1" applyAlignment="1">
      <x:alignment horizontal="left"/>
    </x:xf>
    <x:xf numFmtId="0" fontId="322" fillId="41" borderId="0" xfId="0" applyNumberFormat="1" applyFont="1" applyFill="1" applyBorder="1"/>
    <x:xf numFmtId="0" fontId="322" fillId="39" borderId="0" xfId="0" applyNumberFormat="1" applyFont="1" applyFill="1" applyBorder="1"/>
    <x:xf numFmtId="0" fontId="323" fillId="39" borderId="0" xfId="0" applyNumberFormat="1" applyFont="1" applyFill="1" applyBorder="1"/>
    <x:xf numFmtId="0" fontId="38" fillId="41" borderId="0" xfId="0" applyNumberFormat="1" applyFont="1" applyFill="1" applyBorder="1" applyAlignment="1">
      <x:alignment horizontal="center"/>
    </x:xf>
    <x:xf numFmtId="0" fontId="14" fillId="41" borderId="0" xfId="0" applyNumberFormat="1" applyFont="1" applyFill="1" applyBorder="1"/>
    <x:xf numFmtId="0" fontId="18" fillId="41" borderId="0" xfId="0" applyNumberFormat="1" applyFont="1" applyFill="1" applyBorder="1" applyAlignment="1">
      <x:alignment horizontal="left"/>
    </x:xf>
    <x:xf numFmtId="49" fontId="0" fillId="41" borderId="0" xfId="0" applyNumberFormat="1" applyFont="1" applyFill="1" applyBorder="1" applyAlignment="1">
      <x:alignment horizontal="left"/>
    </x:xf>
    <x:xf numFmtId="200" fontId="0" fillId="41" borderId="0" xfId="0" applyNumberFormat="1" applyFont="1" applyFill="1" applyBorder="1" applyAlignment="1">
      <x:alignment horizontal="left"/>
    </x:xf>
    <x:xf numFmtId="14" fontId="0" fillId="41" borderId="0" xfId="0" applyNumberFormat="1" applyFont="1" applyFill="1" applyBorder="1" applyAlignment="1">
      <x:alignment horizontal="left"/>
    </x:xf>
    <x:xf numFmtId="0" fontId="324" fillId="41" borderId="0" xfId="0" applyNumberFormat="1" applyFont="1" applyFill="1" applyBorder="1" applyAlignment="1">
      <x:alignment horizontal="center"/>
    </x:xf>
    <x:xf numFmtId="0" fontId="325" fillId="41" borderId="0" xfId="0" applyNumberFormat="1" applyFont="1" applyFill="1" applyBorder="1"/>
    <x:xf numFmtId="0" fontId="326" fillId="41" borderId="0" xfId="0" applyNumberFormat="1" applyFont="1" applyFill="1" applyBorder="1" applyAlignment="1">
      <x:alignment horizontal="left"/>
    </x:xf>
    <x:xf numFmtId="49" fontId="289" fillId="41" borderId="0" xfId="0" applyNumberFormat="1" applyFont="1" applyFill="1" applyBorder="1" applyAlignment="1">
      <x:alignment horizontal="left"/>
    </x:xf>
    <x:xf numFmtId="200" fontId="289" fillId="41" borderId="0" xfId="0" applyNumberFormat="1" applyFont="1" applyFill="1" applyBorder="1" applyAlignment="1">
      <x:alignment horizontal="left"/>
    </x:xf>
    <x:xf numFmtId="14" fontId="289" fillId="41" borderId="0" xfId="0" applyNumberFormat="1" applyFont="1" applyFill="1" applyBorder="1" applyAlignment="1">
      <x:alignment horizontal="left"/>
    </x:xf>
    <x:xf numFmtId="0" fontId="324" fillId="40" borderId="0" xfId="0" applyNumberFormat="1" applyFont="1" applyFill="1" applyBorder="1" applyAlignment="1">
      <x:alignment horizontal="center"/>
    </x:xf>
    <x:xf numFmtId="0" fontId="327" fillId="40" borderId="0" xfId="0" applyNumberFormat="1" applyFont="1" applyFill="1" applyBorder="1" applyAlignment="1">
      <x:alignment horizontal="center"/>
    </x:xf>
    <x:xf numFmtId="0" fontId="161" fillId="41" borderId="0" xfId="0" applyNumberFormat="1" applyFont="1" applyFill="1" applyBorder="1" applyAlignment="1">
      <x:alignment horizontal="center" vertical="center"/>
    </x:xf>
    <x:xf numFmtId="0" fontId="56" fillId="41" borderId="0" xfId="0" applyNumberFormat="1" applyFont="1" applyFill="1" applyBorder="1" applyAlignment="1">
      <x:alignment horizontal="center" vertical="center"/>
    </x:xf>
    <x:xf numFmtId="0" fontId="56" fillId="41" borderId="0" xfId="0" applyNumberFormat="1" applyFont="1" applyFill="1" applyBorder="1" applyAlignment="1">
      <x:alignment vertical="center"/>
    </x:xf>
    <x:xf numFmtId="0" fontId="125" fillId="41" borderId="0" xfId="0" applyNumberFormat="1" applyFont="1" applyFill="1" applyBorder="1" applyAlignment="1">
      <x:alignment horizontal="left" vertical="center"/>
    </x:xf>
    <x:xf numFmtId="0" fontId="40" fillId="41" borderId="0" xfId="0" applyNumberFormat="1" applyFont="1" applyFill="1" applyBorder="1" applyAlignment="1">
      <x:alignment vertical="center"/>
    </x:xf>
    <x:xf numFmtId="0" fontId="56" fillId="41" borderId="0" xfId="0" applyNumberFormat="1" applyFont="1" applyFill="1" applyBorder="1" applyAlignment="1">
      <x:alignment horizontal="left" vertical="center"/>
    </x:xf>
    <x:xf numFmtId="49" fontId="125" fillId="41" borderId="0" xfId="0" applyNumberFormat="1" applyFont="1" applyFill="1" applyBorder="1" applyAlignment="1">
      <x:alignment horizontal="left" vertical="center"/>
    </x:xf>
    <x:xf numFmtId="200" fontId="125" fillId="41" borderId="0" xfId="0" applyNumberFormat="1" applyFont="1" applyFill="1" applyBorder="1" applyAlignment="1">
      <x:alignment horizontal="left"/>
    </x:xf>
    <x:xf numFmtId="14" fontId="125" fillId="41" borderId="0" xfId="0" applyNumberFormat="1" applyFont="1" applyFill="1" applyBorder="1" applyAlignment="1">
      <x:alignment horizontal="left" vertical="center"/>
    </x:xf>
    <x:xf numFmtId="0" fontId="291" fillId="41" borderId="0" xfId="0" applyNumberFormat="1" applyFont="1" applyFill="1" applyBorder="1" applyAlignment="1">
      <x:alignment horizontal="center" vertical="center"/>
    </x:xf>
    <x:xf numFmtId="0" fontId="291" fillId="41" borderId="0" xfId="0" applyNumberFormat="1" applyFont="1" applyFill="1" applyBorder="1" applyAlignment="1">
      <x:alignment vertical="center"/>
    </x:xf>
    <x:xf numFmtId="0" fontId="303" fillId="41" borderId="0" xfId="0" applyNumberFormat="1" applyFont="1" applyFill="1" applyBorder="1" applyAlignment="1">
      <x:alignment horizontal="left" vertical="center"/>
    </x:xf>
    <x:xf numFmtId="0" fontId="300" fillId="41" borderId="0" xfId="0" applyNumberFormat="1" applyFont="1" applyFill="1" applyBorder="1" applyAlignment="1">
      <x:alignment vertical="center"/>
    </x:xf>
    <x:xf numFmtId="0" fontId="291" fillId="41" borderId="0" xfId="0" applyNumberFormat="1" applyFont="1" applyFill="1" applyBorder="1" applyAlignment="1">
      <x:alignment horizontal="left" vertical="center"/>
    </x:xf>
    <x:xf numFmtId="49" fontId="303" fillId="41" borderId="0" xfId="0" applyNumberFormat="1" applyFont="1" applyFill="1" applyBorder="1" applyAlignment="1">
      <x:alignment horizontal="left" vertical="center"/>
    </x:xf>
    <x:xf numFmtId="14" fontId="303" fillId="41" borderId="0" xfId="0" applyNumberFormat="1" applyFont="1" applyFill="1" applyBorder="1" applyAlignment="1">
      <x:alignment horizontal="left" vertical="center"/>
    </x:xf>
    <x:xf numFmtId="0" fontId="116" fillId="41" borderId="0" xfId="0" applyNumberFormat="1" applyFont="1" applyFill="1" applyBorder="1" applyAlignment="1">
      <x:alignment vertical="center"/>
    </x:xf>
    <x:xf numFmtId="0" fontId="117" fillId="41" borderId="0" xfId="0" applyNumberFormat="1" applyFont="1" applyFill="1" applyBorder="1" applyAlignment="1">
      <x:alignment horizontal="left" vertical="center"/>
    </x:xf>
    <x:xf numFmtId="0" fontId="120" fillId="41" borderId="0" xfId="0" applyNumberFormat="1" applyFont="1" applyFill="1" applyBorder="1" applyAlignment="1">
      <x:alignment vertical="center"/>
    </x:xf>
    <x:xf numFmtId="0" fontId="120" fillId="41" borderId="0" xfId="0" applyNumberFormat="1" applyFont="1" applyFill="1" applyBorder="1" applyAlignment="1">
      <x:alignment horizontal="left" vertical="center"/>
    </x:xf>
    <x:xf numFmtId="0" fontId="120" fillId="41" borderId="0" xfId="0" applyNumberFormat="1" applyFont="1" applyFill="1" applyBorder="1" applyAlignment="1">
      <x:alignment horizontal="center" vertical="center"/>
    </x:xf>
    <x:xf numFmtId="0" fontId="322" fillId="41" borderId="0" xfId="0" applyNumberFormat="1" applyFont="1" applyFill="1" applyBorder="1" applyAlignment="1">
      <x:alignment vertical="center"/>
    </x:xf>
    <x:xf numFmtId="0" fontId="328" fillId="41" borderId="0" xfId="0" applyNumberFormat="1" applyFont="1" applyFill="1" applyBorder="1" applyAlignment="1">
      <x:alignment horizontal="left" vertical="center"/>
    </x:xf>
    <x:xf numFmtId="0" fontId="322" fillId="39" borderId="0" xfId="0" applyNumberFormat="1" applyFont="1" applyFill="1" applyBorder="1" applyAlignment="1">
      <x:alignment vertical="center"/>
    </x:xf>
    <x:xf numFmtId="0" fontId="328" fillId="39" borderId="0" xfId="0" applyNumberFormat="1" applyFont="1" applyFill="1" applyBorder="1" applyAlignment="1">
      <x:alignment horizontal="left" vertical="center"/>
    </x:xf>
    <x:xf numFmtId="0" fontId="303" fillId="39" borderId="0" xfId="0" applyNumberFormat="1" applyFont="1" applyFill="1" applyBorder="1" applyAlignment="1">
      <x:alignment horizontal="left"/>
    </x:xf>
    <x:xf numFmtId="0" fontId="303" fillId="39" borderId="0" xfId="0" applyNumberFormat="1" applyFont="1" applyFill="1" applyBorder="1"/>
    <x:xf numFmtId="0" fontId="323" fillId="39" borderId="0" xfId="0" applyNumberFormat="1" applyFont="1" applyFill="1" applyBorder="1" applyAlignment="1">
      <x:alignment vertical="center"/>
    </x:xf>
    <x:xf numFmtId="0" fontId="321" fillId="39" borderId="0" xfId="0" applyNumberFormat="1" applyFont="1" applyFill="1" applyBorder="1" applyAlignment="1">
      <x:alignment horizontal="left" vertical="center"/>
    </x:xf>
    <x:xf numFmtId="0" fontId="329" fillId="39" borderId="0" xfId="0" applyNumberFormat="1" applyFont="1" applyFill="1" applyBorder="1" applyAlignment="1">
      <x:alignment horizontal="left"/>
    </x:xf>
    <x:xf numFmtId="0" fontId="329" fillId="39" borderId="0" xfId="0" applyNumberFormat="1" applyFont="1" applyFill="1" applyBorder="1"/>
    <x:xf numFmtId="0" fontId="119" fillId="41" borderId="0" xfId="0" applyNumberFormat="1" applyFont="1" applyFill="1" applyBorder="1" applyAlignment="1">
      <x:alignment horizontal="center" vertical="center"/>
    </x:xf>
    <x:xf numFmtId="0" fontId="330" fillId="41" borderId="0" xfId="0" applyNumberFormat="1" applyFont="1" applyFill="1" applyBorder="1" applyAlignment="1">
      <x:alignment horizontal="center" vertical="center"/>
    </x:xf>
    <x:xf numFmtId="0" fontId="330" fillId="40" borderId="0" xfId="0" applyNumberFormat="1" applyFont="1" applyFill="1" applyBorder="1" applyAlignment="1">
      <x:alignment horizontal="center" vertical="center"/>
    </x:xf>
    <x:xf numFmtId="0" fontId="331" fillId="40" borderId="0" xfId="0" applyNumberFormat="1" applyFont="1" applyFill="1" applyBorder="1" applyAlignment="1">
      <x:alignment horizontal="center" vertical="center"/>
    </x:xf>
    <x:xf numFmtId="0" fontId="106" fillId="41" borderId="0" xfId="0" applyNumberFormat="1" applyFont="1" applyFill="1" applyBorder="1" applyAlignment="1">
      <x:alignment horizontal="center" vertical="center"/>
    </x:xf>
    <x:xf numFmtId="0" fontId="125" fillId="41" borderId="0" xfId="0" applyNumberFormat="1" applyFont="1" applyFill="1" applyBorder="1" applyAlignment="1">
      <x:alignment horizontal="left"/>
    </x:xf>
    <x:xf numFmtId="0" fontId="125" fillId="41" borderId="0" xfId="0" applyNumberFormat="1" applyFont="1" applyFill="1" applyBorder="1"/>
    <x:xf numFmtId="14" fontId="125" fillId="41" borderId="0" xfId="0" applyNumberFormat="1" applyFont="1" applyFill="1" applyBorder="1" applyAlignment="1">
      <x:alignment horizontal="left"/>
    </x:xf>
    <x:xf numFmtId="0" fontId="22" fillId="41" borderId="0" xfId="0" applyNumberFormat="1" applyFont="1" applyFill="1" applyBorder="1" applyAlignment="1">
      <x:alignment vertical="center"/>
    </x:xf>
    <x:xf numFmtId="0" fontId="12" fillId="41" borderId="0" xfId="0" applyNumberFormat="1" applyFont="1" applyFill="1" applyBorder="1" applyAlignment="1">
      <x:alignment horizontal="left" vertical="center"/>
    </x:xf>
    <x:xf numFmtId="0" fontId="0" fillId="41" borderId="0" xfId="0" applyNumberFormat="1" applyFont="1" applyFill="1" applyBorder="1" applyAlignment="1">
      <x:alignment horizontal="left"/>
    </x:xf>
    <x:xf numFmtId="0" fontId="37" fillId="41" borderId="0" xfId="0" applyNumberFormat="1" applyFont="1" applyFill="1" applyBorder="1" applyAlignment="1">
      <x:alignment horizontal="center" vertical="center"/>
    </x:xf>
    <x:xf numFmtId="0" fontId="23" fillId="41" borderId="0" xfId="0" applyNumberFormat="1" applyFont="1" applyFill="1" applyBorder="1" applyAlignment="1">
      <x:alignment vertical="center"/>
    </x:xf>
    <x:xf numFmtId="0" fontId="31" fillId="41" borderId="0" xfId="0" applyNumberFormat="1" applyFont="1" applyFill="1" applyBorder="1" applyAlignment="1">
      <x:alignment horizontal="left" vertical="center"/>
    </x:xf>
    <x:xf numFmtId="0" fontId="23" fillId="41" borderId="0" xfId="0" applyNumberFormat="1" applyFont="1" applyFill="1" applyBorder="1" applyAlignment="1">
      <x:alignment horizontal="left" vertical="center"/>
    </x:xf>
    <x:xf numFmtId="0" fontId="23" fillId="41" borderId="0" xfId="0" applyNumberFormat="1" applyFont="1" applyFill="1" applyBorder="1" applyAlignment="1">
      <x:alignment horizontal="center" vertical="center"/>
    </x:xf>
    <x:xf numFmtId="0" fontId="332" fillId="41" borderId="0" xfId="0" applyNumberFormat="1" applyFont="1" applyFill="1" applyBorder="1" applyAlignment="1">
      <x:alignment vertical="center"/>
    </x:xf>
    <x:xf numFmtId="0" fontId="333" fillId="41" borderId="0" xfId="0" applyNumberFormat="1" applyFont="1" applyFill="1" applyBorder="1" applyAlignment="1">
      <x:alignment horizontal="left" vertical="center"/>
    </x:xf>
    <x:xf numFmtId="0" fontId="289" fillId="41" borderId="0" xfId="0" applyNumberFormat="1" applyFont="1" applyFill="1" applyBorder="1" applyAlignment="1">
      <x:alignment horizontal="left"/>
    </x:xf>
    <x:xf numFmtId="0" fontId="324" fillId="41" borderId="0" xfId="0" applyNumberFormat="1" applyFont="1" applyFill="1" applyBorder="1" applyAlignment="1">
      <x:alignment horizontal="center" vertical="center"/>
    </x:xf>
    <x:xf numFmtId="0" fontId="334" fillId="41" borderId="0" xfId="0" applyNumberFormat="1" applyFont="1" applyFill="1" applyBorder="1" applyAlignment="1">
      <x:alignment vertical="center"/>
    </x:xf>
    <x:xf numFmtId="0" fontId="326" fillId="41" borderId="0" xfId="0" applyNumberFormat="1" applyFont="1" applyFill="1" applyBorder="1" applyAlignment="1">
      <x:alignment horizontal="left" vertical="center"/>
    </x:xf>
    <x:xf numFmtId="0" fontId="334" fillId="41" borderId="0" xfId="0" applyNumberFormat="1" applyFont="1" applyFill="1" applyBorder="1" applyAlignment="1">
      <x:alignment horizontal="left" vertical="center"/>
    </x:xf>
    <x:xf numFmtId="0" fontId="334" fillId="41" borderId="0" xfId="0" applyNumberFormat="1" applyFont="1" applyFill="1" applyBorder="1" applyAlignment="1">
      <x:alignment horizontal="center" vertical="center"/>
    </x:xf>
    <x:xf numFmtId="0" fontId="332" fillId="39" borderId="0" xfId="0" applyNumberFormat="1" applyFont="1" applyFill="1" applyBorder="1" applyAlignment="1">
      <x:alignment vertical="center"/>
    </x:xf>
    <x:xf numFmtId="0" fontId="333" fillId="39" borderId="0" xfId="0" applyNumberFormat="1" applyFont="1" applyFill="1" applyBorder="1" applyAlignment="1">
      <x:alignment horizontal="left" vertical="center"/>
    </x:xf>
    <x:xf numFmtId="0" fontId="289" fillId="39" borderId="0" xfId="0" applyNumberFormat="1" applyFont="1" applyFill="1" applyBorder="1" applyAlignment="1">
      <x:alignment horizontal="left"/>
    </x:xf>
    <x:xf numFmtId="0" fontId="335" fillId="39" borderId="0" xfId="0" applyNumberFormat="1" applyFont="1" applyFill="1" applyBorder="1" applyAlignment="1">
      <x:alignment vertical="center"/>
    </x:xf>
    <x:xf numFmtId="0" fontId="336" fillId="39" borderId="0" xfId="0" applyNumberFormat="1" applyFont="1" applyFill="1" applyBorder="1" applyAlignment="1">
      <x:alignment horizontal="left" vertical="center"/>
    </x:xf>
    <x:xf numFmtId="0" fontId="288" fillId="39" borderId="0" xfId="0" applyNumberFormat="1" applyFont="1" applyFill="1" applyBorder="1" applyAlignment="1">
      <x:alignment horizontal="left"/>
    </x:xf>
    <x:xf numFmtId="0" fontId="324" fillId="40" borderId="0" xfId="0" applyNumberFormat="1" applyFont="1" applyFill="1" applyBorder="1" applyAlignment="1">
      <x:alignment horizontal="center" vertical="center"/>
    </x:xf>
    <x:xf numFmtId="0" fontId="327" fillId="40" borderId="0" xfId="0" applyNumberFormat="1" applyFont="1" applyFill="1" applyBorder="1" applyAlignment="1">
      <x:alignment horizontal="center" vertical="center"/>
    </x:xf>
    <x:xf numFmtId="0" fontId="132" fillId="41" borderId="0" xfId="0" applyNumberFormat="1" applyFont="1" applyFill="1" applyBorder="1" applyAlignment="1">
      <x:alignment vertical="center"/>
    </x:xf>
    <x:xf numFmtId="0" fontId="125" fillId="41" borderId="0" xfId="0" applyNumberFormat="1" applyFont="1" applyFill="1" applyBorder="1" applyAlignment="1">
      <x:alignment vertical="center"/>
    </x:xf>
    <x:xf numFmtId="0" fontId="132" fillId="41" borderId="0" xfId="0" applyNumberFormat="1" applyFont="1" applyFill="1" applyBorder="1" applyAlignment="1">
      <x:alignment horizontal="right" vertical="center"/>
    </x:xf>
    <x:xf numFmtId="0" fontId="132" fillId="41" borderId="0" xfId="0" applyNumberFormat="1" applyFont="1" applyFill="1" applyBorder="1" applyAlignment="1">
      <x:alignment horizontal="center" vertical="center"/>
    </x:xf>
    <x:xf numFmtId="200" fontId="121" fillId="41" borderId="0" xfId="0" applyNumberFormat="1" applyFont="1" applyFill="1" applyBorder="1" applyAlignment="1">
      <x:alignment horizontal="left" vertical="center"/>
    </x:xf>
    <x:xf numFmtId="14" fontId="121" fillId="41" borderId="0" xfId="0" applyNumberFormat="1" applyFont="1" applyFill="1" applyBorder="1" applyAlignment="1">
      <x:alignment horizontal="left" vertical="center"/>
    </x:xf>
    <x:xf numFmtId="0" fontId="301" fillId="41" borderId="0" xfId="0" applyNumberFormat="1" applyFont="1" applyFill="1" applyBorder="1" applyAlignment="1">
      <x:alignment vertical="center"/>
    </x:xf>
    <x:xf numFmtId="0" fontId="303" fillId="41" borderId="0" xfId="0" applyNumberFormat="1" applyFont="1" applyFill="1" applyBorder="1" applyAlignment="1">
      <x:alignment vertical="center"/>
    </x:xf>
    <x:xf numFmtId="0" fontId="301" fillId="41" borderId="0" xfId="0" applyNumberFormat="1" applyFont="1" applyFill="1" applyBorder="1" applyAlignment="1">
      <x:alignment horizontal="right" vertical="center"/>
    </x:xf>
    <x:xf numFmtId="0" fontId="301" fillId="41" borderId="0" xfId="0" applyNumberFormat="1" applyFont="1" applyFill="1" applyBorder="1" applyAlignment="1">
      <x:alignment horizontal="center" vertical="center"/>
    </x:xf>
    <x:xf numFmtId="14" fontId="311" fillId="41" borderId="0" xfId="0" applyNumberFormat="1" applyFont="1" applyFill="1" applyBorder="1" applyAlignment="1">
      <x:alignment horizontal="left" vertical="center"/>
    </x:xf>
    <x:xf numFmtId="0" fontId="137" fillId="41" borderId="0" xfId="0" applyNumberFormat="1" applyFont="1" applyFill="1" applyBorder="1"/>
    <x:xf numFmtId="0" fontId="142" fillId="41" borderId="0" xfId="0" applyNumberFormat="1" applyFont="1" applyFill="1" applyBorder="1" applyAlignment="1">
      <x:alignment horizontal="center"/>
    </x:xf>
    <x:xf numFmtId="0" fontId="132" fillId="41" borderId="0" xfId="0" applyNumberFormat="1" applyFont="1" applyFill="1" applyBorder="1" applyAlignment="1">
      <x:alignment horizontal="left" vertical="center"/>
    </x:xf>
    <x:xf numFmtId="200" fontId="125" fillId="41" borderId="0" xfId="0" applyNumberFormat="1" applyFont="1" applyFill="1" applyBorder="1" applyAlignment="1">
      <x:alignment horizontal="left" vertical="center"/>
    </x:xf>
    <x:xf numFmtId="0" fontId="305" fillId="41" borderId="0" xfId="0" applyNumberFormat="1" applyFont="1" applyFill="1" applyBorder="1"/>
    <x:xf numFmtId="0" fontId="337" fillId="41" borderId="0" xfId="0" applyNumberFormat="1" applyFont="1" applyFill="1" applyBorder="1" applyAlignment="1">
      <x:alignment horizontal="center"/>
    </x:xf>
    <x:xf numFmtId="0" fontId="301" fillId="41" borderId="0" xfId="0" applyNumberFormat="1" applyFont="1" applyFill="1" applyBorder="1" applyAlignment="1">
      <x:alignment horizontal="left" vertical="center"/>
    </x:xf>
    <x:xf numFmtId="200" fontId="303" fillId="41" borderId="0" xfId="0" applyNumberFormat="1" applyFont="1" applyFill="1" applyBorder="1" applyAlignment="1">
      <x:alignment horizontal="left" vertical="center"/>
    </x:xf>
    <x:xf numFmtId="0" fontId="305" fillId="39" borderId="0" xfId="0" applyNumberFormat="1" applyFont="1" applyFill="1" applyBorder="1"/>
    <x:xf numFmtId="0" fontId="309" fillId="39" borderId="0" xfId="0" applyNumberFormat="1" applyFont="1" applyFill="1" applyBorder="1"/>
    <x:xf numFmtId="0" fontId="107" fillId="41" borderId="0" xfId="0" applyNumberFormat="1" applyFont="1" applyFill="1" applyBorder="1" applyAlignment="1">
      <x:alignment vertical="center"/>
    </x:xf>
    <x:xf numFmtId="0" fontId="215" fillId="41" borderId="0" xfId="0" applyNumberFormat="1" applyFont="1" applyFill="1" applyBorder="1" applyAlignment="1">
      <x:alignment vertical="center"/>
    </x:xf>
    <x:xf numFmtId="0" fontId="103" fillId="41" borderId="0" xfId="0" applyNumberFormat="1" applyFont="1" applyFill="1" applyBorder="1" applyAlignment="1">
      <x:alignment horizontal="left" vertical="center"/>
    </x:xf>
    <x:xf numFmtId="0" fontId="107" fillId="41" borderId="0" xfId="0" applyNumberFormat="1" applyFont="1" applyFill="1" applyBorder="1" applyAlignment="1">
      <x:alignment horizontal="left" vertical="center"/>
    </x:xf>
    <x:xf numFmtId="14" fontId="103" fillId="41" borderId="0" xfId="0" applyNumberFormat="1" applyFont="1" applyFill="1" applyBorder="1" applyAlignment="1">
      <x:alignment horizontal="left" vertical="center"/>
    </x:xf>
    <x:xf numFmtId="0" fontId="121" fillId="41" borderId="0" xfId="0" applyNumberFormat="1" applyFont="1" applyFill="1" applyBorder="1" applyAlignment="1">
      <x:alignment vertical="center"/>
    </x:xf>
    <x:xf numFmtId="49" fontId="170" fillId="41" borderId="0" xfId="0" applyNumberFormat="1" applyFont="1" applyFill="1" applyBorder="1" applyAlignment="1">
      <x:alignment horizontal="left" vertical="center"/>
    </x:xf>
    <x:xf numFmtId="0" fontId="170" fillId="41" borderId="0" xfId="0" applyNumberFormat="1" applyFont="1" applyFill="1" applyBorder="1" applyAlignment="1">
      <x:alignment horizontal="left" vertical="center"/>
    </x:xf>
    <x:xf numFmtId="204" fontId="103" fillId="41" borderId="0" xfId="0" applyNumberFormat="1" applyFont="1" applyFill="1" applyBorder="1" applyAlignment="1">
      <x:alignment horizontal="left" vertical="center"/>
    </x:xf>
    <x:xf numFmtId="16" fontId="170" fillId="41" borderId="0" xfId="0" applyNumberFormat="1" applyFont="1" applyFill="1" applyBorder="1" applyAlignment="1">
      <x:alignment horizontal="left" vertical="center"/>
    </x:xf>
    <x:xf numFmtId="0" fontId="302" fillId="41" borderId="0" xfId="0" applyNumberFormat="1" applyFont="1" applyFill="1" applyBorder="1" applyAlignment="1">
      <x:alignment vertical="center"/>
    </x:xf>
    <x:xf numFmtId="49" fontId="320" fillId="41" borderId="0" xfId="0" applyNumberFormat="1" applyFont="1" applyFill="1" applyBorder="1" applyAlignment="1">
      <x:alignment horizontal="left" vertical="center"/>
    </x:xf>
    <x:xf numFmtId="0" fontId="320" fillId="41" borderId="0" xfId="0" applyNumberFormat="1" applyFont="1" applyFill="1" applyBorder="1" applyAlignment="1">
      <x:alignment horizontal="left" vertical="center"/>
    </x:xf>
    <x:xf numFmtId="204" fontId="311" fillId="41" borderId="0" xfId="0" applyNumberFormat="1" applyFont="1" applyFill="1" applyBorder="1" applyAlignment="1">
      <x:alignment horizontal="left" vertical="center"/>
    </x:xf>
    <x:xf numFmtId="16" fontId="320" fillId="41" borderId="0" xfId="0" applyNumberFormat="1" applyFont="1" applyFill="1" applyBorder="1" applyAlignment="1">
      <x:alignment horizontal="left" vertical="center"/>
    </x:xf>
    <x:xf numFmtId="0" fontId="301" fillId="40" borderId="0" xfId="0" applyNumberFormat="1" applyFont="1" applyFill="1" applyBorder="1" applyAlignment="1">
      <x:alignment vertical="center"/>
    </x:xf>
    <x:xf numFmtId="0" fontId="302" fillId="40" borderId="0" xfId="0" applyNumberFormat="1" applyFont="1" applyFill="1" applyBorder="1" applyAlignment="1">
      <x:alignment vertical="center"/>
    </x:xf>
    <x:xf numFmtId="0" fontId="311" fillId="40" borderId="0" xfId="0" applyNumberFormat="1" applyFont="1" applyFill="1" applyBorder="1" applyAlignment="1">
      <x:alignment horizontal="left" vertical="center"/>
    </x:xf>
    <x:xf numFmtId="0" fontId="329" fillId="40" borderId="0" xfId="0" applyNumberFormat="1" applyFont="1" applyFill="1" applyBorder="1" applyAlignment="1">
      <x:alignment vertical="center"/>
    </x:xf>
    <x:xf numFmtId="0" fontId="304" fillId="40" borderId="0" xfId="0" applyNumberFormat="1" applyFont="1" applyFill="1" applyBorder="1" applyAlignment="1">
      <x:alignment vertical="center"/>
    </x:xf>
    <x:xf numFmtId="0" fontId="338" fillId="40" borderId="0" xfId="0" applyNumberFormat="1" applyFont="1" applyFill="1" applyBorder="1" applyAlignment="1">
      <x:alignment horizontal="left" vertical="center"/>
    </x:xf>
    <x:xf numFmtId="175" fontId="105" fillId="41" borderId="0" xfId="0" applyNumberFormat="1" applyFont="1" applyFill="1" applyBorder="1" applyAlignment="1">
      <x:alignment horizontal="center"/>
    </x:xf>
    <x:xf numFmtId="175" fontId="204" fillId="41" borderId="0" xfId="0" applyNumberFormat="1" applyFont="1" applyFill="1" applyBorder="1" applyAlignment="1">
      <x:alignment horizontal="center" vertical="center"/>
    </x:xf>
    <x:xf numFmtId="175" fontId="296" fillId="41" borderId="0" xfId="0" applyNumberFormat="1" applyFont="1" applyFill="1" applyBorder="1" applyAlignment="1">
      <x:alignment horizontal="center"/>
    </x:xf>
    <x:xf numFmtId="175" fontId="302" fillId="41" borderId="0" xfId="0" applyNumberFormat="1" applyFont="1" applyFill="1" applyBorder="1" applyAlignment="1">
      <x:alignment horizontal="center" vertical="center"/>
    </x:xf>
    <x:xf numFmtId="0" fontId="300" fillId="39" borderId="0" xfId="0" applyNumberFormat="1" applyFont="1" applyFill="1" applyBorder="1"/>
    <x:xf numFmtId="175" fontId="296" fillId="39" borderId="0" xfId="0" applyNumberFormat="1" applyFont="1" applyFill="1" applyBorder="1" applyAlignment="1">
      <x:alignment horizontal="center"/>
    </x:xf>
    <x:xf numFmtId="0" fontId="295" fillId="39" borderId="0" xfId="0" applyNumberFormat="1" applyFont="1" applyFill="1" applyBorder="1"/>
    <x:xf numFmtId="175" fontId="298" fillId="39" borderId="0" xfId="0" applyNumberFormat="1" applyFont="1" applyFill="1" applyBorder="1" applyAlignment="1">
      <x:alignment horizontal="center"/>
    </x:xf>
    <x:xf numFmtId="175" fontId="296" fillId="40" borderId="0" xfId="0" applyNumberFormat="1" applyFont="1" applyFill="1" applyBorder="1" applyAlignment="1">
      <x:alignment horizontal="center"/>
    </x:xf>
    <x:xf numFmtId="175" fontId="298" fillId="40" borderId="0" xfId="0" applyNumberFormat="1" applyFont="1" applyFill="1" applyBorder="1" applyAlignment="1">
      <x:alignment horizontal="center"/>
    </x:xf>
    <x:xf numFmtId="0" fontId="296" fillId="40" borderId="0" xfId="0" applyNumberFormat="1" applyFont="1" applyFill="1" applyBorder="1" applyAlignment="1">
      <x:alignment horizontal="center"/>
    </x:xf>
    <x:xf numFmtId="0" fontId="298" fillId="40" borderId="0" xfId="0" applyNumberFormat="1" applyFont="1" applyFill="1" applyBorder="1" applyAlignment="1">
      <x:alignment horizontal="center"/>
    </x:xf>
  </x:cellXfs>
  <x:cellStyles count="751">
    <x:cellStyle name="20% - Accent1" xfId="75"/>
    <x:cellStyle name="20% - Accent2" xfId="76"/>
    <x:cellStyle name="20% - Accent3" xfId="77"/>
    <x:cellStyle name="20% - Accent4" xfId="78"/>
    <x:cellStyle name="20% - Accent5" xfId="79"/>
    <x:cellStyle name="20% - Accent6" xfId="80"/>
    <x:cellStyle name="20% - Énfasis1" xfId="1"/>
    <x:cellStyle name="20% - Énfasis2" xfId="2"/>
    <x:cellStyle name="20% - Énfasis3" xfId="3"/>
    <x:cellStyle name="20% - Énfasis4" xfId="4"/>
    <x:cellStyle name="20% - Énfasis5" xfId="5"/>
    <x:cellStyle name="20% - Énfasis6" xfId="6"/>
    <x:cellStyle name="40% - Accent1" xfId="81"/>
    <x:cellStyle name="40% - Accent2" xfId="82"/>
    <x:cellStyle name="40% - Accent3" xfId="83"/>
    <x:cellStyle name="40% - Accent4" xfId="84"/>
    <x:cellStyle name="40% - Accent5" xfId="85"/>
    <x:cellStyle name="40% - Accent6" xfId="86"/>
    <x:cellStyle name="40% - Énfasis1" xfId="7"/>
    <x:cellStyle name="40% - Énfasis2" xfId="8"/>
    <x:cellStyle name="40% - Énfasis3" xfId="9"/>
    <x:cellStyle name="40% - Énfasis4" xfId="10"/>
    <x:cellStyle name="40% - Énfasis5" xfId="11"/>
    <x:cellStyle name="40% - Énfasis6" xfId="12"/>
    <x:cellStyle name="60% - Accent1" xfId="87"/>
    <x:cellStyle name="60% - Accent2" xfId="88"/>
    <x:cellStyle name="60% - Accent3" xfId="89"/>
    <x:cellStyle name="60% - Accent4" xfId="90"/>
    <x:cellStyle name="60% - Accent5" xfId="91"/>
    <x:cellStyle name="60% - Accent6" xfId="92"/>
    <x:cellStyle name="60% - Énfasis1" xfId="13"/>
    <x:cellStyle name="60% - Énfasis2" xfId="14"/>
    <x:cellStyle name="60% - Énfasis3" xfId="15"/>
    <x:cellStyle name="60% - Énfasis4" xfId="16"/>
    <x:cellStyle name="60% - Énfasis5" xfId="17"/>
    <x:cellStyle name="60% - Énfasis6" xfId="18"/>
    <x:cellStyle name="Accent1" xfId="93"/>
    <x:cellStyle name="Accent2" xfId="94"/>
    <x:cellStyle name="Accent3" xfId="95"/>
    <x:cellStyle name="Accent4" xfId="96"/>
    <x:cellStyle name="Accent5" xfId="97"/>
    <x:cellStyle name="Accent6" xfId="98"/>
    <x:cellStyle name="Bad" xfId="99"/>
    <x:cellStyle name="Bueno" xfId="19"/>
    <x:cellStyle name="Calculation" xfId="100"/>
    <x:cellStyle name="Calculation 10" xfId="489"/>
    <x:cellStyle name="Calculation 11" xfId="490"/>
    <x:cellStyle name="Calculation 12" xfId="491"/>
    <x:cellStyle name="Calculation 13" xfId="492"/>
    <x:cellStyle name="Calculation 14" xfId="493"/>
    <x:cellStyle name="Calculation 15" xfId="494"/>
    <x:cellStyle name="Calculation 16" xfId="495"/>
    <x:cellStyle name="Calculation 2" xfId="121"/>
    <x:cellStyle name="Calculation 2 10" xfId="496"/>
    <x:cellStyle name="Calculation 2 11" xfId="497"/>
    <x:cellStyle name="Calculation 2 12" xfId="498"/>
    <x:cellStyle name="Calculation 2 13" xfId="499"/>
    <x:cellStyle name="Calculation 2 14" xfId="500"/>
    <x:cellStyle name="Calculation 2 15" xfId="501"/>
    <x:cellStyle name="Calculation 2 2" xfId="502"/>
    <x:cellStyle name="Calculation 2 3" xfId="503"/>
    <x:cellStyle name="Calculation 2 4" xfId="504"/>
    <x:cellStyle name="Calculation 2 5" xfId="505"/>
    <x:cellStyle name="Calculation 2 6" xfId="506"/>
    <x:cellStyle name="Calculation 2 7" xfId="507"/>
    <x:cellStyle name="Calculation 2 8" xfId="508"/>
    <x:cellStyle name="Calculation 2 9" xfId="509"/>
    <x:cellStyle name="Calculation 3" xfId="510"/>
    <x:cellStyle name="Calculation 4" xfId="511"/>
    <x:cellStyle name="Calculation 5" xfId="512"/>
    <x:cellStyle name="Calculation 6" xfId="513"/>
    <x:cellStyle name="Calculation 7" xfId="514"/>
    <x:cellStyle name="Calculation 8" xfId="515"/>
    <x:cellStyle name="Calculation 9" xfId="516"/>
    <x:cellStyle name="Cálculo" xfId="20"/>
    <x:cellStyle name="Cálculo 10" xfId="517"/>
    <x:cellStyle name="Cálculo 11" xfId="518"/>
    <x:cellStyle name="Cálculo 12" xfId="519"/>
    <x:cellStyle name="Cálculo 13" xfId="520"/>
    <x:cellStyle name="Cálculo 14" xfId="521"/>
    <x:cellStyle name="Cálculo 15" xfId="522"/>
    <x:cellStyle name="Cálculo 2" xfId="523"/>
    <x:cellStyle name="Cálculo 3" xfId="524"/>
    <x:cellStyle name="Cálculo 4" xfId="525"/>
    <x:cellStyle name="Cálculo 5" xfId="526"/>
    <x:cellStyle name="Cálculo 6" xfId="527"/>
    <x:cellStyle name="Cálculo 7" xfId="528"/>
    <x:cellStyle name="Cálculo 8" xfId="529"/>
    <x:cellStyle name="Cálculo 9" xfId="530"/>
    <x:cellStyle name="Celda de comprobación" xfId="21"/>
    <x:cellStyle name="Celda vinculada" xfId="22"/>
    <x:cellStyle name="Check Cell" xfId="101"/>
    <x:cellStyle name="Dia" xfId="126"/>
    <x:cellStyle name="Encabez1" xfId="127"/>
    <x:cellStyle name="Encabez2" xfId="128"/>
    <x:cellStyle name="Encabezado 1" xfId="69"/>
    <x:cellStyle name="Encabezado 4" xfId="23"/>
    <x:cellStyle name="Énfasis1" xfId="24"/>
    <x:cellStyle name="Énfasis2" xfId="25"/>
    <x:cellStyle name="Énfasis3" xfId="26"/>
    <x:cellStyle name="Énfasis4" xfId="27"/>
    <x:cellStyle name="Énfasis5" xfId="28"/>
    <x:cellStyle name="Énfasis6" xfId="29"/>
    <x:cellStyle name="Entrada" xfId="30"/>
    <x:cellStyle name="Entrada 10" xfId="531"/>
    <x:cellStyle name="Entrada 11" xfId="532"/>
    <x:cellStyle name="Entrada 12" xfId="533"/>
    <x:cellStyle name="Entrada 13" xfId="534"/>
    <x:cellStyle name="Entrada 14" xfId="535"/>
    <x:cellStyle name="Entrada 15" xfId="536"/>
    <x:cellStyle name="Entrada 2" xfId="537"/>
    <x:cellStyle name="Entrada 3" xfId="538"/>
    <x:cellStyle name="Entrada 4" xfId="539"/>
    <x:cellStyle name="Entrada 5" xfId="540"/>
    <x:cellStyle name="Entrada 6" xfId="541"/>
    <x:cellStyle name="Entrada 7" xfId="542"/>
    <x:cellStyle name="Entrada 8" xfId="543"/>
    <x:cellStyle name="Entrada 9" xfId="544"/>
    <x:cellStyle name="Euro" xfId="31"/>
    <x:cellStyle name="Explanatory Text" xfId="102"/>
    <x:cellStyle name="F2" xfId="164"/>
    <x:cellStyle name="F3" xfId="165"/>
    <x:cellStyle name="F4" xfId="166"/>
    <x:cellStyle name="F5" xfId="167"/>
    <x:cellStyle name="F6" xfId="168"/>
    <x:cellStyle name="F7" xfId="169"/>
    <x:cellStyle name="F8" xfId="170"/>
    <x:cellStyle name="Fijo" xfId="129"/>
    <x:cellStyle name="Financiero" xfId="130"/>
    <x:cellStyle name="Followed Hyperlink" xfId="131"/>
    <x:cellStyle name="Good" xfId="103"/>
    <x:cellStyle name="Heading 1" xfId="104"/>
    <x:cellStyle name="Heading 2" xfId="105"/>
    <x:cellStyle name="Heading 3" xfId="106"/>
    <x:cellStyle name="Heading 4" xfId="107"/>
    <x:cellStyle name="Hipervínculo 2" xfId="132"/>
    <x:cellStyle name="Hipervínculo 2 2" xfId="133"/>
    <x:cellStyle name="Hipervínculo 2 2 2" xfId="134"/>
    <x:cellStyle name="Hipervínculo 2 2 3" xfId="135"/>
    <x:cellStyle name="Hipervínculo 2 2 4" xfId="171"/>
    <x:cellStyle name="Hipervínculo 2 2 5" xfId="172"/>
    <x:cellStyle name="Hipervínculo 2 2 6" xfId="173"/>
    <x:cellStyle name="Hipervínculo 2 2 7" xfId="255"/>
    <x:cellStyle name="Hipervínculo 2 2 8" xfId="256"/>
    <x:cellStyle name="Hipervínculo 2 2 9" xfId="257"/>
    <x:cellStyle name="Hipervínculo 2 2_BT Abtao_Desarga-0242" xfId="258"/>
    <x:cellStyle name="Hipervínculo 2_OTICH10-0257    DA MING HU - para PDF" xfId="136"/>
    <x:cellStyle name="Hipervínculo 3" xfId="137"/>
    <x:cellStyle name="Hipervínculo 4" xfId="138"/>
    <x:cellStyle name="Hipervínculo 5" xfId="139"/>
    <x:cellStyle name="Hyperlink" xfId="140"/>
    <x:cellStyle name="Incorrecto" xfId="32"/>
    <x:cellStyle name="Input" xfId="108"/>
    <x:cellStyle name="Input 10" xfId="545"/>
    <x:cellStyle name="Input 11" xfId="546"/>
    <x:cellStyle name="Input 12" xfId="547"/>
    <x:cellStyle name="Input 13" xfId="548"/>
    <x:cellStyle name="Input 14" xfId="549"/>
    <x:cellStyle name="Input 15" xfId="550"/>
    <x:cellStyle name="Input 16" xfId="551"/>
    <x:cellStyle name="Input 2" xfId="122"/>
    <x:cellStyle name="Input 2 10" xfId="552"/>
    <x:cellStyle name="Input 2 11" xfId="553"/>
    <x:cellStyle name="Input 2 12" xfId="554"/>
    <x:cellStyle name="Input 2 13" xfId="555"/>
    <x:cellStyle name="Input 2 14" xfId="556"/>
    <x:cellStyle name="Input 2 15" xfId="557"/>
    <x:cellStyle name="Input 2 2" xfId="558"/>
    <x:cellStyle name="Input 2 3" xfId="559"/>
    <x:cellStyle name="Input 2 4" xfId="560"/>
    <x:cellStyle name="Input 2 5" xfId="561"/>
    <x:cellStyle name="Input 2 6" xfId="562"/>
    <x:cellStyle name="Input 2 7" xfId="563"/>
    <x:cellStyle name="Input 2 8" xfId="564"/>
    <x:cellStyle name="Input 2 9" xfId="565"/>
    <x:cellStyle name="Input 3" xfId="566"/>
    <x:cellStyle name="Input 4" xfId="567"/>
    <x:cellStyle name="Input 5" xfId="568"/>
    <x:cellStyle name="Input 6" xfId="569"/>
    <x:cellStyle name="Input 7" xfId="570"/>
    <x:cellStyle name="Input 8" xfId="571"/>
    <x:cellStyle name="Input 9" xfId="572"/>
    <x:cellStyle name="Linked Cell" xfId="109"/>
    <x:cellStyle name="Millares [0] 2" xfId="485"/>
    <x:cellStyle name="Millares [0] 2 2" xfId="573"/>
    <x:cellStyle name="Millares 10" xfId="574"/>
    <x:cellStyle name="Millares 11" xfId="747"/>
    <x:cellStyle name="Millares 11 2" xfId="750"/>
    <x:cellStyle name="Millares 2" xfId="33"/>
    <x:cellStyle name="Millares 2 10" xfId="259"/>
    <x:cellStyle name="Millares 2 11" xfId="484"/>
    <x:cellStyle name="Millares 2 2" xfId="141"/>
    <x:cellStyle name="Millares 2 2 10" xfId="260"/>
    <x:cellStyle name="Millares 2 2 10 2" xfId="575"/>
    <x:cellStyle name="Millares 2 2 11" xfId="261"/>
    <x:cellStyle name="Millares 2 2 11 2" xfId="576"/>
    <x:cellStyle name="Millares 2 2 12" xfId="262"/>
    <x:cellStyle name="Millares 2 2 12 2" xfId="577"/>
    <x:cellStyle name="Millares 2 2 13" xfId="263"/>
    <x:cellStyle name="Millares 2 2 13 2" xfId="578"/>
    <x:cellStyle name="Millares 2 2 14" xfId="264"/>
    <x:cellStyle name="Millares 2 2 2" xfId="174"/>
    <x:cellStyle name="Millares 2 2 2 2" xfId="175"/>
    <x:cellStyle name="Millares 2 2 2 2 2" xfId="176"/>
    <x:cellStyle name="Millares 2 2 2 2 2 2" xfId="177"/>
    <x:cellStyle name="Millares 2 2 2 3" xfId="265"/>
    <x:cellStyle name="Millares 2 2 2 3 2" xfId="266"/>
    <x:cellStyle name="Millares 2 2 3" xfId="178"/>
    <x:cellStyle name="Millares 2 2 3 2" xfId="179"/>
    <x:cellStyle name="Millares 2 2 4" xfId="180"/>
    <x:cellStyle name="Millares 2 2 4 2" xfId="181"/>
    <x:cellStyle name="Millares 2 2 4 2 2" xfId="182"/>
    <x:cellStyle name="Millares 2 2 4 3" xfId="183"/>
    <x:cellStyle name="Millares 2 2 4 4" xfId="184"/>
    <x:cellStyle name="Millares 2 2 4 5" xfId="267"/>
    <x:cellStyle name="Millares 2 2 4 6" xfId="268"/>
    <x:cellStyle name="Millares 2 2 4 7" xfId="269"/>
    <x:cellStyle name="Millares 2 2 5" xfId="185"/>
    <x:cellStyle name="Millares 2 2 5 2" xfId="186"/>
    <x:cellStyle name="Millares 2 2 6" xfId="187"/>
    <x:cellStyle name="Millares 2 2 6 2" xfId="188"/>
    <x:cellStyle name="Millares 2 2 7" xfId="189"/>
    <x:cellStyle name="Millares 2 2 7 2" xfId="190"/>
    <x:cellStyle name="Millares 2 2 7 2 2" xfId="191"/>
    <x:cellStyle name="Millares 2 2 8" xfId="192"/>
    <x:cellStyle name="Millares 2 2 8 2" xfId="193"/>
    <x:cellStyle name="Millares 2 2 9" xfId="270"/>
    <x:cellStyle name="Millares 2 2 9 2" xfId="579"/>
    <x:cellStyle name="Millares 2 3" xfId="142"/>
    <x:cellStyle name="Millares 2 4" xfId="143"/>
    <x:cellStyle name="Millares 2 5" xfId="194"/>
    <x:cellStyle name="Millares 2 6" xfId="195"/>
    <x:cellStyle name="Millares 2 7" xfId="196"/>
    <x:cellStyle name="Millares 2 8" xfId="271"/>
    <x:cellStyle name="Millares 2 9" xfId="272"/>
    <x:cellStyle name="Millares 3" xfId="144"/>
    <x:cellStyle name="Millares 3 10" xfId="749"/>
    <x:cellStyle name="Millares 3 2" xfId="145"/>
    <x:cellStyle name="Millares 3 2 2" xfId="273"/>
    <x:cellStyle name="Millares 3 2 3" xfId="274"/>
    <x:cellStyle name="Millares 3 2 4" xfId="275"/>
    <x:cellStyle name="Millares 3 2 5" xfId="276"/>
    <x:cellStyle name="Millares 3 2_BT Abtao_Desarga-0242" xfId="277"/>
    <x:cellStyle name="Millares 3 3" xfId="146"/>
    <x:cellStyle name="Millares 3 3 2" xfId="278"/>
    <x:cellStyle name="Millares 3 3 3" xfId="279"/>
    <x:cellStyle name="Millares 3 3 4" xfId="280"/>
    <x:cellStyle name="Millares 3 3 5" xfId="281"/>
    <x:cellStyle name="Millares 3 3_BT Abtao_Desarga-0242" xfId="282"/>
    <x:cellStyle name="Millares 3 4" xfId="197"/>
    <x:cellStyle name="Millares 3 5" xfId="198"/>
    <x:cellStyle name="Millares 3 6" xfId="199"/>
    <x:cellStyle name="Millares 3 7" xfId="283"/>
    <x:cellStyle name="Millares 3 8" xfId="284"/>
    <x:cellStyle name="Millares 3 9" xfId="285"/>
    <x:cellStyle name="Millares 4" xfId="147"/>
    <x:cellStyle name="Millares 4 2" xfId="200"/>
    <x:cellStyle name="Millares 5" xfId="148"/>
    <x:cellStyle name="Millares 5 2" xfId="201"/>
    <x:cellStyle name="Millares 5 2 2" xfId="580"/>
    <x:cellStyle name="Millares 6" xfId="125"/>
    <x:cellStyle name="Millares 6 2" xfId="202"/>
    <x:cellStyle name="Millares 7" xfId="203"/>
    <x:cellStyle name="Millares 7 2" xfId="581"/>
    <x:cellStyle name="Millares 8" xfId="204"/>
    <x:cellStyle name="Millares 9" xfId="286"/>
    <x:cellStyle name="Millares_DISCHFORMATS REV.25.May.03" xfId="34"/>
    <x:cellStyle name="Monetario" xfId="149"/>
    <x:cellStyle name="Neutral" xfId="35"/>
    <x:cellStyle name="No-definido" xfId="36"/>
    <x:cellStyle name="Normal" xfId="0"/>
    <x:cellStyle name="Normal 10" xfId="150"/>
    <x:cellStyle name="Normal 10 2" xfId="205"/>
    <x:cellStyle name="Normal 10 3" xfId="287"/>
    <x:cellStyle name="Normal 10 4" xfId="288"/>
    <x:cellStyle name="Normal 10 5" xfId="289"/>
    <x:cellStyle name="Normal 10 6" xfId="582"/>
    <x:cellStyle name="Normal 11" xfId="206"/>
    <x:cellStyle name="Normal 11 2" xfId="207"/>
    <x:cellStyle name="Normal 11 3" xfId="208"/>
    <x:cellStyle name="Normal 11 4" xfId="209"/>
    <x:cellStyle name="Normal 11 5" xfId="210"/>
    <x:cellStyle name="Normal 11 6" xfId="583"/>
    <x:cellStyle name="Normal 12" xfId="290"/>
    <x:cellStyle name="Normal 13" xfId="291"/>
    <x:cellStyle name="Normal 13 2" xfId="292"/>
    <x:cellStyle name="Normal 13 2 2" xfId="293"/>
    <x:cellStyle name="Normal 13 2 2 2" xfId="294"/>
    <x:cellStyle name="Normal 13 2 2 2 2" xfId="584"/>
    <x:cellStyle name="Normal 13 2 2 2 3" xfId="585"/>
    <x:cellStyle name="Normal 13 2 2 3" xfId="586"/>
    <x:cellStyle name="Normal 13 2 2 4" xfId="587"/>
    <x:cellStyle name="Normal 13 2 3" xfId="295"/>
    <x:cellStyle name="Normal 13 2 3 2" xfId="588"/>
    <x:cellStyle name="Normal 13 2 3 3" xfId="589"/>
    <x:cellStyle name="Normal 13 2 4" xfId="590"/>
    <x:cellStyle name="Normal 13 2 4 2" xfId="591"/>
    <x:cellStyle name="Normal 13 2 5" xfId="592"/>
    <x:cellStyle name="Normal 13 2 6" xfId="593"/>
    <x:cellStyle name="Normal 13 3" xfId="296"/>
    <x:cellStyle name="Normal 13 3 2" xfId="297"/>
    <x:cellStyle name="Normal 13 3 2 2" xfId="298"/>
    <x:cellStyle name="Normal 13 3 2 2 2" xfId="594"/>
    <x:cellStyle name="Normal 13 3 2 2 3" xfId="595"/>
    <x:cellStyle name="Normal 13 3 2 3" xfId="299"/>
    <x:cellStyle name="Normal 13 3 2 3 2" xfId="596"/>
    <x:cellStyle name="Normal 13 3 2 3 3" xfId="597"/>
    <x:cellStyle name="Normal 13 3 2 4" xfId="598"/>
    <x:cellStyle name="Normal 13 3 2 5" xfId="599"/>
    <x:cellStyle name="Normal 13 3 3" xfId="300"/>
    <x:cellStyle name="Normal 13 3 3 2" xfId="600"/>
    <x:cellStyle name="Normal 13 3 3 3" xfId="601"/>
    <x:cellStyle name="Normal 13 3 4" xfId="301"/>
    <x:cellStyle name="Normal 13 3 4 2" xfId="602"/>
    <x:cellStyle name="Normal 13 3 4 3" xfId="603"/>
    <x:cellStyle name="Normal 13 3 5" xfId="604"/>
    <x:cellStyle name="Normal 13 3 5 2" xfId="605"/>
    <x:cellStyle name="Normal 13 3 6" xfId="606"/>
    <x:cellStyle name="Normal 13 3 7" xfId="607"/>
    <x:cellStyle name="Normal 13 4" xfId="302"/>
    <x:cellStyle name="Normal 14" xfId="303"/>
    <x:cellStyle name="Normal 14 2" xfId="608"/>
    <x:cellStyle name="Normal 15" xfId="304"/>
    <x:cellStyle name="Normal 16" xfId="305"/>
    <x:cellStyle name="Normal 17" xfId="306"/>
    <x:cellStyle name="Normal 18" xfId="486"/>
    <x:cellStyle name="Normal 18 2" xfId="609"/>
    <x:cellStyle name="Normal 19" xfId="744"/>
    <x:cellStyle name="Normal 2" xfId="37"/>
    <x:cellStyle name="Normal 2 2" xfId="38"/>
    <x:cellStyle name="Normal 2 2 2" xfId="74"/>
    <x:cellStyle name="Normal 2 3" xfId="110"/>
    <x:cellStyle name="Normal 2 4" xfId="487"/>
    <x:cellStyle name="Normal 20" xfId="746"/>
    <x:cellStyle name="Normal 3" xfId="39"/>
    <x:cellStyle name="Normal 3 10" xfId="211"/>
    <x:cellStyle name="Normal 3 10 2" xfId="307"/>
    <x:cellStyle name="Normal 3 10 2 2" xfId="308"/>
    <x:cellStyle name="Normal 3 10 2_BT Abtao_Desarga-0242" xfId="309"/>
    <x:cellStyle name="Normal 3 10 3" xfId="310"/>
    <x:cellStyle name="Normal 3 10 3 2" xfId="311"/>
    <x:cellStyle name="Normal 3 10 3_BT Abtao_Desarga-0242" xfId="312"/>
    <x:cellStyle name="Normal 3 10 4" xfId="313"/>
    <x:cellStyle name="Normal 3 10 4 2" xfId="314"/>
    <x:cellStyle name="Normal 3 10 4_BT Abtao_Desarga-0242" xfId="315"/>
    <x:cellStyle name="Normal 3 10 5" xfId="316"/>
    <x:cellStyle name="Normal 3 10_BT Abtao_Desarga-0242" xfId="317"/>
    <x:cellStyle name="Normal 3 11" xfId="212"/>
    <x:cellStyle name="Normal 3 11 2" xfId="318"/>
    <x:cellStyle name="Normal 3 11 2 2" xfId="319"/>
    <x:cellStyle name="Normal 3 11 2_BT Abtao_Desarga-0242" xfId="320"/>
    <x:cellStyle name="Normal 3 11 3" xfId="321"/>
    <x:cellStyle name="Normal 3 11 3 2" xfId="322"/>
    <x:cellStyle name="Normal 3 11 3_BT Abtao_Desarga-0242" xfId="323"/>
    <x:cellStyle name="Normal 3 11 4" xfId="324"/>
    <x:cellStyle name="Normal 3 11 4 2" xfId="325"/>
    <x:cellStyle name="Normal 3 11 4_BT Abtao_Desarga-0242" xfId="326"/>
    <x:cellStyle name="Normal 3 11 5" xfId="327"/>
    <x:cellStyle name="Normal 3 11_BT Abtao_Desarga-0242" xfId="328"/>
    <x:cellStyle name="Normal 3 12" xfId="213"/>
    <x:cellStyle name="Normal 3 12 2" xfId="329"/>
    <x:cellStyle name="Normal 3 12 2 2" xfId="330"/>
    <x:cellStyle name="Normal 3 12 2_BT Abtao_Desarga-0242" xfId="331"/>
    <x:cellStyle name="Normal 3 12 3" xfId="332"/>
    <x:cellStyle name="Normal 3 12 3 2" xfId="333"/>
    <x:cellStyle name="Normal 3 12 3_BT Abtao_Desarga-0242" xfId="334"/>
    <x:cellStyle name="Normal 3 12 4" xfId="335"/>
    <x:cellStyle name="Normal 3 12 4 2" xfId="336"/>
    <x:cellStyle name="Normal 3 12 4_BT Abtao_Desarga-0242" xfId="337"/>
    <x:cellStyle name="Normal 3 12 5" xfId="338"/>
    <x:cellStyle name="Normal 3 12_BT Abtao_Desarga-0242" xfId="339"/>
    <x:cellStyle name="Normal 3 13" xfId="214"/>
    <x:cellStyle name="Normal 3 13 2" xfId="340"/>
    <x:cellStyle name="Normal 3 13 2 2" xfId="341"/>
    <x:cellStyle name="Normal 3 13 2_BT Abtao_Desarga-0242" xfId="342"/>
    <x:cellStyle name="Normal 3 13 3" xfId="343"/>
    <x:cellStyle name="Normal 3 13 3 2" xfId="344"/>
    <x:cellStyle name="Normal 3 13 3_BT Abtao_Desarga-0242" xfId="345"/>
    <x:cellStyle name="Normal 3 13 4" xfId="346"/>
    <x:cellStyle name="Normal 3 13 4 2" xfId="347"/>
    <x:cellStyle name="Normal 3 13 4_BT Abtao_Desarga-0242" xfId="348"/>
    <x:cellStyle name="Normal 3 13 5" xfId="349"/>
    <x:cellStyle name="Normal 3 13_BT Abtao_Desarga-0242" xfId="350"/>
    <x:cellStyle name="Normal 3 14" xfId="215"/>
    <x:cellStyle name="Normal 3 14 2" xfId="351"/>
    <x:cellStyle name="Normal 3 14 2 2" xfId="352"/>
    <x:cellStyle name="Normal 3 14 2_BT Abtao_Desarga-0242" xfId="353"/>
    <x:cellStyle name="Normal 3 14 3" xfId="354"/>
    <x:cellStyle name="Normal 3 14 3 2" xfId="355"/>
    <x:cellStyle name="Normal 3 14 3_BT Abtao_Desarga-0242" xfId="356"/>
    <x:cellStyle name="Normal 3 14 4" xfId="357"/>
    <x:cellStyle name="Normal 3 14 4 2" xfId="358"/>
    <x:cellStyle name="Normal 3 14 4_BT Abtao_Desarga-0242" xfId="359"/>
    <x:cellStyle name="Normal 3 14 5" xfId="360"/>
    <x:cellStyle name="Normal 3 14_BT Abtao_Desarga-0242" xfId="361"/>
    <x:cellStyle name="Normal 3 15" xfId="216"/>
    <x:cellStyle name="Normal 3 15 2" xfId="362"/>
    <x:cellStyle name="Normal 3 15 2 2" xfId="363"/>
    <x:cellStyle name="Normal 3 15 2_BT Abtao_Desarga-0242" xfId="364"/>
    <x:cellStyle name="Normal 3 15 3" xfId="365"/>
    <x:cellStyle name="Normal 3 15 3 2" xfId="366"/>
    <x:cellStyle name="Normal 3 15 3_BT Abtao_Desarga-0242" xfId="367"/>
    <x:cellStyle name="Normal 3 15 4" xfId="368"/>
    <x:cellStyle name="Normal 3 15 4 2" xfId="369"/>
    <x:cellStyle name="Normal 3 15 4_BT Abtao_Desarga-0242" xfId="370"/>
    <x:cellStyle name="Normal 3 15 5" xfId="371"/>
    <x:cellStyle name="Normal 3 15_BT Abtao_Desarga-0242" xfId="372"/>
    <x:cellStyle name="Normal 3 16" xfId="217"/>
    <x:cellStyle name="Normal 3 16 2" xfId="373"/>
    <x:cellStyle name="Normal 3 16 2 2" xfId="374"/>
    <x:cellStyle name="Normal 3 16 2_BT Abtao_Desarga-0242" xfId="375"/>
    <x:cellStyle name="Normal 3 16 3" xfId="376"/>
    <x:cellStyle name="Normal 3 16 3 2" xfId="377"/>
    <x:cellStyle name="Normal 3 16 3_BT Abtao_Desarga-0242" xfId="378"/>
    <x:cellStyle name="Normal 3 16 4" xfId="379"/>
    <x:cellStyle name="Normal 3 16 4 2" xfId="380"/>
    <x:cellStyle name="Normal 3 16 4_BT Abtao_Desarga-0242" xfId="381"/>
    <x:cellStyle name="Normal 3 16 5" xfId="382"/>
    <x:cellStyle name="Normal 3 16_BT Abtao_Desarga-0242" xfId="383"/>
    <x:cellStyle name="Normal 3 17" xfId="218"/>
    <x:cellStyle name="Normal 3 17 2" xfId="384"/>
    <x:cellStyle name="Normal 3 17_BT Abtao_Desarga-0242" xfId="385"/>
    <x:cellStyle name="Normal 3 18" xfId="386"/>
    <x:cellStyle name="Normal 3 18 2" xfId="387"/>
    <x:cellStyle name="Normal 3 18_BT Abtao_Desarga-0242" xfId="388"/>
    <x:cellStyle name="Normal 3 19" xfId="389"/>
    <x:cellStyle name="Normal 3 19 2" xfId="390"/>
    <x:cellStyle name="Normal 3 19_BT Abtao_Desarga-0242" xfId="391"/>
    <x:cellStyle name="Normal 3 2" xfId="120"/>
    <x:cellStyle name="Normal 3 20" xfId="392"/>
    <x:cellStyle name="Normal 3 21" xfId="610"/>
    <x:cellStyle name="Normal 3 22" xfId="611"/>
    <x:cellStyle name="Normal 3 23" xfId="612"/>
    <x:cellStyle name="Normal 3 24" xfId="613"/>
    <x:cellStyle name="Normal 3 25" xfId="614"/>
    <x:cellStyle name="Normal 3 26" xfId="615"/>
    <x:cellStyle name="Normal 3 27" xfId="616"/>
    <x:cellStyle name="Normal 3 28" xfId="617"/>
    <x:cellStyle name="Normal 3 29" xfId="618"/>
    <x:cellStyle name="Normal 3 3" xfId="151"/>
    <x:cellStyle name="Normal 3 3 2" xfId="393"/>
    <x:cellStyle name="Normal 3 3 2 2" xfId="394"/>
    <x:cellStyle name="Normal 3 3 2_BT Abtao_Desarga-0242" xfId="395"/>
    <x:cellStyle name="Normal 3 3 3" xfId="396"/>
    <x:cellStyle name="Normal 3 3 3 2" xfId="397"/>
    <x:cellStyle name="Normal 3 3 3_BT Abtao_Desarga-0242" xfId="398"/>
    <x:cellStyle name="Normal 3 3 4" xfId="399"/>
    <x:cellStyle name="Normal 3 3 4 2" xfId="400"/>
    <x:cellStyle name="Normal 3 3 4_BT Abtao_Desarga-0242" xfId="401"/>
    <x:cellStyle name="Normal 3 3 5" xfId="402"/>
    <x:cellStyle name="Normal 3 3_BT Abtao_Desarga-0242" xfId="403"/>
    <x:cellStyle name="Normal 3 30" xfId="619"/>
    <x:cellStyle name="Normal 3 31" xfId="620"/>
    <x:cellStyle name="Normal 3 32" xfId="621"/>
    <x:cellStyle name="Normal 3 33" xfId="622"/>
    <x:cellStyle name="Normal 3 34" xfId="623"/>
    <x:cellStyle name="Normal 3 35" xfId="624"/>
    <x:cellStyle name="Normal 3 36" xfId="625"/>
    <x:cellStyle name="Normal 3 37" xfId="626"/>
    <x:cellStyle name="Normal 3 38" xfId="627"/>
    <x:cellStyle name="Normal 3 39" xfId="628"/>
    <x:cellStyle name="Normal 3 4" xfId="152"/>
    <x:cellStyle name="Normal 3 4 2" xfId="404"/>
    <x:cellStyle name="Normal 3 4 2 2" xfId="405"/>
    <x:cellStyle name="Normal 3 4 2_BT Abtao_Desarga-0242" xfId="406"/>
    <x:cellStyle name="Normal 3 4 3" xfId="407"/>
    <x:cellStyle name="Normal 3 4 3 2" xfId="408"/>
    <x:cellStyle name="Normal 3 4 3_BT Abtao_Desarga-0242" xfId="409"/>
    <x:cellStyle name="Normal 3 4 4" xfId="410"/>
    <x:cellStyle name="Normal 3 4 4 2" xfId="411"/>
    <x:cellStyle name="Normal 3 4 4_BT Abtao_Desarga-0242" xfId="412"/>
    <x:cellStyle name="Normal 3 4 5" xfId="413"/>
    <x:cellStyle name="Normal 3 4_BT Abtao_Desarga-0242" xfId="414"/>
    <x:cellStyle name="Normal 3 5" xfId="219"/>
    <x:cellStyle name="Normal 3 5 2" xfId="415"/>
    <x:cellStyle name="Normal 3 5 2 2" xfId="416"/>
    <x:cellStyle name="Normal 3 5 2_BT Abtao_Desarga-0242" xfId="417"/>
    <x:cellStyle name="Normal 3 5 3" xfId="418"/>
    <x:cellStyle name="Normal 3 5 3 2" xfId="419"/>
    <x:cellStyle name="Normal 3 5 3_BT Abtao_Desarga-0242" xfId="420"/>
    <x:cellStyle name="Normal 3 5 4" xfId="421"/>
    <x:cellStyle name="Normal 3 5 4 2" xfId="422"/>
    <x:cellStyle name="Normal 3 5 4_BT Abtao_Desarga-0242" xfId="423"/>
    <x:cellStyle name="Normal 3 5 5" xfId="424"/>
    <x:cellStyle name="Normal 3 5_BT Abtao_Desarga-0242" xfId="425"/>
    <x:cellStyle name="Normal 3 6" xfId="220"/>
    <x:cellStyle name="Normal 3 6 2" xfId="426"/>
    <x:cellStyle name="Normal 3 6 2 2" xfId="427"/>
    <x:cellStyle name="Normal 3 6 2_BT Abtao_Desarga-0242" xfId="428"/>
    <x:cellStyle name="Normal 3 6 3" xfId="429"/>
    <x:cellStyle name="Normal 3 6 3 2" xfId="430"/>
    <x:cellStyle name="Normal 3 6 3_BT Abtao_Desarga-0242" xfId="431"/>
    <x:cellStyle name="Normal 3 6 4" xfId="432"/>
    <x:cellStyle name="Normal 3 6 4 2" xfId="433"/>
    <x:cellStyle name="Normal 3 6 4_BT Abtao_Desarga-0242" xfId="434"/>
    <x:cellStyle name="Normal 3 6 5" xfId="435"/>
    <x:cellStyle name="Normal 3 6_BT Abtao_Desarga-0242" xfId="436"/>
    <x:cellStyle name="Normal 3 7" xfId="221"/>
    <x:cellStyle name="Normal 3 7 2" xfId="437"/>
    <x:cellStyle name="Normal 3 7 2 2" xfId="438"/>
    <x:cellStyle name="Normal 3 7 2_BT Abtao_Desarga-0242" xfId="439"/>
    <x:cellStyle name="Normal 3 7 3" xfId="440"/>
    <x:cellStyle name="Normal 3 7 3 2" xfId="441"/>
    <x:cellStyle name="Normal 3 7 3_BT Abtao_Desarga-0242" xfId="442"/>
    <x:cellStyle name="Normal 3 7 4" xfId="443"/>
    <x:cellStyle name="Normal 3 7 4 2" xfId="444"/>
    <x:cellStyle name="Normal 3 7 4_BT Abtao_Desarga-0242" xfId="445"/>
    <x:cellStyle name="Normal 3 7 5" xfId="446"/>
    <x:cellStyle name="Normal 3 7_BT Abtao_Desarga-0242" xfId="447"/>
    <x:cellStyle name="Normal 3 8" xfId="222"/>
    <x:cellStyle name="Normal 3 8 2" xfId="448"/>
    <x:cellStyle name="Normal 3 8 2 2" xfId="449"/>
    <x:cellStyle name="Normal 3 8 2_BT Abtao_Desarga-0242" xfId="450"/>
    <x:cellStyle name="Normal 3 8 3" xfId="451"/>
    <x:cellStyle name="Normal 3 8 3 2" xfId="452"/>
    <x:cellStyle name="Normal 3 8 3_BT Abtao_Desarga-0242" xfId="453"/>
    <x:cellStyle name="Normal 3 8 4" xfId="454"/>
    <x:cellStyle name="Normal 3 8 4 2" xfId="455"/>
    <x:cellStyle name="Normal 3 8 4_BT Abtao_Desarga-0242" xfId="456"/>
    <x:cellStyle name="Normal 3 8 5" xfId="457"/>
    <x:cellStyle name="Normal 3 8_BT Abtao_Desarga-0242" xfId="458"/>
    <x:cellStyle name="Normal 3 9" xfId="223"/>
    <x:cellStyle name="Normal 3 9 2" xfId="459"/>
    <x:cellStyle name="Normal 3 9 2 2" xfId="460"/>
    <x:cellStyle name="Normal 3 9 2_BT Abtao_Desarga-0242" xfId="461"/>
    <x:cellStyle name="Normal 3 9 3" xfId="462"/>
    <x:cellStyle name="Normal 3 9 3 2" xfId="463"/>
    <x:cellStyle name="Normal 3 9 3_BT Abtao_Desarga-0242" xfId="464"/>
    <x:cellStyle name="Normal 3 9 4" xfId="465"/>
    <x:cellStyle name="Normal 3 9 4 2" xfId="466"/>
    <x:cellStyle name="Normal 3 9 4_BT Abtao_Desarga-0242" xfId="467"/>
    <x:cellStyle name="Normal 3 9 5" xfId="468"/>
    <x:cellStyle name="Normal 3 9_BT Abtao_Desarga-0242" xfId="469"/>
    <x:cellStyle name="Normal 3_BT Abtao_Desarga-0242" xfId="470"/>
    <x:cellStyle name="Normal 4" xfId="40"/>
    <x:cellStyle name="Normal 4 10" xfId="629"/>
    <x:cellStyle name="Normal 4 2" xfId="153"/>
    <x:cellStyle name="Normal 4 3" xfId="154"/>
    <x:cellStyle name="Normal 4 4" xfId="224"/>
    <x:cellStyle name="Normal 4 5" xfId="225"/>
    <x:cellStyle name="Normal 4 6" xfId="226"/>
    <x:cellStyle name="Normal 4 7" xfId="471"/>
    <x:cellStyle name="Normal 4 8" xfId="472"/>
    <x:cellStyle name="Normal 4 9" xfId="473"/>
    <x:cellStyle name="Normal 4_BT Abtao_Desarga-0242" xfId="474"/>
    <x:cellStyle name="Normal 5" xfId="73"/>
    <x:cellStyle name="Normal 5 10" xfId="475"/>
    <x:cellStyle name="Normal 5 11" xfId="630"/>
    <x:cellStyle name="Normal 5 2" xfId="155"/>
    <x:cellStyle name="Normal 5 3" xfId="156"/>
    <x:cellStyle name="Normal 5 4" xfId="157"/>
    <x:cellStyle name="Normal 5 5" xfId="227"/>
    <x:cellStyle name="Normal 5 6" xfId="228"/>
    <x:cellStyle name="Normal 5 7" xfId="229"/>
    <x:cellStyle name="Normal 5 8" xfId="476"/>
    <x:cellStyle name="Normal 5 9" xfId="477"/>
    <x:cellStyle name="Normal 5_BT Abtao_Desarga-0242" xfId="478"/>
    <x:cellStyle name="Normal 6" xfId="117"/>
    <x:cellStyle name="Normal 6 2" xfId="230"/>
    <x:cellStyle name="Normal 6 2 2" xfId="479"/>
    <x:cellStyle name="Normal 6 2 3" xfId="631"/>
    <x:cellStyle name="Normal 6 3" xfId="231"/>
    <x:cellStyle name="Normal 6 3 2" xfId="632"/>
    <x:cellStyle name="Normal 6 4" xfId="232"/>
    <x:cellStyle name="Normal 6 5" xfId="233"/>
    <x:cellStyle name="Normal 6 6" xfId="633"/>
    <x:cellStyle name="Normal 7" xfId="158"/>
    <x:cellStyle name="Normal 7 2" xfId="234"/>
    <x:cellStyle name="Normal 7 3" xfId="480"/>
    <x:cellStyle name="Normal 8" xfId="159"/>
    <x:cellStyle name="Normal 8 2" xfId="634"/>
    <x:cellStyle name="Normal 9" xfId="235"/>
    <x:cellStyle name="Normal 9 10" xfId="236"/>
    <x:cellStyle name="Normal 9 11" xfId="237"/>
    <x:cellStyle name="Normal 9 12" xfId="238"/>
    <x:cellStyle name="Normal 9 13" xfId="239"/>
    <x:cellStyle name="Normal 9 14" xfId="240"/>
    <x:cellStyle name="Normal 9 15" xfId="241"/>
    <x:cellStyle name="Normal 9 2" xfId="242"/>
    <x:cellStyle name="Normal 9 3" xfId="243"/>
    <x:cellStyle name="Normal 9 4" xfId="244"/>
    <x:cellStyle name="Normal 9 5" xfId="245"/>
    <x:cellStyle name="Normal 9 6" xfId="246"/>
    <x:cellStyle name="Normal 9 7" xfId="247"/>
    <x:cellStyle name="Normal 9 8" xfId="248"/>
    <x:cellStyle name="Normal 9 9" xfId="249"/>
    <x:cellStyle name="Normal_98-0132" xfId="41"/>
    <x:cellStyle name="Normal_CALCULOS EN TERMINAL MAGALLANES" xfId="488"/>
    <x:cellStyle name="Normal_DISCHFORMATS REV.25.May.03" xfId="42"/>
    <x:cellStyle name="Normal_DISCHFORMATS REV.25.May.03_PRODUCT DISCHARGE New" xfId="43"/>
    <x:cellStyle name="Normal_FOTI-008b-Reporte Atest- Analisis" xfId="741"/>
    <x:cellStyle name="Normal_Hoja1" xfId="44"/>
    <x:cellStyle name="Normal_Hoja1 2" xfId="45"/>
    <x:cellStyle name="Normal_Hoja1 2 2" xfId="745"/>
    <x:cellStyle name="Normal_Last one prodisch. 2003" xfId="46"/>
    <x:cellStyle name="Normal_LETTER OF PROTEST" xfId="47"/>
    <x:cellStyle name="Normal_LETTER OF PROTEST 2" xfId="48"/>
    <x:cellStyle name="Normal_LUB OIL DISCHARGE" xfId="49"/>
    <x:cellStyle name="Normal_LUB OIL DISCHARGE_OTIES09 0088 MT OVERSEAS RIMAR DO PUMA ES" xfId="50"/>
    <x:cellStyle name="Normal_LUB OIL DISCHARGE_PRODUCT DISCHARGE New" xfId="51"/>
    <x:cellStyle name="Normal_MXM01-294" xfId="52"/>
    <x:cellStyle name="Normal_MXM01-382" xfId="53"/>
    <x:cellStyle name="Normal_MXM01-382 2" xfId="742"/>
    <x:cellStyle name="Normal_MXM98-610" xfId="743"/>
    <x:cellStyle name="Normal_NOAD" xfId="54"/>
    <x:cellStyle name="Normal_OTI03-059" xfId="55"/>
    <x:cellStyle name="Normal_OTI05-045 Ameropa" xfId="56"/>
    <x:cellStyle name="Normal_PROD LOAD" xfId="57"/>
    <x:cellStyle name="Normal_PROD LOAD_PRODUCT DISCHARGE New" xfId="58"/>
    <x:cellStyle name="Normal_REPORTE CRUDO-BASIC EMBARQUE 2" xfId="59"/>
    <x:cellStyle name="Normal_REP-PROD" xfId="60"/>
    <x:cellStyle name="Normal_REP-PROD-DISCH" xfId="61"/>
    <x:cellStyle name="Normal_TABLAS API 2004 II" xfId="62"/>
    <x:cellStyle name="Normal_tapa" xfId="160"/>
    <x:cellStyle name="Normal_tapa 2" xfId="254"/>
    <x:cellStyle name="Normal_VEF-I" xfId="748"/>
    <x:cellStyle name="Notas" xfId="63"/>
    <x:cellStyle name="Notas 10" xfId="635"/>
    <x:cellStyle name="Notas 11" xfId="636"/>
    <x:cellStyle name="Notas 12" xfId="637"/>
    <x:cellStyle name="Notas 13" xfId="638"/>
    <x:cellStyle name="Notas 14" xfId="639"/>
    <x:cellStyle name="Notas 15" xfId="640"/>
    <x:cellStyle name="Notas 2" xfId="641"/>
    <x:cellStyle name="Notas 3" xfId="642"/>
    <x:cellStyle name="Notas 4" xfId="643"/>
    <x:cellStyle name="Notas 5" xfId="644"/>
    <x:cellStyle name="Notas 6" xfId="645"/>
    <x:cellStyle name="Notas 7" xfId="646"/>
    <x:cellStyle name="Notas 8" xfId="647"/>
    <x:cellStyle name="Notas 9" xfId="648"/>
    <x:cellStyle name="Note" xfId="111"/>
    <x:cellStyle name="Note 10" xfId="649"/>
    <x:cellStyle name="Note 11" xfId="650"/>
    <x:cellStyle name="Note 12" xfId="651"/>
    <x:cellStyle name="Note 13" xfId="652"/>
    <x:cellStyle name="Note 14" xfId="653"/>
    <x:cellStyle name="Note 15" xfId="654"/>
    <x:cellStyle name="Note 16" xfId="655"/>
    <x:cellStyle name="Note 2" xfId="123"/>
    <x:cellStyle name="Note 2 10" xfId="656"/>
    <x:cellStyle name="Note 2 11" xfId="657"/>
    <x:cellStyle name="Note 2 12" xfId="658"/>
    <x:cellStyle name="Note 2 13" xfId="659"/>
    <x:cellStyle name="Note 2 14" xfId="660"/>
    <x:cellStyle name="Note 2 15" xfId="661"/>
    <x:cellStyle name="Note 2 2" xfId="662"/>
    <x:cellStyle name="Note 2 3" xfId="663"/>
    <x:cellStyle name="Note 2 4" xfId="664"/>
    <x:cellStyle name="Note 2 5" xfId="665"/>
    <x:cellStyle name="Note 2 6" xfId="666"/>
    <x:cellStyle name="Note 2 7" xfId="667"/>
    <x:cellStyle name="Note 2 8" xfId="668"/>
    <x:cellStyle name="Note 2 9" xfId="669"/>
    <x:cellStyle name="Note 3" xfId="670"/>
    <x:cellStyle name="Note 4" xfId="671"/>
    <x:cellStyle name="Note 5" xfId="672"/>
    <x:cellStyle name="Note 6" xfId="673"/>
    <x:cellStyle name="Note 7" xfId="674"/>
    <x:cellStyle name="Note 8" xfId="675"/>
    <x:cellStyle name="Note 9" xfId="676"/>
    <x:cellStyle name="Output" xfId="112"/>
    <x:cellStyle name="Output 10" xfId="677"/>
    <x:cellStyle name="Output 11" xfId="678"/>
    <x:cellStyle name="Output 12" xfId="679"/>
    <x:cellStyle name="Output 13" xfId="680"/>
    <x:cellStyle name="Output 14" xfId="681"/>
    <x:cellStyle name="Output 15" xfId="682"/>
    <x:cellStyle name="Output 16" xfId="683"/>
    <x:cellStyle name="Output 17" xfId="684"/>
    <x:cellStyle name="Output 2" xfId="124"/>
    <x:cellStyle name="Output 2 10" xfId="685"/>
    <x:cellStyle name="Output 2 11" xfId="686"/>
    <x:cellStyle name="Output 2 12" xfId="687"/>
    <x:cellStyle name="Output 2 13" xfId="688"/>
    <x:cellStyle name="Output 2 14" xfId="689"/>
    <x:cellStyle name="Output 2 15" xfId="690"/>
    <x:cellStyle name="Output 2 16" xfId="691"/>
    <x:cellStyle name="Output 2 2" xfId="692"/>
    <x:cellStyle name="Output 2 3" xfId="693"/>
    <x:cellStyle name="Output 2 4" xfId="694"/>
    <x:cellStyle name="Output 2 5" xfId="695"/>
    <x:cellStyle name="Output 2 6" xfId="696"/>
    <x:cellStyle name="Output 2 7" xfId="697"/>
    <x:cellStyle name="Output 2 8" xfId="698"/>
    <x:cellStyle name="Output 2 9" xfId="699"/>
    <x:cellStyle name="Output 3" xfId="700"/>
    <x:cellStyle name="Output 4" xfId="701"/>
    <x:cellStyle name="Output 5" xfId="702"/>
    <x:cellStyle name="Output 6" xfId="703"/>
    <x:cellStyle name="Output 7" xfId="704"/>
    <x:cellStyle name="Output 8" xfId="705"/>
    <x:cellStyle name="Output 9" xfId="706"/>
    <x:cellStyle name="Porcentaje 2" xfId="118"/>
    <x:cellStyle name="Porcentaje 3" xfId="119"/>
    <x:cellStyle name="Porcentaje 3 2" xfId="707"/>
    <x:cellStyle name="Porcentaje 3 3" xfId="708"/>
    <x:cellStyle name="Porcentaje 4" xfId="709"/>
    <x:cellStyle name="Porcentual 2" xfId="64"/>
    <x:cellStyle name="Porcentual 2 2" xfId="161"/>
    <x:cellStyle name="Porcentual 2 3" xfId="162"/>
    <x:cellStyle name="Porcentual 2 4" xfId="250"/>
    <x:cellStyle name="Porcentual 2 5" xfId="251"/>
    <x:cellStyle name="Porcentual 2 6" xfId="252"/>
    <x:cellStyle name="Porcentual 2 7" xfId="481"/>
    <x:cellStyle name="Porcentual 2 8" xfId="482"/>
    <x:cellStyle name="Porcentual 2 9" xfId="483"/>
    <x:cellStyle name="Porcentual 3" xfId="163"/>
    <x:cellStyle name="Porcentual 3 2" xfId="253"/>
    <x:cellStyle name="Porcentual 3 2 2" xfId="710"/>
    <x:cellStyle name="Salida" xfId="65"/>
    <x:cellStyle name="Salida 10" xfId="711"/>
    <x:cellStyle name="Salida 11" xfId="712"/>
    <x:cellStyle name="Salida 12" xfId="713"/>
    <x:cellStyle name="Salida 13" xfId="714"/>
    <x:cellStyle name="Salida 14" xfId="715"/>
    <x:cellStyle name="Salida 15" xfId="716"/>
    <x:cellStyle name="Salida 16" xfId="717"/>
    <x:cellStyle name="Salida 2" xfId="718"/>
    <x:cellStyle name="Salida 3" xfId="719"/>
    <x:cellStyle name="Salida 4" xfId="720"/>
    <x:cellStyle name="Salida 5" xfId="721"/>
    <x:cellStyle name="Salida 6" xfId="722"/>
    <x:cellStyle name="Salida 7" xfId="723"/>
    <x:cellStyle name="Salida 8" xfId="724"/>
    <x:cellStyle name="Salida 9" xfId="725"/>
    <x:cellStyle name="Texto de advertencia" xfId="66"/>
    <x:cellStyle name="Texto explicativo" xfId="67"/>
    <x:cellStyle name="Title" xfId="113"/>
    <x:cellStyle name="Título" xfId="68"/>
    <x:cellStyle name="Título 2" xfId="70"/>
    <x:cellStyle name="Título 3" xfId="71"/>
    <x:cellStyle name="Total" xfId="72"/>
    <x:cellStyle name="Total 10" xfId="726"/>
    <x:cellStyle name="Total 11" xfId="727"/>
    <x:cellStyle name="Total 12" xfId="728"/>
    <x:cellStyle name="Total 13" xfId="729"/>
    <x:cellStyle name="Total 14" xfId="730"/>
    <x:cellStyle name="Total 15" xfId="731"/>
    <x:cellStyle name="Total 16" xfId="732"/>
    <x:cellStyle name="Total 2" xfId="733"/>
    <x:cellStyle name="Total 3" xfId="734"/>
    <x:cellStyle name="Total 4" xfId="735"/>
    <x:cellStyle name="Total 5" xfId="736"/>
    <x:cellStyle name="Total 6" xfId="737"/>
    <x:cellStyle name="Total 7" xfId="738"/>
    <x:cellStyle name="Total 8" xfId="739"/>
    <x:cellStyle name="Total 9" xfId="740"/>
    <x:cellStyle name="Warning Text" xfId="114"/>
    <x:cellStyle name="콤마 [0]_하역0005총" xfId="115"/>
    <x:cellStyle name="표준_3월하역보고 " xfId="116"/>
  </x:cellStyles>
  <x:dxfs count="289">
    <x:dxf>
      <x:numFmt numFmtId="3" formatCode="#,##0"/>
    </x:dxf>
    <x:dxf>
      <x:numFmt numFmtId="4" formatCode="#,##0.00"/>
    </x:dxf>
    <x:dxf>
      <x:numFmt numFmtId="4" formatCode="#,##0.00"/>
    </x:dxf>
    <x:dxf>
      <x:numFmt numFmtId="3" formatCode="#,##0"/>
    </x:dxf>
    <x:dxf>
      <x:numFmt numFmtId="3" formatCode="#,##0"/>
    </x:dxf>
    <x:dxf>
      <x:numFmt numFmtId="4" formatCode="#,##0.00"/>
    </x:dxf>
    <x:dxf>
      <x:numFmt numFmtId="4" formatCode="#,##0.00"/>
    </x:dxf>
    <x:dxf>
      <x:numFmt numFmtId="172" formatCode="#,##0.00000"/>
    </x:dxf>
    <x:dxf>
      <x:numFmt numFmtId="172" formatCode="#,##0.00000"/>
    </x:dxf>
    <x:dxf>
      <x:numFmt numFmtId="2" formatCode="0.00"/>
    </x:dxf>
    <x:dxf>
      <x:numFmt numFmtId="172" formatCode="#,##0.00000"/>
    </x:dxf>
    <x:dxf>
      <x:numFmt numFmtId="2" formatCode="0.00"/>
    </x:dxf>
    <x:dxf>
      <x:numFmt numFmtId="3" formatCode="#,##0"/>
    </x:dxf>
    <x:dxf>
      <x:numFmt numFmtId="4" formatCode="#,##0.00"/>
    </x:dxf>
    <x:dxf>
      <x:numFmt numFmtId="3" formatCode="#,##0"/>
    </x:dxf>
    <x:dxf>
      <x:numFmt numFmtId="4" formatCode="#,##0.00"/>
    </x:dxf>
    <x:dxf>
      <x:numFmt numFmtId="3" formatCode="#,##0"/>
    </x:dxf>
    <x:dxf>
      <x:numFmt numFmtId="4" formatCode="#,##0.00"/>
    </x:dxf>
    <x:dxf>
      <x:numFmt numFmtId="1" formatCode="0"/>
    </x:dxf>
    <x:dxf>
      <x:numFmt numFmtId="1" formatCode="0"/>
    </x:dxf>
    <x:dxf>
      <x:numFmt numFmtId="1" formatCode="0"/>
    </x:dxf>
    <x:dxf>
      <x:numFmt numFmtId="1" formatCode="0"/>
    </x:dxf>
    <x:dxf>
      <x:numFmt numFmtId="175" formatCode="#,##0.000"/>
    </x:dxf>
    <x:dxf>
      <x:numFmt numFmtId="3" formatCode="#,##0"/>
    </x:dxf>
    <x:dxf>
      <x:numFmt numFmtId="175" formatCode="#,##0.000"/>
    </x:dxf>
    <x:dxf>
      <x:numFmt numFmtId="3" formatCode="#,##0"/>
    </x:dxf>
    <x:dxf>
      <x:numFmt numFmtId="175" formatCode="#,##0.000"/>
    </x:dxf>
    <x:dxf>
      <x:numFmt numFmtId="3" formatCode="#,##0"/>
    </x:dxf>
    <x:dxf>
      <x:numFmt numFmtId="175" formatCode="#,##0.000"/>
    </x:dxf>
    <x:dxf>
      <x:numFmt numFmtId="3" formatCode="#,##0"/>
    </x:dxf>
    <x:dxf>
      <x:numFmt numFmtId="4" formatCode="#,##0.00"/>
    </x:dxf>
    <x:dxf>
      <x:numFmt numFmtId="3" formatCode="#,##0"/>
    </x:dxf>
    <x:dxf>
      <x:numFmt numFmtId="3" formatCode="#,##0"/>
    </x:dxf>
    <x:dxf>
      <x:numFmt numFmtId="4" formatCode="#,##0.00"/>
    </x:dxf>
    <x:dxf>
      <x:numFmt numFmtId="4" formatCode="#,##0.00"/>
    </x:dxf>
    <x:dxf>
      <x:numFmt numFmtId="3" formatCode="#,##0"/>
    </x:dxf>
    <x:dxf>
      <x:numFmt numFmtId="3" formatCode="#,##0"/>
    </x:dxf>
    <x:dxf>
      <x:numFmt numFmtId="4" formatCode="#,##0.00"/>
    </x:dxf>
    <x:dxf>
      <x:numFmt numFmtId="3" formatCode="#,##0"/>
    </x:dxf>
    <x:dxf>
      <x:numFmt numFmtId="4" formatCode="#,##0.00"/>
    </x:dxf>
    <x:dxf>
      <x:numFmt numFmtId="3" formatCode="#,##0"/>
    </x:dxf>
    <x:dxf>
      <x:numFmt numFmtId="3" formatCode="#,##0"/>
    </x:dxf>
    <x:dxf>
      <x:numFmt numFmtId="175" formatCode="#,##0.000"/>
    </x:dxf>
    <x:dxf>
      <x:numFmt numFmtId="175" formatCode="#,##0.000"/>
    </x:dxf>
    <x:dxf>
      <x:numFmt numFmtId="3" formatCode="#,##0"/>
    </x:dxf>
    <x:dxf>
      <x:numFmt numFmtId="3" formatCode="#,##0"/>
    </x:dxf>
    <x:dxf>
      <x:numFmt numFmtId="175" formatCode="#,##0.000"/>
    </x:dxf>
    <x:dxf>
      <x:numFmt numFmtId="3" formatCode="#,##0"/>
    </x:dxf>
    <x:dxf>
      <x:numFmt numFmtId="175" formatCode="#,##0.000"/>
    </x:dxf>
    <x:dxf>
      <x:fill>
        <x:patternFill>
          <x:bgColor rgb="FFCCFFCC"/>
        </x:patternFill>
      </x:fill>
    </x:dxf>
    <x:dxf>
      <x:fill>
        <x:patternFill>
          <x:bgColor indexed="42"/>
        </x:patternFill>
      </x:fill>
    </x:dxf>
    <x:dxf>
      <x:fill>
        <x:patternFill>
          <x:bgColor rgb="FFCCFFCC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65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numFmt numFmtId="4" formatCode="#,##0.00"/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numFmt numFmtId="175" formatCode="#,##0.000"/>
    </x:dxf>
    <x:dxf>
      <x:numFmt numFmtId="3" formatCode="#,##0"/>
    </x:dxf>
    <x:dxf>
      <x:fill>
        <x:patternFill>
          <x:bgColor indexed="42"/>
        </x:patternFill>
      </x:fill>
    </x:dxf>
    <x:dxf>
      <x:numFmt numFmtId="173" formatCode="0.000"/>
    </x:dxf>
    <x:dxf>
      <x:numFmt numFmtId="3" formatCode="#,##0"/>
    </x:dxf>
    <x:dxf>
      <x:fill>
        <x:patternFill>
          <x:bgColor rgb="FFCCFFCC"/>
        </x:patternFill>
      </x:fill>
    </x:dxf>
    <x:dxf>
      <x:numFmt numFmtId="4" formatCode="#,##0.00"/>
    </x:dxf>
    <x:dxf>
      <x:fill>
        <x:patternFill>
          <x:bgColor indexed="42"/>
        </x:patternFill>
      </x:fill>
    </x:dxf>
    <x:dxf>
      <x:fill>
        <x:patternFill>
          <x:bgColor rgb="FFCCFFCC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9"/>
        </x:patternFill>
      </x:fill>
    </x:dxf>
    <x:dxf>
      <x:numFmt numFmtId="174" formatCode="#,##0.0"/>
    </x:dxf>
    <x:dxf>
      <x:fill>
        <x:patternFill>
          <x:bgColor rgb="FFCCFFCC"/>
        </x:patternFill>
      </x:fill>
    </x:dxf>
    <x:dxf>
      <x:numFmt numFmtId="3" formatCode="#,##0"/>
    </x:dxf>
    <x:dxf>
      <x:numFmt numFmtId="3" formatCode="#,##0"/>
    </x:dxf>
    <x:dxf>
      <x:fill>
        <x:patternFill>
          <x:bgColor indexed="42"/>
        </x:patternFill>
      </x:fill>
    </x:dxf>
    <x:dxf>
      <x:numFmt numFmtId="3" formatCode="#,##0"/>
    </x:dxf>
    <x:dxf>
      <x:fill>
        <x:patternFill>
          <x:bgColor indexed="42"/>
        </x:patternFill>
      </x:fill>
    </x:dxf>
    <x:dxf>
      <x:fill>
        <x:patternFill>
          <x:bgColor rgb="FFCCFFCC"/>
        </x:patternFill>
      </x:fill>
    </x:dxf>
    <x:dxf>
      <x:fill>
        <x:patternFill>
          <x:bgColor indexed="42"/>
        </x:patternFill>
      </x:fill>
    </x:dxf>
    <x:dxf>
      <x:fill>
        <x:patternFill>
          <x:bgColor rgb="FFCCFFCC"/>
        </x:patternFill>
      </x:fill>
    </x:dxf>
    <x:dxf>
      <x:numFmt numFmtId="172" formatCode="#,##0.00000"/>
    </x:dxf>
    <x:dxf>
      <x:numFmt numFmtId="4" formatCode="#,##0.00"/>
    </x:dxf>
    <x:dxf>
      <x:numFmt numFmtId="2" formatCode="0.00"/>
    </x:dxf>
    <x:dxf>
      <x:numFmt numFmtId="172" formatCode="#,##0.00000"/>
    </x:dxf>
    <x:dxf>
      <x:numFmt numFmtId="2" formatCode="0.00"/>
    </x:dxf>
    <x:dxf>
      <x:fill>
        <x:patternFill>
          <x:bgColor indexed="42"/>
        </x:patternFill>
      </x:fill>
    </x:dxf>
    <x:dxf>
      <x:numFmt numFmtId="4" formatCode="#,##0.00"/>
    </x:dxf>
    <x:dxf>
      <x:fill>
        <x:patternFill>
          <x:bgColor indexed="42"/>
        </x:patternFill>
      </x:fill>
    </x:dxf>
    <x:dxf>
      <x:numFmt numFmtId="3" formatCode="#,##0"/>
    </x:dxf>
    <x:dxf>
      <x:numFmt numFmtId="4" formatCode="#,##0.00"/>
    </x:dxf>
    <x:dxf>
      <x:numFmt numFmtId="3" formatCode="#,##0"/>
    </x:dxf>
    <x:dxf>
      <x:numFmt numFmtId="4" formatCode="#,##0.00"/>
    </x:dxf>
    <x:dxf>
      <x:fill>
        <x:patternFill>
          <x:bgColor rgb="FFCCFFCC"/>
        </x:patternFill>
      </x:fill>
    </x:dxf>
    <x:dxf>
      <x:numFmt numFmtId="4" formatCode="#,##0.00"/>
    </x:dxf>
    <x:dxf>
      <x:fill>
        <x:patternFill>
          <x:bgColor indexed="42"/>
        </x:patternFill>
      </x:fill>
    </x:dxf>
    <x:dxf>
      <x:fill>
        <x:patternFill>
          <x:bgColor rgb="FFCCFFCC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9"/>
        </x:patternFill>
      </x:fill>
    </x:dxf>
    <x:dxf>
      <x:numFmt numFmtId="174" formatCode="#,##0.0"/>
    </x:dxf>
    <x:dxf>
      <x:fill>
        <x:patternFill>
          <x:bgColor indexed="9"/>
        </x:patternFill>
      </x:fill>
    </x:dxf>
    <x:dxf>
      <x:fill>
        <x:patternFill>
          <x:bgColor rgb="FFCCFFCC"/>
        </x:patternFill>
      </x:fill>
    </x:dxf>
    <x:dxf>
      <x:numFmt numFmtId="3" formatCode="#,##0"/>
    </x:dxf>
    <x:dxf>
      <x:numFmt numFmtId="3" formatCode="#,##0"/>
    </x:dxf>
    <x:dxf>
      <x:numFmt numFmtId="3" formatCode="#,##0"/>
    </x:dxf>
    <x:dxf>
      <x:fill>
        <x:patternFill>
          <x:bgColor rgb="FFCCFFCC"/>
        </x:patternFill>
      </x:fill>
    </x:dxf>
    <x:dxf>
      <x:fill>
        <x:patternFill>
          <x:bgColor indexed="42"/>
        </x:patternFill>
      </x:fill>
    </x:dxf>
    <x:dxf>
      <x:numFmt numFmtId="4" formatCode="#,##0.00"/>
    </x:dxf>
    <x:dxf>
      <x:numFmt numFmtId="172" formatCode="#,##0.00000"/>
    </x:dxf>
    <x:dxf>
      <x:numFmt numFmtId="2" formatCode="0.00"/>
    </x:dxf>
    <x:dxf>
      <x:fill>
        <x:patternFill>
          <x:bgColor indexed="42"/>
        </x:patternFill>
      </x:fill>
    </x:dxf>
    <x:dxf>
      <x:numFmt numFmtId="4" formatCode="#,##0.00"/>
    </x:dxf>
    <x:dxf>
      <x:fill>
        <x:patternFill>
          <x:bgColor indexed="42"/>
        </x:patternFill>
      </x:fill>
    </x:dxf>
    <x:dxf>
      <x:numFmt numFmtId="4" formatCode="#,##0.00"/>
    </x:dxf>
    <x:dxf>
      <x:numFmt numFmtId="3" formatCode="#,##0"/>
    </x:dxf>
    <x:dxf>
      <x:numFmt numFmtId="4" formatCode="#,##0.00"/>
    </x:dxf>
    <x:dxf>
      <x:fill>
        <x:patternFill>
          <x:bgColor theme="0"/>
        </x:patternFill>
      </x:fill>
    </x:dxf>
    <x:dxf>
      <x:fill>
        <x:patternFill>
          <x:bgColor rgb="FFCCFFCC"/>
        </x:patternFill>
      </x:fill>
    </x:dxf>
    <x:dxf>
      <x:numFmt numFmtId="4" formatCode="#,##0.00"/>
    </x:dxf>
    <x:dxf>
      <x:fill>
        <x:patternFill>
          <x:bgColor indexed="42"/>
        </x:patternFill>
      </x:fill>
    </x:dxf>
    <x:dxf>
      <x:fill>
        <x:patternFill>
          <x:bgColor rgb="FFCCFFCC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9"/>
        </x:patternFill>
      </x:fill>
    </x:dxf>
    <x:dxf>
      <x:numFmt numFmtId="174" formatCode="#,##0.0"/>
    </x:dxf>
    <x:dxf>
      <x:fill>
        <x:patternFill>
          <x:bgColor rgb="FFCCFFCC"/>
        </x:patternFill>
      </x:fill>
    </x:dxf>
    <x:dxf>
      <x:numFmt numFmtId="3" formatCode="#,##0"/>
    </x:dxf>
    <x:dxf>
      <x:numFmt numFmtId="3" formatCode="#,##0"/>
    </x:dxf>
    <x:dxf>
      <x:fill>
        <x:patternFill>
          <x:bgColor indexed="42"/>
        </x:patternFill>
      </x:fill>
    </x:dxf>
    <x:dxf>
      <x:numFmt numFmtId="3" formatCode="#,##0"/>
    </x:dxf>
    <x:dxf>
      <x:fill>
        <x:patternFill>
          <x:bgColor indexed="42"/>
        </x:patternFill>
      </x:fill>
    </x:dxf>
    <x:dxf>
      <x:fill>
        <x:patternFill>
          <x:bgColor rgb="FFCCFFCC"/>
        </x:patternFill>
      </x:fill>
    </x:dxf>
    <x:dxf>
      <x:fill>
        <x:patternFill>
          <x:bgColor indexed="42"/>
        </x:patternFill>
      </x:fill>
    </x:dxf>
    <x:dxf>
      <x:fill>
        <x:patternFill>
          <x:bgColor rgb="FFCCFFCC"/>
        </x:patternFill>
      </x:fill>
    </x:dxf>
    <x:dxf>
      <x:numFmt numFmtId="172" formatCode="#,##0.00000"/>
    </x:dxf>
    <x:dxf>
      <x:numFmt numFmtId="4" formatCode="#,##0.00"/>
    </x:dxf>
    <x:dxf>
      <x:numFmt numFmtId="2" formatCode="0.00"/>
    </x:dxf>
    <x:dxf>
      <x:numFmt numFmtId="172" formatCode="#,##0.00000"/>
    </x:dxf>
    <x:dxf>
      <x:numFmt numFmtId="2" formatCode="0.00"/>
    </x:dxf>
    <x:dxf>
      <x:fill>
        <x:patternFill>
          <x:bgColor indexed="42"/>
        </x:patternFill>
      </x:fill>
    </x:dxf>
    <x:dxf>
      <x:numFmt numFmtId="4" formatCode="#,##0.00"/>
    </x:dxf>
    <x:dxf>
      <x:fill>
        <x:patternFill>
          <x:bgColor indexed="42"/>
        </x:patternFill>
      </x:fill>
    </x:dxf>
    <x:dxf>
      <x:numFmt numFmtId="3" formatCode="#,##0"/>
    </x:dxf>
    <x:dxf>
      <x:numFmt numFmtId="4" formatCode="#,##0.00"/>
    </x:dxf>
    <x:dxf>
      <x:numFmt numFmtId="3" formatCode="#,##0"/>
    </x:dxf>
    <x:dxf>
      <x:numFmt numFmtId="4" formatCode="#,##0.00"/>
    </x:dxf>
    <x:dxf>
      <x:fill>
        <x:patternFill>
          <x:bgColor rgb="FFCCFFCC"/>
        </x:patternFill>
      </x:fill>
    </x:dxf>
    <x:dxf>
      <x:numFmt numFmtId="4" formatCode="#,##0.00"/>
    </x:dxf>
    <x:dxf>
      <x:fill>
        <x:patternFill>
          <x:bgColor indexed="42"/>
        </x:patternFill>
      </x:fill>
    </x:dxf>
    <x:dxf>
      <x:fill>
        <x:patternFill>
          <x:bgColor rgb="FFCCFFCC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42"/>
        </x:patternFill>
      </x:fill>
    </x:dxf>
    <x:dxf>
      <x:fill>
        <x:patternFill>
          <x:bgColor indexed="9"/>
        </x:patternFill>
      </x:fill>
    </x:dxf>
    <x:dxf>
      <x:numFmt numFmtId="174" formatCode="#,##0.0"/>
    </x:dxf>
    <x:dxf>
      <x:fill>
        <x:patternFill>
          <x:bgColor indexed="9"/>
        </x:patternFill>
      </x:fill>
    </x:dxf>
    <x:dxf>
      <x:fill>
        <x:patternFill>
          <x:bgColor rgb="FFCCFFCC"/>
        </x:patternFill>
      </x:fill>
    </x:dxf>
    <x:dxf>
      <x:numFmt numFmtId="3" formatCode="#,##0"/>
    </x:dxf>
    <x:dxf>
      <x:numFmt numFmtId="3" formatCode="#,##0"/>
    </x:dxf>
    <x:dxf>
      <x:numFmt numFmtId="3" formatCode="#,##0"/>
    </x:dxf>
    <x:dxf>
      <x:fill>
        <x:patternFill>
          <x:bgColor rgb="FFCCFFCC"/>
        </x:patternFill>
      </x:fill>
    </x:dxf>
    <x:dxf>
      <x:fill>
        <x:patternFill>
          <x:bgColor indexed="42"/>
        </x:patternFill>
      </x:fill>
    </x:dxf>
    <x:dxf>
      <x:numFmt numFmtId="4" formatCode="#,##0.00"/>
    </x:dxf>
    <x:dxf>
      <x:numFmt numFmtId="172" formatCode="#,##0.00000"/>
    </x:dxf>
    <x:dxf>
      <x:numFmt numFmtId="2" formatCode="0.00"/>
    </x:dxf>
    <x:dxf>
      <x:fill>
        <x:patternFill>
          <x:bgColor indexed="42"/>
        </x:patternFill>
      </x:fill>
    </x:dxf>
    <x:dxf>
      <x:numFmt numFmtId="4" formatCode="#,##0.00"/>
    </x:dxf>
    <x:dxf>
      <x:fill>
        <x:patternFill>
          <x:bgColor indexed="42"/>
        </x:patternFill>
      </x:fill>
    </x:dxf>
    <x:dxf>
      <x:numFmt numFmtId="4" formatCode="#,##0.00"/>
    </x:dxf>
    <x:dxf>
      <x:numFmt numFmtId="3" formatCode="#,##0"/>
    </x:dxf>
    <x:dxf>
      <x:numFmt numFmtId="4" formatCode="#,##0.00"/>
    </x:dxf>
    <x:dxf>
      <x:fill>
        <x:patternFill>
          <x:bgColor theme="0"/>
        </x:patternFill>
      </x:fill>
    </x:dxf>
    <x:dxf>
      <x:font>
        <x:b/>
        <x:color rgb="FFC00000"/>
      </x:font>
      <x:fill>
        <x:patternFill>
          <x:bgColor theme="7" tint="0.79998"/>
        </x:patternFill>
      </x:fill>
    </x:dxf>
    <x:dxf>
      <x:font>
        <x:b/>
        <x:color rgb="FFC00000"/>
      </x:font>
      <x:fill>
        <x:patternFill>
          <x:bgColor theme="7" tint="0.79998"/>
        </x:patternFill>
      </x:fill>
    </x:dxf>
    <x:dxf>
      <x:font>
        <x:b/>
        <x:color rgb="FFC00000"/>
      </x:font>
      <x:fill>
        <x:patternFill>
          <x:bgColor theme="7" tint="0.79998"/>
        </x:patternFill>
      </x:fill>
    </x:dxf>
    <x:dxf>
      <x:font>
        <x:b/>
        <x:color rgb="FFC00000"/>
      </x:font>
      <x:fill>
        <x:patternFill>
          <x:bgColor theme="7" tint="0.79998"/>
        </x:patternFill>
      </x:fill>
    </x:dxf>
    <x:dxf>
      <x:fill>
        <x:patternFill>
          <x:bgColor indexed="42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/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ont>
        <x:color theme="1"/>
      </x:font>
      <x:fill>
        <x:patternFill>
          <x:bgColor theme="0"/>
        </x:patternFill>
      </x:fill>
    </x:dxf>
    <x:dxf>
      <x:font>
        <x:color theme="0"/>
      </x:font>
      <x:fill>
        <x:patternFill>
          <x:bgColor theme="0"/>
        </x:patternFill>
      </x:fill>
    </x:dxf>
    <x:dxf>
      <x:font>
        <x:color theme="0"/>
      </x:font>
      <x:fill>
        <x:patternFill>
          <x:bgColor theme="0"/>
        </x:patternFill>
      </x:fill>
    </x:dxf>
    <x:dxf>
      <x:font>
        <x:color theme="0"/>
      </x:font>
      <x:fill>
        <x:patternFill>
          <x:bgColor theme="0"/>
        </x:patternFill>
      </x:fill>
    </x:dxf>
    <x:dxf>
      <x:font>
        <x:color theme="0"/>
      </x:font>
      <x:fill>
        <x:patternFill>
          <x:bgColor theme="0"/>
        </x:patternFill>
      </x:fill>
    </x:dxf>
    <x:dxf>
      <x:font>
        <x:color theme="0"/>
      </x:font>
      <x:fill>
        <x:patternFill>
          <x:bgColor theme="0"/>
        </x:patternFill>
      </x:fill>
    </x:dxf>
    <x:dxf>
      <x:font>
        <x:color rgb="FFFF3300"/>
      </x:font>
    </x:dxf>
    <x:dxf>
      <x:fill>
        <x:patternFill>
          <x:bgColor theme="0"/>
        </x:patternFill>
      </x:fill>
    </x:dxf>
    <x:dxf>
      <x:fill>
        <x:patternFill>
          <x:bgColor theme="0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ill>
        <x:patternFill>
          <x:bgColor theme="0" tint="-0.14997"/>
        </x:patternFill>
      </x:fill>
    </x:dxf>
    <x:dxf>
      <x:font>
        <x:color theme="0"/>
      </x:font>
      <x:fill>
        <x:patternFill>
          <x:bgColor theme="0"/>
        </x:patternFill>
      </x:fill>
    </x:dxf>
    <x:dxf>
      <x:fill>
        <x:patternFill>
          <x:bgColor theme="0" tint="-0.14997"/>
        </x:patternFill>
      </x:fill>
    </x:dxf>
    <x:dxf/>
    <x:dxf>
      <x:numFmt numFmtId="4" formatCode="#,##0.00"/>
    </x:dxf>
    <x:dxf>
      <x:font>
        <x:color theme="0"/>
      </x:font>
      <x:fill>
        <x:patternFill>
          <x:bgColor theme="0"/>
        </x:patternFill>
      </x:fill>
    </x:dxf>
    <x:dxf>
      <x:font>
        <x:color theme="0"/>
      </x:font>
      <x:fill>
        <x:patternFill>
          <x:bgColor theme="0"/>
        </x:patternFill>
      </x:fill>
    </x:dxf>
    <x:dxf/>
    <x:dxf>
      <x:numFmt numFmtId="4" formatCode="#,##0.00"/>
    </x:dxf>
    <x:dxf>
      <x:font>
        <x:color theme="0"/>
      </x:font>
      <x:fill>
        <x:patternFill>
          <x:bgColor theme="0"/>
        </x:patternFill>
      </x:fill>
    </x:dxf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>
      <x:font>
        <x:color theme="0"/>
      </x:font>
      <x:fill>
        <x:patternFill>
          <x:bgColor theme="0"/>
        </x:patternFill>
      </x:fill>
    </x:dxf>
    <x:dxf>
      <x:font>
        <x:color theme="0"/>
      </x:font>
      <x:fill>
        <x:patternFill>
          <x:bgColor theme="0"/>
        </x:patternFill>
      </x:fill>
    </x:dxf>
    <x:dxf/>
    <x:dxf>
      <x:font>
        <x:color auto="1"/>
      </x:font>
      <x:fill>
        <x:patternFill>
          <x:bgColor theme="0" tint="-0.14997"/>
        </x:patternFill>
      </x:fill>
    </x:dxf>
    <x:dxf>
      <x:font>
        <x:color auto="1"/>
      </x:font>
      <x:fill>
        <x:patternFill>
          <x:bgColor theme="0" tint="-0.14997"/>
        </x:patternFill>
      </x:fill>
    </x:dxf>
    <x:dxf>
      <x:font>
        <x:color auto="1"/>
      </x:font>
      <x:fill>
        <x:patternFill>
          <x:bgColor theme="0" tint="-0.14997"/>
        </x:patternFill>
      </x:fill>
    </x:dxf>
    <x:dxf>
      <x:font>
        <x:color theme="1"/>
      </x:font>
      <x:fill>
        <x:patternFill>
          <x:bgColor theme="0" tint="-0.14997"/>
        </x:patternFill>
      </x:fill>
    </x:dxf>
    <x:dxf>
      <x:fill>
        <x:patternFill>
          <x:bgColor indexed="42"/>
        </x:patternFill>
      </x:fill>
    </x:dxf>
    <x:dxf>
      <x:font>
        <x:i/>
        <x:u val="none"/>
        <x:sz val="10"/>
        <x:color auto="1"/>
        <x:name val="Calibri"/>
        <x:family val="2"/>
        <x:scheme val="minor"/>
      </x:font>
      <x:fill>
        <x:patternFill>
          <x:bgColor indexed="64"/>
        </x:patternFill>
      </x:fill>
    </x:dxf>
    <x:dxf>
      <x:font>
        <x:i/>
        <x:u val="none"/>
        <x:sz val="10"/>
        <x:color auto="1"/>
        <x:name val="Calibri"/>
        <x:family val="2"/>
        <x:scheme val="minor"/>
      </x:font>
      <x:fill>
        <x:patternFill>
          <x:bgColor rgb="FF000000"/>
        </x:patternFill>
      </x:fill>
    </x:dxf>
    <x:dxf>
      <x:font>
        <x:i/>
        <x:u val="none"/>
        <x:sz val="10"/>
        <x:color auto="1"/>
        <x:name val="Calibri"/>
        <x:family val="2"/>
        <x:scheme val="minor"/>
      </x:font>
      <x:fill>
        <x:patternFill>
          <x:bgColor indexed="64"/>
        </x:patternFill>
      </x:fill>
    </x:dxf>
    <x:dxf>
      <x:font>
        <x:i/>
        <x:u val="none"/>
        <x:sz val="10"/>
        <x:color auto="1"/>
        <x:name val="Calibri"/>
        <x:family val="2"/>
        <x:scheme val="minor"/>
      </x:font>
      <x:fill>
        <x:patternFill>
          <x:bgColor indexed="64"/>
        </x:patternFill>
      </x:fill>
    </x:dxf>
    <x:dxf>
      <x:font>
        <x:i/>
        <x:u val="none"/>
        <x:sz val="10"/>
        <x:color auto="1"/>
        <x:name val="Calibri"/>
        <x:family val="2"/>
        <x:scheme val="minor"/>
      </x:font>
      <x:fill>
        <x:patternFill>
          <x:bgColor rgb="FF000000"/>
        </x:patternFill>
      </x:fill>
    </x:dxf>
    <x:dxf>
      <x:font>
        <x:i/>
        <x:u val="none"/>
        <x:sz val="10"/>
        <x:color auto="1"/>
        <x:name val="Calibri"/>
        <x:family val="2"/>
        <x:scheme val="minor"/>
      </x:font>
      <x:fill>
        <x:patternFill>
          <x:bgColor indexed="64"/>
        </x:patternFill>
      </x:fill>
    </x:dxf>
    <x:dxf>
      <x:font>
        <x:i/>
        <x:u val="none"/>
        <x:sz val="10"/>
        <x:color auto="1"/>
        <x:name val="Calibri"/>
        <x:family val="2"/>
        <x:scheme val="minor"/>
      </x:font>
      <x:fill>
        <x:patternFill>
          <x:bgColor indexed="64"/>
        </x:patternFill>
      </x:fill>
    </x:dxf>
    <x:dxf>
      <x:font>
        <x:i/>
        <x:u val="none"/>
        <x:sz val="10"/>
        <x:color auto="1"/>
        <x:name val="Arial"/>
        <x:scheme val="none"/>
      </x:font>
      <x:fill>
        <x:patternFill>
          <x:bgColor indexed="64"/>
        </x:patternFill>
      </x:fill>
    </x:dxf>
    <x:dxf>
      <x:font>
        <x:i/>
        <x:u val="none"/>
        <x:sz val="10"/>
        <x:color auto="1"/>
        <x:name val="Calibri"/>
        <x:family val="2"/>
        <x:scheme val="minor"/>
      </x:font>
      <x:fill>
        <x:patternFill>
          <x:bgColor rgb="FF000000"/>
        </x:patternFill>
      </x:fill>
    </x:dxf>
    <x:dxf>
      <x:font>
        <x:i/>
        <x:u val="none"/>
        <x:sz val="10"/>
        <x:color auto="1"/>
        <x:name val="Calibri"/>
        <x:family val="2"/>
        <x:scheme val="minor"/>
      </x:font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1ab06ce16e4819" /><Relationship Type="http://schemas.openxmlformats.org/officeDocument/2006/relationships/theme" Target="/xl/theme/theme1.xml" Id="R216564e646f74aa6" /><Relationship Type="http://schemas.microsoft.com/office/2022/11/relationships/FeaturePropertyBag" Target="/xl/featurePropertyBag/featurePropertyBag.xml" Id="R4ec5051e68a545f7" /><Relationship Type="http://schemas.openxmlformats.org/officeDocument/2006/relationships/sharedStrings" Target="/xl/sharedStrings.xml" Id="Rcd9dae9aaf984414" /><Relationship Type="http://schemas.openxmlformats.org/officeDocument/2006/relationships/worksheet" Target="/xl/worksheets/sheet1.xml" Id="R956c3b939e994ed0" /><Relationship Type="http://schemas.openxmlformats.org/officeDocument/2006/relationships/worksheet" Target="/xl/worksheets/sheet2.xml" Id="Rf30015fd81db4c14" /><Relationship Type="http://schemas.openxmlformats.org/officeDocument/2006/relationships/worksheet" Target="/xl/worksheets/sheet3.xml" Id="Rc1df9b0e96474015" /><Relationship Type="http://schemas.openxmlformats.org/officeDocument/2006/relationships/worksheet" Target="/xl/worksheets/sheet4.xml" Id="R681246e8c6a444a2" /><Relationship Type="http://schemas.openxmlformats.org/officeDocument/2006/relationships/worksheet" Target="/xl/worksheets/sheet5.xml" Id="R33cc604481304fea" /><Relationship Type="http://schemas.openxmlformats.org/officeDocument/2006/relationships/worksheet" Target="/xl/worksheets/sheet6.xml" Id="R49eb89b70f9c4904" /><Relationship Type="http://schemas.openxmlformats.org/officeDocument/2006/relationships/worksheet" Target="/xl/worksheets/sheet7.xml" Id="R6c170071443b41fb" /><Relationship Type="http://schemas.openxmlformats.org/officeDocument/2006/relationships/worksheet" Target="/xl/worksheets/sheet8.xml" Id="R468cf85d6f114b37" /><Relationship Type="http://schemas.openxmlformats.org/officeDocument/2006/relationships/worksheet" Target="/xl/worksheets/sheet9.xml" Id="R2d40025c07e744da" /><Relationship Type="http://schemas.openxmlformats.org/officeDocument/2006/relationships/worksheet" Target="/xl/worksheets/sheet10.xml" Id="Ra5fa4b6d2210413c" /><Relationship Type="http://schemas.openxmlformats.org/officeDocument/2006/relationships/worksheet" Target="/xl/worksheets/sheet11.xml" Id="R2b2b101ba6094a67" /><Relationship Type="http://schemas.openxmlformats.org/officeDocument/2006/relationships/worksheet" Target="/xl/worksheets/sheet12.xml" Id="Rf6bcae6516d14ba5" /><Relationship Type="http://schemas.openxmlformats.org/officeDocument/2006/relationships/worksheet" Target="/xl/worksheets/sheet13.xml" Id="R5aafc90738474021" /><Relationship Type="http://schemas.openxmlformats.org/officeDocument/2006/relationships/worksheet" Target="/xl/worksheets/sheet14.xml" Id="Rc1a6835b71aa4c1c" /><Relationship Type="http://schemas.openxmlformats.org/officeDocument/2006/relationships/worksheet" Target="/xl/worksheets/sheet15.xml" Id="Rf60a734c9dca4fe1" /><Relationship Type="http://schemas.openxmlformats.org/officeDocument/2006/relationships/worksheet" Target="/xl/worksheets/sheet16.xml" Id="Rbb75ef6bc26547db" /><Relationship Type="http://schemas.openxmlformats.org/officeDocument/2006/relationships/worksheet" Target="/xl/worksheets/sheet17.xml" Id="R9f931435a0a74d5f" /><Relationship Type="http://schemas.openxmlformats.org/officeDocument/2006/relationships/worksheet" Target="/xl/worksheets/sheet18.xml" Id="R289ef148570d44be" /><Relationship Type="http://schemas.openxmlformats.org/officeDocument/2006/relationships/worksheet" Target="/xl/worksheets/sheet19.xml" Id="R89f485d9683c415e" /><Relationship Type="http://schemas.openxmlformats.org/officeDocument/2006/relationships/worksheet" Target="/xl/worksheets/sheet20.xml" Id="R47e7d9e27174461b" /><Relationship Type="http://schemas.openxmlformats.org/officeDocument/2006/relationships/worksheet" Target="/xl/worksheets/sheet21.xml" Id="Read65ff7ec154af9" /><Relationship Type="http://schemas.openxmlformats.org/officeDocument/2006/relationships/worksheet" Target="/xl/worksheets/sheet22.xml" Id="Rfaab1f89aa314378" /><Relationship Type="http://schemas.openxmlformats.org/officeDocument/2006/relationships/worksheet" Target="/xl/worksheets/sheet23.xml" Id="R06cb694d2cc340c9" /><Relationship Type="http://schemas.openxmlformats.org/officeDocument/2006/relationships/worksheet" Target="/xl/worksheets/sheet24.xml" Id="R1007d7acf22946fa" /><Relationship Type="http://schemas.openxmlformats.org/officeDocument/2006/relationships/worksheet" Target="/xl/worksheets/sheet25.xml" Id="R86fd9d0ef7f34c32" /><Relationship Type="http://schemas.openxmlformats.org/officeDocument/2006/relationships/worksheet" Target="/xl/worksheets/sheet26.xml" Id="Rb9a15cab4ec04943" /><Relationship Type="http://schemas.openxmlformats.org/officeDocument/2006/relationships/worksheet" Target="/xl/worksheets/sheet27.xml" Id="R7ab4c578417544f5" /><Relationship Type="http://schemas.openxmlformats.org/officeDocument/2006/relationships/worksheet" Target="/xl/worksheets/sheet28.xml" Id="Ree97331ae89b43ff" /><Relationship Type="http://schemas.openxmlformats.org/officeDocument/2006/relationships/worksheet" Target="/xl/worksheets/sheet29.xml" Id="Rc0c079c5302243dc" /><Relationship Type="http://schemas.openxmlformats.org/officeDocument/2006/relationships/worksheet" Target="/xl/worksheets/sheet30.xml" Id="R7ce7426e025f455f" /><Relationship Type="http://schemas.openxmlformats.org/officeDocument/2006/relationships/worksheet" Target="/xl/worksheets/sheet31.xml" Id="R2c0a0c9dd10a464e" /><Relationship Type="http://schemas.openxmlformats.org/officeDocument/2006/relationships/worksheet" Target="/xl/worksheets/sheet32.xml" Id="Rce6a46d791df4ea2" /><Relationship Type="http://schemas.openxmlformats.org/officeDocument/2006/relationships/worksheet" Target="/xl/worksheets/sheet33.xml" Id="Rc73689bb72044e23" /><Relationship Type="http://schemas.openxmlformats.org/officeDocument/2006/relationships/worksheet" Target="/xl/worksheets/sheet34.xml" Id="Re982c3139f644ff9" /><Relationship Type="http://schemas.microsoft.com/office/2017/10/relationships/person" Target="/xl/persons/person.xml" Id="R796b5e545622472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b69ef60ba6b54439" /><Relationship Type="http://schemas.openxmlformats.org/officeDocument/2006/relationships/image" Target="/xl/media/image2.png" Id="R342461584196455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476432b20a654f2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2.jpg" Id="R11bbe75f8c5b444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dded52d960284c3b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4.jpg" Id="R5b2f91243c9d4006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6441729d37734415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5.jpg" Id="Rcec7fe7bfaae4905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4.png" Id="R77624c3380194449" /><Relationship Type="http://schemas.openxmlformats.org/officeDocument/2006/relationships/image" Target="/xl/media/image6.jpg" Id="R60f09e816104484e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7.jpg" Id="R50e459dc0cb34181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5.png" Id="R0c63d5d312734c4e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6.png" Id="R32d619067e10490b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8.jpg" Id="R761ff958c7574c5b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9.jpg" Id="Re3a5c21a3b5f4362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10.jpg" Id="Ree7546d14e784d95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11.jpg" Id="R5c2ca6ce7db743be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12.jpg" Id="Rd6381e3d052c4418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13.jpg" Id="R2ae05ab69f624d65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7.png" Id="R1b4ddac0e07448e6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14.jpg" Id="R12aa2c11024d4d5b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15.jpg" Id="R2f38e52906624a0f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8.png" Id="R18358a6dd07c4299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16.jpg" Id="R199d271e14474c59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17.jpg" Id="R65f4d92eac424253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9.png" Id="Ra362bfe5fcd44ba1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18.jpg" Id="R16bff703475d476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19.jpg" Id="R478f7ccf2d194d4e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image" Target="/xl/media/image20.jpg" Id="R99893e56532544e0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21.jpg" Id="R18e1a2b6a5bd4406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image" Target="/xl/media/image10.png" Id="Rf95d61646ff04f34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22.jpg" Id="R23fa669ac22e4bf7" /></Relationships>
</file>

<file path=xl/drawings/drawing1.xml><?xml version="1.0" encoding="utf-8"?>
<xdr:wsDr xmlns:xdr="http://schemas.openxmlformats.org/drawingml/2006/spreadsheetDrawing">
  <xdr:twoCellAnchor editAs="oneCell">
    <xdr:from>
      <xdr:col>2</xdr:col>
      <xdr:colOff>1096301</xdr:colOff>
      <xdr:row>12</xdr:row>
      <xdr:rowOff>28758</xdr:rowOff>
    </xdr:from>
    <xdr:to>
      <xdr:col>5</xdr:col>
      <xdr:colOff>822960</xdr:colOff>
      <xdr:row>13</xdr:row>
      <xdr:rowOff>138337</xdr:rowOff>
    </xdr:to>
    <xdr:sp>
      <xdr:nvSpPr>
        <xdr:cNvPr id="1" name="Text 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155481" y="2482398"/>
          <a:ext cx="3132799" cy="3305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/>
        </a:ln>
      </xdr:spPr>
      <xdr:txBody>
        <a:bodyPr xmlns:a="http://schemas.openxmlformats.org/drawingml/2006/main" wrap="square" lIns="91440" tIns="45720" rIns="91440" bIns="45720" anchor="t"/>
        <a:lstStyle xmlns:a="http://schemas.openxmlformats.org/drawingml/2006/main"/>
        <a:p xmlns:a="http://schemas.openxmlformats.org/drawingml/2006/main">
          <a:pPr marL="0" indent="0" algn="ctr">
            <a:lnSpc>
              <a:spcPts val="1700"/>
            </a:lnSpc>
            <a:buNone/>
          </a:pPr>
          <a:r>
            <a:rPr sz="1400" b="0" i="0" u="none">
              <a:solidFill>
                <a:srgbClr val="C00000"/>
              </a:solidFill>
              <a:latin typeface="Wingdings"/>
              <a:ea typeface="Wingdings"/>
              <a:cs typeface="Wingdings"/>
            </a:rPr>
            <a:t></a:t>
          </a:r>
          <a:r>
            <a:rPr sz="1800" b="1" i="0" u="none">
              <a:solidFill>
                <a:srgbClr val="000000"/>
              </a:solidFill>
              <a:latin typeface="+mn-lt"/>
              <a:ea typeface="+mn-lt"/>
              <a:cs typeface="+mn-lt"/>
            </a:rPr>
            <a:t>THIS DOCUMENT INFORMS</a:t>
          </a:r>
          <a:r>
            <a:rPr sz="1400" b="0" i="0" u="none" cap="none">
              <a:ln>
                <a:noFill/>
              </a:ln>
              <a:solidFill>
                <a:srgbClr val="C00000"/>
              </a:solidFill>
              <a:latin typeface="Wingdings"/>
              <a:ea typeface="Wingdings"/>
              <a:cs typeface="Wingdings"/>
            </a:rPr>
            <a:t></a:t>
          </a:r>
          <a:r>
            <a:rPr sz="1300" b="0" i="0" u="none">
              <a:solidFill>
                <a:srgbClr val="000000"/>
              </a:solidFill>
              <a:latin typeface="Arial Black"/>
              <a:ea typeface="Arial Black"/>
              <a:cs typeface="Arial Black"/>
            </a:rPr>
            <a:t> </a:t>
          </a:r>
          <a:endParaRPr/>
        </a:p>
        <a:p xmlns:a="http://schemas.openxmlformats.org/drawingml/2006/main">
          <a:pPr algn="ctr">
            <a:lnSpc>
              <a:spcPts val="1600"/>
            </a:lnSpc>
            <a:buNone/>
          </a:pPr>
          <a:endParaRPr/>
        </a:p>
      </xdr:txBody>
    </xdr:sp>
    <xdr:clientData/>
  </xdr:twoCellAnchor>
  <xdr:twoCellAnchor editAs="oneCell">
    <xdr:from>
      <xdr:col>1</xdr:col>
      <xdr:colOff>371475</xdr:colOff>
      <xdr:row>35</xdr:row>
      <xdr:rowOff>0</xdr:rowOff>
    </xdr:from>
    <xdr:to>
      <xdr:col>2</xdr:col>
      <xdr:colOff>756286</xdr:colOff>
      <xdr:row>38</xdr:row>
      <xdr:rowOff>23379</xdr:rowOff>
    </xdr:to>
    <xdr:sp>
      <xdr:nvSpPr>
        <xdr:cNvPr id="2" name="Text Box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99235" y="7101840"/>
          <a:ext cx="758191" cy="465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xdr:spPr>
    </xdr:sp>
    <xdr:clientData/>
  </xdr:twoCellAnchor>
  <xdr:twoCellAnchor editAs="oneCell">
    <xdr:from>
      <xdr:col>2</xdr:col>
      <xdr:colOff>222842</xdr:colOff>
      <xdr:row>35</xdr:row>
      <xdr:rowOff>0</xdr:rowOff>
    </xdr:from>
    <xdr:to>
      <xdr:col>7</xdr:col>
      <xdr:colOff>99505</xdr:colOff>
      <xdr:row>36</xdr:row>
      <xdr:rowOff>112478</xdr:rowOff>
    </xdr:to>
    <xdr:sp>
      <xdr:nvSpPr>
        <xdr:cNvPr id="3" name="Text Box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13542" y="7101840"/>
          <a:ext cx="5553563" cy="120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/>
        </a:ln>
      </xdr:spPr>
      <xdr:txBody>
        <a:bodyPr xmlns:a="http://schemas.openxmlformats.org/drawingml/2006/main" wrap="square" lIns="91440" tIns="45720" rIns="91440" bIns="45720" anchor="t"/>
        <a:lstStyle xmlns:a="http://schemas.openxmlformats.org/drawingml/2006/main"/>
        <a:p xmlns:a="http://schemas.openxmlformats.org/drawingml/2006/main">
          <a:pPr algn="l">
            <a:lnSpc>
              <a:spcPts val="800"/>
            </a:lnSpc>
            <a:buNone/>
          </a:pPr>
          <a:endParaRPr/>
        </a:p>
        <a:p xmlns:a="http://schemas.openxmlformats.org/drawingml/2006/main">
          <a:pPr algn="l">
            <a:lnSpc>
              <a:spcPts val="700"/>
            </a:lnSpc>
            <a:buNone/>
          </a:pPr>
          <a:endParaRPr/>
        </a:p>
      </xdr:txBody>
    </xdr:sp>
    <xdr:clientData/>
  </xdr:twoCellAnchor>
  <xdr:oneCellAnchor>
    <xdr:from>
      <xdr:col>2</xdr:col>
      <xdr:colOff>28575</xdr:colOff>
      <xdr:row>20</xdr:row>
      <xdr:rowOff>198120</xdr:rowOff>
    </xdr:from>
    <xdr:ext cx="744681" cy="473651"/>
    <xdr:sp>
      <xdr:nvSpPr>
        <xdr:cNvPr id="4" name="Text Box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87755" y="4351020"/>
          <a:ext cx="744681" cy="4736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xdr:spPr>
    </xdr:sp>
    <xdr:clientData/>
  </xdr:oneCellAnchor>
  <xdr:oneCellAnchor>
    <xdr:from>
      <xdr:col>2</xdr:col>
      <xdr:colOff>222842</xdr:colOff>
      <xdr:row>31</xdr:row>
      <xdr:rowOff>226</xdr:rowOff>
    </xdr:from>
    <xdr:ext cx="5393371" cy="121137"/>
    <xdr:sp>
      <xdr:nvSpPr>
        <xdr:cNvPr id="5" name="Text Box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13542" y="6271486"/>
          <a:ext cx="5393371" cy="1211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/>
        </a:ln>
      </xdr:spPr>
      <xdr:txBody>
        <a:bodyPr xmlns:a="http://schemas.openxmlformats.org/drawingml/2006/main" wrap="square" lIns="91440" tIns="45720" rIns="91440" bIns="45720" anchor="t"/>
        <a:lstStyle xmlns:a="http://schemas.openxmlformats.org/drawingml/2006/main"/>
        <a:p xmlns:a="http://schemas.openxmlformats.org/drawingml/2006/main">
          <a:pPr algn="l">
            <a:lnSpc>
              <a:spcPts val="800"/>
            </a:lnSpc>
            <a:buNone/>
          </a:pPr>
          <a:endParaRPr/>
        </a:p>
        <a:p xmlns:a="http://schemas.openxmlformats.org/drawingml/2006/main">
          <a:pPr algn="l">
            <a:lnSpc>
              <a:spcPts val="700"/>
            </a:lnSpc>
            <a:buNone/>
          </a:pPr>
          <a:endParaRPr/>
        </a:p>
      </xdr:txBody>
    </xdr:sp>
    <xdr:clientData/>
  </xdr:oneCellAnchor>
  <xdr:twoCellAnchor editAs="oneCell">
    <xdr:from>
      <xdr:col>0</xdr:col>
      <xdr:colOff>15240</xdr:colOff>
      <xdr:row>7</xdr:row>
      <xdr:rowOff>0</xdr:rowOff>
    </xdr:from>
    <xdr:to>
      <xdr:col>1</xdr:col>
      <xdr:colOff>45720</xdr:colOff>
      <xdr:row>48</xdr:row>
      <xdr:rowOff>114300</xdr:rowOff>
    </xdr:to>
    <xdr:sp>
      <xdr:nvSpPr>
        <xdr:cNvPr id="6" name="Rectangl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240" y="1135380"/>
          <a:ext cx="883920" cy="8069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/>
        </a:ln>
      </xdr:spPr>
      <xdr:txBody>
        <a:bodyPr xmlns:a="http://schemas.openxmlformats.org/drawingml/2006/main" vert="vert270" wrap="square" lIns="91440" tIns="45720" rIns="91440" bIns="45720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3200" b="1" i="0" u="none">
              <a:ln>
                <a:noFill/>
              </a:ln>
              <a:solidFill>
                <a:srgbClr val="8A2A2B"/>
              </a:solidFill>
              <a:latin typeface="+mn-lt"/>
              <a:ea typeface="+mn-lt"/>
              <a:cs typeface="+mn-lt"/>
            </a:rPr>
            <a:t> QUANTITY REPORT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791501</xdr:colOff>
      <xdr:row>11</xdr:row>
      <xdr:rowOff>28758</xdr:rowOff>
    </xdr:from>
    <xdr:to>
      <xdr:col>6</xdr:col>
      <xdr:colOff>304250</xdr:colOff>
      <xdr:row>12</xdr:row>
      <xdr:rowOff>138337</xdr:rowOff>
    </xdr:to>
    <xdr:sp>
      <xdr:nvSpPr>
        <xdr:cNvPr id="1" name="Text 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91501" y="2505258"/>
          <a:ext cx="5700824" cy="3318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/>
        </a:ln>
      </xdr:spPr>
      <xdr:txBody>
        <a:bodyPr xmlns:a="http://schemas.openxmlformats.org/drawingml/2006/main" wrap="square" lIns="91440" tIns="45720" rIns="91440" bIns="45720" anchor="t"/>
        <a:lstStyle xmlns:a="http://schemas.openxmlformats.org/drawingml/2006/main"/>
        <a:p xmlns:a="http://schemas.openxmlformats.org/drawingml/2006/main">
          <a:pPr marL="0" indent="0" algn="ctr">
            <a:lnSpc>
              <a:spcPts val="1700"/>
            </a:lnSpc>
            <a:buNone/>
          </a:pPr>
          <a:r>
            <a:rPr sz="1400" b="0" i="0" u="none">
              <a:solidFill>
                <a:srgbClr val="FF0000"/>
              </a:solidFill>
              <a:latin typeface="Wingdings"/>
              <a:ea typeface="Wingdings"/>
              <a:cs typeface="Wingdings"/>
            </a:rPr>
            <a:t></a:t>
          </a:r>
          <a:r>
            <a:rPr sz="1800" b="1" i="0" u="none">
              <a:solidFill>
                <a:srgbClr val="000000"/>
              </a:solidFill>
              <a:latin typeface="+mn-lt"/>
              <a:ea typeface="+mn-lt"/>
              <a:cs typeface="+mn-lt"/>
            </a:rPr>
            <a:t>THIS DOCUMENT REPORTS</a:t>
          </a:r>
          <a:r>
            <a:rPr sz="1400" b="0" i="0" u="none" cap="none">
              <a:ln>
                <a:noFill/>
              </a:ln>
              <a:solidFill>
                <a:srgbClr val="FF0000"/>
              </a:solidFill>
              <a:latin typeface="Wingdings"/>
              <a:ea typeface="Wingdings"/>
              <a:cs typeface="Wingdings"/>
            </a:rPr>
            <a:t></a:t>
          </a:r>
          <a:r>
            <a:rPr sz="1300" b="0" i="0" u="none">
              <a:solidFill>
                <a:srgbClr val="000000"/>
              </a:solidFill>
              <a:latin typeface="Arial Black"/>
              <a:ea typeface="Arial Black"/>
              <a:cs typeface="Arial Black"/>
            </a:rPr>
            <a:t> </a:t>
          </a:r>
          <a:endParaRPr/>
        </a:p>
        <a:p xmlns:a="http://schemas.openxmlformats.org/drawingml/2006/main">
          <a:pPr algn="ctr">
            <a:lnSpc>
              <a:spcPts val="1600"/>
            </a:lnSpc>
            <a:buNone/>
          </a:pPr>
          <a:endParaRPr/>
        </a:p>
      </xdr:txBody>
    </xdr:sp>
    <xdr:clientData/>
  </xdr:twoCellAnchor>
  <xdr:twoCellAnchor editAs="oneCell">
    <xdr:from>
      <xdr:col>1</xdr:col>
      <xdr:colOff>371475</xdr:colOff>
      <xdr:row>34</xdr:row>
      <xdr:rowOff>0</xdr:rowOff>
    </xdr:from>
    <xdr:to>
      <xdr:col>2</xdr:col>
      <xdr:colOff>466726</xdr:colOff>
      <xdr:row>37</xdr:row>
      <xdr:rowOff>23379</xdr:rowOff>
    </xdr:to>
    <xdr:sp>
      <xdr:nvSpPr>
        <xdr:cNvPr id="2" name="Text Box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66850" y="5057775"/>
          <a:ext cx="742950" cy="4667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xdr:spPr>
    </xdr:sp>
    <xdr:clientData/>
  </xdr:twoCellAnchor>
  <xdr:twoCellAnchor editAs="oneCell">
    <xdr:from>
      <xdr:col>2</xdr:col>
      <xdr:colOff>222842</xdr:colOff>
      <xdr:row>34</xdr:row>
      <xdr:rowOff>0</xdr:rowOff>
    </xdr:from>
    <xdr:to>
      <xdr:col>7</xdr:col>
      <xdr:colOff>23305</xdr:colOff>
      <xdr:row>35</xdr:row>
      <xdr:rowOff>112478</xdr:rowOff>
    </xdr:to>
    <xdr:sp>
      <xdr:nvSpPr>
        <xdr:cNvPr id="3" name="Text Box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965917" y="5743801"/>
          <a:ext cx="5389907" cy="1211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/>
        </a:ln>
      </xdr:spPr>
      <xdr:txBody>
        <a:bodyPr xmlns:a="http://schemas.openxmlformats.org/drawingml/2006/main" wrap="square" lIns="91440" tIns="45720" rIns="91440" bIns="45720" anchor="t"/>
        <a:lstStyle xmlns:a="http://schemas.openxmlformats.org/drawingml/2006/main"/>
        <a:p xmlns:a="http://schemas.openxmlformats.org/drawingml/2006/main">
          <a:pPr algn="l">
            <a:lnSpc>
              <a:spcPts val="800"/>
            </a:lnSpc>
            <a:buNone/>
          </a:pPr>
          <a:endParaRPr/>
        </a:p>
        <a:p xmlns:a="http://schemas.openxmlformats.org/drawingml/2006/main">
          <a:pPr algn="l">
            <a:lnSpc>
              <a:spcPts val="700"/>
            </a:lnSpc>
            <a:buNone/>
          </a:pPr>
          <a:endParaRPr/>
        </a:p>
      </xdr:txBody>
    </xdr:sp>
    <xdr:clientData/>
  </xdr:twoCellAnchor>
  <xdr:oneCellAnchor>
    <xdr:from>
      <xdr:col>1</xdr:col>
      <xdr:colOff>371475</xdr:colOff>
      <xdr:row>21</xdr:row>
      <xdr:rowOff>0</xdr:rowOff>
    </xdr:from>
    <xdr:ext cx="744681" cy="473651"/>
    <xdr:sp>
      <xdr:nvSpPr>
        <xdr:cNvPr id="4" name="Text Box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71180" y="6095134"/>
          <a:ext cx="744681" cy="4736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xdr:spPr>
    </xdr:sp>
    <xdr:clientData/>
  </xdr:oneCellAnchor>
  <xdr:oneCellAnchor>
    <xdr:from>
      <xdr:col>2</xdr:col>
      <xdr:colOff>222842</xdr:colOff>
      <xdr:row>30</xdr:row>
      <xdr:rowOff>226</xdr:rowOff>
    </xdr:from>
    <xdr:ext cx="5393371" cy="121137"/>
    <xdr:sp>
      <xdr:nvSpPr>
        <xdr:cNvPr id="5" name="Text Box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971978" y="5256294"/>
          <a:ext cx="5393371" cy="1211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/>
        </a:ln>
      </xdr:spPr>
      <xdr:txBody>
        <a:bodyPr xmlns:a="http://schemas.openxmlformats.org/drawingml/2006/main" wrap="square" lIns="91440" tIns="45720" rIns="91440" bIns="45720" anchor="t"/>
        <a:lstStyle xmlns:a="http://schemas.openxmlformats.org/drawingml/2006/main"/>
        <a:p xmlns:a="http://schemas.openxmlformats.org/drawingml/2006/main">
          <a:pPr algn="l">
            <a:lnSpc>
              <a:spcPts val="800"/>
            </a:lnSpc>
            <a:buNone/>
          </a:pPr>
          <a:endParaRPr/>
        </a:p>
        <a:p xmlns:a="http://schemas.openxmlformats.org/drawingml/2006/main">
          <a:pPr algn="l">
            <a:lnSpc>
              <a:spcPts val="700"/>
            </a:lnSpc>
            <a:buNone/>
          </a:pPr>
          <a:endParaRPr/>
        </a:p>
      </xdr:txBody>
    </xdr:sp>
    <xdr:clientData/>
  </xdr:oneCellAnchor>
  <xdr:twoCellAnchor editAs="oneCell">
    <xdr:from>
      <xdr:col>0</xdr:col>
      <xdr:colOff>19052</xdr:colOff>
      <xdr:row>0</xdr:row>
      <xdr:rowOff>0</xdr:rowOff>
    </xdr:from>
    <xdr:to>
      <xdr:col>0</xdr:col>
      <xdr:colOff>866776</xdr:colOff>
      <xdr:row>48</xdr:row>
      <xdr:rowOff>0</xdr:rowOff>
    </xdr:to>
    <xdr:sp>
      <xdr:nvSpPr>
        <xdr:cNvPr id="6" name="Rectangl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9052" y="0"/>
          <a:ext cx="847724" cy="9439275"/>
        </a:xfrm>
        <a:prstGeom xmlns:a="http://schemas.openxmlformats.org/drawingml/2006/main" prst="rect">
          <a:avLst/>
        </a:prstGeom>
        <a:solidFill xmlns:a="http://schemas.openxmlformats.org/drawingml/2006/main">
          <a:srgbClr val="FF9933"/>
        </a:solidFill>
        <a:ln xmlns:a="http://schemas.openxmlformats.org/drawingml/2006/main" w="9525">
          <a:solidFill>
            <a:schemeClr val="tx1"/>
          </a:solidFill>
          <a:miter/>
        </a:ln>
      </xdr:spPr>
      <xdr:txBody>
        <a:bodyPr xmlns:a="http://schemas.openxmlformats.org/drawingml/2006/main" vert="vert270" wrap="square" lIns="91440" tIns="45720" rIns="91440" bIns="45720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3200" b="1" i="0" u="none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 </a:t>
          </a:r>
          <a:r>
            <a:rPr sz="3200" b="1" i="0" u="none">
              <a:solidFill>
                <a:schemeClr val="tx1">
                  <a:lumMod val="95000"/>
                  <a:lumOff val="5000"/>
                </a:schemeClr>
              </a:solidFill>
              <a:latin typeface="Tahoma"/>
              <a:ea typeface="Tahoma"/>
              <a:cs typeface="Tahoma"/>
            </a:rPr>
            <a:t>QUANTITY REPORT</a:t>
          </a:r>
          <a:endParaRPr/>
        </a:p>
      </xdr:txBody>
    </xdr:sp>
    <xdr:clientData/>
  </xdr:twoCellAnchor>
  <xdr:twoCellAnchor editAs="oneCell">
    <xdr:from>
      <xdr:col>0</xdr:col>
      <xdr:colOff>1035842</xdr:colOff>
      <xdr:row>0</xdr:row>
      <xdr:rowOff>83344</xdr:rowOff>
    </xdr:from>
    <xdr:to>
      <xdr:col>2</xdr:col>
      <xdr:colOff>517259</xdr:colOff>
      <xdr:row>4</xdr:row>
      <xdr:rowOff>85267</xdr:rowOff>
    </xdr:to>
    <xdr:pic>
      <xdr:nvPicPr>
        <xdr:cNvPr id="7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9ef60ba6b544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1133475</xdr:colOff>
      <xdr:row>36</xdr:row>
      <xdr:rowOff>142875</xdr:rowOff>
    </xdr:from>
    <xdr:to>
      <xdr:col>4</xdr:col>
      <xdr:colOff>257175</xdr:colOff>
      <xdr:row>40</xdr:row>
      <xdr:rowOff>11980</xdr:rowOff>
    </xdr:to>
    <xdr:pic>
      <xdr:nvPicPr>
        <xdr:cNvPr id="8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246158419645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1</xdr:col>
      <xdr:colOff>28575</xdr:colOff>
      <xdr:row>24</xdr:row>
      <xdr:rowOff>161925</xdr:rowOff>
    </xdr:from>
    <xdr:to>
      <xdr:col>20</xdr:col>
      <xdr:colOff>9525</xdr:colOff>
      <xdr:row>38</xdr:row>
      <xdr:rowOff>180975</xdr:rowOff>
    </xdr:to>
    <xdr:sp>
      <xdr:nvSpPr>
        <xdr:cNvPr id="1" name="Text 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2400" y="4733925"/>
          <a:ext cx="5991225" cy="26860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/>
        </a:ln>
      </xdr:spPr>
      <xdr:txBody>
        <a:bodyPr xmlns:a="http://schemas.openxmlformats.org/drawingml/2006/main" wrap="square" lIns="27432" tIns="22860" rIns="27432" bIns="0" anchor="t"/>
        <a:lstStyle xmlns:a="http://schemas.openxmlformats.org/drawingml/2006/main"/>
        <a:p xmlns:a="http://schemas.openxmlformats.org/drawingml/2006/main">
          <a:pPr>
            <a:buNone/>
          </a:pPr>
          <a:r>
            <a:rPr sz="1100" b="0" i="0" u="none">
              <a:solidFill>
                <a:srgbClr val="000000"/>
              </a:solidFill>
              <a:latin typeface="Tahoma"/>
              <a:ea typeface="Tahoma"/>
              <a:cs typeface="Tahoma"/>
            </a:rPr>
            <a:t>           Attached for your review please find our original inspection report covering the above detailed shipment.  Should you have any questions regarding this report, please do not hesitate to contact us.</a:t>
          </a:r>
          <a:endParaRPr/>
        </a:p>
        <a:p xmlns:a="http://schemas.openxmlformats.org/drawingml/2006/main">
          <a:pPr>
            <a:buNone/>
          </a:pPr>
          <a:endParaRPr/>
        </a:p>
        <a:p xmlns:a="http://schemas.openxmlformats.org/drawingml/2006/main">
          <a:pPr>
            <a:buNone/>
          </a:pPr>
          <a:r>
            <a:rPr sz="1100" b="0" i="0" u="none">
              <a:solidFill>
                <a:srgbClr val="000000"/>
              </a:solidFill>
              <a:latin typeface="Tahoma"/>
              <a:ea typeface="Tahoma"/>
              <a:cs typeface="Tahoma"/>
            </a:rPr>
            <a:t>         Thank you for providing  </a:t>
          </a:r>
          <a:r>
            <a:rPr sz="1100" b="0" i="0" u="none">
              <a:solidFill>
                <a:sysClr val="windowText" lastClr="000000"/>
              </a:solidFill>
              <a:latin typeface="Tahoma"/>
              <a:ea typeface="Tahoma"/>
              <a:cs typeface="Tahoma"/>
            </a:rPr>
            <a:t>AmSpec </a:t>
          </a:r>
          <a:r>
            <a:rPr sz="1100" b="0" i="0" u="none">
              <a:solidFill>
                <a:srgbClr val="000000"/>
              </a:solidFill>
              <a:latin typeface="Tahoma"/>
              <a:ea typeface="Tahoma"/>
              <a:cs typeface="Tahoma"/>
            </a:rPr>
            <a:t>with the opportunity to service to you.</a:t>
          </a:r>
          <a:endParaRPr/>
        </a:p>
        <a:p xmlns:a="http://schemas.openxmlformats.org/drawingml/2006/main">
          <a:pPr>
            <a:buNone/>
          </a:pPr>
          <a:r>
            <a:rPr sz="1100" b="0" i="0" u="none">
              <a:solidFill>
                <a:srgbClr val="000000"/>
              </a:solidFill>
              <a:latin typeface="Tahoma"/>
              <a:ea typeface="Tahoma"/>
              <a:cs typeface="Tahoma"/>
            </a:rPr>
            <a:t>  </a:t>
          </a:r>
          <a:endParaRPr/>
        </a:p>
        <a:p xmlns:a="http://schemas.openxmlformats.org/drawingml/2006/main">
          <a:pPr>
            <a:buNone/>
          </a:pPr>
          <a:r>
            <a:rPr sz="1100" b="0" i="0" u="none">
              <a:solidFill>
                <a:srgbClr val="000000"/>
              </a:solidFill>
              <a:latin typeface="Tahoma"/>
              <a:ea typeface="Tahoma"/>
              <a:cs typeface="Tahoma"/>
            </a:rPr>
            <a:t>          It is my sincere hope that you are completely satisfied with the service which was provided to you and will avail yourself of our expertise again in the future.</a:t>
          </a:r>
          <a:endParaRPr/>
        </a:p>
        <a:p xmlns:a="http://schemas.openxmlformats.org/drawingml/2006/main">
          <a:pPr>
            <a:buNone/>
          </a:pPr>
          <a:endParaRPr/>
        </a:p>
        <a:p xmlns:a="http://schemas.openxmlformats.org/drawingml/2006/main">
          <a:pPr>
            <a:buNone/>
          </a:pPr>
          <a:r>
            <a:rPr sz="1100" b="0" i="0" u="none">
              <a:solidFill>
                <a:srgbClr val="000000"/>
              </a:solidFill>
              <a:latin typeface="Tahoma"/>
              <a:ea typeface="Tahoma"/>
              <a:cs typeface="Tahoma"/>
            </a:rPr>
            <a:t>          We are always interested in suggestions that would allow us to improve upon our already high standards and encourage you to submit your thoughts. Again, thank you.</a:t>
          </a:r>
          <a:endParaRPr/>
        </a:p>
        <a:p xmlns:a="http://schemas.openxmlformats.org/drawingml/2006/main">
          <a:pPr>
            <a:buNone/>
          </a:pPr>
          <a:endParaRPr/>
        </a:p>
      </xdr:txBody>
    </xdr:sp>
    <xdr:clientData/>
  </xdr:twoCellAnchor>
  <xdr:twoCellAnchor editAs="oneCell">
    <xdr:from>
      <xdr:col>7</xdr:col>
      <xdr:colOff>281941</xdr:colOff>
      <xdr:row>0</xdr:row>
      <xdr:rowOff>60960</xdr:rowOff>
    </xdr:from>
    <xdr:to>
      <xdr:col>12</xdr:col>
      <xdr:colOff>160021</xdr:colOff>
      <xdr:row>0</xdr:row>
      <xdr:rowOff>616331</xdr:rowOff>
    </xdr:to>
    <xdr:pic>
      <xdr:nvPicPr>
        <xdr:cNvPr id="2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6432b20a654f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4</xdr:col>
      <xdr:colOff>190500</xdr:colOff>
      <xdr:row>0</xdr:row>
      <xdr:rowOff>60960</xdr:rowOff>
    </xdr:from>
    <xdr:to>
      <xdr:col>7</xdr:col>
      <xdr:colOff>457200</xdr:colOff>
      <xdr:row>0</xdr:row>
      <xdr:rowOff>616331</xdr:rowOff>
    </xdr:to>
    <xdr:pic>
      <xdr:nvPicPr>
        <xdr:cNvPr id="1" name="/xl/media/image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bbe75f8c5b44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5.xml><?xml version="1.0" encoding="utf-8"?>
<xdr:wsDr xmlns:xdr="http://schemas.openxmlformats.org/drawingml/2006/spreadsheetDrawing">
  <xdr:twoCellAnchor editAs="oneCell">
    <xdr:from>
      <xdr:col>2</xdr:col>
      <xdr:colOff>800100</xdr:colOff>
      <xdr:row>0</xdr:row>
      <xdr:rowOff>129540</xdr:rowOff>
    </xdr:from>
    <xdr:to>
      <xdr:col>3</xdr:col>
      <xdr:colOff>121920</xdr:colOff>
      <xdr:row>0</xdr:row>
      <xdr:rowOff>684911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ed52d960284c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6.xml><?xml version="1.0" encoding="utf-8"?>
<xdr:wsDr xmlns:xdr="http://schemas.openxmlformats.org/drawingml/2006/spreadsheetDrawing">
  <xdr:twoCellAnchor editAs="oneCell">
    <xdr:from>
      <xdr:col>3</xdr:col>
      <xdr:colOff>144780</xdr:colOff>
      <xdr:row>0</xdr:row>
      <xdr:rowOff>152400</xdr:rowOff>
    </xdr:from>
    <xdr:to>
      <xdr:col>7</xdr:col>
      <xdr:colOff>563880</xdr:colOff>
      <xdr:row>0</xdr:row>
      <xdr:rowOff>707771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2f91243c9d40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7.xml><?xml version="1.0" encoding="utf-8"?>
<xdr:wsDr xmlns:xdr="http://schemas.openxmlformats.org/drawingml/2006/spreadsheetDrawing">
  <xdr:twoCellAnchor editAs="oneCell">
    <xdr:from>
      <xdr:col>3</xdr:col>
      <xdr:colOff>220980</xdr:colOff>
      <xdr:row>0</xdr:row>
      <xdr:rowOff>152400</xdr:rowOff>
    </xdr:from>
    <xdr:to>
      <xdr:col>5</xdr:col>
      <xdr:colOff>30480</xdr:colOff>
      <xdr:row>1</xdr:row>
      <xdr:rowOff>65405</xdr:rowOff>
    </xdr:to>
    <xdr:pic>
      <xdr:nvPicPr>
        <xdr:cNvPr id="1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41729d377344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8.xml><?xml version="1.0" encoding="utf-8"?>
<xdr:wsDr xmlns:xdr="http://schemas.openxmlformats.org/drawingml/2006/spreadsheetDrawing">
  <xdr:twoCellAnchor editAs="oneCell">
    <xdr:from>
      <xdr:col>6</xdr:col>
      <xdr:colOff>668525</xdr:colOff>
      <xdr:row>0</xdr:row>
      <xdr:rowOff>115484</xdr:rowOff>
    </xdr:from>
    <xdr:to>
      <xdr:col>8</xdr:col>
      <xdr:colOff>795674</xdr:colOff>
      <xdr:row>0</xdr:row>
      <xdr:rowOff>656885</xdr:rowOff>
    </xdr:to>
    <xdr:pic>
      <xdr:nvPicPr>
        <xdr:cNvPr id="1" name="/xl/media/image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c7fe7bfaae49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9.xml><?xml version="1.0" encoding="utf-8"?>
<xdr:wsDr xmlns:xdr="http://schemas.openxmlformats.org/drawingml/2006/spreadsheetDrawing">
  <xdr:twoCellAnchor editAs="oneCell">
    <xdr:from>
      <xdr:col>24</xdr:col>
      <xdr:colOff>1</xdr:colOff>
      <xdr:row>59</xdr:row>
      <xdr:rowOff>0</xdr:rowOff>
    </xdr:from>
    <xdr:to>
      <xdr:col>32</xdr:col>
      <xdr:colOff>45721</xdr:colOff>
      <xdr:row>89</xdr:row>
      <xdr:rowOff>77316</xdr:rowOff>
    </xdr:to>
    <xdr:pic>
      <xdr:nvPicPr>
        <xdr:cNvPr id="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624c33801944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129540</xdr:colOff>
      <xdr:row>0</xdr:row>
      <xdr:rowOff>160020</xdr:rowOff>
    </xdr:from>
    <xdr:to>
      <xdr:col>9</xdr:col>
      <xdr:colOff>236220</xdr:colOff>
      <xdr:row>0</xdr:row>
      <xdr:rowOff>715391</xdr:rowOff>
    </xdr:to>
    <xdr:pic>
      <xdr:nvPicPr>
        <xdr:cNvPr id="2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f09e81610448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0.xml><?xml version="1.0" encoding="utf-8"?>
<xdr:wsDr xmlns:xdr="http://schemas.openxmlformats.org/drawingml/2006/spreadsheetDrawing">
  <xdr:twoCellAnchor editAs="oneCell">
    <xdr:from>
      <xdr:col>4</xdr:col>
      <xdr:colOff>586740</xdr:colOff>
      <xdr:row>0</xdr:row>
      <xdr:rowOff>83820</xdr:rowOff>
    </xdr:from>
    <xdr:to>
      <xdr:col>7</xdr:col>
      <xdr:colOff>1905</xdr:colOff>
      <xdr:row>0</xdr:row>
      <xdr:rowOff>639191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e459dc0cb341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1.xml><?xml version="1.0" encoding="utf-8"?>
<xdr:wsDr xmlns:xdr="http://schemas.openxmlformats.org/drawingml/2006/spreadsheetDrawing">
  <xdr:twoCellAnchor editAs="oneCell">
    <xdr:from>
      <xdr:col>0</xdr:col>
      <xdr:colOff>34247</xdr:colOff>
      <xdr:row>70</xdr:row>
      <xdr:rowOff>94177</xdr:rowOff>
    </xdr:from>
    <xdr:to>
      <xdr:col>26</xdr:col>
      <xdr:colOff>86905</xdr:colOff>
      <xdr:row>70</xdr:row>
      <xdr:rowOff>139896</xdr:rowOff>
    </xdr:to>
    <xdr:sp>
      <xdr:nvSpPr>
        <xdr:cNvPr id="1" name="Text 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4247" y="12781477"/>
          <a:ext cx="8038418" cy="457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/>
        </a:ln>
      </xdr:spPr>
      <xdr:txBody>
        <a:bodyPr xmlns:a="http://schemas.openxmlformats.org/drawingml/2006/main" wrap="square" lIns="27432" tIns="22860" rIns="27432" bIns="0" anchor="t"/>
        <a:lstStyle xmlns:a="http://schemas.openxmlformats.org/drawingml/2006/main"/>
        <a:p xmlns:a="http://schemas.openxmlformats.org/drawingml/2006/main">
          <a:pPr>
            <a:buNone/>
          </a:pPr>
          <a:r>
            <a:rPr sz="750" b="1" i="0" u="none">
              <a:solidFill>
                <a:srgbClr val="000000"/>
              </a:solidFill>
              <a:latin typeface="Tahoma"/>
              <a:ea typeface="Tahoma"/>
              <a:cs typeface="Tahoma"/>
            </a:rPr>
            <a:t>t of Analysis may notOil Test Internacional</a:t>
          </a:r>
          <a:endParaRPr/>
        </a:p>
      </xdr:txBody>
    </xdr:sp>
    <xdr:clientData/>
  </xdr:twoCellAnchor>
  <xdr:twoCellAnchor editAs="oneCell">
    <xdr:from>
      <xdr:col>0</xdr:col>
      <xdr:colOff>333375</xdr:colOff>
      <xdr:row>0</xdr:row>
      <xdr:rowOff>89535</xdr:rowOff>
    </xdr:from>
    <xdr:to>
      <xdr:col>5</xdr:col>
      <xdr:colOff>274320</xdr:colOff>
      <xdr:row>4</xdr:row>
      <xdr:rowOff>119236</xdr:rowOff>
    </xdr:to>
    <xdr:pic>
      <xdr:nvPicPr>
        <xdr:cNvPr id="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63d5d312734c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2.xml><?xml version="1.0" encoding="utf-8"?>
<xdr:wsDr xmlns:xdr="http://schemas.openxmlformats.org/drawingml/2006/spreadsheetDrawing">
  <xdr:twoCellAnchor editAs="oneCell">
    <xdr:from>
      <xdr:col>0</xdr:col>
      <xdr:colOff>34247</xdr:colOff>
      <xdr:row>70</xdr:row>
      <xdr:rowOff>94177</xdr:rowOff>
    </xdr:from>
    <xdr:to>
      <xdr:col>26</xdr:col>
      <xdr:colOff>86905</xdr:colOff>
      <xdr:row>70</xdr:row>
      <xdr:rowOff>139896</xdr:rowOff>
    </xdr:to>
    <xdr:sp>
      <xdr:nvSpPr>
        <xdr:cNvPr id="1" name="Text 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4247" y="12781477"/>
          <a:ext cx="8038418" cy="457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/>
        </a:ln>
      </xdr:spPr>
      <xdr:txBody>
        <a:bodyPr xmlns:a="http://schemas.openxmlformats.org/drawingml/2006/main" wrap="square" lIns="27432" tIns="22860" rIns="27432" bIns="0" anchor="t"/>
        <a:lstStyle xmlns:a="http://schemas.openxmlformats.org/drawingml/2006/main"/>
        <a:p xmlns:a="http://schemas.openxmlformats.org/drawingml/2006/main">
          <a:pPr>
            <a:buNone/>
          </a:pPr>
          <a:r>
            <a:rPr sz="750" b="1" i="0" u="none">
              <a:solidFill>
                <a:srgbClr val="000000"/>
              </a:solidFill>
              <a:latin typeface="Tahoma"/>
              <a:ea typeface="Tahoma"/>
              <a:cs typeface="Tahoma"/>
            </a:rPr>
            <a:t>t of Analysis may notOil Test Internacional</a:t>
          </a:r>
          <a:endParaRPr/>
        </a:p>
      </xdr:txBody>
    </xdr:sp>
    <xdr:clientData/>
  </xdr:twoCellAnchor>
  <xdr:twoCellAnchor editAs="oneCell">
    <xdr:from>
      <xdr:col>0</xdr:col>
      <xdr:colOff>333375</xdr:colOff>
      <xdr:row>0</xdr:row>
      <xdr:rowOff>89535</xdr:rowOff>
    </xdr:from>
    <xdr:to>
      <xdr:col>5</xdr:col>
      <xdr:colOff>274320</xdr:colOff>
      <xdr:row>4</xdr:row>
      <xdr:rowOff>119236</xdr:rowOff>
    </xdr:to>
    <xdr:pic>
      <xdr:nvPicPr>
        <xdr:cNvPr id="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d619067e1049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3.xml><?xml version="1.0" encoding="utf-8"?>
<xdr:wsDr xmlns:xdr="http://schemas.openxmlformats.org/drawingml/2006/spreadsheetDrawing">
  <xdr:twoCellAnchor editAs="oneCell">
    <xdr:from>
      <xdr:col>7</xdr:col>
      <xdr:colOff>45720</xdr:colOff>
      <xdr:row>0</xdr:row>
      <xdr:rowOff>114300</xdr:rowOff>
    </xdr:from>
    <xdr:to>
      <xdr:col>10</xdr:col>
      <xdr:colOff>266700</xdr:colOff>
      <xdr:row>0</xdr:row>
      <xdr:rowOff>682371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1ff958c7574c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4.xml><?xml version="1.0" encoding="utf-8"?>
<xdr:wsDr xmlns:xdr="http://schemas.openxmlformats.org/drawingml/2006/spreadsheetDrawing">
  <xdr:twoCellAnchor editAs="oneCell">
    <xdr:from>
      <xdr:col>6</xdr:col>
      <xdr:colOff>236220</xdr:colOff>
      <xdr:row>0</xdr:row>
      <xdr:rowOff>137160</xdr:rowOff>
    </xdr:from>
    <xdr:to>
      <xdr:col>9</xdr:col>
      <xdr:colOff>510540</xdr:colOff>
      <xdr:row>0</xdr:row>
      <xdr:rowOff>692531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a5c21a3b5f43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5.xml><?xml version="1.0" encoding="utf-8"?>
<xdr:wsDr xmlns:xdr="http://schemas.openxmlformats.org/drawingml/2006/spreadsheetDrawing">
  <xdr:twoCellAnchor editAs="oneCell">
    <xdr:from>
      <xdr:col>7</xdr:col>
      <xdr:colOff>45720</xdr:colOff>
      <xdr:row>0</xdr:row>
      <xdr:rowOff>114300</xdr:rowOff>
    </xdr:from>
    <xdr:to>
      <xdr:col>10</xdr:col>
      <xdr:colOff>266700</xdr:colOff>
      <xdr:row>0</xdr:row>
      <xdr:rowOff>682371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7546d14e784d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6.xml><?xml version="1.0" encoding="utf-8"?>
<xdr:wsDr xmlns:xdr="http://schemas.openxmlformats.org/drawingml/2006/spreadsheetDrawing">
  <xdr:twoCellAnchor editAs="oneCell">
    <xdr:from>
      <xdr:col>6</xdr:col>
      <xdr:colOff>236220</xdr:colOff>
      <xdr:row>0</xdr:row>
      <xdr:rowOff>137160</xdr:rowOff>
    </xdr:from>
    <xdr:to>
      <xdr:col>9</xdr:col>
      <xdr:colOff>510540</xdr:colOff>
      <xdr:row>0</xdr:row>
      <xdr:rowOff>692531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2ca6ce7db743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7.xml><?xml version="1.0" encoding="utf-8"?>
<xdr:wsDr xmlns:xdr="http://schemas.openxmlformats.org/drawingml/2006/spreadsheetDrawing">
  <xdr:twoCellAnchor editAs="oneCell">
    <xdr:from>
      <xdr:col>3</xdr:col>
      <xdr:colOff>358140</xdr:colOff>
      <xdr:row>0</xdr:row>
      <xdr:rowOff>106680</xdr:rowOff>
    </xdr:from>
    <xdr:to>
      <xdr:col>6</xdr:col>
      <xdr:colOff>335280</xdr:colOff>
      <xdr:row>0</xdr:row>
      <xdr:rowOff>662051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381e3d052c44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8.xml><?xml version="1.0" encoding="utf-8"?>
<xdr:wsDr xmlns:xdr="http://schemas.openxmlformats.org/drawingml/2006/spreadsheetDrawing">
  <xdr:twoCellAnchor editAs="oneCell">
    <xdr:from>
      <xdr:col>8</xdr:col>
      <xdr:colOff>167640</xdr:colOff>
      <xdr:row>0</xdr:row>
      <xdr:rowOff>152400</xdr:rowOff>
    </xdr:from>
    <xdr:to>
      <xdr:col>10</xdr:col>
      <xdr:colOff>510540</xdr:colOff>
      <xdr:row>0</xdr:row>
      <xdr:rowOff>707771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e05ab69f624d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9.xml><?xml version="1.0" encoding="utf-8"?>
<xdr:wsDr xmlns:xdr="http://schemas.openxmlformats.org/drawingml/2006/spreadsheetDrawing">
  <xdr:twoCellAnchor editAs="oneCell">
    <xdr:from>
      <xdr:col>0</xdr:col>
      <xdr:colOff>66675</xdr:colOff>
      <xdr:row>0</xdr:row>
      <xdr:rowOff>28575</xdr:rowOff>
    </xdr:from>
    <xdr:to>
      <xdr:col>5</xdr:col>
      <xdr:colOff>600075</xdr:colOff>
      <xdr:row>1</xdr:row>
      <xdr:rowOff>38100</xdr:rowOff>
    </xdr:to>
    <xdr:pic>
      <xdr:nvPicPr>
        <xdr:cNvPr id="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4ddac0e07448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0.xml><?xml version="1.0" encoding="utf-8"?>
<xdr:wsDr xmlns:xdr="http://schemas.openxmlformats.org/drawingml/2006/spreadsheetDrawing">
  <xdr:twoCellAnchor editAs="oneCell">
    <xdr:from>
      <xdr:col>2</xdr:col>
      <xdr:colOff>815340</xdr:colOff>
      <xdr:row>0</xdr:row>
      <xdr:rowOff>144780</xdr:rowOff>
    </xdr:from>
    <xdr:to>
      <xdr:col>4</xdr:col>
      <xdr:colOff>594360</xdr:colOff>
      <xdr:row>0</xdr:row>
      <xdr:rowOff>700151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aa2c11024d4d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1.xml><?xml version="1.0" encoding="utf-8"?>
<xdr:wsDr xmlns:xdr="http://schemas.openxmlformats.org/drawingml/2006/spreadsheetDrawing">
  <xdr:twoCellAnchor editAs="oneCell">
    <xdr:from>
      <xdr:col>5</xdr:col>
      <xdr:colOff>106680</xdr:colOff>
      <xdr:row>0</xdr:row>
      <xdr:rowOff>99060</xdr:rowOff>
    </xdr:from>
    <xdr:to>
      <xdr:col>10</xdr:col>
      <xdr:colOff>388620</xdr:colOff>
      <xdr:row>0</xdr:row>
      <xdr:rowOff>654431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38e52906624a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2.xml><?xml version="1.0" encoding="utf-8"?>
<xdr:wsDr xmlns:xdr="http://schemas.openxmlformats.org/drawingml/2006/spreadsheetDrawing">
  <xdr:twoCellAnchor editAs="oneCell">
    <xdr:from>
      <xdr:col>1</xdr:col>
      <xdr:colOff>85725</xdr:colOff>
      <xdr:row>0</xdr:row>
      <xdr:rowOff>95250</xdr:rowOff>
    </xdr:from>
    <xdr:to>
      <xdr:col>3</xdr:col>
      <xdr:colOff>319617</xdr:colOff>
      <xdr:row>1</xdr:row>
      <xdr:rowOff>230523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358a6dd07c42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3.xml><?xml version="1.0" encoding="utf-8"?>
<xdr:wsDr xmlns:xdr="http://schemas.openxmlformats.org/drawingml/2006/spreadsheetDrawing">
  <xdr:twoCellAnchor editAs="oneCell">
    <xdr:from>
      <xdr:col>5</xdr:col>
      <xdr:colOff>0</xdr:colOff>
      <xdr:row>0</xdr:row>
      <xdr:rowOff>114300</xdr:rowOff>
    </xdr:from>
    <xdr:to>
      <xdr:col>8</xdr:col>
      <xdr:colOff>312420</xdr:colOff>
      <xdr:row>0</xdr:row>
      <xdr:rowOff>669671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9d271e14474c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4.xml><?xml version="1.0" encoding="utf-8"?>
<xdr:wsDr xmlns:xdr="http://schemas.openxmlformats.org/drawingml/2006/spreadsheetDrawing">
  <xdr:twoCellAnchor editAs="oneCell">
    <xdr:from>
      <xdr:col>5</xdr:col>
      <xdr:colOff>76200</xdr:colOff>
      <xdr:row>0</xdr:row>
      <xdr:rowOff>137160</xdr:rowOff>
    </xdr:from>
    <xdr:to>
      <xdr:col>8</xdr:col>
      <xdr:colOff>304800</xdr:colOff>
      <xdr:row>0</xdr:row>
      <xdr:rowOff>692531</xdr:rowOff>
    </xdr:to>
    <xdr:pic>
      <xdr:nvPicPr>
        <xdr:cNvPr id="1" name="/xl/media/image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f4d92eac4242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5.xml><?xml version="1.0" encoding="utf-8"?>
<xdr:wsDr xmlns:xdr="http://schemas.openxmlformats.org/drawingml/2006/spreadsheetDrawing">
  <xdr:twoCellAnchor editAs="oneCell">
    <xdr:from>
      <xdr:col>1</xdr:col>
      <xdr:colOff>0</xdr:colOff>
      <xdr:row>0</xdr:row>
      <xdr:rowOff>0</xdr:rowOff>
    </xdr:from>
    <xdr:to>
      <xdr:col>5</xdr:col>
      <xdr:colOff>47625</xdr:colOff>
      <xdr:row>0</xdr:row>
      <xdr:rowOff>666750</xdr:rowOff>
    </xdr:to>
    <xdr:pic>
      <xdr:nvPicPr>
        <xdr:cNvPr id="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62bfe5fcd44b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6.xml><?xml version="1.0" encoding="utf-8"?>
<xdr:wsDr xmlns:xdr="http://schemas.openxmlformats.org/drawingml/2006/spreadsheetDrawing">
  <xdr:twoCellAnchor editAs="oneCell">
    <xdr:from>
      <xdr:col>5</xdr:col>
      <xdr:colOff>68580</xdr:colOff>
      <xdr:row>0</xdr:row>
      <xdr:rowOff>144780</xdr:rowOff>
    </xdr:from>
    <xdr:to>
      <xdr:col>9</xdr:col>
      <xdr:colOff>15240</xdr:colOff>
      <xdr:row>0</xdr:row>
      <xdr:rowOff>700151</xdr:rowOff>
    </xdr:to>
    <xdr:pic>
      <xdr:nvPicPr>
        <xdr:cNvPr id="1" name="/xl/media/image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bff703475d47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7.xml><?xml version="1.0" encoding="utf-8"?>
<xdr:wsDr xmlns:xdr="http://schemas.openxmlformats.org/drawingml/2006/spreadsheetDrawing">
  <xdr:twoCellAnchor editAs="oneCell">
    <xdr:from>
      <xdr:col>5</xdr:col>
      <xdr:colOff>723900</xdr:colOff>
      <xdr:row>0</xdr:row>
      <xdr:rowOff>182880</xdr:rowOff>
    </xdr:from>
    <xdr:to>
      <xdr:col>7</xdr:col>
      <xdr:colOff>365760</xdr:colOff>
      <xdr:row>0</xdr:row>
      <xdr:rowOff>738251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8f7ccf2d194d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8.xml><?xml version="1.0" encoding="utf-8"?>
<xdr:wsDr xmlns:xdr="http://schemas.openxmlformats.org/drawingml/2006/spreadsheetDrawing">
  <xdr:twoCellAnchor editAs="oneCell">
    <xdr:from>
      <xdr:col>5</xdr:col>
      <xdr:colOff>426720</xdr:colOff>
      <xdr:row>0</xdr:row>
      <xdr:rowOff>160020</xdr:rowOff>
    </xdr:from>
    <xdr:to>
      <xdr:col>8</xdr:col>
      <xdr:colOff>647700</xdr:colOff>
      <xdr:row>0</xdr:row>
      <xdr:rowOff>715391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893e56532544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9.xml><?xml version="1.0" encoding="utf-8"?>
<xdr:wsDr xmlns:xdr="http://schemas.openxmlformats.org/drawingml/2006/spreadsheetDrawing">
  <xdr:twoCellAnchor editAs="oneCell">
    <xdr:from>
      <xdr:col>5</xdr:col>
      <xdr:colOff>441960</xdr:colOff>
      <xdr:row>0</xdr:row>
      <xdr:rowOff>152400</xdr:rowOff>
    </xdr:from>
    <xdr:to>
      <xdr:col>8</xdr:col>
      <xdr:colOff>662940</xdr:colOff>
      <xdr:row>0</xdr:row>
      <xdr:rowOff>707771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e1a2b6a5bd44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0.xml><?xml version="1.0" encoding="utf-8"?>
<xdr:wsDr xmlns:xdr="http://schemas.openxmlformats.org/drawingml/2006/spreadsheetDrawing">
  <xdr:twoCellAnchor editAs="oneCell">
    <xdr:from>
      <xdr:col>0</xdr:col>
      <xdr:colOff>57150</xdr:colOff>
      <xdr:row>0</xdr:row>
      <xdr:rowOff>47626</xdr:rowOff>
    </xdr:from>
    <xdr:to>
      <xdr:col>3</xdr:col>
      <xdr:colOff>57150</xdr:colOff>
      <xdr:row>1</xdr:row>
      <xdr:rowOff>73014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5d61646ff04f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1.xml><?xml version="1.0" encoding="utf-8"?>
<xdr:wsDr xmlns:xdr="http://schemas.openxmlformats.org/drawingml/2006/spreadsheetDrawing">
  <xdr:twoCellAnchor editAs="oneCell">
    <xdr:from>
      <xdr:col>5</xdr:col>
      <xdr:colOff>342900</xdr:colOff>
      <xdr:row>0</xdr:row>
      <xdr:rowOff>121920</xdr:rowOff>
    </xdr:from>
    <xdr:to>
      <xdr:col>7</xdr:col>
      <xdr:colOff>760095</xdr:colOff>
      <xdr:row>0</xdr:row>
      <xdr:rowOff>677291</xdr:rowOff>
    </xdr:to>
    <xdr:pic>
      <xdr:nvPicPr>
        <xdr:cNvPr id="1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fa669ac22e4b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2.xml><?xml version="1.0" encoding="utf-8"?>
<xdr:wsDr xmlns:xdr="http://schemas.openxmlformats.org/drawingml/2006/spreadsheetDrawing">
  <xdr:twoCellAnchor editAs="oneCell">
    <xdr:from>
      <xdr:col>20</xdr:col>
      <xdr:colOff>28575</xdr:colOff>
      <xdr:row>9</xdr:row>
      <xdr:rowOff>9525</xdr:rowOff>
    </xdr:from>
    <xdr:to>
      <xdr:col>20</xdr:col>
      <xdr:colOff>314325</xdr:colOff>
      <xdr:row>15</xdr:row>
      <xdr:rowOff>123825</xdr:rowOff>
    </xdr:to>
    <xdr:sp>
      <xdr:nvSpPr>
        <xdr:cNvPr id="1" name="Line 1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13630275" y="1693545"/>
          <a:ext cx="285750" cy="94488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 editAs="oneCell">
    <xdr:from>
      <xdr:col>22</xdr:col>
      <xdr:colOff>590550</xdr:colOff>
      <xdr:row>9</xdr:row>
      <xdr:rowOff>38100</xdr:rowOff>
    </xdr:from>
    <xdr:to>
      <xdr:col>22</xdr:col>
      <xdr:colOff>838200</xdr:colOff>
      <xdr:row>15</xdr:row>
      <xdr:rowOff>161925</xdr:rowOff>
    </xdr:to>
    <xdr:sp>
      <xdr:nvSpPr>
        <xdr:cNvPr id="2" name="Lin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845790" y="1722120"/>
          <a:ext cx="247650" cy="91630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tailEnd type="triangle" w="med" len="med"/>
        </a:ln>
      </xdr:spPr>
    </xdr:sp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Priscilla Fuentes" id="{40B9040F-23F8-4E13-8E8E-44DBA282C612}"/>
</xltc:personList>
</file>

<file path=xl/tables/table1.xml><?xml version="1.0" encoding="utf-8"?>
<x:table xmlns:x="http://schemas.openxmlformats.org/spreadsheetml/2006/main" id="4" name="Tabla132885" displayName="Tabla132885" ref="AN2:AN9" headerRowCount="0">
  <x:tableColumns count="1">
    <x:tableColumn id="1" name="Columna1"/>
  </x:tableColumns>
  <x:tableStyleInfo name="TableStyleMedium9" showRowStripes="1"/>
</x:table>
</file>

<file path=xl/tables/table2.xml><?xml version="1.0" encoding="utf-8"?>
<x:table xmlns:x="http://schemas.openxmlformats.org/spreadsheetml/2006/main" id="5" name="Tabla364996" displayName="Tabla364996" ref="AM1:AM3">
  <x:autoFilter ref="AM1:AM3"/>
  <x:tableColumns count="1">
    <x:tableColumn id="1" name="Figures"/>
  </x:tableColumns>
  <x:tableStyleInfo name="TableStyleMedium9" showRowStripes="1"/>
</x:table>
</file>

<file path=xl/tables/table3.xml><?xml version="1.0" encoding="utf-8"?>
<x:table xmlns:x="http://schemas.openxmlformats.org/spreadsheetml/2006/main" id="6" name="Tabla47510107" displayName="Tabla47510107" ref="AL1:AL3">
  <x:autoFilter ref="AL1:AL3"/>
  <x:tableColumns count="1">
    <x:tableColumn id="1" name="Rejected"/>
  </x:tableColumns>
  <x:tableStyleInfo name="TableStyleMedium9" showRowStripes="1"/>
</x:table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C10" dT="2023-10-17T20:30:00.02" personId="{40B9040F-23F8-4E13-8E8E-44DBA282C612}" id="{3817A261-919E-4742-918F-7C29226347EA}">
    <xltc:text>Factor de correc de vol a peso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C10" dT="2023-10-17T20:30:00.02" personId="{40B9040F-23F8-4E13-8E8E-44DBA282C612}" id="{F0C213DD-6F94-4485-947F-DAAA7D9076C4}">
    <xltc:text>Factor de correc de vol a peso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1fdebb1d7148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8b44aed03c845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74c6cff1f714c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80a8656156eb48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7ee3209f295442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e34cebdf5a5e44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4ed218ba158b43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1.xml" Id="Rec2f98b9bb0a46e4" /><Relationship Type="http://schemas.openxmlformats.org/officeDocument/2006/relationships/vmlDrawing" Target="/xl/drawings/vmldrawing.vml" Id="R20dffe4454a64db8" /><Relationship Type="http://schemas.openxmlformats.org/officeDocument/2006/relationships/drawing" Target="/xl/drawings/drawing8.xml" Id="Ra68e5743a3184aff" /><Relationship Type="http://schemas.openxmlformats.org/officeDocument/2006/relationships/table" Target="/xl/tables/table1.xml" Id="R3506818d68e04d04" /><Relationship Type="http://schemas.openxmlformats.org/officeDocument/2006/relationships/table" Target="/xl/tables/table2.xml" Id="R5631dea483db4299" /><Relationship Type="http://schemas.openxmlformats.org/officeDocument/2006/relationships/table" Target="/xl/tables/table3.xml" Id="R7d76d2c61d6d4d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332ce413e633477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2f02a2c86d0a4d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2.xml" Id="R2fcc492eaed84f47" /><Relationship Type="http://schemas.openxmlformats.org/officeDocument/2006/relationships/vmlDrawing" Target="/xl/drawings/vmldrawing2.vml" Id="R4b884b458acb427f" /><Relationship Type="http://schemas.openxmlformats.org/officeDocument/2006/relationships/drawing" Target="/xl/drawings/drawing11.xml" Id="Re0ff550eaa0540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3.xml" Id="Rf479ee0840824305" /><Relationship Type="http://schemas.openxmlformats.org/officeDocument/2006/relationships/vmlDrawing" Target="/xl/drawings/vmldrawing3.vml" Id="Rabfb0e1ae5c04d30" /><Relationship Type="http://schemas.openxmlformats.org/officeDocument/2006/relationships/drawing" Target="/xl/drawings/drawing12.xml" Id="R3e52eb63c5ae41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4.xml" Id="R75d41f5baaa34a5b" /><Relationship Type="http://schemas.openxmlformats.org/officeDocument/2006/relationships/vmlDrawing" Target="/xl/drawings/vmldrawing4.vml" Id="R106c2f64508b4051" /><Relationship Type="http://schemas.microsoft.com/office/2017/10/relationships/threadedComment" Target="/xl/threadedcomments/threadedcomment.xml" Id="R9e430c631ad7472d" /><Relationship Type="http://schemas.openxmlformats.org/officeDocument/2006/relationships/drawing" Target="/xl/drawings/drawing13.xml" Id="R79b1cacce552469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5.xml" Id="R892a86396524403f" /><Relationship Type="http://schemas.openxmlformats.org/officeDocument/2006/relationships/vmlDrawing" Target="/xl/drawings/vmldrawing5.vml" Id="Rac3456cecbdf4cf3" /><Relationship Type="http://schemas.openxmlformats.org/officeDocument/2006/relationships/drawing" Target="/xl/drawings/drawing14.xml" Id="R2143a37aff5f468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6.xml" Id="Rd96c5cb83afd4e05" /><Relationship Type="http://schemas.openxmlformats.org/officeDocument/2006/relationships/vmlDrawing" Target="/xl/drawings/vmldrawing6.vml" Id="R74a701b75e5142d1" /><Relationship Type="http://schemas.microsoft.com/office/2017/10/relationships/threadedComment" Target="/xl/threadedcomments/threadedcomment2.xml" Id="Ra81537df25264720" /><Relationship Type="http://schemas.openxmlformats.org/officeDocument/2006/relationships/drawing" Target="/xl/drawings/drawing15.xml" Id="R8158387ffcc4414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comments" Target="/xl/comments7.xml" Id="Rfc10bcd5b7ee41d2" /><Relationship Type="http://schemas.openxmlformats.org/officeDocument/2006/relationships/vmlDrawing" Target="/xl/drawings/vmldrawing7.vml" Id="R5d3a97174a4844d9" /><Relationship Type="http://schemas.openxmlformats.org/officeDocument/2006/relationships/drawing" Target="/xl/drawings/drawing16.xml" Id="R5f19f3a7b9dd4b8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47d342ebdd3148f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8f9581d00afa4ca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c97b4ad3280041a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comments" Target="/xl/comments8.xml" Id="R568fdeaa73f74ee0" /><Relationship Type="http://schemas.openxmlformats.org/officeDocument/2006/relationships/vmlDrawing" Target="/xl/drawings/vmldrawing8.vml" Id="R428266cca5ca4c24" /><Relationship Type="http://schemas.openxmlformats.org/officeDocument/2006/relationships/drawing" Target="/xl/drawings/drawing20.xml" Id="Rd6a38ed1cd65433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e4ddf4a9fde0464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4aa2a81605aa483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727fca4e28004f5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7c68f755b3db4c4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819330fae7104433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6.xml" Id="Raf9337c66cc74c54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7.xml" Id="Rbedd58ae449a464c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comments" Target="/xl/comments9.xml" Id="R0c0d78a261284f56" /><Relationship Type="http://schemas.openxmlformats.org/officeDocument/2006/relationships/vmlDrawing" Target="/xl/drawings/vmldrawing9.vml" Id="Refdac1cef33f40ab" /><Relationship Type="http://schemas.openxmlformats.org/officeDocument/2006/relationships/drawing" Target="/xl/drawings/drawing28.xml" Id="R38c9a851a65944d2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comments" Target="/xl/comments10.xml" Id="R018dbb966b814298" /><Relationship Type="http://schemas.openxmlformats.org/officeDocument/2006/relationships/vmlDrawing" Target="/xl/drawings/vmldrawing10.vml" Id="Rf51e3c7d949d43c4" /><Relationship Type="http://schemas.openxmlformats.org/officeDocument/2006/relationships/drawing" Target="/xl/drawings/drawing29.xml" Id="R52cbbcd2c54342c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comments" Target="/xl/comments11.xml" Id="R212876d89de34af7" /><Relationship Type="http://schemas.openxmlformats.org/officeDocument/2006/relationships/vmlDrawing" Target="/xl/drawings/vmldrawing11.vml" Id="R9b1509b73f02426b" /><Relationship Type="http://schemas.openxmlformats.org/officeDocument/2006/relationships/drawing" Target="/xl/drawings/drawing30.xml" Id="R3f5a9b7183ff4ae2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1.xml" Id="R2e2dfd3f72ee4e4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2.xml" Id="R29340c5c84c540c5" /></Relationships>
</file>

<file path=xl/worksheets/sheet1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7.25"/>
  <x:cols>
    <x:col min="1" max="1" width="12.42578125" style="1539" customWidth="1"/>
    <x:col min="2" max="2" width="3" style="1539" customWidth="1"/>
    <x:col min="3" max="7" width="16.5703125" style="1539" customWidth="1"/>
    <x:col min="8" max="8" width="2.28515625" style="1539" customWidth="1"/>
    <x:col min="9" max="255" width="11.5703125" style="1539" customWidth="0"/>
    <x:col min="256" max="256" width="13.7109375" style="1539" customWidth="1"/>
    <x:col min="257" max="257" width="2.7109375" style="1539" customWidth="1"/>
    <x:col min="258" max="258" width="9.7109375" style="1539" customWidth="1"/>
    <x:col min="259" max="259" width="15.7109375" style="1539" customWidth="1"/>
    <x:col min="260" max="260" width="18.5703125" style="1539" customWidth="1"/>
    <x:col min="261" max="261" width="18.7109375" style="1539" customWidth="1"/>
    <x:col min="262" max="262" width="22.140625" style="1539" customWidth="1"/>
    <x:col min="263" max="263" width="17.28515625" style="1539" customWidth="1"/>
    <x:col min="264" max="264" width="2.28515625" style="1539" customWidth="1"/>
    <x:col min="265" max="511" width="11.5703125" style="1539" customWidth="0"/>
    <x:col min="512" max="512" width="13.7109375" style="1539" customWidth="1"/>
    <x:col min="513" max="513" width="2.7109375" style="1539" customWidth="1"/>
    <x:col min="514" max="514" width="9.7109375" style="1539" customWidth="1"/>
    <x:col min="515" max="515" width="15.7109375" style="1539" customWidth="1"/>
    <x:col min="516" max="516" width="18.5703125" style="1539" customWidth="1"/>
    <x:col min="517" max="517" width="18.7109375" style="1539" customWidth="1"/>
    <x:col min="518" max="518" width="22.140625" style="1539" customWidth="1"/>
    <x:col min="519" max="519" width="17.28515625" style="1539" customWidth="1"/>
    <x:col min="520" max="520" width="2.28515625" style="1539" customWidth="1"/>
    <x:col min="521" max="767" width="11.5703125" style="1539" customWidth="0"/>
    <x:col min="768" max="768" width="13.7109375" style="1539" customWidth="1"/>
    <x:col min="769" max="769" width="2.7109375" style="1539" customWidth="1"/>
    <x:col min="770" max="770" width="9.7109375" style="1539" customWidth="1"/>
    <x:col min="771" max="771" width="15.7109375" style="1539" customWidth="1"/>
    <x:col min="772" max="772" width="18.5703125" style="1539" customWidth="1"/>
    <x:col min="773" max="773" width="18.7109375" style="1539" customWidth="1"/>
    <x:col min="774" max="774" width="22.140625" style="1539" customWidth="1"/>
    <x:col min="775" max="775" width="17.28515625" style="1539" customWidth="1"/>
    <x:col min="776" max="776" width="2.28515625" style="1539" customWidth="1"/>
    <x:col min="777" max="1023" width="11.5703125" style="1539" customWidth="0"/>
    <x:col min="1024" max="1024" width="13.7109375" style="1539" customWidth="1"/>
    <x:col min="1025" max="1025" width="2.7109375" style="1539" customWidth="1"/>
    <x:col min="1026" max="1026" width="9.7109375" style="1539" customWidth="1"/>
    <x:col min="1027" max="1027" width="15.7109375" style="1539" customWidth="1"/>
    <x:col min="1028" max="1028" width="18.5703125" style="1539" customWidth="1"/>
    <x:col min="1029" max="1029" width="18.7109375" style="1539" customWidth="1"/>
    <x:col min="1030" max="1030" width="22.140625" style="1539" customWidth="1"/>
    <x:col min="1031" max="1031" width="17.28515625" style="1539" customWidth="1"/>
    <x:col min="1032" max="1032" width="2.28515625" style="1539" customWidth="1"/>
    <x:col min="1033" max="1279" width="11.5703125" style="1539" customWidth="0"/>
    <x:col min="1280" max="1280" width="13.7109375" style="1539" customWidth="1"/>
    <x:col min="1281" max="1281" width="2.7109375" style="1539" customWidth="1"/>
    <x:col min="1282" max="1282" width="9.7109375" style="1539" customWidth="1"/>
    <x:col min="1283" max="1283" width="15.7109375" style="1539" customWidth="1"/>
    <x:col min="1284" max="1284" width="18.5703125" style="1539" customWidth="1"/>
    <x:col min="1285" max="1285" width="18.7109375" style="1539" customWidth="1"/>
    <x:col min="1286" max="1286" width="22.140625" style="1539" customWidth="1"/>
    <x:col min="1287" max="1287" width="17.28515625" style="1539" customWidth="1"/>
    <x:col min="1288" max="1288" width="2.28515625" style="1539" customWidth="1"/>
    <x:col min="1289" max="1535" width="11.5703125" style="1539" customWidth="0"/>
    <x:col min="1536" max="1536" width="13.7109375" style="1539" customWidth="1"/>
    <x:col min="1537" max="1537" width="2.7109375" style="1539" customWidth="1"/>
    <x:col min="1538" max="1538" width="9.7109375" style="1539" customWidth="1"/>
    <x:col min="1539" max="1539" width="15.7109375" style="1539" customWidth="1"/>
    <x:col min="1540" max="1540" width="18.5703125" style="1539" customWidth="1"/>
    <x:col min="1541" max="1541" width="18.7109375" style="1539" customWidth="1"/>
    <x:col min="1542" max="1542" width="22.140625" style="1539" customWidth="1"/>
    <x:col min="1543" max="1543" width="17.28515625" style="1539" customWidth="1"/>
    <x:col min="1544" max="1544" width="2.28515625" style="1539" customWidth="1"/>
    <x:col min="1545" max="1791" width="11.5703125" style="1539" customWidth="0"/>
    <x:col min="1792" max="1792" width="13.7109375" style="1539" customWidth="1"/>
    <x:col min="1793" max="1793" width="2.7109375" style="1539" customWidth="1"/>
    <x:col min="1794" max="1794" width="9.7109375" style="1539" customWidth="1"/>
    <x:col min="1795" max="1795" width="15.7109375" style="1539" customWidth="1"/>
    <x:col min="1796" max="1796" width="18.5703125" style="1539" customWidth="1"/>
    <x:col min="1797" max="1797" width="18.7109375" style="1539" customWidth="1"/>
    <x:col min="1798" max="1798" width="22.140625" style="1539" customWidth="1"/>
    <x:col min="1799" max="1799" width="17.28515625" style="1539" customWidth="1"/>
    <x:col min="1800" max="1800" width="2.28515625" style="1539" customWidth="1"/>
    <x:col min="1801" max="2047" width="11.5703125" style="1539" customWidth="0"/>
    <x:col min="2048" max="2048" width="13.7109375" style="1539" customWidth="1"/>
    <x:col min="2049" max="2049" width="2.7109375" style="1539" customWidth="1"/>
    <x:col min="2050" max="2050" width="9.7109375" style="1539" customWidth="1"/>
    <x:col min="2051" max="2051" width="15.7109375" style="1539" customWidth="1"/>
    <x:col min="2052" max="2052" width="18.5703125" style="1539" customWidth="1"/>
    <x:col min="2053" max="2053" width="18.7109375" style="1539" customWidth="1"/>
    <x:col min="2054" max="2054" width="22.140625" style="1539" customWidth="1"/>
    <x:col min="2055" max="2055" width="17.28515625" style="1539" customWidth="1"/>
    <x:col min="2056" max="2056" width="2.28515625" style="1539" customWidth="1"/>
    <x:col min="2057" max="2303" width="11.5703125" style="1539" customWidth="0"/>
    <x:col min="2304" max="2304" width="13.7109375" style="1539" customWidth="1"/>
    <x:col min="2305" max="2305" width="2.7109375" style="1539" customWidth="1"/>
    <x:col min="2306" max="2306" width="9.7109375" style="1539" customWidth="1"/>
    <x:col min="2307" max="2307" width="15.7109375" style="1539" customWidth="1"/>
    <x:col min="2308" max="2308" width="18.5703125" style="1539" customWidth="1"/>
    <x:col min="2309" max="2309" width="18.7109375" style="1539" customWidth="1"/>
    <x:col min="2310" max="2310" width="22.140625" style="1539" customWidth="1"/>
    <x:col min="2311" max="2311" width="17.28515625" style="1539" customWidth="1"/>
    <x:col min="2312" max="2312" width="2.28515625" style="1539" customWidth="1"/>
    <x:col min="2313" max="2559" width="11.5703125" style="1539" customWidth="0"/>
    <x:col min="2560" max="2560" width="13.7109375" style="1539" customWidth="1"/>
    <x:col min="2561" max="2561" width="2.7109375" style="1539" customWidth="1"/>
    <x:col min="2562" max="2562" width="9.7109375" style="1539" customWidth="1"/>
    <x:col min="2563" max="2563" width="15.7109375" style="1539" customWidth="1"/>
    <x:col min="2564" max="2564" width="18.5703125" style="1539" customWidth="1"/>
    <x:col min="2565" max="2565" width="18.7109375" style="1539" customWidth="1"/>
    <x:col min="2566" max="2566" width="22.140625" style="1539" customWidth="1"/>
    <x:col min="2567" max="2567" width="17.28515625" style="1539" customWidth="1"/>
    <x:col min="2568" max="2568" width="2.28515625" style="1539" customWidth="1"/>
    <x:col min="2569" max="2815" width="11.5703125" style="1539" customWidth="0"/>
    <x:col min="2816" max="2816" width="13.7109375" style="1539" customWidth="1"/>
    <x:col min="2817" max="2817" width="2.7109375" style="1539" customWidth="1"/>
    <x:col min="2818" max="2818" width="9.7109375" style="1539" customWidth="1"/>
    <x:col min="2819" max="2819" width="15.7109375" style="1539" customWidth="1"/>
    <x:col min="2820" max="2820" width="18.5703125" style="1539" customWidth="1"/>
    <x:col min="2821" max="2821" width="18.7109375" style="1539" customWidth="1"/>
    <x:col min="2822" max="2822" width="22.140625" style="1539" customWidth="1"/>
    <x:col min="2823" max="2823" width="17.28515625" style="1539" customWidth="1"/>
    <x:col min="2824" max="2824" width="2.28515625" style="1539" customWidth="1"/>
    <x:col min="2825" max="3071" width="11.5703125" style="1539" customWidth="0"/>
    <x:col min="3072" max="3072" width="13.7109375" style="1539" customWidth="1"/>
    <x:col min="3073" max="3073" width="2.7109375" style="1539" customWidth="1"/>
    <x:col min="3074" max="3074" width="9.7109375" style="1539" customWidth="1"/>
    <x:col min="3075" max="3075" width="15.7109375" style="1539" customWidth="1"/>
    <x:col min="3076" max="3076" width="18.5703125" style="1539" customWidth="1"/>
    <x:col min="3077" max="3077" width="18.7109375" style="1539" customWidth="1"/>
    <x:col min="3078" max="3078" width="22.140625" style="1539" customWidth="1"/>
    <x:col min="3079" max="3079" width="17.28515625" style="1539" customWidth="1"/>
    <x:col min="3080" max="3080" width="2.28515625" style="1539" customWidth="1"/>
    <x:col min="3081" max="3327" width="11.5703125" style="1539" customWidth="0"/>
    <x:col min="3328" max="3328" width="13.7109375" style="1539" customWidth="1"/>
    <x:col min="3329" max="3329" width="2.7109375" style="1539" customWidth="1"/>
    <x:col min="3330" max="3330" width="9.7109375" style="1539" customWidth="1"/>
    <x:col min="3331" max="3331" width="15.7109375" style="1539" customWidth="1"/>
    <x:col min="3332" max="3332" width="18.5703125" style="1539" customWidth="1"/>
    <x:col min="3333" max="3333" width="18.7109375" style="1539" customWidth="1"/>
    <x:col min="3334" max="3334" width="22.140625" style="1539" customWidth="1"/>
    <x:col min="3335" max="3335" width="17.28515625" style="1539" customWidth="1"/>
    <x:col min="3336" max="3336" width="2.28515625" style="1539" customWidth="1"/>
    <x:col min="3337" max="3583" width="11.5703125" style="1539" customWidth="0"/>
    <x:col min="3584" max="3584" width="13.7109375" style="1539" customWidth="1"/>
    <x:col min="3585" max="3585" width="2.7109375" style="1539" customWidth="1"/>
    <x:col min="3586" max="3586" width="9.7109375" style="1539" customWidth="1"/>
    <x:col min="3587" max="3587" width="15.7109375" style="1539" customWidth="1"/>
    <x:col min="3588" max="3588" width="18.5703125" style="1539" customWidth="1"/>
    <x:col min="3589" max="3589" width="18.7109375" style="1539" customWidth="1"/>
    <x:col min="3590" max="3590" width="22.140625" style="1539" customWidth="1"/>
    <x:col min="3591" max="3591" width="17.28515625" style="1539" customWidth="1"/>
    <x:col min="3592" max="3592" width="2.28515625" style="1539" customWidth="1"/>
    <x:col min="3593" max="3839" width="11.5703125" style="1539" customWidth="0"/>
    <x:col min="3840" max="3840" width="13.7109375" style="1539" customWidth="1"/>
    <x:col min="3841" max="3841" width="2.7109375" style="1539" customWidth="1"/>
    <x:col min="3842" max="3842" width="9.7109375" style="1539" customWidth="1"/>
    <x:col min="3843" max="3843" width="15.7109375" style="1539" customWidth="1"/>
    <x:col min="3844" max="3844" width="18.5703125" style="1539" customWidth="1"/>
    <x:col min="3845" max="3845" width="18.7109375" style="1539" customWidth="1"/>
    <x:col min="3846" max="3846" width="22.140625" style="1539" customWidth="1"/>
    <x:col min="3847" max="3847" width="17.28515625" style="1539" customWidth="1"/>
    <x:col min="3848" max="3848" width="2.28515625" style="1539" customWidth="1"/>
    <x:col min="3849" max="4095" width="11.5703125" style="1539" customWidth="0"/>
    <x:col min="4096" max="4096" width="13.7109375" style="1539" customWidth="1"/>
    <x:col min="4097" max="4097" width="2.7109375" style="1539" customWidth="1"/>
    <x:col min="4098" max="4098" width="9.7109375" style="1539" customWidth="1"/>
    <x:col min="4099" max="4099" width="15.7109375" style="1539" customWidth="1"/>
    <x:col min="4100" max="4100" width="18.5703125" style="1539" customWidth="1"/>
    <x:col min="4101" max="4101" width="18.7109375" style="1539" customWidth="1"/>
    <x:col min="4102" max="4102" width="22.140625" style="1539" customWidth="1"/>
    <x:col min="4103" max="4103" width="17.28515625" style="1539" customWidth="1"/>
    <x:col min="4104" max="4104" width="2.28515625" style="1539" customWidth="1"/>
    <x:col min="4105" max="4351" width="11.5703125" style="1539" customWidth="0"/>
    <x:col min="4352" max="4352" width="13.7109375" style="1539" customWidth="1"/>
    <x:col min="4353" max="4353" width="2.7109375" style="1539" customWidth="1"/>
    <x:col min="4354" max="4354" width="9.7109375" style="1539" customWidth="1"/>
    <x:col min="4355" max="4355" width="15.7109375" style="1539" customWidth="1"/>
    <x:col min="4356" max="4356" width="18.5703125" style="1539" customWidth="1"/>
    <x:col min="4357" max="4357" width="18.7109375" style="1539" customWidth="1"/>
    <x:col min="4358" max="4358" width="22.140625" style="1539" customWidth="1"/>
    <x:col min="4359" max="4359" width="17.28515625" style="1539" customWidth="1"/>
    <x:col min="4360" max="4360" width="2.28515625" style="1539" customWidth="1"/>
    <x:col min="4361" max="4607" width="11.5703125" style="1539" customWidth="0"/>
    <x:col min="4608" max="4608" width="13.7109375" style="1539" customWidth="1"/>
    <x:col min="4609" max="4609" width="2.7109375" style="1539" customWidth="1"/>
    <x:col min="4610" max="4610" width="9.7109375" style="1539" customWidth="1"/>
    <x:col min="4611" max="4611" width="15.7109375" style="1539" customWidth="1"/>
    <x:col min="4612" max="4612" width="18.5703125" style="1539" customWidth="1"/>
    <x:col min="4613" max="4613" width="18.7109375" style="1539" customWidth="1"/>
    <x:col min="4614" max="4614" width="22.140625" style="1539" customWidth="1"/>
    <x:col min="4615" max="4615" width="17.28515625" style="1539" customWidth="1"/>
    <x:col min="4616" max="4616" width="2.28515625" style="1539" customWidth="1"/>
    <x:col min="4617" max="4863" width="11.5703125" style="1539" customWidth="0"/>
    <x:col min="4864" max="4864" width="13.7109375" style="1539" customWidth="1"/>
    <x:col min="4865" max="4865" width="2.7109375" style="1539" customWidth="1"/>
    <x:col min="4866" max="4866" width="9.7109375" style="1539" customWidth="1"/>
    <x:col min="4867" max="4867" width="15.7109375" style="1539" customWidth="1"/>
    <x:col min="4868" max="4868" width="18.5703125" style="1539" customWidth="1"/>
    <x:col min="4869" max="4869" width="18.7109375" style="1539" customWidth="1"/>
    <x:col min="4870" max="4870" width="22.140625" style="1539" customWidth="1"/>
    <x:col min="4871" max="4871" width="17.28515625" style="1539" customWidth="1"/>
    <x:col min="4872" max="4872" width="2.28515625" style="1539" customWidth="1"/>
    <x:col min="4873" max="5119" width="11.5703125" style="1539" customWidth="0"/>
    <x:col min="5120" max="5120" width="13.7109375" style="1539" customWidth="1"/>
    <x:col min="5121" max="5121" width="2.7109375" style="1539" customWidth="1"/>
    <x:col min="5122" max="5122" width="9.7109375" style="1539" customWidth="1"/>
    <x:col min="5123" max="5123" width="15.7109375" style="1539" customWidth="1"/>
    <x:col min="5124" max="5124" width="18.5703125" style="1539" customWidth="1"/>
    <x:col min="5125" max="5125" width="18.7109375" style="1539" customWidth="1"/>
    <x:col min="5126" max="5126" width="22.140625" style="1539" customWidth="1"/>
    <x:col min="5127" max="5127" width="17.28515625" style="1539" customWidth="1"/>
    <x:col min="5128" max="5128" width="2.28515625" style="1539" customWidth="1"/>
    <x:col min="5129" max="5375" width="11.5703125" style="1539" customWidth="0"/>
    <x:col min="5376" max="5376" width="13.7109375" style="1539" customWidth="1"/>
    <x:col min="5377" max="5377" width="2.7109375" style="1539" customWidth="1"/>
    <x:col min="5378" max="5378" width="9.7109375" style="1539" customWidth="1"/>
    <x:col min="5379" max="5379" width="15.7109375" style="1539" customWidth="1"/>
    <x:col min="5380" max="5380" width="18.5703125" style="1539" customWidth="1"/>
    <x:col min="5381" max="5381" width="18.7109375" style="1539" customWidth="1"/>
    <x:col min="5382" max="5382" width="22.140625" style="1539" customWidth="1"/>
    <x:col min="5383" max="5383" width="17.28515625" style="1539" customWidth="1"/>
    <x:col min="5384" max="5384" width="2.28515625" style="1539" customWidth="1"/>
    <x:col min="5385" max="5631" width="11.5703125" style="1539" customWidth="0"/>
    <x:col min="5632" max="5632" width="13.7109375" style="1539" customWidth="1"/>
    <x:col min="5633" max="5633" width="2.7109375" style="1539" customWidth="1"/>
    <x:col min="5634" max="5634" width="9.7109375" style="1539" customWidth="1"/>
    <x:col min="5635" max="5635" width="15.7109375" style="1539" customWidth="1"/>
    <x:col min="5636" max="5636" width="18.5703125" style="1539" customWidth="1"/>
    <x:col min="5637" max="5637" width="18.7109375" style="1539" customWidth="1"/>
    <x:col min="5638" max="5638" width="22.140625" style="1539" customWidth="1"/>
    <x:col min="5639" max="5639" width="17.28515625" style="1539" customWidth="1"/>
    <x:col min="5640" max="5640" width="2.28515625" style="1539" customWidth="1"/>
    <x:col min="5641" max="5887" width="11.5703125" style="1539" customWidth="0"/>
    <x:col min="5888" max="5888" width="13.7109375" style="1539" customWidth="1"/>
    <x:col min="5889" max="5889" width="2.7109375" style="1539" customWidth="1"/>
    <x:col min="5890" max="5890" width="9.7109375" style="1539" customWidth="1"/>
    <x:col min="5891" max="5891" width="15.7109375" style="1539" customWidth="1"/>
    <x:col min="5892" max="5892" width="18.5703125" style="1539" customWidth="1"/>
    <x:col min="5893" max="5893" width="18.7109375" style="1539" customWidth="1"/>
    <x:col min="5894" max="5894" width="22.140625" style="1539" customWidth="1"/>
    <x:col min="5895" max="5895" width="17.28515625" style="1539" customWidth="1"/>
    <x:col min="5896" max="5896" width="2.28515625" style="1539" customWidth="1"/>
    <x:col min="5897" max="6143" width="11.5703125" style="1539" customWidth="0"/>
    <x:col min="6144" max="6144" width="13.7109375" style="1539" customWidth="1"/>
    <x:col min="6145" max="6145" width="2.7109375" style="1539" customWidth="1"/>
    <x:col min="6146" max="6146" width="9.7109375" style="1539" customWidth="1"/>
    <x:col min="6147" max="6147" width="15.7109375" style="1539" customWidth="1"/>
    <x:col min="6148" max="6148" width="18.5703125" style="1539" customWidth="1"/>
    <x:col min="6149" max="6149" width="18.7109375" style="1539" customWidth="1"/>
    <x:col min="6150" max="6150" width="22.140625" style="1539" customWidth="1"/>
    <x:col min="6151" max="6151" width="17.28515625" style="1539" customWidth="1"/>
    <x:col min="6152" max="6152" width="2.28515625" style="1539" customWidth="1"/>
    <x:col min="6153" max="6399" width="11.5703125" style="1539" customWidth="0"/>
    <x:col min="6400" max="6400" width="13.7109375" style="1539" customWidth="1"/>
    <x:col min="6401" max="6401" width="2.7109375" style="1539" customWidth="1"/>
    <x:col min="6402" max="6402" width="9.7109375" style="1539" customWidth="1"/>
    <x:col min="6403" max="6403" width="15.7109375" style="1539" customWidth="1"/>
    <x:col min="6404" max="6404" width="18.5703125" style="1539" customWidth="1"/>
    <x:col min="6405" max="6405" width="18.7109375" style="1539" customWidth="1"/>
    <x:col min="6406" max="6406" width="22.140625" style="1539" customWidth="1"/>
    <x:col min="6407" max="6407" width="17.28515625" style="1539" customWidth="1"/>
    <x:col min="6408" max="6408" width="2.28515625" style="1539" customWidth="1"/>
    <x:col min="6409" max="6655" width="11.5703125" style="1539" customWidth="0"/>
    <x:col min="6656" max="6656" width="13.7109375" style="1539" customWidth="1"/>
    <x:col min="6657" max="6657" width="2.7109375" style="1539" customWidth="1"/>
    <x:col min="6658" max="6658" width="9.7109375" style="1539" customWidth="1"/>
    <x:col min="6659" max="6659" width="15.7109375" style="1539" customWidth="1"/>
    <x:col min="6660" max="6660" width="18.5703125" style="1539" customWidth="1"/>
    <x:col min="6661" max="6661" width="18.7109375" style="1539" customWidth="1"/>
    <x:col min="6662" max="6662" width="22.140625" style="1539" customWidth="1"/>
    <x:col min="6663" max="6663" width="17.28515625" style="1539" customWidth="1"/>
    <x:col min="6664" max="6664" width="2.28515625" style="1539" customWidth="1"/>
    <x:col min="6665" max="6911" width="11.5703125" style="1539" customWidth="0"/>
    <x:col min="6912" max="6912" width="13.7109375" style="1539" customWidth="1"/>
    <x:col min="6913" max="6913" width="2.7109375" style="1539" customWidth="1"/>
    <x:col min="6914" max="6914" width="9.7109375" style="1539" customWidth="1"/>
    <x:col min="6915" max="6915" width="15.7109375" style="1539" customWidth="1"/>
    <x:col min="6916" max="6916" width="18.5703125" style="1539" customWidth="1"/>
    <x:col min="6917" max="6917" width="18.7109375" style="1539" customWidth="1"/>
    <x:col min="6918" max="6918" width="22.140625" style="1539" customWidth="1"/>
    <x:col min="6919" max="6919" width="17.28515625" style="1539" customWidth="1"/>
    <x:col min="6920" max="6920" width="2.28515625" style="1539" customWidth="1"/>
    <x:col min="6921" max="7167" width="11.5703125" style="1539" customWidth="0"/>
    <x:col min="7168" max="7168" width="13.7109375" style="1539" customWidth="1"/>
    <x:col min="7169" max="7169" width="2.7109375" style="1539" customWidth="1"/>
    <x:col min="7170" max="7170" width="9.7109375" style="1539" customWidth="1"/>
    <x:col min="7171" max="7171" width="15.7109375" style="1539" customWidth="1"/>
    <x:col min="7172" max="7172" width="18.5703125" style="1539" customWidth="1"/>
    <x:col min="7173" max="7173" width="18.7109375" style="1539" customWidth="1"/>
    <x:col min="7174" max="7174" width="22.140625" style="1539" customWidth="1"/>
    <x:col min="7175" max="7175" width="17.28515625" style="1539" customWidth="1"/>
    <x:col min="7176" max="7176" width="2.28515625" style="1539" customWidth="1"/>
    <x:col min="7177" max="7423" width="11.5703125" style="1539" customWidth="0"/>
    <x:col min="7424" max="7424" width="13.7109375" style="1539" customWidth="1"/>
    <x:col min="7425" max="7425" width="2.7109375" style="1539" customWidth="1"/>
    <x:col min="7426" max="7426" width="9.7109375" style="1539" customWidth="1"/>
    <x:col min="7427" max="7427" width="15.7109375" style="1539" customWidth="1"/>
    <x:col min="7428" max="7428" width="18.5703125" style="1539" customWidth="1"/>
    <x:col min="7429" max="7429" width="18.7109375" style="1539" customWidth="1"/>
    <x:col min="7430" max="7430" width="22.140625" style="1539" customWidth="1"/>
    <x:col min="7431" max="7431" width="17.28515625" style="1539" customWidth="1"/>
    <x:col min="7432" max="7432" width="2.28515625" style="1539" customWidth="1"/>
    <x:col min="7433" max="7679" width="11.5703125" style="1539" customWidth="0"/>
    <x:col min="7680" max="7680" width="13.7109375" style="1539" customWidth="1"/>
    <x:col min="7681" max="7681" width="2.7109375" style="1539" customWidth="1"/>
    <x:col min="7682" max="7682" width="9.7109375" style="1539" customWidth="1"/>
    <x:col min="7683" max="7683" width="15.7109375" style="1539" customWidth="1"/>
    <x:col min="7684" max="7684" width="18.5703125" style="1539" customWidth="1"/>
    <x:col min="7685" max="7685" width="18.7109375" style="1539" customWidth="1"/>
    <x:col min="7686" max="7686" width="22.140625" style="1539" customWidth="1"/>
    <x:col min="7687" max="7687" width="17.28515625" style="1539" customWidth="1"/>
    <x:col min="7688" max="7688" width="2.28515625" style="1539" customWidth="1"/>
    <x:col min="7689" max="7935" width="11.5703125" style="1539" customWidth="0"/>
    <x:col min="7936" max="7936" width="13.7109375" style="1539" customWidth="1"/>
    <x:col min="7937" max="7937" width="2.7109375" style="1539" customWidth="1"/>
    <x:col min="7938" max="7938" width="9.7109375" style="1539" customWidth="1"/>
    <x:col min="7939" max="7939" width="15.7109375" style="1539" customWidth="1"/>
    <x:col min="7940" max="7940" width="18.5703125" style="1539" customWidth="1"/>
    <x:col min="7941" max="7941" width="18.7109375" style="1539" customWidth="1"/>
    <x:col min="7942" max="7942" width="22.140625" style="1539" customWidth="1"/>
    <x:col min="7943" max="7943" width="17.28515625" style="1539" customWidth="1"/>
    <x:col min="7944" max="7944" width="2.28515625" style="1539" customWidth="1"/>
    <x:col min="7945" max="8191" width="11.5703125" style="1539" customWidth="0"/>
    <x:col min="8192" max="8192" width="13.7109375" style="1539" customWidth="1"/>
    <x:col min="8193" max="8193" width="2.7109375" style="1539" customWidth="1"/>
    <x:col min="8194" max="8194" width="9.7109375" style="1539" customWidth="1"/>
    <x:col min="8195" max="8195" width="15.7109375" style="1539" customWidth="1"/>
    <x:col min="8196" max="8196" width="18.5703125" style="1539" customWidth="1"/>
    <x:col min="8197" max="8197" width="18.7109375" style="1539" customWidth="1"/>
    <x:col min="8198" max="8198" width="22.140625" style="1539" customWidth="1"/>
    <x:col min="8199" max="8199" width="17.28515625" style="1539" customWidth="1"/>
    <x:col min="8200" max="8200" width="2.28515625" style="1539" customWidth="1"/>
    <x:col min="8201" max="8447" width="11.5703125" style="1539" customWidth="0"/>
    <x:col min="8448" max="8448" width="13.7109375" style="1539" customWidth="1"/>
    <x:col min="8449" max="8449" width="2.7109375" style="1539" customWidth="1"/>
    <x:col min="8450" max="8450" width="9.7109375" style="1539" customWidth="1"/>
    <x:col min="8451" max="8451" width="15.7109375" style="1539" customWidth="1"/>
    <x:col min="8452" max="8452" width="18.5703125" style="1539" customWidth="1"/>
    <x:col min="8453" max="8453" width="18.7109375" style="1539" customWidth="1"/>
    <x:col min="8454" max="8454" width="22.140625" style="1539" customWidth="1"/>
    <x:col min="8455" max="8455" width="17.28515625" style="1539" customWidth="1"/>
    <x:col min="8456" max="8456" width="2.28515625" style="1539" customWidth="1"/>
    <x:col min="8457" max="8703" width="11.5703125" style="1539" customWidth="0"/>
    <x:col min="8704" max="8704" width="13.7109375" style="1539" customWidth="1"/>
    <x:col min="8705" max="8705" width="2.7109375" style="1539" customWidth="1"/>
    <x:col min="8706" max="8706" width="9.7109375" style="1539" customWidth="1"/>
    <x:col min="8707" max="8707" width="15.7109375" style="1539" customWidth="1"/>
    <x:col min="8708" max="8708" width="18.5703125" style="1539" customWidth="1"/>
    <x:col min="8709" max="8709" width="18.7109375" style="1539" customWidth="1"/>
    <x:col min="8710" max="8710" width="22.140625" style="1539" customWidth="1"/>
    <x:col min="8711" max="8711" width="17.28515625" style="1539" customWidth="1"/>
    <x:col min="8712" max="8712" width="2.28515625" style="1539" customWidth="1"/>
    <x:col min="8713" max="8959" width="11.5703125" style="1539" customWidth="0"/>
    <x:col min="8960" max="8960" width="13.7109375" style="1539" customWidth="1"/>
    <x:col min="8961" max="8961" width="2.7109375" style="1539" customWidth="1"/>
    <x:col min="8962" max="8962" width="9.7109375" style="1539" customWidth="1"/>
    <x:col min="8963" max="8963" width="15.7109375" style="1539" customWidth="1"/>
    <x:col min="8964" max="8964" width="18.5703125" style="1539" customWidth="1"/>
    <x:col min="8965" max="8965" width="18.7109375" style="1539" customWidth="1"/>
    <x:col min="8966" max="8966" width="22.140625" style="1539" customWidth="1"/>
    <x:col min="8967" max="8967" width="17.28515625" style="1539" customWidth="1"/>
    <x:col min="8968" max="8968" width="2.28515625" style="1539" customWidth="1"/>
    <x:col min="8969" max="9215" width="11.5703125" style="1539" customWidth="0"/>
    <x:col min="9216" max="9216" width="13.7109375" style="1539" customWidth="1"/>
    <x:col min="9217" max="9217" width="2.7109375" style="1539" customWidth="1"/>
    <x:col min="9218" max="9218" width="9.7109375" style="1539" customWidth="1"/>
    <x:col min="9219" max="9219" width="15.7109375" style="1539" customWidth="1"/>
    <x:col min="9220" max="9220" width="18.5703125" style="1539" customWidth="1"/>
    <x:col min="9221" max="9221" width="18.7109375" style="1539" customWidth="1"/>
    <x:col min="9222" max="9222" width="22.140625" style="1539" customWidth="1"/>
    <x:col min="9223" max="9223" width="17.28515625" style="1539" customWidth="1"/>
    <x:col min="9224" max="9224" width="2.28515625" style="1539" customWidth="1"/>
    <x:col min="9225" max="9471" width="11.5703125" style="1539" customWidth="0"/>
    <x:col min="9472" max="9472" width="13.7109375" style="1539" customWidth="1"/>
    <x:col min="9473" max="9473" width="2.7109375" style="1539" customWidth="1"/>
    <x:col min="9474" max="9474" width="9.7109375" style="1539" customWidth="1"/>
    <x:col min="9475" max="9475" width="15.7109375" style="1539" customWidth="1"/>
    <x:col min="9476" max="9476" width="18.5703125" style="1539" customWidth="1"/>
    <x:col min="9477" max="9477" width="18.7109375" style="1539" customWidth="1"/>
    <x:col min="9478" max="9478" width="22.140625" style="1539" customWidth="1"/>
    <x:col min="9479" max="9479" width="17.28515625" style="1539" customWidth="1"/>
    <x:col min="9480" max="9480" width="2.28515625" style="1539" customWidth="1"/>
    <x:col min="9481" max="9727" width="11.5703125" style="1539" customWidth="0"/>
    <x:col min="9728" max="9728" width="13.7109375" style="1539" customWidth="1"/>
    <x:col min="9729" max="9729" width="2.7109375" style="1539" customWidth="1"/>
    <x:col min="9730" max="9730" width="9.7109375" style="1539" customWidth="1"/>
    <x:col min="9731" max="9731" width="15.7109375" style="1539" customWidth="1"/>
    <x:col min="9732" max="9732" width="18.5703125" style="1539" customWidth="1"/>
    <x:col min="9733" max="9733" width="18.7109375" style="1539" customWidth="1"/>
    <x:col min="9734" max="9734" width="22.140625" style="1539" customWidth="1"/>
    <x:col min="9735" max="9735" width="17.28515625" style="1539" customWidth="1"/>
    <x:col min="9736" max="9736" width="2.28515625" style="1539" customWidth="1"/>
    <x:col min="9737" max="9983" width="11.5703125" style="1539" customWidth="0"/>
    <x:col min="9984" max="9984" width="13.7109375" style="1539" customWidth="1"/>
    <x:col min="9985" max="9985" width="2.7109375" style="1539" customWidth="1"/>
    <x:col min="9986" max="9986" width="9.7109375" style="1539" customWidth="1"/>
    <x:col min="9987" max="9987" width="15.7109375" style="1539" customWidth="1"/>
    <x:col min="9988" max="9988" width="18.5703125" style="1539" customWidth="1"/>
    <x:col min="9989" max="9989" width="18.7109375" style="1539" customWidth="1"/>
    <x:col min="9990" max="9990" width="22.140625" style="1539" customWidth="1"/>
    <x:col min="9991" max="9991" width="17.28515625" style="1539" customWidth="1"/>
    <x:col min="9992" max="9992" width="2.28515625" style="1539" customWidth="1"/>
    <x:col min="9993" max="10239" width="11.5703125" style="1539" customWidth="0"/>
    <x:col min="10240" max="10240" width="13.7109375" style="1539" customWidth="1"/>
    <x:col min="10241" max="10241" width="2.7109375" style="1539" customWidth="1"/>
    <x:col min="10242" max="10242" width="9.7109375" style="1539" customWidth="1"/>
    <x:col min="10243" max="10243" width="15.7109375" style="1539" customWidth="1"/>
    <x:col min="10244" max="10244" width="18.5703125" style="1539" customWidth="1"/>
    <x:col min="10245" max="10245" width="18.7109375" style="1539" customWidth="1"/>
    <x:col min="10246" max="10246" width="22.140625" style="1539" customWidth="1"/>
    <x:col min="10247" max="10247" width="17.28515625" style="1539" customWidth="1"/>
    <x:col min="10248" max="10248" width="2.28515625" style="1539" customWidth="1"/>
    <x:col min="10249" max="10495" width="11.5703125" style="1539" customWidth="0"/>
    <x:col min="10496" max="10496" width="13.7109375" style="1539" customWidth="1"/>
    <x:col min="10497" max="10497" width="2.7109375" style="1539" customWidth="1"/>
    <x:col min="10498" max="10498" width="9.7109375" style="1539" customWidth="1"/>
    <x:col min="10499" max="10499" width="15.7109375" style="1539" customWidth="1"/>
    <x:col min="10500" max="10500" width="18.5703125" style="1539" customWidth="1"/>
    <x:col min="10501" max="10501" width="18.7109375" style="1539" customWidth="1"/>
    <x:col min="10502" max="10502" width="22.140625" style="1539" customWidth="1"/>
    <x:col min="10503" max="10503" width="17.28515625" style="1539" customWidth="1"/>
    <x:col min="10504" max="10504" width="2.28515625" style="1539" customWidth="1"/>
    <x:col min="10505" max="10751" width="11.5703125" style="1539" customWidth="0"/>
    <x:col min="10752" max="10752" width="13.7109375" style="1539" customWidth="1"/>
    <x:col min="10753" max="10753" width="2.7109375" style="1539" customWidth="1"/>
    <x:col min="10754" max="10754" width="9.7109375" style="1539" customWidth="1"/>
    <x:col min="10755" max="10755" width="15.7109375" style="1539" customWidth="1"/>
    <x:col min="10756" max="10756" width="18.5703125" style="1539" customWidth="1"/>
    <x:col min="10757" max="10757" width="18.7109375" style="1539" customWidth="1"/>
    <x:col min="10758" max="10758" width="22.140625" style="1539" customWidth="1"/>
    <x:col min="10759" max="10759" width="17.28515625" style="1539" customWidth="1"/>
    <x:col min="10760" max="10760" width="2.28515625" style="1539" customWidth="1"/>
    <x:col min="10761" max="11007" width="11.5703125" style="1539" customWidth="0"/>
    <x:col min="11008" max="11008" width="13.7109375" style="1539" customWidth="1"/>
    <x:col min="11009" max="11009" width="2.7109375" style="1539" customWidth="1"/>
    <x:col min="11010" max="11010" width="9.7109375" style="1539" customWidth="1"/>
    <x:col min="11011" max="11011" width="15.7109375" style="1539" customWidth="1"/>
    <x:col min="11012" max="11012" width="18.5703125" style="1539" customWidth="1"/>
    <x:col min="11013" max="11013" width="18.7109375" style="1539" customWidth="1"/>
    <x:col min="11014" max="11014" width="22.140625" style="1539" customWidth="1"/>
    <x:col min="11015" max="11015" width="17.28515625" style="1539" customWidth="1"/>
    <x:col min="11016" max="11016" width="2.28515625" style="1539" customWidth="1"/>
    <x:col min="11017" max="11263" width="11.5703125" style="1539" customWidth="0"/>
    <x:col min="11264" max="11264" width="13.7109375" style="1539" customWidth="1"/>
    <x:col min="11265" max="11265" width="2.7109375" style="1539" customWidth="1"/>
    <x:col min="11266" max="11266" width="9.7109375" style="1539" customWidth="1"/>
    <x:col min="11267" max="11267" width="15.7109375" style="1539" customWidth="1"/>
    <x:col min="11268" max="11268" width="18.5703125" style="1539" customWidth="1"/>
    <x:col min="11269" max="11269" width="18.7109375" style="1539" customWidth="1"/>
    <x:col min="11270" max="11270" width="22.140625" style="1539" customWidth="1"/>
    <x:col min="11271" max="11271" width="17.28515625" style="1539" customWidth="1"/>
    <x:col min="11272" max="11272" width="2.28515625" style="1539" customWidth="1"/>
    <x:col min="11273" max="11519" width="11.5703125" style="1539" customWidth="0"/>
    <x:col min="11520" max="11520" width="13.7109375" style="1539" customWidth="1"/>
    <x:col min="11521" max="11521" width="2.7109375" style="1539" customWidth="1"/>
    <x:col min="11522" max="11522" width="9.7109375" style="1539" customWidth="1"/>
    <x:col min="11523" max="11523" width="15.7109375" style="1539" customWidth="1"/>
    <x:col min="11524" max="11524" width="18.5703125" style="1539" customWidth="1"/>
    <x:col min="11525" max="11525" width="18.7109375" style="1539" customWidth="1"/>
    <x:col min="11526" max="11526" width="22.140625" style="1539" customWidth="1"/>
    <x:col min="11527" max="11527" width="17.28515625" style="1539" customWidth="1"/>
    <x:col min="11528" max="11528" width="2.28515625" style="1539" customWidth="1"/>
    <x:col min="11529" max="11775" width="11.5703125" style="1539" customWidth="0"/>
    <x:col min="11776" max="11776" width="13.7109375" style="1539" customWidth="1"/>
    <x:col min="11777" max="11777" width="2.7109375" style="1539" customWidth="1"/>
    <x:col min="11778" max="11778" width="9.7109375" style="1539" customWidth="1"/>
    <x:col min="11779" max="11779" width="15.7109375" style="1539" customWidth="1"/>
    <x:col min="11780" max="11780" width="18.5703125" style="1539" customWidth="1"/>
    <x:col min="11781" max="11781" width="18.7109375" style="1539" customWidth="1"/>
    <x:col min="11782" max="11782" width="22.140625" style="1539" customWidth="1"/>
    <x:col min="11783" max="11783" width="17.28515625" style="1539" customWidth="1"/>
    <x:col min="11784" max="11784" width="2.28515625" style="1539" customWidth="1"/>
    <x:col min="11785" max="12031" width="11.5703125" style="1539" customWidth="0"/>
    <x:col min="12032" max="12032" width="13.7109375" style="1539" customWidth="1"/>
    <x:col min="12033" max="12033" width="2.7109375" style="1539" customWidth="1"/>
    <x:col min="12034" max="12034" width="9.7109375" style="1539" customWidth="1"/>
    <x:col min="12035" max="12035" width="15.7109375" style="1539" customWidth="1"/>
    <x:col min="12036" max="12036" width="18.5703125" style="1539" customWidth="1"/>
    <x:col min="12037" max="12037" width="18.7109375" style="1539" customWidth="1"/>
    <x:col min="12038" max="12038" width="22.140625" style="1539" customWidth="1"/>
    <x:col min="12039" max="12039" width="17.28515625" style="1539" customWidth="1"/>
    <x:col min="12040" max="12040" width="2.28515625" style="1539" customWidth="1"/>
    <x:col min="12041" max="12287" width="11.5703125" style="1539" customWidth="0"/>
    <x:col min="12288" max="12288" width="13.7109375" style="1539" customWidth="1"/>
    <x:col min="12289" max="12289" width="2.7109375" style="1539" customWidth="1"/>
    <x:col min="12290" max="12290" width="9.7109375" style="1539" customWidth="1"/>
    <x:col min="12291" max="12291" width="15.7109375" style="1539" customWidth="1"/>
    <x:col min="12292" max="12292" width="18.5703125" style="1539" customWidth="1"/>
    <x:col min="12293" max="12293" width="18.7109375" style="1539" customWidth="1"/>
    <x:col min="12294" max="12294" width="22.140625" style="1539" customWidth="1"/>
    <x:col min="12295" max="12295" width="17.28515625" style="1539" customWidth="1"/>
    <x:col min="12296" max="12296" width="2.28515625" style="1539" customWidth="1"/>
    <x:col min="12297" max="12543" width="11.5703125" style="1539" customWidth="0"/>
    <x:col min="12544" max="12544" width="13.7109375" style="1539" customWidth="1"/>
    <x:col min="12545" max="12545" width="2.7109375" style="1539" customWidth="1"/>
    <x:col min="12546" max="12546" width="9.7109375" style="1539" customWidth="1"/>
    <x:col min="12547" max="12547" width="15.7109375" style="1539" customWidth="1"/>
    <x:col min="12548" max="12548" width="18.5703125" style="1539" customWidth="1"/>
    <x:col min="12549" max="12549" width="18.7109375" style="1539" customWidth="1"/>
    <x:col min="12550" max="12550" width="22.140625" style="1539" customWidth="1"/>
    <x:col min="12551" max="12551" width="17.28515625" style="1539" customWidth="1"/>
    <x:col min="12552" max="12552" width="2.28515625" style="1539" customWidth="1"/>
    <x:col min="12553" max="12799" width="11.5703125" style="1539" customWidth="0"/>
    <x:col min="12800" max="12800" width="13.7109375" style="1539" customWidth="1"/>
    <x:col min="12801" max="12801" width="2.7109375" style="1539" customWidth="1"/>
    <x:col min="12802" max="12802" width="9.7109375" style="1539" customWidth="1"/>
    <x:col min="12803" max="12803" width="15.7109375" style="1539" customWidth="1"/>
    <x:col min="12804" max="12804" width="18.5703125" style="1539" customWidth="1"/>
    <x:col min="12805" max="12805" width="18.7109375" style="1539" customWidth="1"/>
    <x:col min="12806" max="12806" width="22.140625" style="1539" customWidth="1"/>
    <x:col min="12807" max="12807" width="17.28515625" style="1539" customWidth="1"/>
    <x:col min="12808" max="12808" width="2.28515625" style="1539" customWidth="1"/>
    <x:col min="12809" max="13055" width="11.5703125" style="1539" customWidth="0"/>
    <x:col min="13056" max="13056" width="13.7109375" style="1539" customWidth="1"/>
    <x:col min="13057" max="13057" width="2.7109375" style="1539" customWidth="1"/>
    <x:col min="13058" max="13058" width="9.7109375" style="1539" customWidth="1"/>
    <x:col min="13059" max="13059" width="15.7109375" style="1539" customWidth="1"/>
    <x:col min="13060" max="13060" width="18.5703125" style="1539" customWidth="1"/>
    <x:col min="13061" max="13061" width="18.7109375" style="1539" customWidth="1"/>
    <x:col min="13062" max="13062" width="22.140625" style="1539" customWidth="1"/>
    <x:col min="13063" max="13063" width="17.28515625" style="1539" customWidth="1"/>
    <x:col min="13064" max="13064" width="2.28515625" style="1539" customWidth="1"/>
    <x:col min="13065" max="13311" width="11.5703125" style="1539" customWidth="0"/>
    <x:col min="13312" max="13312" width="13.7109375" style="1539" customWidth="1"/>
    <x:col min="13313" max="13313" width="2.7109375" style="1539" customWidth="1"/>
    <x:col min="13314" max="13314" width="9.7109375" style="1539" customWidth="1"/>
    <x:col min="13315" max="13315" width="15.7109375" style="1539" customWidth="1"/>
    <x:col min="13316" max="13316" width="18.5703125" style="1539" customWidth="1"/>
    <x:col min="13317" max="13317" width="18.7109375" style="1539" customWidth="1"/>
    <x:col min="13318" max="13318" width="22.140625" style="1539" customWidth="1"/>
    <x:col min="13319" max="13319" width="17.28515625" style="1539" customWidth="1"/>
    <x:col min="13320" max="13320" width="2.28515625" style="1539" customWidth="1"/>
    <x:col min="13321" max="13567" width="11.5703125" style="1539" customWidth="0"/>
    <x:col min="13568" max="13568" width="13.7109375" style="1539" customWidth="1"/>
    <x:col min="13569" max="13569" width="2.7109375" style="1539" customWidth="1"/>
    <x:col min="13570" max="13570" width="9.7109375" style="1539" customWidth="1"/>
    <x:col min="13571" max="13571" width="15.7109375" style="1539" customWidth="1"/>
    <x:col min="13572" max="13572" width="18.5703125" style="1539" customWidth="1"/>
    <x:col min="13573" max="13573" width="18.7109375" style="1539" customWidth="1"/>
    <x:col min="13574" max="13574" width="22.140625" style="1539" customWidth="1"/>
    <x:col min="13575" max="13575" width="17.28515625" style="1539" customWidth="1"/>
    <x:col min="13576" max="13576" width="2.28515625" style="1539" customWidth="1"/>
    <x:col min="13577" max="13823" width="11.5703125" style="1539" customWidth="0"/>
    <x:col min="13824" max="13824" width="13.7109375" style="1539" customWidth="1"/>
    <x:col min="13825" max="13825" width="2.7109375" style="1539" customWidth="1"/>
    <x:col min="13826" max="13826" width="9.7109375" style="1539" customWidth="1"/>
    <x:col min="13827" max="13827" width="15.7109375" style="1539" customWidth="1"/>
    <x:col min="13828" max="13828" width="18.5703125" style="1539" customWidth="1"/>
    <x:col min="13829" max="13829" width="18.7109375" style="1539" customWidth="1"/>
    <x:col min="13830" max="13830" width="22.140625" style="1539" customWidth="1"/>
    <x:col min="13831" max="13831" width="17.28515625" style="1539" customWidth="1"/>
    <x:col min="13832" max="13832" width="2.28515625" style="1539" customWidth="1"/>
    <x:col min="13833" max="14079" width="11.5703125" style="1539" customWidth="0"/>
    <x:col min="14080" max="14080" width="13.7109375" style="1539" customWidth="1"/>
    <x:col min="14081" max="14081" width="2.7109375" style="1539" customWidth="1"/>
    <x:col min="14082" max="14082" width="9.7109375" style="1539" customWidth="1"/>
    <x:col min="14083" max="14083" width="15.7109375" style="1539" customWidth="1"/>
    <x:col min="14084" max="14084" width="18.5703125" style="1539" customWidth="1"/>
    <x:col min="14085" max="14085" width="18.7109375" style="1539" customWidth="1"/>
    <x:col min="14086" max="14086" width="22.140625" style="1539" customWidth="1"/>
    <x:col min="14087" max="14087" width="17.28515625" style="1539" customWidth="1"/>
    <x:col min="14088" max="14088" width="2.28515625" style="1539" customWidth="1"/>
    <x:col min="14089" max="14335" width="11.5703125" style="1539" customWidth="0"/>
    <x:col min="14336" max="14336" width="13.7109375" style="1539" customWidth="1"/>
    <x:col min="14337" max="14337" width="2.7109375" style="1539" customWidth="1"/>
    <x:col min="14338" max="14338" width="9.7109375" style="1539" customWidth="1"/>
    <x:col min="14339" max="14339" width="15.7109375" style="1539" customWidth="1"/>
    <x:col min="14340" max="14340" width="18.5703125" style="1539" customWidth="1"/>
    <x:col min="14341" max="14341" width="18.7109375" style="1539" customWidth="1"/>
    <x:col min="14342" max="14342" width="22.140625" style="1539" customWidth="1"/>
    <x:col min="14343" max="14343" width="17.28515625" style="1539" customWidth="1"/>
    <x:col min="14344" max="14344" width="2.28515625" style="1539" customWidth="1"/>
    <x:col min="14345" max="14591" width="11.5703125" style="1539" customWidth="0"/>
    <x:col min="14592" max="14592" width="13.7109375" style="1539" customWidth="1"/>
    <x:col min="14593" max="14593" width="2.7109375" style="1539" customWidth="1"/>
    <x:col min="14594" max="14594" width="9.7109375" style="1539" customWidth="1"/>
    <x:col min="14595" max="14595" width="15.7109375" style="1539" customWidth="1"/>
    <x:col min="14596" max="14596" width="18.5703125" style="1539" customWidth="1"/>
    <x:col min="14597" max="14597" width="18.7109375" style="1539" customWidth="1"/>
    <x:col min="14598" max="14598" width="22.140625" style="1539" customWidth="1"/>
    <x:col min="14599" max="14599" width="17.28515625" style="1539" customWidth="1"/>
    <x:col min="14600" max="14600" width="2.28515625" style="1539" customWidth="1"/>
    <x:col min="14601" max="14847" width="11.5703125" style="1539" customWidth="0"/>
    <x:col min="14848" max="14848" width="13.7109375" style="1539" customWidth="1"/>
    <x:col min="14849" max="14849" width="2.7109375" style="1539" customWidth="1"/>
    <x:col min="14850" max="14850" width="9.7109375" style="1539" customWidth="1"/>
    <x:col min="14851" max="14851" width="15.7109375" style="1539" customWidth="1"/>
    <x:col min="14852" max="14852" width="18.5703125" style="1539" customWidth="1"/>
    <x:col min="14853" max="14853" width="18.7109375" style="1539" customWidth="1"/>
    <x:col min="14854" max="14854" width="22.140625" style="1539" customWidth="1"/>
    <x:col min="14855" max="14855" width="17.28515625" style="1539" customWidth="1"/>
    <x:col min="14856" max="14856" width="2.28515625" style="1539" customWidth="1"/>
    <x:col min="14857" max="15103" width="11.5703125" style="1539" customWidth="0"/>
    <x:col min="15104" max="15104" width="13.7109375" style="1539" customWidth="1"/>
    <x:col min="15105" max="15105" width="2.7109375" style="1539" customWidth="1"/>
    <x:col min="15106" max="15106" width="9.7109375" style="1539" customWidth="1"/>
    <x:col min="15107" max="15107" width="15.7109375" style="1539" customWidth="1"/>
    <x:col min="15108" max="15108" width="18.5703125" style="1539" customWidth="1"/>
    <x:col min="15109" max="15109" width="18.7109375" style="1539" customWidth="1"/>
    <x:col min="15110" max="15110" width="22.140625" style="1539" customWidth="1"/>
    <x:col min="15111" max="15111" width="17.28515625" style="1539" customWidth="1"/>
    <x:col min="15112" max="15112" width="2.28515625" style="1539" customWidth="1"/>
    <x:col min="15113" max="15359" width="11.5703125" style="1539" customWidth="0"/>
    <x:col min="15360" max="15360" width="13.7109375" style="1539" customWidth="1"/>
    <x:col min="15361" max="15361" width="2.7109375" style="1539" customWidth="1"/>
    <x:col min="15362" max="15362" width="9.7109375" style="1539" customWidth="1"/>
    <x:col min="15363" max="15363" width="15.7109375" style="1539" customWidth="1"/>
    <x:col min="15364" max="15364" width="18.5703125" style="1539" customWidth="1"/>
    <x:col min="15365" max="15365" width="18.7109375" style="1539" customWidth="1"/>
    <x:col min="15366" max="15366" width="22.140625" style="1539" customWidth="1"/>
    <x:col min="15367" max="15367" width="17.28515625" style="1539" customWidth="1"/>
    <x:col min="15368" max="15368" width="2.28515625" style="1539" customWidth="1"/>
    <x:col min="15369" max="15615" width="11.5703125" style="1539" customWidth="0"/>
    <x:col min="15616" max="15616" width="13.7109375" style="1539" customWidth="1"/>
    <x:col min="15617" max="15617" width="2.7109375" style="1539" customWidth="1"/>
    <x:col min="15618" max="15618" width="9.7109375" style="1539" customWidth="1"/>
    <x:col min="15619" max="15619" width="15.7109375" style="1539" customWidth="1"/>
    <x:col min="15620" max="15620" width="18.5703125" style="1539" customWidth="1"/>
    <x:col min="15621" max="15621" width="18.7109375" style="1539" customWidth="1"/>
    <x:col min="15622" max="15622" width="22.140625" style="1539" customWidth="1"/>
    <x:col min="15623" max="15623" width="17.28515625" style="1539" customWidth="1"/>
    <x:col min="15624" max="15624" width="2.28515625" style="1539" customWidth="1"/>
    <x:col min="15625" max="15871" width="11.5703125" style="1539" customWidth="0"/>
    <x:col min="15872" max="15872" width="13.7109375" style="1539" customWidth="1"/>
    <x:col min="15873" max="15873" width="2.7109375" style="1539" customWidth="1"/>
    <x:col min="15874" max="15874" width="9.7109375" style="1539" customWidth="1"/>
    <x:col min="15875" max="15875" width="15.7109375" style="1539" customWidth="1"/>
    <x:col min="15876" max="15876" width="18.5703125" style="1539" customWidth="1"/>
    <x:col min="15877" max="15877" width="18.7109375" style="1539" customWidth="1"/>
    <x:col min="15878" max="15878" width="22.140625" style="1539" customWidth="1"/>
    <x:col min="15879" max="15879" width="17.28515625" style="1539" customWidth="1"/>
    <x:col min="15880" max="15880" width="2.28515625" style="1539" customWidth="1"/>
    <x:col min="15881" max="16127" width="11.5703125" style="1539" customWidth="0"/>
    <x:col min="16128" max="16128" width="13.7109375" style="1539" customWidth="1"/>
    <x:col min="16129" max="16129" width="2.7109375" style="1539" customWidth="1"/>
    <x:col min="16130" max="16130" width="9.7109375" style="1539" customWidth="1"/>
    <x:col min="16131" max="16131" width="15.7109375" style="1539" customWidth="1"/>
    <x:col min="16132" max="16132" width="18.5703125" style="1539" customWidth="1"/>
    <x:col min="16133" max="16133" width="18.7109375" style="1539" customWidth="1"/>
    <x:col min="16134" max="16134" width="22.140625" style="1539" customWidth="1"/>
    <x:col min="16135" max="16135" width="17.28515625" style="1539" customWidth="1"/>
    <x:col min="16136" max="16136" width="2.28515625" style="1539" customWidth="1"/>
    <x:col min="16137" max="16384" width="11.5703125" style="1539" customWidth="0"/>
  </x:cols>
  <x:sheetData>
    <x:row r="1" ht="7.900000095367432" customHeight="1">
      <x:c r="A1" s="4022"/>
      <x:c r="B1" s="4022"/>
      <x:c r="C1" s="4022"/>
      <x:c r="D1" s="4022"/>
      <x:c r="E1" s="4022"/>
      <x:c r="F1" s="4022"/>
      <x:c r="G1" s="4022"/>
    </x:row>
    <x:row r="2">
      <x:c r="A2" s="4024" t="str">
        <x:v>ACI Loss Control - Operations</x:v>
      </x:c>
      <x:c r="B2" s="4024"/>
      <x:c r="C2" s="4024"/>
      <x:c r="D2" s="4024"/>
      <x:c r="E2" s="4024"/>
      <x:c r="F2" s="4024"/>
      <x:c r="G2" s="4024"/>
    </x:row>
    <x:row r="3">
      <x:c r="A3" s="4019" t="str">
        <x:v>Chile </x:v>
      </x:c>
      <x:c r="B3" s="4019"/>
      <x:c r="C3" s="4019"/>
      <x:c r="D3" s="4019"/>
      <x:c r="E3" s="4019"/>
      <x:c r="F3" s="4019"/>
      <x:c r="G3" s="4019"/>
    </x:row>
    <x:row r="4">
      <x:c r="A4" s="4019" t="str">
        <x:v>Operations Department | Chile</x:v>
      </x:c>
      <x:c r="B4" s="4019"/>
      <x:c r="C4" s="4019"/>
      <x:c r="D4" s="4019"/>
      <x:c r="E4" s="4019"/>
      <x:c r="F4" s="4019"/>
      <x:c r="G4" s="4019"/>
    </x:row>
    <x:row r="5" ht="1.149999976158142" customHeight="1">
      <x:c r="A5" s="4020"/>
      <x:c r="B5" s="4020"/>
      <x:c r="C5" s="4020"/>
      <x:c r="D5" s="4020"/>
      <x:c r="E5" s="4020"/>
      <x:c r="F5" s="4020"/>
      <x:c r="G5" s="4017"/>
    </x:row>
    <x:row r="6" ht="1.149999976158142" customHeight="1">
      <x:c r="A6" s="4017"/>
      <x:c r="B6" s="4017"/>
      <x:c r="C6" s="4017"/>
      <x:c r="D6" s="4017"/>
      <x:c r="E6" s="4017"/>
      <x:c r="F6" s="4017"/>
      <x:c r="G6" s="4017"/>
    </x:row>
    <x:row r="7">
      <x:c r="A7" s="2695" t="str">
        <x:v>REPORT Nº </x:v>
      </x:c>
      <x:c r="B7" s="2695"/>
      <x:c r="C7" s="2695"/>
      <x:c r="D7" s="2695"/>
      <x:c r="E7" s="2695"/>
      <x:c r="F7" s="2695"/>
      <x:c r="G7" s="2695"/>
      <x:c r="H7" s="144"/>
      <x:c r="I7" s="1540"/>
      <x:c r="J7" s="1540"/>
    </x:row>
    <x:row r="8">
      <x:c r="A8" s="93"/>
      <x:c r="B8" s="93"/>
      <x:c r="C8" s="95"/>
      <x:c r="D8" s="95"/>
      <x:c r="E8" s="95"/>
      <x:c r="F8" s="95"/>
      <x:c r="G8" s="95"/>
    </x:row>
    <x:row r="9" ht="22.5" customHeight="1">
      <x:c r="A9" s="93"/>
      <x:c r="B9" s="2690" t="str">
        <x:v>Messrs.</x:v>
      </x:c>
      <x:c r="C9" s="2690"/>
      <x:c r="D9" s="2690"/>
      <x:c r="E9" s="2690"/>
      <x:c r="F9" s="2690"/>
      <x:c r="G9" s="2690"/>
    </x:row>
    <x:row r="10" ht="8.25" customHeight="1">
      <x:c r="A10" s="93"/>
      <x:c r="B10" s="2689" t="str">
        <x:v> - </x:v>
      </x:c>
      <x:c r="C10" s="2689"/>
      <x:c r="D10" s="2689"/>
      <x:c r="E10" s="2689"/>
      <x:c r="F10" s="2689"/>
      <x:c r="G10" s="2689"/>
    </x:row>
    <x:row r="11" ht="17.25" customHeight="1">
      <x:c r="A11" s="847"/>
      <x:c r="B11" s="2689"/>
      <x:c r="C11" s="2689"/>
      <x:c r="D11" s="2689"/>
      <x:c r="E11" s="2689"/>
      <x:c r="F11" s="2689"/>
      <x:c r="G11" s="2689"/>
    </x:row>
    <x:row r="12" ht="24" customHeight="1">
      <x:c r="A12" s="93"/>
      <x:c r="B12" s="93"/>
      <x:c r="C12" s="2691" t="str">
        <x:v>Ref.</x:v>
      </x:c>
      <x:c r="D12" s="2691"/>
      <x:c r="E12" s="1865" t="n">
        <x:v>0</x:v>
      </x:c>
      <x:c r="F12" s="1865"/>
      <x:c r="G12" s="1865"/>
    </x:row>
    <x:row r="13">
      <x:c r="A13" s="93"/>
      <x:c r="B13" s="99"/>
      <x:c r="C13" s="99"/>
      <x:c r="D13" s="99"/>
      <x:c r="E13" s="99"/>
      <x:c r="F13" s="99"/>
      <x:c r="G13" s="99"/>
    </x:row>
    <x:row r="14">
      <x:c r="A14" s="93"/>
      <x:c r="B14" s="100"/>
      <x:c r="C14" s="100"/>
      <x:c r="D14" s="100"/>
      <x:c r="E14" s="100"/>
      <x:c r="F14" s="100"/>
      <x:c r="G14" s="100"/>
    </x:row>
    <x:row r="15">
      <x:c r="A15" s="93"/>
      <x:c r="B15" s="93"/>
      <x:c r="C15" s="372" t="str">
        <x:v>That an ACI Loss Control surveyor attended the discharging of cargo</x:v>
      </x:c>
      <x:c r="D15" s="372"/>
      <x:c r="E15" s="372"/>
      <x:c r="F15" s="372"/>
      <x:c r="G15" s="100"/>
    </x:row>
    <x:row r="16">
      <x:c r="A16" s="93"/>
      <x:c r="B16" s="93"/>
      <x:c r="C16" s="1866" t="n">
        <x:v>0</x:v>
      </x:c>
      <x:c r="D16" s="142"/>
      <x:c r="E16" s="284" t="str">
        <x:v>from M/T </x:v>
      </x:c>
      <x:c r="F16" s="375" t="n">
        <x:v>0</x:v>
      </x:c>
      <x:c r="G16" s="101" t="str">
        <x:v>into</x:v>
      </x:c>
      <x:c r="I16" s="1542"/>
    </x:row>
    <x:row r="17">
      <x:c r="A17" s="93"/>
      <x:c r="B17" s="93"/>
      <x:c r="C17" s="373" t="n">
        <x:v>0</x:v>
      </x:c>
      <x:c r="D17" s="373"/>
      <x:c r="E17" s="102" t="str">
        <x:v>at </x:v>
      </x:c>
      <x:c r="F17" s="376" t="n">
        <x:v>0</x:v>
      </x:c>
      <x:c r="G17" s="103"/>
    </x:row>
    <x:row r="18">
      <x:c r="A18" s="93"/>
      <x:c r="B18" s="93"/>
      <x:c r="C18" s="373"/>
      <x:c r="D18" s="374" t="str">
        <x:v>During</x:v>
      </x:c>
      <x:c r="E18" s="1867" t="str">
        <x:v> - </x:v>
      </x:c>
      <x:c r="F18" s="1867"/>
      <x:c r="G18" s="103"/>
    </x:row>
    <x:row r="19">
      <x:c r="A19" s="93"/>
      <x:c r="B19" s="101"/>
      <x:c r="C19" s="101"/>
      <x:c r="D19" s="101"/>
      <x:c r="E19" s="101"/>
      <x:c r="F19" s="101"/>
      <x:c r="G19" s="101"/>
    </x:row>
    <x:row r="20" ht="12" customHeight="1">
      <x:c r="A20" s="2686"/>
      <x:c r="B20" s="2686"/>
      <x:c r="C20" s="2686"/>
      <x:c r="D20" s="2686"/>
      <x:c r="E20" s="2686"/>
      <x:c r="F20" s="2686"/>
      <x:c r="G20" s="138"/>
    </x:row>
    <x:row r="21" ht="18" customHeight="1">
      <x:c r="A21"/>
      <x:c r="B21" s="2686" t="str">
        <x:v>TOTAL QUANTITIES RECEIVED IN TERMINAL</x:v>
      </x:c>
      <x:c r="C21" s="2686"/>
      <x:c r="D21" s="2686"/>
      <x:c r="E21" s="2686"/>
      <x:c r="F21" s="2686"/>
      <x:c r="G21" s="2686"/>
    </x:row>
    <x:row r="22" ht="15" customHeight="1">
      <x:c r="A22" s="144"/>
      <x:c r="B22" s="144"/>
      <x:c r="C22" s="144"/>
      <x:c r="D22" s="144"/>
      <x:c r="E22" s="144"/>
      <x:c r="F22" s="144"/>
      <x:c r="G22" s="1543"/>
    </x:row>
    <x:row r="23" ht="9.949999809265137" hidden="1" customHeight="1">
      <x:c r="A23"/>
      <x:c r="B23"/>
      <x:c r="C23" s="1544"/>
      <x:c r="D23" s="1544"/>
      <x:c r="E23" s="1544"/>
      <x:c r="F23" s="1544"/>
      <x:c r="G23" s="1544"/>
    </x:row>
    <x:row r="24" ht="15" customHeight="1">
      <x:c r="A24" s="2687"/>
      <x:c r="B24" s="2687"/>
      <x:c r="C24" s="2687"/>
      <x:c r="D24" s="2687"/>
      <x:c r="E24" s="2687"/>
      <x:c r="F24" s="2687"/>
      <x:c r="G24" s="1543"/>
    </x:row>
    <x:row r="25" ht="20.100000381469727" customHeight="1">
      <x:c r="A25"/>
      <x:c r="B25" s="1545"/>
      <x:c r="C25"/>
      <x:c r="D25" s="1545"/>
      <x:c r="E25" s="1546" t="str">
        <x:v>G.S.V.</x:v>
      </x:c>
      <x:c r="F25" s="1546" t="str">
        <x:v>N.S.V.</x:v>
      </x:c>
      <x:c r="G25" s="1543"/>
    </x:row>
    <x:row r="26" ht="20.100000381469727" customHeight="1">
      <x:c r="A26"/>
      <x:c r="B26" s="1547"/>
      <x:c r="C26"/>
      <x:c r="D26" s="1548" t="str">
        <x:v>M³@ 60ºF   </x:v>
      </x:c>
      <x:c r="E26" s="1549" t="n">
        <x:v>1</x:v>
      </x:c>
      <x:c r="F26" s="1550" t="n">
        <x:v>1</x:v>
      </x:c>
      <x:c r="G26" s="2697"/>
    </x:row>
    <x:row r="27" ht="20.100000381469727" customHeight="1">
      <x:c r="A27"/>
      <x:c r="B27" s="1547"/>
      <x:c r="C27"/>
      <x:c r="D27" s="1551" t="str">
        <x:v>Bbls@ 60ºF </x:v>
      </x:c>
      <x:c r="E27" s="1552" t="n">
        <x:v>1</x:v>
      </x:c>
      <x:c r="F27" s="1553" t="n">
        <x:v>1</x:v>
      </x:c>
      <x:c r="G27" s="2697"/>
    </x:row>
    <x:row r="28" ht="20.100000381469727" customHeight="1">
      <x:c r="A28"/>
      <x:c r="B28" s="1547"/>
      <x:c r="C28"/>
      <x:c r="D28" s="1554" t="str">
        <x:v>US Gallons@ 60ºF </x:v>
      </x:c>
      <x:c r="E28" s="1552" t="n">
        <x:v>1</x:v>
      </x:c>
      <x:c r="F28" s="1553" t="n">
        <x:v>1</x:v>
      </x:c>
      <x:c r="G28" s="117"/>
    </x:row>
    <x:row r="29" ht="20.100000381469727" customHeight="1">
      <x:c r="A29"/>
      <x:c r="B29" s="1547"/>
      <x:c r="C29"/>
      <x:c r="D29" s="1555" t="str">
        <x:v>Long Tons   </x:v>
      </x:c>
      <x:c r="E29" s="1858" t="n">
        <x:v>1</x:v>
      </x:c>
      <x:c r="F29" s="1556" t="n">
        <x:v>1</x:v>
      </x:c>
      <x:c r="G29" s="117"/>
    </x:row>
    <x:row r="30" ht="20.100000381469727" customHeight="1">
      <x:c r="A30"/>
      <x:c r="B30" s="1547"/>
      <x:c r="C30"/>
      <x:c r="D30" s="1557" t="str">
        <x:v>Metric Tons </x:v>
      </x:c>
      <x:c r="E30" s="1783" t="n">
        <x:v>1</x:v>
      </x:c>
      <x:c r="F30" s="1558" t="n">
        <x:v>1</x:v>
      </x:c>
      <x:c r="G30" s="2698"/>
    </x:row>
    <x:row r="31" ht="9.949999809265137" hidden="1" customHeight="1">
      <x:c r="A31"/>
      <x:c r="B31" s="1547"/>
      <x:c r="C31"/>
      <x:c r="D31" s="1547"/>
      <x:c r="E31" s="1559"/>
      <x:c r="F31" s="1560"/>
      <x:c r="G31" s="2698"/>
    </x:row>
    <x:row r="32" ht="9.949999809265137" customHeight="1">
      <x:c r="A32"/>
      <x:c r="B32" s="1547"/>
      <x:c r="C32"/>
      <x:c r="D32" s="1547"/>
      <x:c r="E32" s="1559"/>
      <x:c r="F32" s="1560"/>
      <x:c r="G32" s="2698"/>
    </x:row>
    <x:row r="33" ht="20.100000381469727" customHeight="1">
      <x:c r="A33"/>
      <x:c r="B33" s="1547"/>
      <x:c r="C33"/>
      <x:c r="D33" s="1547"/>
      <x:c r="E33" s="1561" t="str">
        <x:v>API at 60ºF        </x:v>
      </x:c>
      <x:c r="F33" s="1562" t="n">
        <x:v>25</x:v>
      </x:c>
      <x:c r="G33" s="2697"/>
    </x:row>
    <x:row r="34" ht="20.100000381469727" customHeight="1">
      <x:c r="A34"/>
      <x:c r="B34"/>
      <x:c r="C34"/>
      <x:c r="D34" s="1543"/>
      <x:c r="E34" s="1557" t="str">
        <x:v>BSW   ( % )</x:v>
      </x:c>
      <x:c r="F34" s="1563" t="n">
        <x:v>0</x:v>
      </x:c>
      <x:c r="G34" s="1543"/>
    </x:row>
    <x:row r="35" ht="16.5" customHeight="1">
      <x:c r="A35" s="2686"/>
      <x:c r="B35" s="2686"/>
      <x:c r="C35" s="2686"/>
      <x:c r="D35" s="2686"/>
      <x:c r="E35" s="2686"/>
      <x:c r="F35" s="2686"/>
      <x:c r="G35" s="138"/>
    </x:row>
    <x:row r="36" ht="0.75" customHeight="1">
      <x:c r="A36"/>
      <x:c r="B36"/>
      <x:c r="C36" s="1564"/>
      <x:c r="D36" s="1564"/>
      <x:c r="E36" s="1564"/>
      <x:c r="F36" s="1564"/>
      <x:c r="G36" s="1564"/>
    </x:row>
    <x:row r="37" ht="15.75" customHeight="1">
      <x:c r="A37"/>
      <x:c r="B37"/>
      <x:c r="C37"/>
      <x:c r="D37"/>
      <x:c r="E37"/>
      <x:c r="F37"/>
      <x:c r="G37"/>
    </x:row>
    <x:row r="38" ht="18.75" customHeight="1">
      <x:c r="A38"/>
      <x:c r="B38"/>
      <x:c r="C38"/>
      <x:c r="D38"/>
      <x:c r="E38"/>
      <x:c r="F38"/>
      <x:c r="G38"/>
    </x:row>
    <x:row r="39" ht="27" customHeight="1">
      <x:c r="A39"/>
      <x:c r="B39" s="2699"/>
      <x:c r="C39" s="2699"/>
      <x:c r="D39" s="138"/>
      <x:c r="E39" s="2699"/>
      <x:c r="F39" s="2699"/>
      <x:c r="G39" s="138"/>
      <x:c r="J39" s="138"/>
      <x:c r="K39" s="138"/>
      <x:c r="L39" s="138"/>
      <x:c r="M39" s="138"/>
      <x:c r="N39" s="138"/>
    </x:row>
    <x:row r="40" ht="27" customHeight="1">
      <x:c r="A40"/>
      <x:c r="B40" s="138"/>
      <x:c r="C40" s="138"/>
      <x:c r="D40" s="2692"/>
      <x:c r="E40" s="2692"/>
      <x:c r="F40" s="2692"/>
      <x:c r="G40" s="138"/>
      <x:c r="J40" s="138"/>
      <x:c r="K40" s="138"/>
      <x:c r="L40" s="138"/>
      <x:c r="M40" s="138"/>
      <x:c r="N40" s="138"/>
    </x:row>
    <x:row r="41" ht="11.25" customHeight="1">
      <x:c r="A41"/>
      <x:c r="B41" s="138"/>
      <x:c r="C41" s="1541"/>
      <x:c r="D41" s="2693"/>
      <x:c r="E41" s="2693"/>
      <x:c r="F41" s="2693"/>
      <x:c r="G41" s="138"/>
      <x:c r="J41" s="138"/>
      <x:c r="K41" s="138"/>
      <x:c r="L41" s="138"/>
      <x:c r="M41" s="138"/>
      <x:c r="N41" s="138"/>
    </x:row>
    <x:row r="42" ht="15.75" customHeight="1">
      <x:c r="A42"/>
      <x:c r="B42"/>
      <x:c r="C42"/>
      <x:c r="D42" s="2694" t="str">
        <x:v>ACI LOSS CONTROL</x:v>
      </x:c>
      <x:c r="E42" s="2694"/>
      <x:c r="F42" s="2694"/>
      <x:c r="G42" s="131"/>
      <x:c r="H42" s="131"/>
      <x:c r="J42" s="132"/>
      <x:c r="K42" s="132"/>
      <x:c r="L42" s="133"/>
      <x:c r="M42" s="134"/>
      <x:c r="N42" s="134"/>
    </x:row>
    <x:row r="43" ht="14.25" customHeight="1">
      <x:c r="A43"/>
      <x:c r="B43"/>
      <x:c r="C43"/>
      <x:c r="D43" s="2694"/>
      <x:c r="E43" s="2694"/>
      <x:c r="F43" s="2694"/>
      <x:c r="G43" s="1523"/>
      <x:c r="H43" s="1523"/>
      <x:c r="J43" s="136"/>
      <x:c r="K43" s="136"/>
      <x:c r="L43" s="137"/>
      <x:c r="M43" s="134"/>
      <x:c r="N43" s="134"/>
    </x:row>
    <x:row r="44" ht="7.5" customHeight="1">
      <x:c r="A44"/>
      <x:c r="B44" s="138"/>
      <x:c r="C44"/>
      <x:c r="D44" s="2694"/>
      <x:c r="E44" s="2694"/>
      <x:c r="F44" s="2694"/>
      <x:c r="G44" s="1565"/>
      <x:c r="J44" s="136"/>
      <x:c r="K44" s="136"/>
      <x:c r="L44" s="137"/>
      <x:c r="M44" s="134"/>
      <x:c r="N44" s="134"/>
    </x:row>
    <x:row r="45" ht="20.100000381469727" hidden="1" customHeight="1">
      <x:c r="A45"/>
      <x:c r="B45" s="138"/>
      <x:c r="C45"/>
      <x:c r="D45"/>
      <x:c r="E45"/>
      <x:c r="F45" s="138"/>
      <x:c r="G45" s="1565"/>
      <x:c r="J45" s="136"/>
      <x:c r="K45" s="136"/>
      <x:c r="L45" s="137"/>
      <x:c r="M45" s="134"/>
      <x:c r="N45" s="134"/>
    </x:row>
    <x:row r="46" ht="12" customHeight="1">
      <x:c r="A46"/>
      <x:c r="B46"/>
      <x:c r="C46"/>
      <x:c r="D46"/>
      <x:c r="E46"/>
      <x:c r="F46"/>
      <x:c r="G46" s="1565"/>
      <x:c r="J46" s="136"/>
      <x:c r="K46" s="136"/>
      <x:c r="L46" s="137"/>
      <x:c r="M46" s="134"/>
      <x:c r="N46" s="134"/>
    </x:row>
    <x:row r="47" ht="12" customHeight="1">
      <x:c r="A47"/>
      <x:c r="B47"/>
      <x:c r="C47"/>
      <x:c r="D47"/>
      <x:c r="E47"/>
      <x:c r="F47"/>
      <x:c r="G47" s="1565"/>
      <x:c r="J47" s="136"/>
      <x:c r="K47" s="136"/>
      <x:c r="L47" s="137"/>
      <x:c r="M47" s="134"/>
      <x:c r="N47" s="134"/>
    </x:row>
    <x:row r="48" ht="12" customHeight="1">
      <x:c r="A48"/>
      <x:c r="B48"/>
      <x:c r="C48" s="1566"/>
      <x:c r="D48" s="1566"/>
      <x:c r="E48" s="1566"/>
      <x:c r="F48"/>
      <x:c r="G48" s="1565"/>
      <x:c r="J48" s="136"/>
      <x:c r="K48" s="136"/>
      <x:c r="L48" s="137"/>
      <x:c r="M48" s="134"/>
      <x:c r="N48" s="134"/>
    </x:row>
    <x:row r="49" ht="12" customHeight="1">
      <x:c r="A49"/>
      <x:c r="B49" s="2700" t="str">
        <x:v>** This reports is valid only for the Cargo and Vessel described in the inspection**: </x:v>
      </x:c>
      <x:c r="C49" s="2700"/>
      <x:c r="D49" s="2700"/>
      <x:c r="E49" s="2700"/>
      <x:c r="F49" s="2701" t="str">
        <x:v>REPORT Nº </x:v>
      </x:c>
      <x:c r="G49" s="2701"/>
      <x:c r="J49" s="136"/>
      <x:c r="K49" s="136"/>
      <x:c r="L49" s="137"/>
      <x:c r="M49" s="134"/>
      <x:c r="N49" s="134"/>
    </x:row>
    <x:row r="51">
      <x:c r="C51" s="2685"/>
      <x:c r="D51" s="2685"/>
    </x:row>
    <x:row r="52">
      <x:c r="C52" s="2696"/>
      <x:c r="D52" s="2696"/>
    </x:row>
    <x:row r="53">
      <x:c r="C53" s="1567"/>
      <x:c r="D53" s="1567"/>
      <x:c r="E53" s="1567"/>
      <x:c r="F53" s="1567"/>
      <x:c r="G53" s="1567"/>
    </x:row>
  </x:sheetData>
  <x:mergeCells>
    <x:mergeCell ref="C52:D52"/>
    <x:mergeCell ref="G26:G27"/>
    <x:mergeCell ref="G30:G33"/>
    <x:mergeCell ref="A35:F35"/>
    <x:mergeCell ref="B39:C39"/>
    <x:mergeCell ref="E39:F39"/>
    <x:mergeCell ref="D44:F44"/>
    <x:mergeCell ref="B49:E49"/>
    <x:mergeCell ref="F49:G49"/>
    <x:mergeCell ref="A2:G2"/>
    <x:mergeCell ref="A3:G3"/>
    <x:mergeCell ref="A4:G4"/>
    <x:mergeCell ref="C51:D51"/>
    <x:mergeCell ref="A20:F20"/>
    <x:mergeCell ref="A24:F24"/>
    <x:mergeCell ref="A5:F5"/>
    <x:mergeCell ref="B10:G11"/>
    <x:mergeCell ref="B9:G9"/>
    <x:mergeCell ref="C12:D12"/>
    <x:mergeCell ref="B21:G21"/>
    <x:mergeCell ref="D40:F40"/>
    <x:mergeCell ref="D41:F41"/>
    <x:mergeCell ref="D42:F42"/>
    <x:mergeCell ref="D43:F43"/>
    <x:mergeCell ref="A7:G7"/>
  </x:mergeCells>
  <x:pageMargins left="0.7" right="0.7" top="0.75" bottom="0.75" header="0.3" footer="0.3"/>
  <x:drawing xmlns:r="http://schemas.openxmlformats.org/officeDocument/2006/relationships" r:id="Rd81fdebb1d7148f3"/>
</x:worksheet>
</file>

<file path=xl/worksheets/sheet2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baseColWidth="10" defaultColWidth="11.42578125" defaultRowHeight="17.25"/>
  <x:cols>
    <x:col min="1" max="1" width="16.42578125" style="93" customWidth="1"/>
    <x:col min="2" max="2" width="9.7109375" style="93" customWidth="1"/>
    <x:col min="3" max="3" width="17.42578125" style="93" customWidth="1"/>
    <x:col min="4" max="4" width="18.5703125" style="93" customWidth="1"/>
    <x:col min="5" max="5" width="18.7109375" style="93" customWidth="1"/>
    <x:col min="6" max="6" width="11.85546875" style="93" customWidth="1"/>
    <x:col min="7" max="7" width="17.28515625" style="93" customWidth="1"/>
    <x:col min="8" max="8" width="2.28515625" style="93" customWidth="1"/>
    <x:col min="9" max="255" width="11.42578125" style="93" customWidth="0"/>
    <x:col min="256" max="256" width="13.7109375" style="93" customWidth="1"/>
    <x:col min="257" max="257" width="2.7109375" style="93" customWidth="1"/>
    <x:col min="258" max="258" width="9.7109375" style="93" customWidth="1"/>
    <x:col min="259" max="259" width="15.7109375" style="93" customWidth="1"/>
    <x:col min="260" max="260" width="18.5703125" style="93" customWidth="1"/>
    <x:col min="261" max="261" width="18.7109375" style="93" customWidth="1"/>
    <x:col min="262" max="262" width="22.140625" style="93" customWidth="1"/>
    <x:col min="263" max="263" width="17.28515625" style="93" customWidth="1"/>
    <x:col min="264" max="264" width="2.28515625" style="93" customWidth="1"/>
    <x:col min="265" max="511" width="11.42578125" style="93" customWidth="0"/>
    <x:col min="512" max="512" width="13.7109375" style="93" customWidth="1"/>
    <x:col min="513" max="513" width="2.7109375" style="93" customWidth="1"/>
    <x:col min="514" max="514" width="9.7109375" style="93" customWidth="1"/>
    <x:col min="515" max="515" width="15.7109375" style="93" customWidth="1"/>
    <x:col min="516" max="516" width="18.5703125" style="93" customWidth="1"/>
    <x:col min="517" max="517" width="18.7109375" style="93" customWidth="1"/>
    <x:col min="518" max="518" width="22.140625" style="93" customWidth="1"/>
    <x:col min="519" max="519" width="17.28515625" style="93" customWidth="1"/>
    <x:col min="520" max="520" width="2.28515625" style="93" customWidth="1"/>
    <x:col min="521" max="767" width="11.42578125" style="93" customWidth="0"/>
    <x:col min="768" max="768" width="13.7109375" style="93" customWidth="1"/>
    <x:col min="769" max="769" width="2.7109375" style="93" customWidth="1"/>
    <x:col min="770" max="770" width="9.7109375" style="93" customWidth="1"/>
    <x:col min="771" max="771" width="15.7109375" style="93" customWidth="1"/>
    <x:col min="772" max="772" width="18.5703125" style="93" customWidth="1"/>
    <x:col min="773" max="773" width="18.7109375" style="93" customWidth="1"/>
    <x:col min="774" max="774" width="22.140625" style="93" customWidth="1"/>
    <x:col min="775" max="775" width="17.28515625" style="93" customWidth="1"/>
    <x:col min="776" max="776" width="2.28515625" style="93" customWidth="1"/>
    <x:col min="777" max="1023" width="11.42578125" style="93" customWidth="0"/>
    <x:col min="1024" max="1024" width="13.7109375" style="93" customWidth="1"/>
    <x:col min="1025" max="1025" width="2.7109375" style="93" customWidth="1"/>
    <x:col min="1026" max="1026" width="9.7109375" style="93" customWidth="1"/>
    <x:col min="1027" max="1027" width="15.7109375" style="93" customWidth="1"/>
    <x:col min="1028" max="1028" width="18.5703125" style="93" customWidth="1"/>
    <x:col min="1029" max="1029" width="18.7109375" style="93" customWidth="1"/>
    <x:col min="1030" max="1030" width="22.140625" style="93" customWidth="1"/>
    <x:col min="1031" max="1031" width="17.28515625" style="93" customWidth="1"/>
    <x:col min="1032" max="1032" width="2.28515625" style="93" customWidth="1"/>
    <x:col min="1033" max="1279" width="11.42578125" style="93" customWidth="0"/>
    <x:col min="1280" max="1280" width="13.7109375" style="93" customWidth="1"/>
    <x:col min="1281" max="1281" width="2.7109375" style="93" customWidth="1"/>
    <x:col min="1282" max="1282" width="9.7109375" style="93" customWidth="1"/>
    <x:col min="1283" max="1283" width="15.7109375" style="93" customWidth="1"/>
    <x:col min="1284" max="1284" width="18.5703125" style="93" customWidth="1"/>
    <x:col min="1285" max="1285" width="18.7109375" style="93" customWidth="1"/>
    <x:col min="1286" max="1286" width="22.140625" style="93" customWidth="1"/>
    <x:col min="1287" max="1287" width="17.28515625" style="93" customWidth="1"/>
    <x:col min="1288" max="1288" width="2.28515625" style="93" customWidth="1"/>
    <x:col min="1289" max="1535" width="11.42578125" style="93" customWidth="0"/>
    <x:col min="1536" max="1536" width="13.7109375" style="93" customWidth="1"/>
    <x:col min="1537" max="1537" width="2.7109375" style="93" customWidth="1"/>
    <x:col min="1538" max="1538" width="9.7109375" style="93" customWidth="1"/>
    <x:col min="1539" max="1539" width="15.7109375" style="93" customWidth="1"/>
    <x:col min="1540" max="1540" width="18.5703125" style="93" customWidth="1"/>
    <x:col min="1541" max="1541" width="18.7109375" style="93" customWidth="1"/>
    <x:col min="1542" max="1542" width="22.140625" style="93" customWidth="1"/>
    <x:col min="1543" max="1543" width="17.28515625" style="93" customWidth="1"/>
    <x:col min="1544" max="1544" width="2.28515625" style="93" customWidth="1"/>
    <x:col min="1545" max="1791" width="11.42578125" style="93" customWidth="0"/>
    <x:col min="1792" max="1792" width="13.7109375" style="93" customWidth="1"/>
    <x:col min="1793" max="1793" width="2.7109375" style="93" customWidth="1"/>
    <x:col min="1794" max="1794" width="9.7109375" style="93" customWidth="1"/>
    <x:col min="1795" max="1795" width="15.7109375" style="93" customWidth="1"/>
    <x:col min="1796" max="1796" width="18.5703125" style="93" customWidth="1"/>
    <x:col min="1797" max="1797" width="18.7109375" style="93" customWidth="1"/>
    <x:col min="1798" max="1798" width="22.140625" style="93" customWidth="1"/>
    <x:col min="1799" max="1799" width="17.28515625" style="93" customWidth="1"/>
    <x:col min="1800" max="1800" width="2.28515625" style="93" customWidth="1"/>
    <x:col min="1801" max="2047" width="11.42578125" style="93" customWidth="0"/>
    <x:col min="2048" max="2048" width="13.7109375" style="93" customWidth="1"/>
    <x:col min="2049" max="2049" width="2.7109375" style="93" customWidth="1"/>
    <x:col min="2050" max="2050" width="9.7109375" style="93" customWidth="1"/>
    <x:col min="2051" max="2051" width="15.7109375" style="93" customWidth="1"/>
    <x:col min="2052" max="2052" width="18.5703125" style="93" customWidth="1"/>
    <x:col min="2053" max="2053" width="18.7109375" style="93" customWidth="1"/>
    <x:col min="2054" max="2054" width="22.140625" style="93" customWidth="1"/>
    <x:col min="2055" max="2055" width="17.28515625" style="93" customWidth="1"/>
    <x:col min="2056" max="2056" width="2.28515625" style="93" customWidth="1"/>
    <x:col min="2057" max="2303" width="11.42578125" style="93" customWidth="0"/>
    <x:col min="2304" max="2304" width="13.7109375" style="93" customWidth="1"/>
    <x:col min="2305" max="2305" width="2.7109375" style="93" customWidth="1"/>
    <x:col min="2306" max="2306" width="9.7109375" style="93" customWidth="1"/>
    <x:col min="2307" max="2307" width="15.7109375" style="93" customWidth="1"/>
    <x:col min="2308" max="2308" width="18.5703125" style="93" customWidth="1"/>
    <x:col min="2309" max="2309" width="18.7109375" style="93" customWidth="1"/>
    <x:col min="2310" max="2310" width="22.140625" style="93" customWidth="1"/>
    <x:col min="2311" max="2311" width="17.28515625" style="93" customWidth="1"/>
    <x:col min="2312" max="2312" width="2.28515625" style="93" customWidth="1"/>
    <x:col min="2313" max="2559" width="11.42578125" style="93" customWidth="0"/>
    <x:col min="2560" max="2560" width="13.7109375" style="93" customWidth="1"/>
    <x:col min="2561" max="2561" width="2.7109375" style="93" customWidth="1"/>
    <x:col min="2562" max="2562" width="9.7109375" style="93" customWidth="1"/>
    <x:col min="2563" max="2563" width="15.7109375" style="93" customWidth="1"/>
    <x:col min="2564" max="2564" width="18.5703125" style="93" customWidth="1"/>
    <x:col min="2565" max="2565" width="18.7109375" style="93" customWidth="1"/>
    <x:col min="2566" max="2566" width="22.140625" style="93" customWidth="1"/>
    <x:col min="2567" max="2567" width="17.28515625" style="93" customWidth="1"/>
    <x:col min="2568" max="2568" width="2.28515625" style="93" customWidth="1"/>
    <x:col min="2569" max="2815" width="11.42578125" style="93" customWidth="0"/>
    <x:col min="2816" max="2816" width="13.7109375" style="93" customWidth="1"/>
    <x:col min="2817" max="2817" width="2.7109375" style="93" customWidth="1"/>
    <x:col min="2818" max="2818" width="9.7109375" style="93" customWidth="1"/>
    <x:col min="2819" max="2819" width="15.7109375" style="93" customWidth="1"/>
    <x:col min="2820" max="2820" width="18.5703125" style="93" customWidth="1"/>
    <x:col min="2821" max="2821" width="18.7109375" style="93" customWidth="1"/>
    <x:col min="2822" max="2822" width="22.140625" style="93" customWidth="1"/>
    <x:col min="2823" max="2823" width="17.28515625" style="93" customWidth="1"/>
    <x:col min="2824" max="2824" width="2.28515625" style="93" customWidth="1"/>
    <x:col min="2825" max="3071" width="11.42578125" style="93" customWidth="0"/>
    <x:col min="3072" max="3072" width="13.7109375" style="93" customWidth="1"/>
    <x:col min="3073" max="3073" width="2.7109375" style="93" customWidth="1"/>
    <x:col min="3074" max="3074" width="9.7109375" style="93" customWidth="1"/>
    <x:col min="3075" max="3075" width="15.7109375" style="93" customWidth="1"/>
    <x:col min="3076" max="3076" width="18.5703125" style="93" customWidth="1"/>
    <x:col min="3077" max="3077" width="18.7109375" style="93" customWidth="1"/>
    <x:col min="3078" max="3078" width="22.140625" style="93" customWidth="1"/>
    <x:col min="3079" max="3079" width="17.28515625" style="93" customWidth="1"/>
    <x:col min="3080" max="3080" width="2.28515625" style="93" customWidth="1"/>
    <x:col min="3081" max="3327" width="11.42578125" style="93" customWidth="0"/>
    <x:col min="3328" max="3328" width="13.7109375" style="93" customWidth="1"/>
    <x:col min="3329" max="3329" width="2.7109375" style="93" customWidth="1"/>
    <x:col min="3330" max="3330" width="9.7109375" style="93" customWidth="1"/>
    <x:col min="3331" max="3331" width="15.7109375" style="93" customWidth="1"/>
    <x:col min="3332" max="3332" width="18.5703125" style="93" customWidth="1"/>
    <x:col min="3333" max="3333" width="18.7109375" style="93" customWidth="1"/>
    <x:col min="3334" max="3334" width="22.140625" style="93" customWidth="1"/>
    <x:col min="3335" max="3335" width="17.28515625" style="93" customWidth="1"/>
    <x:col min="3336" max="3336" width="2.28515625" style="93" customWidth="1"/>
    <x:col min="3337" max="3583" width="11.42578125" style="93" customWidth="0"/>
    <x:col min="3584" max="3584" width="13.7109375" style="93" customWidth="1"/>
    <x:col min="3585" max="3585" width="2.7109375" style="93" customWidth="1"/>
    <x:col min="3586" max="3586" width="9.7109375" style="93" customWidth="1"/>
    <x:col min="3587" max="3587" width="15.7109375" style="93" customWidth="1"/>
    <x:col min="3588" max="3588" width="18.5703125" style="93" customWidth="1"/>
    <x:col min="3589" max="3589" width="18.7109375" style="93" customWidth="1"/>
    <x:col min="3590" max="3590" width="22.140625" style="93" customWidth="1"/>
    <x:col min="3591" max="3591" width="17.28515625" style="93" customWidth="1"/>
    <x:col min="3592" max="3592" width="2.28515625" style="93" customWidth="1"/>
    <x:col min="3593" max="3839" width="11.42578125" style="93" customWidth="0"/>
    <x:col min="3840" max="3840" width="13.7109375" style="93" customWidth="1"/>
    <x:col min="3841" max="3841" width="2.7109375" style="93" customWidth="1"/>
    <x:col min="3842" max="3842" width="9.7109375" style="93" customWidth="1"/>
    <x:col min="3843" max="3843" width="15.7109375" style="93" customWidth="1"/>
    <x:col min="3844" max="3844" width="18.5703125" style="93" customWidth="1"/>
    <x:col min="3845" max="3845" width="18.7109375" style="93" customWidth="1"/>
    <x:col min="3846" max="3846" width="22.140625" style="93" customWidth="1"/>
    <x:col min="3847" max="3847" width="17.28515625" style="93" customWidth="1"/>
    <x:col min="3848" max="3848" width="2.28515625" style="93" customWidth="1"/>
    <x:col min="3849" max="4095" width="11.42578125" style="93" customWidth="0"/>
    <x:col min="4096" max="4096" width="13.7109375" style="93" customWidth="1"/>
    <x:col min="4097" max="4097" width="2.7109375" style="93" customWidth="1"/>
    <x:col min="4098" max="4098" width="9.7109375" style="93" customWidth="1"/>
    <x:col min="4099" max="4099" width="15.7109375" style="93" customWidth="1"/>
    <x:col min="4100" max="4100" width="18.5703125" style="93" customWidth="1"/>
    <x:col min="4101" max="4101" width="18.7109375" style="93" customWidth="1"/>
    <x:col min="4102" max="4102" width="22.140625" style="93" customWidth="1"/>
    <x:col min="4103" max="4103" width="17.28515625" style="93" customWidth="1"/>
    <x:col min="4104" max="4104" width="2.28515625" style="93" customWidth="1"/>
    <x:col min="4105" max="4351" width="11.42578125" style="93" customWidth="0"/>
    <x:col min="4352" max="4352" width="13.7109375" style="93" customWidth="1"/>
    <x:col min="4353" max="4353" width="2.7109375" style="93" customWidth="1"/>
    <x:col min="4354" max="4354" width="9.7109375" style="93" customWidth="1"/>
    <x:col min="4355" max="4355" width="15.7109375" style="93" customWidth="1"/>
    <x:col min="4356" max="4356" width="18.5703125" style="93" customWidth="1"/>
    <x:col min="4357" max="4357" width="18.7109375" style="93" customWidth="1"/>
    <x:col min="4358" max="4358" width="22.140625" style="93" customWidth="1"/>
    <x:col min="4359" max="4359" width="17.28515625" style="93" customWidth="1"/>
    <x:col min="4360" max="4360" width="2.28515625" style="93" customWidth="1"/>
    <x:col min="4361" max="4607" width="11.42578125" style="93" customWidth="0"/>
    <x:col min="4608" max="4608" width="13.7109375" style="93" customWidth="1"/>
    <x:col min="4609" max="4609" width="2.7109375" style="93" customWidth="1"/>
    <x:col min="4610" max="4610" width="9.7109375" style="93" customWidth="1"/>
    <x:col min="4611" max="4611" width="15.7109375" style="93" customWidth="1"/>
    <x:col min="4612" max="4612" width="18.5703125" style="93" customWidth="1"/>
    <x:col min="4613" max="4613" width="18.7109375" style="93" customWidth="1"/>
    <x:col min="4614" max="4614" width="22.140625" style="93" customWidth="1"/>
    <x:col min="4615" max="4615" width="17.28515625" style="93" customWidth="1"/>
    <x:col min="4616" max="4616" width="2.28515625" style="93" customWidth="1"/>
    <x:col min="4617" max="4863" width="11.42578125" style="93" customWidth="0"/>
    <x:col min="4864" max="4864" width="13.7109375" style="93" customWidth="1"/>
    <x:col min="4865" max="4865" width="2.7109375" style="93" customWidth="1"/>
    <x:col min="4866" max="4866" width="9.7109375" style="93" customWidth="1"/>
    <x:col min="4867" max="4867" width="15.7109375" style="93" customWidth="1"/>
    <x:col min="4868" max="4868" width="18.5703125" style="93" customWidth="1"/>
    <x:col min="4869" max="4869" width="18.7109375" style="93" customWidth="1"/>
    <x:col min="4870" max="4870" width="22.140625" style="93" customWidth="1"/>
    <x:col min="4871" max="4871" width="17.28515625" style="93" customWidth="1"/>
    <x:col min="4872" max="4872" width="2.28515625" style="93" customWidth="1"/>
    <x:col min="4873" max="5119" width="11.42578125" style="93" customWidth="0"/>
    <x:col min="5120" max="5120" width="13.7109375" style="93" customWidth="1"/>
    <x:col min="5121" max="5121" width="2.7109375" style="93" customWidth="1"/>
    <x:col min="5122" max="5122" width="9.7109375" style="93" customWidth="1"/>
    <x:col min="5123" max="5123" width="15.7109375" style="93" customWidth="1"/>
    <x:col min="5124" max="5124" width="18.5703125" style="93" customWidth="1"/>
    <x:col min="5125" max="5125" width="18.7109375" style="93" customWidth="1"/>
    <x:col min="5126" max="5126" width="22.140625" style="93" customWidth="1"/>
    <x:col min="5127" max="5127" width="17.28515625" style="93" customWidth="1"/>
    <x:col min="5128" max="5128" width="2.28515625" style="93" customWidth="1"/>
    <x:col min="5129" max="5375" width="11.42578125" style="93" customWidth="0"/>
    <x:col min="5376" max="5376" width="13.7109375" style="93" customWidth="1"/>
    <x:col min="5377" max="5377" width="2.7109375" style="93" customWidth="1"/>
    <x:col min="5378" max="5378" width="9.7109375" style="93" customWidth="1"/>
    <x:col min="5379" max="5379" width="15.7109375" style="93" customWidth="1"/>
    <x:col min="5380" max="5380" width="18.5703125" style="93" customWidth="1"/>
    <x:col min="5381" max="5381" width="18.7109375" style="93" customWidth="1"/>
    <x:col min="5382" max="5382" width="22.140625" style="93" customWidth="1"/>
    <x:col min="5383" max="5383" width="17.28515625" style="93" customWidth="1"/>
    <x:col min="5384" max="5384" width="2.28515625" style="93" customWidth="1"/>
    <x:col min="5385" max="5631" width="11.42578125" style="93" customWidth="0"/>
    <x:col min="5632" max="5632" width="13.7109375" style="93" customWidth="1"/>
    <x:col min="5633" max="5633" width="2.7109375" style="93" customWidth="1"/>
    <x:col min="5634" max="5634" width="9.7109375" style="93" customWidth="1"/>
    <x:col min="5635" max="5635" width="15.7109375" style="93" customWidth="1"/>
    <x:col min="5636" max="5636" width="18.5703125" style="93" customWidth="1"/>
    <x:col min="5637" max="5637" width="18.7109375" style="93" customWidth="1"/>
    <x:col min="5638" max="5638" width="22.140625" style="93" customWidth="1"/>
    <x:col min="5639" max="5639" width="17.28515625" style="93" customWidth="1"/>
    <x:col min="5640" max="5640" width="2.28515625" style="93" customWidth="1"/>
    <x:col min="5641" max="5887" width="11.42578125" style="93" customWidth="0"/>
    <x:col min="5888" max="5888" width="13.7109375" style="93" customWidth="1"/>
    <x:col min="5889" max="5889" width="2.7109375" style="93" customWidth="1"/>
    <x:col min="5890" max="5890" width="9.7109375" style="93" customWidth="1"/>
    <x:col min="5891" max="5891" width="15.7109375" style="93" customWidth="1"/>
    <x:col min="5892" max="5892" width="18.5703125" style="93" customWidth="1"/>
    <x:col min="5893" max="5893" width="18.7109375" style="93" customWidth="1"/>
    <x:col min="5894" max="5894" width="22.140625" style="93" customWidth="1"/>
    <x:col min="5895" max="5895" width="17.28515625" style="93" customWidth="1"/>
    <x:col min="5896" max="5896" width="2.28515625" style="93" customWidth="1"/>
    <x:col min="5897" max="6143" width="11.42578125" style="93" customWidth="0"/>
    <x:col min="6144" max="6144" width="13.7109375" style="93" customWidth="1"/>
    <x:col min="6145" max="6145" width="2.7109375" style="93" customWidth="1"/>
    <x:col min="6146" max="6146" width="9.7109375" style="93" customWidth="1"/>
    <x:col min="6147" max="6147" width="15.7109375" style="93" customWidth="1"/>
    <x:col min="6148" max="6148" width="18.5703125" style="93" customWidth="1"/>
    <x:col min="6149" max="6149" width="18.7109375" style="93" customWidth="1"/>
    <x:col min="6150" max="6150" width="22.140625" style="93" customWidth="1"/>
    <x:col min="6151" max="6151" width="17.28515625" style="93" customWidth="1"/>
    <x:col min="6152" max="6152" width="2.28515625" style="93" customWidth="1"/>
    <x:col min="6153" max="6399" width="11.42578125" style="93" customWidth="0"/>
    <x:col min="6400" max="6400" width="13.7109375" style="93" customWidth="1"/>
    <x:col min="6401" max="6401" width="2.7109375" style="93" customWidth="1"/>
    <x:col min="6402" max="6402" width="9.7109375" style="93" customWidth="1"/>
    <x:col min="6403" max="6403" width="15.7109375" style="93" customWidth="1"/>
    <x:col min="6404" max="6404" width="18.5703125" style="93" customWidth="1"/>
    <x:col min="6405" max="6405" width="18.7109375" style="93" customWidth="1"/>
    <x:col min="6406" max="6406" width="22.140625" style="93" customWidth="1"/>
    <x:col min="6407" max="6407" width="17.28515625" style="93" customWidth="1"/>
    <x:col min="6408" max="6408" width="2.28515625" style="93" customWidth="1"/>
    <x:col min="6409" max="6655" width="11.42578125" style="93" customWidth="0"/>
    <x:col min="6656" max="6656" width="13.7109375" style="93" customWidth="1"/>
    <x:col min="6657" max="6657" width="2.7109375" style="93" customWidth="1"/>
    <x:col min="6658" max="6658" width="9.7109375" style="93" customWidth="1"/>
    <x:col min="6659" max="6659" width="15.7109375" style="93" customWidth="1"/>
    <x:col min="6660" max="6660" width="18.5703125" style="93" customWidth="1"/>
    <x:col min="6661" max="6661" width="18.7109375" style="93" customWidth="1"/>
    <x:col min="6662" max="6662" width="22.140625" style="93" customWidth="1"/>
    <x:col min="6663" max="6663" width="17.28515625" style="93" customWidth="1"/>
    <x:col min="6664" max="6664" width="2.28515625" style="93" customWidth="1"/>
    <x:col min="6665" max="6911" width="11.42578125" style="93" customWidth="0"/>
    <x:col min="6912" max="6912" width="13.7109375" style="93" customWidth="1"/>
    <x:col min="6913" max="6913" width="2.7109375" style="93" customWidth="1"/>
    <x:col min="6914" max="6914" width="9.7109375" style="93" customWidth="1"/>
    <x:col min="6915" max="6915" width="15.7109375" style="93" customWidth="1"/>
    <x:col min="6916" max="6916" width="18.5703125" style="93" customWidth="1"/>
    <x:col min="6917" max="6917" width="18.7109375" style="93" customWidth="1"/>
    <x:col min="6918" max="6918" width="22.140625" style="93" customWidth="1"/>
    <x:col min="6919" max="6919" width="17.28515625" style="93" customWidth="1"/>
    <x:col min="6920" max="6920" width="2.28515625" style="93" customWidth="1"/>
    <x:col min="6921" max="7167" width="11.42578125" style="93" customWidth="0"/>
    <x:col min="7168" max="7168" width="13.7109375" style="93" customWidth="1"/>
    <x:col min="7169" max="7169" width="2.7109375" style="93" customWidth="1"/>
    <x:col min="7170" max="7170" width="9.7109375" style="93" customWidth="1"/>
    <x:col min="7171" max="7171" width="15.7109375" style="93" customWidth="1"/>
    <x:col min="7172" max="7172" width="18.5703125" style="93" customWidth="1"/>
    <x:col min="7173" max="7173" width="18.7109375" style="93" customWidth="1"/>
    <x:col min="7174" max="7174" width="22.140625" style="93" customWidth="1"/>
    <x:col min="7175" max="7175" width="17.28515625" style="93" customWidth="1"/>
    <x:col min="7176" max="7176" width="2.28515625" style="93" customWidth="1"/>
    <x:col min="7177" max="7423" width="11.42578125" style="93" customWidth="0"/>
    <x:col min="7424" max="7424" width="13.7109375" style="93" customWidth="1"/>
    <x:col min="7425" max="7425" width="2.7109375" style="93" customWidth="1"/>
    <x:col min="7426" max="7426" width="9.7109375" style="93" customWidth="1"/>
    <x:col min="7427" max="7427" width="15.7109375" style="93" customWidth="1"/>
    <x:col min="7428" max="7428" width="18.5703125" style="93" customWidth="1"/>
    <x:col min="7429" max="7429" width="18.7109375" style="93" customWidth="1"/>
    <x:col min="7430" max="7430" width="22.140625" style="93" customWidth="1"/>
    <x:col min="7431" max="7431" width="17.28515625" style="93" customWidth="1"/>
    <x:col min="7432" max="7432" width="2.28515625" style="93" customWidth="1"/>
    <x:col min="7433" max="7679" width="11.42578125" style="93" customWidth="0"/>
    <x:col min="7680" max="7680" width="13.7109375" style="93" customWidth="1"/>
    <x:col min="7681" max="7681" width="2.7109375" style="93" customWidth="1"/>
    <x:col min="7682" max="7682" width="9.7109375" style="93" customWidth="1"/>
    <x:col min="7683" max="7683" width="15.7109375" style="93" customWidth="1"/>
    <x:col min="7684" max="7684" width="18.5703125" style="93" customWidth="1"/>
    <x:col min="7685" max="7685" width="18.7109375" style="93" customWidth="1"/>
    <x:col min="7686" max="7686" width="22.140625" style="93" customWidth="1"/>
    <x:col min="7687" max="7687" width="17.28515625" style="93" customWidth="1"/>
    <x:col min="7688" max="7688" width="2.28515625" style="93" customWidth="1"/>
    <x:col min="7689" max="7935" width="11.42578125" style="93" customWidth="0"/>
    <x:col min="7936" max="7936" width="13.7109375" style="93" customWidth="1"/>
    <x:col min="7937" max="7937" width="2.7109375" style="93" customWidth="1"/>
    <x:col min="7938" max="7938" width="9.7109375" style="93" customWidth="1"/>
    <x:col min="7939" max="7939" width="15.7109375" style="93" customWidth="1"/>
    <x:col min="7940" max="7940" width="18.5703125" style="93" customWidth="1"/>
    <x:col min="7941" max="7941" width="18.7109375" style="93" customWidth="1"/>
    <x:col min="7942" max="7942" width="22.140625" style="93" customWidth="1"/>
    <x:col min="7943" max="7943" width="17.28515625" style="93" customWidth="1"/>
    <x:col min="7944" max="7944" width="2.28515625" style="93" customWidth="1"/>
    <x:col min="7945" max="8191" width="11.42578125" style="93" customWidth="0"/>
    <x:col min="8192" max="8192" width="13.7109375" style="93" customWidth="1"/>
    <x:col min="8193" max="8193" width="2.7109375" style="93" customWidth="1"/>
    <x:col min="8194" max="8194" width="9.7109375" style="93" customWidth="1"/>
    <x:col min="8195" max="8195" width="15.7109375" style="93" customWidth="1"/>
    <x:col min="8196" max="8196" width="18.5703125" style="93" customWidth="1"/>
    <x:col min="8197" max="8197" width="18.7109375" style="93" customWidth="1"/>
    <x:col min="8198" max="8198" width="22.140625" style="93" customWidth="1"/>
    <x:col min="8199" max="8199" width="17.28515625" style="93" customWidth="1"/>
    <x:col min="8200" max="8200" width="2.28515625" style="93" customWidth="1"/>
    <x:col min="8201" max="8447" width="11.42578125" style="93" customWidth="0"/>
    <x:col min="8448" max="8448" width="13.7109375" style="93" customWidth="1"/>
    <x:col min="8449" max="8449" width="2.7109375" style="93" customWidth="1"/>
    <x:col min="8450" max="8450" width="9.7109375" style="93" customWidth="1"/>
    <x:col min="8451" max="8451" width="15.7109375" style="93" customWidth="1"/>
    <x:col min="8452" max="8452" width="18.5703125" style="93" customWidth="1"/>
    <x:col min="8453" max="8453" width="18.7109375" style="93" customWidth="1"/>
    <x:col min="8454" max="8454" width="22.140625" style="93" customWidth="1"/>
    <x:col min="8455" max="8455" width="17.28515625" style="93" customWidth="1"/>
    <x:col min="8456" max="8456" width="2.28515625" style="93" customWidth="1"/>
    <x:col min="8457" max="8703" width="11.42578125" style="93" customWidth="0"/>
    <x:col min="8704" max="8704" width="13.7109375" style="93" customWidth="1"/>
    <x:col min="8705" max="8705" width="2.7109375" style="93" customWidth="1"/>
    <x:col min="8706" max="8706" width="9.7109375" style="93" customWidth="1"/>
    <x:col min="8707" max="8707" width="15.7109375" style="93" customWidth="1"/>
    <x:col min="8708" max="8708" width="18.5703125" style="93" customWidth="1"/>
    <x:col min="8709" max="8709" width="18.7109375" style="93" customWidth="1"/>
    <x:col min="8710" max="8710" width="22.140625" style="93" customWidth="1"/>
    <x:col min="8711" max="8711" width="17.28515625" style="93" customWidth="1"/>
    <x:col min="8712" max="8712" width="2.28515625" style="93" customWidth="1"/>
    <x:col min="8713" max="8959" width="11.42578125" style="93" customWidth="0"/>
    <x:col min="8960" max="8960" width="13.7109375" style="93" customWidth="1"/>
    <x:col min="8961" max="8961" width="2.7109375" style="93" customWidth="1"/>
    <x:col min="8962" max="8962" width="9.7109375" style="93" customWidth="1"/>
    <x:col min="8963" max="8963" width="15.7109375" style="93" customWidth="1"/>
    <x:col min="8964" max="8964" width="18.5703125" style="93" customWidth="1"/>
    <x:col min="8965" max="8965" width="18.7109375" style="93" customWidth="1"/>
    <x:col min="8966" max="8966" width="22.140625" style="93" customWidth="1"/>
    <x:col min="8967" max="8967" width="17.28515625" style="93" customWidth="1"/>
    <x:col min="8968" max="8968" width="2.28515625" style="93" customWidth="1"/>
    <x:col min="8969" max="9215" width="11.42578125" style="93" customWidth="0"/>
    <x:col min="9216" max="9216" width="13.7109375" style="93" customWidth="1"/>
    <x:col min="9217" max="9217" width="2.7109375" style="93" customWidth="1"/>
    <x:col min="9218" max="9218" width="9.7109375" style="93" customWidth="1"/>
    <x:col min="9219" max="9219" width="15.7109375" style="93" customWidth="1"/>
    <x:col min="9220" max="9220" width="18.5703125" style="93" customWidth="1"/>
    <x:col min="9221" max="9221" width="18.7109375" style="93" customWidth="1"/>
    <x:col min="9222" max="9222" width="22.140625" style="93" customWidth="1"/>
    <x:col min="9223" max="9223" width="17.28515625" style="93" customWidth="1"/>
    <x:col min="9224" max="9224" width="2.28515625" style="93" customWidth="1"/>
    <x:col min="9225" max="9471" width="11.42578125" style="93" customWidth="0"/>
    <x:col min="9472" max="9472" width="13.7109375" style="93" customWidth="1"/>
    <x:col min="9473" max="9473" width="2.7109375" style="93" customWidth="1"/>
    <x:col min="9474" max="9474" width="9.7109375" style="93" customWidth="1"/>
    <x:col min="9475" max="9475" width="15.7109375" style="93" customWidth="1"/>
    <x:col min="9476" max="9476" width="18.5703125" style="93" customWidth="1"/>
    <x:col min="9477" max="9477" width="18.7109375" style="93" customWidth="1"/>
    <x:col min="9478" max="9478" width="22.140625" style="93" customWidth="1"/>
    <x:col min="9479" max="9479" width="17.28515625" style="93" customWidth="1"/>
    <x:col min="9480" max="9480" width="2.28515625" style="93" customWidth="1"/>
    <x:col min="9481" max="9727" width="11.42578125" style="93" customWidth="0"/>
    <x:col min="9728" max="9728" width="13.7109375" style="93" customWidth="1"/>
    <x:col min="9729" max="9729" width="2.7109375" style="93" customWidth="1"/>
    <x:col min="9730" max="9730" width="9.7109375" style="93" customWidth="1"/>
    <x:col min="9731" max="9731" width="15.7109375" style="93" customWidth="1"/>
    <x:col min="9732" max="9732" width="18.5703125" style="93" customWidth="1"/>
    <x:col min="9733" max="9733" width="18.7109375" style="93" customWidth="1"/>
    <x:col min="9734" max="9734" width="22.140625" style="93" customWidth="1"/>
    <x:col min="9735" max="9735" width="17.28515625" style="93" customWidth="1"/>
    <x:col min="9736" max="9736" width="2.28515625" style="93" customWidth="1"/>
    <x:col min="9737" max="9983" width="11.42578125" style="93" customWidth="0"/>
    <x:col min="9984" max="9984" width="13.7109375" style="93" customWidth="1"/>
    <x:col min="9985" max="9985" width="2.7109375" style="93" customWidth="1"/>
    <x:col min="9986" max="9986" width="9.7109375" style="93" customWidth="1"/>
    <x:col min="9987" max="9987" width="15.7109375" style="93" customWidth="1"/>
    <x:col min="9988" max="9988" width="18.5703125" style="93" customWidth="1"/>
    <x:col min="9989" max="9989" width="18.7109375" style="93" customWidth="1"/>
    <x:col min="9990" max="9990" width="22.140625" style="93" customWidth="1"/>
    <x:col min="9991" max="9991" width="17.28515625" style="93" customWidth="1"/>
    <x:col min="9992" max="9992" width="2.28515625" style="93" customWidth="1"/>
    <x:col min="9993" max="10239" width="11.42578125" style="93" customWidth="0"/>
    <x:col min="10240" max="10240" width="13.7109375" style="93" customWidth="1"/>
    <x:col min="10241" max="10241" width="2.7109375" style="93" customWidth="1"/>
    <x:col min="10242" max="10242" width="9.7109375" style="93" customWidth="1"/>
    <x:col min="10243" max="10243" width="15.7109375" style="93" customWidth="1"/>
    <x:col min="10244" max="10244" width="18.5703125" style="93" customWidth="1"/>
    <x:col min="10245" max="10245" width="18.7109375" style="93" customWidth="1"/>
    <x:col min="10246" max="10246" width="22.140625" style="93" customWidth="1"/>
    <x:col min="10247" max="10247" width="17.28515625" style="93" customWidth="1"/>
    <x:col min="10248" max="10248" width="2.28515625" style="93" customWidth="1"/>
    <x:col min="10249" max="10495" width="11.42578125" style="93" customWidth="0"/>
    <x:col min="10496" max="10496" width="13.7109375" style="93" customWidth="1"/>
    <x:col min="10497" max="10497" width="2.7109375" style="93" customWidth="1"/>
    <x:col min="10498" max="10498" width="9.7109375" style="93" customWidth="1"/>
    <x:col min="10499" max="10499" width="15.7109375" style="93" customWidth="1"/>
    <x:col min="10500" max="10500" width="18.5703125" style="93" customWidth="1"/>
    <x:col min="10501" max="10501" width="18.7109375" style="93" customWidth="1"/>
    <x:col min="10502" max="10502" width="22.140625" style="93" customWidth="1"/>
    <x:col min="10503" max="10503" width="17.28515625" style="93" customWidth="1"/>
    <x:col min="10504" max="10504" width="2.28515625" style="93" customWidth="1"/>
    <x:col min="10505" max="10751" width="11.42578125" style="93" customWidth="0"/>
    <x:col min="10752" max="10752" width="13.7109375" style="93" customWidth="1"/>
    <x:col min="10753" max="10753" width="2.7109375" style="93" customWidth="1"/>
    <x:col min="10754" max="10754" width="9.7109375" style="93" customWidth="1"/>
    <x:col min="10755" max="10755" width="15.7109375" style="93" customWidth="1"/>
    <x:col min="10756" max="10756" width="18.5703125" style="93" customWidth="1"/>
    <x:col min="10757" max="10757" width="18.7109375" style="93" customWidth="1"/>
    <x:col min="10758" max="10758" width="22.140625" style="93" customWidth="1"/>
    <x:col min="10759" max="10759" width="17.28515625" style="93" customWidth="1"/>
    <x:col min="10760" max="10760" width="2.28515625" style="93" customWidth="1"/>
    <x:col min="10761" max="11007" width="11.42578125" style="93" customWidth="0"/>
    <x:col min="11008" max="11008" width="13.7109375" style="93" customWidth="1"/>
    <x:col min="11009" max="11009" width="2.7109375" style="93" customWidth="1"/>
    <x:col min="11010" max="11010" width="9.7109375" style="93" customWidth="1"/>
    <x:col min="11011" max="11011" width="15.7109375" style="93" customWidth="1"/>
    <x:col min="11012" max="11012" width="18.5703125" style="93" customWidth="1"/>
    <x:col min="11013" max="11013" width="18.7109375" style="93" customWidth="1"/>
    <x:col min="11014" max="11014" width="22.140625" style="93" customWidth="1"/>
    <x:col min="11015" max="11015" width="17.28515625" style="93" customWidth="1"/>
    <x:col min="11016" max="11016" width="2.28515625" style="93" customWidth="1"/>
    <x:col min="11017" max="11263" width="11.42578125" style="93" customWidth="0"/>
    <x:col min="11264" max="11264" width="13.7109375" style="93" customWidth="1"/>
    <x:col min="11265" max="11265" width="2.7109375" style="93" customWidth="1"/>
    <x:col min="11266" max="11266" width="9.7109375" style="93" customWidth="1"/>
    <x:col min="11267" max="11267" width="15.7109375" style="93" customWidth="1"/>
    <x:col min="11268" max="11268" width="18.5703125" style="93" customWidth="1"/>
    <x:col min="11269" max="11269" width="18.7109375" style="93" customWidth="1"/>
    <x:col min="11270" max="11270" width="22.140625" style="93" customWidth="1"/>
    <x:col min="11271" max="11271" width="17.28515625" style="93" customWidth="1"/>
    <x:col min="11272" max="11272" width="2.28515625" style="93" customWidth="1"/>
    <x:col min="11273" max="11519" width="11.42578125" style="93" customWidth="0"/>
    <x:col min="11520" max="11520" width="13.7109375" style="93" customWidth="1"/>
    <x:col min="11521" max="11521" width="2.7109375" style="93" customWidth="1"/>
    <x:col min="11522" max="11522" width="9.7109375" style="93" customWidth="1"/>
    <x:col min="11523" max="11523" width="15.7109375" style="93" customWidth="1"/>
    <x:col min="11524" max="11524" width="18.5703125" style="93" customWidth="1"/>
    <x:col min="11525" max="11525" width="18.7109375" style="93" customWidth="1"/>
    <x:col min="11526" max="11526" width="22.140625" style="93" customWidth="1"/>
    <x:col min="11527" max="11527" width="17.28515625" style="93" customWidth="1"/>
    <x:col min="11528" max="11528" width="2.28515625" style="93" customWidth="1"/>
    <x:col min="11529" max="11775" width="11.42578125" style="93" customWidth="0"/>
    <x:col min="11776" max="11776" width="13.7109375" style="93" customWidth="1"/>
    <x:col min="11777" max="11777" width="2.7109375" style="93" customWidth="1"/>
    <x:col min="11778" max="11778" width="9.7109375" style="93" customWidth="1"/>
    <x:col min="11779" max="11779" width="15.7109375" style="93" customWidth="1"/>
    <x:col min="11780" max="11780" width="18.5703125" style="93" customWidth="1"/>
    <x:col min="11781" max="11781" width="18.7109375" style="93" customWidth="1"/>
    <x:col min="11782" max="11782" width="22.140625" style="93" customWidth="1"/>
    <x:col min="11783" max="11783" width="17.28515625" style="93" customWidth="1"/>
    <x:col min="11784" max="11784" width="2.28515625" style="93" customWidth="1"/>
    <x:col min="11785" max="12031" width="11.42578125" style="93" customWidth="0"/>
    <x:col min="12032" max="12032" width="13.7109375" style="93" customWidth="1"/>
    <x:col min="12033" max="12033" width="2.7109375" style="93" customWidth="1"/>
    <x:col min="12034" max="12034" width="9.7109375" style="93" customWidth="1"/>
    <x:col min="12035" max="12035" width="15.7109375" style="93" customWidth="1"/>
    <x:col min="12036" max="12036" width="18.5703125" style="93" customWidth="1"/>
    <x:col min="12037" max="12037" width="18.7109375" style="93" customWidth="1"/>
    <x:col min="12038" max="12038" width="22.140625" style="93" customWidth="1"/>
    <x:col min="12039" max="12039" width="17.28515625" style="93" customWidth="1"/>
    <x:col min="12040" max="12040" width="2.28515625" style="93" customWidth="1"/>
    <x:col min="12041" max="12287" width="11.42578125" style="93" customWidth="0"/>
    <x:col min="12288" max="12288" width="13.7109375" style="93" customWidth="1"/>
    <x:col min="12289" max="12289" width="2.7109375" style="93" customWidth="1"/>
    <x:col min="12290" max="12290" width="9.7109375" style="93" customWidth="1"/>
    <x:col min="12291" max="12291" width="15.7109375" style="93" customWidth="1"/>
    <x:col min="12292" max="12292" width="18.5703125" style="93" customWidth="1"/>
    <x:col min="12293" max="12293" width="18.7109375" style="93" customWidth="1"/>
    <x:col min="12294" max="12294" width="22.140625" style="93" customWidth="1"/>
    <x:col min="12295" max="12295" width="17.28515625" style="93" customWidth="1"/>
    <x:col min="12296" max="12296" width="2.28515625" style="93" customWidth="1"/>
    <x:col min="12297" max="12543" width="11.42578125" style="93" customWidth="0"/>
    <x:col min="12544" max="12544" width="13.7109375" style="93" customWidth="1"/>
    <x:col min="12545" max="12545" width="2.7109375" style="93" customWidth="1"/>
    <x:col min="12546" max="12546" width="9.7109375" style="93" customWidth="1"/>
    <x:col min="12547" max="12547" width="15.7109375" style="93" customWidth="1"/>
    <x:col min="12548" max="12548" width="18.5703125" style="93" customWidth="1"/>
    <x:col min="12549" max="12549" width="18.7109375" style="93" customWidth="1"/>
    <x:col min="12550" max="12550" width="22.140625" style="93" customWidth="1"/>
    <x:col min="12551" max="12551" width="17.28515625" style="93" customWidth="1"/>
    <x:col min="12552" max="12552" width="2.28515625" style="93" customWidth="1"/>
    <x:col min="12553" max="12799" width="11.42578125" style="93" customWidth="0"/>
    <x:col min="12800" max="12800" width="13.7109375" style="93" customWidth="1"/>
    <x:col min="12801" max="12801" width="2.7109375" style="93" customWidth="1"/>
    <x:col min="12802" max="12802" width="9.7109375" style="93" customWidth="1"/>
    <x:col min="12803" max="12803" width="15.7109375" style="93" customWidth="1"/>
    <x:col min="12804" max="12804" width="18.5703125" style="93" customWidth="1"/>
    <x:col min="12805" max="12805" width="18.7109375" style="93" customWidth="1"/>
    <x:col min="12806" max="12806" width="22.140625" style="93" customWidth="1"/>
    <x:col min="12807" max="12807" width="17.28515625" style="93" customWidth="1"/>
    <x:col min="12808" max="12808" width="2.28515625" style="93" customWidth="1"/>
    <x:col min="12809" max="13055" width="11.42578125" style="93" customWidth="0"/>
    <x:col min="13056" max="13056" width="13.7109375" style="93" customWidth="1"/>
    <x:col min="13057" max="13057" width="2.7109375" style="93" customWidth="1"/>
    <x:col min="13058" max="13058" width="9.7109375" style="93" customWidth="1"/>
    <x:col min="13059" max="13059" width="15.7109375" style="93" customWidth="1"/>
    <x:col min="13060" max="13060" width="18.5703125" style="93" customWidth="1"/>
    <x:col min="13061" max="13061" width="18.7109375" style="93" customWidth="1"/>
    <x:col min="13062" max="13062" width="22.140625" style="93" customWidth="1"/>
    <x:col min="13063" max="13063" width="17.28515625" style="93" customWidth="1"/>
    <x:col min="13064" max="13064" width="2.28515625" style="93" customWidth="1"/>
    <x:col min="13065" max="13311" width="11.42578125" style="93" customWidth="0"/>
    <x:col min="13312" max="13312" width="13.7109375" style="93" customWidth="1"/>
    <x:col min="13313" max="13313" width="2.7109375" style="93" customWidth="1"/>
    <x:col min="13314" max="13314" width="9.7109375" style="93" customWidth="1"/>
    <x:col min="13315" max="13315" width="15.7109375" style="93" customWidth="1"/>
    <x:col min="13316" max="13316" width="18.5703125" style="93" customWidth="1"/>
    <x:col min="13317" max="13317" width="18.7109375" style="93" customWidth="1"/>
    <x:col min="13318" max="13318" width="22.140625" style="93" customWidth="1"/>
    <x:col min="13319" max="13319" width="17.28515625" style="93" customWidth="1"/>
    <x:col min="13320" max="13320" width="2.28515625" style="93" customWidth="1"/>
    <x:col min="13321" max="13567" width="11.42578125" style="93" customWidth="0"/>
    <x:col min="13568" max="13568" width="13.7109375" style="93" customWidth="1"/>
    <x:col min="13569" max="13569" width="2.7109375" style="93" customWidth="1"/>
    <x:col min="13570" max="13570" width="9.7109375" style="93" customWidth="1"/>
    <x:col min="13571" max="13571" width="15.7109375" style="93" customWidth="1"/>
    <x:col min="13572" max="13572" width="18.5703125" style="93" customWidth="1"/>
    <x:col min="13573" max="13573" width="18.7109375" style="93" customWidth="1"/>
    <x:col min="13574" max="13574" width="22.140625" style="93" customWidth="1"/>
    <x:col min="13575" max="13575" width="17.28515625" style="93" customWidth="1"/>
    <x:col min="13576" max="13576" width="2.28515625" style="93" customWidth="1"/>
    <x:col min="13577" max="13823" width="11.42578125" style="93" customWidth="0"/>
    <x:col min="13824" max="13824" width="13.7109375" style="93" customWidth="1"/>
    <x:col min="13825" max="13825" width="2.7109375" style="93" customWidth="1"/>
    <x:col min="13826" max="13826" width="9.7109375" style="93" customWidth="1"/>
    <x:col min="13827" max="13827" width="15.7109375" style="93" customWidth="1"/>
    <x:col min="13828" max="13828" width="18.5703125" style="93" customWidth="1"/>
    <x:col min="13829" max="13829" width="18.7109375" style="93" customWidth="1"/>
    <x:col min="13830" max="13830" width="22.140625" style="93" customWidth="1"/>
    <x:col min="13831" max="13831" width="17.28515625" style="93" customWidth="1"/>
    <x:col min="13832" max="13832" width="2.28515625" style="93" customWidth="1"/>
    <x:col min="13833" max="14079" width="11.42578125" style="93" customWidth="0"/>
    <x:col min="14080" max="14080" width="13.7109375" style="93" customWidth="1"/>
    <x:col min="14081" max="14081" width="2.7109375" style="93" customWidth="1"/>
    <x:col min="14082" max="14082" width="9.7109375" style="93" customWidth="1"/>
    <x:col min="14083" max="14083" width="15.7109375" style="93" customWidth="1"/>
    <x:col min="14084" max="14084" width="18.5703125" style="93" customWidth="1"/>
    <x:col min="14085" max="14085" width="18.7109375" style="93" customWidth="1"/>
    <x:col min="14086" max="14086" width="22.140625" style="93" customWidth="1"/>
    <x:col min="14087" max="14087" width="17.28515625" style="93" customWidth="1"/>
    <x:col min="14088" max="14088" width="2.28515625" style="93" customWidth="1"/>
    <x:col min="14089" max="14335" width="11.42578125" style="93" customWidth="0"/>
    <x:col min="14336" max="14336" width="13.7109375" style="93" customWidth="1"/>
    <x:col min="14337" max="14337" width="2.7109375" style="93" customWidth="1"/>
    <x:col min="14338" max="14338" width="9.7109375" style="93" customWidth="1"/>
    <x:col min="14339" max="14339" width="15.7109375" style="93" customWidth="1"/>
    <x:col min="14340" max="14340" width="18.5703125" style="93" customWidth="1"/>
    <x:col min="14341" max="14341" width="18.7109375" style="93" customWidth="1"/>
    <x:col min="14342" max="14342" width="22.140625" style="93" customWidth="1"/>
    <x:col min="14343" max="14343" width="17.28515625" style="93" customWidth="1"/>
    <x:col min="14344" max="14344" width="2.28515625" style="93" customWidth="1"/>
    <x:col min="14345" max="14591" width="11.42578125" style="93" customWidth="0"/>
    <x:col min="14592" max="14592" width="13.7109375" style="93" customWidth="1"/>
    <x:col min="14593" max="14593" width="2.7109375" style="93" customWidth="1"/>
    <x:col min="14594" max="14594" width="9.7109375" style="93" customWidth="1"/>
    <x:col min="14595" max="14595" width="15.7109375" style="93" customWidth="1"/>
    <x:col min="14596" max="14596" width="18.5703125" style="93" customWidth="1"/>
    <x:col min="14597" max="14597" width="18.7109375" style="93" customWidth="1"/>
    <x:col min="14598" max="14598" width="22.140625" style="93" customWidth="1"/>
    <x:col min="14599" max="14599" width="17.28515625" style="93" customWidth="1"/>
    <x:col min="14600" max="14600" width="2.28515625" style="93" customWidth="1"/>
    <x:col min="14601" max="14847" width="11.42578125" style="93" customWidth="0"/>
    <x:col min="14848" max="14848" width="13.7109375" style="93" customWidth="1"/>
    <x:col min="14849" max="14849" width="2.7109375" style="93" customWidth="1"/>
    <x:col min="14850" max="14850" width="9.7109375" style="93" customWidth="1"/>
    <x:col min="14851" max="14851" width="15.7109375" style="93" customWidth="1"/>
    <x:col min="14852" max="14852" width="18.5703125" style="93" customWidth="1"/>
    <x:col min="14853" max="14853" width="18.7109375" style="93" customWidth="1"/>
    <x:col min="14854" max="14854" width="22.140625" style="93" customWidth="1"/>
    <x:col min="14855" max="14855" width="17.28515625" style="93" customWidth="1"/>
    <x:col min="14856" max="14856" width="2.28515625" style="93" customWidth="1"/>
    <x:col min="14857" max="15103" width="11.42578125" style="93" customWidth="0"/>
    <x:col min="15104" max="15104" width="13.7109375" style="93" customWidth="1"/>
    <x:col min="15105" max="15105" width="2.7109375" style="93" customWidth="1"/>
    <x:col min="15106" max="15106" width="9.7109375" style="93" customWidth="1"/>
    <x:col min="15107" max="15107" width="15.7109375" style="93" customWidth="1"/>
    <x:col min="15108" max="15108" width="18.5703125" style="93" customWidth="1"/>
    <x:col min="15109" max="15109" width="18.7109375" style="93" customWidth="1"/>
    <x:col min="15110" max="15110" width="22.140625" style="93" customWidth="1"/>
    <x:col min="15111" max="15111" width="17.28515625" style="93" customWidth="1"/>
    <x:col min="15112" max="15112" width="2.28515625" style="93" customWidth="1"/>
    <x:col min="15113" max="15359" width="11.42578125" style="93" customWidth="0"/>
    <x:col min="15360" max="15360" width="13.7109375" style="93" customWidth="1"/>
    <x:col min="15361" max="15361" width="2.7109375" style="93" customWidth="1"/>
    <x:col min="15362" max="15362" width="9.7109375" style="93" customWidth="1"/>
    <x:col min="15363" max="15363" width="15.7109375" style="93" customWidth="1"/>
    <x:col min="15364" max="15364" width="18.5703125" style="93" customWidth="1"/>
    <x:col min="15365" max="15365" width="18.7109375" style="93" customWidth="1"/>
    <x:col min="15366" max="15366" width="22.140625" style="93" customWidth="1"/>
    <x:col min="15367" max="15367" width="17.28515625" style="93" customWidth="1"/>
    <x:col min="15368" max="15368" width="2.28515625" style="93" customWidth="1"/>
    <x:col min="15369" max="15615" width="11.42578125" style="93" customWidth="0"/>
    <x:col min="15616" max="15616" width="13.7109375" style="93" customWidth="1"/>
    <x:col min="15617" max="15617" width="2.7109375" style="93" customWidth="1"/>
    <x:col min="15618" max="15618" width="9.7109375" style="93" customWidth="1"/>
    <x:col min="15619" max="15619" width="15.7109375" style="93" customWidth="1"/>
    <x:col min="15620" max="15620" width="18.5703125" style="93" customWidth="1"/>
    <x:col min="15621" max="15621" width="18.7109375" style="93" customWidth="1"/>
    <x:col min="15622" max="15622" width="22.140625" style="93" customWidth="1"/>
    <x:col min="15623" max="15623" width="17.28515625" style="93" customWidth="1"/>
    <x:col min="15624" max="15624" width="2.28515625" style="93" customWidth="1"/>
    <x:col min="15625" max="15871" width="11.42578125" style="93" customWidth="0"/>
    <x:col min="15872" max="15872" width="13.7109375" style="93" customWidth="1"/>
    <x:col min="15873" max="15873" width="2.7109375" style="93" customWidth="1"/>
    <x:col min="15874" max="15874" width="9.7109375" style="93" customWidth="1"/>
    <x:col min="15875" max="15875" width="15.7109375" style="93" customWidth="1"/>
    <x:col min="15876" max="15876" width="18.5703125" style="93" customWidth="1"/>
    <x:col min="15877" max="15877" width="18.7109375" style="93" customWidth="1"/>
    <x:col min="15878" max="15878" width="22.140625" style="93" customWidth="1"/>
    <x:col min="15879" max="15879" width="17.28515625" style="93" customWidth="1"/>
    <x:col min="15880" max="15880" width="2.28515625" style="93" customWidth="1"/>
    <x:col min="15881" max="16127" width="11.42578125" style="93" customWidth="0"/>
    <x:col min="16128" max="16128" width="13.7109375" style="93" customWidth="1"/>
    <x:col min="16129" max="16129" width="2.7109375" style="93" customWidth="1"/>
    <x:col min="16130" max="16130" width="9.7109375" style="93" customWidth="1"/>
    <x:col min="16131" max="16131" width="15.7109375" style="93" customWidth="1"/>
    <x:col min="16132" max="16132" width="18.5703125" style="93" customWidth="1"/>
    <x:col min="16133" max="16133" width="18.7109375" style="93" customWidth="1"/>
    <x:col min="16134" max="16134" width="22.140625" style="93" customWidth="1"/>
    <x:col min="16135" max="16135" width="17.28515625" style="93" customWidth="1"/>
    <x:col min="16136" max="16136" width="2.28515625" style="93" customWidth="1"/>
    <x:col min="16137" max="16384" width="11.42578125" style="93" customWidth="0"/>
  </x:cols>
  <x:sheetData>
    <x:row r="1" ht="18.75">
      <x:c r="A1" s="4033" t="str">
        <x:v>ACI Loss Control - Operations</x:v>
      </x:c>
      <x:c r="B1" s="4033"/>
      <x:c r="C1" s="4033"/>
      <x:c r="D1" s="4033"/>
      <x:c r="E1" s="4033"/>
      <x:c r="F1" s="4033"/>
    </x:row>
    <x:row r="2">
      <x:c r="A2" s="4035" t="str">
        <x:v>Chile </x:v>
      </x:c>
      <x:c r="B2" s="4035"/>
      <x:c r="C2" s="4035"/>
      <x:c r="D2" s="4035"/>
      <x:c r="E2" s="4035"/>
      <x:c r="F2" s="4035"/>
    </x:row>
    <x:row r="3">
      <x:c r="A3" s="4019" t="str">
        <x:v>Operations Department | Chile</x:v>
      </x:c>
      <x:c r="B3" s="4019"/>
      <x:c r="C3" s="4019"/>
      <x:c r="D3" s="4019"/>
      <x:c r="E3" s="4019"/>
      <x:c r="F3" s="4019"/>
    </x:row>
    <x:row r="4">
      <x:c r="A4" s="4020"/>
      <x:c r="B4" s="4020"/>
      <x:c r="C4" s="4020"/>
      <x:c r="D4" s="4020"/>
      <x:c r="E4" s="4020"/>
      <x:c r="F4" s="4020"/>
    </x:row>
    <x:row r="5">
      <x:c r="A5" s="4029"/>
      <x:c r="B5" s="4029"/>
      <x:c r="C5" s="4029"/>
      <x:c r="D5" s="4029"/>
      <x:c r="E5" s="4029"/>
      <x:c r="F5" s="4029"/>
    </x:row>
    <x:row r="6">
      <x:c r="A6" s="4030" t="str">
        <x:v>REPORT Nº</x:v>
      </x:c>
      <x:c r="B6" s="4030"/>
      <x:c r="C6" s="4030"/>
      <x:c r="D6" s="4030"/>
      <x:c r="E6" s="4031" t="n">
        <x:v>0</x:v>
      </x:c>
      <x:c r="F6" s="4031"/>
      <x:c r="G6" s="94"/>
      <x:c r="H6" s="94"/>
      <x:c r="I6" s="845"/>
      <x:c r="J6" s="845"/>
    </x:row>
    <x:row r="7">
      <x:c r="A7"/>
      <x:c r="B7"/>
      <x:c r="C7" s="95"/>
      <x:c r="D7" s="95"/>
      <x:c r="E7" s="95"/>
      <x:c r="F7" s="95"/>
      <x:c r="G7" s="95"/>
    </x:row>
    <x:row r="8" ht="22.5" customHeight="1">
      <x:c r="A8"/>
      <x:c r="B8" s="2690" t="str">
        <x:v>Messrs.</x:v>
      </x:c>
      <x:c r="C8" s="2690"/>
      <x:c r="D8" s="2690"/>
      <x:c r="E8" s="2690"/>
      <x:c r="F8" s="2690"/>
      <x:c r="G8" s="96"/>
    </x:row>
    <x:row r="9" ht="8.25" customHeight="1">
      <x:c r="A9"/>
      <x:c r="B9" s="2689" t="str">
        <x:v> - </x:v>
      </x:c>
      <x:c r="C9" s="2689"/>
      <x:c r="D9" s="2689"/>
      <x:c r="E9" s="2689"/>
      <x:c r="F9" s="2689"/>
      <x:c r="G9" s="96"/>
    </x:row>
    <x:row r="10" ht="17.25" customHeight="1">
      <x:c r="A10" s="847"/>
      <x:c r="B10" s="2689"/>
      <x:c r="C10" s="2689"/>
      <x:c r="D10" s="2689"/>
      <x:c r="E10" s="2689"/>
      <x:c r="F10" s="2689"/>
      <x:c r="G10" s="96"/>
    </x:row>
    <x:row r="11" ht="24" customHeight="1">
      <x:c r="A11"/>
      <x:c r="B11"/>
      <x:c r="C11" s="97" t="str">
        <x:v>Ref.</x:v>
      </x:c>
      <x:c r="D11" s="2706" t="n">
        <x:v>0</x:v>
      </x:c>
      <x:c r="E11" s="2706"/>
      <x:c r="F11" s="98"/>
      <x:c r="G11" s="96"/>
    </x:row>
    <x:row r="12">
      <x:c r="A12"/>
      <x:c r="B12" s="99"/>
      <x:c r="C12" s="99"/>
      <x:c r="D12" s="99"/>
      <x:c r="E12" s="99"/>
      <x:c r="F12" s="99"/>
      <x:c r="G12" s="99"/>
    </x:row>
    <x:row r="13">
      <x:c r="A13"/>
      <x:c r="B13" s="100"/>
      <x:c r="C13" s="100"/>
      <x:c r="D13" s="100"/>
      <x:c r="E13" s="100"/>
      <x:c r="F13" s="100"/>
      <x:c r="G13" s="100"/>
    </x:row>
    <x:row r="14">
      <x:c r="A14"/>
      <x:c r="B14" s="372" t="str">
        <x:v>That an ACI Loss Control surveyor attended the discharging of cargo</x:v>
      </x:c>
      <x:c r="C14" s="372"/>
      <x:c r="D14" s="372"/>
      <x:c r="E14" s="372"/>
      <x:c r="F14" s="100"/>
      <x:c r="G14" s="100"/>
    </x:row>
    <x:row r="15">
      <x:c r="A15"/>
      <x:c r="B15" s="249" t="n">
        <x:v>0</x:v>
      </x:c>
      <x:c r="C15" s="142"/>
      <x:c r="D15" s="284" t="str">
        <x:v>from M/T </x:v>
      </x:c>
      <x:c r="E15" s="375" t="n">
        <x:v>0</x:v>
      </x:c>
      <x:c r="F15" s="101" t="str">
        <x:v>into</x:v>
      </x:c>
      <x:c r="G15" s="101"/>
      <x:c r="I15" s="846"/>
    </x:row>
    <x:row r="16">
      <x:c r="A16"/>
      <x:c r="B16" s="2705" t="n">
        <x:v>0</x:v>
      </x:c>
      <x:c r="C16" s="2705"/>
      <x:c r="D16" s="102" t="str">
        <x:v>at </x:v>
      </x:c>
      <x:c r="E16" s="376" t="n">
        <x:v>0</x:v>
      </x:c>
      <x:c r="F16" s="103"/>
      <x:c r="G16" s="103"/>
    </x:row>
    <x:row r="17">
      <x:c r="A17"/>
      <x:c r="B17" s="373"/>
      <x:c r="C17" s="374" t="str">
        <x:v>During</x:v>
      </x:c>
      <x:c r="D17" s="2712" t="str">
        <x:v> - </x:v>
      </x:c>
      <x:c r="E17" s="2712"/>
      <x:c r="F17" s="103"/>
      <x:c r="G17" s="103"/>
    </x:row>
    <x:row r="18">
      <x:c r="A18"/>
      <x:c r="B18" s="101"/>
      <x:c r="C18" s="101"/>
      <x:c r="D18" s="101"/>
      <x:c r="E18" s="101"/>
      <x:c r="F18" s="101"/>
      <x:c r="G18" s="101"/>
    </x:row>
    <x:row r="19" ht="12" customHeight="1">
      <x:c r="A19" s="2707"/>
      <x:c r="B19" s="2707"/>
      <x:c r="C19" s="2707"/>
      <x:c r="D19" s="2707"/>
      <x:c r="E19" s="2707"/>
      <x:c r="F19" s="2707"/>
      <x:c r="G19" s="104"/>
    </x:row>
    <x:row r="20" ht="18" customHeight="1">
      <x:c r="A20"/>
      <x:c r="B20" s="2707" t="str">
        <x:v>TOTAL QUANTITIES RECEIVED IN TERMINAL</x:v>
      </x:c>
      <x:c r="C20" s="2707"/>
      <x:c r="D20" s="2707"/>
      <x:c r="E20" s="2707"/>
      <x:c r="F20" s="2707"/>
      <x:c r="G20" s="104"/>
    </x:row>
    <x:row r="21" ht="15" customHeight="1">
      <x:c r="A21" s="94"/>
      <x:c r="B21" s="94"/>
      <x:c r="C21" s="94"/>
      <x:c r="D21" s="94"/>
      <x:c r="E21" s="94"/>
      <x:c r="F21" s="94"/>
      <x:c r="G21" s="105"/>
    </x:row>
    <x:row r="22" ht="9.949999809265137" hidden="1" customHeight="1">
      <x:c r="A22"/>
      <x:c r="B22"/>
      <x:c r="C22" s="106"/>
      <x:c r="D22" s="106"/>
      <x:c r="E22" s="106"/>
      <x:c r="F22" s="106"/>
      <x:c r="G22" s="106"/>
    </x:row>
    <x:row r="23" ht="15" customHeight="1">
      <x:c r="A23" s="2715"/>
      <x:c r="B23" s="2715"/>
      <x:c r="C23" s="2715"/>
      <x:c r="D23" s="2715"/>
      <x:c r="E23" s="2715"/>
      <x:c r="F23" s="2715"/>
      <x:c r="G23" s="105"/>
    </x:row>
    <x:row r="24" ht="20.100000381469727" customHeight="1">
      <x:c r="A24"/>
      <x:c r="B24" s="107"/>
      <x:c r="C24" s="107"/>
      <x:c r="D24" s="108" t="str">
        <x:v>G.S.V.</x:v>
      </x:c>
      <x:c r="E24" s="108" t="str">
        <x:v>N.S.V.</x:v>
      </x:c>
      <x:c r="F24"/>
      <x:c r="G24" s="105"/>
    </x:row>
    <x:row r="25" ht="20.100000381469727" customHeight="1">
      <x:c r="A25"/>
      <x:c r="B25" s="109"/>
      <x:c r="C25" s="110" t="str">
        <x:v>M³@ 60ºF   </x:v>
      </x:c>
      <x:c r="D25" s="111"/>
      <x:c r="E25" s="112" t="n">
        <x:v>0</x:v>
      </x:c>
      <x:c r="F25"/>
      <x:c r="G25" s="2697"/>
    </x:row>
    <x:row r="26" ht="20.100000381469727" customHeight="1">
      <x:c r="A26"/>
      <x:c r="B26" s="109"/>
      <x:c r="C26" s="113" t="str">
        <x:v>Bbls@ 60ºF </x:v>
      </x:c>
      <x:c r="D26" s="114"/>
      <x:c r="E26" s="115" t="n">
        <x:v>0</x:v>
      </x:c>
      <x:c r="F26"/>
      <x:c r="G26" s="2697"/>
    </x:row>
    <x:row r="27" ht="20.100000381469727" customHeight="1">
      <x:c r="A27"/>
      <x:c r="B27" s="109"/>
      <x:c r="C27" s="116" t="str">
        <x:v>US Gallons@ 60ºF </x:v>
      </x:c>
      <x:c r="D27" s="114"/>
      <x:c r="E27" s="115" t="n">
        <x:v>0</x:v>
      </x:c>
      <x:c r="F27"/>
      <x:c r="G27" s="117"/>
    </x:row>
    <x:row r="28" ht="20.100000381469727" customHeight="1">
      <x:c r="A28"/>
      <x:c r="B28" s="109"/>
      <x:c r="C28" s="118" t="str">
        <x:v>Long Tons   </x:v>
      </x:c>
      <x:c r="D28" s="119"/>
      <x:c r="E28" s="120" t="n">
        <x:v>0</x:v>
      </x:c>
      <x:c r="F28"/>
      <x:c r="G28" s="117"/>
    </x:row>
    <x:row r="29" ht="20.100000381469727" customHeight="1">
      <x:c r="A29"/>
      <x:c r="B29" s="109"/>
      <x:c r="C29" s="121" t="str">
        <x:v>Metric Tons </x:v>
      </x:c>
      <x:c r="D29" s="122"/>
      <x:c r="E29" s="123" t="n">
        <x:v>0</x:v>
      </x:c>
      <x:c r="F29"/>
      <x:c r="G29" s="2698"/>
    </x:row>
    <x:row r="30" ht="9.949999809265137" hidden="1" customHeight="1">
      <x:c r="A30"/>
      <x:c r="B30" s="109"/>
      <x:c r="C30" s="109"/>
      <x:c r="D30" s="124"/>
      <x:c r="E30" s="125"/>
      <x:c r="F30" s="126"/>
      <x:c r="G30" s="2698"/>
    </x:row>
    <x:row r="31" ht="9.949999809265137" customHeight="1">
      <x:c r="A31"/>
      <x:c r="B31" s="109"/>
      <x:c r="C31" s="109"/>
      <x:c r="D31" s="124"/>
      <x:c r="E31" s="125"/>
      <x:c r="F31" s="126"/>
      <x:c r="G31" s="2698"/>
    </x:row>
    <x:row r="32" ht="20.100000381469727" customHeight="1">
      <x:c r="A32"/>
      <x:c r="B32" s="109"/>
      <x:c r="C32" s="109"/>
      <x:c r="D32" s="127" t="str">
        <x:v>API at 60ºF        </x:v>
      </x:c>
      <x:c r="E32" s="128" t="n">
        <x:v>46</x:v>
      </x:c>
      <x:c r="F32" s="126"/>
      <x:c r="G32" s="2697"/>
    </x:row>
    <x:row r="33" ht="20.100000381469727" customHeight="1">
      <x:c r="A33"/>
      <x:c r="B33"/>
      <x:c r="C33" s="105"/>
      <x:c r="D33" s="121" t="str">
        <x:v>BSW   ( % )</x:v>
      </x:c>
      <x:c r="E33" s="129" t="str">
        <x:v>#DIV/0!</x:v>
      </x:c>
      <x:c r="F33" s="126"/>
      <x:c r="G33" s="105"/>
    </x:row>
    <x:row r="34" ht="16.5" customHeight="1">
      <x:c r="A34" s="2707"/>
      <x:c r="B34" s="2707"/>
      <x:c r="C34" s="2707"/>
      <x:c r="D34" s="2707"/>
      <x:c r="E34" s="2707"/>
      <x:c r="F34" s="2707"/>
      <x:c r="G34" s="104"/>
    </x:row>
    <x:row r="35" ht="0.75" customHeight="1">
      <x:c r="A35"/>
      <x:c r="B35"/>
      <x:c r="C35" s="130"/>
      <x:c r="D35" s="130"/>
      <x:c r="E35" s="130"/>
      <x:c r="F35" s="130"/>
      <x:c r="G35" s="130"/>
    </x:row>
    <x:row r="36" ht="15.75" customHeight="1">
      <x:c r="A36"/>
      <x:c r="B36"/>
      <x:c r="C36"/>
      <x:c r="D36"/>
      <x:c r="E36"/>
      <x:c r="F36"/>
    </x:row>
    <x:row r="37" ht="18.75" customHeight="1">
      <x:c r="A37"/>
      <x:c r="B37"/>
      <x:c r="C37"/>
      <x:c r="D37"/>
      <x:c r="E37"/>
      <x:c r="F37"/>
    </x:row>
    <x:row r="38" ht="27" customHeight="1">
      <x:c r="A38"/>
      <x:c r="B38" s="2704"/>
      <x:c r="C38" s="2704"/>
      <x:c r="D38" s="104"/>
      <x:c r="E38" s="2704"/>
      <x:c r="F38" s="2704"/>
      <x:c r="G38" s="104"/>
      <x:c r="J38" s="104"/>
      <x:c r="K38" s="104"/>
      <x:c r="L38" s="104"/>
      <x:c r="M38" s="104"/>
      <x:c r="N38" s="104"/>
    </x:row>
    <x:row r="39" ht="27" customHeight="1">
      <x:c r="A39"/>
      <x:c r="B39" s="104"/>
      <x:c r="C39" s="104"/>
      <x:c r="D39" s="104"/>
      <x:c r="E39" s="104"/>
      <x:c r="F39" s="104"/>
      <x:c r="G39" s="104"/>
      <x:c r="J39" s="104"/>
      <x:c r="K39" s="104"/>
      <x:c r="L39" s="104"/>
      <x:c r="M39" s="104"/>
      <x:c r="N39" s="104"/>
    </x:row>
    <x:row r="40" ht="11.25" customHeight="1">
      <x:c r="A40"/>
      <x:c r="B40" s="104"/>
      <x:c r="C40" s="96"/>
      <x:c r="D40" s="96"/>
      <x:c r="E40" s="96"/>
      <x:c r="F40" s="104"/>
      <x:c r="G40" s="104"/>
      <x:c r="J40" s="104"/>
      <x:c r="K40" s="104"/>
      <x:c r="L40" s="104"/>
      <x:c r="M40" s="104"/>
      <x:c r="N40" s="104"/>
    </x:row>
    <x:row r="41" ht="15.75" customHeight="1">
      <x:c r="A41"/>
      <x:c r="B41"/>
      <x:c r="C41" s="2692" t="str">
        <x:v>Petrochemicals Manager</x:v>
      </x:c>
      <x:c r="D41" s="2692"/>
      <x:c r="E41" s="2692"/>
      <x:c r="F41" s="131"/>
      <x:c r="G41" s="131"/>
      <x:c r="H41" s="131"/>
      <x:c r="J41" s="132"/>
      <x:c r="K41" s="132"/>
      <x:c r="L41" s="133"/>
      <x:c r="M41" s="134"/>
      <x:c r="N41" s="134"/>
    </x:row>
    <x:row r="42" ht="14.25" customHeight="1">
      <x:c r="A42"/>
      <x:c r="B42"/>
      <x:c r="C42" s="2708" t="str">
        <x:v>ACI Surveyor                                                                                             ACI LOSS CONTROL</x:v>
      </x:c>
      <x:c r="D42" s="2708"/>
      <x:c r="E42" s="2708"/>
      <x:c r="F42" s="135"/>
      <x:c r="G42" s="135"/>
      <x:c r="H42" s="135"/>
      <x:c r="J42" s="136"/>
      <x:c r="K42" s="136"/>
      <x:c r="L42" s="137"/>
      <x:c r="M42" s="134"/>
      <x:c r="N42" s="134"/>
    </x:row>
    <x:row r="43" ht="7.5" customHeight="1">
      <x:c r="A43"/>
      <x:c r="B43" s="138"/>
      <x:c r="C43" s="2709"/>
      <x:c r="D43" s="2709"/>
      <x:c r="E43" s="2709"/>
      <x:c r="F43" s="138"/>
      <x:c r="G43" s="139"/>
      <x:c r="J43" s="136"/>
      <x:c r="K43" s="136"/>
      <x:c r="L43" s="137"/>
      <x:c r="M43" s="134"/>
      <x:c r="N43" s="134"/>
    </x:row>
    <x:row r="44" ht="20.100000381469727" hidden="1" customHeight="1">
      <x:c r="A44"/>
      <x:c r="B44" s="138"/>
      <x:c r="C44" s="2709"/>
      <x:c r="D44" s="2709"/>
      <x:c r="E44" s="2709"/>
      <x:c r="F44" s="138"/>
      <x:c r="G44" s="139"/>
      <x:c r="J44" s="136"/>
      <x:c r="K44" s="136"/>
      <x:c r="L44" s="137"/>
      <x:c r="M44" s="134"/>
      <x:c r="N44" s="134"/>
    </x:row>
    <x:row r="45" ht="12" customHeight="1">
      <x:c r="A45"/>
      <x:c r="B45"/>
      <x:c r="C45" s="2709"/>
      <x:c r="D45" s="2709"/>
      <x:c r="E45" s="2709"/>
      <x:c r="F45"/>
      <x:c r="G45" s="139"/>
      <x:c r="J45" s="136"/>
      <x:c r="K45" s="136"/>
      <x:c r="L45" s="137"/>
      <x:c r="M45" s="134"/>
      <x:c r="N45" s="134"/>
    </x:row>
    <x:row r="46" ht="12" customHeight="1">
      <x:c r="A46"/>
      <x:c r="B46"/>
      <x:c r="C46"/>
      <x:c r="D46"/>
      <x:c r="E46"/>
      <x:c r="F46"/>
      <x:c r="G46" s="139"/>
      <x:c r="J46" s="136"/>
      <x:c r="K46" s="136"/>
      <x:c r="L46" s="137"/>
      <x:c r="M46" s="134"/>
      <x:c r="N46" s="134"/>
    </x:row>
    <x:row r="47" ht="12" customHeight="1">
      <x:c r="A47"/>
      <x:c r="B47"/>
      <x:c r="C47" s="844"/>
      <x:c r="D47" s="844"/>
      <x:c r="E47" s="844"/>
      <x:c r="F47"/>
      <x:c r="G47" s="139"/>
      <x:c r="J47" s="136"/>
      <x:c r="K47" s="136"/>
      <x:c r="L47" s="137"/>
      <x:c r="M47" s="134"/>
      <x:c r="N47" s="134"/>
    </x:row>
    <x:row r="48" ht="12" customHeight="1">
      <x:c r="A48"/>
      <x:c r="B48" s="2713" t="str">
        <x:v>** This certificate is valid solely for the Cargo and Vessel described in the inspection report #**: </x:v>
      </x:c>
      <x:c r="C48" s="2713"/>
      <x:c r="D48" s="2713"/>
      <x:c r="E48" s="2713"/>
      <x:c r="F48" s="371" t="n">
        <x:v>0</x:v>
      </x:c>
      <x:c r="G48" s="140"/>
      <x:c r="J48" s="136"/>
      <x:c r="K48" s="136"/>
      <x:c r="L48" s="137"/>
      <x:c r="M48" s="134"/>
      <x:c r="N48" s="134"/>
    </x:row>
    <x:row r="50">
      <x:c r="C50" s="2711"/>
      <x:c r="D50" s="2711"/>
    </x:row>
    <x:row r="51">
      <x:c r="C51" s="2702"/>
      <x:c r="D51" s="2702"/>
    </x:row>
    <x:row r="52">
      <x:c r="C52" s="141"/>
      <x:c r="D52" s="141"/>
      <x:c r="E52" s="141"/>
      <x:c r="F52" s="141"/>
      <x:c r="G52" s="141"/>
    </x:row>
  </x:sheetData>
  <x:mergeCells>
    <x:mergeCell ref="G29:G32"/>
    <x:mergeCell ref="A3:F3"/>
    <x:mergeCell ref="A4:F4"/>
    <x:mergeCell ref="A23:F23"/>
    <x:mergeCell ref="G25:G26"/>
    <x:mergeCell ref="A1:F1"/>
    <x:mergeCell ref="A2:F2"/>
    <x:mergeCell ref="A34:F34"/>
    <x:mergeCell ref="C50:D50"/>
    <x:mergeCell ref="C41:E41"/>
    <x:mergeCell ref="D17:E17"/>
    <x:mergeCell ref="B48:E48"/>
    <x:mergeCell ref="A6:D6"/>
    <x:mergeCell ref="C51:D51"/>
    <x:mergeCell ref="E6:F6"/>
    <x:mergeCell ref="B38:C38"/>
    <x:mergeCell ref="E38:F38"/>
    <x:mergeCell ref="B16:C16"/>
    <x:mergeCell ref="D11:E11"/>
    <x:mergeCell ref="A19:F19"/>
    <x:mergeCell ref="C42:E45"/>
    <x:mergeCell ref="B9:F10"/>
    <x:mergeCell ref="B8:F8"/>
    <x:mergeCell ref="B20:F20"/>
  </x:mergeCells>
  <x:pageMargins left="0.7" right="0.7" top="0.75" bottom="0.75" header="0.3" footer="0.3"/>
  <x:drawing xmlns:r="http://schemas.openxmlformats.org/officeDocument/2006/relationships" r:id="R68b44aed03c84552"/>
</x:worksheet>
</file>

<file path=xl/worksheets/sheet3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4.85546875" defaultRowHeight="15"/>
  <x:cols>
    <x:col min="1" max="1" width="1.85546875" style="361" customWidth="1"/>
    <x:col min="2" max="4" width="4.85546875" style="361" customWidth="1"/>
    <x:col min="5" max="5" width="2.7109375" style="361" customWidth="1"/>
    <x:col min="6" max="20" width="4.85546875" style="361" customWidth="1"/>
    <x:col min="21" max="21" width="6.5703125" style="361" customWidth="1"/>
    <x:col min="22" max="22" width="1" style="361" customWidth="1"/>
    <x:col min="23" max="23" width="1.140625" style="361" customWidth="1"/>
    <x:col min="24" max="24" width="1.28515625" style="361" customWidth="1"/>
    <x:col min="25" max="25" width="1.140625" style="361" customWidth="1"/>
    <x:col min="26" max="26" width="1.42578125" style="361" customWidth="1"/>
    <x:col min="27" max="16384" width="14.85546875" style="361" customWidth="0"/>
  </x:cols>
  <x:sheetData>
    <x:row r="1" ht="61.150001525878906" customHeight="1">
      <x:c r="A1" s="4047"/>
      <x:c r="B1" s="4047"/>
      <x:c r="C1" s="4047"/>
      <x:c r="D1" s="4047"/>
      <x:c r="E1" s="4047"/>
      <x:c r="F1" s="4047"/>
      <x:c r="G1" s="4047"/>
      <x:c r="H1" s="4047"/>
      <x:c r="I1" s="4047"/>
      <x:c r="J1" s="4047"/>
      <x:c r="K1" s="4047"/>
      <x:c r="L1" s="4047"/>
      <x:c r="M1"/>
      <x:c r="N1"/>
      <x:c r="O1"/>
      <x:c r="P1"/>
    </x:row>
    <x:row r="2" s="1526" customFormat="1" ht="1.899999976158142" customHeight="1">
      <x:c r="A2" s="4053"/>
      <x:c r="B2" s="4054"/>
      <x:c r="C2" s="4054"/>
      <x:c r="D2" s="4054"/>
      <x:c r="E2" s="4054"/>
      <x:c r="F2" s="4055"/>
      <x:c r="G2" s="4056"/>
      <x:c r="H2" s="4056"/>
      <x:c r="I2" s="4056"/>
      <x:c r="J2" s="4053"/>
      <x:c r="K2" s="4053"/>
      <x:c r="L2" s="4053"/>
      <x:c r="M2"/>
      <x:c r="N2"/>
      <x:c r="O2"/>
      <x:c r="P2" s="2717"/>
      <x:c r="Q2" s="2717"/>
      <x:c r="R2" s="2717"/>
      <x:c r="S2" s="2717"/>
      <x:c r="T2" s="2717"/>
    </x:row>
    <x:row r="3" s="1526" customFormat="1" ht="1.899999976158142" customHeight="1">
      <x:c r="A3" s="4029"/>
      <x:c r="B3" s="4045"/>
      <x:c r="C3" s="4041"/>
      <x:c r="D3" s="4042"/>
      <x:c r="E3" s="4042"/>
      <x:c r="F3" s="4043"/>
      <x:c r="G3" s="4044"/>
      <x:c r="H3" s="4044"/>
      <x:c r="I3" s="4044"/>
      <x:c r="J3" s="4029"/>
      <x:c r="K3" s="4029"/>
      <x:c r="L3" s="4029"/>
      <x:c r="M3"/>
      <x:c r="N3"/>
      <x:c r="O3"/>
      <x:c r="P3"/>
      <x:c r="Q3" s="2718"/>
      <x:c r="R3" s="2718"/>
      <x:c r="S3" s="2718"/>
      <x:c r="T3" s="2718"/>
      <x:c r="U3" s="2718"/>
    </x:row>
    <x:row r="4" ht="15" customHeight="1">
      <x:c r="A4" s="4029"/>
      <x:c r="B4" s="4041"/>
      <x:c r="C4" s="4029"/>
      <x:c r="D4" s="4029"/>
      <x:c r="E4" s="4029"/>
      <x:c r="F4" s="4029"/>
      <x:c r="G4" s="4029"/>
      <x:c r="H4" s="4029"/>
      <x:c r="I4" s="4029"/>
      <x:c r="J4" s="4029"/>
      <x:c r="K4" s="4029"/>
      <x:c r="L4" s="4029"/>
      <x:c r="M4"/>
      <x:c r="N4"/>
      <x:c r="O4"/>
      <x:c r="P4" s="2721" t="n">
        <x:v>46179</x:v>
      </x:c>
      <x:c r="Q4" s="2721"/>
      <x:c r="R4" s="2721"/>
      <x:c r="S4" s="2721"/>
      <x:c r="T4" s="2721"/>
      <x:c r="U4" s="2721"/>
    </x:row>
    <x:row r="5" ht="15" customHeight="1">
      <x:c r="A5" s="4029"/>
      <x:c r="B5" s="4041"/>
      <x:c r="C5" s="4029"/>
      <x:c r="D5" s="4029"/>
      <x:c r="E5" s="4029"/>
      <x:c r="F5" s="4029"/>
      <x:c r="G5" s="4029"/>
      <x:c r="H5" s="4029"/>
      <x:c r="I5" s="4029"/>
      <x:c r="J5" s="4029"/>
      <x:c r="K5" s="4029"/>
      <x:c r="L5" s="4029"/>
      <x:c r="M5"/>
      <x:c r="N5"/>
      <x:c r="O5"/>
      <x:c r="P5" s="2727" t="n">
        <x:v>0</x:v>
      </x:c>
      <x:c r="Q5" s="2727"/>
      <x:c r="R5" s="2727"/>
      <x:c r="S5" s="2727"/>
      <x:c r="T5" s="2727"/>
      <x:c r="U5" s="2727"/>
    </x:row>
    <x:row r="6" ht="15" customHeight="1">
      <x:c r="A6" s="4029"/>
      <x:c r="B6" s="4041"/>
      <x:c r="C6" s="4029"/>
      <x:c r="D6" s="4029"/>
      <x:c r="E6" s="4029"/>
      <x:c r="F6" s="4029"/>
      <x:c r="G6" s="4029"/>
      <x:c r="H6" s="4029"/>
      <x:c r="I6" s="4029"/>
      <x:c r="J6" s="4029"/>
      <x:c r="K6" s="4029"/>
      <x:c r="L6" s="4029"/>
      <x:c r="M6"/>
      <x:c r="N6"/>
      <x:c r="O6"/>
      <x:c r="P6"/>
    </x:row>
    <x:row r="7" ht="15" customHeight="1">
      <x:c r="A7"/>
      <x:c r="B7" s="1523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R7" s="1529"/>
    </x:row>
    <x:row r="8" ht="15" customHeight="1">
      <x:c r="A8"/>
      <x:c r="B8" s="362" t="str">
        <x:v>Messrs: </x:v>
      </x:c>
      <x:c r="C8" s="363"/>
      <x:c r="D8" s="2726" t="n">
        <x:v>0</x:v>
      </x:c>
      <x:c r="E8" s="2726"/>
      <x:c r="F8" s="2726"/>
      <x:c r="G8" s="2726"/>
      <x:c r="H8" s="2726"/>
      <x:c r="I8" s="2726"/>
      <x:c r="J8" s="363"/>
      <x:c r="K8" s="363"/>
      <x:c r="L8" s="363"/>
      <x:c r="M8" s="363"/>
      <x:c r="N8" s="363"/>
      <x:c r="O8" s="363"/>
      <x:c r="P8" s="363"/>
      <x:c r="Q8" s="363"/>
      <x:c r="R8" s="363"/>
      <x:c r="S8" s="363"/>
      <x:c r="T8" s="364"/>
    </x:row>
    <x:row r="9" ht="15" customHeight="1">
      <x:c r="A9"/>
      <x:c r="B9" s="365"/>
      <x:c r="C9" s="365"/>
      <x:c r="D9" s="2725"/>
      <x:c r="E9" s="2725"/>
      <x:c r="F9" s="2725"/>
      <x:c r="G9" s="2725"/>
      <x:c r="H9" s="2725"/>
      <x:c r="I9" s="2725"/>
      <x:c r="J9" s="363"/>
      <x:c r="K9" s="363"/>
      <x:c r="L9" s="363"/>
      <x:c r="M9" s="363"/>
      <x:c r="N9" s="363"/>
      <x:c r="O9" s="363"/>
      <x:c r="P9" s="363"/>
      <x:c r="Q9" s="363"/>
      <x:c r="R9" s="363"/>
      <x:c r="S9" s="363"/>
      <x:c r="T9" s="364"/>
      <x:c r="AA9" s="1530"/>
    </x:row>
    <x:row r="10" ht="15" customHeight="1">
      <x:c r="A10"/>
      <x:c r="B10" s="2720"/>
      <x:c r="C10" s="2720"/>
      <x:c r="D10" s="2720"/>
      <x:c r="E10" s="2720"/>
      <x:c r="F10" s="2720"/>
      <x:c r="G10" s="363"/>
      <x:c r="H10" s="363"/>
      <x:c r="I10" s="363"/>
      <x:c r="J10" s="363"/>
      <x:c r="K10" s="363"/>
      <x:c r="L10" s="363"/>
      <x:c r="M10" s="363"/>
      <x:c r="N10" s="363"/>
      <x:c r="O10" s="363"/>
      <x:c r="P10" s="363"/>
      <x:c r="Q10" s="363"/>
      <x:c r="R10" s="363"/>
      <x:c r="S10" s="363"/>
      <x:c r="T10" s="364"/>
      <x:c r="AA10" s="1531"/>
    </x:row>
    <x:row r="11" ht="15" customHeight="1">
      <x:c r="A11"/>
      <x:c r="B11" s="365"/>
      <x:c r="C11" s="363"/>
      <x:c r="D11" s="363"/>
      <x:c r="E11" s="363"/>
      <x:c r="F11" s="363"/>
      <x:c r="G11" s="363"/>
      <x:c r="H11" s="363"/>
      <x:c r="I11" s="363"/>
      <x:c r="J11" s="363"/>
      <x:c r="K11" s="363"/>
      <x:c r="L11" s="363"/>
      <x:c r="M11" s="363"/>
      <x:c r="N11" s="363"/>
      <x:c r="O11" s="363"/>
      <x:c r="P11" s="363"/>
      <x:c r="Q11" s="363"/>
      <x:c r="R11" s="363"/>
      <x:c r="S11" s="363"/>
      <x:c r="T11" s="364"/>
      <x:c r="AA11" s="1530"/>
    </x:row>
    <x:row r="12" ht="15.75" customHeight="1">
      <x:c r="A12"/>
      <x:c r="B12" s="365" t="str">
        <x:v>Attn'n</x:v>
      </x:c>
      <x:c r="C12" s="363"/>
      <x:c r="D12" s="2725" t="str">
        <x:v>DAVID MARZAL</x:v>
      </x:c>
      <x:c r="E12" s="2725"/>
      <x:c r="F12" s="2725"/>
      <x:c r="G12" s="2725"/>
      <x:c r="H12" s="2725"/>
      <x:c r="I12" s="2725"/>
      <x:c r="J12" s="2725"/>
      <x:c r="K12" s="2725"/>
      <x:c r="L12" s="363"/>
      <x:c r="M12" s="363"/>
      <x:c r="N12" s="363"/>
      <x:c r="O12" s="363"/>
      <x:c r="P12" s="363"/>
      <x:c r="Q12" s="363"/>
      <x:c r="R12" s="363"/>
      <x:c r="S12" s="363"/>
      <x:c r="T12" s="364"/>
      <x:c r="AA12" s="1531"/>
    </x:row>
    <x:row r="13" ht="15" customHeight="1">
      <x:c r="A13"/>
      <x:c r="B13" s="365"/>
      <x:c r="C13" s="363"/>
      <x:c r="D13" s="2725"/>
      <x:c r="E13" s="2725"/>
      <x:c r="F13" s="2725"/>
      <x:c r="G13" s="2725"/>
      <x:c r="H13" s="2725"/>
      <x:c r="I13" s="2725"/>
      <x:c r="J13" s="2725"/>
      <x:c r="K13" s="2725"/>
      <x:c r="L13" s="366"/>
      <x:c r="M13" s="365"/>
      <x:c r="N13" s="365"/>
      <x:c r="O13" s="363"/>
      <x:c r="P13" s="363"/>
      <x:c r="Q13" s="363"/>
      <x:c r="R13" s="363"/>
      <x:c r="S13" s="363"/>
      <x:c r="T13" s="364"/>
      <x:c r="AA13" s="1530"/>
    </x:row>
    <x:row r="14" ht="15" customHeight="1">
      <x:c r="A14"/>
      <x:c r="B14" s="363"/>
      <x:c r="C14" s="363"/>
      <x:c r="D14" s="366"/>
      <x:c r="E14" s="366"/>
      <x:c r="F14" s="363"/>
      <x:c r="G14" s="363"/>
      <x:c r="H14" s="363"/>
      <x:c r="I14" s="363"/>
      <x:c r="J14" s="366"/>
      <x:c r="K14" s="366"/>
      <x:c r="L14" s="366"/>
      <x:c r="M14" s="363"/>
      <x:c r="N14" s="363"/>
      <x:c r="O14" s="363"/>
      <x:c r="P14" s="363"/>
      <x:c r="Q14" s="363"/>
      <x:c r="R14" s="363"/>
      <x:c r="S14" s="363"/>
      <x:c r="T14" s="367"/>
      <x:c r="AA14" s="1531"/>
    </x:row>
    <x:row r="15" ht="15" customHeight="1">
      <x:c r="A15"/>
      <x:c r="B15" s="1532"/>
      <x:c r="C15" s="1532"/>
      <x:c r="D15" s="1532"/>
      <x:c r="E15" s="1532"/>
      <x:c r="F15" s="131"/>
      <x:c r="G15" s="131"/>
      <x:c r="H15" s="1533"/>
      <x:c r="I15" s="131"/>
      <x:c r="J15" s="1532"/>
      <x:c r="K15" s="1532"/>
      <x:c r="L15" s="1532"/>
      <x:c r="M15" s="131"/>
      <x:c r="N15" s="131"/>
      <x:c r="O15" s="131"/>
      <x:c r="P15" s="131"/>
      <x:c r="Q15" s="131"/>
      <x:c r="R15" s="131"/>
      <x:c r="S15" s="131"/>
      <x:c r="AA15" s="1530"/>
    </x:row>
    <x:row r="16" ht="15" customHeight="1">
      <x:c r="A16"/>
      <x:c r="B16" s="1532" t="str">
        <x:v>Client</x:v>
      </x:c>
      <x:c r="C16" s="1532"/>
      <x:c r="D16" s="1532"/>
      <x:c r="E16" s="1532"/>
      <x:c r="F16" s="131"/>
      <x:c r="G16" s="1207" t="str">
        <x:v>:</x:v>
      </x:c>
      <x:c r="H16" s="1578" t="str">
        <x:v>0 &amp; </x:v>
      </x:c>
      <x:c r="I16" s="368"/>
      <x:c r="J16" s="368"/>
      <x:c r="K16" s="368"/>
      <x:c r="L16" s="368"/>
      <x:c r="M16" s="368"/>
      <x:c r="N16" s="368"/>
      <x:c r="O16" s="368"/>
      <x:c r="P16" s="368"/>
      <x:c r="Q16" s="369"/>
      <x:c r="R16" s="369"/>
      <x:c r="S16" s="131"/>
      <x:c r="AA16" s="1531"/>
    </x:row>
    <x:row r="17" ht="15" customHeight="1">
      <x:c r="A17"/>
      <x:c r="B17" s="1532" t="str">
        <x:v>Client  Reference</x:v>
      </x:c>
      <x:c r="C17" s="1532"/>
      <x:c r="D17" s="1532"/>
      <x:c r="E17" s="1532"/>
      <x:c r="F17" s="131"/>
      <x:c r="G17" s="1207" t="str">
        <x:v>:</x:v>
      </x:c>
      <x:c r="H17" s="2722" t="str">
        <x:v> &amp; </x:v>
      </x:c>
      <x:c r="I17" s="2723"/>
      <x:c r="J17" s="2723"/>
      <x:c r="K17" s="2723"/>
      <x:c r="L17" s="2723"/>
      <x:c r="M17" s="363"/>
      <x:c r="N17" s="363"/>
      <x:c r="O17" s="363"/>
      <x:c r="P17" s="363"/>
      <x:c r="Q17" s="363"/>
      <x:c r="R17" s="363"/>
      <x:c r="S17" s="131"/>
      <x:c r="AA17" s="1531"/>
    </x:row>
    <x:row r="18" ht="15" customHeight="1">
      <x:c r="A18"/>
      <x:c r="B18" s="1532" t="str">
        <x:v>Our Reference</x:v>
      </x:c>
      <x:c r="C18" s="1532"/>
      <x:c r="D18" s="1532"/>
      <x:c r="E18" s="1532"/>
      <x:c r="F18" s="131"/>
      <x:c r="G18" s="1207" t="str">
        <x:v>:</x:v>
      </x:c>
      <x:c r="H18" s="1579" t="n">
        <x:v>0</x:v>
      </x:c>
      <x:c r="I18" s="365"/>
      <x:c r="J18" s="365"/>
      <x:c r="K18" s="365"/>
      <x:c r="L18" s="365"/>
      <x:c r="M18" s="363"/>
      <x:c r="N18" s="363"/>
      <x:c r="O18" s="363"/>
      <x:c r="P18" s="363"/>
      <x:c r="Q18" s="363"/>
      <x:c r="R18" s="363"/>
      <x:c r="S18" s="131"/>
      <x:c r="AA18" s="1531"/>
    </x:row>
    <x:row r="19" ht="15" customHeight="1">
      <x:c r="A19"/>
      <x:c r="B19" s="1532" t="str">
        <x:v>Vessel</x:v>
      </x:c>
      <x:c r="C19" s="1532"/>
      <x:c r="D19" s="131"/>
      <x:c r="E19" s="131"/>
      <x:c r="F19" s="131"/>
      <x:c r="G19" s="1207" t="str">
        <x:v>:</x:v>
      </x:c>
      <x:c r="H19" s="1579" t="n">
        <x:v>0</x:v>
      </x:c>
      <x:c r="I19" s="365"/>
      <x:c r="J19" s="365"/>
      <x:c r="K19" s="365"/>
      <x:c r="L19" s="365"/>
      <x:c r="M19" s="363"/>
      <x:c r="N19" s="363"/>
      <x:c r="O19" s="363"/>
      <x:c r="P19" s="363"/>
      <x:c r="Q19" s="363"/>
      <x:c r="R19" s="363"/>
      <x:c r="S19" s="131"/>
      <x:c r="AA19" s="1530"/>
    </x:row>
    <x:row r="20" ht="15" customHeight="1">
      <x:c r="A20"/>
      <x:c r="B20" s="1532" t="str">
        <x:v>Location</x:v>
      </x:c>
      <x:c r="C20" s="1532"/>
      <x:c r="D20" s="131"/>
      <x:c r="E20" s="131"/>
      <x:c r="F20" s="131"/>
      <x:c r="G20" s="1207" t="str">
        <x:v>:</x:v>
      </x:c>
      <x:c r="H20" s="1579" t="n">
        <x:v>0</x:v>
      </x:c>
      <x:c r="I20" s="368"/>
      <x:c r="J20" s="365"/>
      <x:c r="K20" s="365"/>
      <x:c r="L20" s="365"/>
      <x:c r="M20" s="363"/>
      <x:c r="N20" s="363"/>
      <x:c r="O20" s="363"/>
      <x:c r="P20" s="363"/>
      <x:c r="Q20" s="363"/>
      <x:c r="R20" s="363"/>
      <x:c r="S20" s="131"/>
      <x:c r="AA20" s="1531"/>
    </x:row>
    <x:row r="21" ht="15" customHeight="1">
      <x:c r="A21"/>
      <x:c r="B21" s="1532" t="str">
        <x:v>Product</x:v>
      </x:c>
      <x:c r="C21" s="1532"/>
      <x:c r="D21" s="131"/>
      <x:c r="E21" s="131"/>
      <x:c r="F21" s="131"/>
      <x:c r="G21" s="1207" t="str">
        <x:v>:</x:v>
      </x:c>
      <x:c r="H21" s="1579" t="str">
        <x:v> &amp; </x:v>
      </x:c>
      <x:c r="I21" s="365"/>
      <x:c r="J21" s="365"/>
      <x:c r="K21" s="365"/>
      <x:c r="L21" s="365"/>
      <x:c r="M21" s="363"/>
      <x:c r="N21" s="363"/>
      <x:c r="O21" s="363"/>
      <x:c r="P21" s="363"/>
      <x:c r="Q21" s="363"/>
      <x:c r="R21" s="363"/>
      <x:c r="S21" s="131"/>
      <x:c r="AA21" s="1531"/>
    </x:row>
    <x:row r="22" ht="15" customHeight="1">
      <x:c r="A22"/>
      <x:c r="B22" s="1532" t="str">
        <x:v>Inspection Date</x:v>
      </x:c>
      <x:c r="C22" s="1532"/>
      <x:c r="D22" s="131"/>
      <x:c r="E22" s="131"/>
      <x:c r="F22" s="131"/>
      <x:c r="G22" s="1207" t="str">
        <x:v>:</x:v>
      </x:c>
      <x:c r="H22" s="1580" t="str">
        <x:v> - </x:v>
      </x:c>
      <x:c r="I22" s="370"/>
      <x:c r="J22" s="370"/>
      <x:c r="K22" s="370"/>
      <x:c r="L22" s="365"/>
      <x:c r="M22" s="363"/>
      <x:c r="N22" s="363"/>
      <x:c r="O22" s="363"/>
      <x:c r="P22" s="363"/>
      <x:c r="Q22" s="363"/>
      <x:c r="R22" s="363"/>
      <x:c r="S22" s="131"/>
      <x:c r="AA22" s="1534"/>
    </x:row>
    <x:row r="23" ht="15" customHeight="1">
      <x:c r="A23"/>
      <x:c r="B23" s="1532"/>
      <x:c r="C23" s="1532"/>
      <x:c r="D23" s="131"/>
      <x:c r="E23" s="131"/>
      <x:c r="F23" s="131"/>
      <x:c r="G23" s="1207"/>
      <x:c r="H23" s="1535"/>
      <x:c r="I23" s="1536"/>
      <x:c r="J23" s="1532"/>
      <x:c r="K23" s="1532"/>
      <x:c r="L23" s="1532"/>
      <x:c r="M23" s="131"/>
      <x:c r="N23" s="131"/>
      <x:c r="O23" s="131"/>
      <x:c r="P23" s="131"/>
      <x:c r="Q23" s="131"/>
      <x:c r="R23" s="131"/>
      <x:c r="S23" s="131"/>
    </x:row>
    <x:row r="24" ht="15" customHeight="1">
      <x:c r="A24"/>
      <x:c r="B24" s="1532"/>
      <x:c r="C24" s="131"/>
      <x:c r="D24" s="131"/>
      <x:c r="E24" s="131"/>
      <x:c r="F24" s="1537"/>
      <x:c r="G24" s="1532"/>
      <x:c r="H24" s="131"/>
      <x:c r="I24" s="131"/>
      <x:c r="J24" s="131"/>
      <x:c r="K24" s="131"/>
      <x:c r="L24" s="131"/>
      <x:c r="M24" s="131"/>
      <x:c r="N24" s="131"/>
      <x:c r="O24" s="131"/>
      <x:c r="P24" s="131"/>
      <x:c r="Q24" s="131"/>
      <x:c r="R24" s="131"/>
      <x:c r="S24" s="131"/>
    </x:row>
    <x:row r="25" ht="15" customHeight="1">
      <x:c r="A25"/>
      <x:c r="B25" s="131"/>
      <x:c r="C25" s="131"/>
      <x:c r="D25" s="131"/>
      <x:c r="E25" s="131"/>
      <x:c r="F25" s="131"/>
      <x:c r="G25" s="131"/>
      <x:c r="H25" s="131"/>
      <x:c r="I25" s="131"/>
      <x:c r="J25" s="131"/>
      <x:c r="K25" s="131"/>
      <x:c r="L25" s="131"/>
      <x:c r="M25" s="131"/>
      <x:c r="N25" s="131"/>
      <x:c r="O25" s="131"/>
      <x:c r="P25" s="131"/>
      <x:c r="Q25" s="131"/>
      <x:c r="R25" s="131"/>
      <x:c r="S25" s="131"/>
    </x:row>
    <x:row r="26" ht="15" customHeight="1">
      <x:c r="A26"/>
      <x:c r="B26" s="1538"/>
      <x:c r="C26" s="131"/>
      <x:c r="D26" s="131"/>
      <x:c r="E26" s="131"/>
      <x:c r="F26" s="131"/>
      <x:c r="G26" s="131"/>
      <x:c r="H26" s="131"/>
      <x:c r="I26" s="131"/>
      <x:c r="J26" s="131"/>
      <x:c r="K26" s="131"/>
      <x:c r="L26" s="131"/>
      <x:c r="M26" s="131"/>
      <x:c r="N26" s="131"/>
      <x:c r="O26" s="131"/>
      <x:c r="P26" s="131"/>
      <x:c r="Q26" s="131"/>
      <x:c r="R26" s="131"/>
      <x:c r="S26" s="131"/>
    </x:row>
    <x:row r="27" ht="15" customHeight="1">
      <x:c r="A27"/>
      <x:c r="B27" s="1538"/>
      <x:c r="C27" s="131"/>
      <x:c r="D27" s="131"/>
      <x:c r="E27" s="131"/>
      <x:c r="F27" s="131"/>
      <x:c r="G27" s="131"/>
      <x:c r="H27" s="131"/>
      <x:c r="I27" s="131"/>
      <x:c r="J27" s="131"/>
      <x:c r="K27" s="131"/>
      <x:c r="L27" s="131"/>
      <x:c r="M27" s="131"/>
      <x:c r="N27" s="131"/>
      <x:c r="O27" s="131"/>
      <x:c r="P27" s="131"/>
      <x:c r="Q27" s="131"/>
      <x:c r="R27" s="131"/>
      <x:c r="S27" s="131"/>
    </x:row>
    <x:row r="28" ht="15" customHeight="1">
      <x:c r="A28"/>
      <x:c r="B28" s="1538"/>
      <x:c r="C28" s="131"/>
      <x:c r="D28" s="131"/>
      <x:c r="E28" s="131"/>
      <x:c r="F28" s="131"/>
      <x:c r="G28" s="131"/>
      <x:c r="H28" s="131"/>
      <x:c r="I28" s="131"/>
      <x:c r="J28" s="131"/>
      <x:c r="K28" s="131"/>
      <x:c r="L28" s="131"/>
      <x:c r="M28" s="131"/>
      <x:c r="N28" s="131"/>
      <x:c r="O28" s="131"/>
      <x:c r="P28" s="131"/>
      <x:c r="Q28" s="131"/>
      <x:c r="R28" s="131"/>
      <x:c r="S28" s="131"/>
    </x:row>
    <x:row r="29" ht="15" customHeight="1">
      <x:c r="A29"/>
      <x:c r="B29" s="131"/>
      <x:c r="C29" s="131"/>
      <x:c r="D29" s="131"/>
      <x:c r="E29" s="131"/>
      <x:c r="F29" s="131"/>
      <x:c r="G29" s="131"/>
      <x:c r="H29" s="131"/>
      <x:c r="I29" s="131"/>
      <x:c r="J29" s="131"/>
      <x:c r="K29" s="131"/>
      <x:c r="L29" s="131"/>
      <x:c r="M29" s="131"/>
      <x:c r="N29" s="131"/>
      <x:c r="O29" s="131"/>
      <x:c r="P29" s="131"/>
      <x:c r="Q29" s="131"/>
      <x:c r="R29" s="131"/>
      <x:c r="S29" s="131"/>
    </x:row>
    <x:row r="30" ht="15" customHeight="1">
      <x:c r="A30"/>
      <x:c r="B30" s="1538"/>
      <x:c r="C30" s="131"/>
      <x:c r="D30" s="131"/>
      <x:c r="E30" s="131"/>
      <x:c r="F30" s="131"/>
      <x:c r="G30" s="131"/>
      <x:c r="H30" s="131"/>
      <x:c r="I30" s="131"/>
      <x:c r="J30" s="131"/>
      <x:c r="K30" s="131"/>
      <x:c r="L30" s="131"/>
      <x:c r="M30" s="131"/>
      <x:c r="N30" s="131"/>
      <x:c r="O30" s="131"/>
      <x:c r="P30" s="131"/>
      <x:c r="Q30" s="131"/>
      <x:c r="R30" s="131"/>
      <x:c r="S30" s="131"/>
    </x:row>
    <x:row r="31" ht="15" customHeight="1">
      <x:c r="A31"/>
      <x:c r="B31" s="1538"/>
      <x:c r="C31" s="131"/>
      <x:c r="D31" s="131"/>
      <x:c r="E31" s="131"/>
      <x:c r="F31" s="131"/>
      <x:c r="G31" s="131"/>
      <x:c r="H31" s="131"/>
      <x:c r="I31" s="131"/>
      <x:c r="J31" s="131"/>
      <x:c r="K31" s="131"/>
      <x:c r="L31" s="131"/>
      <x:c r="M31" s="131"/>
      <x:c r="N31" s="131"/>
      <x:c r="O31" s="131"/>
      <x:c r="P31" s="131"/>
      <x:c r="Q31" s="131"/>
      <x:c r="R31" s="131"/>
      <x:c r="S31" s="131"/>
    </x:row>
    <x:row r="32" ht="15" customHeight="1">
      <x:c r="A32"/>
      <x:c r="B32" s="131"/>
      <x:c r="C32" s="131"/>
      <x:c r="D32" s="131"/>
      <x:c r="E32" s="131"/>
      <x:c r="F32" s="131"/>
      <x:c r="G32" s="131"/>
      <x:c r="H32" s="131"/>
      <x:c r="I32" s="131"/>
      <x:c r="J32" s="131"/>
      <x:c r="K32" s="131"/>
      <x:c r="L32" s="131"/>
      <x:c r="M32" s="131"/>
      <x:c r="N32" s="131"/>
      <x:c r="O32" s="131"/>
      <x:c r="P32" s="131"/>
      <x:c r="Q32" s="131"/>
      <x:c r="R32" s="131"/>
      <x:c r="S32" s="131"/>
    </x:row>
    <x:row r="33" ht="15" customHeight="1">
      <x:c r="A33"/>
      <x:c r="B33" s="131"/>
      <x:c r="C33" s="131"/>
      <x:c r="D33" s="131"/>
      <x:c r="E33" s="131"/>
      <x:c r="F33" s="131"/>
      <x:c r="G33" s="131"/>
      <x:c r="H33" s="131"/>
      <x:c r="I33" s="131"/>
      <x:c r="J33" s="131"/>
      <x:c r="K33" s="131"/>
      <x:c r="L33" s="131"/>
      <x:c r="M33" s="131"/>
      <x:c r="N33" s="131"/>
      <x:c r="O33" s="131"/>
      <x:c r="P33" s="131"/>
      <x:c r="Q33" s="131"/>
      <x:c r="R33" s="131"/>
      <x:c r="S33" s="131"/>
    </x:row>
    <x:row r="34" ht="15" customHeight="1">
      <x:c r="A34"/>
      <x:c r="B34" s="131"/>
      <x:c r="C34" s="131"/>
      <x:c r="D34" s="131"/>
      <x:c r="E34" s="131"/>
      <x:c r="F34" s="131"/>
      <x:c r="G34" s="131"/>
      <x:c r="H34" s="131"/>
      <x:c r="I34" s="131"/>
      <x:c r="J34" s="131"/>
      <x:c r="K34" s="131"/>
      <x:c r="L34" s="131"/>
      <x:c r="M34" s="131"/>
      <x:c r="N34" s="131"/>
      <x:c r="O34" s="131"/>
      <x:c r="P34" s="131"/>
      <x:c r="Q34" s="131"/>
      <x:c r="R34" s="131"/>
      <x:c r="S34" s="131"/>
    </x:row>
    <x:row r="35" ht="15" customHeight="1">
      <x:c r="A35"/>
      <x:c r="B35" s="131"/>
      <x:c r="C35" s="131"/>
      <x:c r="D35" s="131"/>
      <x:c r="E35" s="131"/>
      <x:c r="F35" s="131"/>
      <x:c r="G35" s="131"/>
      <x:c r="H35" s="131"/>
      <x:c r="I35" s="131"/>
      <x:c r="J35" s="131"/>
      <x:c r="K35" s="131"/>
      <x:c r="L35" s="131"/>
      <x:c r="M35" s="131"/>
      <x:c r="N35" s="131"/>
      <x:c r="O35" s="131"/>
      <x:c r="P35" s="131"/>
      <x:c r="Q35" s="131"/>
      <x:c r="R35" s="131"/>
      <x:c r="S35" s="131"/>
    </x:row>
    <x:row r="36" ht="15" customHeight="1">
      <x:c r="A36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  <x:c r="L36" s="131"/>
      <x:c r="M36" s="131"/>
      <x:c r="N36" s="131"/>
      <x:c r="O36" s="131"/>
      <x:c r="P36" s="131"/>
      <x:c r="Q36" s="131"/>
      <x:c r="R36" s="131"/>
      <x:c r="S36" s="131"/>
    </x:row>
    <x:row r="37" ht="15" customHeight="1">
      <x:c r="A37"/>
      <x:c r="B37" s="131"/>
      <x:c r="C37" s="131"/>
      <x:c r="D37" s="131"/>
      <x:c r="E37" s="131"/>
      <x:c r="F37" s="131"/>
      <x:c r="G37" s="131"/>
      <x:c r="H37" s="131"/>
      <x:c r="I37" s="131"/>
      <x:c r="J37" s="131"/>
      <x:c r="K37" s="131"/>
      <x:c r="L37" s="131"/>
      <x:c r="M37" s="131"/>
      <x:c r="N37" s="131"/>
      <x:c r="O37" s="131"/>
      <x:c r="P37" s="131"/>
      <x:c r="Q37" s="131"/>
      <x:c r="R37" s="131"/>
      <x:c r="S37" s="131"/>
    </x:row>
    <x:row r="38" ht="15" customHeight="1">
      <x:c r="A38"/>
      <x:c r="B38" s="1532" t="str">
        <x:v>Respectfully</x:v>
      </x:c>
      <x:c r="C38" s="131"/>
      <x:c r="D38" s="131"/>
      <x:c r="E38" s="131"/>
      <x:c r="F38" s="131"/>
      <x:c r="G38" s="131"/>
      <x:c r="H38" s="131"/>
      <x:c r="I38" s="131"/>
      <x:c r="J38" s="131"/>
      <x:c r="K38" s="131"/>
      <x:c r="L38" s="131"/>
      <x:c r="M38" s="131"/>
      <x:c r="N38" s="131"/>
      <x:c r="O38" s="131"/>
      <x:c r="P38" s="131"/>
      <x:c r="Q38" s="131"/>
      <x:c r="R38" s="131"/>
      <x:c r="S38" s="131"/>
    </x:row>
    <x:row r="39" ht="15" customHeight="1">
      <x:c r="A39"/>
      <x:c r="B39" s="1532"/>
      <x:c r="C39" s="131"/>
      <x:c r="D39" s="131"/>
      <x:c r="E39" s="131"/>
      <x:c r="F39" s="131"/>
      <x:c r="G39" s="131"/>
      <x:c r="H39" s="131"/>
      <x:c r="I39" s="131"/>
      <x:c r="J39" s="131"/>
      <x:c r="K39" s="131"/>
      <x:c r="L39" s="131"/>
      <x:c r="M39" s="131"/>
      <x:c r="N39" s="131"/>
      <x:c r="O39" s="131"/>
      <x:c r="P39" s="131"/>
      <x:c r="Q39" s="131"/>
      <x:c r="R39" s="131"/>
      <x:c r="S39" s="131"/>
    </x:row>
    <x:row r="40" ht="15" customHeight="1">
      <x:c r="A40"/>
      <x:c r="B40" s="1523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</x:row>
    <x:row r="41" ht="15" customHeight="1">
      <x:c r="A41"/>
      <x:c r="B41" s="2724"/>
      <x:c r="C41" s="2724"/>
      <x:c r="D41" s="2724"/>
      <x:c r="E41" s="2724"/>
      <x:c r="F41" s="2724"/>
      <x:c r="G41" s="2724"/>
      <x:c r="H41" s="2724"/>
      <x:c r="I41"/>
      <x:c r="J41"/>
      <x:c r="K41"/>
      <x:c r="L41"/>
      <x:c r="M41"/>
      <x:c r="N41"/>
      <x:c r="O41"/>
      <x:c r="P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</x:row>
    <x:row r="44" ht="15" customHeight="1">
      <x:c r="A44"/>
      <x:c r="B44" s="2692" t="str">
        <x:v>Eduardo Berríos S.</x:v>
      </x:c>
      <x:c r="C44" s="2692"/>
      <x:c r="D44" s="2692"/>
      <x:c r="E44" s="2692"/>
      <x:c r="F44" s="2692"/>
      <x:c r="G44" s="2692"/>
      <x:c r="H44" s="2692"/>
      <x:c r="I44"/>
      <x:c r="J44"/>
      <x:c r="K44"/>
      <x:c r="L44"/>
      <x:c r="M44"/>
      <x:c r="N44"/>
      <x:c r="O44"/>
      <x:c r="P44"/>
    </x:row>
    <x:row r="45" ht="30.600000381469727" customHeight="1">
      <x:c r="A45"/>
      <x:c r="B45" s="2719" t="str">
        <x:v>Country Manager                                       ACI LOSS CONTROL</x:v>
      </x:c>
      <x:c r="C45" s="2719"/>
      <x:c r="D45" s="2719"/>
      <x:c r="E45" s="2719"/>
      <x:c r="F45" s="2719"/>
      <x:c r="G45" s="2719"/>
      <x:c r="H45" s="2719"/>
      <x:c r="I45"/>
      <x:c r="J45"/>
      <x:c r="K45"/>
      <x:c r="L45"/>
      <x:c r="M45"/>
      <x:c r="N45"/>
      <x:c r="O45"/>
      <x:c r="P45"/>
    </x:row>
    <x:row r="46" ht="15" customHeight="1">
      <x:c r="B46" s="1206"/>
    </x:row>
    <x:row r="47" ht="15" customHeight="1">
      <x:c r="B47" s="1206"/>
    </x:row>
    <x:row r="49" ht="15" customHeight="1">
      <x:c r="A49" s="2716"/>
      <x:c r="B49" s="2716"/>
      <x:c r="C49" s="2716"/>
      <x:c r="D49" s="2716"/>
      <x:c r="E49" s="2716"/>
      <x:c r="F49" s="2716"/>
      <x:c r="G49" s="2716"/>
      <x:c r="H49" s="2716"/>
      <x:c r="I49" s="2716"/>
      <x:c r="J49" s="2716"/>
      <x:c r="K49" s="2716"/>
      <x:c r="L49" s="2716"/>
      <x:c r="M49" s="2716"/>
      <x:c r="N49" s="2716"/>
      <x:c r="O49" s="2716"/>
      <x:c r="P49" s="2716"/>
      <x:c r="Q49" s="2716"/>
      <x:c r="R49" s="2716"/>
      <x:c r="S49" s="2716"/>
      <x:c r="T49" s="2716"/>
      <x:c r="U49" s="2716"/>
    </x:row>
  </x:sheetData>
  <x:mergeCells>
    <x:mergeCell ref="A49:U49"/>
    <x:mergeCell ref="P2:T2"/>
    <x:mergeCell ref="Q3:U3"/>
    <x:mergeCell ref="B45:H45"/>
    <x:mergeCell ref="B44:H44"/>
    <x:mergeCell ref="B10:F10"/>
    <x:mergeCell ref="P4:U4"/>
    <x:mergeCell ref="H17:L17"/>
    <x:mergeCell ref="B41:H41"/>
    <x:mergeCell ref="D13:K13"/>
    <x:mergeCell ref="D12:K12"/>
    <x:mergeCell ref="D8:I8"/>
    <x:mergeCell ref="D9:I9"/>
    <x:mergeCell ref="P5:U5"/>
  </x:mergeCells>
  <x:pageMargins left="0.7" right="0.7" top="0.75" bottom="0.75" header="0.3" footer="0.3"/>
  <x:drawing xmlns:r="http://schemas.openxmlformats.org/officeDocument/2006/relationships" r:id="Ra74c6cff1f714cae"/>
</x:worksheet>
</file>

<file path=xl/worksheets/sheet4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2.75"/>
  <x:cols>
    <x:col min="1" max="1" width="10.42578125" style="360" customWidth="1"/>
    <x:col min="2" max="2" width="2.7109375" style="360" customWidth="1"/>
    <x:col min="3" max="3" width="4.28515625" style="360" customWidth="1"/>
    <x:col min="4" max="4" width="13" style="360" customWidth="1"/>
    <x:col min="5" max="5" width="13.42578125" style="360" customWidth="1"/>
    <x:col min="6" max="6" width="4" style="360" customWidth="1"/>
    <x:col min="7" max="7" width="1.28515625" style="360" customWidth="1"/>
    <x:col min="8" max="8" width="11.5703125" style="360" customWidth="1"/>
    <x:col min="9" max="9" width="4" style="360" customWidth="1"/>
    <x:col min="10" max="10" width="2.28515625" style="360" customWidth="1"/>
    <x:col min="11" max="11" width="11.42578125" style="360" customWidth="0"/>
    <x:col min="12" max="12" width="15.42578125" style="360" customWidth="1"/>
    <x:col min="13" max="13" width="13" style="360" customWidth="1"/>
    <x:col min="14" max="16384" width="11.42578125" style="360" customWidth="0"/>
  </x:cols>
  <x:sheetData>
    <x:row r="1" ht="61.150001525878906" customHeight="1">
      <x:c r="A1" s="4047"/>
      <x:c r="B1" s="4047"/>
      <x:c r="C1" s="4047"/>
      <x:c r="D1" s="4047"/>
      <x:c r="E1" s="4047"/>
      <x:c r="F1" s="4047"/>
      <x:c r="G1" s="4047"/>
      <x:c r="H1" s="4047"/>
      <x:c r="I1" s="4047"/>
      <x:c r="J1" s="4047"/>
    </x:row>
    <x:row r="2" ht="20.25" customHeight="1">
      <x:c r="A2" s="4076" t="str">
        <x:v>INDEX</x:v>
      </x:c>
      <x:c r="B2" s="4076"/>
      <x:c r="C2" s="4076"/>
      <x:c r="D2" s="4076"/>
      <x:c r="E2" s="4076"/>
      <x:c r="F2" s="4076"/>
      <x:c r="G2" s="4076"/>
      <x:c r="H2" s="4076"/>
      <x:c r="I2" s="4076"/>
      <x:c r="J2" s="4076"/>
      <x:c r="K2" s="2735"/>
      <x:c r="L2" s="2735"/>
      <x:c r="M2" s="1214"/>
      <x:c r="N2" s="1215"/>
    </x:row>
    <x:row r="3" ht="9.949999809265137" customHeight="1">
      <x:c r="A3" s="4066"/>
      <x:c r="B3" s="4066"/>
      <x:c r="C3" s="4066"/>
      <x:c r="D3" s="4066"/>
      <x:c r="E3" s="4066"/>
      <x:c r="F3" s="4066"/>
      <x:c r="G3" s="4066"/>
      <x:c r="H3" s="4066"/>
      <x:c r="I3" s="4066"/>
      <x:c r="J3" s="4066"/>
      <x:c r="K3" s="1216"/>
      <x:c r="L3" s="1216"/>
      <x:c r="M3" s="1216"/>
    </x:row>
    <x:row r="4" ht="18" customHeight="1">
      <x:c r="A4" s="4067" t="str">
        <x:v>VESSEL:</x:v>
      </x:c>
      <x:c r="B4" s="4067" t="str">
        <x:v>:</x:v>
      </x:c>
      <x:c r="C4" s="4068" t="n">
        <x:v>0</x:v>
      </x:c>
      <x:c r="D4" s="4068"/>
      <x:c r="E4" s="4068"/>
      <x:c r="F4" s="4068"/>
      <x:c r="G4" s="4068"/>
      <x:c r="H4" s="4045" t="str">
        <x:v>VOYAGE</x:v>
      </x:c>
      <x:c r="I4" s="4067" t="str">
        <x:v>:</x:v>
      </x:c>
      <x:c r="J4" s="4069" t="n">
        <x:v>0</x:v>
      </x:c>
      <x:c r="K4" s="2731"/>
      <x:c r="L4" s="2731"/>
    </x:row>
    <x:row r="5" ht="18" customHeight="1">
      <x:c r="A5" s="4067" t="str">
        <x:v>TERMINAL</x:v>
      </x:c>
      <x:c r="B5" s="4067" t="str">
        <x:v>:</x:v>
      </x:c>
      <x:c r="C5" s="4068" t="n">
        <x:v>0</x:v>
      </x:c>
      <x:c r="D5" s="4068"/>
      <x:c r="E5" s="4068"/>
      <x:c r="F5" s="4068"/>
      <x:c r="G5" s="4068"/>
      <x:c r="H5" s="4045" t="str">
        <x:v>DATE</x:v>
      </x:c>
      <x:c r="I5" s="4067" t="str">
        <x:v>:</x:v>
      </x:c>
      <x:c r="J5" s="4070" t="n">
        <x:v>46179</x:v>
      </x:c>
      <x:c r="K5" s="2738"/>
      <x:c r="L5" s="2738"/>
      <x:c r="M5" s="1218"/>
      <x:c r="N5" s="1218"/>
      <x:c r="O5" s="1218"/>
    </x:row>
    <x:row r="6" ht="18" customHeight="1">
      <x:c r="A6" s="4067" t="str">
        <x:v>PORT</x:v>
      </x:c>
      <x:c r="B6" s="4067" t="str">
        <x:v>:</x:v>
      </x:c>
      <x:c r="C6" s="4071" t="n">
        <x:v>0</x:v>
      </x:c>
      <x:c r="D6" s="4071"/>
      <x:c r="E6" s="4071"/>
      <x:c r="F6" s="4072"/>
      <x:c r="G6" s="4072"/>
      <x:c r="H6" s="4073" t="str">
        <x:v>YOUR REF.</x:v>
      </x:c>
      <x:c r="I6" s="4067" t="str">
        <x:v>:</x:v>
      </x:c>
      <x:c r="J6" s="4074" t="str">
        <x:v> &amp; </x:v>
      </x:c>
      <x:c r="K6" s="2736"/>
      <x:c r="L6" s="2736"/>
    </x:row>
    <x:row r="7" ht="18" customHeight="1">
      <x:c r="A7" s="1868" t="str">
        <x:v>PRODUCT</x:v>
      </x:c>
      <x:c r="B7" s="1868" t="str">
        <x:v>:</x:v>
      </x:c>
      <x:c r="C7" s="2736" t="str">
        <x:v> &amp; </x:v>
      </x:c>
      <x:c r="D7" s="2736"/>
      <x:c r="E7" s="2736"/>
      <x:c r="F7" s="1869"/>
      <x:c r="G7" s="1869"/>
      <x:c r="H7" s="1870" t="str">
        <x:v>ACI Loss Control REF.</x:v>
      </x:c>
      <x:c r="I7" s="1868" t="str">
        <x:v>:</x:v>
      </x:c>
      <x:c r="J7" s="2731" t="n">
        <x:v>0</x:v>
      </x:c>
      <x:c r="K7" s="2731"/>
      <x:c r="L7" s="2731"/>
      <x:c r="M7" s="1217"/>
    </x:row>
    <x:row r="8">
      <x:c r="A8"/>
      <x:c r="B8"/>
      <x:c r="C8"/>
      <x:c r="D8"/>
      <x:c r="E8"/>
      <x:c r="F8"/>
      <x:c r="G8"/>
      <x:c r="H8"/>
      <x:c r="I8"/>
      <x:c r="J8"/>
    </x:row>
    <x:row r="9" ht="15" customHeight="1">
      <x:c r="A9"/>
      <x:c r="B9" s="2734" t="str">
        <x:v>THIS INSPECTION REPORT CONTAINS THE FOLLOWING DOCUMENTS</x:v>
      </x:c>
      <x:c r="C9" s="2734"/>
      <x:c r="D9" s="2734"/>
      <x:c r="E9" s="2734"/>
      <x:c r="F9" s="2734"/>
      <x:c r="G9" s="2734"/>
      <x:c r="H9" s="2734"/>
      <x:c r="I9" s="2734"/>
      <x:c r="J9" s="2734"/>
      <x:c r="K9" s="2734"/>
      <x:c r="L9" s="1217"/>
      <x:c r="M9" s="1217"/>
    </x:row>
    <x:row r="10" ht="15" customHeight="1">
      <x:c r="A10"/>
      <x:c r="B10"/>
      <x:c r="C10"/>
      <x:c r="D10"/>
      <x:c r="E10"/>
      <x:c r="F10"/>
      <x:c r="G10"/>
      <x:c r="H10"/>
      <x:c r="I10"/>
      <x:c r="J10"/>
    </x:row>
    <x:row r="11" ht="18" customHeight="1">
      <x:c r="A11"/>
      <x:c r="B11" s="1219" t="str">
        <x:v> ALL DOCUMENTS:</x:v>
      </x:c>
      <x:c r="C11" s="1219"/>
      <x:c r="D11" s="1219"/>
      <x:c r="E11" s="1220" t="str">
        <x:v> - ORIGINAL:</x:v>
      </x:c>
      <x:c r="F11" s="1612"/>
      <x:c r="G11" s="1221"/>
      <x:c r="H11" s="1220" t="str">
        <x:v> - COPIES:</x:v>
      </x:c>
      <x:c r="I11" s="1569" t="str">
        <x:v>✔</x:v>
      </x:c>
      <x:c r="J11"/>
    </x:row>
    <x:row r="12" ht="6" customHeight="1">
      <x:c r="A12"/>
      <x:c r="B12"/>
      <x:c r="C12"/>
      <x:c r="D12"/>
      <x:c r="E12"/>
      <x:c r="F12"/>
      <x:c r="G12"/>
      <x:c r="H12"/>
      <x:c r="I12"/>
      <x:c r="J12"/>
    </x:row>
    <x:row r="13" ht="15" customHeight="1">
      <x:c r="A13"/>
      <x:c r="B13" s="1569" t="str">
        <x:v>✔</x:v>
      </x:c>
      <x:c r="C13" s="360" t="str">
        <x:v> </x:v>
      </x:c>
      <x:c r="D13" s="360" t="str">
        <x:v>SURVEY REPORT</x:v>
      </x:c>
      <x:c r="E13"/>
      <x:c r="F13"/>
      <x:c r="G13"/>
      <x:c r="H13"/>
      <x:c r="I13"/>
      <x:c r="J13"/>
    </x:row>
    <x:row r="14" ht="7.5" customHeight="1">
      <x:c r="A14"/>
      <x:c r="B14" s="359"/>
      <x:c r="C14"/>
      <x:c r="D14"/>
      <x:c r="E14"/>
      <x:c r="F14"/>
      <x:c r="G14"/>
      <x:c r="H14"/>
      <x:c r="I14"/>
      <x:c r="J14"/>
    </x:row>
    <x:row r="15" ht="15" customHeight="1">
      <x:c r="A15"/>
      <x:c r="B15" s="1569" t="str">
        <x:v>✔</x:v>
      </x:c>
      <x:c r="C15"/>
      <x:c r="D15" s="360" t="str">
        <x:v>SHORE TANKS QUANTITIES REPORT</x:v>
      </x:c>
      <x:c r="E15"/>
      <x:c r="F15"/>
      <x:c r="G15"/>
      <x:c r="H15"/>
      <x:c r="I15"/>
      <x:c r="J15"/>
    </x:row>
    <x:row r="16" ht="6" customHeight="1">
      <x:c r="A16"/>
      <x:c r="B16" s="359"/>
      <x:c r="C16"/>
      <x:c r="D16"/>
      <x:c r="E16"/>
      <x:c r="F16"/>
      <x:c r="G16"/>
      <x:c r="H16"/>
      <x:c r="I16"/>
      <x:c r="J16"/>
    </x:row>
    <x:row r="17" ht="15" customHeight="1">
      <x:c r="A17"/>
      <x:c r="B17" s="1569"/>
      <x:c r="C17"/>
      <x:c r="D17" s="360" t="str">
        <x:v>SUMMARY REPORT</x:v>
      </x:c>
      <x:c r="E17"/>
      <x:c r="F17"/>
      <x:c r="G17"/>
      <x:c r="H17"/>
      <x:c r="I17"/>
      <x:c r="J17"/>
    </x:row>
    <x:row r="18" ht="6" customHeight="1">
      <x:c r="A18"/>
      <x:c r="B18" s="359"/>
      <x:c r="C18"/>
      <x:c r="D18"/>
      <x:c r="E18"/>
      <x:c r="F18"/>
      <x:c r="G18"/>
      <x:c r="H18"/>
      <x:c r="I18"/>
      <x:c r="J18"/>
    </x:row>
    <x:row r="19" ht="15" customHeight="1">
      <x:c r="A19"/>
      <x:c r="B19" s="1569" t="str">
        <x:v>✔</x:v>
      </x:c>
      <x:c r="C19"/>
      <x:c r="D19" s="360" t="str">
        <x:v>BEFORE DISCHARGE KEY MEETING HELD</x:v>
      </x:c>
      <x:c r="E19"/>
      <x:c r="F19"/>
      <x:c r="G19"/>
      <x:c r="H19"/>
      <x:c r="I19"/>
      <x:c r="J19"/>
    </x:row>
    <x:row r="20" ht="6" customHeight="1">
      <x:c r="A20"/>
      <x:c r="B20" s="359"/>
      <x:c r="C20"/>
      <x:c r="D20"/>
      <x:c r="E20"/>
      <x:c r="F20"/>
      <x:c r="G20"/>
      <x:c r="H20"/>
      <x:c r="I20"/>
      <x:c r="J20"/>
    </x:row>
    <x:row r="21" ht="15" customHeight="1">
      <x:c r="A21"/>
      <x:c r="B21" s="1569" t="str">
        <x:v>✔</x:v>
      </x:c>
      <x:c r="C21"/>
      <x:c r="D21" s="360" t="str">
        <x:v>TIME LOG</x:v>
      </x:c>
      <x:c r="E21"/>
      <x:c r="F21"/>
      <x:c r="G21"/>
      <x:c r="H21"/>
      <x:c r="I21"/>
      <x:c r="J21"/>
    </x:row>
    <x:row r="22" ht="6" customHeight="1">
      <x:c r="A22"/>
      <x:c r="B22" s="359"/>
      <x:c r="C22"/>
      <x:c r="D22"/>
      <x:c r="E22"/>
      <x:c r="F22"/>
      <x:c r="G22"/>
      <x:c r="H22"/>
      <x:c r="I22"/>
      <x:c r="J22"/>
    </x:row>
    <x:row r="23" ht="15" customHeight="1">
      <x:c r="A23"/>
      <x:c r="B23" s="1569" t="str">
        <x:v>✔</x:v>
      </x:c>
      <x:c r="C23"/>
      <x:c r="D23" s="360" t="str">
        <x:v>VESSEL EXPERIENCE FACTOR ( VEF )</x:v>
      </x:c>
      <x:c r="E23"/>
      <x:c r="F23"/>
      <x:c r="G23"/>
      <x:c r="H23"/>
      <x:c r="I23"/>
      <x:c r="J23"/>
    </x:row>
    <x:row r="24" ht="6" customHeight="1">
      <x:c r="A24"/>
      <x:c r="B24" s="359"/>
      <x:c r="C24"/>
      <x:c r="D24"/>
      <x:c r="E24"/>
      <x:c r="F24"/>
      <x:c r="G24"/>
      <x:c r="H24"/>
      <x:c r="I24"/>
      <x:c r="J24"/>
    </x:row>
    <x:row r="25" ht="15" customHeight="1">
      <x:c r="A25"/>
      <x:c r="B25" s="1569"/>
      <x:c r="C25"/>
      <x:c r="D25" s="360" t="str">
        <x:v>VOYAGE ANALYSIS REPORT ( VAR )</x:v>
      </x:c>
      <x:c r="E25"/>
      <x:c r="F25"/>
      <x:c r="G25"/>
      <x:c r="H25"/>
      <x:c r="I25"/>
      <x:c r="J25"/>
    </x:row>
    <x:row r="26" ht="6" customHeight="1">
      <x:c r="A26"/>
      <x:c r="B26" s="359"/>
      <x:c r="C26"/>
      <x:c r="D26"/>
      <x:c r="E26"/>
      <x:c r="F26"/>
      <x:c r="G26"/>
      <x:c r="H26"/>
      <x:c r="I26"/>
      <x:c r="J26"/>
    </x:row>
    <x:row r="27" ht="12.75" customHeight="1">
      <x:c r="A27"/>
      <x:c r="B27" s="1569"/>
      <x:c r="C27"/>
      <x:c r="D27" s="360" t="str">
        <x:v>INSPECTOR / VESSEL EQUIPMENT COMPARISSON</x:v>
      </x:c>
      <x:c r="E27"/>
      <x:c r="F27"/>
      <x:c r="G27"/>
      <x:c r="H27"/>
      <x:c r="I27"/>
      <x:c r="J27"/>
    </x:row>
    <x:row r="28" ht="6" customHeight="1">
      <x:c r="A28"/>
      <x:c r="B28" s="359"/>
      <x:c r="C28"/>
      <x:c r="D28"/>
      <x:c r="E28"/>
      <x:c r="F28"/>
      <x:c r="G28"/>
      <x:c r="H28"/>
      <x:c r="I28"/>
      <x:c r="J28"/>
    </x:row>
    <x:row r="29">
      <x:c r="A29"/>
      <x:c r="B29" s="1569" t="str">
        <x:v>✔</x:v>
      </x:c>
      <x:c r="C29"/>
      <x:c r="D29" s="360" t="str">
        <x:v>VESSEL ULLAGE / CAPACITY REPORT</x:v>
      </x:c>
      <x:c r="E29"/>
      <x:c r="F29"/>
      <x:c r="G29"/>
      <x:c r="H29"/>
      <x:c r="I29"/>
      <x:c r="J29"/>
    </x:row>
    <x:row r="30" ht="6" customHeight="1">
      <x:c r="A30"/>
      <x:c r="B30" s="359"/>
      <x:c r="C30"/>
      <x:c r="D30"/>
      <x:c r="E30"/>
      <x:c r="F30"/>
      <x:c r="G30"/>
      <x:c r="H30"/>
      <x:c r="I30"/>
      <x:c r="J30"/>
    </x:row>
    <x:row r="31" ht="15" customHeight="1">
      <x:c r="A31"/>
      <x:c r="B31" s="1569"/>
      <x:c r="C31"/>
      <x:c r="D31" s="360" t="str">
        <x:v>REMAINING ON BOARD ( ROB )</x:v>
      </x:c>
      <x:c r="E31"/>
      <x:c r="F31"/>
      <x:c r="G31"/>
      <x:c r="H31"/>
      <x:c r="I31"/>
      <x:c r="J31"/>
    </x:row>
    <x:row r="32" ht="6" customHeight="1">
      <x:c r="A32"/>
      <x:c r="B32" s="359"/>
      <x:c r="C32"/>
      <x:c r="D32"/>
      <x:c r="E32"/>
      <x:c r="F32"/>
      <x:c r="G32"/>
      <x:c r="H32"/>
      <x:c r="I32"/>
      <x:c r="J32"/>
    </x:row>
    <x:row r="33" ht="12.75" customHeight="1">
      <x:c r="A33"/>
      <x:c r="B33" s="1569" t="str">
        <x:v>✔</x:v>
      </x:c>
      <x:c r="C33"/>
      <x:c r="D33" s="360" t="str">
        <x:v>LINE DISPLACEMENT REPORT</x:v>
      </x:c>
      <x:c r="E33"/>
      <x:c r="F33"/>
      <x:c r="G33"/>
      <x:c r="H33"/>
      <x:c r="I33"/>
      <x:c r="J33"/>
    </x:row>
    <x:row r="34" ht="6.75" customHeight="1">
      <x:c r="A34"/>
      <x:c r="B34" s="359"/>
      <x:c r="C34"/>
      <x:c r="D34"/>
      <x:c r="E34"/>
      <x:c r="F34"/>
      <x:c r="G34"/>
      <x:c r="H34"/>
      <x:c r="I34"/>
      <x:c r="J34"/>
    </x:row>
    <x:row r="35" ht="15" customHeight="1">
      <x:c r="A35"/>
      <x:c r="B35" s="1569" t="str">
        <x:v>✔</x:v>
      </x:c>
      <x:c r="C35"/>
      <x:c r="D35" s="360" t="str">
        <x:v>SLOPS REPORT</x:v>
      </x:c>
      <x:c r="E35"/>
      <x:c r="F35"/>
      <x:c r="G35"/>
      <x:c r="H35"/>
      <x:c r="I35"/>
      <x:c r="J35"/>
    </x:row>
    <x:row r="36" ht="6" customHeight="1">
      <x:c r="A36"/>
      <x:c r="B36" s="359"/>
      <x:c r="C36"/>
      <x:c r="D36"/>
      <x:c r="E36"/>
      <x:c r="F36"/>
      <x:c r="G36"/>
      <x:c r="H36"/>
      <x:c r="I36"/>
      <x:c r="J36"/>
    </x:row>
    <x:row r="37" ht="15" customHeight="1">
      <x:c r="A37"/>
      <x:c r="B37" s="1569"/>
      <x:c r="C37"/>
      <x:c r="D37" s="360" t="str">
        <x:v>WEDGE FORMULA</x:v>
      </x:c>
      <x:c r="E37"/>
      <x:c r="F37"/>
      <x:c r="G37"/>
      <x:c r="H37"/>
      <x:c r="I37"/>
      <x:c r="J37"/>
    </x:row>
    <x:row r="38" ht="6" customHeight="1">
      <x:c r="A38"/>
      <x:c r="B38" s="359"/>
      <x:c r="C38"/>
      <x:c r="D38"/>
      <x:c r="E38"/>
      <x:c r="F38"/>
      <x:c r="G38"/>
      <x:c r="H38"/>
      <x:c r="I38"/>
      <x:c r="J38"/>
    </x:row>
    <x:row r="39" ht="15" customHeight="1">
      <x:c r="A39"/>
      <x:c r="B39" s="1569" t="str">
        <x:v>✔</x:v>
      </x:c>
      <x:c r="C39"/>
      <x:c r="D39" s="360" t="str">
        <x:v>BUNKER SURVEY REPORT</x:v>
      </x:c>
      <x:c r="E39"/>
      <x:c r="F39"/>
      <x:c r="G39"/>
      <x:c r="H39"/>
      <x:c r="I39"/>
      <x:c r="J39"/>
    </x:row>
    <x:row r="40" ht="6" customHeight="1">
      <x:c r="A40"/>
      <x:c r="B40" s="359"/>
      <x:c r="C40"/>
      <x:c r="D40"/>
      <x:c r="E40"/>
      <x:c r="F40"/>
      <x:c r="G40"/>
      <x:c r="H40"/>
      <x:c r="I40"/>
      <x:c r="J40"/>
    </x:row>
    <x:row r="41" ht="15" customHeight="1">
      <x:c r="A41"/>
      <x:c r="B41" s="1569" t="str">
        <x:v>✔</x:v>
      </x:c>
      <x:c r="C41"/>
      <x:c r="D41" s="360" t="str">
        <x:v>VESSEL DISCHARGE RECORD</x:v>
      </x:c>
      <x:c r="E41"/>
      <x:c r="F41"/>
      <x:c r="G41"/>
      <x:c r="H41"/>
      <x:c r="I41"/>
      <x:c r="J41"/>
    </x:row>
    <x:row r="42" ht="8.25" customHeight="1">
      <x:c r="A42"/>
      <x:c r="B42" s="359"/>
      <x:c r="C42"/>
      <x:c r="D42"/>
      <x:c r="E42"/>
      <x:c r="F42"/>
      <x:c r="G42"/>
      <x:c r="H42"/>
      <x:c r="I42"/>
      <x:c r="J42"/>
    </x:row>
    <x:row r="43" ht="15" customHeight="1">
      <x:c r="A43"/>
      <x:c r="B43" s="1569" t="str">
        <x:v>✔</x:v>
      </x:c>
      <x:c r="C43"/>
      <x:c r="D43" s="360" t="str">
        <x:v>DISTRIBUTION &amp; RECEIPT FOR SAMPLES</x:v>
      </x:c>
      <x:c r="E43"/>
      <x:c r="F43"/>
      <x:c r="G43"/>
      <x:c r="H43"/>
      <x:c r="I43"/>
      <x:c r="J43"/>
    </x:row>
    <x:row r="44" ht="6" customHeight="1">
      <x:c r="A44"/>
      <x:c r="B44" s="359"/>
      <x:c r="C44"/>
      <x:c r="D44"/>
      <x:c r="E44"/>
      <x:c r="F44"/>
      <x:c r="G44"/>
      <x:c r="H44"/>
      <x:c r="I44"/>
      <x:c r="J44"/>
    </x:row>
    <x:row r="45" ht="15" customHeight="1">
      <x:c r="A45"/>
      <x:c r="B45" s="1569"/>
      <x:c r="C45"/>
      <x:c r="D45" s="360" t="str">
        <x:v>SEALING REPORT</x:v>
      </x:c>
      <x:c r="E45"/>
      <x:c r="F45"/>
      <x:c r="G45" s="360" t="str">
        <x:v> </x:v>
      </x:c>
      <x:c r="H45" s="360" t="str">
        <x:v> </x:v>
      </x:c>
      <x:c r="I45"/>
      <x:c r="J45"/>
    </x:row>
    <x:row r="46" ht="6" customHeight="1">
      <x:c r="A46"/>
      <x:c r="B46" s="359"/>
      <x:c r="C46"/>
      <x:c r="D46"/>
      <x:c r="E46"/>
      <x:c r="F46"/>
      <x:c r="G46"/>
      <x:c r="H46"/>
      <x:c r="I46"/>
      <x:c r="J46"/>
    </x:row>
    <x:row r="47" ht="15" customHeight="1">
      <x:c r="A47"/>
      <x:c r="B47" s="1569"/>
      <x:c r="C47"/>
      <x:c r="D47" s="360" t="str">
        <x:v>LETTER OF PROTEST ( If Aplicable )</x:v>
      </x:c>
      <x:c r="E47"/>
      <x:c r="F47"/>
      <x:c r="G47"/>
      <x:c r="H47"/>
      <x:c r="I47"/>
      <x:c r="J47"/>
    </x:row>
    <x:row r="48" ht="6" customHeight="1">
      <x:c r="A48"/>
      <x:c r="B48" s="359"/>
      <x:c r="C48"/>
      <x:c r="D48"/>
      <x:c r="E48"/>
      <x:c r="F48"/>
      <x:c r="G48"/>
      <x:c r="H48"/>
      <x:c r="I48"/>
      <x:c r="J48"/>
    </x:row>
    <x:row r="49" ht="15" customHeight="1">
      <x:c r="A49"/>
      <x:c r="B49" s="1569" t="str">
        <x:v>✔</x:v>
      </x:c>
      <x:c r="C49"/>
      <x:c r="D49" s="360" t="str">
        <x:v>NOTICE OF APPARENT DISCREPANCY ( If Aplicable )</x:v>
      </x:c>
      <x:c r="E49"/>
      <x:c r="F49"/>
      <x:c r="G49"/>
      <x:c r="H49"/>
      <x:c r="I49"/>
      <x:c r="J49"/>
    </x:row>
    <x:row r="50" ht="6" customHeight="1"/>
    <x:row r="51" ht="14.25" customHeight="1"/>
    <x:row r="52" ht="11.25" customHeight="1"/>
    <x:row r="55">
      <x:c r="A55" s="2733"/>
      <x:c r="B55" s="2733"/>
      <x:c r="C55" s="2733"/>
      <x:c r="D55" s="2733"/>
      <x:c r="E55" s="2733"/>
      <x:c r="F55" s="2733"/>
      <x:c r="G55" s="2733"/>
      <x:c r="H55" s="2733"/>
    </x:row>
    <x:row r="56" ht="15" customHeight="1">
      <x:c r="A56" s="2730"/>
      <x:c r="B56" s="2730"/>
      <x:c r="C56" s="2730"/>
      <x:c r="D56" s="2730"/>
      <x:c r="E56" s="2730"/>
      <x:c r="F56" s="2730"/>
      <x:c r="G56" s="2730"/>
      <x:c r="H56" s="2730"/>
      <x:c r="I56" s="1208"/>
    </x:row>
    <x:row r="57" ht="15.75" customHeight="1">
      <x:c r="A57" s="2729"/>
      <x:c r="B57" s="2729"/>
      <x:c r="C57" s="2729"/>
      <x:c r="D57" s="2729"/>
      <x:c r="E57" s="2729"/>
      <x:c r="F57" s="2729"/>
      <x:c r="G57" s="2729"/>
      <x:c r="H57" s="2729"/>
      <x:c r="I57" s="359"/>
      <x:c r="J57" s="1222"/>
      <x:c r="K57" s="1222"/>
      <x:c r="L57" s="1222"/>
      <x:c r="M57" s="1222"/>
    </x:row>
    <x:row r="61">
      <x:c r="A61" s="2728"/>
      <x:c r="B61" s="2728"/>
      <x:c r="C61" s="2728"/>
      <x:c r="D61" s="2728"/>
      <x:c r="E61" s="2728"/>
      <x:c r="F61" s="2728"/>
      <x:c r="G61" s="2728"/>
      <x:c r="H61" s="2728"/>
      <x:c r="I61" s="2728"/>
      <x:c r="J61" s="2728"/>
      <x:c r="K61" s="2728"/>
      <x:c r="L61" s="2728"/>
    </x:row>
  </x:sheetData>
  <x:mergeCells>
    <x:mergeCell ref="A2:L2"/>
    <x:mergeCell ref="C7:E7"/>
    <x:mergeCell ref="J4:L4"/>
    <x:mergeCell ref="J5:L5"/>
    <x:mergeCell ref="J6:L6"/>
    <x:mergeCell ref="J7:L7"/>
    <x:mergeCell ref="A61:L61"/>
    <x:mergeCell ref="A57:H57"/>
    <x:mergeCell ref="A56:H56"/>
    <x:mergeCell ref="C4:E4"/>
    <x:mergeCell ref="C5:E5"/>
    <x:mergeCell ref="C6:E6"/>
    <x:mergeCell ref="A55:H55"/>
    <x:mergeCell ref="B9:K9"/>
  </x:mergeCells>
  <x:pageMargins left="0.7" right="0.7" top="0.75" bottom="0.75" header="0.3" footer="0.3"/>
  <x:drawing xmlns:r="http://schemas.openxmlformats.org/officeDocument/2006/relationships" r:id="R80a8656156eb480e"/>
</x:worksheet>
</file>

<file path=xl/worksheets/sheet5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5"/>
  <x:cols>
    <x:col min="1" max="1" width="8.140625" style="1514" customWidth="1"/>
    <x:col min="2" max="2" width="11.42578125" style="1514" customWidth="0"/>
    <x:col min="3" max="3" width="32.5703125" style="1514" customWidth="1"/>
    <x:col min="4" max="4" width="2" style="1514" customWidth="1"/>
    <x:col min="5" max="5" width="39" style="1514" customWidth="1"/>
    <x:col min="6" max="6" width="11.42578125" style="1574" customWidth="0"/>
    <x:col min="7" max="7" width="11.42578125" style="1571" customWidth="0"/>
    <x:col min="8" max="16384" width="11.42578125" style="1514" customWidth="0"/>
  </x:cols>
  <x:sheetData>
    <x:row r="1" ht="58.150001525878906" customHeight="1">
      <x:c r="A1" s="4095"/>
      <x:c r="B1" s="4047"/>
      <x:c r="C1" s="4096"/>
      <x:c r="D1" s="4047"/>
      <x:c r="E1" s="4047"/>
      <x:c r="F1" s="4097"/>
      <x:c r="G1" s="4047" t="str">
        <x:v>Inspectores ACI LOSS CONTROL al 03-10-2023</x:v>
      </x:c>
    </x:row>
    <x:row r="2" ht="10.5" customHeight="1">
      <x:c r="A2" s="4099"/>
      <x:c r="B2" s="4099"/>
      <x:c r="C2" s="4099"/>
      <x:c r="D2" s="4099"/>
      <x:c r="E2" s="4099"/>
      <x:c r="F2" s="4053" t="n">
        <x:v>1</x:v>
      </x:c>
      <x:c r="G2" s="4053" t="str">
        <x:v>Tiaren Alvarado Ovando</x:v>
      </x:c>
    </x:row>
    <x:row r="3" ht="13.149999618530273" customHeight="1">
      <x:c r="A3" s="4088"/>
      <x:c r="B3" s="4088"/>
      <x:c r="C3" s="4088"/>
      <x:c r="D3" s="4088"/>
      <x:c r="E3" s="4088"/>
      <x:c r="F3" s="4087"/>
      <x:c r="G3" s="4029" t="str">
        <x:v>Manuel Alvarez Alarcon</x:v>
      </x:c>
    </x:row>
    <x:row r="4" ht="20.100000381469727" customHeight="1">
      <x:c r="A4" s="4029"/>
      <x:c r="B4" s="4089" t="str">
        <x:v>CORRESPONDING TO:</x:v>
      </x:c>
      <x:c r="C4" s="4089"/>
      <x:c r="D4" s="4090"/>
      <x:c r="E4" s="4091"/>
      <x:c r="F4" s="4087"/>
      <x:c r="G4" s="4029" t="str">
        <x:v>ACI Surveyor</x:v>
      </x:c>
    </x:row>
    <x:row r="5" ht="20.100000381469727" customHeight="1">
      <x:c r="A5" s="4029"/>
      <x:c r="B5" s="4089"/>
      <x:c r="C5" s="4089"/>
      <x:c r="D5" s="4090"/>
      <x:c r="E5" s="4091"/>
      <x:c r="F5" s="4087"/>
      <x:c r="G5" s="4029" t="str">
        <x:v>Verónica Brizuela Blanco</x:v>
      </x:c>
    </x:row>
    <x:row r="6" ht="20.100000381469727" customHeight="1">
      <x:c r="A6" s="4029"/>
      <x:c r="B6" s="4089" t="str">
        <x:v>CUSTOMER:</x:v>
      </x:c>
      <x:c r="C6" s="4089"/>
      <x:c r="D6" s="4090" t="str"/>
      <x:c r="E6" s="4091"/>
      <x:c r="F6" s="4087"/>
      <x:c r="G6" s="4029" t="str">
        <x:v>Jorge Burgos Contreras</x:v>
      </x:c>
    </x:row>
    <x:row r="7" ht="20.100000381469727" customHeight="1">
      <x:c r="A7"/>
      <x:c r="B7" s="1516"/>
      <x:c r="C7" s="1516"/>
      <x:c r="D7" s="1598" t="str"/>
      <x:c r="E7" s="354"/>
      <x:c r="F7" s="1570"/>
      <x:c r="G7" s="1611" t="str">
        <x:v>Richard Castillo Urdaneta            </x:v>
      </x:c>
    </x:row>
    <x:row r="8" ht="20.100000381469727" customHeight="1">
      <x:c r="A8"/>
      <x:c r="B8" s="1516"/>
      <x:c r="C8" s="1516"/>
      <x:c r="D8" s="1517"/>
      <x:c r="E8" s="354"/>
      <x:c r="F8" s="1570"/>
      <x:c r="G8" s="1610" t="str">
        <x:v>Marcos Cerda Vargas</x:v>
      </x:c>
    </x:row>
    <x:row r="9" ht="20.100000381469727" customHeight="1">
      <x:c r="A9"/>
      <x:c r="B9" s="1516"/>
      <x:c r="C9" s="1516"/>
      <x:c r="D9" s="1517"/>
      <x:c r="E9" s="353"/>
      <x:c r="F9" s="1570"/>
      <x:c r="G9" s="1610" t="str">
        <x:v>Felipe Cisternas Fernández</x:v>
      </x:c>
    </x:row>
    <x:row r="10" ht="20.100000381469727" customHeight="1">
      <x:c r="A10"/>
      <x:c r="B10" s="1516" t="str">
        <x:v>VESSEL:</x:v>
      </x:c>
      <x:c r="C10" s="1516"/>
      <x:c r="D10" s="1517"/>
      <x:c r="E10" s="353"/>
      <x:c r="F10" s="1570"/>
      <x:c r="G10" s="1610" t="str">
        <x:v>Yurisan Codoceo Meneses</x:v>
      </x:c>
    </x:row>
    <x:row r="11" ht="20.100000381469727" customHeight="1">
      <x:c r="A11"/>
      <x:c r="B11" s="1516"/>
      <x:c r="C11" s="1516"/>
      <x:c r="D11" s="1517"/>
      <x:c r="E11" s="353"/>
      <x:c r="F11" s="1570"/>
      <x:c r="G11" s="1610" t="str">
        <x:v>Ricardo Del Silva</x:v>
      </x:c>
    </x:row>
    <x:row r="12" ht="20.100000381469727" customHeight="1">
      <x:c r="A12"/>
      <x:c r="B12" s="1516" t="str">
        <x:v>VOYAGE No.:</x:v>
      </x:c>
      <x:c r="C12" s="1516"/>
      <x:c r="D12" s="1517"/>
      <x:c r="E12" s="1792"/>
      <x:c r="F12" s="1570"/>
      <x:c r="G12" s="1610" t="str">
        <x:v>Jorge Diaz Olguín</x:v>
      </x:c>
    </x:row>
    <x:row r="13" ht="20.100000381469727" customHeight="1">
      <x:c r="A13"/>
      <x:c r="B13" s="1516"/>
      <x:c r="C13" s="1516"/>
      <x:c r="D13" s="1517"/>
      <x:c r="E13" s="353"/>
      <x:c r="F13" s="1570"/>
      <x:c r="G13" s="1610" t="str">
        <x:v>Francisca Espinosa Contreras</x:v>
      </x:c>
    </x:row>
    <x:row r="14" ht="20.100000381469727" customHeight="1">
      <x:c r="A14" s="1518"/>
      <x:c r="B14" s="1516" t="str">
        <x:v>PORT:</x:v>
      </x:c>
      <x:c r="C14" s="1516"/>
      <x:c r="D14" s="1517"/>
      <x:c r="E14" s="1115"/>
      <x:c r="F14" s="1570"/>
      <x:c r="G14" s="1610" t="str">
        <x:v>David Gallegos Collao</x:v>
      </x:c>
    </x:row>
    <x:row r="15" ht="20.100000381469727" customHeight="1">
      <x:c r="A15" s="1518"/>
      <x:c r="B15" s="1516"/>
      <x:c r="C15" s="1516"/>
      <x:c r="D15" s="1517"/>
      <x:c r="E15" s="1115"/>
      <x:c r="F15" s="1570"/>
      <x:c r="G15" s="1610" t="str">
        <x:v>Claudio Lincuante Flores</x:v>
      </x:c>
    </x:row>
    <x:row r="16" ht="20.100000381469727" customHeight="1">
      <x:c r="A16" s="1518"/>
      <x:c r="B16" s="1516" t="str">
        <x:v>TERMINAL:</x:v>
      </x:c>
      <x:c r="C16" s="1516"/>
      <x:c r="D16" s="1517"/>
      <x:c r="E16" s="1115"/>
      <x:c r="F16" s="1570"/>
      <x:c r="G16" s="1610" t="str">
        <x:v>Claudio López Vidal</x:v>
      </x:c>
    </x:row>
    <x:row r="17" ht="20.100000381469727" customHeight="1">
      <x:c r="A17" s="1518"/>
      <x:c r="B17" s="1516"/>
      <x:c r="C17" s="1516"/>
      <x:c r="D17" s="1517"/>
      <x:c r="E17" s="353"/>
      <x:c r="F17" s="1570"/>
      <x:c r="G17" s="1610" t="str">
        <x:v>Marcelo Lucero Gutierrez</x:v>
      </x:c>
    </x:row>
    <x:row r="18" ht="20.100000381469727" customHeight="1">
      <x:c r="A18" s="1518"/>
      <x:c r="B18" s="1516" t="str">
        <x:v>ACI Loss Control REF.:</x:v>
      </x:c>
      <x:c r="C18" s="1516"/>
      <x:c r="D18" s="1517"/>
      <x:c r="E18" s="353"/>
      <x:c r="F18" s="1570"/>
      <x:c r="G18" s="1611" t="str">
        <x:v>Victor Montaner Zuñiga                 </x:v>
      </x:c>
    </x:row>
    <x:row r="19" ht="20.100000381469727" customHeight="1">
      <x:c r="A19" s="1518"/>
      <x:c r="B19" s="1516"/>
      <x:c r="C19" s="1516"/>
      <x:c r="D19" s="1517"/>
      <x:c r="E19" s="353"/>
      <x:c r="F19" s="1570"/>
      <x:c r="G19" s="1610" t="str">
        <x:v>Reinaldo Montecinos Perez</x:v>
      </x:c>
    </x:row>
    <x:row r="20" ht="20.100000381469727" customHeight="1">
      <x:c r="A20" s="1518"/>
      <x:c r="B20" s="2743" t="str">
        <x:v>YOUR REFERENCE</x:v>
      </x:c>
      <x:c r="C20" s="2743"/>
      <x:c r="D20" s="1517"/>
      <x:c r="E20" s="355"/>
      <x:c r="F20" s="1570"/>
      <x:c r="G20" s="1610" t="str">
        <x:v>Alvaro Muñoz Lara</x:v>
      </x:c>
    </x:row>
    <x:row r="21" ht="20.100000381469727" customHeight="1">
      <x:c r="A21" s="1518"/>
      <x:c r="B21" s="1516"/>
      <x:c r="C21" s="1516"/>
      <x:c r="D21" s="1517"/>
      <x:c r="E21" s="355"/>
      <x:c r="F21" s="1570"/>
      <x:c r="G21" s="1610" t="str">
        <x:v>Victor Oyarzo Espinoza</x:v>
      </x:c>
    </x:row>
    <x:row r="22" ht="20.100000381469727" customHeight="1">
      <x:c r="A22" s="1518"/>
      <x:c r="B22" s="2743" t="str">
        <x:v>CUSTODY TRANSFER PRODUCT:</x:v>
      </x:c>
      <x:c r="C22" s="2743"/>
      <x:c r="D22" s="1517"/>
      <x:c r="E22" s="1519"/>
      <x:c r="F22" s="1570"/>
      <x:c r="G22" s="1610" t="str">
        <x:v>Jonathan Padilla Gomez</x:v>
      </x:c>
    </x:row>
    <x:row r="23" ht="20.100000381469727" customHeight="1">
      <x:c r="A23" s="1518"/>
      <x:c r="B23" s="1516"/>
      <x:c r="C23" s="1516"/>
      <x:c r="D23" s="1517"/>
      <x:c r="E23" s="1519"/>
      <x:c r="F23" s="1570"/>
      <x:c r="G23" s="1610" t="str">
        <x:v>Héctor Parra Vega</x:v>
      </x:c>
    </x:row>
    <x:row r="24" ht="20.100000381469727" customHeight="1">
      <x:c r="A24" s="1518"/>
      <x:c r="B24" s="1516" t="str">
        <x:v>DISCHARGE COMMENCED :</x:v>
      </x:c>
      <x:c r="C24" s="1516"/>
      <x:c r="D24" s="1517"/>
      <x:c r="E24" s="356"/>
      <x:c r="F24" s="1570"/>
      <x:c r="G24" s="1611" t="str">
        <x:v>Carlos Rivera Maraboli                   </x:v>
      </x:c>
    </x:row>
    <x:row r="25" ht="20.100000381469727" customHeight="1">
      <x:c r="A25" s="1518"/>
      <x:c r="B25" s="1516"/>
      <x:c r="C25" s="1516"/>
      <x:c r="D25" s="1517"/>
      <x:c r="E25" s="357"/>
      <x:c r="F25" s="1570"/>
      <x:c r="G25" s="1610" t="str">
        <x:v>Gerhilde Rosso Bustamante</x:v>
      </x:c>
    </x:row>
    <x:row r="26" ht="20.100000381469727" customHeight="1">
      <x:c r="A26" s="1518"/>
      <x:c r="B26" s="2744" t="str">
        <x:v>DISCHARGE COMPLETED :</x:v>
      </x:c>
      <x:c r="C26" s="2743"/>
      <x:c r="D26" s="1517"/>
      <x:c r="E26" s="356"/>
      <x:c r="F26" s="1570"/>
      <x:c r="G26" s="1610" t="str">
        <x:v>Andrés Soto Sandoval</x:v>
      </x:c>
    </x:row>
    <x:row r="27" ht="20.100000381469727" customHeight="1">
      <x:c r="A27" s="1518"/>
      <x:c r="B27" s="1520"/>
      <x:c r="C27" s="1520"/>
      <x:c r="D27" s="1520"/>
      <x:c r="E27" s="358"/>
      <x:c r="F27" s="1570"/>
      <x:c r="G27" s="1610" t="str">
        <x:v>Claudio Ulloa Hebles</x:v>
      </x:c>
    </x:row>
    <x:row r="28" ht="20.100000381469727" customHeight="1">
      <x:c r="A28" s="1518"/>
      <x:c r="B28" s="1520" t="str">
        <x:v>VESSEL REPRESENTATIVE :</x:v>
      </x:c>
      <x:c r="C28" s="1520"/>
      <x:c r="D28" s="1521"/>
      <x:c r="E28" s="1115"/>
      <x:c r="F28" s="1570"/>
      <x:c r="G28" s="1610" t="str">
        <x:v>José Valderrama Sepulveda</x:v>
      </x:c>
    </x:row>
    <x:row r="29" ht="20.100000381469727" customHeight="1">
      <x:c r="A29" s="1518"/>
      <x:c r="B29" s="1520"/>
      <x:c r="C29" s="1520"/>
      <x:c r="D29" s="1521"/>
      <x:c r="E29" s="1116"/>
      <x:c r="F29" s="1570"/>
      <x:c r="G29" s="1610" t="str">
        <x:v>Felipe Vásquez Pérez</x:v>
      </x:c>
    </x:row>
    <x:row r="30" ht="17.25">
      <x:c r="A30" s="1518"/>
      <x:c r="B30" s="1520" t="str">
        <x:v>INSPECTOR'S NAME:</x:v>
      </x:c>
      <x:c r="C30" s="1520"/>
      <x:c r="D30" s="1521"/>
      <x:c r="E30" s="1788" t="str">
        <x:v>Jorge Burgos Contreras</x:v>
      </x:c>
      <x:c r="F30" s="2741" t="str">
        <x:v>Ingrese en celdas F30 a F35 los inspectores que participaron en esta actividad</x:v>
      </x:c>
      <x:c r="G30" s="1610" t="str">
        <x:v>Luis Venegas Mardones</x:v>
      </x:c>
    </x:row>
    <x:row r="31" ht="17.25">
      <x:c r="A31"/>
      <x:c r="B31" s="1520"/>
      <x:c r="C31" s="1520"/>
      <x:c r="D31" s="1520"/>
      <x:c r="E31" s="1789" t="str">
        <x:v>Carlos Rivera Maraboli                   </x:v>
      </x:c>
      <x:c r="F31" s="2741"/>
      <x:c r="G31"/>
    </x:row>
    <x:row r="32" ht="15.75">
      <x:c r="A32" s="1575"/>
      <x:c r="B32" s="1575"/>
      <x:c r="C32" s="1575"/>
      <x:c r="D32" s="1575"/>
      <x:c r="E32" s="1790" t="str">
        <x:v>Gerhilde Rosso Bustamante</x:v>
      </x:c>
      <x:c r="F32" s="2741"/>
      <x:c r="G32"/>
    </x:row>
    <x:row r="33" ht="15.75">
      <x:c r="A33" s="1576"/>
      <x:c r="B33" s="1576"/>
      <x:c r="C33" s="1576"/>
      <x:c r="D33" s="1576"/>
      <x:c r="E33" s="1790" t="str">
        <x:v>Héctor Parra Vega</x:v>
      </x:c>
      <x:c r="F33" s="2741"/>
      <x:c r="G33" s="1609" t="str">
        <x:v>Another technical inspector involved in this inspection activity is described in internal field records of ACI LOSS CONTROL.</x:v>
      </x:c>
    </x:row>
    <x:row r="34" ht="15.75">
      <x:c r="A34" s="1576"/>
      <x:c r="B34" s="1576"/>
      <x:c r="C34" s="1576"/>
      <x:c r="D34" s="1576"/>
      <x:c r="E34" s="1790"/>
      <x:c r="F34" s="2741"/>
    </x:row>
    <x:row r="35" ht="15.75">
      <x:c r="A35" s="1577"/>
      <x:c r="B35" s="1577"/>
      <x:c r="C35" s="1577"/>
      <x:c r="D35" s="1577"/>
      <x:c r="E35" s="1790"/>
      <x:c r="F35" s="2741"/>
    </x:row>
    <x:row r="36" ht="12.75" customHeight="1">
      <x:c r="A36" s="2740"/>
      <x:c r="B36" s="2740"/>
      <x:c r="C36" s="2740"/>
      <x:c r="D36" s="2740"/>
      <x:c r="E36" s="2740"/>
      <x:c r="F36" s="1570"/>
    </x:row>
    <x:row r="37">
      <x:c r="A37" s="1522"/>
      <x:c r="B37" s="1522"/>
      <x:c r="C37" s="1522"/>
      <x:c r="D37" s="1522"/>
      <x:c r="E37" s="1522"/>
      <x:c r="F37" s="1570"/>
    </x:row>
    <x:row r="38">
      <x:c r="F38" s="1570"/>
    </x:row>
    <x:row r="39">
      <x:c r="F39" s="1570"/>
    </x:row>
    <x:row r="40" ht="15.75">
      <x:c r="F40" s="1573"/>
    </x:row>
    <x:row r="41">
      <x:c r="F41" s="1570"/>
    </x:row>
    <x:row r="42">
      <x:c r="F42" s="1570"/>
    </x:row>
    <x:row r="43">
      <x:c r="F43" s="1570"/>
    </x:row>
    <x:row r="44">
      <x:c r="F44" s="1570"/>
    </x:row>
    <x:row r="45">
      <x:c r="F45" s="1570"/>
    </x:row>
    <x:row r="46">
      <x:c r="F46" s="1570"/>
    </x:row>
    <x:row r="47">
      <x:c r="F47" s="1570"/>
    </x:row>
    <x:row r="48">
      <x:c r="F48" s="1570"/>
    </x:row>
    <x:row r="49">
      <x:c r="F49" s="1570"/>
    </x:row>
    <x:row r="50">
      <x:c r="F50" s="1570"/>
    </x:row>
    <x:row r="51">
      <x:c r="F51" s="1570"/>
    </x:row>
    <x:row r="52">
      <x:c r="F52" s="1570"/>
    </x:row>
    <x:row r="53">
      <x:c r="F53" s="1570"/>
    </x:row>
    <x:row r="54">
      <x:c r="F54" s="1570"/>
    </x:row>
    <x:row r="55">
      <x:c r="F55" s="1570"/>
    </x:row>
    <x:row r="56">
      <x:c r="F56" s="1570"/>
    </x:row>
    <x:row r="57">
      <x:c r="F57" s="1570"/>
    </x:row>
    <x:row r="58">
      <x:c r="F58" s="1570"/>
    </x:row>
    <x:row r="59">
      <x:c r="F59" s="1570"/>
    </x:row>
    <x:row r="60">
      <x:c r="F60" s="1570"/>
    </x:row>
    <x:row r="61">
      <x:c r="F61" s="1570"/>
    </x:row>
    <x:row r="62">
      <x:c r="F62" s="1570"/>
    </x:row>
    <x:row r="63">
      <x:c r="F63" s="1570"/>
    </x:row>
    <x:row r="64">
      <x:c r="F64" s="1570"/>
    </x:row>
    <x:row r="65">
      <x:c r="F65" s="1570"/>
    </x:row>
    <x:row r="66">
      <x:c r="F66" s="1570"/>
    </x:row>
    <x:row r="67">
      <x:c r="F67" s="1570"/>
    </x:row>
    <x:row r="68">
      <x:c r="F68" s="1570"/>
    </x:row>
    <x:row r="69">
      <x:c r="F69" s="1570"/>
    </x:row>
    <x:row r="70">
      <x:c r="F70" s="1570"/>
    </x:row>
    <x:row r="71">
      <x:c r="F71" s="1570"/>
    </x:row>
    <x:row r="72">
      <x:c r="F72" s="1570"/>
    </x:row>
    <x:row r="73">
      <x:c r="F73" s="1570"/>
    </x:row>
    <x:row r="74">
      <x:c r="F74" s="1570"/>
    </x:row>
    <x:row r="75">
      <x:c r="F75" s="1570"/>
    </x:row>
    <x:row r="76">
      <x:c r="F76" s="1570"/>
    </x:row>
    <x:row r="77">
      <x:c r="F77" s="1570"/>
    </x:row>
    <x:row r="78">
      <x:c r="F78" s="1570"/>
    </x:row>
    <x:row r="79">
      <x:c r="F79" s="1570"/>
    </x:row>
    <x:row r="80">
      <x:c r="F80" s="1570"/>
    </x:row>
    <x:row r="81">
      <x:c r="F81" s="1570"/>
    </x:row>
    <x:row r="82">
      <x:c r="F82" s="1570"/>
    </x:row>
    <x:row r="83">
      <x:c r="F83" s="1570"/>
    </x:row>
    <x:row r="84">
      <x:c r="F84" s="1570"/>
    </x:row>
    <x:row r="85">
      <x:c r="F85" s="1570"/>
    </x:row>
    <x:row r="86">
      <x:c r="F86" s="1570"/>
    </x:row>
    <x:row r="87">
      <x:c r="F87" s="1570"/>
    </x:row>
    <x:row r="88">
      <x:c r="F88" s="1570"/>
    </x:row>
    <x:row r="89">
      <x:c r="F89" s="1570"/>
    </x:row>
    <x:row r="90">
      <x:c r="F90" s="1570"/>
    </x:row>
    <x:row r="91">
      <x:c r="F91" s="1570"/>
    </x:row>
    <x:row r="92">
      <x:c r="F92" s="1570"/>
    </x:row>
    <x:row r="93">
      <x:c r="F93" s="1570"/>
    </x:row>
    <x:row r="94">
      <x:c r="F94" s="1570"/>
    </x:row>
    <x:row r="95">
      <x:c r="F95" s="1570"/>
    </x:row>
    <x:row r="96">
      <x:c r="F96" s="1570"/>
    </x:row>
    <x:row r="97">
      <x:c r="F97" s="1570"/>
    </x:row>
    <x:row r="98">
      <x:c r="F98" s="1570"/>
    </x:row>
    <x:row r="99">
      <x:c r="F99" s="1570"/>
    </x:row>
    <x:row r="100">
      <x:c r="F100" s="1570"/>
    </x:row>
    <x:row r="101">
      <x:c r="F101" s="1570"/>
    </x:row>
    <x:row r="102">
      <x:c r="F102" s="1570"/>
    </x:row>
    <x:row r="103">
      <x:c r="F103" s="1570"/>
    </x:row>
    <x:row r="104">
      <x:c r="F104" s="1570"/>
    </x:row>
    <x:row r="105">
      <x:c r="F105" s="1570"/>
    </x:row>
    <x:row r="106">
      <x:c r="F106" s="1570"/>
    </x:row>
    <x:row r="107">
      <x:c r="F107" s="1570"/>
    </x:row>
    <x:row r="108">
      <x:c r="F108" s="1570"/>
    </x:row>
    <x:row r="109">
      <x:c r="F109" s="1570"/>
    </x:row>
    <x:row r="110">
      <x:c r="F110" s="1570"/>
    </x:row>
    <x:row r="111">
      <x:c r="F111" s="1570"/>
    </x:row>
    <x:row r="112">
      <x:c r="F112" s="1570"/>
    </x:row>
    <x:row r="113">
      <x:c r="F113" s="1570"/>
    </x:row>
    <x:row r="114">
      <x:c r="F114" s="1570"/>
    </x:row>
    <x:row r="115">
      <x:c r="F115" s="1570"/>
    </x:row>
    <x:row r="116">
      <x:c r="F116" s="1570"/>
    </x:row>
    <x:row r="117">
      <x:c r="F117" s="1570"/>
    </x:row>
    <x:row r="118">
      <x:c r="F118" s="1570"/>
    </x:row>
    <x:row r="119">
      <x:c r="F119" s="1570"/>
    </x:row>
    <x:row r="120">
      <x:c r="F120" s="1570"/>
    </x:row>
    <x:row r="121">
      <x:c r="F121" s="1570"/>
    </x:row>
    <x:row r="122">
      <x:c r="F122" s="1570"/>
    </x:row>
    <x:row r="123">
      <x:c r="F123" s="1570"/>
    </x:row>
    <x:row r="124">
      <x:c r="F124" s="1570"/>
    </x:row>
    <x:row r="125">
      <x:c r="F125" s="1570"/>
    </x:row>
    <x:row r="126">
      <x:c r="F126" s="1570"/>
    </x:row>
    <x:row r="127">
      <x:c r="F127" s="1570"/>
    </x:row>
    <x:row r="128">
      <x:c r="F128" s="1570"/>
    </x:row>
    <x:row r="129">
      <x:c r="F129" s="1570"/>
    </x:row>
    <x:row r="130">
      <x:c r="F130" s="1570"/>
    </x:row>
    <x:row r="131">
      <x:c r="F131" s="1570"/>
    </x:row>
    <x:row r="132">
      <x:c r="F132" s="1570"/>
    </x:row>
    <x:row r="133">
      <x:c r="F133" s="1570"/>
    </x:row>
    <x:row r="134">
      <x:c r="F134" s="1570"/>
    </x:row>
    <x:row r="135">
      <x:c r="F135" s="1570"/>
    </x:row>
    <x:row r="136">
      <x:c r="F136" s="1570"/>
    </x:row>
    <x:row r="137">
      <x:c r="F137" s="1570"/>
    </x:row>
    <x:row r="138">
      <x:c r="F138" s="1570"/>
    </x:row>
    <x:row r="139">
      <x:c r="F139" s="1570"/>
    </x:row>
    <x:row r="140">
      <x:c r="F140" s="1570"/>
    </x:row>
    <x:row r="141">
      <x:c r="F141" s="1570"/>
    </x:row>
    <x:row r="142">
      <x:c r="F142" s="1570"/>
    </x:row>
    <x:row r="143">
      <x:c r="F143" s="1570"/>
    </x:row>
    <x:row r="144">
      <x:c r="F144" s="1570"/>
    </x:row>
    <x:row r="145">
      <x:c r="F145" s="1570"/>
    </x:row>
    <x:row r="146">
      <x:c r="F146" s="1570"/>
    </x:row>
    <x:row r="147">
      <x:c r="F147" s="1570"/>
    </x:row>
    <x:row r="148">
      <x:c r="F148" s="1570"/>
    </x:row>
    <x:row r="149">
      <x:c r="F149" s="1570"/>
    </x:row>
    <x:row r="150">
      <x:c r="F150" s="1570"/>
    </x:row>
    <x:row r="151">
      <x:c r="F151" s="1570"/>
    </x:row>
    <x:row r="152">
      <x:c r="F152" s="1570"/>
    </x:row>
    <x:row r="153">
      <x:c r="F153" s="1570"/>
    </x:row>
    <x:row r="154">
      <x:c r="F154" s="1570"/>
    </x:row>
    <x:row r="155">
      <x:c r="F155" s="1570"/>
    </x:row>
    <x:row r="156">
      <x:c r="F156" s="1570"/>
    </x:row>
    <x:row r="157">
      <x:c r="F157" s="1570"/>
    </x:row>
    <x:row r="158">
      <x:c r="F158" s="1570"/>
    </x:row>
    <x:row r="159">
      <x:c r="F159" s="1570"/>
    </x:row>
    <x:row r="160">
      <x:c r="F160" s="1570"/>
    </x:row>
    <x:row r="161">
      <x:c r="F161" s="1570"/>
    </x:row>
    <x:row r="162">
      <x:c r="F162" s="1570"/>
    </x:row>
    <x:row r="163">
      <x:c r="F163" s="1570"/>
    </x:row>
    <x:row r="164">
      <x:c r="F164" s="1570"/>
    </x:row>
  </x:sheetData>
  <x:mergeCells>
    <x:mergeCell ref="A36:E36"/>
    <x:mergeCell ref="F30:F35"/>
    <x:mergeCell ref="A2:E3"/>
    <x:mergeCell ref="B20:C20"/>
    <x:mergeCell ref="B22:C22"/>
    <x:mergeCell ref="B26:C26"/>
  </x:mergeCells>
  <x:dataValidations count="1">
    <x:dataValidation type="list" allowBlank="1" showInputMessage="1" showErrorMessage="1" sqref="E30:E35 A36:E36">
      <x:formula1>Inspectores_OTI_CHILE</x:formula1>
    </x:dataValidation>
  </x:dataValidations>
  <x:pageMargins left="0.7" right="0.7" top="0.75" bottom="0.75" header="0.3" footer="0.3"/>
  <x:drawing xmlns:r="http://schemas.openxmlformats.org/officeDocument/2006/relationships" r:id="R7ee3209f2954422f"/>
</x:worksheet>
</file>

<file path=xl/worksheets/sheet6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5"/>
  <x:cols>
    <x:col min="1" max="1" width="12.85546875" style="179" customWidth="1"/>
    <x:col min="2" max="2" width="4" style="179" customWidth="1"/>
    <x:col min="3" max="3" width="20.140625" style="179" customWidth="1"/>
    <x:col min="4" max="4" width="4" style="179" customWidth="1"/>
    <x:col min="5" max="5" width="6.42578125" style="179" customWidth="1"/>
    <x:col min="6" max="6" width="4" style="179" customWidth="1"/>
    <x:col min="7" max="7" width="2.140625" style="179" customWidth="1"/>
    <x:col min="8" max="8" width="9" style="179" customWidth="1"/>
    <x:col min="9" max="10" width="4" style="179" customWidth="1"/>
    <x:col min="11" max="11" width="5" style="179" customWidth="1"/>
    <x:col min="12" max="12" width="10.85546875" style="179" customWidth="1"/>
    <x:col min="13" max="13" width="11.42578125" style="179" customWidth="1"/>
    <x:col min="14" max="14" width="6.28515625" style="179" customWidth="1"/>
    <x:col min="15" max="15" width="1.28515625" style="1487" customWidth="1"/>
    <x:col min="16" max="16384" width="11.42578125" style="1487" customWidth="0"/>
  </x:cols>
  <x:sheetData>
    <x:row r="1" ht="61.150001525878906" customHeight="1">
      <x:c r="A1" s="4120"/>
      <x:c r="B1" s="4120"/>
      <x:c r="C1" s="4096"/>
      <x:c r="D1" s="4120"/>
      <x:c r="E1" s="4121"/>
      <x:c r="F1" s="4120"/>
      <x:c r="G1" s="4120"/>
      <x:c r="H1" s="4120"/>
      <x:c r="I1" s="4120"/>
      <x:c r="J1" s="4120"/>
      <x:c r="K1" s="4120"/>
      <x:c r="L1" s="4120"/>
      <x:c r="M1" s="1485"/>
      <x:c r="N1" s="1485"/>
    </x:row>
    <x:row r="2" ht="21">
      <x:c r="A2" s="4076" t="str">
        <x:v>BEFORE DISCHARGE - KEY MEETING CHECKLIST</x:v>
      </x:c>
      <x:c r="B2" s="4076"/>
      <x:c r="C2" s="4076"/>
      <x:c r="D2" s="4076"/>
      <x:c r="E2" s="4076"/>
      <x:c r="F2" s="4076"/>
      <x:c r="G2" s="4076"/>
      <x:c r="H2" s="4076"/>
      <x:c r="I2" s="4076"/>
      <x:c r="J2" s="4076"/>
      <x:c r="K2" s="4076"/>
      <x:c r="L2" s="4076"/>
      <x:c r="M2" s="2778"/>
      <x:c r="N2" s="2778"/>
    </x:row>
    <x:row r="3" ht="15" customHeight="1">
      <x:c r="A3" s="4111" t="str">
        <x:v>VESSEL</x:v>
      </x:c>
      <x:c r="B3" s="4112" t="str">
        <x:v>:</x:v>
      </x:c>
      <x:c r="C3" s="4113" t="n">
        <x:v>0</x:v>
      </x:c>
      <x:c r="D3" s="4113"/>
      <x:c r="E3" s="4113"/>
      <x:c r="F3" s="4113"/>
      <x:c r="G3" s="4114"/>
      <x:c r="H3" s="4115" t="str">
        <x:v>VOYAGE </x:v>
      </x:c>
      <x:c r="I3" s="4112" t="str">
        <x:v>:</x:v>
      </x:c>
      <x:c r="J3" s="4112"/>
      <x:c r="K3" s="4116" t="n">
        <x:v>0</x:v>
      </x:c>
      <x:c r="L3" s="4113"/>
      <x:c r="M3" s="2781"/>
      <x:c r="N3" s="2781"/>
      <x:c r="O3" s="1877"/>
    </x:row>
    <x:row r="4" ht="15" customHeight="1">
      <x:c r="A4" s="4111" t="str">
        <x:v>TERMINAL</x:v>
      </x:c>
      <x:c r="B4" s="4112" t="str">
        <x:v>:</x:v>
      </x:c>
      <x:c r="C4" s="4113" t="n">
        <x:v>0</x:v>
      </x:c>
      <x:c r="D4" s="4113"/>
      <x:c r="E4" s="4113"/>
      <x:c r="F4" s="4113"/>
      <x:c r="G4" s="4114"/>
      <x:c r="H4" s="4115" t="str">
        <x:v>DATE</x:v>
      </x:c>
      <x:c r="I4" s="4112" t="str">
        <x:v>:</x:v>
      </x:c>
      <x:c r="J4" s="4112"/>
      <x:c r="K4" s="4117" t="n">
        <x:v>0</x:v>
      </x:c>
      <x:c r="L4" s="4117"/>
      <x:c r="M4" s="2782"/>
      <x:c r="N4" s="2782"/>
      <x:c r="O4" s="1877"/>
    </x:row>
    <x:row r="5" ht="15" customHeight="1">
      <x:c r="A5" s="4111" t="str">
        <x:v>PORT</x:v>
      </x:c>
      <x:c r="B5" s="4112" t="str">
        <x:v>:</x:v>
      </x:c>
      <x:c r="C5" s="4113" t="n">
        <x:v>0</x:v>
      </x:c>
      <x:c r="D5" s="4113"/>
      <x:c r="E5" s="4113"/>
      <x:c r="F5" s="4113"/>
      <x:c r="G5" s="4114"/>
      <x:c r="H5" s="4115" t="str">
        <x:v>YOUR REF:</x:v>
      </x:c>
      <x:c r="I5" s="4112"/>
      <x:c r="J5" s="4112"/>
      <x:c r="K5" s="4113" t="str">
        <x:v> &amp; </x:v>
      </x:c>
      <x:c r="L5" s="4113"/>
      <x:c r="M5" s="2779"/>
      <x:c r="N5" s="2779"/>
      <x:c r="O5" s="2779"/>
    </x:row>
    <x:row r="6" ht="15" customHeight="1">
      <x:c r="A6" s="4111" t="str">
        <x:v>PRODUCT</x:v>
      </x:c>
      <x:c r="B6" s="4112" t="str">
        <x:v>:</x:v>
      </x:c>
      <x:c r="C6" s="4113" t="str">
        <x:v> - </x:v>
      </x:c>
      <x:c r="D6" s="4113"/>
      <x:c r="E6" s="4113"/>
      <x:c r="F6" s="4113"/>
      <x:c r="G6" s="4114"/>
      <x:c r="H6" s="4115" t="str">
        <x:v>OUR REF.</x:v>
      </x:c>
      <x:c r="I6" s="4112" t="str">
        <x:v>:</x:v>
      </x:c>
      <x:c r="J6" s="4112"/>
      <x:c r="K6" s="4113" t="str">
        <x:v> - </x:v>
      </x:c>
      <x:c r="L6" s="4113"/>
      <x:c r="M6" s="2781"/>
      <x:c r="N6" s="2781"/>
      <x:c r="O6" s="1877"/>
    </x:row>
    <x:row r="7" ht="6" customHeight="1">
      <x:c r="A7" s="1490"/>
      <x:c r="B7" s="1490"/>
      <x:c r="C7" s="1490"/>
      <x:c r="D7" s="1490"/>
      <x:c r="E7" s="1490"/>
      <x:c r="F7" s="1490"/>
      <x:c r="G7" s="1490"/>
      <x:c r="H7" s="1490"/>
      <x:c r="I7" s="1490"/>
      <x:c r="J7" s="1490"/>
      <x:c r="K7" s="1491"/>
      <x:c r="L7" s="1491"/>
      <x:c r="M7" s="1491"/>
      <x:c r="N7" s="1491"/>
    </x:row>
    <x:row r="8" ht="12.949999809265137" customHeight="1">
      <x:c r="A8" s="2787" t="str">
        <x:v>A KEY MEETING BETWEEN CARGO INSPECTORS, VESSEL REPRESENTATIVES AND SHORE OPERATIONAL PERSONNEL IS REQUIRED BY API MPMS CHAPTER 17.1 Sección 7.2</x:v>
      </x:c>
      <x:c r="B8" s="2787"/>
      <x:c r="C8" s="2787"/>
      <x:c r="D8" s="2787"/>
      <x:c r="E8" s="2787"/>
      <x:c r="F8" s="2787"/>
      <x:c r="G8" s="2787"/>
      <x:c r="H8" s="2787"/>
      <x:c r="I8" s="2787"/>
      <x:c r="J8" s="2787"/>
      <x:c r="K8" s="2787"/>
      <x:c r="L8" s="2787"/>
      <x:c r="M8" s="2787"/>
      <x:c r="N8" s="2787"/>
    </x:row>
    <x:row r="9" ht="12.949999809265137" customHeight="1">
      <x:c r="A9" s="2787"/>
      <x:c r="B9" s="2787"/>
      <x:c r="C9" s="2787"/>
      <x:c r="D9" s="2787"/>
      <x:c r="E9" s="2787"/>
      <x:c r="F9" s="2787"/>
      <x:c r="G9" s="2787"/>
      <x:c r="H9" s="2787"/>
      <x:c r="I9" s="2787"/>
      <x:c r="J9" s="2787"/>
      <x:c r="K9" s="2787"/>
      <x:c r="L9" s="2787"/>
      <x:c r="M9" s="2787"/>
      <x:c r="N9" s="2787"/>
    </x:row>
    <x:row r="10" ht="6" customHeight="1">
      <x:c r="A10" s="1489"/>
      <x:c r="B10" s="1489"/>
      <x:c r="C10" s="1489"/>
      <x:c r="D10" s="1489"/>
      <x:c r="E10" s="1489"/>
      <x:c r="F10" s="1489"/>
      <x:c r="G10" s="1489"/>
      <x:c r="H10" s="1489"/>
      <x:c r="I10" s="1489"/>
      <x:c r="J10" s="1489"/>
      <x:c r="K10" s="1489"/>
      <x:c r="L10" s="1489"/>
      <x:c r="M10" s="1489"/>
      <x:c r="N10" s="1489"/>
    </x:row>
    <x:row r="11" ht="12" customHeight="1">
      <x:c r="A11" s="1489" t="str">
        <x:v>This form is to be filled out by the ACI LOSS CONTROL representative present at the key meeting.</x:v>
      </x:c>
      <x:c r="B11" s="1489"/>
      <x:c r="C11" s="1489"/>
      <x:c r="D11" s="1489"/>
      <x:c r="E11" s="1489"/>
      <x:c r="F11" s="1489"/>
      <x:c r="G11" s="340"/>
      <x:c r="H11" s="347"/>
      <x:c r="I11" s="347"/>
      <x:c r="J11" s="347"/>
      <x:c r="K11" s="347"/>
      <x:c r="L11" s="347"/>
      <x:c r="M11" s="347"/>
      <x:c r="N11" s="347"/>
    </x:row>
    <x:row r="12" ht="12" customHeight="1">
      <x:c r="A12" s="1489" t="str">
        <x:v>The form is to returned to the office inspection file.</x:v>
      </x:c>
      <x:c r="B12" s="1489"/>
      <x:c r="C12" s="1489"/>
      <x:c r="D12" s="1489"/>
      <x:c r="E12" s="1489"/>
      <x:c r="F12" s="1489"/>
      <x:c r="G12" s="1489"/>
      <x:c r="H12" s="1489"/>
      <x:c r="I12" s="1489"/>
      <x:c r="J12" s="1489"/>
      <x:c r="K12" s="1489"/>
      <x:c r="L12" s="1489"/>
      <x:c r="M12" s="1489"/>
      <x:c r="N12" s="1489"/>
    </x:row>
    <x:row r="13" ht="6" customHeight="1">
      <x:c r="A13" s="1492"/>
      <x:c r="B13" s="1492"/>
      <x:c r="C13" s="1492"/>
      <x:c r="D13" s="1492"/>
      <x:c r="E13" s="1492"/>
      <x:c r="F13" s="1492"/>
      <x:c r="G13" s="1493"/>
      <x:c r="H13" s="1493"/>
      <x:c r="I13" s="1493"/>
      <x:c r="J13" s="1493"/>
      <x:c r="K13" s="1493"/>
      <x:c r="L13" s="1493"/>
      <x:c r="M13" s="1493"/>
      <x:c r="N13" s="1493"/>
    </x:row>
    <x:row r="14" ht="12.75" customHeight="1">
      <x:c r="A14" s="1488" t="str">
        <x:v>1. DATE OF KEY MEETING:</x:v>
      </x:c>
      <x:c r="B14" s="1489"/>
      <x:c r="C14" s="1489"/>
      <x:c r="D14" s="2788" t="n">
        <x:v>0</x:v>
      </x:c>
      <x:c r="E14" s="2788"/>
      <x:c r="F14" s="2788"/>
      <x:c r="G14" s="2788"/>
      <x:c r="H14" s="340" t="str">
        <x:v>FROM (Hrs)</x:v>
      </x:c>
      <x:c r="I14" s="2774"/>
      <x:c r="J14" s="2774"/>
      <x:c r="K14" s="2774"/>
      <x:c r="L14" s="340" t="str">
        <x:v>TO</x:v>
      </x:c>
      <x:c r="M14" s="2774"/>
      <x:c r="N14" s="2774"/>
    </x:row>
    <x:row r="15" ht="12.75" customHeight="1">
      <x:c r="A15" s="1488" t="str">
        <x:v>2. INDIVIDUALS PRESENT AT KEY MEETING:</x:v>
      </x:c>
      <x:c r="B15" s="1489"/>
      <x:c r="C15" s="1489"/>
      <x:c r="D15" s="1489"/>
      <x:c r="E15" s="2757" t="str">
        <x:v>NAME</x:v>
      </x:c>
      <x:c r="F15" s="2757"/>
      <x:c r="G15" s="2757"/>
      <x:c r="H15" s="2757"/>
      <x:c r="I15" s="340"/>
      <x:c r="J15" s="340"/>
      <x:c r="K15" s="2757" t="str">
        <x:v>TITLE</x:v>
      </x:c>
      <x:c r="L15" s="2757"/>
      <x:c r="M15" s="2757"/>
      <x:c r="N15" s="2757"/>
    </x:row>
    <x:row r="16" ht="12.75" customHeight="1">
      <x:c r="A16" s="274"/>
      <x:c r="B16" s="348" t="str">
        <x:v>FOR VESSEL</x:v>
      </x:c>
      <x:c r="C16" s="340"/>
      <x:c r="D16" s="340"/>
      <x:c r="E16" s="2642" t="n">
        <x:v>0</x:v>
      </x:c>
      <x:c r="F16" s="2642"/>
      <x:c r="G16" s="2642"/>
      <x:c r="H16" s="2642"/>
      <x:c r="I16" s="341"/>
      <x:c r="J16" s="341"/>
      <x:c r="K16" s="2642"/>
      <x:c r="L16" s="2642"/>
      <x:c r="M16" s="2642"/>
      <x:c r="N16" s="2642"/>
    </x:row>
    <x:row r="17" ht="12.75" customHeight="1">
      <x:c r="A17" s="274"/>
      <x:c r="B17" s="348" t="str">
        <x:v>FOR SHORE OPERATIONS</x:v>
      </x:c>
      <x:c r="C17" s="347"/>
      <x:c r="D17" s="347"/>
      <x:c r="E17" s="2642"/>
      <x:c r="F17" s="2642"/>
      <x:c r="G17" s="2642"/>
      <x:c r="H17" s="2642"/>
      <x:c r="I17" s="342"/>
      <x:c r="J17" s="342"/>
      <x:c r="K17" s="2776"/>
      <x:c r="L17" s="2776"/>
      <x:c r="M17" s="2776"/>
      <x:c r="N17" s="2776"/>
    </x:row>
    <x:row r="18" ht="12.75" customHeight="1">
      <x:c r="A18" s="274"/>
      <x:c r="B18" s="348" t="str">
        <x:v>FOR ACI LOSS CONTROL</x:v>
      </x:c>
      <x:c r="C18" s="347"/>
      <x:c r="D18" s="347"/>
      <x:c r="E18" s="2783"/>
      <x:c r="F18" s="2783"/>
      <x:c r="G18" s="2783"/>
      <x:c r="H18" s="2783"/>
      <x:c r="I18" s="343"/>
      <x:c r="J18" s="343"/>
      <x:c r="K18" s="2777"/>
      <x:c r="L18" s="2777"/>
      <x:c r="M18" s="2777"/>
      <x:c r="N18" s="2777"/>
    </x:row>
    <x:row r="19" ht="12.75" customHeight="1">
      <x:c r="A19" s="1488" t="str">
        <x:v>3. DISCHARGE ORDERS - if any difference exists, immediately notify your supervisor / manager</x:v>
      </x:c>
      <x:c r="B19" s="1489"/>
      <x:c r="C19" s="1489"/>
      <x:c r="D19" s="1489"/>
      <x:c r="E19" s="1489"/>
      <x:c r="F19" s="1489"/>
      <x:c r="G19" s="1489"/>
      <x:c r="H19" s="1489"/>
      <x:c r="I19" s="1489"/>
      <x:c r="J19" s="1489"/>
      <x:c r="K19" s="1489"/>
      <x:c r="L19" s="345"/>
      <x:c r="M19" s="345"/>
      <x:c r="N19" s="345"/>
    </x:row>
    <x:row r="20" ht="12.75" customHeight="1">
      <x:c r="A20" s="2757" t="str">
        <x:v>QUANTITIES (BBLS)</x:v>
      </x:c>
      <x:c r="B20" s="2757"/>
      <x:c r="C20" s="2757"/>
      <x:c r="D20" s="2757"/>
      <x:c r="E20" s="2757"/>
      <x:c r="F20" s="2757"/>
      <x:c r="G20" s="2757"/>
      <x:c r="H20" s="2757"/>
      <x:c r="I20" s="2757"/>
      <x:c r="J20" s="2757"/>
      <x:c r="K20" s="2757"/>
      <x:c r="L20" s="2757"/>
      <x:c r="M20" s="2757"/>
      <x:c r="N20" s="2757"/>
    </x:row>
    <x:row r="21" ht="12.75" customHeight="1">
      <x:c r="A21" s="2768" t="str">
        <x:v>CUSTOMER PRODUCT DESCRIPTION</x:v>
      </x:c>
      <x:c r="B21" s="2769"/>
      <x:c r="C21" s="2770"/>
      <x:c r="D21" s="2768" t="str">
        <x:v>B/L FIGURES</x:v>
      </x:c>
      <x:c r="E21" s="2769"/>
      <x:c r="F21" s="2769"/>
      <x:c r="G21" s="2770"/>
      <x:c r="H21" s="2768" t="str">
        <x:v>VESSEL FIGURES AT LAST PORT</x:v>
      </x:c>
      <x:c r="I21" s="2769"/>
      <x:c r="J21" s="2769"/>
      <x:c r="K21" s="2770"/>
      <x:c r="L21" s="2768" t="str">
        <x:v>VESSEL RECEIPT AT DISPORT</x:v>
      </x:c>
      <x:c r="M21" s="2769"/>
      <x:c r="N21" s="2770"/>
    </x:row>
    <x:row r="22" ht="14.25" customHeight="1">
      <x:c r="A22" s="2771"/>
      <x:c r="B22" s="2772"/>
      <x:c r="C22" s="2773"/>
      <x:c r="D22" s="2771"/>
      <x:c r="E22" s="2772"/>
      <x:c r="F22" s="2772"/>
      <x:c r="G22" s="2773"/>
      <x:c r="H22" s="2771"/>
      <x:c r="I22" s="2772"/>
      <x:c r="J22" s="2772"/>
      <x:c r="K22" s="2773"/>
      <x:c r="L22" s="2771"/>
      <x:c r="M22" s="2772"/>
      <x:c r="N22" s="2773"/>
    </x:row>
    <x:row r="23" ht="12.75" customHeight="1">
      <x:c r="A23" s="2758" t="n">
        <x:v>0</x:v>
      </x:c>
      <x:c r="B23" s="2759"/>
      <x:c r="C23" s="2760"/>
      <x:c r="D23" s="2784"/>
      <x:c r="E23" s="2785"/>
      <x:c r="F23" s="2785"/>
      <x:c r="G23" s="2786"/>
      <x:c r="H23" s="2789"/>
      <x:c r="I23" s="2790"/>
      <x:c r="J23" s="2790"/>
      <x:c r="K23" s="2791"/>
      <x:c r="L23" s="2755"/>
      <x:c r="M23" s="2754"/>
      <x:c r="N23" s="2756"/>
    </x:row>
    <x:row r="24" ht="12.75" customHeight="1">
      <x:c r="A24" s="2758" t="str">
        <x:v>N/A</x:v>
      </x:c>
      <x:c r="B24" s="2759"/>
      <x:c r="C24" s="2760"/>
      <x:c r="D24" s="2784" t="str">
        <x:v>N/A</x:v>
      </x:c>
      <x:c r="E24" s="2785"/>
      <x:c r="F24" s="2785"/>
      <x:c r="G24" s="2786"/>
      <x:c r="H24" s="2755" t="str">
        <x:v>N/A</x:v>
      </x:c>
      <x:c r="I24" s="2754"/>
      <x:c r="J24" s="2754"/>
      <x:c r="K24" s="2756"/>
      <x:c r="L24" s="2755" t="str">
        <x:v>N/A</x:v>
      </x:c>
      <x:c r="M24" s="2754"/>
      <x:c r="N24" s="2756"/>
    </x:row>
    <x:row r="25" ht="12.75" customHeight="1">
      <x:c r="A25" s="2758" t="str">
        <x:v>N/A</x:v>
      </x:c>
      <x:c r="B25" s="2759"/>
      <x:c r="C25" s="2760"/>
      <x:c r="D25" s="2784" t="str">
        <x:v>N/A</x:v>
      </x:c>
      <x:c r="E25" s="2785"/>
      <x:c r="F25" s="2785"/>
      <x:c r="G25" s="2786"/>
      <x:c r="H25" s="2755" t="str">
        <x:v>N/A</x:v>
      </x:c>
      <x:c r="I25" s="2754"/>
      <x:c r="J25" s="2754"/>
      <x:c r="K25" s="2756"/>
      <x:c r="L25" s="2755" t="str">
        <x:v>N/A</x:v>
      </x:c>
      <x:c r="M25" s="2754"/>
      <x:c r="N25" s="2756"/>
    </x:row>
    <x:row r="26" ht="12.75" customHeight="1">
      <x:c r="A26" s="2758" t="str">
        <x:v>N/A</x:v>
      </x:c>
      <x:c r="B26" s="2759"/>
      <x:c r="C26" s="2760"/>
      <x:c r="D26" s="2761" t="str">
        <x:v>N/A</x:v>
      </x:c>
      <x:c r="E26" s="2762"/>
      <x:c r="F26" s="2762"/>
      <x:c r="G26" s="2763"/>
      <x:c r="H26" s="2755" t="str">
        <x:v>N/A</x:v>
      </x:c>
      <x:c r="I26" s="2754"/>
      <x:c r="J26" s="2754"/>
      <x:c r="K26" s="2756"/>
      <x:c r="L26" s="2755" t="str">
        <x:v>N/A</x:v>
      </x:c>
      <x:c r="M26" s="2754"/>
      <x:c r="N26" s="2756"/>
    </x:row>
    <x:row r="27" ht="12.75" customHeight="1">
      <x:c r="A27" s="1488" t="str">
        <x:v>4. ACCORDING TO SHORE PERSONNEL, THE VESSEL MUST PRESENT COPIES OF B.O.L´S</x:v>
      </x:c>
      <x:c r="B27" s="1489"/>
      <x:c r="C27" s="1489"/>
      <x:c r="D27" s="1489"/>
      <x:c r="E27" s="1489"/>
      <x:c r="F27" s="1489"/>
      <x:c r="G27" s="1489"/>
      <x:c r="H27" s="1489"/>
      <x:c r="I27" s="1489"/>
      <x:c r="J27" s="1489"/>
      <x:c r="K27" s="1489"/>
      <x:c r="L27" s="1489"/>
      <x:c r="M27" s="1489"/>
      <x:c r="N27" s="1489"/>
    </x:row>
    <x:row r="28" ht="12.75" customHeight="1">
      <x:c r="A28" s="348" t="str">
        <x:v>    AND CERTIFICATES OF QUALITY FROM LOAD PORT, BEFORE DISCHARGE.</x:v>
      </x:c>
      <x:c r="B28" s="340"/>
      <x:c r="C28" s="340"/>
      <x:c r="D28" s="340"/>
      <x:c r="E28" s="340"/>
      <x:c r="F28" s="340"/>
      <x:c r="G28" s="340"/>
      <x:c r="H28" s="340"/>
      <x:c r="I28" s="340"/>
      <x:c r="J28" s="340"/>
      <x:c r="K28" s="340"/>
      <x:c r="L28" s="340"/>
      <x:c r="M28" s="340"/>
      <x:c r="N28" s="340"/>
    </x:row>
    <x:row r="29" ht="12.75" customHeight="1">
      <x:c r="A29" s="1494" t="str">
        <x:v>     Does this agree with our customer instructions? </x:v>
      </x:c>
      <x:c r="B29" s="1495"/>
      <x:c r="C29" s="1495"/>
      <x:c r="D29" s="1613" t="str">
        <x:v>YES</x:v>
      </x:c>
      <x:c r="E29" s="1496" t="str">
        <x:v>If not, immediately notify your supervisor / manager</x:v>
      </x:c>
      <x:c r="F29" s="1489"/>
      <x:c r="G29" s="1489"/>
      <x:c r="H29" s="1489"/>
      <x:c r="I29" s="1489"/>
      <x:c r="J29" s="1489"/>
      <x:c r="K29" s="1489"/>
      <x:c r="L29" s="1489"/>
      <x:c r="M29" s="348"/>
      <x:c r="N29" s="345"/>
    </x:row>
    <x:row r="30" ht="12.75" customHeight="1">
      <x:c r="A30" s="1488" t="str">
        <x:v>5. WAS AGREEMENT REACHED BETWEEN SHORE OR SHIP PERSONNEL CONCERNING THE RATE AND PRESSURES FOR</x:v>
      </x:c>
      <x:c r="B30" s="1489"/>
      <x:c r="C30" s="1489"/>
      <x:c r="D30" s="1489"/>
      <x:c r="E30" s="1489"/>
      <x:c r="F30" s="1489"/>
      <x:c r="G30" s="1489"/>
      <x:c r="H30" s="1489"/>
      <x:c r="I30" s="1489"/>
      <x:c r="J30" s="1489"/>
      <x:c r="K30" s="1489"/>
      <x:c r="L30" s="1489"/>
      <x:c r="M30" s="1489"/>
      <x:c r="N30" s="1489"/>
    </x:row>
    <x:row r="31" ht="12.75" customHeight="1">
      <x:c r="A31" s="1488" t="str">
        <x:v>   DISCHARGE? </x:v>
      </x:c>
      <x:c r="B31" s="1614" t="str">
        <x:v>YES</x:v>
      </x:c>
      <x:c r="C31" s="1497" t="str">
        <x:v>If not, immediately notify your supervisor / manager</x:v>
      </x:c>
      <x:c r="D31" s="1489"/>
      <x:c r="E31" s="1489"/>
      <x:c r="F31" s="1489"/>
      <x:c r="G31" s="1489"/>
      <x:c r="H31" s="274"/>
      <x:c r="I31" s="340"/>
      <x:c r="J31" s="340"/>
      <x:c r="K31" s="344"/>
      <x:c r="L31" s="348"/>
      <x:c r="M31" s="348"/>
      <x:c r="N31" s="1489"/>
    </x:row>
    <x:row r="32" ht="12.75" customHeight="1">
      <x:c r="A32" s="348" t="str">
        <x:v>6. ACCORDING TO TERMINAL PERSONNEL, WHICH TANKS WILL RECEIVE THE CARGO?</x:v>
      </x:c>
      <x:c r="B32" s="1489"/>
      <x:c r="C32" s="345"/>
      <x:c r="D32" s="345"/>
      <x:c r="E32" s="345"/>
      <x:c r="F32" s="345"/>
      <x:c r="G32" s="345"/>
      <x:c r="H32" s="345"/>
      <x:c r="I32" s="345"/>
      <x:c r="J32" s="345"/>
      <x:c r="K32" s="345"/>
      <x:c r="L32" s="345"/>
      <x:c r="M32" s="345"/>
      <x:c r="N32" s="345"/>
    </x:row>
    <x:row r="33" ht="15" customHeight="1">
      <x:c r="A33" s="2757" t="str">
        <x:v>PRODUCT</x:v>
      </x:c>
      <x:c r="B33" s="2757"/>
      <x:c r="C33" s="2757"/>
      <x:c r="D33" s="2757"/>
      <x:c r="E33" s="2757"/>
      <x:c r="F33" s="345"/>
      <x:c r="G33" s="2757" t="str">
        <x:v>SHORE TANK No.</x:v>
      </x:c>
      <x:c r="H33" s="2757"/>
      <x:c r="I33" s="2757"/>
      <x:c r="J33" s="340"/>
      <x:c r="K33" s="340"/>
      <x:c r="L33" s="2757" t="str">
        <x:v>QUANTITIES</x:v>
      </x:c>
      <x:c r="M33" s="2757"/>
      <x:c r="N33" s="2757"/>
    </x:row>
    <x:row r="34" ht="12.75" customHeight="1">
      <x:c r="A34" s="2764" t="n">
        <x:v>0</x:v>
      </x:c>
      <x:c r="B34" s="2764"/>
      <x:c r="C34" s="2764"/>
      <x:c r="D34" s="2764"/>
      <x:c r="E34" s="2764"/>
      <x:c r="F34" s="345"/>
      <x:c r="G34" s="2766"/>
      <x:c r="H34" s="2766"/>
      <x:c r="I34" s="2766"/>
      <x:c r="J34" s="346"/>
      <x:c r="K34" s="345"/>
      <x:c r="L34" s="2765" t="n">
        <x:v>0</x:v>
      </x:c>
      <x:c r="M34" s="2765"/>
      <x:c r="N34" s="2765"/>
    </x:row>
    <x:row r="35" ht="12.75" customHeight="1">
      <x:c r="A35" s="2764" t="str">
        <x:v>N/A</x:v>
      </x:c>
      <x:c r="B35" s="2764"/>
      <x:c r="C35" s="2764"/>
      <x:c r="D35" s="2764"/>
      <x:c r="E35" s="2764"/>
      <x:c r="F35" s="345"/>
      <x:c r="G35" s="2764"/>
      <x:c r="H35" s="2764"/>
      <x:c r="I35" s="2764"/>
      <x:c r="J35" s="347"/>
      <x:c r="K35" s="345"/>
      <x:c r="L35" s="2765" t="str">
        <x:v>N/A</x:v>
      </x:c>
      <x:c r="M35" s="2765"/>
      <x:c r="N35" s="2765"/>
    </x:row>
    <x:row r="36" ht="12.75" customHeight="1">
      <x:c r="A36" s="2764" t="str">
        <x:v>N/A</x:v>
      </x:c>
      <x:c r="B36" s="2764"/>
      <x:c r="C36" s="2764"/>
      <x:c r="D36" s="2764"/>
      <x:c r="E36" s="2764"/>
      <x:c r="F36" s="345"/>
      <x:c r="G36" s="2764" t="str">
        <x:v>N/A</x:v>
      </x:c>
      <x:c r="H36" s="2764"/>
      <x:c r="I36" s="2764"/>
      <x:c r="J36" s="347"/>
      <x:c r="K36" s="345"/>
      <x:c r="L36" s="2765" t="str">
        <x:v>N/A</x:v>
      </x:c>
      <x:c r="M36" s="2765"/>
      <x:c r="N36" s="2765"/>
    </x:row>
    <x:row r="37" ht="12.75" customHeight="1">
      <x:c r="A37" s="2764" t="str">
        <x:v>N/A</x:v>
      </x:c>
      <x:c r="B37" s="2764"/>
      <x:c r="C37" s="2764"/>
      <x:c r="D37" s="2764"/>
      <x:c r="E37" s="2764"/>
      <x:c r="F37" s="345"/>
      <x:c r="G37" s="2764" t="str">
        <x:v>N/A</x:v>
      </x:c>
      <x:c r="H37" s="2764"/>
      <x:c r="I37" s="2764"/>
      <x:c r="J37" s="347"/>
      <x:c r="K37" s="345"/>
      <x:c r="L37" s="2754" t="str">
        <x:v>N/A</x:v>
      </x:c>
      <x:c r="M37" s="2754"/>
      <x:c r="N37" s="2754"/>
    </x:row>
    <x:row r="38" ht="6" customHeight="1">
      <x:c r="A38" s="348"/>
      <x:c r="B38" s="348"/>
      <x:c r="C38" s="348"/>
      <x:c r="D38" s="348"/>
      <x:c r="E38" s="348"/>
      <x:c r="F38" s="345"/>
      <x:c r="G38" s="347"/>
      <x:c r="H38" s="347"/>
      <x:c r="I38" s="347"/>
      <x:c r="J38" s="347"/>
      <x:c r="K38" s="345"/>
      <x:c r="L38" s="349"/>
      <x:c r="M38" s="349"/>
      <x:c r="N38" s="1615"/>
    </x:row>
    <x:row r="39" ht="15" customHeight="1">
      <x:c r="A39" s="348" t="str">
        <x:v>7. WERE DISCHARGE PROCEDURES AND PLANS REVIEWED AND UNDERSTOOD BY EVERYONE CONCERNED?</x:v>
      </x:c>
      <x:c r="B39" s="1489"/>
      <x:c r="C39" s="345"/>
      <x:c r="D39" s="345"/>
      <x:c r="E39" s="345"/>
      <x:c r="F39" s="345"/>
      <x:c r="G39" s="345"/>
      <x:c r="H39" s="345"/>
      <x:c r="I39" s="345"/>
      <x:c r="J39" s="345"/>
      <x:c r="K39" s="345"/>
      <x:c r="L39" s="345"/>
      <x:c r="M39" s="1616" t="str">
        <x:v>YES</x:v>
      </x:c>
      <x:c r="N39" s="274"/>
    </x:row>
    <x:row r="40" ht="12.75" customHeight="1">
      <x:c r="A40" s="1498" t="str">
        <x:v>Includes:</x:v>
      </x:c>
      <x:c r="B40" s="2600" t="str">
        <x:v>Arrangements for sampling vessel tanks before discharge.</x:v>
      </x:c>
      <x:c r="C40" s="2600"/>
      <x:c r="D40" s="2600"/>
      <x:c r="E40" s="2600"/>
      <x:c r="F40" s="2600"/>
      <x:c r="G40" s="2600"/>
      <x:c r="H40" s="2600"/>
      <x:c r="I40" s="345"/>
      <x:c r="J40" s="345"/>
      <x:c r="K40" s="345"/>
      <x:c r="L40" s="345"/>
      <x:c r="M40" s="348"/>
      <x:c r="N40" s="1489"/>
    </x:row>
    <x:row r="41" ht="12.75" customHeight="1">
      <x:c r="A41" s="274"/>
      <x:c r="B41" s="2600" t="str">
        <x:v>Arrangements for sampling from vessel manifold during discharging.</x:v>
      </x:c>
      <x:c r="C41" s="2600"/>
      <x:c r="D41" s="2600"/>
      <x:c r="E41" s="2600"/>
      <x:c r="F41" s="2600"/>
      <x:c r="G41" s="2600"/>
      <x:c r="H41" s="2600"/>
      <x:c r="I41" s="2600"/>
      <x:c r="J41" s="2600"/>
      <x:c r="K41" s="1489"/>
      <x:c r="L41" s="1489"/>
      <x:c r="M41" s="1489"/>
      <x:c r="N41" s="1489"/>
    </x:row>
    <x:row r="42" ht="12.75" customHeight="1">
      <x:c r="A42" s="345"/>
      <x:c r="B42" s="2600" t="str">
        <x:v>Capacity of shore tanks nominated to receive product.</x:v>
      </x:c>
      <x:c r="C42" s="2600"/>
      <x:c r="D42" s="2600"/>
      <x:c r="E42" s="2600"/>
      <x:c r="F42" s="2600"/>
      <x:c r="G42" s="2600"/>
      <x:c r="H42" s="2600"/>
      <x:c r="I42" s="1489"/>
      <x:c r="J42" s="1489"/>
      <x:c r="K42" s="1489"/>
      <x:c r="L42" s="1489"/>
      <x:c r="M42" s="1489"/>
      <x:c r="N42" s="1489"/>
    </x:row>
    <x:row r="43" ht="12.75" customHeight="1">
      <x:c r="A43" s="345"/>
      <x:c r="B43" s="2600" t="str">
        <x:v>Procedure used by ACI LOSS CONTROL for quantity calculations.</x:v>
      </x:c>
      <x:c r="C43" s="2600"/>
      <x:c r="D43" s="2600"/>
      <x:c r="E43" s="2600"/>
      <x:c r="F43" s="2600"/>
      <x:c r="G43" s="2600"/>
      <x:c r="H43" s="2600"/>
      <x:c r="I43" s="340"/>
      <x:c r="J43" s="340"/>
      <x:c r="K43" s="340"/>
      <x:c r="L43" s="340"/>
      <x:c r="M43" s="340"/>
      <x:c r="N43" s="340"/>
    </x:row>
    <x:row r="44" ht="12.75" customHeight="1">
      <x:c r="A44" s="345"/>
      <x:c r="B44" s="2600" t="str">
        <x:v>Line displacements to be performed</x:v>
      </x:c>
      <x:c r="C44" s="2600"/>
      <x:c r="D44" s="2600"/>
      <x:c r="E44" s="2600"/>
      <x:c r="F44" s="2600"/>
      <x:c r="G44" s="2600"/>
      <x:c r="H44" s="2600"/>
      <x:c r="I44" s="340"/>
      <x:c r="J44" s="340"/>
      <x:c r="K44" s="340"/>
      <x:c r="L44" s="340"/>
      <x:c r="M44" s="340"/>
      <x:c r="N44" s="340"/>
    </x:row>
    <x:row r="45" ht="12.75" customHeight="1">
      <x:c r="A45" s="345"/>
      <x:c r="B45" s="2600" t="str">
        <x:v>Discharge will be stopped by the vessel</x:v>
      </x:c>
      <x:c r="C45" s="2600"/>
      <x:c r="D45" s="2600"/>
      <x:c r="E45" s="2600"/>
      <x:c r="F45" s="2600"/>
      <x:c r="G45" s="2600"/>
      <x:c r="H45" s="2600"/>
      <x:c r="I45" s="340"/>
      <x:c r="J45" s="340"/>
      <x:c r="K45" s="340"/>
      <x:c r="L45" s="340"/>
      <x:c r="M45" s="340"/>
      <x:c r="N45" s="340"/>
    </x:row>
    <x:row r="46">
      <x:c r="A46" s="1325" t="str">
        <x:v>NOTE:</x:v>
      </x:c>
      <x:c r="B46" s="274"/>
      <x:c r="C46" s="345"/>
      <x:c r="D46" s="345"/>
      <x:c r="E46" s="340"/>
      <x:c r="F46" s="340"/>
      <x:c r="G46" s="1489"/>
      <x:c r="H46" s="340"/>
      <x:c r="I46" s="340"/>
      <x:c r="J46" s="340"/>
      <x:c r="K46" s="340"/>
      <x:c r="L46" s="340"/>
      <x:c r="M46" s="340"/>
      <x:c r="N46" s="340"/>
    </x:row>
    <x:row r="47">
      <x:c r="A47" s="2775" t="str">
        <x:v>If any circumstances exist which prevents the inspector / chemist performing his / her inspection in conformance with applicable API guidelines. Job Order, Local work instructions or Client instructions, inmmediately notify your supervisor / manager.</x:v>
      </x:c>
      <x:c r="B47" s="2775"/>
      <x:c r="C47" s="2775"/>
      <x:c r="D47" s="2775"/>
      <x:c r="E47" s="2775"/>
      <x:c r="F47" s="2775"/>
      <x:c r="G47" s="2775"/>
      <x:c r="H47" s="2775"/>
      <x:c r="I47" s="2775"/>
      <x:c r="J47" s="2775"/>
      <x:c r="K47" s="2775"/>
      <x:c r="L47" s="2775"/>
      <x:c r="M47" s="2775"/>
      <x:c r="N47" s="2775"/>
    </x:row>
    <x:row r="48" ht="9.949999809265137" customHeight="1">
      <x:c r="A48" s="2775"/>
      <x:c r="B48" s="2775"/>
      <x:c r="C48" s="2775"/>
      <x:c r="D48" s="2775"/>
      <x:c r="E48" s="2775"/>
      <x:c r="F48" s="2775"/>
      <x:c r="G48" s="2775"/>
      <x:c r="H48" s="2775"/>
      <x:c r="I48" s="2775"/>
      <x:c r="J48" s="2775"/>
      <x:c r="K48" s="2775"/>
      <x:c r="L48" s="2775"/>
      <x:c r="M48" s="2775"/>
      <x:c r="N48" s="2775"/>
    </x:row>
    <x:row r="49" ht="3.75" customHeight="1">
      <x:c r="A49" s="274"/>
      <x:c r="B49" s="274"/>
      <x:c r="C49" s="274"/>
      <x:c r="D49" s="274"/>
      <x:c r="E49" s="274"/>
      <x:c r="F49" s="274"/>
      <x:c r="G49" s="274"/>
      <x:c r="H49" s="274"/>
      <x:c r="I49" s="274"/>
      <x:c r="J49" s="274"/>
      <x:c r="K49" s="274"/>
      <x:c r="L49" s="274"/>
      <x:c r="M49" s="274"/>
      <x:c r="N49" s="274"/>
    </x:row>
    <x:row r="50" ht="14.100000381469727" customHeight="1">
      <x:c r="A50" s="1325" t="str">
        <x:v>8. WERE KEY OPERATIONAL PERSONNEL IDENTIFIED, RESPONSIBILITIES DEFINED AND COMMUNICATION PROCEDURES </x:v>
      </x:c>
      <x:c r="B50" s="274"/>
      <x:c r="C50" s="274"/>
      <x:c r="D50" s="274"/>
      <x:c r="E50" s="274"/>
      <x:c r="F50" s="274"/>
      <x:c r="G50" s="274"/>
      <x:c r="H50" s="274"/>
      <x:c r="I50" s="274"/>
      <x:c r="J50" s="274"/>
      <x:c r="K50" s="274"/>
      <x:c r="L50" s="274"/>
      <x:c r="M50" s="274"/>
      <x:c r="N50" s="274"/>
    </x:row>
    <x:row r="51">
      <x:c r="A51" s="1322" t="str">
        <x:v>   ARRANGED? </x:v>
      </x:c>
      <x:c r="B51" s="1616" t="str">
        <x:v>YES</x:v>
      </x:c>
      <x:c r="C51" s="1322"/>
      <x:c r="D51" s="1322"/>
      <x:c r="E51" s="350"/>
      <x:c r="F51" s="274"/>
      <x:c r="G51" s="274"/>
      <x:c r="H51" s="274"/>
      <x:c r="I51" s="348"/>
      <x:c r="J51" s="348"/>
      <x:c r="K51" s="344"/>
      <x:c r="L51" s="348"/>
      <x:c r="M51" s="348"/>
      <x:c r="N51" s="274"/>
    </x:row>
    <x:row r="52" ht="8.25" customHeight="1">
      <x:c r="A52" s="1322"/>
      <x:c r="B52" s="351"/>
      <x:c r="C52" s="1322"/>
      <x:c r="D52" s="1322"/>
      <x:c r="E52" s="350"/>
      <x:c r="F52" s="274"/>
      <x:c r="G52" s="274"/>
      <x:c r="H52" s="274"/>
      <x:c r="I52" s="348"/>
      <x:c r="J52" s="348"/>
      <x:c r="K52" s="344"/>
      <x:c r="L52" s="348"/>
      <x:c r="M52" s="348"/>
      <x:c r="N52" s="274"/>
    </x:row>
    <x:row r="53">
      <x:c r="A53" s="2748" t="str">
        <x:v>9. WAS AVAILABLE THE FIXED EQUIPMENT CALIBRATION ON BOARD BEFORE DISCHARGE               </x:v>
      </x:c>
      <x:c r="B53" s="2748"/>
      <x:c r="C53" s="2748"/>
      <x:c r="D53" s="2748"/>
      <x:c r="E53" s="2748"/>
      <x:c r="F53" s="2748"/>
      <x:c r="G53" s="2748"/>
      <x:c r="H53" s="2748"/>
      <x:c r="I53" s="2748"/>
      <x:c r="J53" s="1499"/>
      <x:c r="K53" s="1617" t="str">
        <x:v>YES</x:v>
      </x:c>
      <x:c r="L53" s="1500" t="str">
        <x:v> , IF NOT  DELIVERED CERTIFICATE, </x:v>
      </x:c>
      <x:c r="M53" s="1501"/>
      <x:c r="N53" s="1501"/>
    </x:row>
    <x:row r="54">
      <x:c r="A54" s="1502" t="str">
        <x:v>   ISSUE LETTER OF PROTEST. </x:v>
      </x:c>
      <x:c r="B54" s="1502"/>
      <x:c r="C54" s="1502"/>
      <x:c r="D54" s="1502"/>
      <x:c r="E54" s="2749"/>
      <x:c r="F54" s="2750"/>
      <x:c r="G54" s="2750"/>
      <x:c r="H54" s="2750"/>
      <x:c r="I54" s="2750"/>
      <x:c r="J54" s="1500"/>
      <x:c r="K54" s="1500"/>
      <x:c r="L54" s="1487"/>
      <x:c r="M54" s="1487"/>
      <x:c r="N54" s="1487"/>
    </x:row>
    <x:row r="55" ht="6.75" customHeight="1">
      <x:c r="A55" s="1500"/>
      <x:c r="B55" s="1502"/>
      <x:c r="C55" s="1502"/>
      <x:c r="D55" s="1502"/>
      <x:c r="E55" s="352"/>
      <x:c r="F55" s="1500"/>
      <x:c r="G55" s="1500"/>
      <x:c r="H55" s="1500"/>
      <x:c r="I55" s="1500"/>
      <x:c r="J55" s="1500"/>
      <x:c r="K55" s="1500"/>
      <x:c r="L55" s="1487"/>
      <x:c r="M55" s="1487"/>
      <x:c r="N55" s="1487"/>
    </x:row>
    <x:row r="56">
      <x:c r="A56" s="1503" t="str">
        <x:v>REMARKS:</x:v>
      </x:c>
      <x:c r="B56" s="2751" t="str">
        <x:v>170</x:v>
      </x:c>
      <x:c r="C56" s="2752"/>
      <x:c r="D56" s="2752"/>
      <x:c r="E56" s="2752"/>
      <x:c r="F56" s="2752"/>
      <x:c r="G56" s="2752"/>
      <x:c r="H56" s="2752"/>
      <x:c r="I56" s="2752"/>
      <x:c r="J56" s="2752"/>
      <x:c r="K56" s="2752"/>
      <x:c r="L56" s="2752"/>
      <x:c r="M56" s="2752"/>
      <x:c r="N56" s="2752"/>
    </x:row>
    <x:row r="57">
      <x:c r="A57" s="1504"/>
      <x:c r="B57" s="2751" t="str">
        <x:v>170</x:v>
      </x:c>
      <x:c r="C57" s="2752"/>
      <x:c r="D57" s="2752"/>
      <x:c r="E57" s="2752"/>
      <x:c r="F57" s="2752"/>
      <x:c r="G57" s="2752"/>
      <x:c r="H57" s="2752"/>
      <x:c r="I57" s="2752"/>
      <x:c r="J57" s="2752"/>
      <x:c r="K57" s="2752"/>
      <x:c r="L57" s="2752"/>
      <x:c r="M57" s="2752"/>
      <x:c r="N57" s="2752"/>
    </x:row>
    <x:row r="58">
      <x:c r="A58" s="1322"/>
      <x:c r="B58" s="1322"/>
      <x:c r="C58" s="1322"/>
      <x:c r="D58" s="1322"/>
      <x:c r="E58" s="350"/>
      <x:c r="F58" s="274"/>
      <x:c r="G58" s="274"/>
      <x:c r="H58" s="274"/>
      <x:c r="I58" s="348"/>
      <x:c r="J58" s="348"/>
      <x:c r="K58" s="344"/>
      <x:c r="L58" s="348"/>
      <x:c r="M58" s="348"/>
      <x:c r="N58" s="274"/>
    </x:row>
    <x:row r="59">
      <x:c r="A59" s="1322"/>
      <x:c r="B59" s="340"/>
      <x:c r="C59" s="1322"/>
      <x:c r="D59" s="1322"/>
      <x:c r="E59" s="350"/>
      <x:c r="F59" s="274"/>
      <x:c r="G59" s="274"/>
      <x:c r="H59" s="274"/>
      <x:c r="I59" s="348"/>
      <x:c r="J59" s="348"/>
      <x:c r="K59" s="344"/>
      <x:c r="L59" s="348"/>
      <x:c r="M59" s="348"/>
      <x:c r="N59" s="274"/>
    </x:row>
    <x:row r="60" ht="12" customHeight="1">
      <x:c r="A60" s="2745"/>
      <x:c r="B60" s="2745"/>
      <x:c r="C60" s="2745"/>
      <x:c r="D60" s="1322"/>
      <x:c r="E60" s="2645" t="str">
        <x:v>Original signature on file</x:v>
      </x:c>
      <x:c r="F60" s="2645"/>
      <x:c r="G60" s="2645"/>
      <x:c r="H60" s="2645"/>
      <x:c r="I60" s="2645"/>
      <x:c r="J60" s="274"/>
      <x:c r="K60" s="2645" t="str">
        <x:v>Original signature on file</x:v>
      </x:c>
      <x:c r="L60" s="2645"/>
      <x:c r="M60" s="2645"/>
      <x:c r="N60" s="2645"/>
    </x:row>
    <x:row r="61" ht="15" customHeight="1">
      <x:c r="A61" s="2747" t="str">
        <x:v>Carlos Rivera Maraboli                   </x:v>
      </x:c>
      <x:c r="B61" s="2747"/>
      <x:c r="C61" s="2747"/>
      <x:c r="D61" s="1505"/>
      <x:c r="E61" s="2747" t="n">
        <x:v>0</x:v>
      </x:c>
      <x:c r="F61" s="2747"/>
      <x:c r="G61" s="2747"/>
      <x:c r="H61" s="2747"/>
      <x:c r="I61" s="2747"/>
      <x:c r="J61" s="1506"/>
      <x:c r="K61" s="2747" t="n">
        <x:v>0</x:v>
      </x:c>
      <x:c r="L61" s="2747"/>
      <x:c r="M61" s="2747"/>
      <x:c r="N61" s="2747"/>
    </x:row>
    <x:row r="62">
      <x:c r="A62" s="2746" t="str">
        <x:v>ACI LOSS CONTROL (Sign/Stamp)</x:v>
      </x:c>
      <x:c r="B62" s="2746"/>
      <x:c r="C62" s="2746"/>
      <x:c r="D62" s="350"/>
      <x:c r="E62" s="2753" t="str">
        <x:v>Vessel (Sign / Stamp)</x:v>
      </x:c>
      <x:c r="F62" s="2753"/>
      <x:c r="G62" s="2753"/>
      <x:c r="H62" s="2753"/>
      <x:c r="I62" s="2753"/>
      <x:c r="J62" s="1507"/>
      <x:c r="K62" s="2630" t="str">
        <x:v>Terminal Representative</x:v>
      </x:c>
      <x:c r="L62" s="2630"/>
      <x:c r="M62" s="2630"/>
      <x:c r="N62" s="2630"/>
    </x:row>
    <x:row r="63" ht="9.949999809265137" customHeight="1">
      <x:c r="A63"/>
      <x:c r="B63"/>
      <x:c r="C63"/>
      <x:c r="D63"/>
      <x:c r="E63"/>
      <x:c r="F63" s="1508"/>
      <x:c r="G63"/>
      <x:c r="H63"/>
      <x:c r="I63"/>
      <x:c r="J63"/>
      <x:c r="K63"/>
      <x:c r="L63"/>
      <x:c r="M63"/>
      <x:c r="N63" s="1509"/>
    </x:row>
    <x:row r="64">
      <x:c r="A64" s="2767"/>
      <x:c r="B64" s="2767"/>
      <x:c r="C64" s="2767"/>
      <x:c r="D64" s="2767"/>
      <x:c r="E64" s="2767"/>
      <x:c r="F64" s="2767"/>
      <x:c r="G64" s="2767"/>
      <x:c r="H64" s="2767"/>
      <x:c r="I64" s="2767"/>
      <x:c r="J64" s="2767"/>
      <x:c r="K64" s="2767"/>
      <x:c r="L64" s="2767"/>
      <x:c r="M64" s="2767"/>
      <x:c r="N64" s="2767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</x:row>
    <x:row r="67">
      <x:c r="A67" s="1510"/>
      <x:c r="B67" s="1510"/>
      <x:c r="C67" s="1510"/>
      <x:c r="D67" s="1510"/>
      <x:c r="E67" s="1510"/>
      <x:c r="F67" s="1510"/>
      <x:c r="G67" s="1510"/>
      <x:c r="H67" s="1510"/>
      <x:c r="I67" s="1510"/>
      <x:c r="J67" s="1510"/>
      <x:c r="K67" s="1510"/>
      <x:c r="L67" s="1510"/>
      <x:c r="M67" s="1510"/>
      <x:c r="N67" s="1510"/>
    </x:row>
    <x:row r="68">
      <x:c r="A68" s="1510"/>
      <x:c r="B68" s="1510"/>
      <x:c r="C68" s="1510"/>
      <x:c r="D68" s="1510"/>
      <x:c r="E68" s="1510"/>
      <x:c r="F68" s="1510"/>
      <x:c r="G68" s="1510"/>
      <x:c r="H68" s="1510"/>
      <x:c r="I68" s="1510"/>
      <x:c r="J68" s="1510"/>
      <x:c r="K68" s="1510"/>
      <x:c r="L68" s="1510"/>
      <x:c r="M68" s="1510"/>
      <x:c r="N68" s="1510"/>
    </x:row>
    <x:row r="69">
      <x:c r="A69" s="1510"/>
      <x:c r="B69" s="1510"/>
      <x:c r="C69" s="1510"/>
      <x:c r="D69" s="1510"/>
      <x:c r="E69" s="1510"/>
      <x:c r="F69" s="1510"/>
      <x:c r="G69" s="1510"/>
      <x:c r="H69" s="1510"/>
      <x:c r="I69" s="1510"/>
      <x:c r="J69" s="1510"/>
      <x:c r="K69" s="1510"/>
      <x:c r="L69" s="1510"/>
      <x:c r="M69" s="1510"/>
      <x:c r="N69" s="1510"/>
    </x:row>
    <x:row r="70">
      <x:c r="A70" s="1510"/>
      <x:c r="B70" s="1510"/>
      <x:c r="C70" s="1510"/>
      <x:c r="D70" s="1510"/>
      <x:c r="E70" s="1510"/>
      <x:c r="F70" s="1510"/>
      <x:c r="G70" s="1510"/>
      <x:c r="H70" s="1510"/>
      <x:c r="I70" s="1510"/>
      <x:c r="J70" s="1510"/>
      <x:c r="K70" s="1510"/>
      <x:c r="L70" s="1510"/>
      <x:c r="M70" s="1510"/>
      <x:c r="N70" s="1510"/>
    </x:row>
    <x:row r="71">
      <x:c r="A71" s="1510"/>
      <x:c r="B71" s="1510"/>
      <x:c r="C71" s="1510"/>
      <x:c r="D71" s="1510"/>
      <x:c r="E71" s="1510"/>
      <x:c r="F71" s="1510"/>
      <x:c r="G71" s="1510"/>
      <x:c r="H71" s="1510"/>
      <x:c r="I71" s="1510"/>
      <x:c r="J71" s="1510"/>
      <x:c r="K71" s="1510"/>
      <x:c r="L71" s="1510"/>
      <x:c r="M71" s="1510"/>
      <x:c r="N71" s="1510"/>
    </x:row>
    <x:row r="72">
      <x:c r="A72" s="1510"/>
      <x:c r="B72" s="1510"/>
      <x:c r="C72" s="1510"/>
      <x:c r="D72" s="1510"/>
      <x:c r="E72" s="1510"/>
      <x:c r="F72" s="1510"/>
      <x:c r="G72" s="1510"/>
      <x:c r="H72" s="1510"/>
      <x:c r="I72" s="1510"/>
      <x:c r="J72" s="1510"/>
      <x:c r="K72" s="1510"/>
      <x:c r="L72" s="1510"/>
      <x:c r="M72" s="1510"/>
      <x:c r="N72" s="1510"/>
    </x:row>
    <x:row r="73">
      <x:c r="A73" s="1510"/>
      <x:c r="B73" s="1510"/>
      <x:c r="C73" s="1510"/>
      <x:c r="D73" s="1510"/>
      <x:c r="E73" s="1510"/>
      <x:c r="F73" s="1510"/>
      <x:c r="G73" s="1510"/>
      <x:c r="H73" s="1510"/>
      <x:c r="I73" s="1510"/>
      <x:c r="J73" s="1510"/>
      <x:c r="K73" s="1510"/>
      <x:c r="L73" s="1510"/>
      <x:c r="M73" s="1510"/>
      <x:c r="N73" s="1510"/>
    </x:row>
    <x:row r="74">
      <x:c r="A74" s="1510"/>
      <x:c r="B74" s="1510"/>
      <x:c r="C74" s="1510"/>
      <x:c r="D74" s="1510"/>
      <x:c r="E74" s="1510"/>
      <x:c r="F74" s="1510"/>
      <x:c r="G74" s="1510"/>
      <x:c r="H74" s="1510"/>
      <x:c r="I74" s="1510"/>
      <x:c r="J74" s="1510"/>
      <x:c r="K74" s="1510"/>
      <x:c r="L74" s="1510"/>
      <x:c r="M74" s="1510"/>
      <x:c r="N74" s="1510"/>
    </x:row>
    <x:row r="75">
      <x:c r="A75" s="1510"/>
      <x:c r="B75" s="1510"/>
      <x:c r="C75" s="1510"/>
      <x:c r="D75" s="1510"/>
      <x:c r="E75" s="1510"/>
      <x:c r="F75" s="1510"/>
      <x:c r="G75" s="1510"/>
      <x:c r="H75" s="1510"/>
      <x:c r="I75" s="1510"/>
      <x:c r="J75" s="1510"/>
      <x:c r="K75" s="1510"/>
      <x:c r="L75" s="1510"/>
      <x:c r="M75" s="1510"/>
      <x:c r="N75" s="1510"/>
    </x:row>
    <x:row r="76">
      <x:c r="A76" s="1510"/>
      <x:c r="B76" s="1510"/>
      <x:c r="C76" s="1510"/>
      <x:c r="D76" s="1510"/>
      <x:c r="E76" s="1510"/>
      <x:c r="F76" s="1510"/>
      <x:c r="G76" s="1510"/>
      <x:c r="H76" s="1510"/>
      <x:c r="I76" s="1510"/>
      <x:c r="J76" s="1510"/>
      <x:c r="K76" s="1510"/>
      <x:c r="L76" s="1510"/>
      <x:c r="M76" s="1510"/>
      <x:c r="N76" s="1510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</x:row>
    <x:row r="83">
      <x:c r="A83" s="1511" t="str">
        <x:v>Arrangements for sampling vessel tanks before discharge.</x:v>
      </x:c>
      <x:c r="B83"/>
      <x:c r="C83"/>
      <x:c r="D83"/>
      <x:c r="E83"/>
      <x:c r="F83"/>
      <x:c r="G83"/>
      <x:c r="H83"/>
      <x:c r="I83"/>
      <x:c r="J83"/>
      <x:c r="K83"/>
      <x:c r="L83"/>
      <x:c r="M83"/>
    </x:row>
    <x:row r="84">
      <x:c r="A84" s="1512" t="str">
        <x:v>Arrangements for sampling from vessel manifold during discharging.</x:v>
      </x:c>
      <x:c r="B84"/>
      <x:c r="C84"/>
      <x:c r="D84"/>
      <x:c r="E84"/>
      <x:c r="F84"/>
      <x:c r="G84"/>
      <x:c r="H84"/>
      <x:c r="I84"/>
      <x:c r="J84"/>
      <x:c r="K84"/>
      <x:c r="L84"/>
      <x:c r="M84"/>
    </x:row>
    <x:row r="85">
      <x:c r="A85" s="1511" t="str">
        <x:v>Arrangements for first foot sampling at shore tanks.</x:v>
      </x:c>
      <x:c r="B85"/>
      <x:c r="C85"/>
      <x:c r="D85"/>
      <x:c r="E85"/>
      <x:c r="F85"/>
      <x:c r="G85"/>
      <x:c r="H85"/>
      <x:c r="I85"/>
      <x:c r="J85"/>
      <x:c r="K85"/>
      <x:c r="L85"/>
      <x:c r="M85"/>
    </x:row>
    <x:row r="86">
      <x:c r="A86" s="1511" t="str">
        <x:v>Capacity of shore tanks nominated to receive product.</x:v>
      </x:c>
      <x:c r="B86"/>
      <x:c r="C86"/>
      <x:c r="D86"/>
      <x:c r="E86"/>
      <x:c r="F86"/>
      <x:c r="G86"/>
      <x:c r="H86"/>
      <x:c r="I86"/>
      <x:c r="J86"/>
      <x:c r="K86"/>
      <x:c r="L86"/>
      <x:c r="M86"/>
    </x:row>
    <x:row r="87">
      <x:c r="A87" s="1511" t="str">
        <x:v>Procedure used by ACI LOSS CONTROL for quantity calculations.</x:v>
      </x:c>
      <x:c r="B87"/>
      <x:c r="C87"/>
      <x:c r="D87"/>
      <x:c r="E87"/>
      <x:c r="F87"/>
      <x:c r="G87"/>
      <x:c r="H87"/>
      <x:c r="I87"/>
      <x:c r="J87"/>
      <x:c r="K87"/>
      <x:c r="L87"/>
      <x:c r="M87"/>
    </x:row>
    <x:row r="88">
      <x:c r="A88" s="1511" t="str">
        <x:v>Line displacements to be performed</x:v>
      </x:c>
      <x:c r="B88"/>
      <x:c r="C88"/>
      <x:c r="D88"/>
      <x:c r="E88"/>
      <x:c r="F88"/>
      <x:c r="G88"/>
      <x:c r="H88"/>
      <x:c r="I88"/>
      <x:c r="J88"/>
      <x:c r="K88"/>
      <x:c r="L88"/>
      <x:c r="M88"/>
    </x:row>
    <x:row r="89">
      <x:c r="A89" s="1345" t="str">
        <x:v>Discharge will be stopped by the vessel</x:v>
      </x:c>
      <x:c r="B89"/>
      <x:c r="C89"/>
      <x:c r="D89"/>
      <x:c r="E89"/>
      <x:c r="F89"/>
      <x:c r="G89"/>
      <x:c r="H89"/>
      <x:c r="I89"/>
      <x:c r="J89"/>
      <x:c r="K89"/>
      <x:c r="L89"/>
      <x:c r="M89"/>
    </x:row>
    <x:row r="90">
      <x:c r="A90" s="1345" t="str">
        <x:v>Discharge will be stopped as per terminal instructions</x:v>
      </x:c>
      <x:c r="B90"/>
      <x:c r="C90"/>
      <x:c r="D90"/>
      <x:c r="E90"/>
      <x:c r="F90"/>
      <x:c r="G90"/>
      <x:c r="H90"/>
      <x:c r="I90"/>
      <x:c r="J90"/>
      <x:c r="K90"/>
      <x:c r="L90"/>
      <x:c r="M90"/>
    </x:row>
  </x:sheetData>
  <x:mergeCells>
    <x:mergeCell ref="A8:N9"/>
    <x:mergeCell ref="L23:N23"/>
    <x:mergeCell ref="D14:G14"/>
    <x:mergeCell ref="H26:K26"/>
    <x:mergeCell ref="D23:G23"/>
    <x:mergeCell ref="M14:N14"/>
    <x:mergeCell ref="D24:G24"/>
    <x:mergeCell ref="H23:K23"/>
    <x:mergeCell ref="A24:C24"/>
    <x:mergeCell ref="A20:N20"/>
    <x:mergeCell ref="A25:C25"/>
    <x:mergeCell ref="E17:H17"/>
    <x:mergeCell ref="B43:H43"/>
    <x:mergeCell ref="B44:H44"/>
    <x:mergeCell ref="E18:H18"/>
    <x:mergeCell ref="A37:E37"/>
    <x:mergeCell ref="A35:E35"/>
    <x:mergeCell ref="G35:I35"/>
    <x:mergeCell ref="A36:E36"/>
    <x:mergeCell ref="G36:I36"/>
    <x:mergeCell ref="D25:G25"/>
    <x:mergeCell ref="H25:K25"/>
    <x:mergeCell ref="H21:K22"/>
    <x:mergeCell ref="D21:G22"/>
    <x:mergeCell ref="B41:J41"/>
    <x:mergeCell ref="A2:N2"/>
    <x:mergeCell ref="C4:F4"/>
    <x:mergeCell ref="C5:F5"/>
    <x:mergeCell ref="C6:F6"/>
    <x:mergeCell ref="C3:F3"/>
    <x:mergeCell ref="K3:N3"/>
    <x:mergeCell ref="K4:L4"/>
    <x:mergeCell ref="M4:N4"/>
    <x:mergeCell ref="K6:N6"/>
    <x:mergeCell ref="K5:O5"/>
    <x:mergeCell ref="A64:N64"/>
    <x:mergeCell ref="L21:N22"/>
    <x:mergeCell ref="I14:K14"/>
    <x:mergeCell ref="K15:N15"/>
    <x:mergeCell ref="K16:N16"/>
    <x:mergeCell ref="G37:I37"/>
    <x:mergeCell ref="A47:N48"/>
    <x:mergeCell ref="L24:N24"/>
    <x:mergeCell ref="L26:N26"/>
    <x:mergeCell ref="L33:N33"/>
    <x:mergeCell ref="E15:H15"/>
    <x:mergeCell ref="A23:C23"/>
    <x:mergeCell ref="E16:H16"/>
    <x:mergeCell ref="K17:N17"/>
    <x:mergeCell ref="K18:N18"/>
    <x:mergeCell ref="A21:C22"/>
    <x:mergeCell ref="L37:N37"/>
    <x:mergeCell ref="H24:K24"/>
    <x:mergeCell ref="A33:E33"/>
    <x:mergeCell ref="A26:C26"/>
    <x:mergeCell ref="D26:G26"/>
    <x:mergeCell ref="A34:E34"/>
    <x:mergeCell ref="L35:N35"/>
    <x:mergeCell ref="G33:I33"/>
    <x:mergeCell ref="G34:I34"/>
    <x:mergeCell ref="L34:N34"/>
    <x:mergeCell ref="L36:N36"/>
    <x:mergeCell ref="L25:N25"/>
    <x:mergeCell ref="K60:N60"/>
    <x:mergeCell ref="A60:C60"/>
    <x:mergeCell ref="B40:H40"/>
    <x:mergeCell ref="A62:C62"/>
    <x:mergeCell ref="K62:N62"/>
    <x:mergeCell ref="A61:C61"/>
    <x:mergeCell ref="K61:N61"/>
    <x:mergeCell ref="B42:H42"/>
    <x:mergeCell ref="A53:I53"/>
    <x:mergeCell ref="E54:I54"/>
    <x:mergeCell ref="B56:N56"/>
    <x:mergeCell ref="B57:N57"/>
    <x:mergeCell ref="E62:I62"/>
    <x:mergeCell ref="E61:I61"/>
    <x:mergeCell ref="E60:I60"/>
    <x:mergeCell ref="B45:H45"/>
  </x:mergeCells>
  <x:conditionalFormatting sqref="D14:G14 I14:M14 K53:K53 B56:B57">
    <x:cfRule type="cellIs" dxfId="278" priority="5" stopIfTrue="1" operator="equal">
      <x:formula>0</x:formula>
    </x:cfRule>
  </x:conditionalFormatting>
  <x:dataValidations count="3">
    <x:dataValidation type="list" allowBlank="1" showInputMessage="1" showErrorMessage="1" sqref="M39 D29 B31 B51:B52 K53">
      <x:formula1>"YES,NO"</x:formula1>
    </x:dataValidation>
    <x:dataValidation type="list" allowBlank="1" showInputMessage="1" showErrorMessage="1" sqref="B40:B45 C42:H42 C45:H45">
      <x:formula1>$A$83:$A$90</x:formula1>
    </x:dataValidation>
    <x:dataValidation type="list" allowBlank="1" showInputMessage="1" showErrorMessage="1" sqref="A61:C61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e34cebdf5a5e44f7"/>
</x:worksheet>
</file>

<file path=xl/worksheets/sheet7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2.75"/>
  <x:cols>
    <x:col min="1" max="1" width="11.42578125" style="739" customWidth="0"/>
    <x:col min="2" max="2" width="2.140625" style="739" customWidth="1"/>
    <x:col min="3" max="3" width="13.42578125" style="739" customWidth="1"/>
    <x:col min="4" max="4" width="12.28515625" style="739" customWidth="1"/>
    <x:col min="5" max="5" width="9.5703125" style="739" customWidth="1"/>
    <x:col min="6" max="6" width="11" style="739" customWidth="1"/>
    <x:col min="7" max="7" width="1.85546875" style="739" customWidth="1"/>
    <x:col min="8" max="8" width="11.85546875" style="739" customWidth="1"/>
    <x:col min="9" max="9" width="11.5703125" style="739" customWidth="1"/>
    <x:col min="10" max="16384" width="11.42578125" style="739" customWidth="0"/>
  </x:cols>
  <x:sheetData>
    <x:row r="1" ht="57.75" customHeight="1">
      <x:c r="A1" s="4047"/>
      <x:c r="B1" s="4047"/>
      <x:c r="C1" s="4047"/>
      <x:c r="D1" s="4047"/>
      <x:c r="E1" s="4047"/>
      <x:c r="F1" s="4047"/>
      <x:c r="G1" s="4047"/>
      <x:c r="H1" s="4047"/>
    </x:row>
    <x:row r="2" ht="16.5" customHeight="1">
      <x:c r="A2" s="4053"/>
      <x:c r="B2" s="4053"/>
      <x:c r="C2" s="4053"/>
      <x:c r="D2" s="4053"/>
      <x:c r="E2" s="4053"/>
      <x:c r="F2" s="4053"/>
      <x:c r="G2" s="4053"/>
      <x:c r="H2" s="4053"/>
    </x:row>
    <x:row r="3" ht="45.75" customHeight="1">
      <x:c r="A3" s="4126" t="str">
        <x:v>VESSEL´S / INSPECTOR'S EQUIPMENT FOR TEMPERATURES COMPARISON</x:v>
      </x:c>
      <x:c r="B3" s="4126"/>
      <x:c r="C3" s="4126"/>
      <x:c r="D3" s="4126"/>
      <x:c r="E3" s="4126"/>
      <x:c r="F3" s="4126"/>
      <x:c r="G3" s="4126"/>
      <x:c r="H3" s="4126"/>
      <x:c r="I3" s="2793"/>
    </x:row>
    <x:row r="4">
      <x:c r="A4" s="4029"/>
      <x:c r="B4" s="4029"/>
      <x:c r="C4" s="4029"/>
      <x:c r="D4" s="4029"/>
      <x:c r="E4" s="4029"/>
      <x:c r="F4" s="4029"/>
      <x:c r="G4" s="4029"/>
      <x:c r="H4" s="4029"/>
    </x:row>
    <x:row r="5">
      <x:c r="A5" s="4067" t="str">
        <x:v>VESSEL</x:v>
      </x:c>
      <x:c r="B5" s="4127" t="str">
        <x:v>:</x:v>
      </x:c>
      <x:c r="C5" s="4128" t="n">
        <x:v>0</x:v>
      </x:c>
      <x:c r="D5" s="4128"/>
      <x:c r="E5" s="4128"/>
      <x:c r="F5" s="4067" t="str">
        <x:v>VOYAGE</x:v>
      </x:c>
      <x:c r="G5" s="4127" t="str">
        <x:v>:</x:v>
      </x:c>
      <x:c r="H5" s="4117" t="n">
        <x:v>0</x:v>
      </x:c>
      <x:c r="I5" s="2795"/>
    </x:row>
    <x:row r="6">
      <x:c r="A6" s="4067" t="str">
        <x:v>TERMINAL:</x:v>
      </x:c>
      <x:c r="B6" s="4127" t="str">
        <x:v>:</x:v>
      </x:c>
      <x:c r="C6" s="4129" t="n">
        <x:v>0</x:v>
      </x:c>
      <x:c r="D6" s="4129"/>
      <x:c r="E6" s="4129"/>
      <x:c r="F6" s="4067" t="str">
        <x:v>DATE</x:v>
      </x:c>
      <x:c r="G6" s="4127" t="str">
        <x:v>:</x:v>
      </x:c>
      <x:c r="H6" s="4117" t="n">
        <x:v>0</x:v>
      </x:c>
      <x:c r="I6" s="2795"/>
    </x:row>
    <x:row r="7" ht="12.75" customHeight="1">
      <x:c r="A7" s="1849" t="str">
        <x:v>PORT</x:v>
      </x:c>
      <x:c r="B7" s="739" t="str">
        <x:v>:</x:v>
      </x:c>
      <x:c r="C7" s="2794" t="n">
        <x:v>0</x:v>
      </x:c>
      <x:c r="D7" s="2794"/>
      <x:c r="E7" s="1878"/>
      <x:c r="F7" s="1849" t="str">
        <x:v>YOUR REF.</x:v>
      </x:c>
      <x:c r="G7" s="739" t="str">
        <x:v>:</x:v>
      </x:c>
      <x:c r="H7" s="2797" t="n">
        <x:v>0</x:v>
      </x:c>
      <x:c r="I7" s="2798"/>
    </x:row>
    <x:row r="8">
      <x:c r="A8" s="1849" t="str">
        <x:v>PRODUCT:</x:v>
      </x:c>
      <x:c r="B8" s="739" t="str">
        <x:v>:</x:v>
      </x:c>
      <x:c r="C8" s="2794" t="str">
        <x:v> - </x:v>
      </x:c>
      <x:c r="D8" s="2794"/>
      <x:c r="E8" s="2794"/>
      <x:c r="F8" s="1849" t="str">
        <x:v>OUR REF.</x:v>
      </x:c>
      <x:c r="G8" s="739" t="str">
        <x:v>:</x:v>
      </x:c>
      <x:c r="H8" s="2796" t="n">
        <x:v>0</x:v>
      </x:c>
      <x:c r="I8" s="2796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 s="751" t="str">
        <x:v>Time</x:v>
      </x:c>
      <x:c r="G10" s="751"/>
      <x:c r="H10" s="751" t="str">
        <x:v>Date</x:v>
      </x:c>
    </x:row>
    <x:row r="11">
      <x:c r="A11" s="739" t="str">
        <x:v>Commenced thermometers comparison:</x:v>
      </x:c>
      <x:c r="B11"/>
      <x:c r="C11"/>
      <x:c r="D11"/>
      <x:c r="E11"/>
      <x:c r="F11" s="1850"/>
      <x:c r="G11" s="2799"/>
      <x:c r="H11" s="2800"/>
    </x:row>
    <x:row r="12">
      <x:c r="A12" s="739" t="str">
        <x:v>Completed thermometers comparison:</x:v>
      </x:c>
      <x:c r="B12"/>
      <x:c r="C12"/>
      <x:c r="D12"/>
      <x:c r="E12"/>
      <x:c r="F12" s="1850"/>
      <x:c r="G12" s="2799"/>
      <x:c r="H12" s="2800"/>
    </x:row>
    <x:row r="13">
      <x:c r="A13"/>
      <x:c r="B13"/>
      <x:c r="C13"/>
      <x:c r="D13"/>
      <x:c r="E13"/>
      <x:c r="F13"/>
      <x:c r="G13"/>
      <x:c r="H13"/>
    </x:row>
    <x:row r="14">
      <x:c r="A14" s="2792" t="str">
        <x:v>This is to report that as per our customer instructions a temperatures comparison was performed</x:v>
      </x:c>
      <x:c r="B14" s="2792"/>
      <x:c r="C14" s="2792"/>
      <x:c r="D14" s="2792"/>
      <x:c r="E14" s="2792"/>
      <x:c r="F14" s="2792"/>
      <x:c r="G14" s="2792"/>
      <x:c r="H14" s="2792"/>
      <x:c r="I14" s="2792"/>
    </x:row>
    <x:row r="15">
      <x:c r="A15" s="2792" t="str">
        <x:v>between Vessel UTI/MMC and</x:v>
      </x:c>
      <x:c r="B15" s="2792"/>
      <x:c r="C15" s="2792"/>
      <x:c r="D15" s="739" t="str">
        <x:v>ACI Loss Control's Thermo probe equipments and results are indicated below.</x:v>
      </x:c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 s="2801" t="str">
        <x:v>GENERALS REMARK</x:v>
      </x:c>
      <x:c r="B17" s="2801"/>
      <x:c r="C17" s="2801"/>
      <x:c r="D17" s="2802" t="str">
        <x:v>TEMPERATURES COMPARISON</x:v>
      </x:c>
      <x:c r="E17" s="2802"/>
      <x:c r="F17" s="2802"/>
      <x:c r="G17" s="2802"/>
      <x:c r="H17" s="2802"/>
      <x:c r="I17" s="2802"/>
    </x:row>
    <x:row r="18">
      <x:c r="A18" s="2801"/>
      <x:c r="B18" s="2801"/>
      <x:c r="C18" s="2801"/>
      <x:c r="D18" s="2803" t="str">
        <x:v>Vessel UTI/MMC</x:v>
      </x:c>
      <x:c r="E18" s="2803"/>
      <x:c r="F18" s="2803"/>
      <x:c r="G18" s="2803" t="str">
        <x:v>ACI Loss Control`s Thermo Probe</x:v>
      </x:c>
      <x:c r="H18" s="2803"/>
      <x:c r="I18" s="2803"/>
    </x:row>
    <x:row r="19">
      <x:c r="A19" s="2804" t="str">
        <x:v>Thermo Meters ID</x:v>
      </x:c>
      <x:c r="B19" s="2804"/>
      <x:c r="C19" s="2804"/>
      <x:c r="D19" s="2805" t="str">
        <x:v>CD5784</x:v>
      </x:c>
      <x:c r="E19" s="2805"/>
      <x:c r="F19" s="2805"/>
      <x:c r="G19" s="2806" t="str">
        <x:v>AMS-058</x:v>
      </x:c>
      <x:c r="H19" s="2806"/>
      <x:c r="I19" s="2806"/>
      <x:c r="L19" s="1851"/>
      <x:c r="M19" s="1852"/>
      <x:c r="N19" s="1852"/>
      <x:c r="O19" s="1852"/>
      <x:c r="P19" s="1852"/>
      <x:c r="Q19" s="1852"/>
      <x:c r="R19" s="1852"/>
      <x:c r="S19" s="1852"/>
      <x:c r="T19" s="1852"/>
      <x:c r="U19" s="1853"/>
    </x:row>
    <x:row r="20">
      <x:c r="A20" s="2804" t="str">
        <x:v>Calibration Date</x:v>
      </x:c>
      <x:c r="B20" s="2804"/>
      <x:c r="C20" s="2804"/>
      <x:c r="D20" s="2819" t="n">
        <x:v>28595</x:v>
      </x:c>
      <x:c r="E20" s="2819"/>
      <x:c r="F20" s="2819"/>
      <x:c r="G20" s="2819" t="str">
        <x:v>a</x:v>
      </x:c>
      <x:c r="H20" s="2819"/>
      <x:c r="I20" s="2819"/>
      <x:c r="L20" s="1854"/>
      <x:c r="M20" s="1855"/>
      <x:c r="N20" s="1855"/>
      <x:c r="O20" s="1855"/>
      <x:c r="P20" s="1855"/>
      <x:c r="Q20" s="1855"/>
      <x:c r="R20" s="1855"/>
      <x:c r="S20" s="1855"/>
      <x:c r="T20" s="1855"/>
      <x:c r="U20" s="1856"/>
    </x:row>
    <x:row r="21">
      <x:c r="A21" s="2804" t="str">
        <x:v>Liquid Temperature ºF</x:v>
      </x:c>
      <x:c r="B21" s="2804"/>
      <x:c r="C21" s="2804"/>
      <x:c r="D21" s="2820" t="n">
        <x:v>59</x:v>
      </x:c>
      <x:c r="E21" s="2821"/>
      <x:c r="F21" s="2822"/>
      <x:c r="G21" s="2823" t="n">
        <x:v>59.1</x:v>
      </x:c>
      <x:c r="H21" s="2823"/>
      <x:c r="I21" s="2823"/>
    </x:row>
    <x:row r="22">
      <x:c r="A22" s="2804" t="str">
        <x:v>Difference</x:v>
      </x:c>
      <x:c r="B22" s="2804"/>
      <x:c r="C22" s="2804"/>
      <x:c r="D22" s="2824" t="n">
        <x:v>-0.10000000000000142</x:v>
      </x:c>
      <x:c r="E22" s="2825"/>
      <x:c r="F22" s="2825"/>
      <x:c r="G22" s="2825"/>
      <x:c r="H22" s="2825"/>
      <x:c r="I22" s="2826"/>
    </x:row>
    <x:row r="23">
      <x:c r="A23" s="1849" t="str">
        <x:v>Notes:</x:v>
      </x:c>
      <x:c r="B23"/>
      <x:c r="C23"/>
      <x:c r="D23"/>
      <x:c r="E23"/>
      <x:c r="F23"/>
      <x:c r="G23"/>
      <x:c r="H23"/>
    </x:row>
    <x:row r="24">
      <x:c r="A24" s="739" t="str">
        <x:v>If difference exceeds more than 0.5 ºF or 0.25 ºC, whichever is greater, other equipment should</x:v>
      </x:c>
      <x:c r="B24"/>
      <x:c r="C24"/>
      <x:c r="D24"/>
      <x:c r="E24"/>
      <x:c r="F24"/>
      <x:c r="G24"/>
      <x:c r="H24"/>
    </x:row>
    <x:row r="25">
      <x:c r="A25" s="739" t="str">
        <x:v>be proved, compared and used if the differences are acceptables, if not so, report to ACI Loss Control supervisor</x:v>
      </x:c>
      <x:c r="B25"/>
      <x:c r="C25"/>
      <x:c r="D25"/>
      <x:c r="E25"/>
      <x:c r="F25"/>
      <x:c r="G25"/>
      <x:c r="H25"/>
    </x:row>
    <x:row r="26">
      <x:c r="A26" s="739" t="str">
        <x:v>immediately.</x:v>
      </x:c>
      <x:c r="B26" s="1879" t="str">
        <x:v>Cap. 7 8.2.1</x:v>
      </x:c>
      <x:c r="C26"/>
      <x:c r="D26"/>
      <x:c r="E26"/>
      <x:c r="F26"/>
      <x:c r="G26" s="1880"/>
      <x:c r="H26"/>
    </x:row>
    <x:row r="27">
      <x:c r="A27" s="2827" t="str">
        <x:v>Minimum Graduation </x:v>
      </x:c>
      <x:c r="B27" s="2828"/>
      <x:c r="C27" s="2829"/>
      <x:c r="D27" s="2827" t="str">
        <x:v>Accuracy</x:v>
      </x:c>
      <x:c r="E27" s="2829"/>
      <x:c r="F27" s="2817"/>
      <x:c r="G27" s="2818"/>
      <x:c r="H27" s="2818"/>
    </x:row>
    <x:row r="28">
      <x:c r="A28" s="2807" t="str">
        <x:v>0.1°F  </x:v>
      </x:c>
      <x:c r="B28" s="2808"/>
      <x:c r="C28" s="2809"/>
      <x:c r="D28" s="2813" t="str">
        <x:v>+ / - 0.5°F</x:v>
      </x:c>
      <x:c r="E28" s="2814"/>
      <x:c r="F28" s="2817"/>
      <x:c r="G28" s="2818"/>
      <x:c r="H28" s="2818"/>
    </x:row>
    <x:row r="29">
      <x:c r="A29" s="2810"/>
      <x:c r="B29" s="2811"/>
      <x:c r="C29" s="2812"/>
      <x:c r="D29" s="2815"/>
      <x:c r="E29" s="2816"/>
      <x:c r="F29" s="2817"/>
      <x:c r="G29" s="2818"/>
      <x:c r="H29" s="2818"/>
    </x:row>
    <x:row r="30">
      <x:c r="A30" s="2807" t="str">
        <x:v>0.05°C </x:v>
      </x:c>
      <x:c r="B30" s="2808"/>
      <x:c r="C30" s="2808"/>
      <x:c r="D30" s="2813" t="str">
        <x:v>+ / - 0.25 °C</x:v>
      </x:c>
      <x:c r="E30" s="2814"/>
      <x:c r="F30" s="2817"/>
      <x:c r="G30" s="2818"/>
      <x:c r="H30" s="2818"/>
    </x:row>
    <x:row r="31" ht="13.5">
      <x:c r="A31" s="2831"/>
      <x:c r="B31" s="2832"/>
      <x:c r="C31" s="2832"/>
      <x:c r="D31" s="2833"/>
      <x:c r="E31" s="2834"/>
      <x:c r="F31" s="2817"/>
      <x:c r="G31" s="2818"/>
      <x:c r="H31" s="2818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 ht="42.75" customHeight="1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 s="2835" t="str">
        <x:v>Original signature on file</x:v>
      </x:c>
      <x:c r="B42" s="2835"/>
      <x:c r="C42" s="2835"/>
      <x:c r="D42" s="2835"/>
      <x:c r="E42" s="1857"/>
      <x:c r="F42" s="2835" t="str">
        <x:v>Original signature on file</x:v>
      </x:c>
      <x:c r="G42" s="2835"/>
      <x:c r="H42" s="2835"/>
      <x:c r="I42" s="2835"/>
    </x:row>
    <x:row r="43">
      <x:c r="A43" s="2836" t="str">
        <x:v>Jorge Burgos Contreras</x:v>
      </x:c>
      <x:c r="B43" s="2836"/>
      <x:c r="C43" s="2836"/>
      <x:c r="D43" s="2836"/>
      <x:c r="E43"/>
      <x:c r="F43" s="2837" t="n">
        <x:v>0</x:v>
      </x:c>
      <x:c r="G43" s="2837"/>
      <x:c r="H43" s="2837"/>
      <x:c r="I43" s="2837"/>
    </x:row>
    <x:row r="44">
      <x:c r="A44" s="2830" t="str">
        <x:v>ACI LOSS CONTROL</x:v>
      </x:c>
      <x:c r="B44" s="2830"/>
      <x:c r="C44" s="2830"/>
      <x:c r="D44" s="2830"/>
      <x:c r="E44" s="1849"/>
      <x:c r="F44" s="2830" t="str">
        <x:v>VESSEL REPRESENTATIVE</x:v>
      </x:c>
      <x:c r="G44" s="2830"/>
      <x:c r="H44" s="2830"/>
      <x:c r="I44" s="2830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 s="2792" t="str">
        <x:v>between Vessel UTI/MMC and</x:v>
      </x:c>
      <x:c r="B74" s="2792"/>
      <x:c r="C74" s="2792"/>
      <x:c r="D74"/>
      <x:c r="E74"/>
      <x:c r="F74"/>
      <x:c r="G74"/>
      <x:c r="H74"/>
    </x:row>
    <x:row r="75">
      <x:c r="A75" s="2792" t="str">
        <x:v>between TERMINAL PET and</x:v>
      </x:c>
      <x:c r="B75" s="2792"/>
      <x:c r="C75" s="2792"/>
      <x:c r="D75"/>
      <x:c r="E75"/>
      <x:c r="F75"/>
      <x:c r="G75"/>
      <x:c r="H75"/>
    </x:row>
  </x:sheetData>
  <x:mergeCells>
    <x:mergeCell ref="A44:D44"/>
    <x:mergeCell ref="F44:I44"/>
    <x:mergeCell ref="A74:C74"/>
    <x:mergeCell ref="A75:C75"/>
    <x:mergeCell ref="A30:C31"/>
    <x:mergeCell ref="D30:E31"/>
    <x:mergeCell ref="F30:H31"/>
    <x:mergeCell ref="A42:D42"/>
    <x:mergeCell ref="F42:I42"/>
    <x:mergeCell ref="A43:D43"/>
    <x:mergeCell ref="F43:I43"/>
    <x:mergeCell ref="A28:C29"/>
    <x:mergeCell ref="D28:E29"/>
    <x:mergeCell ref="F28:H29"/>
    <x:mergeCell ref="A20:C20"/>
    <x:mergeCell ref="D20:F20"/>
    <x:mergeCell ref="G20:I20"/>
    <x:mergeCell ref="A21:C21"/>
    <x:mergeCell ref="D21:F21"/>
    <x:mergeCell ref="G21:I21"/>
    <x:mergeCell ref="A22:C22"/>
    <x:mergeCell ref="D22:I22"/>
    <x:mergeCell ref="A27:C27"/>
    <x:mergeCell ref="D27:E27"/>
    <x:mergeCell ref="F27:H27"/>
    <x:mergeCell ref="A17:C18"/>
    <x:mergeCell ref="D17:I17"/>
    <x:mergeCell ref="D18:F18"/>
    <x:mergeCell ref="G18:I18"/>
    <x:mergeCell ref="A19:C19"/>
    <x:mergeCell ref="D19:F19"/>
    <x:mergeCell ref="G19:I19"/>
    <x:mergeCell ref="A15:C15"/>
    <x:mergeCell ref="A3:I3"/>
    <x:mergeCell ref="C5:D5"/>
    <x:mergeCell ref="H5:I5"/>
    <x:mergeCell ref="C6:E6"/>
    <x:mergeCell ref="H6:I6"/>
    <x:mergeCell ref="C7:D7"/>
    <x:mergeCell ref="H7:I7"/>
    <x:mergeCell ref="C8:E8"/>
    <x:mergeCell ref="H8:I8"/>
    <x:mergeCell ref="G11:H11"/>
    <x:mergeCell ref="G12:H12"/>
    <x:mergeCell ref="A14:I14"/>
  </x:mergeCells>
  <x:dataValidations count="3">
    <x:dataValidation type="list" allowBlank="1" showInputMessage="1" showErrorMessage="1" sqref="A15:C15">
      <x:formula1>$A$74:$A$75</x:formula1>
    </x:dataValidation>
    <x:dataValidation type="list" allowBlank="1" showInputMessage="1" showErrorMessage="1" sqref="F44:I44">
      <x:formula1>"VESSEL REPRESENTATIVE, TERMINAL REPRESENTATIVE"</x:formula1>
    </x:dataValidation>
    <x:dataValidation type="list" allowBlank="1" showInputMessage="1" showErrorMessage="1" sqref="A43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4ed218ba158b436f"/>
</x:worksheet>
</file>

<file path=xl/worksheets/sheet8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2.75"/>
  <x:cols>
    <x:col min="1" max="1" width="6.28515625" style="2003" customWidth="1"/>
    <x:col min="2" max="2" width="10.85546875" style="2004" customWidth="1"/>
    <x:col min="3" max="3" width="13.140625" style="2004" customWidth="1"/>
    <x:col min="4" max="4" width="8.42578125" style="2004" customWidth="1"/>
    <x:col min="5" max="5" width="16.28515625" style="2004" customWidth="1"/>
    <x:col min="6" max="6" width="18.5703125" style="2004" customWidth="1"/>
    <x:col min="7" max="7" width="11.42578125" style="2004" customWidth="1"/>
    <x:col min="8" max="8" width="9.42578125" style="2004" customWidth="1"/>
    <x:col min="9" max="9" width="15.140625" style="2004" customWidth="1"/>
    <x:col min="10" max="10" width="13.85546875" style="2004" customWidth="1"/>
    <x:col min="11" max="11" width="10.42578125" style="2004" customWidth="1"/>
    <x:col min="12" max="12" width="10" style="2004" customWidth="1"/>
    <x:col min="13" max="13" width="9.5703125" style="2004" hidden="1" customWidth="1"/>
    <x:col min="14" max="14" width="9.85546875" style="2004" hidden="1" customWidth="1"/>
    <x:col min="15" max="15" width="13.140625" style="2004" hidden="1" customWidth="1"/>
    <x:col min="16" max="16" width="9.85546875" style="2004" hidden="1" customWidth="1"/>
    <x:col min="17" max="18" width="9.85546875" style="2004" customWidth="1"/>
    <x:col min="19" max="19" width="20.7109375" style="2004" customWidth="1"/>
    <x:col min="20" max="20" width="15.42578125" style="2004" customWidth="1"/>
    <x:col min="21" max="21" width="9.85546875" style="2004" hidden="1" customWidth="1"/>
    <x:col min="22" max="22" width="24.5703125" style="2004" hidden="1" customWidth="1"/>
    <x:col min="23" max="23" width="20.7109375" style="2004" hidden="1" customWidth="1"/>
    <x:col min="24" max="24" width="16" style="2004" hidden="1" customWidth="1"/>
    <x:col min="25" max="25" width="21.7109375" style="2004" hidden="1" customWidth="1"/>
    <x:col min="26" max="33" width="9.85546875" style="2004" hidden="1" customWidth="1"/>
    <x:col min="34" max="34" width="11.5703125" style="2004" hidden="1" customWidth="1"/>
    <x:col min="35" max="35" width="12.28515625" style="2004" hidden="1" customWidth="1"/>
    <x:col min="36" max="36" width="11.42578125" style="2004" hidden="1" customWidth="1"/>
    <x:col min="37" max="37" width="4.5703125" style="2004" hidden="1" customWidth="1"/>
    <x:col min="38" max="38" width="8.7109375" style="2004" hidden="1" customWidth="1"/>
    <x:col min="39" max="39" width="8.7109375" style="2004" customWidth="1"/>
    <x:col min="40" max="40" width="17" style="2004" customWidth="1"/>
    <x:col min="41" max="41" width="16.7109375" style="2004" customWidth="1"/>
    <x:col min="42" max="45" width="11.42578125" style="2004" customWidth="0"/>
    <x:col min="46" max="46" width="15.7109375" style="2004" customWidth="1"/>
    <x:col min="47" max="47" width="11.42578125" style="2003" customWidth="0"/>
    <x:col min="48" max="48" width="18.28515625" style="2003" customWidth="1"/>
    <x:col min="49" max="16384" width="11.42578125" style="2003" customWidth="0"/>
  </x:cols>
  <x:sheetData>
    <x:row r="1" ht="60" customHeight="1">
      <x:c r="A1" s="4047"/>
      <x:c r="B1" s="4142"/>
      <x:c r="C1" s="4142"/>
      <x:c r="D1" s="4142"/>
      <x:c r="E1" s="4142"/>
      <x:c r="F1" s="4142"/>
      <x:c r="G1" s="4142"/>
      <x:c r="H1" s="4143"/>
      <x:c r="I1" s="4143"/>
      <x:c r="J1" s="4143"/>
      <x:c r="K1" s="4143"/>
      <x:c r="L1" s="4143"/>
      <x:c r="M1" s="1882"/>
      <x:c r="N1" s="1882"/>
      <x:c r="O1" s="1882"/>
      <x:c r="P1" s="1882"/>
      <x:c r="Q1" s="1882"/>
      <x:c r="R1" s="1882"/>
      <x:c r="S1" s="1882"/>
      <x:c r="T1" s="2005"/>
      <x:c r="U1" s="2005"/>
      <x:c r="V1" s="2005"/>
      <x:c r="W1" s="2005"/>
      <x:c r="X1" s="2005"/>
      <x:c r="Y1" s="2005"/>
      <x:c r="Z1" s="2005"/>
      <x:c r="AA1" s="2005"/>
      <x:c r="AB1" s="2005"/>
      <x:c r="AC1" s="2005"/>
      <x:c r="AD1" s="2005"/>
      <x:c r="AE1" s="2005"/>
      <x:c r="AF1" s="2005"/>
      <x:c r="AG1" s="2005"/>
      <x:c r="AH1" s="2005"/>
      <x:c r="AI1" s="2005"/>
      <x:c r="AL1" s="2004" t="s">
        <x:v>0</x:v>
      </x:c>
      <x:c r="AM1" s="2004" t="s">
        <x:v>1</x:v>
      </x:c>
      <x:c r="AN1" s="2006" t="s">
        <x:v>2</x:v>
      </x:c>
    </x:row>
    <x:row r="2" ht="18" customHeight="1">
      <x:c r="A2" s="4053"/>
      <x:c r="B2" s="4145" t="s">
        <x:v>3</x:v>
      </x:c>
      <x:c r="C2" s="4145"/>
      <x:c r="D2" s="4145"/>
      <x:c r="E2" s="4145"/>
      <x:c r="F2" s="4145"/>
      <x:c r="G2" s="4145"/>
      <x:c r="H2" s="4145"/>
      <x:c r="I2" s="4145"/>
      <x:c r="J2" s="4145"/>
      <x:c r="K2" s="4145"/>
      <x:c r="L2" s="4145"/>
      <x:c r="M2" s="2838"/>
      <x:c r="N2" s="2838"/>
      <x:c r="O2" s="2838"/>
      <x:c r="P2" s="2838"/>
      <x:c r="Q2" s="2838"/>
      <x:c r="R2" s="2838"/>
      <x:c r="S2" s="2838"/>
      <x:c r="T2" s="2007"/>
      <x:c r="U2" s="2007"/>
      <x:c r="V2" s="2007"/>
      <x:c r="W2" s="2007"/>
      <x:c r="X2" s="2007"/>
      <x:c r="Y2" s="2007"/>
      <x:c r="Z2" s="2007"/>
      <x:c r="AA2" s="2007"/>
      <x:c r="AB2" s="2007"/>
      <x:c r="AC2" s="2007"/>
      <x:c r="AD2" s="2007"/>
      <x:c r="AE2" s="2007"/>
      <x:c r="AF2" s="2007"/>
      <x:c r="AG2" s="2007"/>
      <x:c r="AH2" s="2007"/>
      <x:c r="AI2" s="2007"/>
      <x:c r="AL2" s="2004" t="s">
        <x:v>4</x:v>
      </x:c>
      <x:c r="AM2" s="2004" t="s">
        <x:v>5</x:v>
      </x:c>
      <x:c r="AN2" s="2004" t="s">
        <x:v>6</x:v>
      </x:c>
    </x:row>
    <x:row r="3" ht="15.949999809265137" customHeight="1">
      <x:c r="A3" s="4029"/>
      <x:c r="B3" s="4138" t="s">
        <x:v>7</x:v>
      </x:c>
      <x:c r="C3" s="4129" t="n">
        <x:f>'Survey Report'!E10</x:f>
        <x:v>0</x:v>
      </x:c>
      <x:c r="D3" s="4129"/>
      <x:c r="E3" s="4129"/>
      <x:c r="F3" s="4129"/>
      <x:c r="G3" s="4128"/>
      <x:c r="H3" s="4128"/>
      <x:c r="I3" s="4138"/>
      <x:c r="J3" s="4042"/>
      <x:c r="K3" s="4042"/>
      <x:c r="L3" s="4139" t="s">
        <x:v>8</x:v>
      </x:c>
      <x:c r="M3" s="2840" t="s">
        <x:v>9</x:v>
      </x:c>
      <x:c r="N3" s="2840"/>
      <x:c r="O3" s="2840"/>
      <x:c r="P3" s="1888"/>
      <x:c r="Q3" s="2841" t="n">
        <x:f>+'Survey Report'!E12</x:f>
        <x:v>0</x:v>
      </x:c>
      <x:c r="R3" s="2841"/>
      <x:c r="S3" s="2841"/>
      <x:c r="T3" s="2008"/>
      <x:c r="U3" s="2008"/>
      <x:c r="V3" s="2008"/>
      <x:c r="W3" s="2008"/>
      <x:c r="X3" s="2008"/>
      <x:c r="Y3" s="2008"/>
      <x:c r="Z3" s="2008"/>
      <x:c r="AA3" s="2008"/>
      <x:c r="AB3" s="2008"/>
      <x:c r="AC3" s="2008"/>
      <x:c r="AD3" s="2008"/>
      <x:c r="AE3" s="2008"/>
      <x:c r="AF3" s="2008"/>
      <x:c r="AG3" s="2008"/>
      <x:c r="AH3" s="2008"/>
      <x:c r="AI3" s="2008"/>
      <x:c r="AL3" s="2004" t="s">
        <x:v>10</x:v>
      </x:c>
      <x:c r="AM3" s="2004" t="s">
        <x:v>11</x:v>
      </x:c>
      <x:c r="AN3" s="2004" t="s">
        <x:v>12</x:v>
      </x:c>
    </x:row>
    <x:row r="4" ht="15.949999809265137" customHeight="1">
      <x:c r="A4" s="4029"/>
      <x:c r="B4" s="4138" t="s">
        <x:v>13</x:v>
      </x:c>
      <x:c r="C4" s="4129" t="n">
        <x:f>'Survey Report'!E16</x:f>
        <x:v>0</x:v>
      </x:c>
      <x:c r="D4" s="4129"/>
      <x:c r="E4" s="4129"/>
      <x:c r="F4" s="4129"/>
      <x:c r="G4" s="4128"/>
      <x:c r="H4" s="4128"/>
      <x:c r="I4" s="4138"/>
      <x:c r="J4" s="4042"/>
      <x:c r="K4" s="4042"/>
      <x:c r="L4" s="4139" t="s">
        <x:v>14</x:v>
      </x:c>
      <x:c r="M4" s="2842" t="n">
        <x:f>TODAY()</x:f>
        <x:v>46179</x:v>
      </x:c>
      <x:c r="N4" s="2842"/>
      <x:c r="O4" s="2842"/>
      <x:c r="P4" s="1889"/>
      <x:c r="Q4" s="2843" t="n">
        <x:f>'Survey Report'!E24</x:f>
        <x:v>0</x:v>
      </x:c>
      <x:c r="R4" s="2843"/>
      <x:c r="S4" s="2843"/>
      <x:c r="T4" s="1793"/>
      <x:c r="U4" s="1793"/>
      <x:c r="V4" s="1793"/>
      <x:c r="W4" s="1793"/>
      <x:c r="X4" s="1793"/>
      <x:c r="Y4" s="1793"/>
      <x:c r="Z4" s="1793"/>
      <x:c r="AA4" s="1793"/>
      <x:c r="AB4" s="1793"/>
      <x:c r="AC4" s="1793"/>
      <x:c r="AD4" s="1793"/>
      <x:c r="AE4" s="1793"/>
      <x:c r="AF4" s="1793"/>
      <x:c r="AG4" s="1793"/>
      <x:c r="AH4" s="1793"/>
      <x:c r="AI4" s="1793"/>
      <x:c r="AN4" s="2004" t="s">
        <x:v>15</x:v>
      </x:c>
      <x:c r="AHJ4" s="2003">
        <x:v>0</x:v>
      </x:c>
    </x:row>
    <x:row r="5" ht="15.949999809265137" customHeight="1">
      <x:c r="A5" s="4029"/>
      <x:c r="B5" s="4138" t="s">
        <x:v>16</x:v>
      </x:c>
      <x:c r="C5" s="4129" t="n">
        <x:f>'Survey Report'!E16</x:f>
        <x:v>0</x:v>
      </x:c>
      <x:c r="D5" s="4129"/>
      <x:c r="E5" s="4129"/>
      <x:c r="F5" s="4129"/>
      <x:c r="G5" s="4128"/>
      <x:c r="H5" s="4128"/>
      <x:c r="I5" s="4138"/>
      <x:c r="J5" s="4042"/>
      <x:c r="K5" s="4042"/>
      <x:c r="L5" s="4139" t="s">
        <x:v>17</x:v>
      </x:c>
      <x:c r="M5" s="2844" t="s">
        <x:v>18</x:v>
      </x:c>
      <x:c r="N5" s="2844"/>
      <x:c r="O5" s="2844"/>
      <x:c r="P5" s="1892"/>
      <x:c r="Q5" s="2845" t="str">
        <x:f>CONCATENATE('Survey Report'!E20," &amp; ",'Survey Report'!E21)</x:f>
        <x:v> &amp; </x:v>
      </x:c>
      <x:c r="R5" s="2841"/>
      <x:c r="S5" s="2841"/>
      <x:c r="T5" s="2009"/>
      <x:c r="U5" s="2009"/>
      <x:c r="V5" s="2009"/>
      <x:c r="W5" s="2009"/>
      <x:c r="X5" s="2009"/>
      <x:c r="Y5" s="2009"/>
      <x:c r="Z5" s="2009"/>
      <x:c r="AA5" s="2009"/>
      <x:c r="AB5" s="2009"/>
      <x:c r="AC5" s="2009"/>
      <x:c r="AD5" s="2009"/>
      <x:c r="AE5" s="2009"/>
      <x:c r="AF5" s="2009"/>
      <x:c r="AG5" s="2009"/>
      <x:c r="AH5" s="2010"/>
      <x:c r="AI5" s="2010"/>
      <x:c r="AN5" s="2004" t="s">
        <x:v>19</x:v>
      </x:c>
    </x:row>
    <x:row r="6" ht="15.949999809265137" customHeight="1">
      <x:c r="A6" s="4029"/>
      <x:c r="B6" s="4138" t="s">
        <x:v>20</x:v>
      </x:c>
      <x:c r="C6" s="4129" t="str">
        <x:f>CONCATENATE('Survey Report'!E22," - ",'Survey Report'!E23)</x:f>
        <x:v> - </x:v>
      </x:c>
      <x:c r="D6" s="4129"/>
      <x:c r="E6" s="4129"/>
      <x:c r="F6" s="4129"/>
      <x:c r="G6" s="4128"/>
      <x:c r="H6" s="4128"/>
      <x:c r="I6" s="4138"/>
      <x:c r="J6" s="4042"/>
      <x:c r="K6" s="4042"/>
      <x:c r="L6" s="4139" t="s">
        <x:v>21</x:v>
      </x:c>
      <x:c r="M6" s="2841" t="str">
        <x:v>ACI-GT-1200</x:v>
      </x:c>
      <x:c r="N6" s="2841"/>
      <x:c r="O6" s="2841"/>
      <x:c r="P6" s="1893"/>
      <x:c r="Q6" s="2841" t="n">
        <x:f>'Survey Report'!E18</x:f>
        <x:v>0</x:v>
      </x:c>
      <x:c r="R6" s="2841"/>
      <x:c r="S6" s="2841"/>
      <x:c r="T6" s="2010"/>
      <x:c r="U6" s="2010"/>
      <x:c r="V6" s="2010"/>
      <x:c r="W6" s="2010"/>
      <x:c r="X6" s="2010"/>
      <x:c r="Y6" s="2010"/>
      <x:c r="Z6" s="2010"/>
      <x:c r="AA6" s="2010"/>
      <x:c r="AB6" s="2010"/>
      <x:c r="AC6" s="2010"/>
      <x:c r="AD6" s="2010"/>
      <x:c r="AE6" s="2010"/>
      <x:c r="AF6" s="2010"/>
      <x:c r="AG6" s="2010"/>
      <x:c r="AH6" s="2010"/>
      <x:c r="AI6" s="2010"/>
      <x:c r="AL6" s="2004" t="n">
        <x:f>SUMIF(AD1048553:AL1048576,AD1048553,AL1048553:AL1048576)</x:f>
        <x:v>0</x:v>
      </x:c>
      <x:c r="AN6" s="2004" t="s">
        <x:v>22</x:v>
      </x:c>
    </x:row>
    <x:row r="7" ht="15" customHeight="1">
      <x:c r="B7" s="1894"/>
      <x:c r="C7" s="1894"/>
      <x:c r="D7" s="1895"/>
      <x:c r="E7" s="1895"/>
      <x:c r="F7" s="1895"/>
      <x:c r="G7" s="1895"/>
      <x:c r="H7" s="1895"/>
      <x:c r="I7" s="1895"/>
      <x:c r="J7" s="1895"/>
      <x:c r="K7" s="1895"/>
      <x:c r="L7" s="1895"/>
      <x:c r="M7" s="1896">
        <x:v>10</x:v>
      </x:c>
      <x:c r="N7" s="1896">
        <x:v>11</x:v>
      </x:c>
      <x:c r="O7" s="1896">
        <x:v>12</x:v>
      </x:c>
      <x:c r="P7" s="1896"/>
      <x:c r="Q7" s="1896"/>
      <x:c r="R7" s="1896"/>
      <x:c r="S7" s="1896"/>
      <x:c r="T7" s="2012"/>
      <x:c r="U7" s="2012"/>
      <x:c r="V7" s="2012"/>
      <x:c r="W7" s="2012"/>
      <x:c r="X7" s="2012"/>
      <x:c r="Y7" s="2012"/>
      <x:c r="Z7" s="2012"/>
      <x:c r="AA7" s="2012"/>
      <x:c r="AB7" s="2012"/>
      <x:c r="AC7" s="2012"/>
      <x:c r="AD7" s="2012"/>
      <x:c r="AE7" s="2012"/>
      <x:c r="AF7" s="2012"/>
      <x:c r="AG7" s="2012"/>
      <x:c r="AH7" s="2013"/>
      <x:c r="AI7" s="2013"/>
      <x:c r="AN7" s="2004" t="s">
        <x:v>23</x:v>
      </x:c>
    </x:row>
    <x:row r="8" ht="12.949999809265137" customHeight="1">
      <x:c r="B8" s="1897"/>
      <x:c r="C8" s="1898"/>
      <x:c r="D8" s="1899"/>
      <x:c r="E8" s="1900"/>
      <x:c r="F8" s="1898"/>
      <x:c r="G8" s="2864" t="s">
        <x:v>24</x:v>
      </x:c>
      <x:c r="H8" s="2865"/>
      <x:c r="I8" s="1901"/>
      <x:c r="J8" s="1902"/>
      <x:c r="K8" s="1899"/>
      <x:c r="L8" s="1903"/>
      <x:c r="M8" s="1904" t="s">
        <x:v>25</x:v>
      </x:c>
      <x:c r="N8" s="1905" t="s">
        <x:v>26</x:v>
      </x:c>
      <x:c r="O8" s="2866" t="s">
        <x:v>27</x:v>
      </x:c>
      <x:c r="P8" s="2867"/>
      <x:c r="Q8" s="1899"/>
      <x:c r="R8" s="1899"/>
      <x:c r="S8" s="1906"/>
      <x:c r="T8" s="2014"/>
      <x:c r="U8" s="2014"/>
      <x:c r="V8" s="2014"/>
      <x:c r="W8" s="2014"/>
      <x:c r="X8" s="2014"/>
      <x:c r="Y8" s="2014"/>
      <x:c r="Z8" s="2014"/>
      <x:c r="AA8" s="2014"/>
      <x:c r="AB8" s="2014"/>
      <x:c r="AC8" s="2014"/>
      <x:c r="AD8" s="2014"/>
      <x:c r="AE8" s="2014"/>
      <x:c r="AF8" s="2014"/>
      <x:c r="AG8" s="2014"/>
      <x:c r="AH8" s="2846" t="s">
        <x:v>27</x:v>
      </x:c>
      <x:c r="AI8" s="2847"/>
      <x:c r="AJ8" s="2015"/>
      <x:c r="AK8" s="2016"/>
      <x:c r="AN8" s="2004" t="s">
        <x:v>28</x:v>
      </x:c>
      <x:c r="AO8" s="2016"/>
      <x:c r="AP8" s="2016"/>
      <x:c r="AQ8" s="2016"/>
      <x:c r="AR8" s="2016"/>
    </x:row>
    <x:row r="9" ht="12.949999809265137" customHeight="1">
      <x:c r="B9" s="1907"/>
      <x:c r="C9" s="1908"/>
      <x:c r="D9" s="1909"/>
      <x:c r="E9" s="1910"/>
      <x:c r="F9" s="1908"/>
      <x:c r="G9" s="1911" t="s">
        <x:v>29</x:v>
      </x:c>
      <x:c r="H9" s="1911"/>
      <x:c r="I9" s="1911" t="s">
        <x:v>30</x:v>
      </x:c>
      <x:c r="J9" s="1909" t="s">
        <x:v>31</x:v>
      </x:c>
      <x:c r="K9" s="1909" t="s">
        <x:v>31</x:v>
      </x:c>
      <x:c r="L9" s="1912"/>
      <x:c r="M9" s="1913"/>
      <x:c r="N9" s="1909" t="s">
        <x:v>32</x:v>
      </x:c>
      <x:c r="O9" s="1911"/>
      <x:c r="P9" s="1914"/>
      <x:c r="Q9" s="1909"/>
      <x:c r="R9" s="1909"/>
      <x:c r="S9" s="1915"/>
      <x:c r="T9" s="2017"/>
      <x:c r="U9" s="2017"/>
      <x:c r="V9" s="2017"/>
      <x:c r="W9" s="2017"/>
      <x:c r="X9" s="2017"/>
      <x:c r="Y9" s="2017"/>
      <x:c r="Z9" s="2017"/>
      <x:c r="AA9" s="2017"/>
      <x:c r="AB9" s="2017"/>
      <x:c r="AC9" s="2017"/>
      <x:c r="AD9" s="2017"/>
      <x:c r="AE9" s="2017"/>
      <x:c r="AF9" s="2017"/>
      <x:c r="AG9" s="2017"/>
      <x:c r="AH9" s="2019"/>
      <x:c r="AI9" s="2018"/>
      <x:c r="AJ9" s="2015"/>
      <x:c r="AK9" s="1804" t="s">
        <x:v>33</x:v>
      </x:c>
      <x:c r="AN9" s="2004" t="s">
        <x:v>34</x:v>
      </x:c>
      <x:c r="AO9" s="2016"/>
      <x:c r="AP9" s="2016"/>
      <x:c r="AQ9" s="2016"/>
      <x:c r="AR9" s="2016"/>
    </x:row>
    <x:row r="10" ht="15" customHeight="1">
      <x:c r="B10" s="1907"/>
      <x:c r="C10" s="1913"/>
      <x:c r="D10" s="1909"/>
      <x:c r="E10" s="1912"/>
      <x:c r="F10" s="1913"/>
      <x:c r="G10" s="1909" t="s">
        <x:v>35</x:v>
      </x:c>
      <x:c r="H10" s="1909"/>
      <x:c r="I10" s="1909" t="s">
        <x:v>36</x:v>
      </x:c>
      <x:c r="J10" s="1909" t="s">
        <x:v>37</x:v>
      </x:c>
      <x:c r="K10" s="1909" t="s">
        <x:v>37</x:v>
      </x:c>
      <x:c r="L10" s="1912" t="s">
        <x:v>38</x:v>
      </x:c>
      <x:c r="M10" s="1913" t="s">
        <x:v>39</x:v>
      </x:c>
      <x:c r="N10" s="1909" t="s">
        <x:v>40</x:v>
      </x:c>
      <x:c r="O10" s="1909" t="s">
        <x:v>30</x:v>
      </x:c>
      <x:c r="P10" s="1916" t="s">
        <x:v>5</x:v>
      </x:c>
      <x:c r="Q10" s="1917" t="s">
        <x:v>41</x:v>
      </x:c>
      <x:c r="R10" s="1917" t="s">
        <x:v>42</x:v>
      </x:c>
      <x:c r="S10" s="1915" t="s">
        <x:v>2</x:v>
      </x:c>
      <x:c r="T10" s="2017"/>
      <x:c r="U10" s="2017"/>
      <x:c r="V10" s="2017"/>
      <x:c r="W10" s="2017"/>
      <x:c r="X10" s="2017"/>
      <x:c r="Y10" s="2017"/>
      <x:c r="Z10" s="2017"/>
      <x:c r="AA10" s="2017"/>
      <x:c r="AB10" s="2017"/>
      <x:c r="AC10" s="2017"/>
      <x:c r="AD10" s="2017"/>
      <x:c r="AE10" s="2017"/>
      <x:c r="AF10" s="2017"/>
      <x:c r="AG10" s="2017"/>
      <x:c r="AH10" s="2021" t="s">
        <x:v>30</x:v>
      </x:c>
      <x:c r="AI10" s="2020" t="s">
        <x:v>5</x:v>
      </x:c>
      <x:c r="AJ10" s="2022"/>
      <x:c r="AK10" s="2016"/>
      <x:c r="AL10" s="2016"/>
      <x:c r="AM10" s="2016"/>
      <x:c r="AN10" s="2016"/>
      <x:c r="AO10" s="2016"/>
      <x:c r="AP10" s="2016"/>
      <x:c r="AQ10" s="2016"/>
      <x:c r="AR10" s="2016"/>
    </x:row>
    <x:row r="11" ht="15" customHeight="1">
      <x:c r="B11" s="1907" t="s">
        <x:v>43</x:v>
      </x:c>
      <x:c r="C11" s="1913" t="s">
        <x:v>44</x:v>
      </x:c>
      <x:c r="D11" s="1909" t="s">
        <x:v>45</x:v>
      </x:c>
      <x:c r="E11" s="1912" t="s">
        <x:v>46</x:v>
      </x:c>
      <x:c r="F11" s="1913" t="s">
        <x:v>47</x:v>
      </x:c>
      <x:c r="G11" s="1909" t="s">
        <x:v>48</x:v>
      </x:c>
      <x:c r="H11" s="1909" t="s">
        <x:v>49</x:v>
      </x:c>
      <x:c r="I11" s="1909" t="s">
        <x:v>50</x:v>
      </x:c>
      <x:c r="J11" s="1909" t="s">
        <x:v>51</x:v>
      </x:c>
      <x:c r="K11" s="1909" t="s">
        <x:v>52</x:v>
      </x:c>
      <x:c r="L11" s="1912" t="s">
        <x:v>5</x:v>
      </x:c>
      <x:c r="M11" s="1913" t="s">
        <x:v>53</x:v>
      </x:c>
      <x:c r="N11" s="1909" t="s">
        <x:v>54</x:v>
      </x:c>
      <x:c r="O11" s="1909" t="s">
        <x:v>51</x:v>
      </x:c>
      <x:c r="P11" s="1916" t="s">
        <x:v>51</x:v>
      </x:c>
      <x:c r="Q11" s="1909" t="s">
        <x:v>45</x:v>
      </x:c>
      <x:c r="R11" s="1909" t="s">
        <x:v>45</x:v>
      </x:c>
      <x:c r="S11" s="1915"/>
      <x:c r="T11" s="2017"/>
      <x:c r="U11" s="2017"/>
      <x:c r="V11" s="2017"/>
      <x:c r="W11" s="2017"/>
      <x:c r="X11" s="2017"/>
      <x:c r="Y11" s="2017"/>
      <x:c r="Z11" s="2017"/>
      <x:c r="AA11" s="2017"/>
      <x:c r="AB11" s="2017"/>
      <x:c r="AC11" s="2017"/>
      <x:c r="AD11" s="2017"/>
      <x:c r="AE11" s="2017"/>
      <x:c r="AF11" s="2017"/>
      <x:c r="AG11" s="2017"/>
      <x:c r="AH11" s="2021"/>
      <x:c r="AI11" s="2020"/>
      <x:c r="AJ11" s="2022"/>
      <x:c r="AK11" s="2016"/>
      <x:c r="AL11" s="2016"/>
      <x:c r="AM11" s="2016"/>
      <x:c r="AN11" s="2016"/>
      <x:c r="AO11" s="2016"/>
      <x:c r="AP11" s="2016"/>
      <x:c r="AQ11" s="2016"/>
      <x:c r="AR11" s="2016"/>
    </x:row>
    <x:row r="12" ht="15" customHeight="1">
      <x:c r="B12" s="1918" t="s">
        <x:v>55</x:v>
      </x:c>
      <x:c r="C12" s="1919" t="s">
        <x:v>56</x:v>
      </x:c>
      <x:c r="D12" s="1920" t="s">
        <x:v>57</x:v>
      </x:c>
      <x:c r="E12" s="1921"/>
      <x:c r="F12" s="1919"/>
      <x:c r="G12" s="1920" t="s">
        <x:v>58</x:v>
      </x:c>
      <x:c r="H12" s="1920" t="s">
        <x:v>59</x:v>
      </x:c>
      <x:c r="I12" s="1920" t="s">
        <x:v>58</x:v>
      </x:c>
      <x:c r="J12" s="1920" t="s">
        <x:v>60</x:v>
      </x:c>
      <x:c r="K12" s="1920" t="s">
        <x:v>61</x:v>
      </x:c>
      <x:c r="L12" s="1921" t="s">
        <x:v>62</x:v>
      </x:c>
      <x:c r="M12" s="1922">
        <x:v>0.02</x:v>
      </x:c>
      <x:c r="N12" s="1920" t="s">
        <x:v>63</x:v>
      </x:c>
      <x:c r="O12" s="1920"/>
      <x:c r="P12" s="1923"/>
      <x:c r="Q12" s="1920"/>
      <x:c r="R12" s="1920"/>
      <x:c r="S12" s="1924"/>
      <x:c r="T12" s="2017"/>
      <x:c r="U12" s="2017"/>
      <x:c r="V12" s="2017"/>
      <x:c r="W12" s="2017"/>
      <x:c r="X12" s="2017"/>
      <x:c r="Y12" s="2017"/>
      <x:c r="Z12" s="2017"/>
      <x:c r="AA12" s="2017"/>
      <x:c r="AB12" s="2017"/>
      <x:c r="AC12" s="2017"/>
      <x:c r="AD12" s="2017"/>
      <x:c r="AE12" s="2017"/>
      <x:c r="AF12" s="2017"/>
      <x:c r="AG12" s="2017"/>
      <x:c r="AH12" s="2024" t="s">
        <x:v>58</x:v>
      </x:c>
      <x:c r="AI12" s="2023" t="s">
        <x:v>58</x:v>
      </x:c>
      <x:c r="AJ12" s="2022"/>
      <x:c r="AK12" s="2016"/>
      <x:c r="AL12" s="1571"/>
      <x:c r="AN12" s="2025" t="s">
        <x:v>5</x:v>
      </x:c>
      <x:c r="AO12" s="2025" t="s">
        <x:v>64</x:v>
      </x:c>
      <x:c r="AP12" s="2025" t="s">
        <x:v>65</x:v>
      </x:c>
      <x:c r="AQ12" s="2025" t="s">
        <x:v>66</x:v>
      </x:c>
      <x:c r="AR12" s="2025" t="s">
        <x:v>67</x:v>
      </x:c>
      <x:c r="AS12" s="2026" t="s">
        <x:v>68</x:v>
      </x:c>
      <x:c r="AT12" s="2026" t="s">
        <x:v>69</x:v>
      </x:c>
      <x:c r="AU12" s="2027" t="s">
        <x:v>70</x:v>
      </x:c>
      <x:c r="AV12" s="2027" t="s">
        <x:v>71</x:v>
      </x:c>
    </x:row>
    <x:row r="13" ht="15" customHeight="1">
      <x:c r="A13" s="2028" t="n">
        <x:f>IF(Q13="Yes",0,1)</x:f>
        <x:v>1</x:v>
      </x:c>
      <x:c r="B13" s="1925" t="str">
        <x:f>IF(C13="","","Last")</x:f>
        <x:v>Last</x:v>
      </x:c>
      <x:c r="C13" s="1926" t="n">
        <x:f t="shared" ref="C13:C32" si="0">IF(AP13="","",AS13)</x:f>
        <x:v>44457</x:v>
      </x:c>
      <x:c r="D13" s="1927" t="n">
        <x:f t="shared" ref="D13:D32" si="1">IF(AP13="","",AP13)</x:f>
        <x:v>1</x:v>
      </x:c>
      <x:c r="E13" s="1928" t="str">
        <x:f t="shared" ref="E13:E32" si="2">IF(AP13="","",AR13)</x:f>
        <x:v>ESMERALDAS, ECUADOR</x:v>
      </x:c>
      <x:c r="F13" s="1929" t="str">
        <x:f t="shared" ref="F13:F32" si="3">IF(AP13="","",AQ13)</x:f>
        <x:v>ORIENTE C.O</x:v>
      </x:c>
      <x:c r="G13" s="1930" t="n">
        <x:f t="shared" ref="G13:G32" si="4">IF(AP13="","",ROUND(AT13,0))</x:f>
        <x:v>51719</x:v>
      </x:c>
      <x:c r="H13" s="1930" t="n">
        <x:f t="shared" ref="H13:H32" si="5">IF(AP13="","",ROUND(AU13,0))</x:f>
        <x:v>0</x:v>
      </x:c>
      <x:c r="I13" s="1930" t="n">
        <x:f>IF(B13="","",ROUND((G13-H13),0))</x:f>
        <x:v>51719</x:v>
      </x:c>
      <x:c r="J13" s="1930" t="n">
        <x:f t="shared" ref="J13:J32" si="6">IF(AP13="","",ROUND(AV13,0))</x:f>
        <x:v>51744</x:v>
      </x:c>
      <x:c r="K13" s="1927" t="str">
        <x:f>IF(B13="","",X13)</x:f>
        <x:v>Shore</x:v>
      </x:c>
      <x:c r="L13" s="1931" t="n">
        <x:f t="shared" ref="L13:L32" si="7">IF(E13="","",ROUND(I13/J13,5))</x:f>
        <x:v>0.99952</x:v>
      </x:c>
      <x:c r="M13" s="1932" t="str">
        <x:f>IF(C13="","",IF(ABS(I13-J13)/J13&gt;$M$12,"Y","N"))</x:f>
        <x:v>N</x:v>
      </x:c>
      <x:c r="N13" s="1932" t="str">
        <x:f t="shared" ref="N13:N32" si="8">IF(E13="","",IF(K13="Ship","N",IF(AND($I$36&lt;L13,L13&lt;$J$36),"Y","N")))</x:f>
        <x:v>Y</x:v>
      </x:c>
      <x:c r="O13" s="1933" t="str">
        <x:f t="shared" ref="O13:O32" si="9">IF($AA13="Y",I13," ")</x:f>
        <x:v> </x:v>
      </x:c>
      <x:c r="P13" s="1933" t="str">
        <x:f t="shared" ref="P13:P32" si="10">IF($AA13="Y",J13," ")</x:f>
        <x:v> </x:v>
      </x:c>
      <x:c r="Q13" s="1934" t="str">
        <x:f>IF(E13="","",IF(K13="Ship","Yes",IF(S13="New capacity table","Yes",IF(S13="Dry Dock","Yes",IF(S13="Without documentary record","Yes",IF(Z13="Y","Yes","No"))))))</x:f>
        <x:v>No</x:v>
      </x:c>
      <x:c r="R13" s="1935" t="str">
        <x:f t="shared" ref="R13:R32" si="11">IF(E13="","",IF(AND($I$36&lt;L13,L13&lt;$J$36),"Yes","No"))</x:f>
        <x:v>Yes</x:v>
      </x:c>
      <x:c r="S13" s="1936" t="str">
        <x:f t="shared" ref="S13:S32" si="12">IF(M13="Y","Gross Error",AO13)</x:f>
        <x:v> </x:v>
      </x:c>
      <x:c r="T13" s="1794"/>
      <x:c r="U13" s="1795">
        <x:v>1</x:v>
      </x:c>
      <x:c r="V13" s="2029" t="n">
        <x:f t="shared" ref="V13:V32" si="13">+J13</x:f>
        <x:v>51744</x:v>
      </x:c>
      <x:c r="W13" s="2016"/>
      <x:c r="X13" s="1796" t="str">
        <x:f t="shared" ref="X13:X32" si="14">IF(M13="Y","Gross Error",
IF(AN13="BUQUE_CON_VEF","Ship",
IF(AN13="ENTRADA_DIQUE","Shore",
IF(AN13="MODIFICACION_TABLA","Shore",
IF(AN13="SIN_REGISTRO_FISICO","Shore",
IF(AN13="Terminal","Shore"," "))))))</x:f>
        <x:v>Shore</x:v>
      </x:c>
      <x:c r="Y13" s="2016"/>
      <x:c r="Z13" s="2030" t="str">
        <x:f t="shared" ref="Z13:Z32" si="15">IF(D13="","",IF(ABS(I13-J13)/J13&gt;$M$12,"Y","N"))</x:f>
        <x:v>N</x:v>
      </x:c>
      <x:c r="AA13" s="2030" t="str">
        <x:f t="shared" ref="AA13:AA32" si="16">IF(E13="","",IF(K13="Ship","N",IF(AND($I$56&lt;L13,L13&lt;$K$56),"Y","N")))</x:f>
        <x:v>N</x:v>
      </x:c>
      <x:c r="AB13" s="2031"/>
      <x:c r="AC13" s="2031"/>
      <x:c r="AD13" s="2031"/>
      <x:c r="AE13" s="2031"/>
      <x:c r="AF13" s="2031"/>
      <x:c r="AG13" s="2031"/>
      <x:c r="AH13" s="2032" t="n">
        <x:f t="shared" ref="AH13:AH32" si="17">IF(AND(Q13="No",R13="YES"),I13,"")</x:f>
        <x:v>51719</x:v>
      </x:c>
      <x:c r="AI13" s="2033" t="n">
        <x:f t="shared" ref="AI13:AI32" si="18">IF(AND(Q13="No",R13="YES"),J13,"")</x:f>
        <x:v>51744</x:v>
      </x:c>
      <x:c r="AJ13" s="2022"/>
      <x:c r="AK13" s="2016"/>
      <x:c r="AL13" s="1571"/>
      <x:c r="AN13" s="1807" t="s">
        <x:v>72</x:v>
      </x:c>
      <x:c r="AO13" s="1807" t="s">
        <x:v>73</x:v>
      </x:c>
      <x:c r="AP13" s="2025">
        <x:v>1</x:v>
      </x:c>
      <x:c r="AQ13" s="1797" t="s">
        <x:v>74</x:v>
      </x:c>
      <x:c r="AR13" s="1797" t="s">
        <x:v>75</x:v>
      </x:c>
      <x:c r="AS13" s="1791">
        <x:v>44457</x:v>
      </x:c>
      <x:c r="AT13" s="1798">
        <x:v>51719.31</x:v>
      </x:c>
      <x:c r="AU13" s="2027">
        <x:v>0</x:v>
      </x:c>
      <x:c r="AV13" s="1798">
        <x:v>51744</x:v>
      </x:c>
    </x:row>
    <x:row r="14" ht="15" customHeight="1">
      <x:c r="A14" s="2028" t="n">
        <x:f t="shared" ref="A14:A32" si="19">IF(Q14="yes",0,1)</x:f>
        <x:v>1</x:v>
      </x:c>
      <x:c r="B14" s="1937" t="str">
        <x:f>IF(C14="","","2nd")</x:f>
        <x:v>2nd</x:v>
      </x:c>
      <x:c r="C14" s="1938">
        <x:f t="shared" si="0"/>
        <x:v>44415</x:v>
      </x:c>
      <x:c r="D14" s="1939">
        <x:f t="shared" si="1"/>
        <x:v>2</x:v>
      </x:c>
      <x:c r="E14" s="1940" t="str">
        <x:f t="shared" si="2"/>
        <x:v>LA PAMPILLA, PERU</x:v>
      </x:c>
      <x:c r="F14" s="1941" t="str">
        <x:f t="shared" si="3"/>
        <x:v>IFO 380 VLSFO</x:v>
      </x:c>
      <x:c r="G14" s="1942">
        <x:f t="shared" si="4"/>
        <x:v>22387</x:v>
      </x:c>
      <x:c r="H14" s="1942">
        <x:f t="shared" si="5"/>
        <x:v>0</x:v>
      </x:c>
      <x:c r="I14" s="1942" t="n">
        <x:f t="shared" ref="I14:I32" si="20">IF(B14="","",ROUND((G14-H14),0))</x:f>
        <x:v>22387</x:v>
      </x:c>
      <x:c r="J14" s="1942">
        <x:f t="shared" si="6"/>
        <x:v>22277</x:v>
      </x:c>
      <x:c r="K14" s="1939" t="str">
        <x:f>IF(B14="","",X14)</x:f>
        <x:v>Shore</x:v>
      </x:c>
      <x:c r="L14" s="1943">
        <x:f t="shared" si="7"/>
        <x:v>1.0049399999999999</x:v>
      </x:c>
      <x:c r="M14" s="1944" t="str">
        <x:f t="shared" ref="M14:M32" si="21">IF(D14="","",IF(ABS(I14-J14)/J14&gt;$M$12,"Y","N"))</x:f>
        <x:v>N</x:v>
      </x:c>
      <x:c r="N14" s="1944" t="str">
        <x:f t="shared" si="8"/>
        <x:v>N</x:v>
      </x:c>
      <x:c r="O14" s="1945" t="str">
        <x:f t="shared" si="9"/>
        <x:v> </x:v>
      </x:c>
      <x:c r="P14" s="1945" t="str">
        <x:f t="shared" si="10"/>
        <x:v> </x:v>
      </x:c>
      <x:c r="Q14" s="1946" t="str">
        <x:f>IF(E14="","",IF(K14="Ship","Yes",IF(S14="New capacity table","Yes",IF(S14="Dry Dock","Yes",IF(S14="Without documentary record","Yes",IF(Z14="Y","Yes","No"))))))</x:f>
        <x:v>No</x:v>
      </x:c>
      <x:c r="R14" s="1947" t="str">
        <x:f t="shared" si="11"/>
        <x:v>No</x:v>
      </x:c>
      <x:c r="S14" s="1948" t="str">
        <x:f t="shared" si="12"/>
        <x:v> </x:v>
      </x:c>
      <x:c r="T14" s="1795"/>
      <x:c r="U14" s="2034">
        <x:v>1</x:v>
      </x:c>
      <x:c r="V14" s="2029">
        <x:f t="shared" si="13"/>
        <x:v>22277</x:v>
      </x:c>
      <x:c r="W14" s="2016"/>
      <x:c r="X14" s="1796" t="str">
        <x:f t="shared" si="14"/>
        <x:v>Shore</x:v>
      </x:c>
      <x:c r="Y14" s="2016"/>
      <x:c r="Z14" s="2030" t="str">
        <x:f t="shared" si="15"/>
        <x:v>N</x:v>
      </x:c>
      <x:c r="AA14" s="2030" t="str">
        <x:f t="shared" si="16"/>
        <x:v>N</x:v>
      </x:c>
      <x:c r="AB14" s="2031"/>
      <x:c r="AC14" s="2031"/>
      <x:c r="AD14" s="2031"/>
      <x:c r="AE14" s="2031"/>
      <x:c r="AF14" s="2031"/>
      <x:c r="AG14" s="2031"/>
      <x:c r="AH14" s="2032" t="str">
        <x:f t="shared" si="17"/>
      </x:c>
      <x:c r="AI14" s="2033" t="str">
        <x:f t="shared" si="18"/>
      </x:c>
      <x:c r="AJ14" s="2022"/>
      <x:c r="AK14" s="2016"/>
      <x:c r="AL14" s="1571"/>
      <x:c r="AN14" s="1807" t="s">
        <x:v>72</x:v>
      </x:c>
      <x:c r="AO14" s="1807" t="s">
        <x:v>73</x:v>
      </x:c>
      <x:c r="AP14" s="2025">
        <x:v>2</x:v>
      </x:c>
      <x:c r="AQ14" s="1797" t="s">
        <x:v>76</x:v>
      </x:c>
      <x:c r="AR14" s="1797" t="s">
        <x:v>77</x:v>
      </x:c>
      <x:c r="AS14" s="1791">
        <x:v>44415</x:v>
      </x:c>
      <x:c r="AT14" s="1798">
        <x:v>22386.7</x:v>
      </x:c>
      <x:c r="AU14" s="2027">
        <x:v>0</x:v>
      </x:c>
      <x:c r="AV14" s="1798">
        <x:v>22277</x:v>
      </x:c>
    </x:row>
    <x:row r="15" ht="15" customHeight="1">
      <x:c r="A15" s="2028">
        <x:f t="shared" si="19"/>
        <x:v>1</x:v>
      </x:c>
      <x:c r="B15" s="1937" t="str">
        <x:f>IF(C15="","","3rd")</x:f>
        <x:v>3rd</x:v>
      </x:c>
      <x:c r="C15" s="1938">
        <x:f t="shared" si="0"/>
        <x:v>44361</x:v>
      </x:c>
      <x:c r="D15" s="1939">
        <x:f t="shared" si="1"/>
        <x:v>3</x:v>
      </x:c>
      <x:c r="E15" s="1940" t="str">
        <x:f t="shared" si="2"/>
        <x:v>QUINTERO/SAN VICENTE</x:v>
      </x:c>
      <x:c r="F15" s="1941" t="str">
        <x:f t="shared" si="3"/>
        <x:v>FUEL OIL </x:v>
      </x:c>
      <x:c r="G15" s="1942">
        <x:f t="shared" si="4"/>
        <x:v>22387</x:v>
      </x:c>
      <x:c r="H15" s="1942">
        <x:f t="shared" si="5"/>
        <x:v>0</x:v>
      </x:c>
      <x:c r="I15" s="1942">
        <x:f t="shared" si="20"/>
        <x:v>22387</x:v>
      </x:c>
      <x:c r="J15" s="1942">
        <x:f t="shared" si="6"/>
        <x:v>22277</x:v>
      </x:c>
      <x:c r="K15" s="1939" t="str">
        <x:f>IF(B15="","",X15)</x:f>
        <x:v>Shore</x:v>
      </x:c>
      <x:c r="L15" s="1943">
        <x:f t="shared" si="7"/>
        <x:v>1.0049399999999999</x:v>
      </x:c>
      <x:c r="M15" s="1944" t="str">
        <x:f t="shared" si="21"/>
        <x:v>N</x:v>
      </x:c>
      <x:c r="N15" s="1944" t="str">
        <x:f t="shared" si="8"/>
        <x:v>N</x:v>
      </x:c>
      <x:c r="O15" s="1945" t="str">
        <x:f t="shared" si="9"/>
        <x:v> </x:v>
      </x:c>
      <x:c r="P15" s="1945" t="str">
        <x:f t="shared" si="10"/>
        <x:v> </x:v>
      </x:c>
      <x:c r="Q15" s="1946" t="str">
        <x:f t="shared" ref="Q15:Q32" si="22">IF(E15="","",IF(K15="Ship","Yes",IF(S15="New capacity table","Yes",IF(S15="Dry Dock","Yes",IF(S15="Without documentary record","Yes",IF(Z15="Y","Yes","No"))))))</x:f>
        <x:v>No</x:v>
      </x:c>
      <x:c r="R15" s="1947" t="str">
        <x:f t="shared" si="11"/>
        <x:v>No</x:v>
      </x:c>
      <x:c r="S15" s="1948" t="str">
        <x:f t="shared" si="12"/>
        <x:v> </x:v>
      </x:c>
      <x:c r="T15" s="1795"/>
      <x:c r="U15" s="2034">
        <x:v>1</x:v>
      </x:c>
      <x:c r="V15" s="2029">
        <x:f t="shared" si="13"/>
        <x:v>22277</x:v>
      </x:c>
      <x:c r="W15" s="2016"/>
      <x:c r="X15" s="1796" t="str">
        <x:f t="shared" si="14"/>
        <x:v>Shore</x:v>
      </x:c>
      <x:c r="Y15" s="2016"/>
      <x:c r="Z15" s="2030" t="str">
        <x:f t="shared" si="15"/>
        <x:v>N</x:v>
      </x:c>
      <x:c r="AA15" s="2030" t="str">
        <x:f t="shared" si="16"/>
        <x:v>N</x:v>
      </x:c>
      <x:c r="AB15" s="2031"/>
      <x:c r="AC15" s="2031"/>
      <x:c r="AD15" s="2031"/>
      <x:c r="AE15" s="2031"/>
      <x:c r="AF15" s="2031"/>
      <x:c r="AG15" s="2031"/>
      <x:c r="AH15" s="2032" t="str">
        <x:f t="shared" si="17"/>
      </x:c>
      <x:c r="AI15" s="2033" t="str">
        <x:f t="shared" si="18"/>
      </x:c>
      <x:c r="AJ15" s="2022"/>
      <x:c r="AK15" s="2016"/>
      <x:c r="AL15" s="1571"/>
      <x:c r="AN15" s="1807" t="s">
        <x:v>72</x:v>
      </x:c>
      <x:c r="AO15" s="1807" t="s">
        <x:v>73</x:v>
      </x:c>
      <x:c r="AP15" s="2025">
        <x:v>3</x:v>
      </x:c>
      <x:c r="AQ15" s="1797" t="s">
        <x:v>78</x:v>
      </x:c>
      <x:c r="AR15" s="1797" t="s">
        <x:v>79</x:v>
      </x:c>
      <x:c r="AS15" s="1791">
        <x:v>44361</x:v>
      </x:c>
      <x:c r="AT15" s="1798">
        <x:v>22386.7</x:v>
      </x:c>
      <x:c r="AU15" s="2027">
        <x:v>0</x:v>
      </x:c>
      <x:c r="AV15" s="1798">
        <x:v>22277</x:v>
      </x:c>
    </x:row>
    <x:row r="16" ht="15" customHeight="1">
      <x:c r="A16" s="2028">
        <x:f t="shared" si="19"/>
        <x:v>1</x:v>
      </x:c>
      <x:c r="B16" s="1937" t="str">
        <x:f>IF(C16="","","4th")</x:f>
        <x:v>4th</x:v>
      </x:c>
      <x:c r="C16" s="1938">
        <x:f t="shared" si="0"/>
        <x:v>44333</x:v>
      </x:c>
      <x:c r="D16" s="1939">
        <x:f t="shared" si="1"/>
        <x:v>4</x:v>
      </x:c>
      <x:c r="E16" s="1940" t="str">
        <x:f t="shared" si="2"/>
        <x:v>ESMERALDAS, ECUADOR</x:v>
      </x:c>
      <x:c r="F16" s="1941" t="str">
        <x:f t="shared" si="3"/>
        <x:v>NAPO C.O</x:v>
      </x:c>
      <x:c r="G16" s="1942">
        <x:f t="shared" si="4"/>
        <x:v>52177</x:v>
      </x:c>
      <x:c r="H16" s="1942">
        <x:f t="shared" si="5"/>
        <x:v>0</x:v>
      </x:c>
      <x:c r="I16" s="1942">
        <x:f t="shared" si="20"/>
        <x:v>52177</x:v>
      </x:c>
      <x:c r="J16" s="1942">
        <x:f t="shared" si="6"/>
        <x:v>52322</x:v>
      </x:c>
      <x:c r="K16" s="1939" t="str">
        <x:f t="shared" ref="K16:K32" si="23">IF(B16="","",X16)</x:f>
        <x:v>Shore</x:v>
      </x:c>
      <x:c r="L16" s="1943">
        <x:f t="shared" si="7"/>
        <x:v>0.99722999999999995</x:v>
      </x:c>
      <x:c r="M16" s="1944" t="str">
        <x:f t="shared" si="21"/>
        <x:v>N</x:v>
      </x:c>
      <x:c r="N16" s="1944" t="str">
        <x:f t="shared" si="8"/>
        <x:v>Y</x:v>
      </x:c>
      <x:c r="O16" s="1945" t="str">
        <x:f t="shared" si="9"/>
        <x:v> </x:v>
      </x:c>
      <x:c r="P16" s="1945" t="str">
        <x:f t="shared" si="10"/>
        <x:v> </x:v>
      </x:c>
      <x:c r="Q16" s="1946" t="str">
        <x:f t="shared" si="22"/>
        <x:v>No</x:v>
      </x:c>
      <x:c r="R16" s="1947" t="str">
        <x:f t="shared" si="11"/>
        <x:v>Yes</x:v>
      </x:c>
      <x:c r="S16" s="1948" t="str">
        <x:f t="shared" si="12"/>
        <x:v> </x:v>
      </x:c>
      <x:c r="T16" s="1795"/>
      <x:c r="U16" s="2034">
        <x:v>1</x:v>
      </x:c>
      <x:c r="V16" s="2029">
        <x:f t="shared" si="13"/>
        <x:v>52322</x:v>
      </x:c>
      <x:c r="W16" s="2016"/>
      <x:c r="X16" s="1796" t="str">
        <x:f t="shared" si="14"/>
        <x:v>Shore</x:v>
      </x:c>
      <x:c r="Y16" s="2016"/>
      <x:c r="Z16" s="2030" t="str">
        <x:f t="shared" si="15"/>
        <x:v>N</x:v>
      </x:c>
      <x:c r="AA16" s="2030" t="str">
        <x:f t="shared" si="16"/>
        <x:v>N</x:v>
      </x:c>
      <x:c r="AB16" s="2031"/>
      <x:c r="AC16" s="2031"/>
      <x:c r="AD16" s="2031"/>
      <x:c r="AE16" s="2031"/>
      <x:c r="AF16" s="2031"/>
      <x:c r="AG16" s="2031"/>
      <x:c r="AH16" s="2032">
        <x:f t="shared" si="17"/>
        <x:v>52177</x:v>
      </x:c>
      <x:c r="AI16" s="2033">
        <x:f t="shared" si="18"/>
        <x:v>52322</x:v>
      </x:c>
      <x:c r="AJ16" s="2022"/>
      <x:c r="AK16" s="2016"/>
      <x:c r="AL16" s="1571"/>
      <x:c r="AN16" s="1807" t="s">
        <x:v>72</x:v>
      </x:c>
      <x:c r="AO16" s="1807" t="s">
        <x:v>73</x:v>
      </x:c>
      <x:c r="AP16" s="2025">
        <x:v>4</x:v>
      </x:c>
      <x:c r="AQ16" s="1797" t="s">
        <x:v>80</x:v>
      </x:c>
      <x:c r="AR16" s="1797" t="s">
        <x:v>75</x:v>
      </x:c>
      <x:c r="AS16" s="1791">
        <x:v>44333</x:v>
      </x:c>
      <x:c r="AT16" s="1798">
        <x:v>52177.25</x:v>
      </x:c>
      <x:c r="AU16" s="2027">
        <x:v>0</x:v>
      </x:c>
      <x:c r="AV16" s="1798">
        <x:v>52322</x:v>
      </x:c>
    </x:row>
    <x:row r="17" ht="15" customHeight="1">
      <x:c r="A17" s="2028">
        <x:f t="shared" si="19"/>
        <x:v>1</x:v>
      </x:c>
      <x:c r="B17" s="1937" t="str">
        <x:f>IF(C17="","","5th")</x:f>
        <x:v>5th</x:v>
      </x:c>
      <x:c r="C17" s="1938">
        <x:f t="shared" si="0"/>
        <x:v>44313</x:v>
      </x:c>
      <x:c r="D17" s="1939">
        <x:f t="shared" si="1"/>
        <x:v>5</x:v>
      </x:c>
      <x:c r="E17" s="1940" t="str">
        <x:f t="shared" si="2"/>
        <x:v>CORPUS CHRISTI USA</x:v>
      </x:c>
      <x:c r="F17" s="1941" t="str">
        <x:f t="shared" si="3"/>
        <x:v>RECONSTITUID C.O</x:v>
      </x:c>
      <x:c r="G17" s="1942">
        <x:f t="shared" si="4"/>
        <x:v>53917</x:v>
      </x:c>
      <x:c r="H17" s="1942">
        <x:f t="shared" si="5"/>
        <x:v>0</x:v>
      </x:c>
      <x:c r="I17" s="1942">
        <x:f t="shared" si="20"/>
        <x:v>53917</x:v>
      </x:c>
      <x:c r="J17" s="1942">
        <x:f t="shared" si="6"/>
        <x:v>53961</x:v>
      </x:c>
      <x:c r="K17" s="1939" t="str">
        <x:f t="shared" si="23"/>
        <x:v>Shore</x:v>
      </x:c>
      <x:c r="L17" s="1943">
        <x:f t="shared" si="7"/>
        <x:v>0.99917999999999996</x:v>
      </x:c>
      <x:c r="M17" s="1944" t="str">
        <x:f t="shared" si="21"/>
        <x:v>N</x:v>
      </x:c>
      <x:c r="N17" s="1944" t="str">
        <x:f t="shared" si="8"/>
        <x:v>Y</x:v>
      </x:c>
      <x:c r="O17" s="1945" t="str">
        <x:f t="shared" si="9"/>
        <x:v> </x:v>
      </x:c>
      <x:c r="P17" s="1945" t="str">
        <x:f t="shared" si="10"/>
        <x:v> </x:v>
      </x:c>
      <x:c r="Q17" s="1946" t="str">
        <x:f t="shared" si="22"/>
        <x:v>No</x:v>
      </x:c>
      <x:c r="R17" s="1947" t="str">
        <x:f t="shared" si="11"/>
        <x:v>Yes</x:v>
      </x:c>
      <x:c r="S17" s="1948" t="str">
        <x:f t="shared" si="12"/>
        <x:v> </x:v>
      </x:c>
      <x:c r="T17" s="1795"/>
      <x:c r="U17" s="2034">
        <x:v>1</x:v>
      </x:c>
      <x:c r="V17" s="2029">
        <x:f t="shared" si="13"/>
        <x:v>53961</x:v>
      </x:c>
      <x:c r="W17" s="2016"/>
      <x:c r="X17" s="1796" t="str">
        <x:f t="shared" si="14"/>
        <x:v>Shore</x:v>
      </x:c>
      <x:c r="Y17" s="2016"/>
      <x:c r="Z17" s="2030" t="str">
        <x:f t="shared" si="15"/>
        <x:v>N</x:v>
      </x:c>
      <x:c r="AA17" s="2030" t="str">
        <x:f t="shared" si="16"/>
        <x:v>N</x:v>
      </x:c>
      <x:c r="AB17" s="2031"/>
      <x:c r="AC17" s="2031"/>
      <x:c r="AD17" s="2031"/>
      <x:c r="AE17" s="2031"/>
      <x:c r="AF17" s="2031"/>
      <x:c r="AG17" s="2031"/>
      <x:c r="AH17" s="2032">
        <x:f t="shared" si="17"/>
        <x:v>53917</x:v>
      </x:c>
      <x:c r="AI17" s="2033">
        <x:f t="shared" si="18"/>
        <x:v>53961</x:v>
      </x:c>
      <x:c r="AJ17" s="2022"/>
      <x:c r="AK17" s="2016"/>
      <x:c r="AL17" s="1571"/>
      <x:c r="AN17" s="1807" t="s">
        <x:v>72</x:v>
      </x:c>
      <x:c r="AO17" s="1807" t="s">
        <x:v>73</x:v>
      </x:c>
      <x:c r="AP17" s="2025">
        <x:v>5</x:v>
      </x:c>
      <x:c r="AQ17" s="1797" t="s">
        <x:v>81</x:v>
      </x:c>
      <x:c r="AR17" s="1797" t="s">
        <x:v>82</x:v>
      </x:c>
      <x:c r="AS17" s="1791">
        <x:v>44313</x:v>
      </x:c>
      <x:c r="AT17" s="1798">
        <x:v>53916.73</x:v>
      </x:c>
      <x:c r="AU17" s="2027">
        <x:v>0</x:v>
      </x:c>
      <x:c r="AV17" s="1798">
        <x:v>53961</x:v>
      </x:c>
    </x:row>
    <x:row r="18" ht="15" customHeight="1">
      <x:c r="A18" s="2028">
        <x:f t="shared" si="19"/>
        <x:v>1</x:v>
      </x:c>
      <x:c r="B18" s="1937" t="str">
        <x:f>IF(C18="","","6th")</x:f>
        <x:v>6th</x:v>
      </x:c>
      <x:c r="C18" s="1938">
        <x:f t="shared" si="0"/>
        <x:v>44286</x:v>
      </x:c>
      <x:c r="D18" s="1939">
        <x:f t="shared" si="1"/>
        <x:v>6</x:v>
      </x:c>
      <x:c r="E18" s="1940" t="str">
        <x:f t="shared" si="2"/>
        <x:v>SALINAS CRUZ, MEXICO</x:v>
      </x:c>
      <x:c r="F18" s="1941" t="str">
        <x:f t="shared" si="3"/>
        <x:v>FUEL OIL</x:v>
      </x:c>
      <x:c r="G18" s="1942">
        <x:f t="shared" si="4"/>
        <x:v>54748</x:v>
      </x:c>
      <x:c r="H18" s="1942">
        <x:f t="shared" si="5"/>
        <x:v>0</x:v>
      </x:c>
      <x:c r="I18" s="1942">
        <x:f t="shared" si="20"/>
        <x:v>54748</x:v>
      </x:c>
      <x:c r="J18" s="1942">
        <x:f t="shared" si="6"/>
        <x:v>54848</x:v>
      </x:c>
      <x:c r="K18" s="1939" t="str">
        <x:f t="shared" si="23"/>
        <x:v>Shore</x:v>
      </x:c>
      <x:c r="L18" s="1943">
        <x:f t="shared" si="7"/>
        <x:v>0.99817999999999996</x:v>
      </x:c>
      <x:c r="M18" s="1944" t="str">
        <x:f t="shared" si="21"/>
        <x:v>N</x:v>
      </x:c>
      <x:c r="N18" s="1944" t="str">
        <x:f t="shared" si="8"/>
        <x:v>Y</x:v>
      </x:c>
      <x:c r="O18" s="1945" t="str">
        <x:f t="shared" si="9"/>
        <x:v> </x:v>
      </x:c>
      <x:c r="P18" s="1945" t="str">
        <x:f t="shared" si="10"/>
        <x:v> </x:v>
      </x:c>
      <x:c r="Q18" s="1946" t="str">
        <x:f t="shared" si="22"/>
        <x:v>No</x:v>
      </x:c>
      <x:c r="R18" s="1947" t="str">
        <x:f t="shared" si="11"/>
        <x:v>Yes</x:v>
      </x:c>
      <x:c r="S18" s="1948" t="str">
        <x:f t="shared" si="12"/>
        <x:v> </x:v>
      </x:c>
      <x:c r="T18" s="1795"/>
      <x:c r="U18" s="2034">
        <x:v>1</x:v>
      </x:c>
      <x:c r="V18" s="2029">
        <x:f t="shared" si="13"/>
        <x:v>54848</x:v>
      </x:c>
      <x:c r="W18" s="2016"/>
      <x:c r="X18" s="1796" t="str">
        <x:f t="shared" si="14"/>
        <x:v>Shore</x:v>
      </x:c>
      <x:c r="Y18" s="2016"/>
      <x:c r="Z18" s="2030" t="str">
        <x:f t="shared" si="15"/>
        <x:v>N</x:v>
      </x:c>
      <x:c r="AA18" s="2030" t="str">
        <x:f t="shared" si="16"/>
        <x:v>N</x:v>
      </x:c>
      <x:c r="AB18" s="2031"/>
      <x:c r="AC18" s="2031"/>
      <x:c r="AD18" s="2031"/>
      <x:c r="AE18" s="2031"/>
      <x:c r="AF18" s="2031"/>
      <x:c r="AG18" s="2031"/>
      <x:c r="AH18" s="2032">
        <x:f t="shared" si="17"/>
        <x:v>54748</x:v>
      </x:c>
      <x:c r="AI18" s="2033">
        <x:f t="shared" si="18"/>
        <x:v>54848</x:v>
      </x:c>
      <x:c r="AJ18" s="2022"/>
      <x:c r="AK18" s="2016"/>
      <x:c r="AL18" s="1571"/>
      <x:c r="AN18" s="1807" t="s">
        <x:v>72</x:v>
      </x:c>
      <x:c r="AO18" s="1807" t="s">
        <x:v>73</x:v>
      </x:c>
      <x:c r="AP18" s="2025">
        <x:v>6</x:v>
      </x:c>
      <x:c r="AQ18" s="1797" t="s">
        <x:v>83</x:v>
      </x:c>
      <x:c r="AR18" s="1797" t="s">
        <x:v>84</x:v>
      </x:c>
      <x:c r="AS18" s="1791">
        <x:v>44286</x:v>
      </x:c>
      <x:c r="AT18" s="1798">
        <x:v>54747.96</x:v>
      </x:c>
      <x:c r="AU18" s="2027">
        <x:v>0</x:v>
      </x:c>
      <x:c r="AV18" s="1798">
        <x:v>54847.697999999997</x:v>
      </x:c>
    </x:row>
    <x:row r="19" ht="15" customHeight="1">
      <x:c r="A19" s="2028">
        <x:f t="shared" si="19"/>
        <x:v>1</x:v>
      </x:c>
      <x:c r="B19" s="1937" t="str">
        <x:f>IF(C19="","","7th")</x:f>
        <x:v>7th</x:v>
      </x:c>
      <x:c r="C19" s="1938">
        <x:f t="shared" si="0"/>
        <x:v>44252</x:v>
      </x:c>
      <x:c r="D19" s="1939">
        <x:f t="shared" si="1"/>
        <x:v>7</x:v>
      </x:c>
      <x:c r="E19" s="1940" t="str">
        <x:f t="shared" si="2"/>
        <x:v>CORPUS CHRISTI USA</x:v>
      </x:c>
      <x:c r="F19" s="1941" t="str">
        <x:f t="shared" si="3"/>
        <x:v>RECONSTITUID C.O</x:v>
      </x:c>
      <x:c r="G19" s="1942">
        <x:f t="shared" si="4"/>
        <x:v>66996</x:v>
      </x:c>
      <x:c r="H19" s="1942">
        <x:f t="shared" si="5"/>
        <x:v>0</x:v>
      </x:c>
      <x:c r="I19" s="1942">
        <x:f t="shared" si="20"/>
        <x:v>66996</x:v>
      </x:c>
      <x:c r="J19" s="1942">
        <x:f t="shared" si="6"/>
        <x:v>67104</x:v>
      </x:c>
      <x:c r="K19" s="1939" t="str">
        <x:f t="shared" si="23"/>
        <x:v>Shore</x:v>
      </x:c>
      <x:c r="L19" s="1943">
        <x:f t="shared" si="7"/>
        <x:v>0.99839</x:v>
      </x:c>
      <x:c r="M19" s="1944" t="str">
        <x:f t="shared" si="21"/>
        <x:v>N</x:v>
      </x:c>
      <x:c r="N19" s="1944" t="str">
        <x:f t="shared" si="8"/>
        <x:v>Y</x:v>
      </x:c>
      <x:c r="O19" s="1945" t="str">
        <x:f t="shared" si="9"/>
        <x:v> </x:v>
      </x:c>
      <x:c r="P19" s="1945" t="str">
        <x:f t="shared" si="10"/>
        <x:v> </x:v>
      </x:c>
      <x:c r="Q19" s="1946" t="str">
        <x:f t="shared" si="22"/>
        <x:v>No</x:v>
      </x:c>
      <x:c r="R19" s="1947" t="str">
        <x:f t="shared" si="11"/>
        <x:v>Yes</x:v>
      </x:c>
      <x:c r="S19" s="1948" t="str">
        <x:f t="shared" si="12"/>
        <x:v> </x:v>
      </x:c>
      <x:c r="T19" s="1795"/>
      <x:c r="U19" s="2034">
        <x:v>1</x:v>
      </x:c>
      <x:c r="V19" s="2029">
        <x:f t="shared" si="13"/>
        <x:v>67104</x:v>
      </x:c>
      <x:c r="W19" s="1799"/>
      <x:c r="X19" s="1796" t="str">
        <x:f t="shared" si="14"/>
        <x:v>Shore</x:v>
      </x:c>
      <x:c r="Y19" s="1796"/>
      <x:c r="Z19" s="2030" t="str">
        <x:f t="shared" si="15"/>
        <x:v>N</x:v>
      </x:c>
      <x:c r="AA19" s="2030" t="str">
        <x:f t="shared" si="16"/>
        <x:v>N</x:v>
      </x:c>
      <x:c r="AB19" s="2031"/>
      <x:c r="AC19" s="2031"/>
      <x:c r="AD19" s="2031"/>
      <x:c r="AE19" s="2031"/>
      <x:c r="AF19" s="2031"/>
      <x:c r="AG19" s="2031"/>
      <x:c r="AH19" s="2032">
        <x:f t="shared" si="17"/>
        <x:v>66996</x:v>
      </x:c>
      <x:c r="AI19" s="2033">
        <x:f t="shared" si="18"/>
        <x:v>67104</x:v>
      </x:c>
      <x:c r="AJ19" s="2022"/>
      <x:c r="AK19" s="1799"/>
      <x:c r="AL19" s="1571"/>
      <x:c r="AN19" s="1807" t="s">
        <x:v>72</x:v>
      </x:c>
      <x:c r="AO19" s="1807" t="s">
        <x:v>73</x:v>
      </x:c>
      <x:c r="AP19" s="2025">
        <x:v>7</x:v>
      </x:c>
      <x:c r="AQ19" s="1797" t="s">
        <x:v>81</x:v>
      </x:c>
      <x:c r="AR19" s="1797" t="s">
        <x:v>82</x:v>
      </x:c>
      <x:c r="AS19" s="1791">
        <x:v>44252</x:v>
      </x:c>
      <x:c r="AT19" s="1798">
        <x:v>66995.570000000007</x:v>
      </x:c>
      <x:c r="AU19" s="2027">
        <x:v>0</x:v>
      </x:c>
      <x:c r="AV19" s="1798">
        <x:v>67104</x:v>
      </x:c>
    </x:row>
    <x:row r="20" ht="15" customHeight="1">
      <x:c r="A20" s="2028">
        <x:f t="shared" si="19"/>
        <x:v>1</x:v>
      </x:c>
      <x:c r="B20" s="1937" t="str">
        <x:f>IF(C20="","","8th")</x:f>
        <x:v>8th</x:v>
      </x:c>
      <x:c r="C20" s="1938">
        <x:f t="shared" si="0"/>
        <x:v>44215</x:v>
      </x:c>
      <x:c r="D20" s="1939">
        <x:f t="shared" si="1"/>
        <x:v>8</x:v>
      </x:c>
      <x:c r="E20" s="1940" t="str">
        <x:f t="shared" si="2"/>
        <x:v>asd</x:v>
      </x:c>
      <x:c r="F20" s="1941" t="str">
        <x:f t="shared" si="3"/>
        <x:v>FUEL OIL</x:v>
      </x:c>
      <x:c r="G20" s="1942">
        <x:f t="shared" si="4"/>
        <x:v>22387</x:v>
      </x:c>
      <x:c r="H20" s="1942">
        <x:f t="shared" si="5"/>
        <x:v>0</x:v>
      </x:c>
      <x:c r="I20" s="1942">
        <x:f t="shared" si="20"/>
        <x:v>22387</x:v>
      </x:c>
      <x:c r="J20" s="1942">
        <x:f t="shared" si="6"/>
        <x:v>22277</x:v>
      </x:c>
      <x:c r="K20" s="1939" t="str">
        <x:f t="shared" si="23"/>
        <x:v>Shore</x:v>
      </x:c>
      <x:c r="L20" s="1943">
        <x:f t="shared" si="7"/>
        <x:v>1.0049399999999999</x:v>
      </x:c>
      <x:c r="M20" s="1944" t="str">
        <x:f t="shared" si="21"/>
        <x:v>N</x:v>
      </x:c>
      <x:c r="N20" s="1944" t="str">
        <x:f t="shared" si="8"/>
        <x:v>N</x:v>
      </x:c>
      <x:c r="O20" s="1945" t="str">
        <x:f t="shared" si="9"/>
        <x:v> </x:v>
      </x:c>
      <x:c r="P20" s="1945" t="str">
        <x:f t="shared" si="10"/>
        <x:v> </x:v>
      </x:c>
      <x:c r="Q20" s="1946" t="str">
        <x:f t="shared" si="22"/>
        <x:v>No</x:v>
      </x:c>
      <x:c r="R20" s="1947" t="str">
        <x:f t="shared" si="11"/>
        <x:v>No</x:v>
      </x:c>
      <x:c r="S20" s="1948" t="str">
        <x:f t="shared" si="12"/>
        <x:v> </x:v>
      </x:c>
      <x:c r="T20" s="1795"/>
      <x:c r="U20" s="2034"/>
      <x:c r="V20" s="2029">
        <x:f t="shared" si="13"/>
        <x:v>22277</x:v>
      </x:c>
      <x:c r="W20" s="1799"/>
      <x:c r="X20" s="1796" t="str">
        <x:f t="shared" si="14"/>
        <x:v>Shore</x:v>
      </x:c>
      <x:c r="Y20" s="1796"/>
      <x:c r="Z20" s="2030" t="str">
        <x:f t="shared" si="15"/>
        <x:v>N</x:v>
      </x:c>
      <x:c r="AA20" s="2030" t="str">
        <x:f t="shared" si="16"/>
        <x:v>N</x:v>
      </x:c>
      <x:c r="AB20" s="2031"/>
      <x:c r="AC20" s="2031"/>
      <x:c r="AD20" s="2031"/>
      <x:c r="AE20" s="2031"/>
      <x:c r="AF20" s="2031"/>
      <x:c r="AG20" s="2031"/>
      <x:c r="AH20" s="2032" t="str">
        <x:f t="shared" si="17"/>
      </x:c>
      <x:c r="AI20" s="2033" t="str">
        <x:f t="shared" si="18"/>
      </x:c>
      <x:c r="AJ20" s="2022"/>
      <x:c r="AK20" s="1799"/>
      <x:c r="AL20" s="1571"/>
      <x:c r="AN20" s="1807" t="s">
        <x:v>72</x:v>
      </x:c>
      <x:c r="AO20" s="1807" t="s">
        <x:v>73</x:v>
      </x:c>
      <x:c r="AP20" s="2025">
        <x:v>8</x:v>
      </x:c>
      <x:c r="AQ20" s="1797" t="s">
        <x:v>83</x:v>
      </x:c>
      <x:c r="AR20" s="1797" t="s">
        <x:v>85</x:v>
      </x:c>
      <x:c r="AS20" s="1791">
        <x:v>44215</x:v>
      </x:c>
      <x:c r="AT20" s="1798">
        <x:v>22386.7</x:v>
      </x:c>
      <x:c r="AU20" s="2027">
        <x:v>0</x:v>
      </x:c>
      <x:c r="AV20" s="1798">
        <x:v>22277</x:v>
      </x:c>
    </x:row>
    <x:row r="21" ht="15" customHeight="1">
      <x:c r="A21" s="2028">
        <x:f t="shared" si="19"/>
        <x:v>1</x:v>
      </x:c>
      <x:c r="B21" s="1937" t="str">
        <x:f>IF(C21="","","9th")</x:f>
        <x:v>9th</x:v>
      </x:c>
      <x:c r="C21" s="1938">
        <x:f t="shared" si="0"/>
        <x:v>44178</x:v>
      </x:c>
      <x:c r="D21" s="1939">
        <x:f t="shared" si="1"/>
        <x:v>9</x:v>
      </x:c>
      <x:c r="E21" s="1940" t="str">
        <x:f t="shared" si="2"/>
        <x:v>PAMPICO, MEXICO</x:v>
      </x:c>
      <x:c r="F21" s="1941" t="str">
        <x:f t="shared" si="3"/>
        <x:v>FUEL OIL</x:v>
      </x:c>
      <x:c r="G21" s="1942">
        <x:f t="shared" si="4"/>
        <x:v>28803</x:v>
      </x:c>
      <x:c r="H21" s="1942">
        <x:f t="shared" si="5"/>
        <x:v>0</x:v>
      </x:c>
      <x:c r="I21" s="1942">
        <x:f t="shared" si="20"/>
        <x:v>28803</x:v>
      </x:c>
      <x:c r="J21" s="1942">
        <x:f t="shared" si="6"/>
        <x:v>28850</x:v>
      </x:c>
      <x:c r="K21" s="1939" t="str">
        <x:f t="shared" si="23"/>
        <x:v>Shore</x:v>
      </x:c>
      <x:c r="L21" s="1943">
        <x:f t="shared" si="7"/>
        <x:v>0.99836999999999998</x:v>
      </x:c>
      <x:c r="M21" s="1944" t="str">
        <x:f t="shared" si="21"/>
        <x:v>N</x:v>
      </x:c>
      <x:c r="N21" s="1944" t="str">
        <x:f t="shared" si="8"/>
        <x:v>Y</x:v>
      </x:c>
      <x:c r="O21" s="1945" t="str">
        <x:f t="shared" si="9"/>
        <x:v> </x:v>
      </x:c>
      <x:c r="P21" s="1945" t="str">
        <x:f t="shared" si="10"/>
        <x:v> </x:v>
      </x:c>
      <x:c r="Q21" s="1946" t="str">
        <x:f t="shared" si="22"/>
        <x:v>No</x:v>
      </x:c>
      <x:c r="R21" s="1947" t="str">
        <x:f t="shared" si="11"/>
        <x:v>Yes</x:v>
      </x:c>
      <x:c r="S21" s="1948" t="str">
        <x:f t="shared" si="12"/>
        <x:v> </x:v>
      </x:c>
      <x:c r="T21" s="1795"/>
      <x:c r="U21" s="2034">
        <x:v>1</x:v>
      </x:c>
      <x:c r="V21" s="2029">
        <x:f t="shared" si="13"/>
        <x:v>28850</x:v>
      </x:c>
      <x:c r="W21" s="1799"/>
      <x:c r="X21" s="1796" t="str">
        <x:f t="shared" si="14"/>
        <x:v>Shore</x:v>
      </x:c>
      <x:c r="Y21" s="1796"/>
      <x:c r="Z21" s="2030" t="str">
        <x:f t="shared" si="15"/>
        <x:v>N</x:v>
      </x:c>
      <x:c r="AA21" s="2030" t="str">
        <x:f t="shared" si="16"/>
        <x:v>N</x:v>
      </x:c>
      <x:c r="AB21" s="2031"/>
      <x:c r="AC21" s="2031"/>
      <x:c r="AD21" s="2031"/>
      <x:c r="AE21" s="2031"/>
      <x:c r="AF21" s="2031"/>
      <x:c r="AG21" s="2031"/>
      <x:c r="AH21" s="2032">
        <x:f t="shared" si="17"/>
        <x:v>28803</x:v>
      </x:c>
      <x:c r="AI21" s="2033">
        <x:f t="shared" si="18"/>
        <x:v>28850</x:v>
      </x:c>
      <x:c r="AJ21" s="2022"/>
      <x:c r="AK21" s="1799"/>
      <x:c r="AL21" s="1571"/>
      <x:c r="AN21" s="1807" t="s">
        <x:v>72</x:v>
      </x:c>
      <x:c r="AO21" s="1807" t="s">
        <x:v>73</x:v>
      </x:c>
      <x:c r="AP21" s="2025">
        <x:v>9</x:v>
      </x:c>
      <x:c r="AQ21" s="1797" t="s">
        <x:v>83</x:v>
      </x:c>
      <x:c r="AR21" s="1797" t="s">
        <x:v>86</x:v>
      </x:c>
      <x:c r="AS21" s="1791">
        <x:v>44178</x:v>
      </x:c>
      <x:c r="AT21" s="1798">
        <x:v>28803.46</x:v>
      </x:c>
      <x:c r="AU21" s="2027">
        <x:v>0</x:v>
      </x:c>
      <x:c r="AV21" s="1798">
        <x:v>28850</x:v>
      </x:c>
    </x:row>
    <x:row r="22" ht="15" customHeight="1">
      <x:c r="A22" s="2028">
        <x:f t="shared" si="19"/>
        <x:v>1</x:v>
      </x:c>
      <x:c r="B22" s="1937" t="str">
        <x:f>IF(C22="","","10th")</x:f>
        <x:v>10th</x:v>
      </x:c>
      <x:c r="C22" s="1938">
        <x:f t="shared" si="0"/>
        <x:v>44151</x:v>
      </x:c>
      <x:c r="D22" s="1939">
        <x:f t="shared" si="1"/>
        <x:v>10</x:v>
      </x:c>
      <x:c r="E22" s="1940" t="str">
        <x:f t="shared" si="2"/>
        <x:v>PAJARITOS, MEXICO</x:v>
      </x:c>
      <x:c r="F22" s="1941" t="str">
        <x:f t="shared" si="3"/>
        <x:v>FUEL OIL</x:v>
      </x:c>
      <x:c r="G22" s="1942">
        <x:f t="shared" si="4"/>
        <x:v>45340</x:v>
      </x:c>
      <x:c r="H22" s="1942">
        <x:f t="shared" si="5"/>
        <x:v>0</x:v>
      </x:c>
      <x:c r="I22" s="1942">
        <x:f t="shared" si="20"/>
        <x:v>45340</x:v>
      </x:c>
      <x:c r="J22" s="1942">
        <x:f t="shared" si="6"/>
        <x:v>45414</x:v>
      </x:c>
      <x:c r="K22" s="1939" t="str">
        <x:f t="shared" si="23"/>
        <x:v>Shore</x:v>
      </x:c>
      <x:c r="L22" s="1943">
        <x:f t="shared" si="7"/>
        <x:v>0.99836999999999998</x:v>
      </x:c>
      <x:c r="M22" s="1944" t="str">
        <x:f t="shared" si="21"/>
        <x:v>N</x:v>
      </x:c>
      <x:c r="N22" s="1944" t="str">
        <x:f t="shared" si="8"/>
        <x:v>Y</x:v>
      </x:c>
      <x:c r="O22" s="1945" t="str">
        <x:f t="shared" si="9"/>
        <x:v> </x:v>
      </x:c>
      <x:c r="P22" s="1945" t="str">
        <x:f t="shared" si="10"/>
        <x:v> </x:v>
      </x:c>
      <x:c r="Q22" s="1946" t="str">
        <x:f t="shared" si="22"/>
        <x:v>No</x:v>
      </x:c>
      <x:c r="R22" s="1947" t="str">
        <x:f t="shared" si="11"/>
        <x:v>Yes</x:v>
      </x:c>
      <x:c r="S22" s="1948" t="str">
        <x:f t="shared" si="12"/>
        <x:v> </x:v>
      </x:c>
      <x:c r="T22" s="1795"/>
      <x:c r="U22" s="2034">
        <x:v>1</x:v>
      </x:c>
      <x:c r="V22" s="2029">
        <x:f t="shared" si="13"/>
        <x:v>45414</x:v>
      </x:c>
      <x:c r="W22" s="1799"/>
      <x:c r="X22" s="1796" t="str">
        <x:f t="shared" si="14"/>
        <x:v>Shore</x:v>
      </x:c>
      <x:c r="Y22" s="1796"/>
      <x:c r="Z22" s="2030" t="str">
        <x:f t="shared" si="15"/>
        <x:v>N</x:v>
      </x:c>
      <x:c r="AA22" s="2030" t="str">
        <x:f t="shared" si="16"/>
        <x:v>N</x:v>
      </x:c>
      <x:c r="AB22" s="2031"/>
      <x:c r="AC22" s="2031"/>
      <x:c r="AD22" s="2031"/>
      <x:c r="AE22" s="2031"/>
      <x:c r="AF22" s="2031"/>
      <x:c r="AG22" s="2031"/>
      <x:c r="AH22" s="2032">
        <x:f t="shared" si="17"/>
        <x:v>45340</x:v>
      </x:c>
      <x:c r="AI22" s="2033">
        <x:f t="shared" si="18"/>
        <x:v>45414</x:v>
      </x:c>
      <x:c r="AJ22" s="2022"/>
      <x:c r="AK22" s="1799"/>
      <x:c r="AL22" s="1571"/>
      <x:c r="AN22" s="1807" t="s">
        <x:v>72</x:v>
      </x:c>
      <x:c r="AO22" s="1807" t="s">
        <x:v>73</x:v>
      </x:c>
      <x:c r="AP22" s="2025">
        <x:v>10</x:v>
      </x:c>
      <x:c r="AQ22" s="1797" t="s">
        <x:v>83</x:v>
      </x:c>
      <x:c r="AR22" s="1797" t="s">
        <x:v>87</x:v>
      </x:c>
      <x:c r="AS22" s="1791">
        <x:v>44151</x:v>
      </x:c>
      <x:c r="AT22" s="1798">
        <x:v>45340.23</x:v>
      </x:c>
      <x:c r="AU22" s="2027">
        <x:v>0</x:v>
      </x:c>
      <x:c r="AV22" s="1798">
        <x:v>45414</x:v>
      </x:c>
    </x:row>
    <x:row r="23" ht="15" customHeight="1">
      <x:c r="A23" s="2028">
        <x:f t="shared" si="19"/>
        <x:v>1</x:v>
      </x:c>
      <x:c r="B23" s="1937" t="str">
        <x:f>IF(C23="","","11th")</x:f>
        <x:v>11th</x:v>
      </x:c>
      <x:c r="C23" s="1938">
        <x:f t="shared" si="0"/>
        <x:v>44131</x:v>
      </x:c>
      <x:c r="D23" s="1939">
        <x:f t="shared" si="1"/>
        <x:v>11</x:v>
      </x:c>
      <x:c r="E23" s="1940" t="str">
        <x:f t="shared" si="2"/>
        <x:v>PAJARITOS, MEXICO</x:v>
      </x:c>
      <x:c r="F23" s="1941" t="str">
        <x:f t="shared" si="3"/>
        <x:v>MAYA C.O</x:v>
      </x:c>
      <x:c r="G23" s="1942">
        <x:f t="shared" si="4"/>
        <x:v>55304</x:v>
      </x:c>
      <x:c r="H23" s="1942">
        <x:f t="shared" si="5"/>
        <x:v>0</x:v>
      </x:c>
      <x:c r="I23" s="1942">
        <x:f t="shared" si="20"/>
        <x:v>55304</x:v>
      </x:c>
      <x:c r="J23" s="1942">
        <x:f t="shared" si="6"/>
        <x:v>55654</x:v>
      </x:c>
      <x:c r="K23" s="1939" t="str">
        <x:f t="shared" si="23"/>
        <x:v>Shore</x:v>
      </x:c>
      <x:c r="L23" s="1943">
        <x:f t="shared" si="7"/>
        <x:v>0.99370999999999998</x:v>
      </x:c>
      <x:c r="M23" s="1944" t="str">
        <x:f t="shared" si="21"/>
        <x:v>N</x:v>
      </x:c>
      <x:c r="N23" s="1944" t="str">
        <x:f t="shared" si="8"/>
        <x:v>N</x:v>
      </x:c>
      <x:c r="O23" s="1945" t="str">
        <x:f t="shared" si="9"/>
        <x:v> </x:v>
      </x:c>
      <x:c r="P23" s="1945" t="str">
        <x:f t="shared" si="10"/>
        <x:v> </x:v>
      </x:c>
      <x:c r="Q23" s="1946" t="str">
        <x:f t="shared" si="22"/>
        <x:v>No</x:v>
      </x:c>
      <x:c r="R23" s="1947" t="str">
        <x:f t="shared" si="11"/>
        <x:v>No</x:v>
      </x:c>
      <x:c r="S23" s="1948" t="str">
        <x:f t="shared" si="12"/>
        <x:v> </x:v>
      </x:c>
      <x:c r="T23" s="1795"/>
      <x:c r="U23" s="2034">
        <x:v>1</x:v>
      </x:c>
      <x:c r="V23" s="2029">
        <x:f t="shared" si="13"/>
        <x:v>55654</x:v>
      </x:c>
      <x:c r="W23" s="1799"/>
      <x:c r="X23" s="1796" t="str">
        <x:f t="shared" si="14"/>
        <x:v>Shore</x:v>
      </x:c>
      <x:c r="Y23" s="1796"/>
      <x:c r="Z23" s="2030" t="str">
        <x:f t="shared" si="15"/>
        <x:v>N</x:v>
      </x:c>
      <x:c r="AA23" s="2030" t="str">
        <x:f t="shared" si="16"/>
        <x:v>N</x:v>
      </x:c>
      <x:c r="AB23" s="2031"/>
      <x:c r="AC23" s="2031"/>
      <x:c r="AD23" s="2031"/>
      <x:c r="AE23" s="2031"/>
      <x:c r="AF23" s="2031"/>
      <x:c r="AG23" s="2031"/>
      <x:c r="AH23" s="2032" t="str">
        <x:f t="shared" si="17"/>
      </x:c>
      <x:c r="AI23" s="2033" t="str">
        <x:f t="shared" si="18"/>
      </x:c>
      <x:c r="AJ23" s="2022"/>
      <x:c r="AK23" s="1799"/>
      <x:c r="AL23" s="1571"/>
      <x:c r="AN23" s="1807" t="s">
        <x:v>72</x:v>
      </x:c>
      <x:c r="AO23" s="1807" t="s">
        <x:v>73</x:v>
      </x:c>
      <x:c r="AP23" s="2025">
        <x:v>11</x:v>
      </x:c>
      <x:c r="AQ23" s="1797" t="s">
        <x:v>88</x:v>
      </x:c>
      <x:c r="AR23" s="1797" t="s">
        <x:v>87</x:v>
      </x:c>
      <x:c r="AS23" s="1791">
        <x:v>44131</x:v>
      </x:c>
      <x:c r="AT23" s="1798">
        <x:v>55304.27</x:v>
      </x:c>
      <x:c r="AU23" s="2027">
        <x:v>0</x:v>
      </x:c>
      <x:c r="AV23" s="1798">
        <x:v>55654</x:v>
      </x:c>
    </x:row>
    <x:row r="24" ht="15" customHeight="1">
      <x:c r="A24" s="2028">
        <x:f t="shared" si="19"/>
        <x:v>1</x:v>
      </x:c>
      <x:c r="B24" s="1937" t="str">
        <x:f>IF(C24="","","12th")</x:f>
        <x:v>12th</x:v>
      </x:c>
      <x:c r="C24" s="1938">
        <x:f t="shared" si="0"/>
        <x:v>44058</x:v>
      </x:c>
      <x:c r="D24" s="1939">
        <x:f t="shared" si="1"/>
        <x:v>12</x:v>
      </x:c>
      <x:c r="E24" s="1940" t="str">
        <x:f t="shared" si="2"/>
        <x:v>Galveston area lightering</x:v>
      </x:c>
      <x:c r="F24" s="1941" t="str">
        <x:f t="shared" si="3"/>
        <x:v>HIGH SULFUR VGO</x:v>
      </x:c>
      <x:c r="G24" s="1942">
        <x:f t="shared" si="4"/>
        <x:v>60914</x:v>
      </x:c>
      <x:c r="H24" s="1942">
        <x:f t="shared" si="5"/>
        <x:v>0</x:v>
      </x:c>
      <x:c r="I24" s="1942">
        <x:f t="shared" si="20"/>
        <x:v>60914</x:v>
      </x:c>
      <x:c r="J24" s="1942">
        <x:f t="shared" si="6"/>
        <x:v>60940</x:v>
      </x:c>
      <x:c r="K24" s="1939" t="str">
        <x:f t="shared" si="23"/>
        <x:v>Shore</x:v>
      </x:c>
      <x:c r="L24" s="1943">
        <x:f t="shared" si="7"/>
        <x:v>0.99956999999999996</x:v>
      </x:c>
      <x:c r="M24" s="1944" t="str">
        <x:f t="shared" si="21"/>
        <x:v>N</x:v>
      </x:c>
      <x:c r="N24" s="1944" t="str">
        <x:f t="shared" si="8"/>
        <x:v>Y</x:v>
      </x:c>
      <x:c r="O24" s="1945" t="str">
        <x:f t="shared" si="9"/>
        <x:v> </x:v>
      </x:c>
      <x:c r="P24" s="1945" t="str">
        <x:f t="shared" si="10"/>
        <x:v> </x:v>
      </x:c>
      <x:c r="Q24" s="1946" t="str">
        <x:f t="shared" si="22"/>
        <x:v>No</x:v>
      </x:c>
      <x:c r="R24" s="1947" t="str">
        <x:f t="shared" si="11"/>
        <x:v>Yes</x:v>
      </x:c>
      <x:c r="S24" s="1948" t="str">
        <x:f t="shared" si="12"/>
        <x:v> </x:v>
      </x:c>
      <x:c r="T24" s="1795"/>
      <x:c r="U24" s="2034"/>
      <x:c r="V24" s="2029">
        <x:f t="shared" si="13"/>
        <x:v>60940</x:v>
      </x:c>
      <x:c r="W24" s="1799"/>
      <x:c r="X24" s="1796" t="str">
        <x:f t="shared" si="14"/>
        <x:v>Shore</x:v>
      </x:c>
      <x:c r="Y24" s="1796"/>
      <x:c r="Z24" s="2030" t="str">
        <x:f t="shared" si="15"/>
        <x:v>N</x:v>
      </x:c>
      <x:c r="AA24" s="2030" t="str">
        <x:f t="shared" si="16"/>
        <x:v>N</x:v>
      </x:c>
      <x:c r="AB24" s="2031"/>
      <x:c r="AC24" s="2031"/>
      <x:c r="AD24" s="2031"/>
      <x:c r="AE24" s="2031"/>
      <x:c r="AF24" s="2031"/>
      <x:c r="AG24" s="2031"/>
      <x:c r="AH24" s="2032">
        <x:f t="shared" si="17"/>
        <x:v>60914</x:v>
      </x:c>
      <x:c r="AI24" s="2033">
        <x:f t="shared" si="18"/>
        <x:v>60940</x:v>
      </x:c>
      <x:c r="AJ24" s="2022"/>
      <x:c r="AK24" s="1799"/>
      <x:c r="AL24" s="1571"/>
      <x:c r="AN24" s="1807" t="s">
        <x:v>72</x:v>
      </x:c>
      <x:c r="AO24" s="1807" t="s">
        <x:v>73</x:v>
      </x:c>
      <x:c r="AP24" s="2025">
        <x:v>12</x:v>
      </x:c>
      <x:c r="AQ24" s="1797" t="s">
        <x:v>89</x:v>
      </x:c>
      <x:c r="AR24" s="1797" t="s">
        <x:v>90</x:v>
      </x:c>
      <x:c r="AS24" s="1791">
        <x:v>44058</x:v>
      </x:c>
      <x:c r="AT24" s="1798">
        <x:v>60914.29</x:v>
      </x:c>
      <x:c r="AU24" s="2027">
        <x:v>0</x:v>
      </x:c>
      <x:c r="AV24" s="1798">
        <x:v>60940</x:v>
      </x:c>
    </x:row>
    <x:row r="25" ht="15" customHeight="1">
      <x:c r="A25" s="2028">
        <x:f t="shared" si="19"/>
        <x:v>1</x:v>
      </x:c>
      <x:c r="B25" s="1937" t="str">
        <x:f>IF(C25="","","13th")</x:f>
        <x:v>13th</x:v>
      </x:c>
      <x:c r="C25" s="1938">
        <x:f t="shared" si="0"/>
        <x:v>44029</x:v>
      </x:c>
      <x:c r="D25" s="1939">
        <x:f t="shared" si="1"/>
        <x:v>13</x:v>
      </x:c>
      <x:c r="E25" s="1940" t="str">
        <x:f t="shared" si="2"/>
        <x:v>BAHIA, COLUMBIA</x:v>
      </x:c>
      <x:c r="F25" s="1941" t="str">
        <x:f t="shared" si="3"/>
        <x:v>ACORDIONERO C.</x:v>
      </x:c>
      <x:c r="G25" s="1942">
        <x:f t="shared" si="4"/>
        <x:v>58768</x:v>
      </x:c>
      <x:c r="H25" s="1942">
        <x:f t="shared" si="5"/>
        <x:v>0</x:v>
      </x:c>
      <x:c r="I25" s="1942">
        <x:f t="shared" si="20"/>
        <x:v>58768</x:v>
      </x:c>
      <x:c r="J25" s="1942">
        <x:f t="shared" si="6"/>
        <x:v>58824</x:v>
      </x:c>
      <x:c r="K25" s="1939" t="str">
        <x:f t="shared" si="23"/>
        <x:v>Shore</x:v>
      </x:c>
      <x:c r="L25" s="1943">
        <x:f t="shared" si="7"/>
        <x:v>0.99904999999999999</x:v>
      </x:c>
      <x:c r="M25" s="1944" t="str">
        <x:f t="shared" si="21"/>
        <x:v>N</x:v>
      </x:c>
      <x:c r="N25" s="1944" t="str">
        <x:f t="shared" si="8"/>
        <x:v>Y</x:v>
      </x:c>
      <x:c r="O25" s="1945" t="str">
        <x:f t="shared" si="9"/>
        <x:v> </x:v>
      </x:c>
      <x:c r="P25" s="1945" t="str">
        <x:f t="shared" si="10"/>
        <x:v> </x:v>
      </x:c>
      <x:c r="Q25" s="1946" t="str">
        <x:f t="shared" si="22"/>
        <x:v>No</x:v>
      </x:c>
      <x:c r="R25" s="1947" t="str">
        <x:f t="shared" si="11"/>
        <x:v>Yes</x:v>
      </x:c>
      <x:c r="S25" s="1948" t="str">
        <x:f t="shared" si="12"/>
        <x:v> </x:v>
      </x:c>
      <x:c r="T25" s="1795"/>
      <x:c r="U25" s="2034">
        <x:v>1</x:v>
      </x:c>
      <x:c r="V25" s="2029">
        <x:f t="shared" si="13"/>
        <x:v>58824</x:v>
      </x:c>
      <x:c r="W25" s="1799"/>
      <x:c r="X25" s="1796" t="str">
        <x:f t="shared" si="14"/>
        <x:v>Shore</x:v>
      </x:c>
      <x:c r="Y25" s="1796"/>
      <x:c r="Z25" s="2030" t="str">
        <x:f t="shared" si="15"/>
        <x:v>N</x:v>
      </x:c>
      <x:c r="AA25" s="2030" t="str">
        <x:f t="shared" si="16"/>
        <x:v>N</x:v>
      </x:c>
      <x:c r="AB25" s="2031"/>
      <x:c r="AC25" s="2031"/>
      <x:c r="AD25" s="2031"/>
      <x:c r="AE25" s="2031"/>
      <x:c r="AF25" s="2031"/>
      <x:c r="AG25" s="2031"/>
      <x:c r="AH25" s="2032">
        <x:f t="shared" si="17"/>
        <x:v>58768</x:v>
      </x:c>
      <x:c r="AI25" s="2033">
        <x:f t="shared" si="18"/>
        <x:v>58824</x:v>
      </x:c>
      <x:c r="AJ25" s="2022"/>
      <x:c r="AK25" s="1799"/>
      <x:c r="AL25" s="1571"/>
      <x:c r="AN25" s="1807" t="s">
        <x:v>72</x:v>
      </x:c>
      <x:c r="AO25" s="1807" t="s">
        <x:v>73</x:v>
      </x:c>
      <x:c r="AP25" s="2025">
        <x:v>13</x:v>
      </x:c>
      <x:c r="AQ25" s="1797" t="s">
        <x:v>91</x:v>
      </x:c>
      <x:c r="AR25" s="1797" t="s">
        <x:v>92</x:v>
      </x:c>
      <x:c r="AS25" s="1791">
        <x:v>44029</x:v>
      </x:c>
      <x:c r="AT25" s="1798">
        <x:v>58767.96</x:v>
      </x:c>
      <x:c r="AU25" s="2027">
        <x:v>0</x:v>
      </x:c>
      <x:c r="AV25" s="1798">
        <x:v>58824</x:v>
      </x:c>
    </x:row>
    <x:row r="26" ht="15" customHeight="1">
      <x:c r="A26" s="2028">
        <x:f t="shared" si="19"/>
        <x:v>1</x:v>
      </x:c>
      <x:c r="B26" s="1937" t="str">
        <x:f>IF(C26="","","14th")</x:f>
        <x:v>14th</x:v>
      </x:c>
      <x:c r="C26" s="1938">
        <x:f t="shared" si="0"/>
        <x:v>44019</x:v>
      </x:c>
      <x:c r="D26" s="1939">
        <x:f t="shared" si="1"/>
        <x:v>14</x:v>
      </x:c>
      <x:c r="E26" s="1940" t="str">
        <x:f t="shared" si="2"/>
        <x:v>TEXAS, CITY</x:v>
      </x:c>
      <x:c r="F26" s="1941" t="str">
        <x:f t="shared" si="3"/>
        <x:v>VLSFO</x:v>
      </x:c>
      <x:c r="G26" s="1942">
        <x:f t="shared" si="4"/>
        <x:v>34895</x:v>
      </x:c>
      <x:c r="H26" s="1942">
        <x:f t="shared" si="5"/>
        <x:v>0</x:v>
      </x:c>
      <x:c r="I26" s="1942">
        <x:f t="shared" si="20"/>
        <x:v>34895</x:v>
      </x:c>
      <x:c r="J26" s="1942">
        <x:f t="shared" si="6"/>
        <x:v>34748</x:v>
      </x:c>
      <x:c r="K26" s="1939" t="str">
        <x:f t="shared" si="23"/>
        <x:v>Shore</x:v>
      </x:c>
      <x:c r="L26" s="1943">
        <x:f t="shared" si="7"/>
        <x:v>1.00423</x:v>
      </x:c>
      <x:c r="M26" s="1944" t="str">
        <x:f t="shared" si="21"/>
        <x:v>N</x:v>
      </x:c>
      <x:c r="N26" s="1944" t="str">
        <x:f t="shared" si="8"/>
        <x:v>N</x:v>
      </x:c>
      <x:c r="O26" s="1945" t="str">
        <x:f t="shared" si="9"/>
        <x:v> </x:v>
      </x:c>
      <x:c r="P26" s="1945" t="str">
        <x:f t="shared" si="10"/>
        <x:v> </x:v>
      </x:c>
      <x:c r="Q26" s="1946" t="str">
        <x:f t="shared" si="22"/>
        <x:v>No</x:v>
      </x:c>
      <x:c r="R26" s="1947" t="str">
        <x:f t="shared" si="11"/>
        <x:v>No</x:v>
      </x:c>
      <x:c r="S26" s="1948" t="str">
        <x:f t="shared" si="12"/>
        <x:v> </x:v>
      </x:c>
      <x:c r="T26" s="1795"/>
      <x:c r="U26" s="2034">
        <x:v>1</x:v>
      </x:c>
      <x:c r="V26" s="2029">
        <x:f t="shared" si="13"/>
        <x:v>34748</x:v>
      </x:c>
      <x:c r="W26" s="1799"/>
      <x:c r="X26" s="1796" t="str">
        <x:f t="shared" si="14"/>
        <x:v>Shore</x:v>
      </x:c>
      <x:c r="Y26" s="1796"/>
      <x:c r="Z26" s="2030" t="str">
        <x:f t="shared" si="15"/>
        <x:v>N</x:v>
      </x:c>
      <x:c r="AA26" s="2030" t="str">
        <x:f t="shared" si="16"/>
        <x:v>N</x:v>
      </x:c>
      <x:c r="AB26" s="2031"/>
      <x:c r="AC26" s="2031"/>
      <x:c r="AD26" s="2031"/>
      <x:c r="AE26" s="2031"/>
      <x:c r="AF26" s="2031"/>
      <x:c r="AG26" s="2031"/>
      <x:c r="AH26" s="2032" t="str">
        <x:f t="shared" si="17"/>
      </x:c>
      <x:c r="AI26" s="2033" t="str">
        <x:f t="shared" si="18"/>
      </x:c>
      <x:c r="AJ26" s="2022"/>
      <x:c r="AK26" s="1799"/>
      <x:c r="AL26" s="1571"/>
      <x:c r="AN26" s="1807" t="s">
        <x:v>72</x:v>
      </x:c>
      <x:c r="AO26" s="1807" t="s">
        <x:v>73</x:v>
      </x:c>
      <x:c r="AP26" s="2025">
        <x:v>14</x:v>
      </x:c>
      <x:c r="AQ26" s="1797" t="s">
        <x:v>93</x:v>
      </x:c>
      <x:c r="AR26" s="1797" t="s">
        <x:v>94</x:v>
      </x:c>
      <x:c r="AS26" s="1791">
        <x:v>44019</x:v>
      </x:c>
      <x:c r="AT26" s="1798">
        <x:v>34894.92</x:v>
      </x:c>
      <x:c r="AU26" s="2027">
        <x:v>0</x:v>
      </x:c>
      <x:c r="AV26" s="1798">
        <x:v>34748</x:v>
      </x:c>
    </x:row>
    <x:row r="27" ht="15" customHeight="1">
      <x:c r="A27" s="2028">
        <x:f t="shared" si="19"/>
        <x:v>1</x:v>
      </x:c>
      <x:c r="B27" s="1937" t="str">
        <x:f>IF(C27="","","15th")</x:f>
        <x:v>15th</x:v>
      </x:c>
      <x:c r="C27" s="1938">
        <x:f t="shared" si="0"/>
        <x:v>43971</x:v>
      </x:c>
      <x:c r="D27" s="1939">
        <x:f t="shared" si="1"/>
        <x:v>15</x:v>
      </x:c>
      <x:c r="E27" s="1940" t="str">
        <x:f t="shared" si="2"/>
        <x:v>HOUSTON TEXAS</x:v>
      </x:c>
      <x:c r="F27" s="1941" t="str">
        <x:f t="shared" si="3"/>
        <x:v>VLSFO</x:v>
      </x:c>
      <x:c r="G27" s="1942">
        <x:f t="shared" si="4"/>
        <x:v>23848</x:v>
      </x:c>
      <x:c r="H27" s="1942">
        <x:f t="shared" si="5"/>
        <x:v>0</x:v>
      </x:c>
      <x:c r="I27" s="1942">
        <x:f t="shared" si="20"/>
        <x:v>23848</x:v>
      </x:c>
      <x:c r="J27" s="1942">
        <x:f t="shared" si="6"/>
        <x:v>23915</x:v>
      </x:c>
      <x:c r="K27" s="1939" t="str">
        <x:f t="shared" si="23"/>
        <x:v>Shore</x:v>
      </x:c>
      <x:c r="L27" s="1943">
        <x:f t="shared" si="7"/>
        <x:v>0.99719999999999998</x:v>
      </x:c>
      <x:c r="M27" s="1944" t="str">
        <x:f t="shared" si="21"/>
        <x:v>N</x:v>
      </x:c>
      <x:c r="N27" s="1944" t="str">
        <x:f t="shared" si="8"/>
        <x:v>Y</x:v>
      </x:c>
      <x:c r="O27" s="1945" t="str">
        <x:f t="shared" si="9"/>
        <x:v> </x:v>
      </x:c>
      <x:c r="P27" s="1945" t="str">
        <x:f t="shared" si="10"/>
        <x:v> </x:v>
      </x:c>
      <x:c r="Q27" s="1946" t="str">
        <x:f t="shared" si="22"/>
        <x:v>No</x:v>
      </x:c>
      <x:c r="R27" s="1947" t="str">
        <x:f t="shared" si="11"/>
        <x:v>Yes</x:v>
      </x:c>
      <x:c r="S27" s="1948" t="str">
        <x:f t="shared" si="12"/>
        <x:v> </x:v>
      </x:c>
      <x:c r="T27" s="1795"/>
      <x:c r="U27" s="2034">
        <x:v>1</x:v>
      </x:c>
      <x:c r="V27" s="2029">
        <x:f t="shared" si="13"/>
        <x:v>23915</x:v>
      </x:c>
      <x:c r="W27" s="1799"/>
      <x:c r="X27" s="1796" t="str">
        <x:f t="shared" si="14"/>
        <x:v>Shore</x:v>
      </x:c>
      <x:c r="Y27" s="1796"/>
      <x:c r="Z27" s="2030" t="str">
        <x:f t="shared" si="15"/>
        <x:v>N</x:v>
      </x:c>
      <x:c r="AA27" s="2030" t="str">
        <x:f t="shared" si="16"/>
        <x:v>N</x:v>
      </x:c>
      <x:c r="AB27" s="2031"/>
      <x:c r="AC27" s="2031"/>
      <x:c r="AD27" s="2031"/>
      <x:c r="AE27" s="2031"/>
      <x:c r="AF27" s="2031"/>
      <x:c r="AG27" s="2031"/>
      <x:c r="AH27" s="2032">
        <x:f t="shared" si="17"/>
        <x:v>23848</x:v>
      </x:c>
      <x:c r="AI27" s="2033">
        <x:f t="shared" si="18"/>
        <x:v>23915</x:v>
      </x:c>
      <x:c r="AJ27" s="2022"/>
      <x:c r="AK27" s="1799"/>
      <x:c r="AL27" s="1571"/>
      <x:c r="AN27" s="1807" t="s">
        <x:v>72</x:v>
      </x:c>
      <x:c r="AO27" s="1807" t="s">
        <x:v>73</x:v>
      </x:c>
      <x:c r="AP27" s="2025">
        <x:v>15</x:v>
      </x:c>
      <x:c r="AQ27" s="1797" t="s">
        <x:v>93</x:v>
      </x:c>
      <x:c r="AR27" s="1797" t="s">
        <x:v>95</x:v>
      </x:c>
      <x:c r="AS27" s="1791">
        <x:v>43971</x:v>
      </x:c>
      <x:c r="AT27" s="1798">
        <x:v>23847.91</x:v>
      </x:c>
      <x:c r="AU27" s="2027">
        <x:v>0</x:v>
      </x:c>
      <x:c r="AV27" s="1798">
        <x:v>23915</x:v>
      </x:c>
    </x:row>
    <x:row r="28" ht="15" customHeight="1">
      <x:c r="A28" s="2028">
        <x:f t="shared" si="19"/>
        <x:v>1</x:v>
      </x:c>
      <x:c r="B28" s="1937" t="str">
        <x:f>IF(C28="","","16th")</x:f>
        <x:v>16th</x:v>
      </x:c>
      <x:c r="C28" s="1938">
        <x:f t="shared" si="0"/>
        <x:v>43912</x:v>
      </x:c>
      <x:c r="D28" s="1939">
        <x:f t="shared" si="1"/>
        <x:v>16</x:v>
      </x:c>
      <x:c r="E28" s="1940" t="str">
        <x:f t="shared" si="2"/>
        <x:v>PAJARITOS, MEXICO</x:v>
      </x:c>
      <x:c r="F28" s="1941" t="str">
        <x:f t="shared" si="3"/>
        <x:v>FUEL OIL N6</x:v>
      </x:c>
      <x:c r="G28" s="1942">
        <x:f t="shared" si="4"/>
        <x:v>52414</x:v>
      </x:c>
      <x:c r="H28" s="1942">
        <x:f t="shared" si="5"/>
        <x:v>0</x:v>
      </x:c>
      <x:c r="I28" s="1942">
        <x:f t="shared" si="20"/>
        <x:v>52414</x:v>
      </x:c>
      <x:c r="J28" s="1942">
        <x:f t="shared" si="6"/>
        <x:v>52376</x:v>
      </x:c>
      <x:c r="K28" s="1939" t="str">
        <x:f t="shared" si="23"/>
        <x:v>Shore</x:v>
      </x:c>
      <x:c r="L28" s="1943">
        <x:f t="shared" si="7"/>
        <x:v>1.0007299999999999</x:v>
      </x:c>
      <x:c r="M28" s="1944" t="str">
        <x:f t="shared" si="21"/>
        <x:v>N</x:v>
      </x:c>
      <x:c r="N28" s="1944" t="str">
        <x:f t="shared" si="8"/>
        <x:v>Y</x:v>
      </x:c>
      <x:c r="O28" s="1945" t="str">
        <x:f t="shared" si="9"/>
        <x:v> </x:v>
      </x:c>
      <x:c r="P28" s="1945" t="str">
        <x:f t="shared" si="10"/>
        <x:v> </x:v>
      </x:c>
      <x:c r="Q28" s="1946" t="str">
        <x:f t="shared" si="22"/>
        <x:v>No</x:v>
      </x:c>
      <x:c r="R28" s="1947" t="str">
        <x:f t="shared" si="11"/>
        <x:v>Yes</x:v>
      </x:c>
      <x:c r="S28" s="1948" t="str">
        <x:f t="shared" si="12"/>
        <x:v> </x:v>
      </x:c>
      <x:c r="T28" s="1795"/>
      <x:c r="U28" s="2034">
        <x:v>1</x:v>
      </x:c>
      <x:c r="V28" s="2029">
        <x:f t="shared" si="13"/>
        <x:v>52376</x:v>
      </x:c>
      <x:c r="W28" s="1799"/>
      <x:c r="X28" s="1796" t="str">
        <x:f t="shared" si="14"/>
        <x:v>Shore</x:v>
      </x:c>
      <x:c r="Y28" s="1796"/>
      <x:c r="Z28" s="2030" t="str">
        <x:f t="shared" si="15"/>
        <x:v>N</x:v>
      </x:c>
      <x:c r="AA28" s="2030" t="str">
        <x:f t="shared" si="16"/>
        <x:v>N</x:v>
      </x:c>
      <x:c r="AB28" s="2031"/>
      <x:c r="AC28" s="2031"/>
      <x:c r="AD28" s="2031"/>
      <x:c r="AE28" s="2031"/>
      <x:c r="AF28" s="2031"/>
      <x:c r="AG28" s="2031"/>
      <x:c r="AH28" s="2032">
        <x:f t="shared" si="17"/>
        <x:v>52414</x:v>
      </x:c>
      <x:c r="AI28" s="2033">
        <x:f t="shared" si="18"/>
        <x:v>52376</x:v>
      </x:c>
      <x:c r="AJ28" s="2022"/>
      <x:c r="AK28" s="1799"/>
      <x:c r="AL28" s="1571"/>
      <x:c r="AN28" s="1807" t="s">
        <x:v>72</x:v>
      </x:c>
      <x:c r="AO28" s="1807" t="s">
        <x:v>73</x:v>
      </x:c>
      <x:c r="AP28" s="2025">
        <x:v>16</x:v>
      </x:c>
      <x:c r="AQ28" s="1797" t="s">
        <x:v>96</x:v>
      </x:c>
      <x:c r="AR28" s="1797" t="s">
        <x:v>87</x:v>
      </x:c>
      <x:c r="AS28" s="1791">
        <x:v>43912</x:v>
      </x:c>
      <x:c r="AT28" s="1798">
        <x:v>52414.2</x:v>
      </x:c>
      <x:c r="AU28" s="2027">
        <x:v>0</x:v>
      </x:c>
      <x:c r="AV28" s="1798">
        <x:v>52376</x:v>
      </x:c>
    </x:row>
    <x:row r="29" ht="15" customHeight="1">
      <x:c r="A29" s="2028">
        <x:f t="shared" si="19"/>
        <x:v>1</x:v>
      </x:c>
      <x:c r="B29" s="1937" t="str">
        <x:f>IF(C29="","","17th")</x:f>
        <x:v>17th</x:v>
      </x:c>
      <x:c r="C29" s="1938">
        <x:f t="shared" si="0"/>
        <x:v>43902</x:v>
      </x:c>
      <x:c r="D29" s="1939">
        <x:f t="shared" si="1"/>
        <x:v>17</x:v>
      </x:c>
      <x:c r="E29" s="1940" t="str">
        <x:f t="shared" si="2"/>
        <x:v>PAJARITOS, MEXICO</x:v>
      </x:c>
      <x:c r="F29" s="1941" t="str">
        <x:f t="shared" si="3"/>
        <x:v>FUEL OIL N6</x:v>
      </x:c>
      <x:c r="G29" s="1942">
        <x:f t="shared" si="4"/>
        <x:v>19128</x:v>
      </x:c>
      <x:c r="H29" s="1942">
        <x:f t="shared" si="5"/>
        <x:v>0</x:v>
      </x:c>
      <x:c r="I29" s="1942">
        <x:f t="shared" si="20"/>
        <x:v>19128</x:v>
      </x:c>
      <x:c r="J29" s="1942">
        <x:f t="shared" si="6"/>
        <x:v>19164</x:v>
      </x:c>
      <x:c r="K29" s="1939" t="str">
        <x:f t="shared" si="23"/>
        <x:v>Shore</x:v>
      </x:c>
      <x:c r="L29" s="1943">
        <x:f t="shared" si="7"/>
        <x:v>0.99812000000000001</x:v>
      </x:c>
      <x:c r="M29" s="1944" t="str">
        <x:f t="shared" si="21"/>
        <x:v>N</x:v>
      </x:c>
      <x:c r="N29" s="1944" t="str">
        <x:f t="shared" si="8"/>
        <x:v>Y</x:v>
      </x:c>
      <x:c r="O29" s="1945" t="str">
        <x:f t="shared" si="9"/>
        <x:v> </x:v>
      </x:c>
      <x:c r="P29" s="1945" t="str">
        <x:f t="shared" si="10"/>
        <x:v> </x:v>
      </x:c>
      <x:c r="Q29" s="1946" t="str">
        <x:f t="shared" si="22"/>
        <x:v>No</x:v>
      </x:c>
      <x:c r="R29" s="1947" t="str">
        <x:f t="shared" si="11"/>
        <x:v>Yes</x:v>
      </x:c>
      <x:c r="S29" s="1948" t="str">
        <x:f t="shared" si="12"/>
        <x:v> </x:v>
      </x:c>
      <x:c r="T29" s="1795"/>
      <x:c r="U29" s="2034"/>
      <x:c r="V29" s="2029">
        <x:f t="shared" si="13"/>
        <x:v>19164</x:v>
      </x:c>
      <x:c r="W29" s="1799"/>
      <x:c r="X29" s="1796" t="str">
        <x:f t="shared" si="14"/>
        <x:v>Shore</x:v>
      </x:c>
      <x:c r="Y29" s="1796"/>
      <x:c r="Z29" s="2030" t="str">
        <x:f t="shared" si="15"/>
        <x:v>N</x:v>
      </x:c>
      <x:c r="AA29" s="2030" t="str">
        <x:f t="shared" si="16"/>
        <x:v>N</x:v>
      </x:c>
      <x:c r="AB29" s="2031"/>
      <x:c r="AC29" s="2031"/>
      <x:c r="AD29" s="2031"/>
      <x:c r="AE29" s="2031"/>
      <x:c r="AF29" s="2031"/>
      <x:c r="AG29" s="2031"/>
      <x:c r="AH29" s="2032">
        <x:f t="shared" si="17"/>
        <x:v>19128</x:v>
      </x:c>
      <x:c r="AI29" s="2033">
        <x:f t="shared" si="18"/>
        <x:v>19164</x:v>
      </x:c>
      <x:c r="AJ29" s="2022"/>
      <x:c r="AK29" s="1799"/>
      <x:c r="AL29" s="1571"/>
      <x:c r="AN29" s="1807" t="s">
        <x:v>72</x:v>
      </x:c>
      <x:c r="AO29" s="1807" t="s">
        <x:v>73</x:v>
      </x:c>
      <x:c r="AP29" s="2025">
        <x:v>17</x:v>
      </x:c>
      <x:c r="AQ29" s="1797" t="s">
        <x:v>96</x:v>
      </x:c>
      <x:c r="AR29" s="1797" t="s">
        <x:v>87</x:v>
      </x:c>
      <x:c r="AS29" s="1791">
        <x:v>43902</x:v>
      </x:c>
      <x:c r="AT29" s="1798">
        <x:v>19127.77</x:v>
      </x:c>
      <x:c r="AU29" s="2027">
        <x:v>0</x:v>
      </x:c>
      <x:c r="AV29" s="1798">
        <x:v>19164</x:v>
      </x:c>
    </x:row>
    <x:row r="30" ht="18" customHeight="1">
      <x:c r="A30" s="2028">
        <x:f t="shared" si="19"/>
        <x:v>1</x:v>
      </x:c>
      <x:c r="B30" s="1937" t="str">
        <x:f>IF(C30="","","18th")</x:f>
        <x:v>18th</x:v>
      </x:c>
      <x:c r="C30" s="1938">
        <x:f t="shared" si="0"/>
        <x:v>43843</x:v>
      </x:c>
      <x:c r="D30" s="1939">
        <x:f t="shared" si="1"/>
        <x:v>18</x:v>
      </x:c>
      <x:c r="E30" s="1940" t="str">
        <x:f t="shared" si="2"/>
        <x:v>TAMPICO, MEXICO</x:v>
      </x:c>
      <x:c r="F30" s="1941" t="str">
        <x:f t="shared" si="3"/>
        <x:v>FUEL OIL N6</x:v>
      </x:c>
      <x:c r="G30" s="1942">
        <x:f t="shared" si="4"/>
        <x:v>31212</x:v>
      </x:c>
      <x:c r="H30" s="1942">
        <x:f t="shared" si="5"/>
        <x:v>0</x:v>
      </x:c>
      <x:c r="I30" s="1942">
        <x:f t="shared" si="20"/>
        <x:v>31212</x:v>
      </x:c>
      <x:c r="J30" s="1942">
        <x:f t="shared" si="6"/>
        <x:v>31285</x:v>
      </x:c>
      <x:c r="K30" s="1939" t="str">
        <x:f t="shared" si="23"/>
        <x:v>Shore</x:v>
      </x:c>
      <x:c r="L30" s="1943">
        <x:f t="shared" si="7"/>
        <x:v>0.99766999999999995</x:v>
      </x:c>
      <x:c r="M30" s="1944" t="str">
        <x:f t="shared" si="21"/>
        <x:v>N</x:v>
      </x:c>
      <x:c r="N30" s="1944" t="str">
        <x:f t="shared" si="8"/>
        <x:v>Y</x:v>
      </x:c>
      <x:c r="O30" s="1945" t="str">
        <x:f t="shared" si="9"/>
        <x:v> </x:v>
      </x:c>
      <x:c r="P30" s="1945" t="str">
        <x:f t="shared" si="10"/>
        <x:v> </x:v>
      </x:c>
      <x:c r="Q30" s="1946" t="str">
        <x:f t="shared" si="22"/>
        <x:v>No</x:v>
      </x:c>
      <x:c r="R30" s="1947" t="str">
        <x:f t="shared" si="11"/>
        <x:v>Yes</x:v>
      </x:c>
      <x:c r="S30" s="1948" t="str">
        <x:f t="shared" si="12"/>
        <x:v> </x:v>
      </x:c>
      <x:c r="T30" s="1795"/>
      <x:c r="U30" s="2034">
        <x:v>1</x:v>
      </x:c>
      <x:c r="V30" s="2029">
        <x:f t="shared" si="13"/>
        <x:v>31285</x:v>
      </x:c>
      <x:c r="W30" s="1799"/>
      <x:c r="X30" s="1796" t="str">
        <x:f t="shared" si="14"/>
        <x:v>Shore</x:v>
      </x:c>
      <x:c r="Y30" s="1796"/>
      <x:c r="Z30" s="2030" t="str">
        <x:f t="shared" si="15"/>
        <x:v>N</x:v>
      </x:c>
      <x:c r="AA30" s="2030" t="str">
        <x:f t="shared" si="16"/>
        <x:v>N</x:v>
      </x:c>
      <x:c r="AB30" s="2031"/>
      <x:c r="AC30" s="2031"/>
      <x:c r="AD30" s="2031"/>
      <x:c r="AE30" s="2031"/>
      <x:c r="AF30" s="2031"/>
      <x:c r="AG30" s="2031"/>
      <x:c r="AH30" s="2032">
        <x:f t="shared" si="17"/>
        <x:v>31212</x:v>
      </x:c>
      <x:c r="AI30" s="2033">
        <x:f t="shared" si="18"/>
        <x:v>31285</x:v>
      </x:c>
      <x:c r="AJ30" s="2022"/>
      <x:c r="AK30" s="1799"/>
      <x:c r="AL30" s="1571"/>
      <x:c r="AN30" s="1807" t="s">
        <x:v>72</x:v>
      </x:c>
      <x:c r="AO30" s="1807" t="s">
        <x:v>73</x:v>
      </x:c>
      <x:c r="AP30" s="2025">
        <x:v>18</x:v>
      </x:c>
      <x:c r="AQ30" s="1797" t="s">
        <x:v>96</x:v>
      </x:c>
      <x:c r="AR30" s="1797" t="s">
        <x:v>97</x:v>
      </x:c>
      <x:c r="AS30" s="1791">
        <x:v>43843</x:v>
      </x:c>
      <x:c r="AT30" s="1798">
        <x:v>31212.31</x:v>
      </x:c>
      <x:c r="AU30" s="2027">
        <x:v>0</x:v>
      </x:c>
      <x:c r="AV30" s="1798">
        <x:v>31285</x:v>
      </x:c>
    </x:row>
    <x:row r="31" ht="14.100000381469727" customHeight="1">
      <x:c r="A31" s="2028">
        <x:f t="shared" si="19"/>
        <x:v>1</x:v>
      </x:c>
      <x:c r="B31" s="1937" t="str">
        <x:f>IF(C31="","","19th")</x:f>
        <x:v>19th</x:v>
      </x:c>
      <x:c r="C31" s="1938">
        <x:f t="shared" si="0"/>
        <x:v>43804</x:v>
      </x:c>
      <x:c r="D31" s="1939">
        <x:f t="shared" si="1"/>
        <x:v>19</x:v>
      </x:c>
      <x:c r="E31" s="1940" t="str">
        <x:f t="shared" si="2"/>
        <x:v>YABUCOA, PUERTO RICO</x:v>
      </x:c>
      <x:c r="F31" s="1941" t="str">
        <x:f t="shared" si="3"/>
        <x:v>FUEL OIL</x:v>
      </x:c>
      <x:c r="G31" s="1942">
        <x:f t="shared" si="4"/>
        <x:v>45139</x:v>
      </x:c>
      <x:c r="H31" s="1942">
        <x:f t="shared" si="5"/>
        <x:v>0</x:v>
      </x:c>
      <x:c r="I31" s="1942">
        <x:f t="shared" si="20"/>
        <x:v>45139</x:v>
      </x:c>
      <x:c r="J31" s="1942">
        <x:f t="shared" si="6"/>
        <x:v>45069</x:v>
      </x:c>
      <x:c r="K31" s="1939" t="str">
        <x:f t="shared" si="23"/>
        <x:v>Shore</x:v>
      </x:c>
      <x:c r="L31" s="1943">
        <x:f t="shared" si="7"/>
        <x:v>1.0015499999999999</x:v>
      </x:c>
      <x:c r="M31" s="1944" t="str">
        <x:f t="shared" si="21"/>
        <x:v>N</x:v>
      </x:c>
      <x:c r="N31" s="1944" t="str">
        <x:f t="shared" si="8"/>
        <x:v>Y</x:v>
      </x:c>
      <x:c r="O31" s="1945" t="str">
        <x:f t="shared" si="9"/>
        <x:v> </x:v>
      </x:c>
      <x:c r="P31" s="1945" t="str">
        <x:f t="shared" si="10"/>
        <x:v> </x:v>
      </x:c>
      <x:c r="Q31" s="1946" t="str">
        <x:f t="shared" si="22"/>
        <x:v>No</x:v>
      </x:c>
      <x:c r="R31" s="1947" t="str">
        <x:f t="shared" si="11"/>
        <x:v>Yes</x:v>
      </x:c>
      <x:c r="S31" s="1948" t="str">
        <x:f t="shared" si="12"/>
        <x:v> </x:v>
      </x:c>
      <x:c r="T31" s="1795"/>
      <x:c r="U31" s="2034">
        <x:v>1</x:v>
      </x:c>
      <x:c r="V31" s="2029">
        <x:f t="shared" si="13"/>
        <x:v>45069</x:v>
      </x:c>
      <x:c r="W31" s="1799"/>
      <x:c r="X31" s="1796" t="str">
        <x:f t="shared" si="14"/>
        <x:v>Shore</x:v>
      </x:c>
      <x:c r="Y31" s="1796"/>
      <x:c r="Z31" s="2030" t="str">
        <x:f t="shared" si="15"/>
        <x:v>N</x:v>
      </x:c>
      <x:c r="AA31" s="2030" t="str">
        <x:f t="shared" si="16"/>
        <x:v>N</x:v>
      </x:c>
      <x:c r="AB31" s="2031"/>
      <x:c r="AC31" s="2031"/>
      <x:c r="AD31" s="2031"/>
      <x:c r="AE31" s="2031"/>
      <x:c r="AF31" s="2031"/>
      <x:c r="AG31" s="2031"/>
      <x:c r="AH31" s="2032">
        <x:f t="shared" si="17"/>
        <x:v>45139</x:v>
      </x:c>
      <x:c r="AI31" s="2033">
        <x:f t="shared" si="18"/>
        <x:v>45069</x:v>
      </x:c>
      <x:c r="AJ31" s="2022"/>
      <x:c r="AK31" s="1799"/>
      <x:c r="AL31" s="1571"/>
      <x:c r="AN31" s="1807" t="s">
        <x:v>72</x:v>
      </x:c>
      <x:c r="AO31" s="1807" t="s">
        <x:v>73</x:v>
      </x:c>
      <x:c r="AP31" s="2025">
        <x:v>19</x:v>
      </x:c>
      <x:c r="AQ31" s="1797" t="s">
        <x:v>83</x:v>
      </x:c>
      <x:c r="AR31" s="1797" t="s">
        <x:v>98</x:v>
      </x:c>
      <x:c r="AS31" s="1791">
        <x:v>43804</x:v>
      </x:c>
      <x:c r="AT31" s="1798">
        <x:v>45138.86</x:v>
      </x:c>
      <x:c r="AU31" s="2027">
        <x:v>0</x:v>
      </x:c>
      <x:c r="AV31" s="1798">
        <x:v>45069</x:v>
      </x:c>
    </x:row>
    <x:row r="32" ht="14.100000381469727" customHeight="1">
      <x:c r="A32" s="2028">
        <x:f t="shared" si="19"/>
        <x:v>1</x:v>
      </x:c>
      <x:c r="B32" s="1949" t="str">
        <x:f>IF(C32="","","20th")</x:f>
        <x:v>20th</x:v>
      </x:c>
      <x:c r="C32" s="1950">
        <x:f t="shared" si="0"/>
        <x:v>43763</x:v>
      </x:c>
      <x:c r="D32" s="1951">
        <x:f t="shared" si="1"/>
        <x:v>20</x:v>
      </x:c>
      <x:c r="E32" s="1952" t="str">
        <x:f t="shared" si="2"/>
        <x:v>BAHIA, COLUMBIA</x:v>
      </x:c>
      <x:c r="F32" s="1953" t="str">
        <x:f t="shared" si="3"/>
        <x:v>FUEL OIL</x:v>
      </x:c>
      <x:c r="G32" s="1954">
        <x:f t="shared" si="4"/>
        <x:v>31896</x:v>
      </x:c>
      <x:c r="H32" s="1954">
        <x:f t="shared" si="5"/>
        <x:v>0</x:v>
      </x:c>
      <x:c r="I32" s="1954">
        <x:f t="shared" si="20"/>
        <x:v>31896</x:v>
      </x:c>
      <x:c r="J32" s="1954">
        <x:f t="shared" si="6"/>
        <x:v>31959</x:v>
      </x:c>
      <x:c r="K32" s="1951" t="str">
        <x:f t="shared" si="23"/>
        <x:v>Shore</x:v>
      </x:c>
      <x:c r="L32" s="1955">
        <x:f t="shared" si="7"/>
        <x:v>0.99802999999999997</x:v>
      </x:c>
      <x:c r="M32" s="1956" t="str">
        <x:f t="shared" si="21"/>
        <x:v>N</x:v>
      </x:c>
      <x:c r="N32" s="1956" t="str">
        <x:f t="shared" si="8"/>
        <x:v>Y</x:v>
      </x:c>
      <x:c r="O32" s="1957" t="str">
        <x:f t="shared" si="9"/>
        <x:v> </x:v>
      </x:c>
      <x:c r="P32" s="1957" t="str">
        <x:f t="shared" si="10"/>
        <x:v> </x:v>
      </x:c>
      <x:c r="Q32" s="1958" t="str">
        <x:f t="shared" si="22"/>
        <x:v>No</x:v>
      </x:c>
      <x:c r="R32" s="1959" t="str">
        <x:f t="shared" si="11"/>
        <x:v>Yes</x:v>
      </x:c>
      <x:c r="S32" s="1960" t="str">
        <x:f t="shared" si="12"/>
        <x:v> </x:v>
      </x:c>
      <x:c r="T32" s="1795"/>
      <x:c r="U32" s="2034"/>
      <x:c r="V32" s="2029">
        <x:f t="shared" si="13"/>
        <x:v>31959</x:v>
      </x:c>
      <x:c r="W32" s="1799"/>
      <x:c r="X32" s="1796" t="str">
        <x:f t="shared" si="14"/>
        <x:v>Shore</x:v>
      </x:c>
      <x:c r="Y32" s="1796"/>
      <x:c r="Z32" s="2030" t="str">
        <x:f t="shared" si="15"/>
        <x:v>N</x:v>
      </x:c>
      <x:c r="AA32" s="2030" t="str">
        <x:f t="shared" si="16"/>
        <x:v>N</x:v>
      </x:c>
      <x:c r="AB32" s="2031"/>
      <x:c r="AC32" s="2031"/>
      <x:c r="AD32" s="2031"/>
      <x:c r="AE32" s="2031"/>
      <x:c r="AF32" s="2031"/>
      <x:c r="AG32" s="2035"/>
      <x:c r="AH32" s="2032">
        <x:f t="shared" si="17"/>
        <x:v>31896</x:v>
      </x:c>
      <x:c r="AI32" s="2033">
        <x:f t="shared" si="18"/>
        <x:v>31959</x:v>
      </x:c>
      <x:c r="AJ32" s="2022"/>
      <x:c r="AK32" s="1799"/>
      <x:c r="AL32" s="1571"/>
      <x:c r="AN32" s="1807" t="s">
        <x:v>72</x:v>
      </x:c>
      <x:c r="AO32" s="1807" t="s">
        <x:v>73</x:v>
      </x:c>
      <x:c r="AP32" s="2025">
        <x:v>20</x:v>
      </x:c>
      <x:c r="AQ32" s="1797" t="s">
        <x:v>83</x:v>
      </x:c>
      <x:c r="AR32" s="1797" t="s">
        <x:v>92</x:v>
      </x:c>
      <x:c r="AS32" s="1791">
        <x:v>43763</x:v>
      </x:c>
      <x:c r="AT32" s="1798">
        <x:v>31895.85</x:v>
      </x:c>
      <x:c r="AU32" s="2027">
        <x:v>0</x:v>
      </x:c>
      <x:c r="AV32" s="1798">
        <x:v>31959</x:v>
      </x:c>
    </x:row>
    <x:row r="33" ht="6" customHeight="1">
      <x:c r="A33" s="2028"/>
      <x:c r="B33" s="1961"/>
      <x:c r="C33" s="1962"/>
      <x:c r="D33" s="1963"/>
      <x:c r="E33" s="1964"/>
      <x:c r="F33" s="1964"/>
      <x:c r="G33" s="1965"/>
      <x:c r="H33" s="1965"/>
      <x:c r="I33" s="1965"/>
      <x:c r="J33" s="1965"/>
      <x:c r="K33" s="1966"/>
      <x:c r="L33" s="1967"/>
      <x:c r="M33" s="1968"/>
      <x:c r="N33" s="1969"/>
      <x:c r="O33" s="1970"/>
      <x:c r="P33" s="1971"/>
      <x:c r="Q33" s="1971"/>
      <x:c r="R33" s="1971"/>
      <x:c r="S33" s="1971"/>
      <x:c r="T33" s="2031"/>
      <x:c r="U33" s="2031"/>
      <x:c r="V33" s="2031"/>
      <x:c r="W33" s="2031"/>
      <x:c r="X33" s="2031"/>
      <x:c r="Y33" s="2031"/>
      <x:c r="Z33" s="2031"/>
      <x:c r="AA33" s="2031"/>
      <x:c r="AB33" s="2031"/>
      <x:c r="AC33" s="2031"/>
      <x:c r="AD33" s="2031"/>
      <x:c r="AE33" s="2031"/>
      <x:c r="AF33" s="2031"/>
      <x:c r="AG33" s="2031"/>
      <x:c r="AH33" s="2036"/>
      <x:c r="AI33" s="2036"/>
      <x:c r="AJ33" s="2022"/>
      <x:c r="AK33" s="1799"/>
      <x:c r="AL33" s="1796"/>
      <x:c r="AM33" s="1796"/>
      <x:c r="AN33" s="1800"/>
      <x:c r="AO33" s="1801"/>
      <x:c r="AP33" s="1801"/>
      <x:c r="AQ33" s="1801"/>
      <x:c r="AR33" s="2016"/>
    </x:row>
    <x:row r="34" ht="14.100000381469727" customHeight="1">
      <x:c r="B34" s="1972" t="s">
        <x:v>99</x:v>
      </x:c>
      <x:c r="C34" s="1972"/>
      <x:c r="D34" s="1972"/>
      <x:c r="E34" s="1972"/>
      <x:c r="F34" s="1973"/>
      <x:c r="G34" s="1974"/>
      <x:c r="H34" s="1975" t="s">
        <x:v>100</x:v>
      </x:c>
      <x:c r="I34" s="2595" t="n">
        <x:f>SUMIF(A13:I32,1,I13:I32)</x:f>
        <x:v>834379</x:v>
      </x:c>
      <x:c r="J34" s="2596" t="n">
        <x:f>SUMIF(A13:J32,1,J13:J32)</x:f>
        <x:v>835008</x:v>
      </x:c>
      <x:c r="K34" s="1976" t="s">
        <x:v>5</x:v>
      </x:c>
      <x:c r="L34" s="1977"/>
      <x:c r="M34" s="1978" t="s">
        <x:v>101</x:v>
      </x:c>
      <x:c r="N34" s="1979" t="n">
        <x:f>SUM(N13:N32)</x:f>
        <x:v>0</x:v>
      </x:c>
      <x:c r="O34" s="1980" t="n">
        <x:f>SUM(O13:O32)</x:f>
        <x:v>0</x:v>
      </x:c>
      <x:c r="P34" s="1981"/>
      <x:c r="Q34" s="1981"/>
      <x:c r="R34" s="1981"/>
      <x:c r="S34" s="1981"/>
      <x:c r="T34" s="2037"/>
      <x:c r="U34" s="2037"/>
      <x:c r="V34" s="2037"/>
      <x:c r="W34" s="2037"/>
      <x:c r="X34" s="2037"/>
      <x:c r="Y34" s="2037"/>
      <x:c r="Z34" s="2037"/>
      <x:c r="AA34" s="2037"/>
      <x:c r="AB34" s="2037"/>
      <x:c r="AC34" s="2037"/>
      <x:c r="AD34" s="2037"/>
      <x:c r="AE34" s="2037"/>
      <x:c r="AF34" s="2037"/>
      <x:c r="AG34" s="2037"/>
      <x:c r="AH34" s="2038">
        <x:v>8158358</x:v>
      </x:c>
      <x:c r="AI34" s="2039" t="n">
        <x:f>SUM(AI13:AI32)</x:f>
        <x:v>677775</x:v>
      </x:c>
      <x:c r="AJ34" s="2022"/>
      <x:c r="AK34" s="1799"/>
      <x:c r="AL34" s="1796"/>
      <x:c r="AM34" s="1796"/>
      <x:c r="AN34" s="1800"/>
      <x:c r="AO34" s="1801"/>
      <x:c r="AP34" s="1801"/>
      <x:c r="AQ34" s="1801"/>
      <x:c r="AR34" s="2016"/>
    </x:row>
    <x:row r="35" ht="14.100000381469727" customHeight="1">
      <x:c r="B35" s="1982" t="s">
        <x:v>102</x:v>
      </x:c>
      <x:c r="C35" s="1972"/>
      <x:c r="D35" s="1894"/>
      <x:c r="E35" s="1894"/>
      <x:c r="F35" s="2848" t="s">
        <x:v>103</x:v>
      </x:c>
      <x:c r="G35" s="2849"/>
      <x:c r="H35" s="2850"/>
      <x:c r="I35" s="2851" t="n">
        <x:f>ROUND(I34/J34,5)</x:f>
        <x:v>0.99925</x:v>
      </x:c>
      <x:c r="J35" s="2852"/>
      <x:c r="K35" s="1983"/>
      <x:c r="L35" s="1984"/>
      <x:c r="M35" s="1984"/>
      <x:c r="N35" s="1985"/>
      <x:c r="O35" s="1985"/>
      <x:c r="P35" s="1985"/>
      <x:c r="Q35" s="1985"/>
      <x:c r="R35" s="1985"/>
      <x:c r="S35" s="1985"/>
      <x:c r="T35" s="2041"/>
      <x:c r="U35" s="2041"/>
      <x:c r="V35" s="2041"/>
      <x:c r="W35" s="2041" t="n">
        <x:f>COUNTIFS(Q13:Q32,"NO",R13:R32,"YES")</x:f>
        <x:v>15</x:v>
      </x:c>
      <x:c r="X35" s="2041"/>
      <x:c r="Y35" s="2041"/>
      <x:c r="Z35" s="2041"/>
      <x:c r="AA35" s="2041"/>
      <x:c r="AB35" s="2041"/>
      <x:c r="AC35" s="2041"/>
      <x:c r="AD35" s="2041"/>
      <x:c r="AE35" s="2041"/>
      <x:c r="AF35" s="2041"/>
      <x:c r="AG35" s="2041"/>
      <x:c r="AH35" s="2041"/>
      <x:c r="AI35" s="2041"/>
      <x:c r="AJ35" s="2022"/>
      <x:c r="AK35" s="1799"/>
      <x:c r="AL35" s="1796"/>
      <x:c r="AM35" s="1796"/>
      <x:c r="AN35" s="1800"/>
      <x:c r="AO35" s="1801"/>
      <x:c r="AP35" s="1801"/>
      <x:c r="AQ35" s="1801"/>
      <x:c r="AR35" s="2016"/>
    </x:row>
    <x:row r="36" ht="15" customHeight="1">
      <x:c r="B36" s="1982" t="s">
        <x:v>104</x:v>
      </x:c>
      <x:c r="C36" s="1972"/>
      <x:c r="D36" s="1894"/>
      <x:c r="E36" s="1894"/>
      <x:c r="F36" s="2861" t="s">
        <x:v>105</x:v>
      </x:c>
      <x:c r="G36" s="2862"/>
      <x:c r="H36" s="2863"/>
      <x:c r="I36" s="1986" t="n">
        <x:f>+I35-0.003</x:f>
        <x:v>0.99625</x:v>
      </x:c>
      <x:c r="J36" s="1987" t="n">
        <x:f>+I35+0.003</x:f>
        <x:v>1.0022499999999999</x:v>
      </x:c>
      <x:c r="K36" s="1988"/>
      <x:c r="L36" s="1984"/>
      <x:c r="M36" s="1984"/>
      <x:c r="N36" s="1985"/>
      <x:c r="O36" s="1985"/>
      <x:c r="P36" s="1985"/>
      <x:c r="Q36" s="1985"/>
      <x:c r="R36" s="1985"/>
      <x:c r="S36" s="1985"/>
      <x:c r="T36" s="2041"/>
      <x:c r="U36" s="2041"/>
      <x:c r="V36" s="2041"/>
      <x:c r="W36" s="2041"/>
      <x:c r="X36" s="2041"/>
      <x:c r="Y36" s="2041"/>
      <x:c r="Z36" s="2041"/>
      <x:c r="AA36" s="2041"/>
      <x:c r="AB36" s="2041"/>
      <x:c r="AC36" s="2041"/>
      <x:c r="AD36" s="2041"/>
      <x:c r="AE36" s="2041"/>
      <x:c r="AF36" s="2041"/>
      <x:c r="AG36" s="2041"/>
      <x:c r="AH36" s="2041"/>
      <x:c r="AI36" s="2042" t="n">
        <x:f>+AH34/AI34</x:f>
        <x:v>12.036970971192504</x:v>
      </x:c>
      <x:c r="AJ36" s="2022"/>
      <x:c r="AK36" s="1799"/>
      <x:c r="AL36" s="2043"/>
      <x:c r="AM36" s="1796"/>
      <x:c r="AN36" s="1800"/>
      <x:c r="AO36" s="1801"/>
      <x:c r="AP36" s="1801"/>
      <x:c r="AQ36" s="1801"/>
      <x:c r="AR36" s="2016"/>
    </x:row>
    <x:row r="37" ht="15" customHeight="1">
      <x:c r="B37" s="1982" t="s">
        <x:v>106</x:v>
      </x:c>
      <x:c r="C37" s="1972"/>
      <x:c r="D37" s="1982"/>
      <x:c r="E37" s="1982"/>
      <x:c r="F37" s="2853" t="s">
        <x:v>107</x:v>
      </x:c>
      <x:c r="G37" s="2854"/>
      <x:c r="H37" s="2855"/>
      <x:c r="I37" s="2597" t="n">
        <x:f>SUM(AH13:AH32)</x:f>
        <x:v>677019</x:v>
      </x:c>
      <x:c r="J37" s="2598" t="n">
        <x:f>SUM(AI13:AI32)</x:f>
        <x:v>677775</x:v>
      </x:c>
      <x:c r="K37" s="1982"/>
      <x:c r="L37" s="1982"/>
      <x:c r="M37" s="1982"/>
      <x:c r="N37" s="1982"/>
      <x:c r="O37" s="1982"/>
      <x:c r="P37" s="1982"/>
      <x:c r="Q37" s="1982"/>
      <x:c r="R37" s="1982"/>
      <x:c r="S37" s="1982"/>
      <x:c r="T37" s="1571"/>
      <x:c r="U37" s="1571"/>
      <x:c r="V37" s="1571"/>
      <x:c r="W37" s="1571"/>
      <x:c r="X37" s="2040"/>
      <x:c r="Y37" s="2040"/>
      <x:c r="Z37" s="2040"/>
      <x:c r="AA37" s="2040"/>
      <x:c r="AB37" s="2040"/>
      <x:c r="AC37" s="2040"/>
      <x:c r="AD37" s="2040"/>
      <x:c r="AE37" s="2040"/>
      <x:c r="AF37" s="2040"/>
      <x:c r="AG37" s="2040"/>
      <x:c r="AH37" s="2040"/>
      <x:c r="AI37" s="2040"/>
      <x:c r="AJ37" s="2022"/>
      <x:c r="AK37" s="1799"/>
      <x:c r="AL37" s="2043"/>
      <x:c r="AM37" s="1796"/>
      <x:c r="AN37" s="1800"/>
      <x:c r="AO37" s="1801"/>
      <x:c r="AP37" s="1801"/>
      <x:c r="AQ37" s="1801"/>
      <x:c r="AR37" s="2016"/>
    </x:row>
    <x:row r="38" ht="15" customHeight="1">
      <x:c r="B38" s="1982" t="s">
        <x:v>108</x:v>
      </x:c>
      <x:c r="C38" s="1972"/>
      <x:c r="D38" s="1982"/>
      <x:c r="E38" s="1982"/>
      <x:c r="F38" s="2856" t="s">
        <x:v>3</x:v>
      </x:c>
      <x:c r="G38" s="2857"/>
      <x:c r="H38" s="2858"/>
      <x:c r="I38" s="2859" t="n">
        <x:f>IF(W35&lt;5,1,ROUND(I37/J37,4))</x:f>
        <x:v>0.9989</x:v>
      </x:c>
      <x:c r="J38" s="2860"/>
      <x:c r="K38" s="1989"/>
      <x:c r="L38" s="1982"/>
      <x:c r="M38" s="1982"/>
      <x:c r="N38" s="1982"/>
      <x:c r="O38" s="1982"/>
      <x:c r="P38" s="1982"/>
      <x:c r="Q38" s="1982"/>
      <x:c r="R38" s="1982"/>
      <x:c r="S38" s="1982"/>
      <x:c r="T38" s="1571"/>
      <x:c r="U38" s="1571"/>
      <x:c r="V38" s="1571"/>
      <x:c r="W38" s="1571"/>
      <x:c r="X38" s="2040"/>
      <x:c r="Y38" s="2040"/>
      <x:c r="Z38" s="2040"/>
      <x:c r="AA38" s="2040"/>
      <x:c r="AB38" s="2040"/>
      <x:c r="AC38" s="2040"/>
      <x:c r="AD38" s="2040"/>
      <x:c r="AE38" s="2040"/>
      <x:c r="AF38" s="2040"/>
      <x:c r="AG38" s="2040"/>
      <x:c r="AH38" s="2040"/>
      <x:c r="AI38" s="2040"/>
      <x:c r="AJ38" s="2022"/>
      <x:c r="AK38" s="1799"/>
      <x:c r="AL38" s="2043"/>
      <x:c r="AM38" s="1796"/>
      <x:c r="AN38" s="1800"/>
      <x:c r="AO38" s="1801"/>
      <x:c r="AP38" s="1801"/>
      <x:c r="AQ38" s="1801"/>
      <x:c r="AR38" s="2016"/>
    </x:row>
    <x:row r="39" ht="14.100000381469727" customHeight="1">
      <x:c r="B39" s="1982" t="s">
        <x:v>109</x:v>
      </x:c>
      <x:c r="C39" s="1982"/>
      <x:c r="D39" s="1982"/>
      <x:c r="E39" s="1982"/>
      <x:c r="F39" s="1982"/>
      <x:c r="G39" s="1982"/>
      <x:c r="H39" s="1982"/>
      <x:c r="I39" s="1984"/>
      <x:c r="J39" s="1990"/>
      <x:c r="K39" s="1982"/>
      <x:c r="L39" s="1982"/>
      <x:c r="M39" s="1982"/>
      <x:c r="N39" s="1982"/>
      <x:c r="O39" s="1982"/>
      <x:c r="P39" s="1982"/>
      <x:c r="Q39" s="1982"/>
      <x:c r="R39" s="1982"/>
      <x:c r="S39" s="1982"/>
      <x:c r="T39" s="1571"/>
      <x:c r="U39" s="1571"/>
      <x:c r="V39" s="1571"/>
      <x:c r="W39" s="1571"/>
      <x:c r="X39" s="2040"/>
      <x:c r="Y39" s="2040"/>
      <x:c r="Z39" s="2040"/>
      <x:c r="AA39" s="2040"/>
      <x:c r="AB39" s="2040"/>
      <x:c r="AC39" s="2040"/>
      <x:c r="AD39" s="2040"/>
      <x:c r="AE39" s="2040"/>
      <x:c r="AF39" s="2040"/>
      <x:c r="AG39" s="2040"/>
      <x:c r="AH39" s="2040"/>
      <x:c r="AI39" s="2040"/>
      <x:c r="AJ39" s="2022"/>
      <x:c r="AK39" s="1799"/>
      <x:c r="AL39" s="1796"/>
      <x:c r="AM39" s="1796"/>
      <x:c r="AN39" s="1800"/>
      <x:c r="AO39" s="1801"/>
      <x:c r="AP39" s="1801"/>
      <x:c r="AQ39" s="1801"/>
      <x:c r="AR39" s="2016"/>
    </x:row>
    <x:row r="40" ht="14.100000381469727" customHeight="1">
      <x:c r="B40" s="1982" t="s">
        <x:v>110</x:v>
      </x:c>
      <x:c r="C40" s="1982"/>
      <x:c r="D40" s="1982"/>
      <x:c r="E40" s="1982"/>
      <x:c r="F40" s="1982"/>
      <x:c r="G40" s="1982"/>
      <x:c r="H40" s="1982"/>
      <x:c r="I40" s="1991"/>
      <x:c r="J40" s="1992"/>
      <x:c r="K40" s="1982"/>
      <x:c r="L40" s="1982"/>
      <x:c r="M40" s="1982"/>
      <x:c r="N40" s="1982"/>
      <x:c r="O40" s="1982"/>
      <x:c r="P40" s="1982"/>
      <x:c r="Q40" s="1982"/>
      <x:c r="R40" s="1982"/>
      <x:c r="S40" s="1982"/>
      <x:c r="T40" s="1571"/>
      <x:c r="U40" s="1571"/>
      <x:c r="V40" s="1571"/>
      <x:c r="W40" s="1571"/>
      <x:c r="X40" s="2040"/>
      <x:c r="Y40" s="2040"/>
      <x:c r="Z40" s="2040"/>
      <x:c r="AA40" s="2040"/>
      <x:c r="AB40" s="2040"/>
      <x:c r="AC40" s="2040"/>
      <x:c r="AD40" s="2040"/>
      <x:c r="AE40" s="2040"/>
      <x:c r="AF40" s="2040"/>
      <x:c r="AG40" s="2040"/>
      <x:c r="AH40" s="2040"/>
      <x:c r="AI40" s="2040"/>
      <x:c r="AJ40" s="2022"/>
      <x:c r="AK40" s="2016"/>
      <x:c r="AL40" s="2016"/>
      <x:c r="AM40" s="2016"/>
      <x:c r="AN40" s="2016"/>
      <x:c r="AO40" s="2016"/>
      <x:c r="AP40" s="2016"/>
      <x:c r="AQ40" s="2016"/>
      <x:c r="AR40" s="2016"/>
    </x:row>
    <x:row r="41" ht="14.100000381469727" customHeight="1">
      <x:c r="B41" s="1982" t="s">
        <x:v>111</x:v>
      </x:c>
      <x:c r="C41" s="1982"/>
      <x:c r="D41" s="1982"/>
      <x:c r="E41" s="1982"/>
      <x:c r="F41" s="1982"/>
      <x:c r="G41" s="1982"/>
      <x:c r="H41" s="1982"/>
      <x:c r="I41" s="1991"/>
      <x:c r="J41" s="1982"/>
      <x:c r="K41" s="1982"/>
      <x:c r="L41" s="1982"/>
      <x:c r="M41" s="1982"/>
      <x:c r="N41" s="1982"/>
      <x:c r="O41" s="1982"/>
      <x:c r="P41" s="1982"/>
      <x:c r="Q41" s="1982"/>
      <x:c r="R41" s="1982"/>
      <x:c r="S41" s="1982"/>
      <x:c r="T41" s="1571"/>
      <x:c r="U41" s="1571"/>
      <x:c r="V41" s="1571"/>
      <x:c r="W41" s="1571"/>
      <x:c r="X41" s="2040"/>
      <x:c r="Y41" s="2040"/>
      <x:c r="Z41" s="2040"/>
      <x:c r="AA41" s="2040"/>
      <x:c r="AB41" s="2040"/>
      <x:c r="AC41" s="2040"/>
      <x:c r="AD41" s="2040"/>
      <x:c r="AE41" s="2040"/>
      <x:c r="AF41" s="2040"/>
      <x:c r="AG41" s="2040"/>
      <x:c r="AH41" s="2040"/>
      <x:c r="AI41" s="2040"/>
      <x:c r="AJ41" s="2022"/>
      <x:c r="AK41" s="2016" t="n">
        <x:f>COUNT(AI13:AI32)</x:f>
        <x:v>15</x:v>
      </x:c>
      <x:c r="AL41" s="2016"/>
      <x:c r="AM41" s="2016"/>
      <x:c r="AN41" s="2016"/>
      <x:c r="AO41" s="2016"/>
      <x:c r="AP41" s="2016"/>
      <x:c r="AQ41" s="2016"/>
      <x:c r="AR41" s="2016"/>
    </x:row>
    <x:row r="42" ht="14.100000381469727" customHeight="1">
      <x:c r="B42" s="1982"/>
      <x:c r="C42" s="1982"/>
      <x:c r="D42" s="1982"/>
      <x:c r="E42" s="1982"/>
      <x:c r="F42" s="1982"/>
      <x:c r="G42" s="1982"/>
      <x:c r="H42" s="1982"/>
      <x:c r="I42" s="1982"/>
      <x:c r="J42" s="1982"/>
      <x:c r="K42" s="1982"/>
      <x:c r="L42" s="1982"/>
      <x:c r="M42" s="1982"/>
      <x:c r="N42" s="1982"/>
      <x:c r="O42" s="1982"/>
      <x:c r="P42" s="1982"/>
      <x:c r="Q42" s="1982"/>
      <x:c r="R42" s="1982"/>
      <x:c r="S42" s="1982"/>
      <x:c r="T42" s="1571"/>
      <x:c r="Z42" s="2040"/>
      <x:c r="AA42" s="2040"/>
      <x:c r="AB42" s="2040"/>
      <x:c r="AC42" s="2040"/>
      <x:c r="AD42" s="2040"/>
      <x:c r="AE42" s="2040"/>
      <x:c r="AF42" s="2040"/>
      <x:c r="AG42" s="2040"/>
      <x:c r="AH42" s="2040"/>
      <x:c r="AI42" s="2040"/>
      <x:c r="AJ42" s="2022"/>
      <x:c r="AK42" s="2016"/>
      <x:c r="AL42" s="2016"/>
      <x:c r="AM42" s="2016"/>
      <x:c r="AN42" s="2016"/>
      <x:c r="AO42" s="2016"/>
      <x:c r="AP42" s="2016"/>
      <x:c r="AQ42" s="2016"/>
      <x:c r="AR42" s="2016"/>
    </x:row>
    <x:row r="43" ht="14.100000381469727" customHeight="1">
      <x:c r="B43" s="2869"/>
      <x:c r="C43" s="2869"/>
      <x:c r="D43" s="2869"/>
      <x:c r="E43" s="2869"/>
      <x:c r="F43" s="2869"/>
      <x:c r="G43" s="2869"/>
      <x:c r="H43" s="2869"/>
      <x:c r="I43" s="2869"/>
      <x:c r="J43" s="2869"/>
      <x:c r="K43" s="1982"/>
      <x:c r="L43" s="1982"/>
      <x:c r="M43" s="1982"/>
      <x:c r="N43" s="1982"/>
      <x:c r="O43" s="1982"/>
      <x:c r="P43" s="1982"/>
      <x:c r="Q43" s="1982"/>
      <x:c r="R43" s="1982"/>
      <x:c r="S43" s="1982"/>
      <x:c r="T43" s="2040"/>
      <x:c r="U43" s="2044" t="s">
        <x:v>5</x:v>
      </x:c>
      <x:c r="Z43" s="2040"/>
      <x:c r="AA43" s="2040"/>
      <x:c r="AB43" s="2040"/>
      <x:c r="AC43" s="2040"/>
      <x:c r="AD43" s="2040"/>
      <x:c r="AE43" s="2040"/>
      <x:c r="AF43" s="2040"/>
      <x:c r="AG43" s="2040"/>
      <x:c r="AH43" s="2040"/>
      <x:c r="AI43" s="2040"/>
      <x:c r="AJ43" s="2022"/>
      <x:c r="AK43" s="2016"/>
      <x:c r="AL43" s="2016"/>
      <x:c r="AM43" s="2016"/>
      <x:c r="AN43" s="2016"/>
      <x:c r="AO43" s="2016"/>
      <x:c r="AP43" s="2016"/>
      <x:c r="AQ43" s="2016"/>
      <x:c r="AR43" s="2016"/>
    </x:row>
    <x:row r="44" ht="12" customHeight="1">
      <x:c r="B44" s="1982"/>
      <x:c r="C44" s="1982"/>
      <x:c r="D44" s="1982"/>
      <x:c r="E44" s="1982"/>
      <x:c r="F44" s="1982"/>
      <x:c r="G44" s="1982"/>
      <x:c r="H44" s="1982"/>
      <x:c r="I44" s="1982"/>
      <x:c r="J44" s="1982"/>
      <x:c r="K44" s="1982"/>
      <x:c r="L44" s="1993"/>
      <x:c r="M44" s="1993"/>
      <x:c r="N44" s="1993"/>
      <x:c r="O44" s="1993"/>
      <x:c r="P44" s="1993"/>
      <x:c r="Q44" s="1993"/>
      <x:c r="R44" s="1993"/>
      <x:c r="S44" s="1993"/>
      <x:c r="T44" s="2044" t="s">
        <x:v>112</x:v>
      </x:c>
      <x:c r="Z44" s="2044"/>
      <x:c r="AA44" s="2044"/>
      <x:c r="AB44" s="2044"/>
      <x:c r="AC44" s="2044"/>
      <x:c r="AD44" s="2044"/>
      <x:c r="AE44" s="2044"/>
      <x:c r="AF44" s="2044"/>
      <x:c r="AG44" s="2044"/>
      <x:c r="AH44" s="2044"/>
      <x:c r="AI44" s="2044"/>
    </x:row>
    <x:row r="45" ht="10.5" customHeight="1">
      <x:c r="B45" s="1982"/>
      <x:c r="C45" s="1982"/>
      <x:c r="D45" s="1982"/>
      <x:c r="E45" s="1982"/>
      <x:c r="F45" s="1982"/>
      <x:c r="G45" s="1982"/>
      <x:c r="H45" s="1982"/>
      <x:c r="I45" s="1982"/>
      <x:c r="J45" s="1982"/>
      <x:c r="K45" s="1982"/>
      <x:c r="L45" s="1993"/>
      <x:c r="M45" s="1993"/>
      <x:c r="N45" s="1993"/>
      <x:c r="O45" s="1993"/>
      <x:c r="P45" s="1993"/>
      <x:c r="Q45" s="1993"/>
      <x:c r="R45" s="1993"/>
      <x:c r="S45" s="1993"/>
      <x:c r="T45" s="2044" t="s">
        <x:v>113</x:v>
      </x:c>
      <x:c r="U45" s="2044" t="s">
        <x:v>5</x:v>
      </x:c>
      <x:c r="V45" s="2044" t="s">
        <x:v>11</x:v>
      </x:c>
      <x:c r="W45" s="2044" t="s">
        <x:v>5</x:v>
      </x:c>
      <x:c r="X45" s="2044" t="s">
        <x:v>5</x:v>
      </x:c>
      <x:c r="Y45" s="2044" t="s">
        <x:v>5</x:v>
      </x:c>
      <x:c r="Z45" s="2044"/>
      <x:c r="AA45" s="2044"/>
      <x:c r="AB45" s="2044"/>
      <x:c r="AC45" s="2044"/>
      <x:c r="AD45" s="2044"/>
      <x:c r="AE45" s="2044"/>
      <x:c r="AF45" s="2044"/>
      <x:c r="AG45" s="2044"/>
      <x:c r="AH45" s="2044"/>
      <x:c r="AI45" s="2044"/>
    </x:row>
    <x:row r="46" ht="15" customHeight="1">
      <x:c r="B46" s="1894"/>
      <x:c r="C46" s="1894"/>
      <x:c r="D46" s="1994"/>
      <x:c r="E46" s="1994"/>
      <x:c r="F46" s="1995"/>
      <x:c r="G46" s="1995"/>
      <x:c r="H46" s="1995"/>
      <x:c r="I46" s="1995"/>
      <x:c r="J46" s="1995"/>
      <x:c r="K46" s="1995"/>
      <x:c r="L46" s="1995"/>
      <x:c r="M46" s="1996"/>
      <x:c r="N46" s="1996"/>
      <x:c r="O46" s="1996"/>
      <x:c r="P46" s="1996"/>
      <x:c r="Q46" s="1996"/>
      <x:c r="R46" s="1996"/>
      <x:c r="S46" s="1996"/>
      <x:c r="T46" s="1803" t="s">
        <x:v>114</x:v>
      </x:c>
      <x:c r="U46" s="1803" t="s">
        <x:v>72</x:v>
      </x:c>
      <x:c r="V46" s="1803" t="s">
        <x:v>115</x:v>
      </x:c>
      <x:c r="W46" s="1803" t="s">
        <x:v>116</x:v>
      </x:c>
      <x:c r="X46" s="1803" t="s">
        <x:v>117</x:v>
      </x:c>
      <x:c r="Y46" s="1803" t="s">
        <x:v>118</x:v>
      </x:c>
      <x:c r="Z46" s="1803"/>
      <x:c r="AA46" s="1803"/>
      <x:c r="AB46" s="1803"/>
      <x:c r="AC46" s="1803"/>
      <x:c r="AD46" s="1803"/>
      <x:c r="AE46" s="1803"/>
      <x:c r="AF46" s="1803"/>
      <x:c r="AG46" s="1803"/>
      <x:c r="AH46" s="1803"/>
      <x:c r="AI46" s="1804"/>
    </x:row>
    <x:row r="47" ht="15" customHeight="1">
      <x:c r="B47" s="1894"/>
      <x:c r="C47" s="1894"/>
      <x:c r="D47" s="1994"/>
      <x:c r="E47" s="1994"/>
      <x:c r="F47" s="1995"/>
      <x:c r="G47" s="1995"/>
      <x:c r="H47" s="1995"/>
      <x:c r="I47" s="1995"/>
      <x:c r="J47" s="1995"/>
      <x:c r="K47" s="1995"/>
      <x:c r="L47" s="1995"/>
      <x:c r="M47" s="1996"/>
      <x:c r="N47" s="1996"/>
      <x:c r="O47" s="1996"/>
      <x:c r="P47" s="1996"/>
      <x:c r="Q47" s="1996"/>
      <x:c r="R47" s="1996"/>
      <x:c r="S47" s="1996"/>
      <x:c r="T47" s="1803"/>
      <x:c r="U47" s="2004" t="s">
        <x:v>73</x:v>
      </x:c>
      <x:c r="V47" s="2045" t="s">
        <x:v>119</x:v>
      </x:c>
      <x:c r="W47" s="2045" t="s">
        <x:v>120</x:v>
      </x:c>
      <x:c r="X47" s="2045" t="s">
        <x:v>121</x:v>
      </x:c>
      <x:c r="Y47" s="2044" t="s">
        <x:v>122</x:v>
      </x:c>
      <x:c r="Z47" s="1803"/>
      <x:c r="AA47" s="1803"/>
      <x:c r="AB47" s="1803"/>
      <x:c r="AC47" s="1803"/>
      <x:c r="AD47" s="1803"/>
      <x:c r="AE47" s="1803"/>
      <x:c r="AF47" s="1803"/>
      <x:c r="AG47" s="1803"/>
      <x:c r="AH47" s="1803"/>
      <x:c r="AI47" s="1804"/>
    </x:row>
    <x:row r="48" ht="12" customHeight="1">
      <x:c r="B48" s="2870" t="s">
        <x:v>123</x:v>
      </x:c>
      <x:c r="C48" s="2870"/>
      <x:c r="D48" s="2870"/>
      <x:c r="E48" s="2870"/>
      <x:c r="F48" s="2870"/>
      <x:c r="G48" s="1995"/>
      <x:c r="H48" s="1995"/>
      <x:c r="I48" s="1997"/>
      <x:c r="J48" s="1997"/>
      <x:c r="K48" s="1997"/>
      <x:c r="L48" s="1997"/>
      <x:c r="M48" s="2868" t="s">
        <x:v>124</x:v>
      </x:c>
      <x:c r="N48" s="2868"/>
      <x:c r="O48" s="2868"/>
      <x:c r="P48" s="1997"/>
      <x:c r="Q48" s="2868" t="s">
        <x:v>123</x:v>
      </x:c>
      <x:c r="R48" s="2868"/>
      <x:c r="S48" s="2868"/>
      <x:c r="T48" s="1805"/>
      <x:c r="U48" s="1803" t="s">
        <x:v>125</x:v>
      </x:c>
      <x:c r="Z48" s="1805"/>
      <x:c r="AA48" s="1805"/>
      <x:c r="AB48" s="1805"/>
      <x:c r="AC48" s="1805"/>
      <x:c r="AD48" s="1805"/>
      <x:c r="AE48" s="1805"/>
      <x:c r="AF48" s="1805"/>
      <x:c r="AG48" s="1805"/>
      <x:c r="AH48" s="1805"/>
      <x:c r="AI48" s="1805"/>
    </x:row>
    <x:row r="49" ht="15" customHeight="1">
      <x:c r="B49" s="2872" t="s">
        <x:v>126</x:v>
      </x:c>
      <x:c r="C49" s="2872"/>
      <x:c r="D49" s="2873"/>
      <x:c r="E49" s="2873"/>
      <x:c r="F49" s="2873"/>
      <x:c r="G49" s="1998"/>
      <x:c r="H49" s="1999"/>
      <x:c r="I49" s="2000"/>
      <x:c r="J49" s="2000"/>
      <x:c r="K49" s="2000"/>
      <x:c r="L49" s="2000"/>
      <x:c r="M49" s="2874" t="s">
        <x:v>127</x:v>
      </x:c>
      <x:c r="N49" s="2875"/>
      <x:c r="O49" s="2875"/>
      <x:c r="P49" s="2000"/>
      <x:c r="Q49" s="2875" t="n">
        <x:f>'Survey Report'!E28</x:f>
        <x:v>0</x:v>
      </x:c>
      <x:c r="R49" s="2875"/>
      <x:c r="S49" s="2875"/>
      <x:c r="T49" s="1806"/>
      <x:c r="U49" s="1803" t="s">
        <x:v>128</x:v>
      </x:c>
      <x:c r="V49" s="1806"/>
      <x:c r="W49" s="1806"/>
      <x:c r="X49" s="1806"/>
      <x:c r="Y49" s="1806"/>
      <x:c r="Z49" s="1806"/>
      <x:c r="AA49" s="1806"/>
      <x:c r="AB49" s="1806"/>
      <x:c r="AC49" s="1806"/>
      <x:c r="AD49" s="1806"/>
      <x:c r="AE49" s="1806"/>
      <x:c r="AF49" s="1806"/>
      <x:c r="AG49" s="1806"/>
      <x:c r="AH49" s="1806"/>
      <x:c r="AI49" s="1806"/>
    </x:row>
    <x:row r="50" ht="15" customHeight="1">
      <x:c r="B50" s="2876" t="str">
        <x:v>ACI LOSS CONTROL</x:v>
      </x:c>
      <x:c r="C50" s="2876"/>
      <x:c r="D50" s="2877"/>
      <x:c r="E50" s="2877"/>
      <x:c r="F50" s="2877"/>
      <x:c r="G50" s="2001"/>
      <x:c r="H50" s="1895"/>
      <x:c r="I50" s="2002"/>
      <x:c r="J50" s="2002"/>
      <x:c r="K50" s="2002"/>
      <x:c r="L50" s="2002"/>
      <x:c r="M50" s="2878" t="s">
        <x:v>129</x:v>
      </x:c>
      <x:c r="N50" s="2878"/>
      <x:c r="O50" s="2878"/>
      <x:c r="P50" s="2002"/>
      <x:c r="Q50" s="2879" t="s">
        <x:v>130</x:v>
      </x:c>
      <x:c r="R50" s="2879"/>
      <x:c r="S50" s="2879"/>
      <x:c r="T50" s="2047"/>
      <x:c r="U50" s="2047"/>
      <x:c r="V50" s="2047"/>
      <x:c r="W50" s="2047"/>
      <x:c r="X50" s="2047"/>
      <x:c r="Y50" s="2047"/>
      <x:c r="Z50" s="2047"/>
      <x:c r="AA50" s="2047"/>
      <x:c r="AB50" s="2047"/>
      <x:c r="AC50" s="2047"/>
      <x:c r="AD50" s="2047"/>
      <x:c r="AE50" s="2047"/>
      <x:c r="AF50" s="2047"/>
      <x:c r="AG50" s="2047"/>
      <x:c r="AH50" s="2047"/>
      <x:c r="AI50" s="2047"/>
    </x:row>
    <x:row r="51" ht="12" customHeight="1">
      <x:c r="B51" s="1802"/>
      <x:c r="C51" s="1802"/>
      <x:c r="D51" s="2046"/>
      <x:c r="E51" s="2046"/>
      <x:c r="F51" s="2046"/>
      <x:c r="G51" s="2046"/>
      <x:c r="H51" s="2011"/>
      <x:c r="I51" s="2048"/>
      <x:c r="J51" s="2048"/>
      <x:c r="K51" s="2048"/>
      <x:c r="L51" s="2048"/>
      <x:c r="M51" s="2048"/>
      <x:c r="N51" s="2048"/>
      <x:c r="O51" s="2048"/>
      <x:c r="P51" s="2048"/>
      <x:c r="Q51" s="2048"/>
      <x:c r="R51" s="2048"/>
      <x:c r="S51" s="2048"/>
      <x:c r="T51" s="2048"/>
      <x:c r="U51" s="2048"/>
      <x:c r="V51" s="2048"/>
      <x:c r="W51" s="2048"/>
      <x:c r="X51" s="2048"/>
      <x:c r="Y51" s="2048"/>
      <x:c r="Z51" s="2048"/>
      <x:c r="AA51" s="2048"/>
      <x:c r="AB51" s="2048"/>
      <x:c r="AC51" s="2048"/>
      <x:c r="AD51" s="2048"/>
      <x:c r="AE51" s="2048"/>
      <x:c r="AF51" s="2048"/>
      <x:c r="AG51" s="2048"/>
      <x:c r="AH51" s="2048"/>
      <x:c r="AI51" s="2048"/>
    </x:row>
    <x:row r="52" ht="12" customHeight="1">
      <x:c r="B52" s="1802"/>
      <x:c r="C52" s="1802"/>
      <x:c r="D52" s="2049"/>
      <x:c r="E52" s="2049"/>
      <x:c r="F52" s="1802"/>
      <x:c r="G52" s="1802"/>
      <x:c r="H52" s="1802"/>
      <x:c r="I52" s="1802"/>
      <x:c r="J52" s="1802"/>
      <x:c r="K52" s="1802"/>
      <x:c r="L52" s="1802"/>
      <x:c r="M52" s="1802"/>
      <x:c r="N52" s="1802"/>
      <x:c r="O52" s="1802"/>
      <x:c r="P52" s="1802"/>
      <x:c r="Q52" s="1802"/>
      <x:c r="R52" s="1802"/>
      <x:c r="S52" s="1802"/>
      <x:c r="T52" s="1802"/>
      <x:c r="U52" s="1802"/>
      <x:c r="V52" s="1802"/>
      <x:c r="W52" s="1802"/>
      <x:c r="X52" s="1802"/>
      <x:c r="Y52" s="1802"/>
      <x:c r="Z52" s="1802"/>
      <x:c r="AA52" s="1802"/>
      <x:c r="AB52" s="1802"/>
      <x:c r="AC52" s="1802"/>
      <x:c r="AD52" s="1802"/>
      <x:c r="AE52" s="1802"/>
      <x:c r="AF52" s="1802"/>
      <x:c r="AG52" s="1802"/>
      <x:c r="AH52" s="1802"/>
      <x:c r="AI52" s="2050"/>
    </x:row>
    <x:row r="53">
      <x:c r="B53" s="1802"/>
      <x:c r="C53" s="1802"/>
      <x:c r="D53" s="1802"/>
      <x:c r="E53" s="1802"/>
      <x:c r="F53" s="1802"/>
      <x:c r="G53" s="1802"/>
      <x:c r="H53" s="1802"/>
      <x:c r="I53" s="1802"/>
      <x:c r="J53" s="1802"/>
      <x:c r="K53" s="1802"/>
      <x:c r="L53" s="1802"/>
      <x:c r="M53" s="1802"/>
      <x:c r="N53" s="1802"/>
      <x:c r="O53" s="1802"/>
      <x:c r="P53" s="1802"/>
      <x:c r="Q53" s="1802"/>
      <x:c r="R53" s="1802"/>
      <x:c r="S53" s="1802"/>
      <x:c r="T53" s="1802"/>
      <x:c r="U53" s="1802"/>
      <x:c r="V53" s="1802"/>
      <x:c r="W53" s="1802"/>
      <x:c r="X53" s="1802"/>
      <x:c r="Y53" s="1802"/>
      <x:c r="Z53" s="1802"/>
      <x:c r="AA53" s="1802"/>
      <x:c r="AB53" s="1802"/>
      <x:c r="AC53" s="1802"/>
      <x:c r="AD53" s="1802"/>
      <x:c r="AE53" s="1802"/>
      <x:c r="AF53" s="1802"/>
      <x:c r="AG53" s="1802"/>
      <x:c r="AH53" s="1802"/>
      <x:c r="AI53" s="1802"/>
    </x:row>
    <x:row r="54">
      <x:c r="B54" s="1802"/>
      <x:c r="C54" s="1802"/>
      <x:c r="D54" s="1802"/>
      <x:c r="E54" s="1802"/>
      <x:c r="F54" s="1802"/>
      <x:c r="G54" s="1802"/>
      <x:c r="H54" s="1802"/>
      <x:c r="I54" s="1802"/>
      <x:c r="J54" s="1802"/>
      <x:c r="K54" s="1802"/>
      <x:c r="L54" s="1802"/>
      <x:c r="M54" s="1802"/>
      <x:c r="N54" s="1802"/>
      <x:c r="O54" s="1802"/>
      <x:c r="P54" s="1802"/>
      <x:c r="Q54" s="1802"/>
      <x:c r="R54" s="1802"/>
      <x:c r="S54" s="1802"/>
      <x:c r="T54" s="1802"/>
      <x:c r="U54" s="1802"/>
      <x:c r="V54" s="1802"/>
      <x:c r="W54" s="1802"/>
      <x:c r="X54" s="1802"/>
      <x:c r="Y54" s="1802"/>
      <x:c r="Z54" s="1802"/>
      <x:c r="AA54" s="1802"/>
      <x:c r="AB54" s="1802"/>
      <x:c r="AC54" s="1802"/>
      <x:c r="AD54" s="1802"/>
      <x:c r="AE54" s="1802"/>
      <x:c r="AF54" s="1802"/>
      <x:c r="AG54" s="1802"/>
      <x:c r="AH54" s="1802"/>
      <x:c r="AI54" s="1802"/>
    </x:row>
    <x:row r="55" ht="22.149999618530273" customHeight="1">
      <x:c r="B55" s="1802"/>
      <x:c r="C55" s="1802"/>
      <x:c r="D55" s="1802"/>
      <x:c r="E55" s="2051" t="s">
        <x:v>131</x:v>
      </x:c>
      <x:c r="F55" s="2051" t="s">
        <x:v>132</x:v>
      </x:c>
      <x:c r="G55" s="2051" t="s">
        <x:v>133</x:v>
      </x:c>
      <x:c r="H55" s="1802"/>
      <x:c r="I55" s="1802"/>
      <x:c r="J55" s="1802"/>
      <x:c r="K55" s="1802"/>
      <x:c r="L55" s="1802"/>
      <x:c r="M55" s="1802"/>
      <x:c r="N55" s="1802"/>
      <x:c r="O55" s="1802"/>
      <x:c r="P55" s="1802"/>
      <x:c r="Q55" s="1802"/>
      <x:c r="R55" s="1802"/>
      <x:c r="S55" s="1802"/>
      <x:c r="T55" s="1802"/>
      <x:c r="U55" s="1802"/>
      <x:c r="V55" s="1802"/>
      <x:c r="W55" s="1802"/>
      <x:c r="X55" s="1802"/>
      <x:c r="Y55" s="1802"/>
      <x:c r="Z55" s="1802"/>
      <x:c r="AA55" s="1802"/>
      <x:c r="AB55" s="1802"/>
      <x:c r="AC55" s="1802"/>
      <x:c r="AD55" s="1802"/>
      <x:c r="AE55" s="1802"/>
      <x:c r="AF55" s="1802"/>
      <x:c r="AG55" s="1802"/>
      <x:c r="AH55" s="1802"/>
      <x:c r="AI55" s="1802"/>
    </x:row>
    <x:row r="56" ht="22.149999618530273" customHeight="1">
      <x:c r="B56" s="1802"/>
      <x:c r="C56" s="1802"/>
      <x:c r="D56" s="1802"/>
      <x:c r="E56" s="2052">
        <x:v>9</x:v>
      </x:c>
      <x:c r="F56" s="2052">
        <x:v>0.99755000000000005</x:v>
      </x:c>
      <x:c r="G56" s="2052" t="s">
        <x:v>134</x:v>
      </x:c>
      <x:c r="H56" s="1802"/>
      <x:c r="I56" s="1802"/>
      <x:c r="J56" s="1802"/>
      <x:c r="K56" s="1802"/>
      <x:c r="L56" s="1802"/>
      <x:c r="M56" s="1802"/>
      <x:c r="N56" s="1802"/>
      <x:c r="O56" s="1802"/>
      <x:c r="P56" s="1802"/>
      <x:c r="Q56" s="1802"/>
      <x:c r="R56" s="1802"/>
      <x:c r="S56" s="1802"/>
      <x:c r="T56" s="1802"/>
      <x:c r="U56" s="1802"/>
      <x:c r="V56" s="1802"/>
      <x:c r="W56" s="1802"/>
      <x:c r="X56" s="1802"/>
      <x:c r="Y56" s="1802"/>
      <x:c r="Z56" s="1802"/>
      <x:c r="AA56" s="1802"/>
      <x:c r="AB56" s="1802"/>
      <x:c r="AC56" s="1802"/>
      <x:c r="AD56" s="1802"/>
      <x:c r="AE56" s="1802"/>
      <x:c r="AF56" s="1802"/>
      <x:c r="AG56" s="1802"/>
      <x:c r="AH56" s="1802"/>
      <x:c r="AI56" s="1802"/>
    </x:row>
    <x:row r="57" ht="22.149999618530273" customHeight="1">
      <x:c r="B57" s="1802"/>
      <x:c r="C57" s="1802"/>
      <x:c r="D57" s="1802"/>
      <x:c r="E57" s="2052">
        <x:v>10</x:v>
      </x:c>
      <x:c r="F57" s="2052">
        <x:v>0.99858000000000002</x:v>
      </x:c>
      <x:c r="G57" s="2052" t="s">
        <x:v>135</x:v>
      </x:c>
      <x:c r="H57" s="1802"/>
      <x:c r="I57" s="1802"/>
      <x:c r="J57" s="1802"/>
      <x:c r="K57" s="1802"/>
      <x:c r="L57" s="1802"/>
      <x:c r="M57" s="1802"/>
      <x:c r="N57" s="1802"/>
      <x:c r="O57" s="1802"/>
      <x:c r="P57" s="1802"/>
      <x:c r="Q57" s="1802"/>
      <x:c r="R57" s="1802"/>
      <x:c r="S57" s="1802"/>
      <x:c r="T57" s="1802"/>
      <x:c r="U57" s="1802"/>
      <x:c r="V57" s="1802"/>
      <x:c r="W57" s="1802"/>
      <x:c r="X57" s="1802"/>
      <x:c r="Y57" s="1802"/>
      <x:c r="Z57" s="1802"/>
      <x:c r="AA57" s="1802"/>
      <x:c r="AB57" s="1802"/>
      <x:c r="AC57" s="1802"/>
      <x:c r="AD57" s="1802"/>
      <x:c r="AE57" s="1802"/>
      <x:c r="AF57" s="1802"/>
      <x:c r="AG57" s="1802"/>
      <x:c r="AH57" s="1802"/>
      <x:c r="AI57" s="1802"/>
    </x:row>
    <x:row r="58" ht="22.149999618530273" customHeight="1">
      <x:c r="B58" s="1802"/>
      <x:c r="C58" s="1802"/>
      <x:c r="D58" s="1802"/>
      <x:c r="E58" s="2052">
        <x:v>8</x:v>
      </x:c>
      <x:c r="F58" s="2052">
        <x:v>0.99905999999999995</x:v>
      </x:c>
      <x:c r="G58" s="2052" t="s">
        <x:v>136</x:v>
      </x:c>
      <x:c r="H58" s="1802"/>
      <x:c r="I58" s="1802"/>
      <x:c r="J58" s="1802"/>
      <x:c r="K58" s="1802"/>
      <x:c r="L58" s="1802"/>
      <x:c r="M58" s="1802"/>
      <x:c r="N58" s="1802"/>
      <x:c r="O58" s="1802"/>
      <x:c r="P58" s="1802"/>
      <x:c r="Q58" s="1802"/>
      <x:c r="R58" s="1802"/>
      <x:c r="S58" s="1802"/>
      <x:c r="T58" s="1802"/>
      <x:c r="U58" s="1802"/>
      <x:c r="V58" s="1802"/>
      <x:c r="W58" s="1802"/>
      <x:c r="X58" s="1802"/>
      <x:c r="Y58" s="1802"/>
      <x:c r="Z58" s="1802"/>
      <x:c r="AA58" s="1802"/>
      <x:c r="AB58" s="1802"/>
      <x:c r="AC58" s="1802"/>
      <x:c r="AD58" s="1802"/>
      <x:c r="AE58" s="1802"/>
      <x:c r="AF58" s="1802"/>
      <x:c r="AG58" s="1802"/>
      <x:c r="AH58" s="1802"/>
      <x:c r="AI58" s="1802"/>
    </x:row>
    <x:row r="59" ht="22.149999618530273" customHeight="1">
      <x:c r="E59" s="2053">
        <x:v>1</x:v>
      </x:c>
      <x:c r="F59" s="2053">
        <x:v>0.99985999999999997</x:v>
      </x:c>
      <x:c r="G59" s="2052" t="s">
        <x:v>137</x:v>
      </x:c>
    </x:row>
    <x:row r="60" ht="22.149999618530273" customHeight="1">
      <x:c r="E60" s="2053">
        <x:v>7</x:v>
      </x:c>
      <x:c r="F60" s="2053">
        <x:v>1.0008600000000001</x:v>
      </x:c>
      <x:c r="G60" s="2052" t="s">
        <x:v>138</x:v>
      </x:c>
    </x:row>
    <x:row r="61" ht="22.149999618530273" customHeight="1">
      <x:c r="E61" s="2053">
        <x:v>3</x:v>
      </x:c>
      <x:c r="F61" s="2053">
        <x:v>1.00105</x:v>
      </x:c>
      <x:c r="G61" s="2052" t="s">
        <x:v>139</x:v>
      </x:c>
    </x:row>
    <x:row r="62" ht="22.149999618530273" customHeight="1">
      <x:c r="E62" s="2053">
        <x:v>5</x:v>
      </x:c>
      <x:c r="F62" s="2053">
        <x:v>1.0022500000000001</x:v>
      </x:c>
      <x:c r="G62" s="2052" t="s">
        <x:v>140</x:v>
      </x:c>
    </x:row>
    <x:row r="63" ht="22.149999618530273" customHeight="1">
      <x:c r="E63" s="2053">
        <x:v>4</x:v>
      </x:c>
      <x:c r="F63" s="2053">
        <x:v>1.00278</x:v>
      </x:c>
      <x:c r="G63" s="2052" t="s">
        <x:v>141</x:v>
      </x:c>
    </x:row>
    <x:row r="64" ht="22.149999618530273" customHeight="1">
      <x:c r="E64" s="2053">
        <x:v>6</x:v>
      </x:c>
      <x:c r="F64" s="2053">
        <x:v>1.0054799999999999</x:v>
      </x:c>
      <x:c r="G64" s="2052" t="s">
        <x:v>142</x:v>
      </x:c>
    </x:row>
    <x:row r="65" ht="22.149999618530273" customHeight="1">
      <x:c r="E65" s="2053">
        <x:v>2</x:v>
      </x:c>
      <x:c r="F65" s="2053">
        <x:v>1.01207</x:v>
      </x:c>
      <x:c r="G65" s="2052" t="s">
        <x:v>143</x:v>
      </x:c>
    </x:row>
    <x:row r="66">
      <x:c r="L66" s="2006"/>
    </x:row>
    <x:row r="67" ht="20.25">
      <x:c r="D67" s="2054" t="s">
        <x:v>144</x:v>
      </x:c>
      <x:c r="E67" s="2055" t="n">
        <x:f>+((F57-F56)/(F64-F56))</x:f>
        <x:v>0.1298865069356861</x:v>
      </x:c>
      <x:c r="F67" s="2054" t="s">
        <x:v>145</x:v>
      </x:c>
      <x:c r="G67" s="2055" t="n">
        <x:f>+((F65-F64)/(F65-F57))</x:f>
        <x:v>0.48851000741290546</x:v>
      </x:c>
    </x:row>
    <x:row r="68" ht="18.75">
      <x:c r="D68" s="2054"/>
      <x:c r="E68" s="2054"/>
      <x:c r="F68" s="2054"/>
      <x:c r="G68" s="2054" t="s">
        <x:v>146</x:v>
      </x:c>
    </x:row>
    <x:row r="69" ht="20.25">
      <x:c r="D69" s="2054" t="s">
        <x:v>147</x:v>
      </x:c>
      <x:c r="E69" s="2054" t="s">
        <x:v>148</x:v>
      </x:c>
      <x:c r="F69" s="2054" t="s">
        <x:v>149</x:v>
      </x:c>
      <x:c r="G69" s="2054">
        <x:v>0.47699999999999998</x:v>
      </x:c>
      <x:c r="I69" s="2056" t="s">
        <x:v>150</x:v>
      </x:c>
      <x:c r="J69" s="2057" t="s">
        <x:v>151</x:v>
      </x:c>
      <x:c r="K69" s="2056" t="s">
        <x:v>152</x:v>
      </x:c>
      <x:c r="L69" s="2056" t="s">
        <x:v>153</x:v>
      </x:c>
      <x:c r="M69" s="2056"/>
      <x:c r="N69" s="2056"/>
      <x:c r="O69" s="2056"/>
      <x:c r="P69" s="2056"/>
      <x:c r="Q69" s="2056"/>
    </x:row>
    <x:row r="70" ht="18.75">
      <x:c r="D70" s="2054"/>
      <x:c r="E70" s="2054"/>
      <x:c r="F70" s="2054"/>
      <x:c r="G70" s="2054"/>
    </x:row>
    <x:row r="71" ht="20.25">
      <x:c r="D71" s="2054" t="s">
        <x:v>154</x:v>
      </x:c>
      <x:c r="E71" s="2054" t="s">
        <x:v>155</x:v>
      </x:c>
      <x:c r="F71" s="2054" t="s">
        <x:v>156</x:v>
      </x:c>
      <x:c r="G71" s="2054">
        <x:v>0.47699999999999998</x:v>
      </x:c>
      <x:c r="I71" s="2058" t="s">
        <x:v>157</x:v>
      </x:c>
      <x:c r="J71" s="2059"/>
    </x:row>
    <x:row r="72" ht="20.25">
      <x:c r="D72" s="2054" t="s">
        <x:v>154</x:v>
      </x:c>
      <x:c r="E72" s="2054" t="s">
        <x:v>158</x:v>
      </x:c>
      <x:c r="F72" s="2054" t="s">
        <x:v>159</x:v>
      </x:c>
      <x:c r="G72" s="2054">
        <x:v>0.47699999999999998</x:v>
      </x:c>
      <x:c r="I72" s="2058" t="s">
        <x:v>160</x:v>
      </x:c>
    </x:row>
    <x:row r="73" ht="18.75">
      <x:c r="D73" s="2054"/>
      <x:c r="E73" s="2054"/>
      <x:c r="F73" s="2054"/>
      <x:c r="G73" s="2054"/>
    </x:row>
    <x:row r="74" ht="18.75">
      <x:c r="D74" s="2054"/>
      <x:c r="E74" s="2054"/>
      <x:c r="F74" s="2054"/>
      <x:c r="G74" s="2054"/>
    </x:row>
    <x:row r="75" ht="18.75">
      <x:c r="D75" s="1802"/>
      <x:c r="E75" s="2051" t="s">
        <x:v>131</x:v>
      </x:c>
      <x:c r="F75" s="2051" t="s">
        <x:v>132</x:v>
      </x:c>
      <x:c r="G75" s="2051" t="s">
        <x:v>133</x:v>
      </x:c>
      <x:c r="H75" s="1802"/>
      <x:c r="I75" s="1802"/>
      <x:c r="J75" s="1802"/>
      <x:c r="K75" s="1802"/>
      <x:c r="L75" s="1802"/>
      <x:c r="M75" s="1802"/>
      <x:c r="N75" s="1802"/>
      <x:c r="O75" s="1802"/>
      <x:c r="P75" s="1802"/>
      <x:c r="Q75" s="1802"/>
      <x:c r="R75" s="1802"/>
    </x:row>
    <x:row r="76" ht="20.25">
      <x:c r="D76" s="1802"/>
      <x:c r="E76" s="2052">
        <x:v>9</x:v>
      </x:c>
      <x:c r="F76" s="2052">
        <x:v>0.99755000000000005</x:v>
      </x:c>
      <x:c r="G76" s="2052" t="s">
        <x:v>134</x:v>
      </x:c>
      <x:c r="H76" s="1802"/>
      <x:c r="I76" s="1802"/>
      <x:c r="J76" s="1802"/>
      <x:c r="K76" s="1802"/>
      <x:c r="L76" s="1802"/>
      <x:c r="M76" s="1802"/>
      <x:c r="N76" s="1802"/>
      <x:c r="O76" s="1802"/>
      <x:c r="P76" s="1802"/>
      <x:c r="Q76" s="1802"/>
      <x:c r="R76" s="1802"/>
    </x:row>
    <x:row r="77" ht="20.25">
      <x:c r="D77" s="1802"/>
      <x:c r="E77" s="2052">
        <x:v>10</x:v>
      </x:c>
      <x:c r="F77" s="2052">
        <x:v>0.99858000000000002</x:v>
      </x:c>
      <x:c r="G77" s="2052" t="s">
        <x:v>135</x:v>
      </x:c>
      <x:c r="H77" s="1802"/>
      <x:c r="I77" s="1802"/>
      <x:c r="J77" s="1802"/>
      <x:c r="K77" s="1802"/>
      <x:c r="L77" s="1802"/>
      <x:c r="M77" s="1802"/>
      <x:c r="N77" s="1802"/>
      <x:c r="O77" s="1802"/>
      <x:c r="P77" s="1802"/>
      <x:c r="Q77" s="1802"/>
      <x:c r="R77" s="1802"/>
    </x:row>
    <x:row r="78" ht="20.25">
      <x:c r="D78" s="1802"/>
      <x:c r="E78" s="2052">
        <x:v>8</x:v>
      </x:c>
      <x:c r="F78" s="2052">
        <x:v>0.99905999999999995</x:v>
      </x:c>
      <x:c r="G78" s="2052" t="s">
        <x:v>136</x:v>
      </x:c>
      <x:c r="H78" s="1802"/>
      <x:c r="I78" s="1802"/>
      <x:c r="J78" s="1802"/>
      <x:c r="K78" s="1802"/>
      <x:c r="L78" s="1802"/>
      <x:c r="M78" s="1802"/>
      <x:c r="N78" s="1802"/>
      <x:c r="O78" s="1802"/>
      <x:c r="P78" s="1802"/>
      <x:c r="Q78" s="1802"/>
      <x:c r="R78" s="1802"/>
    </x:row>
    <x:row r="79" ht="20.25">
      <x:c r="E79" s="2053">
        <x:v>1</x:v>
      </x:c>
      <x:c r="F79" s="2053">
        <x:v>0.99985999999999997</x:v>
      </x:c>
      <x:c r="G79" s="2052" t="s">
        <x:v>137</x:v>
      </x:c>
    </x:row>
    <x:row r="80" ht="20.25">
      <x:c r="E80" s="2053">
        <x:v>7</x:v>
      </x:c>
      <x:c r="F80" s="2053">
        <x:v>1.0008600000000001</x:v>
      </x:c>
      <x:c r="G80" s="2052" t="s">
        <x:v>138</x:v>
      </x:c>
    </x:row>
    <x:row r="81" ht="20.25">
      <x:c r="E81" s="2053">
        <x:v>3</x:v>
      </x:c>
      <x:c r="F81" s="2053">
        <x:v>1.00105</x:v>
      </x:c>
      <x:c r="G81" s="2052" t="s">
        <x:v>139</x:v>
      </x:c>
    </x:row>
    <x:row r="82" ht="20.25">
      <x:c r="E82" s="2053">
        <x:v>5</x:v>
      </x:c>
      <x:c r="F82" s="2053">
        <x:v>1.0022500000000001</x:v>
      </x:c>
      <x:c r="G82" s="2052" t="s">
        <x:v>140</x:v>
      </x:c>
    </x:row>
    <x:row r="83" ht="20.25">
      <x:c r="E83" s="2053">
        <x:v>4</x:v>
      </x:c>
      <x:c r="F83" s="2053">
        <x:v>1.00278</x:v>
      </x:c>
      <x:c r="G83" s="2052" t="s">
        <x:v>141</x:v>
      </x:c>
    </x:row>
    <x:row r="84" ht="20.25">
      <x:c r="E84" s="2053">
        <x:v>6</x:v>
      </x:c>
      <x:c r="F84" s="2053">
        <x:v>1.0054799999999999</x:v>
      </x:c>
      <x:c r="G84" s="2052" t="s">
        <x:v>142</x:v>
      </x:c>
    </x:row>
    <x:row r="85" ht="18.75">
      <x:c r="E85" s="2054"/>
      <x:c r="F85" s="2054"/>
      <x:c r="G85" s="2060"/>
    </x:row>
    <x:row r="86" ht="20.25">
      <x:c r="D86" s="2054" t="s">
        <x:v>144</x:v>
      </x:c>
      <x:c r="E86" s="2055" t="n">
        <x:f>+((F77-F76)/(F83-F76))</x:f>
        <x:v>0.19694072657743478</x:v>
      </x:c>
      <x:c r="F86" s="2054" t="s">
        <x:v>145</x:v>
      </x:c>
      <x:c r="G86" s="2055" t="n">
        <x:f>+((F84-F83)/(F84-F77))</x:f>
        <x:v>0.39130434782608137</x:v>
      </x:c>
    </x:row>
    <x:row r="87" ht="18.75">
      <x:c r="D87" s="2054"/>
      <x:c r="E87" s="2054"/>
      <x:c r="F87" s="2054"/>
      <x:c r="G87" s="2054"/>
    </x:row>
    <x:row r="88" ht="20.25">
      <x:c r="D88" s="2054" t="s">
        <x:v>147</x:v>
      </x:c>
      <x:c r="E88" s="2054" t="s">
        <x:v>161</x:v>
      </x:c>
      <x:c r="F88" s="2054" t="s">
        <x:v>149</x:v>
      </x:c>
      <x:c r="G88" s="2054">
        <x:v>0.51200000000000001</x:v>
      </x:c>
      <x:c r="I88" s="2056" t="s">
        <x:v>150</x:v>
      </x:c>
      <x:c r="J88" s="2057" t="s">
        <x:v>151</x:v>
      </x:c>
      <x:c r="K88" s="2056" t="s">
        <x:v>162</x:v>
      </x:c>
      <x:c r="L88" s="2056" t="s">
        <x:v>153</x:v>
      </x:c>
      <x:c r="M88" s="2056"/>
      <x:c r="N88" s="2056"/>
      <x:c r="O88" s="2056"/>
      <x:c r="P88" s="2056"/>
      <x:c r="Q88" s="2056"/>
    </x:row>
    <x:row r="90" ht="20.25">
      <x:c r="D90" s="2054" t="s">
        <x:v>154</x:v>
      </x:c>
      <x:c r="E90" s="2054" t="s">
        <x:v>155</x:v>
      </x:c>
      <x:c r="F90" s="2054" t="s">
        <x:v>156</x:v>
      </x:c>
      <x:c r="G90" s="2054">
        <x:v>0.51200000000000001</x:v>
      </x:c>
      <x:c r="I90" s="2058" t="s">
        <x:v>157</x:v>
      </x:c>
    </x:row>
    <x:row r="91" ht="20.25">
      <x:c r="D91" s="2054" t="s">
        <x:v>154</x:v>
      </x:c>
      <x:c r="E91" s="2054" t="s">
        <x:v>158</x:v>
      </x:c>
      <x:c r="F91" s="2054" t="s">
        <x:v>156</x:v>
      </x:c>
      <x:c r="G91" s="2054">
        <x:v>0.51200000000000001</x:v>
      </x:c>
      <x:c r="I91" s="2058" t="s">
        <x:v>163</x:v>
      </x:c>
    </x:row>
    <x:row r="94" ht="18.75">
      <x:c r="E94" s="2054" t="s">
        <x:v>164</x:v>
      </x:c>
      <x:c r="F94" s="2054" t="s">
        <x:v>165</x:v>
      </x:c>
      <x:c r="G94" s="2061" t="n">
        <x:f>+AVERAGE(F76:F84)</x:f>
        <x:v>1.00083</x:v>
      </x:c>
      <x:c r="I94" s="2062" t="s">
        <x:v>166</x:v>
      </x:c>
    </x:row>
    <x:row r="65533" s="2004" customFormat="1">
      <x:c r="A65533" s="2003"/>
      <x:c r="J65533" s="2871"/>
      <x:c r="K65533" s="2871"/>
      <x:c r="L65533" s="2871"/>
      <x:c r="M65533" s="2871"/>
      <x:c r="AU65533" s="2003"/>
      <x:c r="AV65533" s="2003"/>
      <x:c r="AW65533" s="2003"/>
      <x:c r="AX65533" s="2003"/>
      <x:c r="AY65533" s="2003"/>
      <x:c r="AZ65533" s="2003"/>
      <x:c r="BA65533" s="2003"/>
      <x:c r="BB65533" s="2003"/>
      <x:c r="BC65533" s="2003"/>
      <x:c r="BD65533" s="2003"/>
      <x:c r="BE65533" s="2003"/>
      <x:c r="BF65533" s="2003"/>
      <x:c r="BG65533" s="2003"/>
      <x:c r="BH65533" s="2003"/>
      <x:c r="BI65533" s="2003"/>
      <x:c r="BJ65533" s="2003"/>
      <x:c r="BK65533" s="2003"/>
      <x:c r="BL65533" s="2003"/>
      <x:c r="BM65533" s="2003"/>
      <x:c r="BN65533" s="2003"/>
      <x:c r="BO65533" s="2003"/>
      <x:c r="BP65533" s="2003"/>
      <x:c r="BQ65533" s="2003"/>
      <x:c r="BR65533" s="2003"/>
      <x:c r="BS65533" s="2003"/>
      <x:c r="BT65533" s="2003"/>
      <x:c r="BU65533" s="2003"/>
      <x:c r="BV65533" s="2003"/>
      <x:c r="BW65533" s="2003"/>
      <x:c r="BX65533" s="2003"/>
      <x:c r="BY65533" s="2003"/>
      <x:c r="BZ65533" s="2003"/>
      <x:c r="CA65533" s="2003"/>
      <x:c r="CB65533" s="2003"/>
      <x:c r="CC65533" s="2003"/>
      <x:c r="CD65533" s="2003"/>
      <x:c r="CE65533" s="2003"/>
      <x:c r="CF65533" s="2003"/>
      <x:c r="CG65533" s="2003"/>
      <x:c r="CH65533" s="2003"/>
      <x:c r="CI65533" s="2003"/>
      <x:c r="CJ65533" s="2003"/>
      <x:c r="CK65533" s="2003"/>
      <x:c r="CL65533" s="2003"/>
      <x:c r="CM65533" s="2003"/>
      <x:c r="CN65533" s="2003"/>
      <x:c r="CO65533" s="2003"/>
      <x:c r="CP65533" s="2003"/>
      <x:c r="CQ65533" s="2003"/>
      <x:c r="CR65533" s="2003"/>
      <x:c r="CS65533" s="2003"/>
      <x:c r="CT65533" s="2003"/>
      <x:c r="CU65533" s="2003"/>
      <x:c r="CV65533" s="2003"/>
      <x:c r="CW65533" s="2003"/>
      <x:c r="CX65533" s="2003"/>
      <x:c r="CY65533" s="2003"/>
      <x:c r="CZ65533" s="2003"/>
      <x:c r="DA65533" s="2003"/>
      <x:c r="DB65533" s="2003"/>
      <x:c r="DC65533" s="2003"/>
      <x:c r="DD65533" s="2003"/>
      <x:c r="DE65533" s="2003"/>
      <x:c r="DF65533" s="2003"/>
      <x:c r="DG65533" s="2003"/>
      <x:c r="DH65533" s="2003"/>
      <x:c r="DI65533" s="2003"/>
      <x:c r="DJ65533" s="2003"/>
      <x:c r="DK65533" s="2003"/>
      <x:c r="DL65533" s="2003"/>
      <x:c r="DM65533" s="2003"/>
      <x:c r="DN65533" s="2003"/>
      <x:c r="DO65533" s="2003"/>
      <x:c r="DP65533" s="2003"/>
      <x:c r="DQ65533" s="2003"/>
      <x:c r="DR65533" s="2003"/>
      <x:c r="DS65533" s="2003"/>
      <x:c r="DT65533" s="2003"/>
      <x:c r="DU65533" s="2003"/>
      <x:c r="DV65533" s="2003"/>
      <x:c r="DW65533" s="2003"/>
      <x:c r="DX65533" s="2003"/>
      <x:c r="DY65533" s="2003"/>
      <x:c r="DZ65533" s="2003"/>
      <x:c r="EA65533" s="2003"/>
      <x:c r="EB65533" s="2003"/>
      <x:c r="EC65533" s="2003"/>
      <x:c r="ED65533" s="2003"/>
      <x:c r="EE65533" s="2003"/>
      <x:c r="EF65533" s="2003"/>
      <x:c r="EG65533" s="2003"/>
      <x:c r="EH65533" s="2003"/>
      <x:c r="EI65533" s="2003"/>
      <x:c r="EJ65533" s="2003"/>
      <x:c r="EK65533" s="2003"/>
      <x:c r="EL65533" s="2003"/>
      <x:c r="EM65533" s="2003"/>
      <x:c r="EN65533" s="2003"/>
      <x:c r="EO65533" s="2003"/>
      <x:c r="EP65533" s="2003"/>
      <x:c r="EQ65533" s="2003"/>
      <x:c r="ER65533" s="2003"/>
      <x:c r="ES65533" s="2003"/>
      <x:c r="ET65533" s="2003"/>
      <x:c r="EU65533" s="2003"/>
      <x:c r="EV65533" s="2003"/>
      <x:c r="EW65533" s="2003"/>
      <x:c r="EX65533" s="2003"/>
      <x:c r="EY65533" s="2003"/>
      <x:c r="EZ65533" s="2003"/>
      <x:c r="FA65533" s="2003"/>
      <x:c r="FB65533" s="2003"/>
      <x:c r="FC65533" s="2003"/>
      <x:c r="FD65533" s="2003"/>
      <x:c r="FE65533" s="2003"/>
      <x:c r="FF65533" s="2003"/>
      <x:c r="FG65533" s="2003"/>
      <x:c r="FH65533" s="2003"/>
      <x:c r="FI65533" s="2003"/>
      <x:c r="FJ65533" s="2003"/>
      <x:c r="FK65533" s="2003"/>
      <x:c r="FL65533" s="2003"/>
      <x:c r="FM65533" s="2003"/>
      <x:c r="FN65533" s="2003"/>
      <x:c r="FO65533" s="2003"/>
      <x:c r="FP65533" s="2003"/>
      <x:c r="FQ65533" s="2003"/>
      <x:c r="FR65533" s="2003"/>
      <x:c r="FS65533" s="2003"/>
      <x:c r="FT65533" s="2003"/>
      <x:c r="FU65533" s="2003"/>
      <x:c r="FV65533" s="2003"/>
      <x:c r="FW65533" s="2003"/>
      <x:c r="FX65533" s="2003"/>
      <x:c r="FY65533" s="2003"/>
      <x:c r="FZ65533" s="2003"/>
      <x:c r="GA65533" s="2003"/>
      <x:c r="GB65533" s="2003"/>
      <x:c r="GC65533" s="2003"/>
      <x:c r="GD65533" s="2003"/>
      <x:c r="GE65533" s="2003"/>
      <x:c r="GF65533" s="2003"/>
      <x:c r="GG65533" s="2003"/>
      <x:c r="GH65533" s="2003"/>
      <x:c r="GI65533" s="2003"/>
      <x:c r="GJ65533" s="2003"/>
      <x:c r="GK65533" s="2003"/>
      <x:c r="GL65533" s="2003"/>
      <x:c r="GM65533" s="2003"/>
      <x:c r="GN65533" s="2003"/>
      <x:c r="GO65533" s="2003"/>
      <x:c r="GP65533" s="2003"/>
      <x:c r="GQ65533" s="2003"/>
      <x:c r="GR65533" s="2003"/>
      <x:c r="GS65533" s="2003"/>
      <x:c r="GT65533" s="2003"/>
      <x:c r="GU65533" s="2003"/>
      <x:c r="GV65533" s="2003"/>
      <x:c r="GW65533" s="2003"/>
      <x:c r="GX65533" s="2003"/>
      <x:c r="GY65533" s="2003"/>
      <x:c r="GZ65533" s="2003"/>
      <x:c r="HA65533" s="2003"/>
      <x:c r="HB65533" s="2003"/>
      <x:c r="HC65533" s="2003"/>
      <x:c r="HD65533" s="2003"/>
      <x:c r="HE65533" s="2003"/>
      <x:c r="HF65533" s="2003"/>
      <x:c r="HG65533" s="2003"/>
      <x:c r="HH65533" s="2003"/>
      <x:c r="HI65533" s="2003"/>
      <x:c r="HJ65533" s="2003"/>
      <x:c r="HK65533" s="2003"/>
      <x:c r="HL65533" s="2003"/>
      <x:c r="HM65533" s="2003"/>
      <x:c r="HN65533" s="2003"/>
      <x:c r="HO65533" s="2003"/>
      <x:c r="HP65533" s="2003"/>
      <x:c r="HQ65533" s="2003"/>
      <x:c r="HR65533" s="2003"/>
      <x:c r="HS65533" s="2003"/>
      <x:c r="HT65533" s="2003"/>
      <x:c r="HU65533" s="2003"/>
      <x:c r="HV65533" s="2003"/>
      <x:c r="HW65533" s="2003"/>
      <x:c r="HX65533" s="2003"/>
      <x:c r="HY65533" s="2003"/>
      <x:c r="HZ65533" s="2003"/>
      <x:c r="IA65533" s="2003"/>
      <x:c r="IB65533" s="2003"/>
      <x:c r="IC65533" s="2003"/>
      <x:c r="ID65533" s="2003"/>
      <x:c r="IE65533" s="2003"/>
      <x:c r="IF65533" s="2003"/>
      <x:c r="IG65533" s="2003"/>
      <x:c r="IH65533" s="2003"/>
      <x:c r="II65533" s="2003"/>
      <x:c r="IJ65533" s="2003"/>
      <x:c r="IK65533" s="2003"/>
      <x:c r="IL65533" s="2003"/>
      <x:c r="IM65533" s="2003"/>
      <x:c r="IN65533" s="2003"/>
      <x:c r="IO65533" s="2003"/>
      <x:c r="IP65533" s="2003"/>
      <x:c r="IQ65533" s="2003"/>
      <x:c r="IR65533" s="2003"/>
      <x:c r="IS65533" s="2003"/>
      <x:c r="IT65533" s="2003"/>
      <x:c r="IU65533" s="2003"/>
      <x:c r="IV65533" s="2003"/>
      <x:c r="IW65533" s="2003"/>
      <x:c r="IX65533" s="2003"/>
      <x:c r="IY65533" s="2003"/>
      <x:c r="IZ65533" s="2003"/>
      <x:c r="JA65533" s="2003"/>
      <x:c r="JB65533" s="2003"/>
      <x:c r="JC65533" s="2003"/>
      <x:c r="JD65533" s="2003"/>
      <x:c r="JE65533" s="2003"/>
      <x:c r="JF65533" s="2003"/>
      <x:c r="JG65533" s="2003"/>
      <x:c r="JH65533" s="2003"/>
      <x:c r="JI65533" s="2003"/>
      <x:c r="JJ65533" s="2003"/>
      <x:c r="JK65533" s="2003"/>
      <x:c r="JL65533" s="2003"/>
      <x:c r="JM65533" s="2003"/>
      <x:c r="JN65533" s="2003"/>
      <x:c r="JO65533" s="2003"/>
      <x:c r="JP65533" s="2003"/>
      <x:c r="JQ65533" s="2003"/>
      <x:c r="JR65533" s="2003"/>
      <x:c r="JS65533" s="2003"/>
      <x:c r="JT65533" s="2003"/>
      <x:c r="JU65533" s="2003"/>
      <x:c r="JV65533" s="2003"/>
      <x:c r="JW65533" s="2003"/>
      <x:c r="JX65533" s="2003"/>
      <x:c r="JY65533" s="2003"/>
      <x:c r="JZ65533" s="2003"/>
      <x:c r="KA65533" s="2003"/>
      <x:c r="KB65533" s="2003"/>
      <x:c r="KC65533" s="2003"/>
      <x:c r="KD65533" s="2003"/>
      <x:c r="KE65533" s="2003"/>
      <x:c r="KF65533" s="2003"/>
      <x:c r="KG65533" s="2003"/>
      <x:c r="KH65533" s="2003"/>
      <x:c r="KI65533" s="2003"/>
      <x:c r="KJ65533" s="2003"/>
      <x:c r="KK65533" s="2003"/>
      <x:c r="KL65533" s="2003"/>
      <x:c r="KM65533" s="2003"/>
      <x:c r="KN65533" s="2003"/>
      <x:c r="KO65533" s="2003"/>
      <x:c r="KP65533" s="2003"/>
      <x:c r="KQ65533" s="2003"/>
      <x:c r="KR65533" s="2003"/>
      <x:c r="KS65533" s="2003"/>
      <x:c r="KT65533" s="2003"/>
      <x:c r="KU65533" s="2003"/>
      <x:c r="KV65533" s="2003"/>
      <x:c r="KW65533" s="2003"/>
      <x:c r="KX65533" s="2003"/>
      <x:c r="KY65533" s="2003"/>
      <x:c r="KZ65533" s="2003"/>
      <x:c r="LA65533" s="2003"/>
      <x:c r="LB65533" s="2003"/>
      <x:c r="LC65533" s="2003"/>
      <x:c r="LD65533" s="2003"/>
      <x:c r="LE65533" s="2003"/>
      <x:c r="LF65533" s="2003"/>
      <x:c r="LG65533" s="2003"/>
      <x:c r="LH65533" s="2003"/>
      <x:c r="LI65533" s="2003"/>
      <x:c r="LJ65533" s="2003"/>
      <x:c r="LK65533" s="2003"/>
      <x:c r="LL65533" s="2003"/>
      <x:c r="LM65533" s="2003"/>
      <x:c r="LN65533" s="2003"/>
      <x:c r="LO65533" s="2003"/>
      <x:c r="LP65533" s="2003"/>
      <x:c r="LQ65533" s="2003"/>
      <x:c r="LR65533" s="2003"/>
      <x:c r="LS65533" s="2003"/>
      <x:c r="LT65533" s="2003"/>
      <x:c r="LU65533" s="2003"/>
      <x:c r="LV65533" s="2003"/>
      <x:c r="LW65533" s="2003"/>
      <x:c r="LX65533" s="2003"/>
      <x:c r="LY65533" s="2003"/>
      <x:c r="LZ65533" s="2003"/>
      <x:c r="MA65533" s="2003"/>
      <x:c r="MB65533" s="2003"/>
      <x:c r="MC65533" s="2003"/>
      <x:c r="MD65533" s="2003"/>
      <x:c r="ME65533" s="2003"/>
      <x:c r="MF65533" s="2003"/>
      <x:c r="MG65533" s="2003"/>
      <x:c r="MH65533" s="2003"/>
      <x:c r="MI65533" s="2003"/>
      <x:c r="MJ65533" s="2003"/>
      <x:c r="MK65533" s="2003"/>
      <x:c r="ML65533" s="2003"/>
      <x:c r="MM65533" s="2003"/>
      <x:c r="MN65533" s="2003"/>
      <x:c r="MO65533" s="2003"/>
      <x:c r="MP65533" s="2003"/>
      <x:c r="MQ65533" s="2003"/>
      <x:c r="MR65533" s="2003"/>
      <x:c r="MS65533" s="2003"/>
      <x:c r="MT65533" s="2003"/>
      <x:c r="MU65533" s="2003"/>
      <x:c r="MV65533" s="2003"/>
      <x:c r="MW65533" s="2003"/>
      <x:c r="MX65533" s="2003"/>
      <x:c r="MY65533" s="2003"/>
      <x:c r="MZ65533" s="2003"/>
      <x:c r="NA65533" s="2003"/>
      <x:c r="NB65533" s="2003"/>
      <x:c r="NC65533" s="2003"/>
      <x:c r="ND65533" s="2003"/>
      <x:c r="NE65533" s="2003"/>
      <x:c r="NF65533" s="2003"/>
      <x:c r="NG65533" s="2003"/>
      <x:c r="NH65533" s="2003"/>
      <x:c r="NI65533" s="2003"/>
      <x:c r="NJ65533" s="2003"/>
      <x:c r="NK65533" s="2003"/>
      <x:c r="NL65533" s="2003"/>
      <x:c r="NM65533" s="2003"/>
      <x:c r="NN65533" s="2003"/>
      <x:c r="NO65533" s="2003"/>
      <x:c r="NP65533" s="2003"/>
      <x:c r="NQ65533" s="2003"/>
      <x:c r="NR65533" s="2003"/>
      <x:c r="NS65533" s="2003"/>
      <x:c r="NT65533" s="2003"/>
      <x:c r="NU65533" s="2003"/>
      <x:c r="NV65533" s="2003"/>
      <x:c r="NW65533" s="2003"/>
      <x:c r="NX65533" s="2003"/>
      <x:c r="NY65533" s="2003"/>
      <x:c r="NZ65533" s="2003"/>
      <x:c r="OA65533" s="2003"/>
      <x:c r="OB65533" s="2003"/>
      <x:c r="OC65533" s="2003"/>
      <x:c r="OD65533" s="2003"/>
      <x:c r="OE65533" s="2003"/>
      <x:c r="OF65533" s="2003"/>
      <x:c r="OG65533" s="2003"/>
      <x:c r="OH65533" s="2003"/>
      <x:c r="OI65533" s="2003"/>
      <x:c r="OJ65533" s="2003"/>
      <x:c r="OK65533" s="2003"/>
      <x:c r="OL65533" s="2003"/>
      <x:c r="OM65533" s="2003"/>
      <x:c r="ON65533" s="2003"/>
      <x:c r="OO65533" s="2003"/>
      <x:c r="OP65533" s="2003"/>
      <x:c r="OQ65533" s="2003"/>
      <x:c r="OR65533" s="2003"/>
      <x:c r="OS65533" s="2003"/>
      <x:c r="OT65533" s="2003"/>
      <x:c r="OU65533" s="2003"/>
      <x:c r="OV65533" s="2003"/>
      <x:c r="OW65533" s="2003"/>
      <x:c r="OX65533" s="2003"/>
      <x:c r="OY65533" s="2003"/>
      <x:c r="OZ65533" s="2003"/>
      <x:c r="PA65533" s="2003"/>
      <x:c r="PB65533" s="2003"/>
      <x:c r="PC65533" s="2003"/>
      <x:c r="PD65533" s="2003"/>
      <x:c r="PE65533" s="2003"/>
      <x:c r="PF65533" s="2003"/>
      <x:c r="PG65533" s="2003"/>
      <x:c r="PH65533" s="2003"/>
      <x:c r="PI65533" s="2003"/>
      <x:c r="PJ65533" s="2003"/>
      <x:c r="PK65533" s="2003"/>
      <x:c r="PL65533" s="2003"/>
      <x:c r="PM65533" s="2003"/>
      <x:c r="PN65533" s="2003"/>
      <x:c r="PO65533" s="2003"/>
      <x:c r="PP65533" s="2003"/>
      <x:c r="PQ65533" s="2003"/>
      <x:c r="PR65533" s="2003"/>
      <x:c r="PS65533" s="2003"/>
      <x:c r="PT65533" s="2003"/>
      <x:c r="PU65533" s="2003"/>
      <x:c r="PV65533" s="2003"/>
      <x:c r="PW65533" s="2003"/>
      <x:c r="PX65533" s="2003"/>
      <x:c r="PY65533" s="2003"/>
      <x:c r="PZ65533" s="2003"/>
      <x:c r="QA65533" s="2003"/>
      <x:c r="QB65533" s="2003"/>
      <x:c r="QC65533" s="2003"/>
      <x:c r="QD65533" s="2003"/>
      <x:c r="QE65533" s="2003"/>
      <x:c r="QF65533" s="2003"/>
      <x:c r="QG65533" s="2003"/>
      <x:c r="QH65533" s="2003"/>
      <x:c r="QI65533" s="2003"/>
      <x:c r="QJ65533" s="2003"/>
      <x:c r="QK65533" s="2003"/>
      <x:c r="QL65533" s="2003"/>
      <x:c r="QM65533" s="2003"/>
      <x:c r="QN65533" s="2003"/>
      <x:c r="QO65533" s="2003"/>
      <x:c r="QP65533" s="2003"/>
      <x:c r="QQ65533" s="2003"/>
      <x:c r="QR65533" s="2003"/>
      <x:c r="QS65533" s="2003"/>
      <x:c r="QT65533" s="2003"/>
      <x:c r="QU65533" s="2003"/>
      <x:c r="QV65533" s="2003"/>
      <x:c r="QW65533" s="2003"/>
      <x:c r="QX65533" s="2003"/>
      <x:c r="QY65533" s="2003"/>
      <x:c r="QZ65533" s="2003"/>
      <x:c r="RA65533" s="2003"/>
      <x:c r="RB65533" s="2003"/>
      <x:c r="RC65533" s="2003"/>
      <x:c r="RD65533" s="2003"/>
      <x:c r="RE65533" s="2003"/>
      <x:c r="RF65533" s="2003"/>
      <x:c r="RG65533" s="2003"/>
      <x:c r="RH65533" s="2003"/>
      <x:c r="RI65533" s="2003"/>
      <x:c r="RJ65533" s="2003"/>
      <x:c r="RK65533" s="2003"/>
      <x:c r="RL65533" s="2003"/>
      <x:c r="RM65533" s="2003"/>
      <x:c r="RN65533" s="2003"/>
      <x:c r="RO65533" s="2003"/>
      <x:c r="RP65533" s="2003"/>
      <x:c r="RQ65533" s="2003"/>
      <x:c r="RR65533" s="2003"/>
      <x:c r="RS65533" s="2003"/>
      <x:c r="RT65533" s="2003"/>
      <x:c r="RU65533" s="2003"/>
      <x:c r="RV65533" s="2003"/>
      <x:c r="RW65533" s="2003"/>
      <x:c r="RX65533" s="2003"/>
      <x:c r="RY65533" s="2003"/>
      <x:c r="RZ65533" s="2003"/>
      <x:c r="SA65533" s="2003"/>
      <x:c r="SB65533" s="2003"/>
      <x:c r="SC65533" s="2003"/>
      <x:c r="SD65533" s="2003"/>
      <x:c r="SE65533" s="2003"/>
      <x:c r="SF65533" s="2003"/>
      <x:c r="SG65533" s="2003"/>
      <x:c r="SH65533" s="2003"/>
      <x:c r="SI65533" s="2003"/>
      <x:c r="SJ65533" s="2003"/>
      <x:c r="SK65533" s="2003"/>
      <x:c r="SL65533" s="2003"/>
      <x:c r="SM65533" s="2003"/>
      <x:c r="SN65533" s="2003"/>
      <x:c r="SO65533" s="2003"/>
      <x:c r="SP65533" s="2003"/>
      <x:c r="SQ65533" s="2003"/>
      <x:c r="SR65533" s="2003"/>
      <x:c r="SS65533" s="2003"/>
      <x:c r="ST65533" s="2003"/>
      <x:c r="SU65533" s="2003"/>
      <x:c r="SV65533" s="2003"/>
      <x:c r="SW65533" s="2003"/>
      <x:c r="SX65533" s="2003"/>
      <x:c r="SY65533" s="2003"/>
      <x:c r="SZ65533" s="2003"/>
      <x:c r="TA65533" s="2003"/>
      <x:c r="TB65533" s="2003"/>
      <x:c r="TC65533" s="2003"/>
      <x:c r="TD65533" s="2003"/>
      <x:c r="TE65533" s="2003"/>
      <x:c r="TF65533" s="2003"/>
      <x:c r="TG65533" s="2003"/>
      <x:c r="TH65533" s="2003"/>
      <x:c r="TI65533" s="2003"/>
      <x:c r="TJ65533" s="2003"/>
      <x:c r="TK65533" s="2003"/>
      <x:c r="TL65533" s="2003"/>
      <x:c r="TM65533" s="2003"/>
      <x:c r="TN65533" s="2003"/>
      <x:c r="TO65533" s="2003"/>
      <x:c r="TP65533" s="2003"/>
      <x:c r="TQ65533" s="2003"/>
      <x:c r="TR65533" s="2003"/>
      <x:c r="TS65533" s="2003"/>
      <x:c r="TT65533" s="2003"/>
      <x:c r="TU65533" s="2003"/>
      <x:c r="TV65533" s="2003"/>
      <x:c r="TW65533" s="2003"/>
      <x:c r="TX65533" s="2003"/>
      <x:c r="TY65533" s="2003"/>
      <x:c r="TZ65533" s="2003"/>
      <x:c r="UA65533" s="2003"/>
      <x:c r="UB65533" s="2003"/>
      <x:c r="UC65533" s="2003"/>
      <x:c r="UD65533" s="2003"/>
      <x:c r="UE65533" s="2003"/>
      <x:c r="UF65533" s="2003"/>
      <x:c r="UG65533" s="2003"/>
      <x:c r="UH65533" s="2003"/>
      <x:c r="UI65533" s="2003"/>
      <x:c r="UJ65533" s="2003"/>
      <x:c r="UK65533" s="2003"/>
      <x:c r="UL65533" s="2003"/>
      <x:c r="UM65533" s="2003"/>
      <x:c r="UN65533" s="2003"/>
      <x:c r="UO65533" s="2003"/>
      <x:c r="UP65533" s="2003"/>
      <x:c r="UQ65533" s="2003"/>
      <x:c r="UR65533" s="2003"/>
      <x:c r="US65533" s="2003"/>
      <x:c r="UT65533" s="2003"/>
      <x:c r="UU65533" s="2003"/>
      <x:c r="UV65533" s="2003"/>
      <x:c r="UW65533" s="2003"/>
      <x:c r="UX65533" s="2003"/>
      <x:c r="UY65533" s="2003"/>
      <x:c r="UZ65533" s="2003"/>
      <x:c r="VA65533" s="2003"/>
      <x:c r="VB65533" s="2003"/>
      <x:c r="VC65533" s="2003"/>
      <x:c r="VD65533" s="2003"/>
      <x:c r="VE65533" s="2003"/>
      <x:c r="VF65533" s="2003"/>
      <x:c r="VG65533" s="2003"/>
      <x:c r="VH65533" s="2003"/>
      <x:c r="VI65533" s="2003"/>
      <x:c r="VJ65533" s="2003"/>
      <x:c r="VK65533" s="2003"/>
      <x:c r="VL65533" s="2003"/>
      <x:c r="VM65533" s="2003"/>
      <x:c r="VN65533" s="2003"/>
      <x:c r="VO65533" s="2003"/>
      <x:c r="VP65533" s="2003"/>
      <x:c r="VQ65533" s="2003"/>
      <x:c r="VR65533" s="2003"/>
      <x:c r="VS65533" s="2003"/>
      <x:c r="VT65533" s="2003"/>
      <x:c r="VU65533" s="2003"/>
      <x:c r="VV65533" s="2003"/>
      <x:c r="VW65533" s="2003"/>
      <x:c r="VX65533" s="2003"/>
      <x:c r="VY65533" s="2003"/>
      <x:c r="VZ65533" s="2003"/>
      <x:c r="WA65533" s="2003"/>
      <x:c r="WB65533" s="2003"/>
      <x:c r="WC65533" s="2003"/>
      <x:c r="WD65533" s="2003"/>
      <x:c r="WE65533" s="2003"/>
      <x:c r="WF65533" s="2003"/>
      <x:c r="WG65533" s="2003"/>
      <x:c r="WH65533" s="2003"/>
      <x:c r="WI65533" s="2003"/>
      <x:c r="WJ65533" s="2003"/>
      <x:c r="WK65533" s="2003"/>
      <x:c r="WL65533" s="2003"/>
      <x:c r="WM65533" s="2003"/>
      <x:c r="WN65533" s="2003"/>
      <x:c r="WO65533" s="2003"/>
      <x:c r="WP65533" s="2003"/>
      <x:c r="WQ65533" s="2003"/>
      <x:c r="WR65533" s="2003"/>
      <x:c r="WS65533" s="2003"/>
      <x:c r="WT65533" s="2003"/>
      <x:c r="WU65533" s="2003"/>
      <x:c r="WV65533" s="2003"/>
      <x:c r="WW65533" s="2003"/>
      <x:c r="WX65533" s="2003"/>
      <x:c r="WY65533" s="2003"/>
      <x:c r="WZ65533" s="2003"/>
      <x:c r="XA65533" s="2003"/>
      <x:c r="XB65533" s="2003"/>
      <x:c r="XC65533" s="2003"/>
      <x:c r="XD65533" s="2003"/>
      <x:c r="XE65533" s="2003"/>
      <x:c r="XF65533" s="2003"/>
      <x:c r="XG65533" s="2003"/>
      <x:c r="XH65533" s="2003"/>
      <x:c r="XI65533" s="2003"/>
      <x:c r="XJ65533" s="2003"/>
      <x:c r="XK65533" s="2003"/>
      <x:c r="XL65533" s="2003"/>
      <x:c r="XM65533" s="2003"/>
      <x:c r="XN65533" s="2003"/>
      <x:c r="XO65533" s="2003"/>
      <x:c r="XP65533" s="2003"/>
      <x:c r="XQ65533" s="2003"/>
      <x:c r="XR65533" s="2003"/>
      <x:c r="XS65533" s="2003"/>
      <x:c r="XT65533" s="2003"/>
      <x:c r="XU65533" s="2003"/>
      <x:c r="XV65533" s="2003"/>
      <x:c r="XW65533" s="2003"/>
      <x:c r="XX65533" s="2003"/>
      <x:c r="XY65533" s="2003"/>
      <x:c r="XZ65533" s="2003"/>
      <x:c r="YA65533" s="2003"/>
      <x:c r="YB65533" s="2003"/>
      <x:c r="YC65533" s="2003"/>
      <x:c r="YD65533" s="2003"/>
      <x:c r="YE65533" s="2003"/>
      <x:c r="YF65533" s="2003"/>
      <x:c r="YG65533" s="2003"/>
      <x:c r="YH65533" s="2003"/>
      <x:c r="YI65533" s="2003"/>
      <x:c r="YJ65533" s="2003"/>
      <x:c r="YK65533" s="2003"/>
      <x:c r="YL65533" s="2003"/>
      <x:c r="YM65533" s="2003"/>
      <x:c r="YN65533" s="2003"/>
      <x:c r="YO65533" s="2003"/>
      <x:c r="YP65533" s="2003"/>
      <x:c r="YQ65533" s="2003"/>
      <x:c r="YR65533" s="2003"/>
      <x:c r="YS65533" s="2003"/>
      <x:c r="YT65533" s="2003"/>
      <x:c r="YU65533" s="2003"/>
      <x:c r="YV65533" s="2003"/>
      <x:c r="YW65533" s="2003"/>
      <x:c r="YX65533" s="2003"/>
      <x:c r="YY65533" s="2003"/>
      <x:c r="YZ65533" s="2003"/>
      <x:c r="ZA65533" s="2003"/>
      <x:c r="ZB65533" s="2003"/>
      <x:c r="ZC65533" s="2003"/>
      <x:c r="ZD65533" s="2003"/>
      <x:c r="ZE65533" s="2003"/>
      <x:c r="ZF65533" s="2003"/>
      <x:c r="ZG65533" s="2003"/>
      <x:c r="ZH65533" s="2003"/>
      <x:c r="ZI65533" s="2003"/>
      <x:c r="ZJ65533" s="2003"/>
      <x:c r="ZK65533" s="2003"/>
      <x:c r="ZL65533" s="2003"/>
      <x:c r="ZM65533" s="2003"/>
      <x:c r="ZN65533" s="2003"/>
      <x:c r="ZO65533" s="2003"/>
      <x:c r="ZP65533" s="2003"/>
      <x:c r="ZQ65533" s="2003"/>
      <x:c r="ZR65533" s="2003"/>
      <x:c r="ZS65533" s="2003"/>
      <x:c r="ZT65533" s="2003"/>
      <x:c r="ZU65533" s="2003"/>
      <x:c r="ZV65533" s="2003"/>
      <x:c r="ZW65533" s="2003"/>
      <x:c r="ZX65533" s="2003"/>
      <x:c r="ZY65533" s="2003"/>
      <x:c r="ZZ65533" s="2003"/>
      <x:c r="AAA65533" s="2003"/>
      <x:c r="AAB65533" s="2003"/>
      <x:c r="AAC65533" s="2003"/>
      <x:c r="AAD65533" s="2003"/>
      <x:c r="AAE65533" s="2003"/>
      <x:c r="AAF65533" s="2003"/>
      <x:c r="AAG65533" s="2003"/>
      <x:c r="AAH65533" s="2003"/>
      <x:c r="AAI65533" s="2003"/>
      <x:c r="AAJ65533" s="2003"/>
      <x:c r="AAK65533" s="2003"/>
      <x:c r="AAL65533" s="2003"/>
      <x:c r="AAM65533" s="2003"/>
      <x:c r="AAN65533" s="2003"/>
      <x:c r="AAO65533" s="2003"/>
      <x:c r="AAP65533" s="2003"/>
      <x:c r="AAQ65533" s="2003"/>
      <x:c r="AAR65533" s="2003"/>
      <x:c r="AAS65533" s="2003"/>
      <x:c r="AAT65533" s="2003"/>
      <x:c r="AAU65533" s="2003"/>
      <x:c r="AAV65533" s="2003"/>
      <x:c r="AAW65533" s="2003"/>
      <x:c r="AAX65533" s="2003"/>
      <x:c r="AAY65533" s="2003"/>
      <x:c r="AAZ65533" s="2003"/>
      <x:c r="ABA65533" s="2003"/>
      <x:c r="ABB65533" s="2003"/>
      <x:c r="ABC65533" s="2003"/>
      <x:c r="ABD65533" s="2003"/>
      <x:c r="ABE65533" s="2003"/>
      <x:c r="ABF65533" s="2003"/>
      <x:c r="ABG65533" s="2003"/>
      <x:c r="ABH65533" s="2003"/>
      <x:c r="ABI65533" s="2003"/>
      <x:c r="ABJ65533" s="2003"/>
      <x:c r="ABK65533" s="2003"/>
      <x:c r="ABL65533" s="2003"/>
      <x:c r="ABM65533" s="2003"/>
      <x:c r="ABN65533" s="2003"/>
      <x:c r="ABO65533" s="2003"/>
      <x:c r="ABP65533" s="2003"/>
      <x:c r="ABQ65533" s="2003"/>
      <x:c r="ABR65533" s="2003"/>
      <x:c r="ABS65533" s="2003"/>
      <x:c r="ABT65533" s="2003"/>
      <x:c r="ABU65533" s="2003"/>
      <x:c r="ABV65533" s="2003"/>
      <x:c r="ABW65533" s="2003"/>
      <x:c r="ABX65533" s="2003"/>
      <x:c r="ABY65533" s="2003"/>
      <x:c r="ABZ65533" s="2003"/>
      <x:c r="ACA65533" s="2003"/>
      <x:c r="ACB65533" s="2003"/>
      <x:c r="ACC65533" s="2003"/>
      <x:c r="ACD65533" s="2003"/>
      <x:c r="ACE65533" s="2003"/>
      <x:c r="ACF65533" s="2003"/>
      <x:c r="ACG65533" s="2003"/>
      <x:c r="ACH65533" s="2003"/>
      <x:c r="ACI65533" s="2003"/>
      <x:c r="ACJ65533" s="2003"/>
      <x:c r="ACK65533" s="2003"/>
      <x:c r="ACL65533" s="2003"/>
      <x:c r="ACM65533" s="2003"/>
      <x:c r="ACN65533" s="2003"/>
      <x:c r="ACO65533" s="2003"/>
      <x:c r="ACP65533" s="2003"/>
      <x:c r="ACQ65533" s="2003"/>
      <x:c r="ACR65533" s="2003"/>
      <x:c r="ACS65533" s="2003"/>
      <x:c r="ACT65533" s="2003"/>
      <x:c r="ACU65533" s="2003"/>
      <x:c r="ACV65533" s="2003"/>
      <x:c r="ACW65533" s="2003"/>
      <x:c r="ACX65533" s="2003"/>
      <x:c r="ACY65533" s="2003"/>
      <x:c r="ACZ65533" s="2003"/>
      <x:c r="ADA65533" s="2003"/>
      <x:c r="ADB65533" s="2003"/>
      <x:c r="ADC65533" s="2003"/>
      <x:c r="ADD65533" s="2003"/>
      <x:c r="ADE65533" s="2003"/>
      <x:c r="ADF65533" s="2003"/>
      <x:c r="ADG65533" s="2003"/>
      <x:c r="ADH65533" s="2003"/>
      <x:c r="ADI65533" s="2003"/>
      <x:c r="ADJ65533" s="2003"/>
      <x:c r="ADK65533" s="2003"/>
      <x:c r="ADL65533" s="2003"/>
      <x:c r="ADM65533" s="2003"/>
      <x:c r="ADN65533" s="2003"/>
      <x:c r="ADO65533" s="2003"/>
      <x:c r="ADP65533" s="2003"/>
      <x:c r="ADQ65533" s="2003"/>
      <x:c r="ADR65533" s="2003"/>
      <x:c r="ADS65533" s="2003"/>
      <x:c r="ADT65533" s="2003"/>
      <x:c r="ADU65533" s="2003"/>
      <x:c r="ADV65533" s="2003"/>
      <x:c r="ADW65533" s="2003"/>
      <x:c r="ADX65533" s="2003"/>
      <x:c r="ADY65533" s="2003"/>
      <x:c r="ADZ65533" s="2003"/>
      <x:c r="AEA65533" s="2003"/>
      <x:c r="AEB65533" s="2003"/>
      <x:c r="AEC65533" s="2003"/>
      <x:c r="AED65533" s="2003"/>
      <x:c r="AEE65533" s="2003"/>
      <x:c r="AEF65533" s="2003"/>
      <x:c r="AEG65533" s="2003"/>
      <x:c r="AEH65533" s="2003"/>
      <x:c r="AEI65533" s="2003"/>
      <x:c r="AEJ65533" s="2003"/>
      <x:c r="AEK65533" s="2003"/>
      <x:c r="AEL65533" s="2003"/>
      <x:c r="AEM65533" s="2003"/>
      <x:c r="AEN65533" s="2003"/>
      <x:c r="AEO65533" s="2003"/>
      <x:c r="AEP65533" s="2003"/>
      <x:c r="AEQ65533" s="2003"/>
      <x:c r="AER65533" s="2003"/>
      <x:c r="AES65533" s="2003"/>
      <x:c r="AET65533" s="2003"/>
      <x:c r="AEU65533" s="2003"/>
      <x:c r="AEV65533" s="2003"/>
      <x:c r="AEW65533" s="2003"/>
      <x:c r="AEX65533" s="2003"/>
      <x:c r="AEY65533" s="2003"/>
      <x:c r="AEZ65533" s="2003"/>
      <x:c r="AFA65533" s="2003"/>
      <x:c r="AFB65533" s="2003"/>
      <x:c r="AFC65533" s="2003"/>
      <x:c r="AFD65533" s="2003"/>
      <x:c r="AFE65533" s="2003"/>
      <x:c r="AFF65533" s="2003"/>
      <x:c r="AFG65533" s="2003"/>
      <x:c r="AFH65533" s="2003"/>
      <x:c r="AFI65533" s="2003"/>
      <x:c r="AFJ65533" s="2003"/>
      <x:c r="AFK65533" s="2003"/>
      <x:c r="AFL65533" s="2003"/>
      <x:c r="AFM65533" s="2003"/>
      <x:c r="AFN65533" s="2003"/>
      <x:c r="AFO65533" s="2003"/>
      <x:c r="AFP65533" s="2003"/>
      <x:c r="AFQ65533" s="2003"/>
      <x:c r="AFR65533" s="2003"/>
      <x:c r="AFS65533" s="2003"/>
      <x:c r="AFT65533" s="2003"/>
      <x:c r="AFU65533" s="2003"/>
      <x:c r="AFV65533" s="2003"/>
      <x:c r="AFW65533" s="2003"/>
      <x:c r="AFX65533" s="2003"/>
      <x:c r="AFY65533" s="2003"/>
      <x:c r="AFZ65533" s="2003"/>
      <x:c r="AGA65533" s="2003"/>
      <x:c r="AGB65533" s="2003"/>
      <x:c r="AGC65533" s="2003"/>
      <x:c r="AGD65533" s="2003"/>
      <x:c r="AGE65533" s="2003"/>
      <x:c r="AGF65533" s="2003"/>
      <x:c r="AGG65533" s="2003"/>
      <x:c r="AGH65533" s="2003"/>
      <x:c r="AGI65533" s="2003"/>
      <x:c r="AGJ65533" s="2003"/>
      <x:c r="AGK65533" s="2003"/>
      <x:c r="AGL65533" s="2003"/>
      <x:c r="AGM65533" s="2003"/>
      <x:c r="AGN65533" s="2003"/>
      <x:c r="AGO65533" s="2003"/>
      <x:c r="AGP65533" s="2003"/>
      <x:c r="AGQ65533" s="2003"/>
      <x:c r="AGR65533" s="2003"/>
      <x:c r="AGS65533" s="2003"/>
      <x:c r="AGT65533" s="2003"/>
      <x:c r="AGU65533" s="2003"/>
      <x:c r="AGV65533" s="2003"/>
      <x:c r="AGW65533" s="2003"/>
      <x:c r="AGX65533" s="2003"/>
      <x:c r="AGY65533" s="2003"/>
      <x:c r="AGZ65533" s="2003"/>
      <x:c r="AHA65533" s="2003"/>
      <x:c r="AHB65533" s="2003"/>
      <x:c r="AHC65533" s="2003"/>
      <x:c r="AHD65533" s="2003"/>
      <x:c r="AHE65533" s="2003"/>
      <x:c r="AHF65533" s="2003"/>
      <x:c r="AHG65533" s="2003"/>
      <x:c r="AHH65533" s="2003"/>
      <x:c r="AHI65533" s="2003"/>
      <x:c r="AHJ65533" s="2003"/>
    </x:row>
  </x:sheetData>
  <x:mergeCells>
    <x:mergeCell ref="M48:O48"/>
    <x:mergeCell ref="B43:J43"/>
    <x:mergeCell ref="B48:F48"/>
    <x:mergeCell ref="J65533:M65533"/>
    <x:mergeCell ref="Q48:S48"/>
    <x:mergeCell ref="B49:F49"/>
    <x:mergeCell ref="M49:O49"/>
    <x:mergeCell ref="Q49:S49"/>
    <x:mergeCell ref="B50:F50"/>
    <x:mergeCell ref="M50:O50"/>
    <x:mergeCell ref="Q50:S50"/>
    <x:mergeCell ref="AH8:AI8"/>
    <x:mergeCell ref="F35:H35"/>
    <x:mergeCell ref="I35:J35"/>
    <x:mergeCell ref="F37:H37"/>
    <x:mergeCell ref="F38:H38"/>
    <x:mergeCell ref="I38:J38"/>
    <x:mergeCell ref="F36:H36"/>
    <x:mergeCell ref="G8:H8"/>
    <x:mergeCell ref="O8:P8"/>
    <x:mergeCell ref="C5:F5"/>
    <x:mergeCell ref="M5:O5"/>
    <x:mergeCell ref="Q5:S5"/>
    <x:mergeCell ref="C6:F6"/>
    <x:mergeCell ref="M6:O6"/>
    <x:mergeCell ref="Q6:S6"/>
    <x:mergeCell ref="B2:S2"/>
    <x:mergeCell ref="C3:F3"/>
    <x:mergeCell ref="M3:O3"/>
    <x:mergeCell ref="Q3:S3"/>
    <x:mergeCell ref="C4:F4"/>
    <x:mergeCell ref="M4:O4"/>
    <x:mergeCell ref="Q4:S4"/>
  </x:mergeCells>
  <x:conditionalFormatting sqref="C13:C32">
    <x:cfRule type="expression" dxfId="277" priority="44">
      <x:formula>IF(Q13="Yes",1,0)</x:formula>
    </x:cfRule>
  </x:conditionalFormatting>
  <x:conditionalFormatting sqref="D13:D32">
    <x:cfRule type="expression" dxfId="276" priority="42">
      <x:formula>IF(Q13="Yes",1,0)</x:formula>
    </x:cfRule>
  </x:conditionalFormatting>
  <x:conditionalFormatting sqref="E13:E32">
    <x:cfRule type="expression" dxfId="275" priority="40">
      <x:formula>IF(Q13="Yes",1,0)</x:formula>
    </x:cfRule>
  </x:conditionalFormatting>
  <x:conditionalFormatting sqref="F13:F32">
    <x:cfRule type="expression" dxfId="274" priority="41">
      <x:formula>IF(Q13="Yes",1,0)</x:formula>
    </x:cfRule>
  </x:conditionalFormatting>
  <x:conditionalFormatting sqref="G10:G10">
    <x:cfRule type="cellIs" dxfId="273" priority="54" operator="greaterThan">
      <x:formula>0</x:formula>
    </x:cfRule>
  </x:conditionalFormatting>
  <x:conditionalFormatting sqref="G13:G13">
    <x:cfRule type="expression" dxfId="272" priority="38">
      <x:formula>IF($Q13="Yes",1,0)</x:formula>
    </x:cfRule>
  </x:conditionalFormatting>
  <x:conditionalFormatting sqref="G14:G32">
    <x:cfRule type="expression" dxfId="271" priority="39">
      <x:formula>IF($Q14="yes",1,0)</x:formula>
    </x:cfRule>
  </x:conditionalFormatting>
  <x:conditionalFormatting sqref="G20:G20">
    <x:cfRule type="expression" dxfId="270" priority="27">
      <x:formula>$R$20="no"</x:formula>
    </x:cfRule>
    <x:cfRule type="expression" dxfId="269" priority="26">
      <x:formula>$R$20="NO"</x:formula>
    </x:cfRule>
  </x:conditionalFormatting>
  <x:conditionalFormatting sqref="G13:J13">
    <x:cfRule type="expression" dxfId="268" priority="25">
      <x:formula>$R$13="NO"</x:formula>
    </x:cfRule>
  </x:conditionalFormatting>
  <x:conditionalFormatting sqref="G14:J14">
    <x:cfRule type="expression" dxfId="267" priority="21">
      <x:formula>$R$14="No"</x:formula>
    </x:cfRule>
  </x:conditionalFormatting>
  <x:conditionalFormatting sqref="G15:J15">
    <x:cfRule type="expression" dxfId="266" priority="20">
      <x:formula>$R$15="No"</x:formula>
    </x:cfRule>
  </x:conditionalFormatting>
  <x:conditionalFormatting sqref="G16:J16">
    <x:cfRule type="expression" dxfId="265" priority="18">
      <x:formula>$R$16="No"</x:formula>
    </x:cfRule>
  </x:conditionalFormatting>
  <x:conditionalFormatting sqref="G17:J17">
    <x:cfRule type="expression" dxfId="264" priority="17">
      <x:formula>$R$17="No"</x:formula>
    </x:cfRule>
  </x:conditionalFormatting>
  <x:conditionalFormatting sqref="G18:J18">
    <x:cfRule type="expression" dxfId="263" priority="16">
      <x:formula>$R$18="No"</x:formula>
    </x:cfRule>
  </x:conditionalFormatting>
  <x:conditionalFormatting sqref="G19:J19">
    <x:cfRule type="expression" dxfId="262" priority="15">
      <x:formula>$R$19="No"</x:formula>
    </x:cfRule>
  </x:conditionalFormatting>
  <x:conditionalFormatting sqref="G20:J20">
    <x:cfRule type="expression" priority="28">
      <x:formula>R20="NO"</x:formula>
    </x:cfRule>
    <x:cfRule type="expression" dxfId="261" priority="13">
      <x:formula>$R$20="No"</x:formula>
    </x:cfRule>
    <x:cfRule type="expression" priority="14">
      <x:formula>$R$20="No"</x:formula>
    </x:cfRule>
  </x:conditionalFormatting>
  <x:conditionalFormatting sqref="G21:J21">
    <x:cfRule type="expression" dxfId="260" priority="12">
      <x:formula>$R$21="No"</x:formula>
    </x:cfRule>
  </x:conditionalFormatting>
  <x:conditionalFormatting sqref="G22:J22">
    <x:cfRule type="expression" dxfId="259" priority="11">
      <x:formula>$R$22="No"</x:formula>
    </x:cfRule>
  </x:conditionalFormatting>
  <x:conditionalFormatting sqref="G23:J23">
    <x:cfRule type="expression" dxfId="258" priority="10">
      <x:formula>$R$23="No"</x:formula>
    </x:cfRule>
  </x:conditionalFormatting>
  <x:conditionalFormatting sqref="G24:J24">
    <x:cfRule type="expression" dxfId="257" priority="9">
      <x:formula>$R$24="No"</x:formula>
    </x:cfRule>
  </x:conditionalFormatting>
  <x:conditionalFormatting sqref="G25:J25">
    <x:cfRule type="expression" dxfId="256" priority="8">
      <x:formula>$R$25="No"</x:formula>
    </x:cfRule>
  </x:conditionalFormatting>
  <x:conditionalFormatting sqref="G26:J26">
    <x:cfRule type="expression" dxfId="255" priority="7">
      <x:formula>$R$26="No"</x:formula>
    </x:cfRule>
  </x:conditionalFormatting>
  <x:conditionalFormatting sqref="G27:J27">
    <x:cfRule type="expression" dxfId="254" priority="6">
      <x:formula>$R$27="No"</x:formula>
    </x:cfRule>
  </x:conditionalFormatting>
  <x:conditionalFormatting sqref="G28:J28">
    <x:cfRule type="expression" dxfId="253" priority="5">
      <x:formula>$R$28="No"</x:formula>
    </x:cfRule>
  </x:conditionalFormatting>
  <x:conditionalFormatting sqref="G29:J29">
    <x:cfRule type="expression" dxfId="252" priority="4">
      <x:formula>$R$29="No"</x:formula>
    </x:cfRule>
  </x:conditionalFormatting>
  <x:conditionalFormatting sqref="G30:J30">
    <x:cfRule type="expression" dxfId="251" priority="3">
      <x:formula>$R$30="No"</x:formula>
    </x:cfRule>
  </x:conditionalFormatting>
  <x:conditionalFormatting sqref="G31:J31">
    <x:cfRule type="expression" dxfId="250" priority="2">
      <x:formula>$R$31="No"</x:formula>
    </x:cfRule>
  </x:conditionalFormatting>
  <x:conditionalFormatting sqref="G32:J32">
    <x:cfRule type="expression" dxfId="249" priority="1">
      <x:formula>$R$32="No"</x:formula>
    </x:cfRule>
  </x:conditionalFormatting>
  <x:conditionalFormatting sqref="H12:H12">
    <x:cfRule type="cellIs" dxfId="248" priority="55" operator="equal">
      <x:formula>ROB</x:formula>
    </x:cfRule>
  </x:conditionalFormatting>
  <x:conditionalFormatting sqref="H13:H32">
    <x:cfRule type="expression" dxfId="247" priority="47">
      <x:formula>IF(Q13="yes",1,0)</x:formula>
    </x:cfRule>
  </x:conditionalFormatting>
  <x:conditionalFormatting sqref="H13:I32">
    <x:cfRule type="expression" dxfId="246" priority="46">
      <x:formula>IF($G$9="Barrels",1,0)</x:formula>
    </x:cfRule>
  </x:conditionalFormatting>
  <x:conditionalFormatting sqref="I10:I10">
    <x:cfRule type="cellIs" dxfId="245" priority="53" operator="greaterThan">
      <x:formula>0</x:formula>
    </x:cfRule>
  </x:conditionalFormatting>
  <x:conditionalFormatting sqref="I13:I32">
    <x:cfRule type="expression" priority="56">
      <x:formula>IF(K13="Ship",1,0)</x:formula>
    </x:cfRule>
    <x:cfRule type="expression" dxfId="244" priority="88">
      <x:formula>IF(Q13="Yes",1,0)</x:formula>
    </x:cfRule>
  </x:conditionalFormatting>
  <x:conditionalFormatting sqref="J13:J32">
    <x:cfRule type="expression" dxfId="243" priority="37">
      <x:formula>IF(Q13="Yes",1,0)</x:formula>
    </x:cfRule>
  </x:conditionalFormatting>
  <x:conditionalFormatting sqref="J34:J34">
    <x:cfRule type="expression" dxfId="242" priority="50">
      <x:formula>IF($G$9="Barrels",0)</x:formula>
    </x:cfRule>
  </x:conditionalFormatting>
  <x:conditionalFormatting sqref="J9:K9">
    <x:cfRule type="cellIs" dxfId="241" priority="51" operator="greaterThan">
      <x:formula>0</x:formula>
    </x:cfRule>
  </x:conditionalFormatting>
  <x:conditionalFormatting sqref="K13:K32">
    <x:cfRule type="expression" dxfId="240" priority="87">
      <x:formula>IF($Q13="Yes",1,0)</x:formula>
    </x:cfRule>
  </x:conditionalFormatting>
  <x:conditionalFormatting sqref="L13:L32">
    <x:cfRule type="expression" dxfId="239" priority="98">
      <x:formula>IF(Q13="yes",1,0)</x:formula>
    </x:cfRule>
  </x:conditionalFormatting>
  <x:conditionalFormatting sqref="M13:M32">
    <x:cfRule type="expression" dxfId="238" priority="48">
      <x:formula>IF(M13="Y",1,0)</x:formula>
    </x:cfRule>
  </x:conditionalFormatting>
  <x:conditionalFormatting sqref="N13:N32">
    <x:cfRule type="expression" dxfId="237" priority="96">
      <x:formula>IF(M13="y",1,0)</x:formula>
    </x:cfRule>
  </x:conditionalFormatting>
  <x:conditionalFormatting sqref="O13:O13">
    <x:cfRule type="expression" dxfId="236" priority="95">
      <x:formula>IF(M13="y",1,0)</x:formula>
    </x:cfRule>
  </x:conditionalFormatting>
  <x:conditionalFormatting sqref="O14:O32">
    <x:cfRule type="expression" dxfId="235" priority="97">
      <x:formula>IF(M14="y",1,0)</x:formula>
    </x:cfRule>
  </x:conditionalFormatting>
  <x:conditionalFormatting sqref="Q13:Q32">
    <x:cfRule type="expression" dxfId="234" priority="91">
      <x:formula>IF($M13="Y",1,0)</x:formula>
    </x:cfRule>
    <x:cfRule type="containsText" dxfId="233" priority="84" operator="containsText" text="yes">
      <x:formula>NOT(ISERROR(SEARCH("yes",Q13)))</x:formula>
    </x:cfRule>
  </x:conditionalFormatting>
  <x:conditionalFormatting sqref="R13:R31">
    <x:cfRule type="expression" dxfId="232" priority="45">
      <x:formula>IF($Q13="yes",1,0)</x:formula>
    </x:cfRule>
  </x:conditionalFormatting>
  <x:conditionalFormatting sqref="R20:R20">
    <x:cfRule type="expression" dxfId="231" priority="82">
      <x:formula>IF($Q20="yes",1,0)</x:formula>
    </x:cfRule>
  </x:conditionalFormatting>
  <x:conditionalFormatting sqref="R24:R24">
    <x:cfRule type="expression" dxfId="230" priority="74">
      <x:formula>IF($Q24="yes",1,0)</x:formula>
    </x:cfRule>
  </x:conditionalFormatting>
  <x:conditionalFormatting sqref="R29:R29">
    <x:cfRule type="expression" dxfId="229" priority="69">
      <x:formula>IF($Q29="yes",1,0)</x:formula>
    </x:cfRule>
  </x:conditionalFormatting>
  <x:conditionalFormatting sqref="R32:R32">
    <x:cfRule type="expression" dxfId="228" priority="66">
      <x:formula>IF($Q32="yes",1,0)</x:formula>
    </x:cfRule>
  </x:conditionalFormatting>
  <x:conditionalFormatting sqref="S13:U32 AN13:AO32">
    <x:cfRule type="containsText" dxfId="227" priority="83" operator="containsText" text="Yes">
      <x:formula>NOT(ISERROR(SEARCH("Yes",S13)))</x:formula>
    </x:cfRule>
  </x:conditionalFormatting>
  <x:conditionalFormatting sqref="AQ13:AR32">
    <x:cfRule type="expression" dxfId="226" priority="34">
      <x:formula>IF($K13="Y",1,0)</x:formula>
    </x:cfRule>
  </x:conditionalFormatting>
  <x:conditionalFormatting sqref="AS13:AS32">
    <x:cfRule type="expression" dxfId="225" priority="33">
      <x:formula>IF(AY13="Y",1,0)</x:formula>
    </x:cfRule>
  </x:conditionalFormatting>
  <x:conditionalFormatting sqref="AT13:AT32">
    <x:cfRule type="expression" dxfId="224" priority="32">
      <x:formula>IF($K13="Y",1,0)</x:formula>
    </x:cfRule>
  </x:conditionalFormatting>
  <x:conditionalFormatting sqref="AV13:AV32">
    <x:cfRule type="expression" dxfId="223" priority="31">
      <x:formula>IF(AX13="Y",1,0)</x:formula>
    </x:cfRule>
  </x:conditionalFormatting>
  <x:dataValidations count="4">
    <x:dataValidation type="list" allowBlank="1" showInputMessage="1" showErrorMessage="1" sqref="G8">
      <x:formula1>"m³, Barrels, MT"</x:formula1>
    </x:dataValidation>
    <x:dataValidation type="list" allowBlank="1" showInputMessage="1" showErrorMessage="1" sqref="B49:F49">
      <x:formula1>INSPECTORES_PARTICIPANTES</x:formula1>
    </x:dataValidation>
    <x:dataValidation type="list" showInputMessage="1" showErrorMessage="1" sqref="AN13:AN32">
      <x:formula1>$U$46:$Y$46</x:formula1>
    </x:dataValidation>
    <x:dataValidation type="list" allowBlank="1" showInputMessage="1" showErrorMessage="1" sqref="AO13:AO32">
      <x:formula1>INDIRECT($AN13)</x:formula1>
    </x:dataValidation>
  </x:dataValidations>
  <x:pageMargins left="0.7" right="0.7" top="0.75" bottom="0.75" header="0.3" footer="0.3"/>
  <x:drawing xmlns:r="http://schemas.openxmlformats.org/officeDocument/2006/relationships" r:id="Ra68e5743a3184aff"/>
  <x:legacyDrawing xmlns:r="http://schemas.openxmlformats.org/officeDocument/2006/relationships" r:id="R20dffe4454a64db8"/>
  <x:tableParts count="3">
    <x:tablePart xmlns:r="http://schemas.openxmlformats.org/officeDocument/2006/relationships" r:id="R3506818d68e04d04"/>
    <x:tablePart xmlns:r="http://schemas.openxmlformats.org/officeDocument/2006/relationships" r:id="R5631dea483db4299"/>
    <x:tablePart xmlns:r="http://schemas.openxmlformats.org/officeDocument/2006/relationships" r:id="R7d76d2c61d6d4df1"/>
  </x:tableParts>
</x:worksheet>
</file>

<file path=xl/worksheets/sheet9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baseColWidth="10" defaultColWidth="11.42578125" defaultRowHeight="12.75"/>
  <x:cols>
    <x:col min="1" max="1" width="3.7109375" style="1391" customWidth="1"/>
    <x:col min="2" max="2" width="5.28515625" style="1388" customWidth="1"/>
    <x:col min="3" max="3" width="4.28515625" style="1388" customWidth="1"/>
    <x:col min="4" max="4" width="13.28515625" style="1388" customWidth="1"/>
    <x:col min="5" max="5" width="16.140625" style="1388" customWidth="1"/>
    <x:col min="6" max="6" width="11.7109375" style="1388" customWidth="1"/>
    <x:col min="7" max="7" width="12.7109375" style="1388" customWidth="1"/>
    <x:col min="8" max="8" width="9.42578125" style="1388" customWidth="1"/>
    <x:col min="9" max="9" width="11.7109375" style="1388" customWidth="1"/>
    <x:col min="10" max="10" width="13.42578125" style="1388" customWidth="1"/>
    <x:col min="11" max="11" width="9.140625" style="1388" customWidth="1"/>
    <x:col min="12" max="12" width="6.28515625" style="1388" customWidth="1"/>
    <x:col min="13" max="13" width="8.5703125" style="1388" hidden="1" customWidth="1"/>
    <x:col min="14" max="15" width="6.28515625" style="1388" customWidth="1"/>
    <x:col min="16" max="17" width="13.140625" style="1388" customWidth="1"/>
    <x:col min="18" max="18" width="3.7109375" style="1388" customWidth="1"/>
    <x:col min="19" max="19" width="11.42578125" style="1388" customWidth="0"/>
    <x:col min="20" max="20" width="8.5703125" style="1388" customWidth="1"/>
    <x:col min="21" max="21" width="8.42578125" style="1388" customWidth="1"/>
    <x:col min="22" max="22" width="11.5703125" style="1388" customWidth="1"/>
    <x:col min="23" max="23" width="12.42578125" style="1388" customWidth="1"/>
    <x:col min="24" max="30" width="11.42578125" style="1388" customWidth="0"/>
    <x:col min="31" max="16384" width="11.42578125" style="1391" customWidth="0"/>
  </x:cols>
  <x:sheetData>
    <x:row r="1" ht="61.150001525878906" customHeight="1">
      <x:c r="A1" s="4047"/>
      <x:c r="B1" s="4047"/>
      <x:c r="C1" s="4047"/>
      <x:c r="D1" s="4047"/>
      <x:c r="E1" s="4047"/>
      <x:c r="F1" s="4149"/>
      <x:c r="G1" s="4047"/>
      <x:c r="H1" s="4143"/>
      <x:c r="I1" s="4143"/>
      <x:c r="J1" s="4143"/>
      <x:c r="K1" s="4143"/>
      <x:c r="L1" s="4143"/>
      <x:c r="M1" s="1390"/>
      <x:c r="N1" s="1390"/>
      <x:c r="O1" s="1390"/>
      <x:c r="P1" s="1390"/>
      <x:c r="Q1" s="1390"/>
      <x:c r="R1" s="1390"/>
      <x:c r="S1"/>
      <x:c r="T1" s="1390"/>
      <x:c r="U1"/>
      <x:c r="V1"/>
      <x:c r="W1"/>
      <x:c r="X1"/>
    </x:row>
    <x:row r="2" ht="18" customHeight="1">
      <x:c r="A2" s="4053"/>
      <x:c r="B2" s="4076" t="str">
        <x:v>VESSEL EXPERIENCE FACTOR</x:v>
      </x:c>
      <x:c r="C2" s="4076"/>
      <x:c r="D2" s="4076"/>
      <x:c r="E2" s="4076"/>
      <x:c r="F2" s="4076"/>
      <x:c r="G2" s="4076"/>
      <x:c r="H2" s="4076"/>
      <x:c r="I2" s="4076"/>
      <x:c r="J2" s="4076"/>
      <x:c r="K2" s="4076"/>
      <x:c r="L2" s="4076"/>
      <x:c r="M2" s="2952"/>
      <x:c r="N2" s="2952"/>
      <x:c r="O2" s="2952"/>
      <x:c r="P2" s="2952"/>
      <x:c r="Q2" s="2952"/>
      <x:c r="R2" s="1392"/>
      <x:c r="S2"/>
      <x:c r="T2"/>
      <x:c r="U2"/>
      <x:c r="V2"/>
      <x:c r="W2"/>
      <x:c r="X2"/>
    </x:row>
    <x:row r="3" ht="15.949999809265137" customHeight="1">
      <x:c r="A3" s="4029"/>
      <x:c r="B3" s="4138"/>
      <x:c r="C3" s="4138"/>
      <x:c r="D3" s="4138" t="str">
        <x:v>VESSEL         : </x:v>
      </x:c>
      <x:c r="E3" s="4129" t="n">
        <x:v>0</x:v>
      </x:c>
      <x:c r="F3" s="4129"/>
      <x:c r="G3" s="4129"/>
      <x:c r="H3" s="4129"/>
      <x:c r="I3" s="4138"/>
      <x:c r="J3" s="4042"/>
      <x:c r="K3" s="4139" t="str">
        <x:v>VOYAGE</x:v>
      </x:c>
      <x:c r="L3" s="4138" t="str">
        <x:v>:</x:v>
      </x:c>
      <x:c r="M3" s="1393"/>
      <x:c r="N3" s="2954" t="n">
        <x:v>0</x:v>
      </x:c>
      <x:c r="O3" s="2955"/>
      <x:c r="P3" s="2955"/>
      <x:c r="Q3" s="2955"/>
      <x:c r="R3" s="1396"/>
      <x:c r="S3"/>
      <x:c r="T3" s="1393"/>
      <x:c r="U3"/>
      <x:c r="V3"/>
      <x:c r="W3"/>
      <x:c r="X3"/>
    </x:row>
    <x:row r="4" ht="15.949999809265137" customHeight="1">
      <x:c r="A4" s="4029"/>
      <x:c r="B4" s="4138"/>
      <x:c r="C4" s="4138"/>
      <x:c r="D4" s="4138" t="str">
        <x:v>TERMINAL     :   </x:v>
      </x:c>
      <x:c r="E4" s="4129" t="n">
        <x:v>0</x:v>
      </x:c>
      <x:c r="F4" s="4129"/>
      <x:c r="G4" s="4129"/>
      <x:c r="H4" s="4129"/>
      <x:c r="I4" s="4138"/>
      <x:c r="J4" s="4042"/>
      <x:c r="K4" s="4139" t="str">
        <x:v>DATE</x:v>
      </x:c>
      <x:c r="L4" s="4138" t="str">
        <x:v>:</x:v>
      </x:c>
      <x:c r="M4" s="1393"/>
      <x:c r="N4" s="2956" t="n">
        <x:v>0</x:v>
      </x:c>
      <x:c r="O4" s="2956"/>
      <x:c r="P4" s="2956"/>
      <x:c r="Q4" s="2956"/>
      <x:c r="R4" s="1169"/>
      <x:c r="S4"/>
      <x:c r="T4" s="1393"/>
      <x:c r="U4"/>
      <x:c r="V4"/>
      <x:c r="W4"/>
      <x:c r="X4"/>
    </x:row>
    <x:row r="5" ht="18.75" customHeight="1">
      <x:c r="A5" s="4029"/>
      <x:c r="B5" s="4138"/>
      <x:c r="C5" s="4138"/>
      <x:c r="D5" s="4138" t="str">
        <x:v>PORT             :  </x:v>
      </x:c>
      <x:c r="E5" s="4129" t="n">
        <x:v>0</x:v>
      </x:c>
      <x:c r="F5" s="4129"/>
      <x:c r="G5" s="4129"/>
      <x:c r="H5" s="4129"/>
      <x:c r="I5" s="4138"/>
      <x:c r="J5" s="4042"/>
      <x:c r="K5" s="4139" t="str">
        <x:v>YOUR REF</x:v>
      </x:c>
      <x:c r="L5" s="4138" t="str">
        <x:v>:</x:v>
      </x:c>
      <x:c r="M5" s="1397"/>
      <x:c r="N5" s="2957" t="n">
        <x:v>0</x:v>
      </x:c>
      <x:c r="O5" s="2957"/>
      <x:c r="P5" s="2958"/>
      <x:c r="Q5" s="2958"/>
      <x:c r="R5" s="1399"/>
      <x:c r="S5"/>
      <x:c r="T5" s="1397"/>
      <x:c r="U5"/>
      <x:c r="V5"/>
      <x:c r="W5"/>
      <x:c r="X5"/>
    </x:row>
    <x:row r="6" ht="15.949999809265137" customHeight="1">
      <x:c r="A6" s="4029"/>
      <x:c r="B6" s="4138"/>
      <x:c r="C6" s="4138"/>
      <x:c r="D6" s="4138" t="str">
        <x:v>PRODUCT     :</x:v>
      </x:c>
      <x:c r="E6" s="4129" t="n">
        <x:v>0</x:v>
      </x:c>
      <x:c r="F6" s="4129"/>
      <x:c r="G6" s="4129"/>
      <x:c r="H6" s="4129"/>
      <x:c r="I6" s="4138"/>
      <x:c r="J6" s="4042"/>
      <x:c r="K6" s="4139" t="str">
        <x:v>OUR REF.</x:v>
      </x:c>
      <x:c r="L6" s="4138" t="str">
        <x:v>:</x:v>
      </x:c>
      <x:c r="M6" s="1393"/>
      <x:c r="N6" s="2943" t="n">
        <x:v>0</x:v>
      </x:c>
      <x:c r="O6" s="2943"/>
      <x:c r="P6" s="2943"/>
      <x:c r="Q6" s="2943"/>
      <x:c r="R6" s="1399"/>
      <x:c r="S6"/>
      <x:c r="T6" s="1393"/>
      <x:c r="U6"/>
      <x:c r="V6"/>
      <x:c r="W6"/>
      <x:c r="X6"/>
    </x:row>
    <x:row r="7" ht="15" customHeight="1">
      <x:c r="A7"/>
      <x:c r="B7" s="1400"/>
      <x:c r="C7" s="1401"/>
      <x:c r="D7" s="1401"/>
      <x:c r="E7" s="1401"/>
      <x:c r="F7" s="1402"/>
      <x:c r="G7" s="1401"/>
      <x:c r="H7" s="1401"/>
      <x:c r="I7" s="1401"/>
      <x:c r="J7" s="1401"/>
      <x:c r="K7" s="1401"/>
      <x:c r="L7" s="1402"/>
      <x:c r="M7" s="1402"/>
      <x:c r="N7" s="1402"/>
      <x:c r="O7" s="1402"/>
      <x:c r="P7" s="1403"/>
      <x:c r="Q7" s="1403"/>
      <x:c r="R7" s="1403"/>
      <x:c r="S7"/>
      <x:c r="T7" s="1402"/>
      <x:c r="U7"/>
      <x:c r="V7"/>
      <x:c r="W7"/>
      <x:c r="X7"/>
    </x:row>
    <x:row r="8" ht="12.949999809265137" customHeight="1">
      <x:c r="A8"/>
      <x:c r="B8" s="1404" t="n">
        <x:v>1</x:v>
      </x:c>
      <x:c r="C8" s="1405" t="n">
        <x:v>2</x:v>
      </x:c>
      <x:c r="D8" s="1405" t="n">
        <x:v>3</x:v>
      </x:c>
      <x:c r="E8" s="1405" t="n">
        <x:v>4</x:v>
      </x:c>
      <x:c r="F8" s="1405" t="n">
        <x:v>5</x:v>
      </x:c>
      <x:c r="G8" s="1405" t="n">
        <x:v>6</x:v>
      </x:c>
      <x:c r="H8" s="1405" t="n">
        <x:v>7</x:v>
      </x:c>
      <x:c r="I8" s="1405" t="n">
        <x:v>8</x:v>
      </x:c>
      <x:c r="J8" s="1405" t="n">
        <x:v>9</x:v>
      </x:c>
      <x:c r="K8" s="1405" t="n">
        <x:v>10</x:v>
      </x:c>
      <x:c r="L8" s="1405" t="n">
        <x:v>11</x:v>
      </x:c>
      <x:c r="M8" s="1405" t="n">
        <x:v>11</x:v>
      </x:c>
      <x:c r="N8" s="1405" t="n">
        <x:v>12</x:v>
      </x:c>
      <x:c r="O8" s="1405" t="n">
        <x:v>13</x:v>
      </x:c>
      <x:c r="P8" s="1405" t="n">
        <x:v>14</x:v>
      </x:c>
      <x:c r="Q8" s="1406" t="n">
        <x:v>15</x:v>
      </x:c>
      <x:c r="R8" s="1407"/>
      <x:c r="S8" s="1408"/>
      <x:c r="T8" s="1409"/>
      <x:c r="U8" s="1410"/>
      <x:c r="V8" s="1410"/>
      <x:c r="W8" s="1410"/>
      <x:c r="X8" s="1410"/>
      <x:c r="Y8" s="1410"/>
      <x:c r="Z8" s="1410"/>
      <x:c r="AA8" s="1410"/>
      <x:c r="AB8" s="1410"/>
    </x:row>
    <x:row r="9" ht="12.949999809265137" customHeight="1">
      <x:c r="A9"/>
      <x:c r="B9" s="1411"/>
      <x:c r="C9" s="2944" t="str">
        <x:v>List all voyages</x:v>
      </x:c>
      <x:c r="D9" s="2945"/>
      <x:c r="E9" s="1412"/>
      <x:c r="F9" s="1413"/>
      <x:c r="G9" s="2946" t="str">
        <x:v>MT</x:v>
      </x:c>
      <x:c r="H9" s="2947"/>
      <x:c r="I9" s="2948" t="str">
        <x:v>(Use same units for all entries)</x:v>
      </x:c>
      <x:c r="J9" s="2949"/>
      <x:c r="K9" s="1414"/>
      <x:c r="L9" s="1415" t="str">
        <x:v>Step 1</x:v>
      </x:c>
      <x:c r="M9" s="1415" t="str">
        <x:v>Step 2</x:v>
      </x:c>
      <x:c r="N9" s="1416" t="str">
        <x:v>Step 2</x:v>
      </x:c>
      <x:c r="O9" s="1417"/>
      <x:c r="P9" s="2950" t="str">
        <x:v>Qualifying Voyages</x:v>
      </x:c>
      <x:c r="Q9" s="2951"/>
      <x:c r="R9" s="1407"/>
      <x:c r="S9" s="1408"/>
      <x:c r="T9" s="1409"/>
      <x:c r="U9" s="1410"/>
      <x:c r="V9" s="1410"/>
      <x:c r="W9" s="1410" t="str">
        <x:v>N</x:v>
      </x:c>
      <x:c r="X9" s="1410" t="str">
        <x:v>Y</x:v>
      </x:c>
      <x:c r="Y9" s="1410"/>
      <x:c r="Z9" s="1410"/>
      <x:c r="AA9" s="1410"/>
      <x:c r="AB9" s="1410"/>
    </x:row>
    <x:row r="10" ht="12.949999809265137" customHeight="1">
      <x:c r="A10"/>
      <x:c r="B10" s="1418"/>
      <x:c r="C10" s="1419"/>
      <x:c r="D10" s="1420"/>
      <x:c r="E10" s="1421"/>
      <x:c r="F10" s="1419"/>
      <x:c r="G10" s="1422" t="str">
        <x:v>VESSEL</x:v>
      </x:c>
      <x:c r="H10" s="1171"/>
      <x:c r="I10" s="1171"/>
      <x:c r="J10" s="1171"/>
      <x:c r="K10" s="1407" t="str">
        <x:v>Vessel</x:v>
      </x:c>
      <x:c r="L10" s="1423"/>
      <x:c r="M10" s="1423" t="str">
        <x:v>Approved</x:v>
      </x:c>
      <x:c r="N10" s="1422" t="str">
        <x:v>Qual. </x:v>
      </x:c>
      <x:c r="O10" s="2928" t="str">
        <x:v>Source of Shore TCV</x:v>
      </x:c>
      <x:c r="P10" s="1422"/>
      <x:c r="Q10" s="1424"/>
      <x:c r="R10" s="1407"/>
      <x:c r="S10" s="1408"/>
      <x:c r="T10" s="1409"/>
      <x:c r="U10" s="1425"/>
      <x:c r="V10" s="1410"/>
      <x:c r="W10" s="1410"/>
      <x:c r="X10" s="1410"/>
      <x:c r="Y10" s="1410"/>
      <x:c r="Z10" s="1410"/>
      <x:c r="AA10" s="1410"/>
      <x:c r="AB10" s="1410"/>
    </x:row>
    <x:row r="11" ht="15" customHeight="1">
      <x:c r="A11"/>
      <x:c r="B11" s="1418"/>
      <x:c r="C11" s="1426"/>
      <x:c r="D11" s="1422"/>
      <x:c r="E11" s="1407"/>
      <x:c r="F11" s="1423"/>
      <x:c r="G11" s="1422" t="str">
        <x:v>Sailing /</x:v>
      </x:c>
      <x:c r="H11" s="1422"/>
      <x:c r="I11" s="1422" t="str">
        <x:v>Load /</x:v>
      </x:c>
      <x:c r="J11" s="1422" t="str">
        <x:v>B/L or</x:v>
      </x:c>
      <x:c r="K11" s="1407" t="str">
        <x:v>Load / </x:v>
      </x:c>
      <x:c r="L11" s="1423" t="str">
        <x:v>Gross</x:v>
      </x:c>
      <x:c r="M11" s="1423" t="str">
        <x:v>by voyage</x:v>
      </x:c>
      <x:c r="N11" s="1422" t="str">
        <x:v>Voy</x:v>
      </x:c>
      <x:c r="O11" s="2929"/>
      <x:c r="P11" s="1422" t="str">
        <x:v>Vessel</x:v>
      </x:c>
      <x:c r="Q11" s="1424" t="str">
        <x:v>Shore</x:v>
      </x:c>
      <x:c r="R11" s="1407"/>
      <x:c r="S11" s="1427"/>
      <x:c r="T11" s="1409"/>
      <x:c r="U11" s="1410"/>
      <x:c r="V11" s="1410"/>
      <x:c r="W11" s="1410"/>
      <x:c r="X11" s="1410"/>
      <x:c r="Y11" s="1410"/>
      <x:c r="Z11" s="1410"/>
      <x:c r="AA11" s="1410"/>
      <x:c r="AB11" s="1410"/>
    </x:row>
    <x:row r="12" ht="15" customHeight="1">
      <x:c r="A12"/>
      <x:c r="B12" s="1418"/>
      <x:c r="C12" s="1428" t="str">
        <x:v>Voy</x:v>
      </x:c>
      <x:c r="D12" s="1422" t="str">
        <x:v>Cargo</x:v>
      </x:c>
      <x:c r="E12" s="1407" t="str">
        <x:v>Terminal -</x:v>
      </x:c>
      <x:c r="F12" s="1423" t="str">
        <x:v>Date</x:v>
      </x:c>
      <x:c r="G12" s="1429" t="str">
        <x:v>Arrival</x:v>
      </x:c>
      <x:c r="H12" s="1422" t="str">
        <x:v>OBQ</x:v>
      </x:c>
      <x:c r="I12" s="1429" t="str">
        <x:v>Discharge</x:v>
      </x:c>
      <x:c r="J12" s="1429" t="str">
        <x:v>Outturn</x:v>
      </x:c>
      <x:c r="K12" s="1430" t="str">
        <x:v>Discharge</x:v>
      </x:c>
      <x:c r="L12" s="1423" t="str">
        <x:v>Error &gt;</x:v>
      </x:c>
      <x:c r="M12" s="1423" t="str">
        <x:v>criteria </x:v>
      </x:c>
      <x:c r="N12" s="1422" t="str">
        <x:v>(&gt;0.30%)</x:v>
      </x:c>
      <x:c r="O12" s="2929"/>
      <x:c r="P12" s="1422"/>
      <x:c r="Q12" s="1424"/>
      <x:c r="R12" s="1407"/>
      <x:c r="S12" s="1427"/>
      <x:c r="T12" s="2931" t="str">
        <x:v>NO TOCAR</x:v>
      </x:c>
      <x:c r="U12" s="2931"/>
      <x:c r="V12" s="2931"/>
      <x:c r="W12" s="1409"/>
      <x:c r="X12" s="1409"/>
      <x:c r="Y12" s="1409"/>
      <x:c r="Z12" s="1409"/>
      <x:c r="AA12" s="1410"/>
      <x:c r="AB12" s="1410"/>
    </x:row>
    <x:row r="13" ht="15" customHeight="1">
      <x:c r="A13"/>
      <x:c r="B13" s="1431" t="str">
        <x:v>Cargo</x:v>
      </x:c>
      <x:c r="C13" s="1432" t="str">
        <x:v>Number</x:v>
      </x:c>
      <x:c r="D13" s="1433" t="str">
        <x:v>Description</x:v>
      </x:c>
      <x:c r="E13" s="1434" t="str">
        <x:v>Port</x:v>
      </x:c>
      <x:c r="F13" s="1435" t="str">
        <x:v>Y / M / D</x:v>
      </x:c>
      <x:c r="G13" s="1433" t="str">
        <x:v> (TCV)</x:v>
      </x:c>
      <x:c r="H13" s="1436" t="str">
        <x:v>ROB</x:v>
      </x:c>
      <x:c r="I13" s="1433" t="str">
        <x:v> (TCV)</x:v>
      </x:c>
      <x:c r="J13" s="1433" t="str">
        <x:v> (TCV)</x:v>
      </x:c>
      <x:c r="K13" s="1434" t="str">
        <x:v>Ratio</x:v>
      </x:c>
      <x:c r="L13" s="1437" t="n">
        <x:v>0.02</x:v>
      </x:c>
      <x:c r="M13" s="1437" t="str">
        <x:v>8.3?</x:v>
      </x:c>
      <x:c r="N13" s="1433" t="str">
        <x:v>Y/N</x:v>
      </x:c>
      <x:c r="O13" s="2930"/>
      <x:c r="P13" s="1433" t="str">
        <x:v> (TCV)</x:v>
      </x:c>
      <x:c r="Q13" s="1438" t="str">
        <x:v> (TCV)</x:v>
      </x:c>
      <x:c r="R13" s="1407"/>
      <x:c r="S13" s="1439"/>
      <x:c r="T13" s="2931"/>
      <x:c r="U13" s="2931"/>
      <x:c r="V13" s="2931"/>
      <x:c r="W13" s="1409"/>
      <x:c r="X13" s="1409"/>
      <x:c r="Y13" s="1409"/>
      <x:c r="Z13" s="1409"/>
      <x:c r="AA13" s="1410"/>
      <x:c r="AB13" s="1410"/>
    </x:row>
    <x:row r="14" ht="15" customHeight="1">
      <x:c r="A14"/>
      <x:c r="B14" s="1172" t="str">
        <x:v>1st</x:v>
      </x:c>
      <x:c r="C14" s="1599" t="n">
        <x:v>1</x:v>
      </x:c>
      <x:c r="D14" s="1600" t="str">
        <x:v>ORIENTE C.O</x:v>
      </x:c>
      <x:c r="E14" s="1600" t="str">
        <x:v>ESMERALDAS, ECUADOR</x:v>
      </x:c>
      <x:c r="F14" s="1601" t="n">
        <x:v>44457</x:v>
      </x:c>
      <x:c r="G14" s="1568" t="n">
        <x:f t="shared" ref="G14:G33" si="0">IF(B14="","",ROUND(I60,0))</x:f>
        <x:v>52608</x:v>
      </x:c>
      <x:c r="H14" s="1602" t="n">
        <x:f t="shared" ref="H14:H33" si="1">IF(B14="","",ROUND(K60,0))</x:f>
        <x:v>0</x:v>
      </x:c>
      <x:c r="I14" s="1173" t="n">
        <x:v>52608</x:v>
      </x:c>
      <x:c r="J14" s="1568" t="n">
        <x:f t="shared" ref="J14:J33" si="2">IF(B14="","",ROUND(N60,0))</x:f>
        <x:v>52496</x:v>
      </x:c>
      <x:c r="K14" s="1174" t="n">
        <x:f t="shared" ref="K14:K33" si="3">IF(E14="","",ROUND(I14/J14,5))</x:f>
        <x:v>1.00213</x:v>
      </x:c>
      <x:c r="L14" s="1175" t="str">
        <x:f t="shared" ref="L14:L33" si="4">IF(D14="","",IF(ABS(I14-J14)/J14&gt;$L$13,"Y","N"))</x:f>
        <x:v>N</x:v>
      </x:c>
      <x:c r="M14" s="1607" t="str">
        <x:v>N</x:v>
      </x:c>
      <x:c r="N14" s="1175" t="str">
        <x:v>N</x:v>
      </x:c>
      <x:c r="O14" s="1603" t="str">
        <x:f t="shared" ref="O14:O33" si="5">IF(B14="","",R60)</x:f>
        <x:v>V</x:v>
      </x:c>
      <x:c r="P14" s="1176" t="str">
        <x:f t="shared" ref="P14:Q33" si="6">IF($N14="Y",I14," ")</x:f>
        <x:v> </x:v>
      </x:c>
      <x:c r="Q14" s="1177" t="str">
        <x:f t="shared" si="6"/>
        <x:v> </x:v>
      </x:c>
      <x:c r="R14" s="1407"/>
      <x:c r="S14" s="1427"/>
      <x:c r="T14" s="1606" t="str">
        <x:v>N</x:v>
      </x:c>
      <x:c r="U14" s="1178" t="n">
        <x:v>0</x:v>
      </x:c>
      <x:c r="V14" s="1606" t="n">
        <x:v>0</x:v>
      </x:c>
      <x:c r="W14" s="1409"/>
      <x:c r="X14" s="1409"/>
      <x:c r="Y14" s="1409"/>
      <x:c r="Z14" s="1409"/>
      <x:c r="AA14" s="1410"/>
      <x:c r="AB14" s="1410"/>
    </x:row>
    <x:row r="15" ht="15" customHeight="1">
      <x:c r="A15"/>
      <x:c r="B15" s="1172" t="str">
        <x:v>2nd</x:v>
      </x:c>
      <x:c r="C15" s="1599" t="n">
        <x:f t="shared" ref="C15:D33" si="7">IF(B61="","",B61)</x:f>
        <x:v>2</x:v>
      </x:c>
      <x:c r="D15" s="1600" t="str">
        <x:v>IFO 380 VLSFO</x:v>
      </x:c>
      <x:c r="E15" s="1600" t="str">
        <x:f t="shared" ref="E15:E33" si="8">IF(E61="","",E61)</x:f>
        <x:v>LA PAMPILLA, PERU</x:v>
      </x:c>
      <x:c r="F15" s="1601" t="n">
        <x:f t="shared" ref="F15:F33" si="9">IF(G61="","",G61)</x:f>
        <x:v>44415</x:v>
      </x:c>
      <x:c r="G15" s="1568" t="n">
        <x:f t="shared" si="0"/>
        <x:v>51719</x:v>
      </x:c>
      <x:c r="H15" s="1602" t="n">
        <x:f t="shared" si="1"/>
        <x:v>0</x:v>
      </x:c>
      <x:c r="I15" s="1173" t="n">
        <x:f t="shared" ref="I15:I33" si="10">IF(B15="","",ROUND(G15-H15,0))</x:f>
        <x:v>51719</x:v>
      </x:c>
      <x:c r="J15" s="1568" t="n">
        <x:f t="shared" si="2"/>
        <x:v>51744</x:v>
      </x:c>
      <x:c r="K15" s="1174" t="n">
        <x:f t="shared" si="3"/>
        <x:v>0.99952</x:v>
      </x:c>
      <x:c r="L15" s="1179" t="str">
        <x:f t="shared" si="4"/>
        <x:v>N</x:v>
      </x:c>
      <x:c r="M15" s="1607" t="str">
        <x:v>Y</x:v>
      </x:c>
      <x:c r="N15" s="1179" t="str">
        <x:v>Y</x:v>
      </x:c>
      <x:c r="O15" s="1604" t="str">
        <x:f t="shared" si="5"/>
        <x:v>S</x:v>
      </x:c>
      <x:c r="P15" s="1176" t="n">
        <x:f t="shared" si="6"/>
        <x:v>51719</x:v>
      </x:c>
      <x:c r="Q15" s="1177" t="n">
        <x:f t="shared" si="6"/>
        <x:v>51744</x:v>
      </x:c>
      <x:c r="R15" s="1407"/>
      <x:c r="S15" s="1427"/>
      <x:c r="T15" s="1606" t="str">
        <x:v>Y</x:v>
      </x:c>
      <x:c r="U15" s="1178" t="n">
        <x:f t="shared" ref="U15:V33" si="11">IF($O15="S",I15,0)</x:f>
        <x:v>51719</x:v>
      </x:c>
      <x:c r="V15" s="1606" t="n">
        <x:f t="shared" si="11"/>
        <x:v>51744</x:v>
      </x:c>
      <x:c r="W15" s="1409"/>
      <x:c r="X15" s="1409"/>
      <x:c r="Y15" s="1409"/>
      <x:c r="Z15" s="1409"/>
      <x:c r="AA15" s="1410"/>
      <x:c r="AB15" s="1410"/>
    </x:row>
    <x:row r="16" ht="15" customHeight="1">
      <x:c r="A16"/>
      <x:c r="B16" s="1172" t="str">
        <x:v>3th</x:v>
      </x:c>
      <x:c r="C16" s="1599" t="n">
        <x:f t="shared" si="7"/>
        <x:v>3</x:v>
      </x:c>
      <x:c r="D16" s="1600" t="str">
        <x:f t="shared" si="7"/>
        <x:v>FUEL OIL </x:v>
      </x:c>
      <x:c r="E16" s="1600" t="str">
        <x:f t="shared" si="8"/>
        <x:v>SALINAS CRUZ, MEXICO</x:v>
      </x:c>
      <x:c r="F16" s="1601" t="n">
        <x:f t="shared" si="9"/>
        <x:v>44361</x:v>
      </x:c>
      <x:c r="G16" s="1568" t="n">
        <x:f t="shared" si="0"/>
        <x:v>51017</x:v>
      </x:c>
      <x:c r="H16" s="1602" t="n">
        <x:f t="shared" si="1"/>
        <x:v>0</x:v>
      </x:c>
      <x:c r="I16" s="1173" t="n">
        <x:f t="shared" si="10"/>
        <x:v>51017</x:v>
      </x:c>
      <x:c r="J16" s="1568" t="n">
        <x:f t="shared" si="2"/>
        <x:v>51029</x:v>
      </x:c>
      <x:c r="K16" s="1174" t="n">
        <x:f t="shared" si="3"/>
        <x:v>0.99976</x:v>
      </x:c>
      <x:c r="L16" s="1179" t="str">
        <x:f t="shared" si="4"/>
        <x:v>N</x:v>
      </x:c>
      <x:c r="M16" s="1607" t="str">
        <x:f t="shared" ref="M16:M35" si="12">+T16</x:f>
        <x:v>Y</x:v>
      </x:c>
      <x:c r="N16" s="1179" t="str">
        <x:f t="shared" ref="N16:N33" si="13">IF(B16&gt;0,(T16),"")</x:f>
        <x:v>Y</x:v>
      </x:c>
      <x:c r="O16" s="1604" t="str">
        <x:f t="shared" si="5"/>
        <x:v>S</x:v>
      </x:c>
      <x:c r="P16" s="1176" t="n">
        <x:f t="shared" si="6"/>
        <x:v>51017</x:v>
      </x:c>
      <x:c r="Q16" s="1177" t="n">
        <x:f t="shared" si="6"/>
        <x:v>51029</x:v>
      </x:c>
      <x:c r="R16" s="1407"/>
      <x:c r="S16" s="1427"/>
      <x:c r="T16" s="1606" t="str">
        <x:f t="shared" ref="T16:T33" si="14">IF(O16="S",IF(K16&lt;L$38,W$9,(IF(K16&gt;Q$38,W$9,X$9))),"N")</x:f>
        <x:v>Y</x:v>
      </x:c>
      <x:c r="U16" s="1178" t="n">
        <x:f t="shared" si="11"/>
        <x:v>51017</x:v>
      </x:c>
      <x:c r="V16" s="1606" t="n">
        <x:f t="shared" si="11"/>
        <x:v>51029</x:v>
      </x:c>
      <x:c r="W16" s="1409"/>
      <x:c r="X16" s="1409"/>
      <x:c r="Y16" s="1409"/>
      <x:c r="Z16" s="1409"/>
      <x:c r="AA16" s="1410"/>
      <x:c r="AB16" s="1410"/>
    </x:row>
    <x:row r="17" ht="15" customHeight="1">
      <x:c r="A17"/>
      <x:c r="B17" s="1172" t="str">
        <x:v>4th</x:v>
      </x:c>
      <x:c r="C17" s="1599" t="n">
        <x:f t="shared" si="7"/>
        <x:v>4</x:v>
      </x:c>
      <x:c r="D17" s="1600" t="str">
        <x:f t="shared" si="7"/>
        <x:v>NAPO C.O</x:v>
      </x:c>
      <x:c r="E17" s="1600" t="str">
        <x:f t="shared" si="8"/>
        <x:v>ESMERALDAS, ECUADOR</x:v>
      </x:c>
      <x:c r="F17" s="1601" t="n">
        <x:f t="shared" si="9"/>
        <x:v>44333</x:v>
      </x:c>
      <x:c r="G17" s="1568" t="n">
        <x:f t="shared" si="0"/>
        <x:v>52177</x:v>
      </x:c>
      <x:c r="H17" s="1602" t="n">
        <x:f t="shared" si="1"/>
        <x:v>0</x:v>
      </x:c>
      <x:c r="I17" s="1173" t="n">
        <x:f t="shared" si="10"/>
        <x:v>52177</x:v>
      </x:c>
      <x:c r="J17" s="1568" t="n">
        <x:f t="shared" si="2"/>
        <x:v>52322</x:v>
      </x:c>
      <x:c r="K17" s="1174" t="n">
        <x:f t="shared" si="3"/>
        <x:v>0.99723</x:v>
      </x:c>
      <x:c r="L17" s="1179" t="str">
        <x:f t="shared" si="4"/>
        <x:v>N</x:v>
      </x:c>
      <x:c r="M17" s="1607" t="str">
        <x:f t="shared" si="12"/>
        <x:v>Y</x:v>
      </x:c>
      <x:c r="N17" s="1179" t="str">
        <x:f t="shared" si="13"/>
        <x:v>Y</x:v>
      </x:c>
      <x:c r="O17" s="1604" t="str">
        <x:f t="shared" si="5"/>
        <x:v>S</x:v>
      </x:c>
      <x:c r="P17" s="1176" t="n">
        <x:f t="shared" si="6"/>
        <x:v>52177</x:v>
      </x:c>
      <x:c r="Q17" s="1177" t="n">
        <x:f t="shared" si="6"/>
        <x:v>52322</x:v>
      </x:c>
      <x:c r="R17" s="1407"/>
      <x:c r="S17" s="1427"/>
      <x:c r="T17" s="1606" t="str">
        <x:f t="shared" si="14"/>
        <x:v>Y</x:v>
      </x:c>
      <x:c r="U17" s="1178" t="n">
        <x:f t="shared" si="11"/>
        <x:v>52177</x:v>
      </x:c>
      <x:c r="V17" s="1606" t="n">
        <x:f t="shared" si="11"/>
        <x:v>52322</x:v>
      </x:c>
      <x:c r="W17" s="1409"/>
      <x:c r="X17" s="1409"/>
      <x:c r="Y17" s="1409"/>
      <x:c r="Z17" s="1409"/>
      <x:c r="AA17" s="1410"/>
      <x:c r="AB17" s="1410"/>
    </x:row>
    <x:row r="18" ht="15" customHeight="1">
      <x:c r="A18"/>
      <x:c r="B18" s="1172" t="str">
        <x:v>5th</x:v>
      </x:c>
      <x:c r="C18" s="1599" t="n">
        <x:f t="shared" si="7"/>
        <x:v>5</x:v>
      </x:c>
      <x:c r="D18" s="1600" t="str">
        <x:f t="shared" si="7"/>
        <x:v>RECONSTITUID C.O</x:v>
      </x:c>
      <x:c r="E18" s="1600" t="str">
        <x:f t="shared" si="8"/>
        <x:v>CORPUS CHRISTI USA</x:v>
      </x:c>
      <x:c r="F18" s="1601" t="n">
        <x:f t="shared" si="9"/>
        <x:v>44313</x:v>
      </x:c>
      <x:c r="G18" s="1568" t="n">
        <x:f t="shared" si="0"/>
        <x:v>53917</x:v>
      </x:c>
      <x:c r="H18" s="1602" t="n">
        <x:f t="shared" si="1"/>
        <x:v>0</x:v>
      </x:c>
      <x:c r="I18" s="1173" t="n">
        <x:f t="shared" si="10"/>
        <x:v>53917</x:v>
      </x:c>
      <x:c r="J18" s="1568" t="n">
        <x:f t="shared" si="2"/>
        <x:v>53961</x:v>
      </x:c>
      <x:c r="K18" s="1174" t="n">
        <x:f t="shared" si="3"/>
        <x:v>0.99918</x:v>
      </x:c>
      <x:c r="L18" s="1179" t="str">
        <x:f t="shared" si="4"/>
        <x:v>N</x:v>
      </x:c>
      <x:c r="M18" s="1607" t="str">
        <x:f t="shared" si="12"/>
        <x:v>Y</x:v>
      </x:c>
      <x:c r="N18" s="1179" t="str">
        <x:f t="shared" si="13"/>
        <x:v>Y</x:v>
      </x:c>
      <x:c r="O18" s="1604" t="str">
        <x:f t="shared" si="5"/>
        <x:v>S</x:v>
      </x:c>
      <x:c r="P18" s="1176" t="n">
        <x:f t="shared" si="6"/>
        <x:v>53917</x:v>
      </x:c>
      <x:c r="Q18" s="1177" t="n">
        <x:f t="shared" si="6"/>
        <x:v>53961</x:v>
      </x:c>
      <x:c r="R18" s="1407"/>
      <x:c r="S18" s="1427"/>
      <x:c r="T18" s="1606" t="str">
        <x:f t="shared" si="14"/>
        <x:v>Y</x:v>
      </x:c>
      <x:c r="U18" s="1178" t="n">
        <x:f t="shared" si="11"/>
        <x:v>53917</x:v>
      </x:c>
      <x:c r="V18" s="1606" t="n">
        <x:f t="shared" si="11"/>
        <x:v>53961</x:v>
      </x:c>
      <x:c r="W18" s="1409"/>
      <x:c r="X18" s="1409"/>
      <x:c r="Y18" s="1409"/>
      <x:c r="Z18" s="1409"/>
      <x:c r="AA18" s="1410"/>
      <x:c r="AB18" s="1410"/>
    </x:row>
    <x:row r="19" ht="15" customHeight="1">
      <x:c r="A19"/>
      <x:c r="B19" s="1172" t="str">
        <x:v>6th</x:v>
      </x:c>
      <x:c r="C19" s="1599" t="n">
        <x:f t="shared" si="7"/>
        <x:v>6</x:v>
      </x:c>
      <x:c r="D19" s="1600" t="str">
        <x:f t="shared" si="7"/>
        <x:v>FUEL OIL</x:v>
      </x:c>
      <x:c r="E19" s="1600" t="str">
        <x:f t="shared" si="8"/>
        <x:v>SALINAS CRUZ, MEXICO</x:v>
      </x:c>
      <x:c r="F19" s="1601" t="n">
        <x:f t="shared" si="9"/>
        <x:v>44286</x:v>
      </x:c>
      <x:c r="G19" s="1568" t="n">
        <x:f t="shared" si="0"/>
        <x:v>54748</x:v>
      </x:c>
      <x:c r="H19" s="1602" t="n">
        <x:f t="shared" si="1"/>
        <x:v>0</x:v>
      </x:c>
      <x:c r="I19" s="1173" t="n">
        <x:f t="shared" si="10"/>
        <x:v>54748</x:v>
      </x:c>
      <x:c r="J19" s="1568" t="n">
        <x:f t="shared" si="2"/>
        <x:v>54848</x:v>
      </x:c>
      <x:c r="K19" s="1174" t="n">
        <x:f t="shared" si="3"/>
        <x:v>0.99818</x:v>
      </x:c>
      <x:c r="L19" s="1179" t="str">
        <x:f t="shared" si="4"/>
        <x:v>N</x:v>
      </x:c>
      <x:c r="M19" s="1607" t="str">
        <x:f t="shared" si="12"/>
        <x:v>Y</x:v>
      </x:c>
      <x:c r="N19" s="1179" t="str">
        <x:f t="shared" si="13"/>
        <x:v>Y</x:v>
      </x:c>
      <x:c r="O19" s="1604" t="str">
        <x:f t="shared" si="5"/>
        <x:v>S</x:v>
      </x:c>
      <x:c r="P19" s="1176" t="n">
        <x:f t="shared" si="6"/>
        <x:v>54748</x:v>
      </x:c>
      <x:c r="Q19" s="1177" t="n">
        <x:f t="shared" si="6"/>
        <x:v>54848</x:v>
      </x:c>
      <x:c r="R19" s="1407"/>
      <x:c r="S19" s="1427"/>
      <x:c r="T19" s="1606" t="str">
        <x:f t="shared" si="14"/>
        <x:v>Y</x:v>
      </x:c>
      <x:c r="U19" s="1178" t="n">
        <x:f t="shared" si="11"/>
        <x:v>54748</x:v>
      </x:c>
      <x:c r="V19" s="1606" t="n">
        <x:f t="shared" si="11"/>
        <x:v>54848</x:v>
      </x:c>
      <x:c r="W19" s="1410"/>
      <x:c r="X19" s="1410"/>
      <x:c r="Y19" s="1410"/>
      <x:c r="Z19" s="1410"/>
      <x:c r="AA19" s="1410"/>
      <x:c r="AB19" s="1410"/>
    </x:row>
    <x:row r="20" ht="15" customHeight="1">
      <x:c r="A20"/>
      <x:c r="B20" s="1172" t="str">
        <x:v>7th</x:v>
      </x:c>
      <x:c r="C20" s="1599" t="n">
        <x:f t="shared" si="7"/>
        <x:v>7</x:v>
      </x:c>
      <x:c r="D20" s="1600" t="str">
        <x:f t="shared" si="7"/>
        <x:v>RECONSTITUID C.O</x:v>
      </x:c>
      <x:c r="E20" s="1600" t="str">
        <x:f t="shared" si="8"/>
        <x:v>CORPUS CHRISTI USA</x:v>
      </x:c>
      <x:c r="F20" s="1601" t="n">
        <x:f t="shared" si="9"/>
        <x:v>44252</x:v>
      </x:c>
      <x:c r="G20" s="1568" t="n">
        <x:f t="shared" si="0"/>
        <x:v>66996</x:v>
      </x:c>
      <x:c r="H20" s="1602" t="n">
        <x:f t="shared" si="1"/>
        <x:v>0</x:v>
      </x:c>
      <x:c r="I20" s="1173" t="n">
        <x:f t="shared" si="10"/>
        <x:v>66996</x:v>
      </x:c>
      <x:c r="J20" s="1568" t="n">
        <x:f t="shared" si="2"/>
        <x:v>67104</x:v>
      </x:c>
      <x:c r="K20" s="1174" t="n">
        <x:f t="shared" si="3"/>
        <x:v>0.99839</x:v>
      </x:c>
      <x:c r="L20" s="1179" t="str">
        <x:f t="shared" si="4"/>
        <x:v>N</x:v>
      </x:c>
      <x:c r="M20" s="1607" t="str">
        <x:f t="shared" si="12"/>
        <x:v>Y</x:v>
      </x:c>
      <x:c r="N20" s="1179" t="str">
        <x:f t="shared" si="13"/>
        <x:v>Y</x:v>
      </x:c>
      <x:c r="O20" s="1604" t="str">
        <x:f t="shared" si="5"/>
        <x:v>S</x:v>
      </x:c>
      <x:c r="P20" s="1176" t="n">
        <x:f t="shared" si="6"/>
        <x:v>66996</x:v>
      </x:c>
      <x:c r="Q20" s="1177" t="n">
        <x:f t="shared" si="6"/>
        <x:v>67104</x:v>
      </x:c>
      <x:c r="R20" s="1407"/>
      <x:c r="S20" s="1427"/>
      <x:c r="T20" s="1606" t="str">
        <x:f t="shared" si="14"/>
        <x:v>Y</x:v>
      </x:c>
      <x:c r="U20" s="1178" t="n">
        <x:f t="shared" si="11"/>
        <x:v>66996</x:v>
      </x:c>
      <x:c r="V20" s="1606" t="n">
        <x:f t="shared" si="11"/>
        <x:v>67104</x:v>
      </x:c>
      <x:c r="W20" s="1410"/>
      <x:c r="X20" s="1410"/>
      <x:c r="Y20" s="1410"/>
      <x:c r="Z20" s="1410"/>
      <x:c r="AA20" s="1410"/>
      <x:c r="AB20" s="1410"/>
    </x:row>
    <x:row r="21" ht="15" customHeight="1">
      <x:c r="A21"/>
      <x:c r="B21" s="1172" t="str">
        <x:v>8th</x:v>
      </x:c>
      <x:c r="C21" s="1599" t="n">
        <x:f t="shared" si="7"/>
        <x:v>8</x:v>
      </x:c>
      <x:c r="D21" s="1600" t="str">
        <x:f t="shared" si="7"/>
        <x:v>FUEL OIL</x:v>
      </x:c>
      <x:c r="E21" s="1600" t="str">
        <x:f t="shared" si="8"/>
        <x:v>PAJARITOS, MEXICO</x:v>
      </x:c>
      <x:c r="F21" s="1601" t="n">
        <x:f t="shared" si="9"/>
        <x:v>44215</x:v>
      </x:c>
      <x:c r="G21" s="1568" t="n">
        <x:f t="shared" si="0"/>
        <x:v>22387</x:v>
      </x:c>
      <x:c r="H21" s="1602" t="n">
        <x:f t="shared" si="1"/>
        <x:v>0</x:v>
      </x:c>
      <x:c r="I21" s="1173" t="n">
        <x:f t="shared" si="10"/>
        <x:v>22387</x:v>
      </x:c>
      <x:c r="J21" s="1568" t="n">
        <x:f t="shared" si="2"/>
        <x:v>22277</x:v>
      </x:c>
      <x:c r="K21" s="1174" t="n">
        <x:f t="shared" si="3"/>
        <x:v>1.00494</x:v>
      </x:c>
      <x:c r="L21" s="1179" t="str">
        <x:f t="shared" si="4"/>
        <x:v>N</x:v>
      </x:c>
      <x:c r="M21" s="1607" t="str">
        <x:f t="shared" si="12"/>
        <x:v>N</x:v>
      </x:c>
      <x:c r="N21" s="1179" t="str">
        <x:f t="shared" si="13"/>
        <x:v>N</x:v>
      </x:c>
      <x:c r="O21" s="1604" t="str">
        <x:f t="shared" si="5"/>
        <x:v>S</x:v>
      </x:c>
      <x:c r="P21" s="1176" t="str">
        <x:f t="shared" si="6"/>
        <x:v> </x:v>
      </x:c>
      <x:c r="Q21" s="1177" t="str">
        <x:f t="shared" si="6"/>
        <x:v> </x:v>
      </x:c>
      <x:c r="R21" s="1407"/>
      <x:c r="S21" s="1427"/>
      <x:c r="T21" s="1606" t="str">
        <x:f t="shared" si="14"/>
        <x:v>N</x:v>
      </x:c>
      <x:c r="U21" s="1178" t="n">
        <x:f t="shared" si="11"/>
        <x:v>22387</x:v>
      </x:c>
      <x:c r="V21" s="1606" t="n">
        <x:f t="shared" si="11"/>
        <x:v>22277</x:v>
      </x:c>
      <x:c r="W21" s="1410"/>
      <x:c r="X21" s="1410"/>
      <x:c r="Y21" s="1410"/>
      <x:c r="Z21" s="1410"/>
      <x:c r="AA21" s="1410"/>
      <x:c r="AB21" s="1410"/>
    </x:row>
    <x:row r="22" ht="15" customHeight="1">
      <x:c r="A22"/>
      <x:c r="B22" s="1180" t="str">
        <x:v>9th</x:v>
      </x:c>
      <x:c r="C22" s="1599" t="n">
        <x:f t="shared" si="7"/>
        <x:v>9</x:v>
      </x:c>
      <x:c r="D22" s="1600" t="str">
        <x:f t="shared" si="7"/>
        <x:v>FUEL OIL</x:v>
      </x:c>
      <x:c r="E22" s="1600" t="str">
        <x:f t="shared" si="8"/>
        <x:v>PAMPICO, MEXICO</x:v>
      </x:c>
      <x:c r="F22" s="1601" t="n">
        <x:f t="shared" si="9"/>
        <x:v>44178</x:v>
      </x:c>
      <x:c r="G22" s="1568" t="n">
        <x:f t="shared" si="0"/>
        <x:v>28803</x:v>
      </x:c>
      <x:c r="H22" s="1602" t="n">
        <x:f t="shared" si="1"/>
        <x:v>0</x:v>
      </x:c>
      <x:c r="I22" s="1173" t="n">
        <x:f t="shared" si="10"/>
        <x:v>28803</x:v>
      </x:c>
      <x:c r="J22" s="1568" t="n">
        <x:f t="shared" si="2"/>
        <x:v>28850</x:v>
      </x:c>
      <x:c r="K22" s="1174" t="n">
        <x:f t="shared" si="3"/>
        <x:v>0.99837</x:v>
      </x:c>
      <x:c r="L22" s="1179" t="str">
        <x:f t="shared" si="4"/>
        <x:v>N</x:v>
      </x:c>
      <x:c r="M22" s="1607" t="str">
        <x:f t="shared" si="12"/>
        <x:v>Y</x:v>
      </x:c>
      <x:c r="N22" s="1179" t="str">
        <x:f t="shared" si="13"/>
        <x:v>Y</x:v>
      </x:c>
      <x:c r="O22" s="1604" t="str">
        <x:f t="shared" si="5"/>
        <x:v>S</x:v>
      </x:c>
      <x:c r="P22" s="1176" t="n">
        <x:f t="shared" si="6"/>
        <x:v>28803</x:v>
      </x:c>
      <x:c r="Q22" s="1177" t="n">
        <x:f t="shared" si="6"/>
        <x:v>28850</x:v>
      </x:c>
      <x:c r="R22" s="1407"/>
      <x:c r="S22" s="1427"/>
      <x:c r="T22" s="1606" t="str">
        <x:f t="shared" si="14"/>
        <x:v>Y</x:v>
      </x:c>
      <x:c r="U22" s="1178" t="n">
        <x:f t="shared" si="11"/>
        <x:v>28803</x:v>
      </x:c>
      <x:c r="V22" s="1606" t="n">
        <x:f t="shared" si="11"/>
        <x:v>28850</x:v>
      </x:c>
      <x:c r="W22" s="1410"/>
      <x:c r="X22" s="1410"/>
      <x:c r="Y22" s="1410"/>
      <x:c r="Z22" s="1410"/>
      <x:c r="AA22" s="1410"/>
      <x:c r="AB22" s="1410"/>
    </x:row>
    <x:row r="23" ht="15" customHeight="1">
      <x:c r="A23"/>
      <x:c r="B23" s="1172" t="str">
        <x:v>10th</x:v>
      </x:c>
      <x:c r="C23" s="1599" t="n">
        <x:f t="shared" si="7"/>
        <x:v>10</x:v>
      </x:c>
      <x:c r="D23" s="1600" t="str">
        <x:f t="shared" si="7"/>
        <x:v>FUEL OIL</x:v>
      </x:c>
      <x:c r="E23" s="1600" t="str">
        <x:f t="shared" si="8"/>
        <x:v>PAJARITOS, MEXICO</x:v>
      </x:c>
      <x:c r="F23" s="1601" t="n">
        <x:f t="shared" si="9"/>
        <x:v>44151</x:v>
      </x:c>
      <x:c r="G23" s="1568" t="n">
        <x:f t="shared" si="0"/>
        <x:v>45340</x:v>
      </x:c>
      <x:c r="H23" s="1602" t="n">
        <x:f t="shared" si="1"/>
        <x:v>0</x:v>
      </x:c>
      <x:c r="I23" s="1173" t="n">
        <x:f t="shared" si="10"/>
        <x:v>45340</x:v>
      </x:c>
      <x:c r="J23" s="1568" t="n">
        <x:f t="shared" si="2"/>
        <x:v>45414</x:v>
      </x:c>
      <x:c r="K23" s="1181" t="n">
        <x:f t="shared" si="3"/>
        <x:v>0.99837</x:v>
      </x:c>
      <x:c r="L23" s="1182" t="str">
        <x:f t="shared" si="4"/>
        <x:v>N</x:v>
      </x:c>
      <x:c r="M23" s="1608" t="str">
        <x:f t="shared" si="12"/>
        <x:v>Y</x:v>
      </x:c>
      <x:c r="N23" s="1179" t="str">
        <x:f t="shared" si="13"/>
        <x:v>Y</x:v>
      </x:c>
      <x:c r="O23" s="1604" t="str">
        <x:f t="shared" si="5"/>
        <x:v>S</x:v>
      </x:c>
      <x:c r="P23" s="1183" t="n">
        <x:f t="shared" si="6"/>
        <x:v>45340</x:v>
      </x:c>
      <x:c r="Q23" s="1184" t="n">
        <x:f t="shared" si="6"/>
        <x:v>45414</x:v>
      </x:c>
      <x:c r="R23" s="1407"/>
      <x:c r="S23" s="1427"/>
      <x:c r="T23" s="1606" t="str">
        <x:f t="shared" si="14"/>
        <x:v>Y</x:v>
      </x:c>
      <x:c r="U23" s="1178" t="n">
        <x:f t="shared" si="11"/>
        <x:v>45340</x:v>
      </x:c>
      <x:c r="V23" s="1606" t="n">
        <x:f t="shared" si="11"/>
        <x:v>45414</x:v>
      </x:c>
      <x:c r="W23" s="1410"/>
      <x:c r="X23" s="1410"/>
      <x:c r="Y23" s="1410"/>
      <x:c r="Z23" s="1410"/>
      <x:c r="AA23" s="1410"/>
      <x:c r="AB23" s="1410"/>
    </x:row>
    <x:row r="24" ht="15" customHeight="1">
      <x:c r="A24"/>
      <x:c r="B24" s="1172" t="str">
        <x:v>11th</x:v>
      </x:c>
      <x:c r="C24" s="1599" t="n">
        <x:f t="shared" si="7"/>
        <x:v>11</x:v>
      </x:c>
      <x:c r="D24" s="1600" t="str">
        <x:f t="shared" si="7"/>
        <x:v>MAYA C.O</x:v>
      </x:c>
      <x:c r="E24" s="1600" t="str">
        <x:f t="shared" si="8"/>
        <x:v>PAJARITOS, MEXICO</x:v>
      </x:c>
      <x:c r="F24" s="1601" t="n">
        <x:f t="shared" si="9"/>
        <x:v>44131</x:v>
      </x:c>
      <x:c r="G24" s="1568" t="n">
        <x:f t="shared" si="0"/>
        <x:v>55304</x:v>
      </x:c>
      <x:c r="H24" s="1602" t="n">
        <x:f t="shared" si="1"/>
        <x:v>0</x:v>
      </x:c>
      <x:c r="I24" s="1173" t="n">
        <x:f t="shared" si="10"/>
        <x:v>55304</x:v>
      </x:c>
      <x:c r="J24" s="1568" t="n">
        <x:f t="shared" si="2"/>
        <x:v>55654</x:v>
      </x:c>
      <x:c r="K24" s="1174" t="n">
        <x:f t="shared" si="3"/>
        <x:v>0.99371</x:v>
      </x:c>
      <x:c r="L24" s="1179" t="str">
        <x:f t="shared" si="4"/>
        <x:v>N</x:v>
      </x:c>
      <x:c r="M24" s="1607" t="str">
        <x:f t="shared" si="12"/>
        <x:v>N</x:v>
      </x:c>
      <x:c r="N24" s="1179" t="str">
        <x:f t="shared" si="13"/>
        <x:v>N</x:v>
      </x:c>
      <x:c r="O24" s="1604" t="str">
        <x:f t="shared" si="5"/>
        <x:v>S</x:v>
      </x:c>
      <x:c r="P24" s="1176" t="str">
        <x:f t="shared" si="6"/>
        <x:v> </x:v>
      </x:c>
      <x:c r="Q24" s="1177" t="str">
        <x:f t="shared" si="6"/>
        <x:v> </x:v>
      </x:c>
      <x:c r="R24" s="1407"/>
      <x:c r="S24" s="1427"/>
      <x:c r="T24" s="1606" t="str">
        <x:f t="shared" si="14"/>
        <x:v>N</x:v>
      </x:c>
      <x:c r="U24" s="1178" t="n">
        <x:f t="shared" si="11"/>
        <x:v>55304</x:v>
      </x:c>
      <x:c r="V24" s="1606" t="n">
        <x:f t="shared" si="11"/>
        <x:v>55654</x:v>
      </x:c>
      <x:c r="W24" s="1410"/>
      <x:c r="X24" s="1410"/>
      <x:c r="Y24" s="1410"/>
      <x:c r="Z24" s="1410"/>
      <x:c r="AA24" s="1410"/>
      <x:c r="AB24" s="1410"/>
    </x:row>
    <x:row r="25" ht="15" customHeight="1">
      <x:c r="A25"/>
      <x:c r="B25" s="1172" t="str">
        <x:v>12th</x:v>
      </x:c>
      <x:c r="C25" s="1599" t="n">
        <x:f t="shared" si="7"/>
        <x:v>12</x:v>
      </x:c>
      <x:c r="D25" s="1600" t="str">
        <x:f t="shared" si="7"/>
        <x:v>HIGH SULFUR VGO</x:v>
      </x:c>
      <x:c r="E25" s="1600" t="str">
        <x:f t="shared" si="8"/>
        <x:v>Galveston area lightering</x:v>
      </x:c>
      <x:c r="F25" s="1601" t="n">
        <x:f t="shared" si="9"/>
        <x:v>44058</x:v>
      </x:c>
      <x:c r="G25" s="1568" t="n">
        <x:f t="shared" si="0"/>
        <x:v>60914</x:v>
      </x:c>
      <x:c r="H25" s="1602" t="n">
        <x:f t="shared" si="1"/>
        <x:v>0</x:v>
      </x:c>
      <x:c r="I25" s="1173" t="n">
        <x:f t="shared" si="10"/>
        <x:v>60914</x:v>
      </x:c>
      <x:c r="J25" s="1568" t="n">
        <x:f t="shared" si="2"/>
        <x:v>60940</x:v>
      </x:c>
      <x:c r="K25" s="1174" t="n">
        <x:f t="shared" si="3"/>
        <x:v>0.99957</x:v>
      </x:c>
      <x:c r="L25" s="1179" t="str">
        <x:f t="shared" si="4"/>
        <x:v>N</x:v>
      </x:c>
      <x:c r="M25" s="1607" t="str">
        <x:f t="shared" si="12"/>
        <x:v>N</x:v>
      </x:c>
      <x:c r="N25" s="1179" t="str">
        <x:f t="shared" si="13"/>
        <x:v>N</x:v>
      </x:c>
      <x:c r="O25" s="1604" t="str">
        <x:f t="shared" si="5"/>
        <x:v>STS</x:v>
      </x:c>
      <x:c r="P25" s="1176" t="str">
        <x:f t="shared" si="6"/>
        <x:v> </x:v>
      </x:c>
      <x:c r="Q25" s="1177" t="str">
        <x:f t="shared" si="6"/>
        <x:v> </x:v>
      </x:c>
      <x:c r="R25" s="1407"/>
      <x:c r="S25" s="1427"/>
      <x:c r="T25" s="1606" t="str">
        <x:f t="shared" si="14"/>
        <x:v>N</x:v>
      </x:c>
      <x:c r="U25" s="1178" t="n">
        <x:f t="shared" si="11"/>
        <x:v>0</x:v>
      </x:c>
      <x:c r="V25" s="1606" t="n">
        <x:f t="shared" si="11"/>
        <x:v>0</x:v>
      </x:c>
      <x:c r="W25" s="1410"/>
      <x:c r="X25" s="1410"/>
      <x:c r="Y25" s="1410"/>
      <x:c r="Z25" s="1410"/>
      <x:c r="AA25" s="1410"/>
      <x:c r="AB25" s="1410"/>
    </x:row>
    <x:row r="26" ht="15" customHeight="1">
      <x:c r="A26"/>
      <x:c r="B26" s="1172" t="str">
        <x:v>13th</x:v>
      </x:c>
      <x:c r="C26" s="1599" t="n">
        <x:f t="shared" si="7"/>
        <x:v>13</x:v>
      </x:c>
      <x:c r="D26" s="1600" t="str">
        <x:f t="shared" si="7"/>
        <x:v>ACORDIONERO C.</x:v>
      </x:c>
      <x:c r="E26" s="1600" t="str">
        <x:f t="shared" si="8"/>
        <x:v>BAHIA, COLUMBIA</x:v>
      </x:c>
      <x:c r="F26" s="1601" t="n">
        <x:f t="shared" si="9"/>
        <x:v>44029</x:v>
      </x:c>
      <x:c r="G26" s="1568" t="n">
        <x:f t="shared" si="0"/>
        <x:v>58768</x:v>
      </x:c>
      <x:c r="H26" s="1602" t="n">
        <x:f t="shared" si="1"/>
        <x:v>0</x:v>
      </x:c>
      <x:c r="I26" s="1173" t="n">
        <x:f t="shared" si="10"/>
        <x:v>58768</x:v>
      </x:c>
      <x:c r="J26" s="1568" t="n">
        <x:f t="shared" si="2"/>
        <x:v>58824</x:v>
      </x:c>
      <x:c r="K26" s="1174" t="n">
        <x:f t="shared" si="3"/>
        <x:v>0.99905</x:v>
      </x:c>
      <x:c r="L26" s="1179" t="str">
        <x:f t="shared" si="4"/>
        <x:v>N</x:v>
      </x:c>
      <x:c r="M26" s="1607" t="str">
        <x:f t="shared" si="12"/>
        <x:v>Y</x:v>
      </x:c>
      <x:c r="N26" s="1179" t="str">
        <x:f t="shared" si="13"/>
        <x:v>Y</x:v>
      </x:c>
      <x:c r="O26" s="1604" t="str">
        <x:f t="shared" si="5"/>
        <x:v>S</x:v>
      </x:c>
      <x:c r="P26" s="1176" t="n">
        <x:f t="shared" si="6"/>
        <x:v>58768</x:v>
      </x:c>
      <x:c r="Q26" s="1177" t="n">
        <x:f t="shared" si="6"/>
        <x:v>58824</x:v>
      </x:c>
      <x:c r="R26" s="1407"/>
      <x:c r="S26" s="1427"/>
      <x:c r="T26" s="1606" t="str">
        <x:f t="shared" si="14"/>
        <x:v>Y</x:v>
      </x:c>
      <x:c r="U26" s="1178" t="n">
        <x:f t="shared" si="11"/>
        <x:v>58768</x:v>
      </x:c>
      <x:c r="V26" s="1606" t="n">
        <x:f t="shared" si="11"/>
        <x:v>58824</x:v>
      </x:c>
      <x:c r="W26" s="1410"/>
      <x:c r="X26" s="1410"/>
      <x:c r="Y26" s="1410"/>
      <x:c r="Z26" s="1410"/>
      <x:c r="AA26" s="1410"/>
      <x:c r="AB26" s="1410"/>
    </x:row>
    <x:row r="27" ht="15" customHeight="1">
      <x:c r="A27"/>
      <x:c r="B27" s="1172" t="str">
        <x:v>14th</x:v>
      </x:c>
      <x:c r="C27" s="1599" t="n">
        <x:f t="shared" si="7"/>
        <x:v>14</x:v>
      </x:c>
      <x:c r="D27" s="1600" t="str">
        <x:f t="shared" si="7"/>
        <x:v>VLSFO</x:v>
      </x:c>
      <x:c r="E27" s="1600" t="str">
        <x:f t="shared" si="8"/>
        <x:v>TEXAS, CITY</x:v>
      </x:c>
      <x:c r="F27" s="1601" t="n">
        <x:f t="shared" si="9"/>
        <x:v>44019</x:v>
      </x:c>
      <x:c r="G27" s="1568" t="n">
        <x:f t="shared" si="0"/>
        <x:v>34895</x:v>
      </x:c>
      <x:c r="H27" s="1602" t="n">
        <x:f t="shared" si="1"/>
        <x:v>0</x:v>
      </x:c>
      <x:c r="I27" s="1173" t="n">
        <x:f t="shared" si="10"/>
        <x:v>34895</x:v>
      </x:c>
      <x:c r="J27" s="1568" t="n">
        <x:f t="shared" si="2"/>
        <x:v>34748</x:v>
      </x:c>
      <x:c r="K27" s="1174" t="n">
        <x:f t="shared" si="3"/>
        <x:v>1.00423</x:v>
      </x:c>
      <x:c r="L27" s="1179" t="str">
        <x:f t="shared" si="4"/>
        <x:v>N</x:v>
      </x:c>
      <x:c r="M27" s="1607" t="str">
        <x:f t="shared" si="12"/>
        <x:v>N</x:v>
      </x:c>
      <x:c r="N27" s="1179" t="str">
        <x:f t="shared" si="13"/>
        <x:v>N</x:v>
      </x:c>
      <x:c r="O27" s="1604" t="str">
        <x:f t="shared" si="5"/>
        <x:v>S</x:v>
      </x:c>
      <x:c r="P27" s="1176" t="str">
        <x:f t="shared" si="6"/>
        <x:v> </x:v>
      </x:c>
      <x:c r="Q27" s="1177" t="str">
        <x:f t="shared" si="6"/>
        <x:v> </x:v>
      </x:c>
      <x:c r="R27" s="1407"/>
      <x:c r="S27" s="1427"/>
      <x:c r="T27" s="1606" t="str">
        <x:f t="shared" si="14"/>
        <x:v>N</x:v>
      </x:c>
      <x:c r="U27" s="1178" t="n">
        <x:f t="shared" si="11"/>
        <x:v>34895</x:v>
      </x:c>
      <x:c r="V27" s="1606" t="n">
        <x:f t="shared" si="11"/>
        <x:v>34748</x:v>
      </x:c>
      <x:c r="W27" s="1410"/>
      <x:c r="X27" s="1410"/>
      <x:c r="Y27" s="1410"/>
      <x:c r="Z27" s="1410"/>
      <x:c r="AA27" s="1410"/>
      <x:c r="AB27" s="1410"/>
    </x:row>
    <x:row r="28" ht="15" customHeight="1">
      <x:c r="A28"/>
      <x:c r="B28" s="1172" t="str">
        <x:v>15th</x:v>
      </x:c>
      <x:c r="C28" s="1599" t="n">
        <x:f t="shared" si="7"/>
        <x:v>15</x:v>
      </x:c>
      <x:c r="D28" s="1600" t="str">
        <x:f t="shared" si="7"/>
        <x:v>VLSFO</x:v>
      </x:c>
      <x:c r="E28" s="1600" t="str">
        <x:f t="shared" si="8"/>
        <x:v>HOUSTON TEXAS</x:v>
      </x:c>
      <x:c r="F28" s="1601" t="n">
        <x:f t="shared" si="9"/>
        <x:v>43971</x:v>
      </x:c>
      <x:c r="G28" s="1568" t="n">
        <x:f t="shared" si="0"/>
        <x:v>23848</x:v>
      </x:c>
      <x:c r="H28" s="1602" t="n">
        <x:f t="shared" si="1"/>
        <x:v>0</x:v>
      </x:c>
      <x:c r="I28" s="1173" t="n">
        <x:f t="shared" si="10"/>
        <x:v>23848</x:v>
      </x:c>
      <x:c r="J28" s="1568" t="n">
        <x:f t="shared" si="2"/>
        <x:v>23915</x:v>
      </x:c>
      <x:c r="K28" s="1174" t="n">
        <x:f t="shared" si="3"/>
        <x:v>0.9972</x:v>
      </x:c>
      <x:c r="L28" s="1179" t="str">
        <x:f t="shared" si="4"/>
        <x:v>N</x:v>
      </x:c>
      <x:c r="M28" s="1607" t="str">
        <x:f t="shared" si="12"/>
        <x:v>Y</x:v>
      </x:c>
      <x:c r="N28" s="1179" t="str">
        <x:f t="shared" si="13"/>
        <x:v>Y</x:v>
      </x:c>
      <x:c r="O28" s="1604" t="str">
        <x:f t="shared" si="5"/>
        <x:v>S</x:v>
      </x:c>
      <x:c r="P28" s="1176" t="n">
        <x:f t="shared" si="6"/>
        <x:v>23848</x:v>
      </x:c>
      <x:c r="Q28" s="1177" t="n">
        <x:f t="shared" si="6"/>
        <x:v>23915</x:v>
      </x:c>
      <x:c r="R28" s="1407"/>
      <x:c r="S28" s="1427"/>
      <x:c r="T28" s="1606" t="str">
        <x:f t="shared" si="14"/>
        <x:v>Y</x:v>
      </x:c>
      <x:c r="U28" s="1178" t="n">
        <x:f t="shared" si="11"/>
        <x:v>23848</x:v>
      </x:c>
      <x:c r="V28" s="1606" t="n">
        <x:f t="shared" si="11"/>
        <x:v>23915</x:v>
      </x:c>
      <x:c r="W28" s="1410"/>
      <x:c r="X28" s="1410"/>
      <x:c r="Y28" s="1410"/>
      <x:c r="Z28" s="1410"/>
      <x:c r="AA28" s="1410"/>
      <x:c r="AB28" s="1410"/>
    </x:row>
    <x:row r="29" ht="15" customHeight="1">
      <x:c r="A29"/>
      <x:c r="B29" s="1172" t="str">
        <x:v>16th</x:v>
      </x:c>
      <x:c r="C29" s="1599" t="n">
        <x:f t="shared" si="7"/>
        <x:v>16</x:v>
      </x:c>
      <x:c r="D29" s="1600" t="str">
        <x:f t="shared" si="7"/>
        <x:v>FUEL OIL N6</x:v>
      </x:c>
      <x:c r="E29" s="1600" t="str">
        <x:f t="shared" si="8"/>
        <x:v>PAJARITOS, MEXICO</x:v>
      </x:c>
      <x:c r="F29" s="1601" t="n">
        <x:f t="shared" si="9"/>
        <x:v>43912</x:v>
      </x:c>
      <x:c r="G29" s="1568" t="n">
        <x:f t="shared" si="0"/>
        <x:v>52414</x:v>
      </x:c>
      <x:c r="H29" s="1602" t="n">
        <x:f t="shared" si="1"/>
        <x:v>0</x:v>
      </x:c>
      <x:c r="I29" s="1173" t="n">
        <x:f t="shared" si="10"/>
        <x:v>52414</x:v>
      </x:c>
      <x:c r="J29" s="1568" t="n">
        <x:f t="shared" si="2"/>
        <x:v>52376</x:v>
      </x:c>
      <x:c r="K29" s="1174" t="n">
        <x:f t="shared" si="3"/>
        <x:v>1.00073</x:v>
      </x:c>
      <x:c r="L29" s="1179" t="str">
        <x:f t="shared" si="4"/>
        <x:v>N</x:v>
      </x:c>
      <x:c r="M29" s="1607" t="str">
        <x:f t="shared" si="12"/>
        <x:v>Y</x:v>
      </x:c>
      <x:c r="N29" s="1179" t="str">
        <x:f t="shared" si="13"/>
        <x:v>Y</x:v>
      </x:c>
      <x:c r="O29" s="1604" t="str">
        <x:f t="shared" si="5"/>
        <x:v>S</x:v>
      </x:c>
      <x:c r="P29" s="1176" t="n">
        <x:f t="shared" si="6"/>
        <x:v>52414</x:v>
      </x:c>
      <x:c r="Q29" s="1177" t="n">
        <x:f t="shared" si="6"/>
        <x:v>52376</x:v>
      </x:c>
      <x:c r="R29" s="1407"/>
      <x:c r="S29" s="1427"/>
      <x:c r="T29" s="1606" t="str">
        <x:f t="shared" si="14"/>
        <x:v>Y</x:v>
      </x:c>
      <x:c r="U29" s="1178" t="n">
        <x:f t="shared" si="11"/>
        <x:v>52414</x:v>
      </x:c>
      <x:c r="V29" s="1606" t="n">
        <x:f t="shared" si="11"/>
        <x:v>52376</x:v>
      </x:c>
      <x:c r="W29" s="1410"/>
      <x:c r="X29" s="1410"/>
      <x:c r="Y29" s="1410"/>
      <x:c r="Z29" s="1410"/>
      <x:c r="AA29" s="1410"/>
      <x:c r="AB29" s="1410"/>
    </x:row>
    <x:row r="30" ht="15" customHeight="1">
      <x:c r="A30"/>
      <x:c r="B30" s="1172" t="str">
        <x:v>17th</x:v>
      </x:c>
      <x:c r="C30" s="1599" t="n">
        <x:f t="shared" si="7"/>
        <x:v>17</x:v>
      </x:c>
      <x:c r="D30" s="1600" t="str">
        <x:f t="shared" si="7"/>
        <x:v>FUEL OIL N6</x:v>
      </x:c>
      <x:c r="E30" s="1600" t="str">
        <x:f t="shared" si="8"/>
        <x:v>PAJARITOS, MEXICO</x:v>
      </x:c>
      <x:c r="F30" s="1601" t="n">
        <x:f t="shared" si="9"/>
        <x:v>43902</x:v>
      </x:c>
      <x:c r="G30" s="1568" t="n">
        <x:f t="shared" si="0"/>
        <x:v>19128</x:v>
      </x:c>
      <x:c r="H30" s="1602" t="n">
        <x:f t="shared" si="1"/>
        <x:v>0</x:v>
      </x:c>
      <x:c r="I30" s="1173" t="n">
        <x:f t="shared" si="10"/>
        <x:v>19128</x:v>
      </x:c>
      <x:c r="J30" s="1568" t="n">
        <x:f t="shared" si="2"/>
        <x:v>19164</x:v>
      </x:c>
      <x:c r="K30" s="1174" t="n">
        <x:f t="shared" si="3"/>
        <x:v>0.99812</x:v>
      </x:c>
      <x:c r="L30" s="1179" t="str">
        <x:f t="shared" si="4"/>
        <x:v>N</x:v>
      </x:c>
      <x:c r="M30" s="1607" t="str">
        <x:f t="shared" si="12"/>
        <x:v>Y</x:v>
      </x:c>
      <x:c r="N30" s="1179" t="str">
        <x:f t="shared" si="13"/>
        <x:v>Y</x:v>
      </x:c>
      <x:c r="O30" s="1604" t="str">
        <x:f t="shared" si="5"/>
        <x:v>S</x:v>
      </x:c>
      <x:c r="P30" s="1176" t="n">
        <x:f t="shared" si="6"/>
        <x:v>19128</x:v>
      </x:c>
      <x:c r="Q30" s="1177" t="n">
        <x:f t="shared" si="6"/>
        <x:v>19164</x:v>
      </x:c>
      <x:c r="R30" s="1407"/>
      <x:c r="S30" s="1427"/>
      <x:c r="T30" s="1606" t="str">
        <x:f t="shared" si="14"/>
        <x:v>Y</x:v>
      </x:c>
      <x:c r="U30" s="1178" t="n">
        <x:f t="shared" si="11"/>
        <x:v>19128</x:v>
      </x:c>
      <x:c r="V30" s="1606" t="n">
        <x:f t="shared" si="11"/>
        <x:v>19164</x:v>
      </x:c>
      <x:c r="W30" s="1410"/>
      <x:c r="X30" s="1410"/>
      <x:c r="Y30" s="1410"/>
      <x:c r="Z30" s="1410"/>
      <x:c r="AA30" s="1410"/>
      <x:c r="AB30" s="1410"/>
    </x:row>
    <x:row r="31" ht="15" customHeight="1">
      <x:c r="A31"/>
      <x:c r="B31" s="1172" t="str">
        <x:v>18th</x:v>
      </x:c>
      <x:c r="C31" s="1599" t="n">
        <x:f t="shared" si="7"/>
        <x:v>18</x:v>
      </x:c>
      <x:c r="D31" s="1600" t="str">
        <x:f t="shared" si="7"/>
        <x:v>FUEL OIL N6</x:v>
      </x:c>
      <x:c r="E31" s="1600" t="str">
        <x:f t="shared" si="8"/>
        <x:v>TAMPICO, MEXICO</x:v>
      </x:c>
      <x:c r="F31" s="1601" t="n">
        <x:f t="shared" si="9"/>
        <x:v>43843</x:v>
      </x:c>
      <x:c r="G31" s="1568" t="n">
        <x:f t="shared" si="0"/>
        <x:v>31212</x:v>
      </x:c>
      <x:c r="H31" s="1602" t="n">
        <x:f t="shared" si="1"/>
        <x:v>0</x:v>
      </x:c>
      <x:c r="I31" s="1173" t="n">
        <x:f t="shared" si="10"/>
        <x:v>31212</x:v>
      </x:c>
      <x:c r="J31" s="1568" t="n">
        <x:f t="shared" si="2"/>
        <x:v>31285</x:v>
      </x:c>
      <x:c r="K31" s="1174" t="n">
        <x:f t="shared" si="3"/>
        <x:v>0.99767</x:v>
      </x:c>
      <x:c r="L31" s="1179" t="str">
        <x:f t="shared" si="4"/>
        <x:v>N</x:v>
      </x:c>
      <x:c r="M31" s="1607" t="str">
        <x:f t="shared" si="12"/>
        <x:v>Y</x:v>
      </x:c>
      <x:c r="N31" s="1179" t="str">
        <x:f t="shared" si="13"/>
        <x:v>Y</x:v>
      </x:c>
      <x:c r="O31" s="1604" t="str">
        <x:f t="shared" si="5"/>
        <x:v>S</x:v>
      </x:c>
      <x:c r="P31" s="1176" t="n">
        <x:f t="shared" si="6"/>
        <x:v>31212</x:v>
      </x:c>
      <x:c r="Q31" s="1177" t="n">
        <x:f t="shared" si="6"/>
        <x:v>31285</x:v>
      </x:c>
      <x:c r="R31" s="1407"/>
      <x:c r="S31" s="1427"/>
      <x:c r="T31" s="1606" t="str">
        <x:f t="shared" si="14"/>
        <x:v>Y</x:v>
      </x:c>
      <x:c r="U31" s="1178" t="n">
        <x:f t="shared" si="11"/>
        <x:v>31212</x:v>
      </x:c>
      <x:c r="V31" s="1606" t="n">
        <x:f t="shared" si="11"/>
        <x:v>31285</x:v>
      </x:c>
      <x:c r="W31" s="1410"/>
      <x:c r="X31" s="1410"/>
      <x:c r="Y31" s="1410"/>
      <x:c r="Z31" s="1410"/>
      <x:c r="AA31" s="1410"/>
      <x:c r="AB31" s="1410"/>
    </x:row>
    <x:row r="32" ht="14.100000381469727" customHeight="1">
      <x:c r="A32"/>
      <x:c r="B32" s="1172" t="str">
        <x:v>19th</x:v>
      </x:c>
      <x:c r="C32" s="1599" t="n">
        <x:f t="shared" si="7"/>
        <x:v>19</x:v>
      </x:c>
      <x:c r="D32" s="1600" t="str">
        <x:f t="shared" si="7"/>
        <x:v>FUEL OIL</x:v>
      </x:c>
      <x:c r="E32" s="1600" t="str">
        <x:f t="shared" si="8"/>
        <x:v>YABUCOA, PUERTO RICO</x:v>
      </x:c>
      <x:c r="F32" s="1601" t="n">
        <x:f t="shared" si="9"/>
        <x:v>43804</x:v>
      </x:c>
      <x:c r="G32" s="1568" t="n">
        <x:f t="shared" si="0"/>
        <x:v>45139</x:v>
      </x:c>
      <x:c r="H32" s="1602" t="n">
        <x:f t="shared" si="1"/>
        <x:v>0</x:v>
      </x:c>
      <x:c r="I32" s="1173" t="n">
        <x:f t="shared" si="10"/>
        <x:v>45139</x:v>
      </x:c>
      <x:c r="J32" s="1568" t="n">
        <x:f t="shared" si="2"/>
        <x:v>45069</x:v>
      </x:c>
      <x:c r="K32" s="1174" t="n">
        <x:f t="shared" si="3"/>
        <x:v>1.00155</x:v>
      </x:c>
      <x:c r="L32" s="1179" t="str">
        <x:f t="shared" si="4"/>
        <x:v>N</x:v>
      </x:c>
      <x:c r="M32" s="1607" t="str">
        <x:f t="shared" si="12"/>
        <x:v>Y</x:v>
      </x:c>
      <x:c r="N32" s="1179" t="str">
        <x:f t="shared" si="13"/>
        <x:v>Y</x:v>
      </x:c>
      <x:c r="O32" s="1604" t="str">
        <x:f t="shared" si="5"/>
        <x:v>S</x:v>
      </x:c>
      <x:c r="P32" s="1176" t="n">
        <x:f t="shared" si="6"/>
        <x:v>45139</x:v>
      </x:c>
      <x:c r="Q32" s="1177" t="n">
        <x:f t="shared" si="6"/>
        <x:v>45069</x:v>
      </x:c>
      <x:c r="R32" s="1407"/>
      <x:c r="S32" s="1427"/>
      <x:c r="T32" s="1606" t="str">
        <x:f t="shared" si="14"/>
        <x:v>Y</x:v>
      </x:c>
      <x:c r="U32" s="1178" t="n">
        <x:f t="shared" si="11"/>
        <x:v>45139</x:v>
      </x:c>
      <x:c r="V32" s="1606" t="n">
        <x:f t="shared" si="11"/>
        <x:v>45069</x:v>
      </x:c>
      <x:c r="W32" s="1410"/>
      <x:c r="X32" s="1410"/>
      <x:c r="Y32" s="1410"/>
      <x:c r="Z32" s="1410"/>
      <x:c r="AA32" s="1410"/>
      <x:c r="AB32" s="1410"/>
    </x:row>
    <x:row r="33" ht="14.100000381469727" customHeight="1">
      <x:c r="A33"/>
      <x:c r="B33" s="1172" t="str">
        <x:v>20th</x:v>
      </x:c>
      <x:c r="C33" s="1599" t="n">
        <x:f t="shared" si="7"/>
        <x:v>20</x:v>
      </x:c>
      <x:c r="D33" s="1600" t="str">
        <x:f t="shared" si="7"/>
        <x:v>FUEL OIL</x:v>
      </x:c>
      <x:c r="E33" s="1600" t="str">
        <x:f t="shared" si="8"/>
        <x:v>BAHIA, COLUMBIA</x:v>
      </x:c>
      <x:c r="F33" s="1601" t="n">
        <x:f t="shared" si="9"/>
        <x:v>43763</x:v>
      </x:c>
      <x:c r="G33" s="1568" t="n">
        <x:f t="shared" si="0"/>
        <x:v>31896</x:v>
      </x:c>
      <x:c r="H33" s="1602" t="n">
        <x:f t="shared" si="1"/>
        <x:v>0</x:v>
      </x:c>
      <x:c r="I33" s="1173" t="n">
        <x:f t="shared" si="10"/>
        <x:v>31896</x:v>
      </x:c>
      <x:c r="J33" s="1568" t="n">
        <x:f t="shared" si="2"/>
        <x:v>31959</x:v>
      </x:c>
      <x:c r="K33" s="1174" t="n">
        <x:f t="shared" si="3"/>
        <x:v>0.99803</x:v>
      </x:c>
      <x:c r="L33" s="1185" t="str">
        <x:f t="shared" si="4"/>
        <x:v>N</x:v>
      </x:c>
      <x:c r="M33" s="1607" t="str">
        <x:f t="shared" si="12"/>
        <x:v>Y</x:v>
      </x:c>
      <x:c r="N33" s="1186" t="str">
        <x:f t="shared" si="13"/>
        <x:v>Y</x:v>
      </x:c>
      <x:c r="O33" s="1605" t="str">
        <x:f t="shared" si="5"/>
        <x:v>S</x:v>
      </x:c>
      <x:c r="P33" s="1187" t="n">
        <x:f t="shared" si="6"/>
        <x:v>31896</x:v>
      </x:c>
      <x:c r="Q33" s="1188" t="n">
        <x:f t="shared" si="6"/>
        <x:v>31959</x:v>
      </x:c>
      <x:c r="R33" s="1407"/>
      <x:c r="S33" s="1427"/>
      <x:c r="T33" s="1606" t="str">
        <x:f t="shared" si="14"/>
        <x:v>Y</x:v>
      </x:c>
      <x:c r="U33" s="1178" t="n">
        <x:f t="shared" si="11"/>
        <x:v>31896</x:v>
      </x:c>
      <x:c r="V33" s="1606" t="n">
        <x:f t="shared" si="11"/>
        <x:v>31959</x:v>
      </x:c>
      <x:c r="W33" s="1410"/>
      <x:c r="X33" s="1410"/>
      <x:c r="Y33" s="1410"/>
      <x:c r="Z33" s="1410"/>
      <x:c r="AA33" s="1410"/>
      <x:c r="AB33" s="1410"/>
    </x:row>
    <x:row r="34" ht="14.100000381469727" customHeight="1">
      <x:c r="A34"/>
      <x:c r="B34" s="2932" t="str">
        <x:v>T O T A L </x:v>
      </x:c>
      <x:c r="C34" s="2933"/>
      <x:c r="D34" s="2933"/>
      <x:c r="E34" s="2933"/>
      <x:c r="F34" s="2933"/>
      <x:c r="G34" s="2933"/>
      <x:c r="H34" s="2934"/>
      <x:c r="I34" s="1189" t="n">
        <x:v>779708</x:v>
      </x:c>
      <x:c r="J34" s="1190" t="n">
        <x:v>780543</x:v>
      </x:c>
      <x:c r="K34" s="1441"/>
      <x:c r="L34" s="1442"/>
      <x:c r="M34" s="1191" t="n">
        <x:f t="shared" si="12"/>
        <x:v>0</x:v>
      </x:c>
      <x:c r="N34" s="1443"/>
      <x:c r="O34" s="1443"/>
      <x:c r="P34" s="1192" t="n">
        <x:v>667122</x:v>
      </x:c>
      <x:c r="Q34" s="1193" t="n">
        <x:v>667864</x:v>
      </x:c>
      <x:c r="R34" s="1407"/>
      <x:c r="S34" s="1427"/>
      <x:c r="T34" s="1440"/>
      <x:c r="U34" s="1178" t="n">
        <x:v>779708</x:v>
      </x:c>
      <x:c r="V34" s="1178" t="n">
        <x:v>780543</x:v>
      </x:c>
      <x:c r="W34" s="1410"/>
      <x:c r="X34" s="1410"/>
      <x:c r="Y34" s="1410"/>
      <x:c r="Z34" s="1410"/>
      <x:c r="AA34" s="1410"/>
      <x:c r="AB34" s="1410"/>
    </x:row>
    <x:row r="35" ht="14.100000381469727" customHeight="1">
      <x:c r="A35"/>
      <x:c r="B35" s="1444"/>
      <x:c r="C35" s="1445"/>
      <x:c r="D35" s="1445"/>
      <x:c r="E35" s="1446"/>
      <x:c r="F35" s="1446"/>
      <x:c r="G35" s="1447"/>
      <x:c r="H35" s="1448" t="str">
        <x:v>Average TCV Ratio</x:v>
      </x:c>
      <x:c r="I35" s="1449"/>
      <x:c r="J35" s="1194" t="n">
        <x:v>0.99893</x:v>
      </x:c>
      <x:c r="K35" s="1450"/>
      <x:c r="L35" s="1450"/>
      <x:c r="M35" s="1195" t="n">
        <x:f t="shared" si="12"/>
        <x:v>0</x:v>
      </x:c>
      <x:c r="N35" s="1451"/>
      <x:c r="O35" s="1451"/>
      <x:c r="P35" s="1451"/>
      <x:c r="Q35" s="1451"/>
      <x:c r="R35" s="1407"/>
      <x:c r="S35" s="1427"/>
      <x:c r="T35" s="1409"/>
      <x:c r="U35" s="1410"/>
      <x:c r="V35" s="1410"/>
      <x:c r="W35" s="1410"/>
      <x:c r="X35" s="1410"/>
      <x:c r="Y35" s="1410"/>
      <x:c r="Z35" s="1410"/>
      <x:c r="AA35" s="1410"/>
      <x:c r="AB35" s="1410"/>
    </x:row>
    <x:row r="36" ht="14.100000381469727" customHeight="1">
      <x:c r="A36"/>
      <x:c r="B36" s="1403"/>
      <x:c r="C36" s="1400"/>
      <x:c r="D36" s="1400"/>
      <x:c r="E36" s="1451"/>
      <x:c r="F36" s="1451"/>
      <x:c r="G36" s="1452"/>
      <x:c r="H36" s="1453"/>
      <x:c r="I36" s="1452"/>
      <x:c r="J36" s="1454"/>
      <x:c r="K36" s="1450"/>
      <x:c r="L36" s="1450"/>
      <x:c r="M36" s="1450"/>
      <x:c r="N36" s="1451"/>
      <x:c r="O36" s="1451"/>
      <x:c r="P36" s="1451"/>
      <x:c r="Q36" s="1451"/>
      <x:c r="R36" s="1407"/>
      <x:c r="S36" s="1427"/>
      <x:c r="T36" s="1450"/>
      <x:c r="U36" s="1410"/>
      <x:c r="V36" s="1410"/>
      <x:c r="W36" s="1410"/>
      <x:c r="X36" s="1410"/>
      <x:c r="Y36" s="1410"/>
      <x:c r="Z36" s="1410"/>
      <x:c r="AA36" s="1410"/>
      <x:c r="AB36" s="1410"/>
    </x:row>
    <x:row r="37" ht="14.100000381469727" customHeight="1">
      <x:c r="A37"/>
      <x:c r="B37" s="1403"/>
      <x:c r="C37" s="1455"/>
      <x:c r="D37" s="1455"/>
      <x:c r="E37" s="1455"/>
      <x:c r="F37" s="1455"/>
      <x:c r="G37" s="1455"/>
      <x:c r="H37" s="1455"/>
      <x:c r="I37" s="1455"/>
      <x:c r="J37" s="1456"/>
      <x:c r="K37" s="2935" t="str">
        <x:v>Qualifying Ranges ( Excluding Gross Errors)</x:v>
      </x:c>
      <x:c r="L37" s="2936"/>
      <x:c r="M37" s="2936"/>
      <x:c r="N37" s="2936"/>
      <x:c r="O37" s="2936"/>
      <x:c r="P37" s="2936"/>
      <x:c r="Q37" s="2937"/>
      <x:c r="R37" s="1407"/>
      <x:c r="S37" s="1427"/>
      <x:c r="T37" s="1427"/>
      <x:c r="U37" s="1410"/>
      <x:c r="V37" s="1410"/>
      <x:c r="W37" s="1410"/>
      <x:c r="X37" s="1410"/>
      <x:c r="Y37" s="1410"/>
      <x:c r="Z37" s="1410"/>
      <x:c r="AA37" s="1410"/>
      <x:c r="AB37" s="1410"/>
    </x:row>
    <x:row r="38" ht="14.100000381469727" customHeight="1">
      <x:c r="A38"/>
      <x:c r="B38" s="1403" t="str">
        <x:v>Notes :</x:v>
      </x:c>
      <x:c r="C38" s="1455"/>
      <x:c r="D38" s="1455"/>
      <x:c r="E38" s="1455"/>
      <x:c r="F38" s="1455"/>
      <x:c r="G38" s="1455"/>
      <x:c r="H38" s="1455"/>
      <x:c r="I38" s="1455"/>
      <x:c r="J38" s="1456"/>
      <x:c r="K38" s="1457" t="str">
        <x:v>L</x:v>
      </x:c>
      <x:c r="L38" s="2938" t="n">
        <x:v>0.99593</x:v>
      </x:c>
      <x:c r="M38" s="2938"/>
      <x:c r="N38" s="2938"/>
      <x:c r="O38" s="1458"/>
      <x:c r="P38" s="1459" t="str">
        <x:v>H</x:v>
      </x:c>
      <x:c r="Q38" s="1196" t="n">
        <x:v>1.00193</x:v>
      </x:c>
      <x:c r="R38" s="1458"/>
      <x:c r="S38" s="1427"/>
      <x:c r="T38" s="1427"/>
      <x:c r="U38" s="1410"/>
      <x:c r="V38" s="1410"/>
      <x:c r="W38" s="1410"/>
      <x:c r="X38" s="1410"/>
      <x:c r="Y38" s="1410"/>
      <x:c r="Z38" s="1410"/>
      <x:c r="AA38" s="1410"/>
      <x:c r="AB38" s="1410"/>
    </x:row>
    <x:row r="39" ht="14.100000381469727" customHeight="1">
      <x:c r="A39"/>
      <x:c r="B39" s="1460" t="str">
        <x:v>· VEF calculations according with MPMS API Ch. 17.9 / EI HM 49 (2019)</x:v>
      </x:c>
      <x:c r="C39" s="1455"/>
      <x:c r="D39" s="1455"/>
      <x:c r="E39" s="1455"/>
      <x:c r="F39" s="1455"/>
      <x:c r="G39" s="1455"/>
      <x:c r="H39" s="1455"/>
      <x:c r="I39" s="1455"/>
      <x:c r="J39" s="1456"/>
      <x:c r="K39" s="1461"/>
      <x:c r="L39" s="1462"/>
      <x:c r="M39" s="1462"/>
      <x:c r="N39" s="1462"/>
      <x:c r="O39" s="1462"/>
      <x:c r="P39" s="1462"/>
      <x:c r="Q39" s="1463"/>
      <x:c r="R39" s="1458"/>
      <x:c r="S39" s="1427"/>
      <x:c r="T39" s="1462"/>
      <x:c r="U39" s="1170" t="n">
        <x:v>15</x:v>
      </x:c>
      <x:c r="V39" s="1410"/>
      <x:c r="W39" s="1410"/>
      <x:c r="X39" s="1410"/>
      <x:c r="Y39" s="1410"/>
      <x:c r="Z39" s="1410"/>
      <x:c r="AA39" s="1410"/>
      <x:c r="AB39" s="1410"/>
    </x:row>
    <x:row r="40" ht="14.100000381469727" customHeight="1">
      <x:c r="A40"/>
      <x:c r="B40" s="1460" t="str">
        <x:v>· Average TCV Ratio excludes rejected or non valid voyages listed in the report, according with MPMS API 17.9</x:v>
      </x:c>
      <x:c r="C40" s="1455"/>
      <x:c r="D40" s="1455"/>
      <x:c r="E40" s="1455"/>
      <x:c r="F40" s="1455"/>
      <x:c r="G40" s="1455"/>
      <x:c r="H40" s="1455"/>
      <x:c r="I40" s="1455"/>
      <x:c r="J40" s="1455"/>
      <x:c r="K40" s="1403"/>
      <x:c r="L40" s="1403"/>
      <x:c r="M40" s="1403"/>
      <x:c r="N40" s="1403"/>
      <x:c r="O40" s="1403"/>
      <x:c r="P40" s="1403"/>
      <x:c r="Q40" s="1403"/>
      <x:c r="R40" s="1403"/>
      <x:c r="S40" s="1427"/>
      <x:c r="T40" s="1403"/>
      <x:c r="U40" s="1410"/>
      <x:c r="V40" s="1410"/>
      <x:c r="W40" s="1410"/>
      <x:c r="X40" s="1410"/>
      <x:c r="Y40" s="1410"/>
      <x:c r="Z40" s="1410"/>
      <x:c r="AA40" s="1410"/>
      <x:c r="AB40" s="1410"/>
    </x:row>
    <x:row r="41" ht="14.100000381469727" customHeight="1">
      <x:c r="A41"/>
      <x:c r="B41" s="1460" t="str">
        <x:v>· Source of Shore TCV Determination: Shore (S), Vessel with VEF (VVEF), Vessel without VEF (V), Ship to Ship (STS), </x:v>
      </x:c>
      <x:c r="C41" s="1455"/>
      <x:c r="D41" s="1455"/>
      <x:c r="E41" s="1455"/>
      <x:c r="F41" s="1455"/>
      <x:c r="G41" s="1455"/>
      <x:c r="H41" s="1455"/>
      <x:c r="I41" s="1455"/>
      <x:c r="J41" s="1456"/>
      <x:c r="K41" s="1464"/>
      <x:c r="L41" s="1465"/>
      <x:c r="M41" s="1465"/>
      <x:c r="N41" s="1465"/>
      <x:c r="O41" s="1465"/>
      <x:c r="P41" s="1465"/>
      <x:c r="Q41" s="1466"/>
      <x:c r="R41" s="1400"/>
      <x:c r="S41" s="1427"/>
      <x:c r="T41" s="1465"/>
      <x:c r="U41" s="1170" t="n">
        <x:v>15</x:v>
      </x:c>
      <x:c r="V41" s="1410"/>
      <x:c r="W41" s="1410"/>
      <x:c r="X41" s="1410"/>
      <x:c r="Y41" s="1410"/>
      <x:c r="Z41" s="1410"/>
      <x:c r="AA41" s="1410"/>
      <x:c r="AB41" s="1410"/>
    </x:row>
    <x:row r="42" ht="14.100000381469727" customHeight="1">
      <x:c r="A42"/>
      <x:c r="B42" s="1460" t="str">
        <x:v>Different table for Calculations (Shore &amp; Vessel) (C), New Capacity Tables (MOD).</x:v>
      </x:c>
      <x:c r="C42" s="1455"/>
      <x:c r="D42" s="1455"/>
      <x:c r="E42" s="1455"/>
      <x:c r="F42" s="1455"/>
      <x:c r="G42" s="1455"/>
      <x:c r="H42" s="1455"/>
      <x:c r="I42" s="1455"/>
      <x:c r="J42" s="1456"/>
      <x:c r="K42" s="1467" t="str">
        <x:v>Vessel Experience Factor    =</x:v>
      </x:c>
      <x:c r="L42" s="1401"/>
      <x:c r="M42" s="1401"/>
      <x:c r="N42" s="1401"/>
      <x:c r="O42" s="1401"/>
      <x:c r="P42" s="1401"/>
      <x:c r="Q42" s="1197" t="n">
        <x:v>0.9989</x:v>
      </x:c>
      <x:c r="R42" s="1468"/>
      <x:c r="S42" s="1427"/>
      <x:c r="T42" s="1401"/>
      <x:c r="U42" s="1410"/>
      <x:c r="V42" s="1410"/>
      <x:c r="W42" s="1410"/>
      <x:c r="X42" s="1410"/>
      <x:c r="Y42" s="1410"/>
      <x:c r="Z42" s="1410"/>
      <x:c r="AA42" s="1410"/>
      <x:c r="AB42" s="1410"/>
    </x:row>
    <x:row r="43" ht="14.100000381469727" customHeight="1">
      <x:c r="A43"/>
      <x:c r="B43" s="1460" t="str">
        <x:v>·  The Average TCV ratio is equal to Total vessel loaded TCV divided by Total Shore TCV.</x:v>
      </x:c>
      <x:c r="C43" s="1455"/>
      <x:c r="D43" s="1455"/>
      <x:c r="E43" s="1455"/>
      <x:c r="F43" s="1455"/>
      <x:c r="G43" s="1455"/>
      <x:c r="H43" s="1455"/>
      <x:c r="I43" s="1455"/>
      <x:c r="J43" s="1455"/>
      <x:c r="K43" s="2939"/>
      <x:c r="L43" s="2940"/>
      <x:c r="M43" s="2940"/>
      <x:c r="N43" s="2940"/>
      <x:c r="O43" s="2940"/>
      <x:c r="P43" s="2940"/>
      <x:c r="Q43" s="2941"/>
      <x:c r="R43" s="1469"/>
      <x:c r="S43" s="1427"/>
      <x:c r="T43" s="1427"/>
      <x:c r="U43" s="1410"/>
      <x:c r="V43" s="1410"/>
      <x:c r="W43" s="1410"/>
      <x:c r="X43" s="1410"/>
      <x:c r="Y43" s="1410"/>
      <x:c r="Z43" s="1410"/>
      <x:c r="AA43" s="1410"/>
      <x:c r="AB43" s="1410"/>
    </x:row>
    <x:row r="44" ht="14.100000381469727" customHeight="1">
      <x:c r="A44"/>
      <x:c r="B44" s="1460" t="str">
        <x:v>·  Out of average ratio of range (+/-0,3%) and Gross error (+/- 2%)</x:v>
      </x:c>
      <x:c r="C44" s="1455"/>
      <x:c r="D44" s="1455"/>
      <x:c r="E44" s="1455"/>
      <x:c r="F44" s="1455"/>
      <x:c r="G44" s="1455"/>
      <x:c r="H44" s="1455"/>
      <x:c r="I44" s="1455"/>
      <x:c r="J44" s="1455"/>
      <x:c r="K44" s="1469"/>
      <x:c r="L44" s="1469"/>
      <x:c r="M44" s="1469"/>
      <x:c r="N44" s="1469"/>
      <x:c r="O44" s="1469"/>
      <x:c r="P44" s="1469"/>
      <x:c r="Q44" s="1469"/>
      <x:c r="R44" s="1469"/>
      <x:c r="S44" s="1427"/>
      <x:c r="T44" s="1427"/>
      <x:c r="U44" s="1410"/>
      <x:c r="V44" s="1410"/>
      <x:c r="W44" s="1410"/>
      <x:c r="X44" s="1410"/>
      <x:c r="Y44" s="1410"/>
      <x:c r="Z44" s="1410"/>
      <x:c r="AA44" s="1410"/>
      <x:c r="AB44" s="1410"/>
    </x:row>
    <x:row r="45" ht="14.100000381469727" customHeight="1">
      <x:c r="A45"/>
      <x:c r="B45" s="1460" t="str">
        <x:v>· Contractual agreement to discount</x:v>
      </x:c>
      <x:c r="C45" s="1455"/>
      <x:c r="D45" s="1455"/>
      <x:c r="E45" s="1455"/>
      <x:c r="F45" s="1455"/>
      <x:c r="G45" s="1455"/>
      <x:c r="H45" s="1455"/>
      <x:c r="I45" s="1455"/>
      <x:c r="J45" s="1455"/>
      <x:c r="K45" s="1469"/>
      <x:c r="L45" s="1469"/>
      <x:c r="M45" s="1469"/>
      <x:c r="N45" s="1469"/>
      <x:c r="O45" s="1469"/>
      <x:c r="P45" s="1469"/>
      <x:c r="Q45" s="1469"/>
      <x:c r="R45" s="1469"/>
      <x:c r="S45" s="1427"/>
      <x:c r="T45" s="1427"/>
      <x:c r="U45" s="1410"/>
      <x:c r="V45" s="1410"/>
      <x:c r="W45" s="1410"/>
      <x:c r="X45" s="1410"/>
      <x:c r="Y45" s="1410"/>
      <x:c r="Z45" s="1410"/>
      <x:c r="AA45" s="1410"/>
      <x:c r="AB45" s="1410"/>
    </x:row>
    <x:row r="46" ht="14.100000381469727" customHeight="1">
      <x:c r="A46"/>
      <x:c r="B46" s="1460" t="str">
        <x:v>· Changes requiring the issuance of new capacity tables</x:v>
      </x:c>
      <x:c r="C46" s="1455"/>
      <x:c r="D46" s="1455"/>
      <x:c r="E46" s="1455"/>
      <x:c r="F46" s="1455"/>
      <x:c r="G46" s="1455"/>
      <x:c r="H46" s="1455"/>
      <x:c r="I46" s="1455"/>
      <x:c r="J46" s="1455"/>
      <x:c r="K46" s="1469"/>
      <x:c r="L46" s="1469"/>
      <x:c r="M46" s="1469"/>
      <x:c r="N46" s="1469"/>
      <x:c r="O46" s="1469"/>
      <x:c r="P46" s="1469"/>
      <x:c r="Q46" s="1469"/>
      <x:c r="R46" s="1469"/>
      <x:c r="S46" s="1427"/>
      <x:c r="T46" s="1427"/>
      <x:c r="U46" s="1410"/>
      <x:c r="V46" s="1410"/>
      <x:c r="W46" s="1410"/>
      <x:c r="X46" s="1410"/>
      <x:c r="Y46" s="1410"/>
      <x:c r="Z46" s="1410"/>
      <x:c r="AA46" s="1410"/>
      <x:c r="AB46" s="1410"/>
    </x:row>
    <x:row r="47" ht="12" customHeight="1">
      <x:c r="A47"/>
      <x:c r="B47" s="1400"/>
      <x:c r="C47" s="1470"/>
      <x:c r="D47" s="1470"/>
      <x:c r="E47" s="1470"/>
      <x:c r="F47" s="1470"/>
      <x:c r="G47" s="1470"/>
      <x:c r="H47" s="1401"/>
      <x:c r="I47" s="2920"/>
      <x:c r="J47" s="2920"/>
      <x:c r="K47" s="2920"/>
      <x:c r="L47" s="2920"/>
      <x:c r="M47" s="2920"/>
      <x:c r="N47" s="2920"/>
      <x:c r="O47" s="2920"/>
      <x:c r="P47" s="2920"/>
      <x:c r="Q47" s="2920"/>
      <x:c r="R47" s="1471"/>
      <x:c r="S47"/>
      <x:c r="T47"/>
      <x:c r="U47"/>
      <x:c r="V47"/>
      <x:c r="W47"/>
      <x:c r="X47"/>
    </x:row>
    <x:row r="48" ht="12" customHeight="1">
      <x:c r="A48"/>
      <x:c r="B48" s="1400"/>
      <x:c r="C48" s="1472"/>
      <x:c r="D48" s="1400"/>
      <x:c r="E48" s="1400"/>
      <x:c r="F48" s="1400"/>
      <x:c r="G48" s="1400"/>
      <x:c r="H48" s="1400"/>
      <x:c r="I48" s="1400"/>
      <x:c r="J48" s="1400"/>
      <x:c r="K48" s="1400"/>
      <x:c r="L48" s="1400"/>
      <x:c r="M48" s="1400"/>
      <x:c r="N48" s="1400"/>
      <x:c r="O48" s="1400"/>
      <x:c r="P48" s="1400"/>
      <x:c r="Q48" s="1473"/>
      <x:c r="R48" s="1473"/>
      <x:c r="S48"/>
      <x:c r="T48" s="1400"/>
      <x:c r="U48"/>
      <x:c r="V48"/>
      <x:c r="W48"/>
      <x:c r="X48"/>
    </x:row>
    <x:row r="49">
      <x:c r="A49"/>
      <x:c r="B49" s="1400"/>
      <x:c r="C49" s="1400"/>
      <x:c r="D49" s="1400"/>
      <x:c r="E49" s="1400"/>
      <x:c r="F49" s="1400"/>
      <x:c r="G49" s="1400"/>
      <x:c r="H49" s="1400"/>
      <x:c r="I49" s="1400"/>
      <x:c r="J49" s="1400"/>
      <x:c r="K49" s="1400"/>
      <x:c r="L49" s="1400"/>
      <x:c r="M49" s="1400"/>
      <x:c r="N49" s="1400"/>
      <x:c r="O49" s="1400"/>
      <x:c r="P49" s="1400"/>
      <x:c r="Q49" s="1400"/>
      <x:c r="R49" s="1400"/>
      <x:c r="S49"/>
      <x:c r="T49" s="1400"/>
      <x:c r="U49"/>
      <x:c r="V49"/>
      <x:c r="W49"/>
      <x:c r="X49"/>
    </x:row>
    <x:row r="50">
      <x:c r="A50"/>
      <x:c r="B50" s="1400"/>
      <x:c r="C50" s="1400"/>
      <x:c r="D50" s="1400"/>
      <x:c r="E50" s="1400"/>
      <x:c r="F50" s="1474"/>
      <x:c r="G50" s="1400"/>
      <x:c r="H50" s="1400"/>
      <x:c r="I50" s="2921"/>
      <x:c r="J50" s="2921"/>
      <x:c r="K50" s="2921"/>
      <x:c r="L50" s="2921"/>
      <x:c r="M50" s="2921"/>
      <x:c r="N50" s="2921"/>
      <x:c r="O50" s="2921"/>
      <x:c r="P50" s="2921"/>
      <x:c r="Q50" s="2921"/>
      <x:c r="R50" s="1198"/>
      <x:c r="S50"/>
      <x:c r="T50" s="1400"/>
      <x:c r="U50"/>
      <x:c r="V50"/>
      <x:c r="W50"/>
      <x:c r="X50"/>
    </x:row>
    <x:row r="51" ht="15" customHeight="1">
      <x:c r="A51"/>
      <x:c r="B51" s="2922" t="str">
        <x:v>Verónica Brizuela Blanco</x:v>
      </x:c>
      <x:c r="C51" s="2923"/>
      <x:c r="D51" s="2923"/>
      <x:c r="E51" s="2923"/>
      <x:c r="F51" s="2923"/>
      <x:c r="G51" s="1199"/>
      <x:c r="H51" s="1200"/>
      <x:c r="I51" s="1205"/>
      <x:c r="J51" s="2927" t="n">
        <x:v>0</x:v>
      </x:c>
      <x:c r="K51" s="2927"/>
      <x:c r="L51" s="2927"/>
      <x:c r="M51" s="2927"/>
      <x:c r="N51" s="2927"/>
      <x:c r="O51" s="2927"/>
      <x:c r="P51" s="2927"/>
      <x:c r="Q51" s="1205"/>
      <x:c r="R51" s="1201"/>
      <x:c r="S51"/>
      <x:c r="T51"/>
      <x:c r="U51"/>
      <x:c r="V51"/>
      <x:c r="W51"/>
      <x:c r="X51"/>
    </x:row>
    <x:row r="52" ht="15" customHeight="1">
      <x:c r="A52"/>
      <x:c r="B52" s="2924" t="str">
        <x:v>ACI LOSS CONTROL</x:v>
      </x:c>
      <x:c r="C52" s="2925"/>
      <x:c r="D52" s="2925"/>
      <x:c r="E52" s="2925"/>
      <x:c r="F52" s="2925"/>
      <x:c r="G52" s="1470"/>
      <x:c r="H52" s="1401"/>
      <x:c r="I52" s="1475"/>
      <x:c r="J52" s="2926" t="str">
        <x:v>VESSEL REPRESENTATIVE</x:v>
      </x:c>
      <x:c r="K52" s="2926"/>
      <x:c r="L52" s="2926"/>
      <x:c r="M52" s="2926"/>
      <x:c r="N52" s="2926"/>
      <x:c r="O52" s="2926"/>
      <x:c r="P52" s="2926"/>
      <x:c r="Q52" s="1475"/>
      <x:c r="R52" s="1475"/>
      <x:c r="S52"/>
      <x:c r="T52"/>
      <x:c r="U52"/>
      <x:c r="V52"/>
      <x:c r="W52"/>
      <x:c r="X52"/>
    </x:row>
    <x:row r="53">
      <x:c r="A53"/>
      <x:c r="B53" s="1400"/>
      <x:c r="C53" s="1400"/>
      <x:c r="D53" s="1400"/>
      <x:c r="E53" s="1400"/>
      <x:c r="F53" s="1400"/>
      <x:c r="G53" s="1400"/>
      <x:c r="H53" s="1400"/>
      <x:c r="I53" s="1400"/>
      <x:c r="J53" s="1400"/>
      <x:c r="K53" s="1400"/>
      <x:c r="L53" s="1400"/>
      <x:c r="M53" s="1400"/>
      <x:c r="N53" s="1400"/>
      <x:c r="O53" s="1400"/>
      <x:c r="P53" s="1400"/>
      <x:c r="Q53" s="1400"/>
      <x:c r="R53" s="1400"/>
      <x:c r="S53"/>
      <x:c r="T53" s="1400"/>
      <x:c r="U53"/>
      <x:c r="V53"/>
      <x:c r="W53"/>
      <x:c r="X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</x:row>
    <x:row r="55" ht="13.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</x:row>
    <x:row r="56" ht="13.899999618530273" customHeight="1">
      <x:c r="A56"/>
      <x:c r="B56" s="2899" t="str">
        <x:v>INGRESO DE DATOS</x:v>
      </x:c>
      <x:c r="C56" s="2900"/>
      <x:c r="D56" s="2900"/>
      <x:c r="E56" s="2900"/>
      <x:c r="F56" s="2900"/>
      <x:c r="G56" s="2900"/>
      <x:c r="H56" s="2900"/>
      <x:c r="I56" s="2900"/>
      <x:c r="J56" s="2900"/>
      <x:c r="K56" s="2900"/>
      <x:c r="L56" s="2900"/>
      <x:c r="M56" s="2900"/>
      <x:c r="N56" s="2900"/>
      <x:c r="O56" s="2900"/>
      <x:c r="P56" s="2900"/>
      <x:c r="Q56" s="2901"/>
      <x:c r="R56"/>
      <x:c r="S56"/>
      <x:c r="T56"/>
      <x:c r="U56"/>
      <x:c r="V56"/>
      <x:c r="W56"/>
      <x:c r="X56"/>
    </x:row>
    <x:row r="57" ht="14.449999809265137" customHeight="1">
      <x:c r="A57"/>
      <x:c r="B57" s="2902"/>
      <x:c r="C57" s="2903"/>
      <x:c r="D57" s="2903"/>
      <x:c r="E57" s="2903"/>
      <x:c r="F57" s="2903"/>
      <x:c r="G57" s="2903"/>
      <x:c r="H57" s="2903"/>
      <x:c r="I57" s="2903"/>
      <x:c r="J57" s="2903"/>
      <x:c r="K57" s="2903"/>
      <x:c r="L57" s="2903"/>
      <x:c r="M57" s="2903"/>
      <x:c r="N57" s="2903"/>
      <x:c r="O57" s="2903"/>
      <x:c r="P57" s="2903"/>
      <x:c r="Q57" s="2904"/>
      <x:c r="R57"/>
      <x:c r="S57"/>
      <x:c r="T57"/>
      <x:c r="U57"/>
      <x:c r="V57"/>
      <x:c r="W57"/>
      <x:c r="X57"/>
    </x:row>
    <x:row r="58" ht="14.449999809265137" customHeight="1">
      <x:c r="A58"/>
      <x:c r="B58" s="2905" t="str">
        <x:v>N° Viaje</x:v>
      </x:c>
      <x:c r="C58" s="2907" t="str">
        <x:v>CARGO / PRODUCTO</x:v>
      </x:c>
      <x:c r="D58" s="2908"/>
      <x:c r="E58" s="2897" t="str">
        <x:v>TERMINAL / PUERTO</x:v>
      </x:c>
      <x:c r="F58" s="2897"/>
      <x:c r="G58" s="2897" t="str">
        <x:v>FECHA</x:v>
      </x:c>
      <x:c r="H58" s="2897"/>
      <x:c r="I58" s="2912" t="str">
        <x:v>CANTIDADES NAVE / VESSEL SAILING</x:v>
      </x:c>
      <x:c r="J58" s="2912"/>
      <x:c r="K58" s="2897" t="str">
        <x:v>OBQ</x:v>
      </x:c>
      <x:c r="L58" s="2897"/>
      <x:c r="M58" s="1476"/>
      <x:c r="N58" s="2914" t="str">
        <x:v>BL O CANTIDAD DE TERMINAL</x:v>
      </x:c>
      <x:c r="O58" s="2915"/>
      <x:c r="P58" s="2916"/>
      <x:c r="Q58" s="1477"/>
      <x:c r="R58" s="2893" t="str">
        <x:v>CRITERIOS</x:v>
      </x:c>
      <x:c r="S58" s="2880"/>
      <x:c r="T58"/>
      <x:c r="U58"/>
      <x:c r="V58"/>
      <x:c r="W58"/>
      <x:c r="X58"/>
    </x:row>
    <x:row r="59" ht="15" customHeight="1">
      <x:c r="A59"/>
      <x:c r="B59" s="2906"/>
      <x:c r="C59" s="2909"/>
      <x:c r="D59" s="2910"/>
      <x:c r="E59" s="2911"/>
      <x:c r="F59" s="2911"/>
      <x:c r="G59" s="2911"/>
      <x:c r="H59" s="2911"/>
      <x:c r="I59" s="2913"/>
      <x:c r="J59" s="2913"/>
      <x:c r="K59" s="2911"/>
      <x:c r="L59" s="2911"/>
      <x:c r="M59" s="1478"/>
      <x:c r="N59" s="2917"/>
      <x:c r="O59" s="2918"/>
      <x:c r="P59" s="2919"/>
      <x:c r="Q59" s="1479"/>
      <x:c r="R59" s="2893"/>
      <x:c r="S59" s="2880"/>
      <x:c r="T59"/>
      <x:c r="U59"/>
      <x:c r="V59"/>
      <x:c r="W59"/>
      <x:c r="X59"/>
    </x:row>
    <x:row r="60" ht="14.449999809265137" customHeight="1">
      <x:c r="A60"/>
      <x:c r="B60" s="1480" t="n">
        <x:v>1</x:v>
      </x:c>
      <x:c r="C60" s="2894" t="str">
        <x:v>ORIENTE C.O</x:v>
      </x:c>
      <x:c r="D60" s="2894"/>
      <x:c r="E60" s="2894" t="str">
        <x:v>ESMERALDAS, ECUADOR</x:v>
      </x:c>
      <x:c r="F60" s="2894"/>
      <x:c r="G60" s="2895" t="n">
        <x:v>44457</x:v>
      </x:c>
      <x:c r="H60" s="2895"/>
      <x:c r="I60" s="2896" t="n">
        <x:v>52608.41</x:v>
      </x:c>
      <x:c r="J60" s="2896"/>
      <x:c r="K60" s="2897" t="n">
        <x:v>0</x:v>
      </x:c>
      <x:c r="L60" s="2897"/>
      <x:c r="M60" s="1476"/>
      <x:c r="N60" s="2898" t="n">
        <x:v>52496</x:v>
      </x:c>
      <x:c r="O60" s="2898"/>
      <x:c r="P60" s="2898"/>
      <x:c r="Q60" s="1202"/>
      <x:c r="R60" s="2881" t="str">
        <x:v>V</x:v>
      </x:c>
      <x:c r="S60" s="2882"/>
      <x:c r="T60"/>
      <x:c r="U60"/>
      <x:c r="V60"/>
      <x:c r="W60"/>
      <x:c r="X60"/>
    </x:row>
    <x:row r="61">
      <x:c r="A61"/>
      <x:c r="B61" s="1481" t="n">
        <x:v>2</x:v>
      </x:c>
      <x:c r="C61" s="2888" t="str">
        <x:v>IFO 380 VLSFO</x:v>
      </x:c>
      <x:c r="D61" s="2888" t="str">
        <x:v>IFO 380 VLSFO</x:v>
      </x:c>
      <x:c r="E61" s="2888" t="str">
        <x:v>LA PAMPILLA, PERU</x:v>
      </x:c>
      <x:c r="F61" s="2888" t="str">
        <x:v>LA PAMPILLA, PERU</x:v>
      </x:c>
      <x:c r="G61" s="2889" t="n">
        <x:v>44415</x:v>
      </x:c>
      <x:c r="H61" s="2889" t="n">
        <x:v>44415</x:v>
      </x:c>
      <x:c r="I61" s="2890" t="n">
        <x:v>51719.31</x:v>
      </x:c>
      <x:c r="J61" s="2890" t="n">
        <x:v>51719.31</x:v>
      </x:c>
      <x:c r="K61" s="2891" t="n">
        <x:v>0</x:v>
      </x:c>
      <x:c r="L61" s="2891"/>
      <x:c r="M61" s="1482"/>
      <x:c r="N61" s="2892" t="n">
        <x:v>51744</x:v>
      </x:c>
      <x:c r="O61" s="2892" t="n">
        <x:v>51744</x:v>
      </x:c>
      <x:c r="P61" s="2892" t="n">
        <x:v>51744</x:v>
      </x:c>
      <x:c r="Q61" s="1203"/>
      <x:c r="R61" s="2881" t="str">
        <x:v>S</x:v>
      </x:c>
      <x:c r="S61" s="2882"/>
      <x:c r="T61"/>
      <x:c r="U61"/>
      <x:c r="V61" s="1388" t="str">
        <x:v>S</x:v>
      </x:c>
      <x:c r="W61" s="1388" t="str">
        <x:v>TERMINAL</x:v>
      </x:c>
      <x:c r="X61"/>
    </x:row>
    <x:row r="62">
      <x:c r="A62"/>
      <x:c r="B62" s="1481" t="n">
        <x:v>3</x:v>
      </x:c>
      <x:c r="C62" s="2888" t="str">
        <x:v>FUEL OIL </x:v>
      </x:c>
      <x:c r="D62" s="2888" t="str">
        <x:v>FUEL OIL </x:v>
      </x:c>
      <x:c r="E62" s="2888" t="str">
        <x:v>SALINAS CRUZ, MEXICO</x:v>
      </x:c>
      <x:c r="F62" s="2888" t="str">
        <x:v>SALINAS CRUZ, MEXICO</x:v>
      </x:c>
      <x:c r="G62" s="2889" t="n">
        <x:v>44361</x:v>
      </x:c>
      <x:c r="H62" s="2889" t="n">
        <x:v>44361</x:v>
      </x:c>
      <x:c r="I62" s="2890" t="n">
        <x:v>51017.24</x:v>
      </x:c>
      <x:c r="J62" s="2890" t="n">
        <x:v>51017.24</x:v>
      </x:c>
      <x:c r="K62" s="2891" t="n">
        <x:v>0</x:v>
      </x:c>
      <x:c r="L62" s="2891"/>
      <x:c r="M62" s="1482"/>
      <x:c r="N62" s="2892" t="n">
        <x:v>51029</x:v>
      </x:c>
      <x:c r="O62" s="2892" t="n">
        <x:v>51029</x:v>
      </x:c>
      <x:c r="P62" s="2892" t="n">
        <x:v>51029</x:v>
      </x:c>
      <x:c r="Q62" s="1203"/>
      <x:c r="R62" s="2881" t="str">
        <x:v>S</x:v>
      </x:c>
      <x:c r="S62" s="2882"/>
      <x:c r="T62"/>
      <x:c r="U62"/>
      <x:c r="V62" s="1388" t="str">
        <x:v>V/VEF</x:v>
      </x:c>
      <x:c r="W62" s="1388" t="str">
        <x:v>BUQUE CON VEF</x:v>
      </x:c>
      <x:c r="X62"/>
    </x:row>
    <x:row r="63">
      <x:c r="A63"/>
      <x:c r="B63" s="1481" t="n">
        <x:v>4</x:v>
      </x:c>
      <x:c r="C63" s="2888" t="str">
        <x:v>NAPO C.O</x:v>
      </x:c>
      <x:c r="D63" s="2888" t="str">
        <x:v>NAPO C.O</x:v>
      </x:c>
      <x:c r="E63" s="2888" t="str">
        <x:v>ESMERALDAS, ECUADOR</x:v>
      </x:c>
      <x:c r="F63" s="2888" t="str">
        <x:v>ESMERALDAS, ECUADOR</x:v>
      </x:c>
      <x:c r="G63" s="2889" t="n">
        <x:v>44333</x:v>
      </x:c>
      <x:c r="H63" s="2889" t="n">
        <x:v>44333</x:v>
      </x:c>
      <x:c r="I63" s="2890" t="n">
        <x:v>52177.25</x:v>
      </x:c>
      <x:c r="J63" s="2890" t="n">
        <x:v>52177.25</x:v>
      </x:c>
      <x:c r="K63" s="2891" t="n">
        <x:v>0</x:v>
      </x:c>
      <x:c r="L63" s="2891"/>
      <x:c r="M63" s="1482"/>
      <x:c r="N63" s="2892" t="n">
        <x:v>52322</x:v>
      </x:c>
      <x:c r="O63" s="2892" t="n">
        <x:v>52322</x:v>
      </x:c>
      <x:c r="P63" s="2892" t="n">
        <x:v>52322</x:v>
      </x:c>
      <x:c r="Q63" s="1203"/>
      <x:c r="R63" s="2881" t="str">
        <x:v>S</x:v>
      </x:c>
      <x:c r="S63" s="2882"/>
      <x:c r="T63"/>
      <x:c r="U63"/>
      <x:c r="V63" s="1388" t="str">
        <x:v>V</x:v>
      </x:c>
      <x:c r="W63" s="1388" t="str">
        <x:v>BUQUE SIN VEF</x:v>
      </x:c>
      <x:c r="X63"/>
    </x:row>
    <x:row r="64">
      <x:c r="A64"/>
      <x:c r="B64" s="1481" t="n">
        <x:v>5</x:v>
      </x:c>
      <x:c r="C64" s="2888" t="str">
        <x:v>RECONSTITUID C.O</x:v>
      </x:c>
      <x:c r="D64" s="2888" t="str">
        <x:v>RECONSTITUID C.O</x:v>
      </x:c>
      <x:c r="E64" s="2888" t="str">
        <x:v>CORPUS CHRISTI USA</x:v>
      </x:c>
      <x:c r="F64" s="2888" t="str">
        <x:v>CORPUS CHRISTI USA</x:v>
      </x:c>
      <x:c r="G64" s="2889" t="n">
        <x:v>44313</x:v>
      </x:c>
      <x:c r="H64" s="2889" t="n">
        <x:v>44313</x:v>
      </x:c>
      <x:c r="I64" s="2890" t="n">
        <x:v>53916.73</x:v>
      </x:c>
      <x:c r="J64" s="2890" t="n">
        <x:v>53916.73</x:v>
      </x:c>
      <x:c r="K64" s="2891" t="n">
        <x:v>0</x:v>
      </x:c>
      <x:c r="L64" s="2891"/>
      <x:c r="M64" s="1482"/>
      <x:c r="N64" s="2892" t="n">
        <x:v>53961</x:v>
      </x:c>
      <x:c r="O64" s="2892" t="n">
        <x:v>53961</x:v>
      </x:c>
      <x:c r="P64" s="2892" t="n">
        <x:v>53961</x:v>
      </x:c>
      <x:c r="Q64" s="1203"/>
      <x:c r="R64" s="2881" t="str">
        <x:v>S</x:v>
      </x:c>
      <x:c r="S64" s="2882"/>
      <x:c r="T64"/>
      <x:c r="U64"/>
      <x:c r="V64" s="1388" t="str">
        <x:v>STS</x:v>
      </x:c>
      <x:c r="W64" s="1388" t="str">
        <x:v>ALIJE</x:v>
      </x:c>
      <x:c r="X64"/>
    </x:row>
    <x:row r="65">
      <x:c r="A65"/>
      <x:c r="B65" s="1481" t="n">
        <x:v>6</x:v>
      </x:c>
      <x:c r="C65" s="2888" t="str">
        <x:v>FUEL OIL</x:v>
      </x:c>
      <x:c r="D65" s="2888" t="str">
        <x:v>FUEL OIL</x:v>
      </x:c>
      <x:c r="E65" s="2888" t="str">
        <x:v>SALINAS CRUZ, MEXICO</x:v>
      </x:c>
      <x:c r="F65" s="2888" t="str">
        <x:v>SALINAS CRUZ, MEXICO</x:v>
      </x:c>
      <x:c r="G65" s="2889" t="n">
        <x:v>44286</x:v>
      </x:c>
      <x:c r="H65" s="2889" t="n">
        <x:v>44286</x:v>
      </x:c>
      <x:c r="I65" s="2890" t="n">
        <x:v>54747.96</x:v>
      </x:c>
      <x:c r="J65" s="2890" t="n">
        <x:v>54747.96</x:v>
      </x:c>
      <x:c r="K65" s="2891" t="n">
        <x:v>0</x:v>
      </x:c>
      <x:c r="L65" s="2891"/>
      <x:c r="M65" s="1482"/>
      <x:c r="N65" s="2892" t="n">
        <x:v>54847.698</x:v>
      </x:c>
      <x:c r="O65" s="2892" t="n">
        <x:v>54847</x:v>
      </x:c>
      <x:c r="P65" s="2892" t="n">
        <x:v>54847</x:v>
      </x:c>
      <x:c r="Q65" s="1203"/>
      <x:c r="R65" s="2881" t="str">
        <x:v>S</x:v>
      </x:c>
      <x:c r="S65" s="2882"/>
      <x:c r="T65"/>
      <x:c r="U65"/>
      <x:c r="V65" s="1388" t="str">
        <x:v>C</x:v>
      </x:c>
      <x:c r="W65" s="1388" t="str">
        <x:v>DISTINTA TABLA VCF</x:v>
      </x:c>
      <x:c r="X65"/>
    </x:row>
    <x:row r="66">
      <x:c r="A66"/>
      <x:c r="B66" s="1481" t="n">
        <x:v>7</x:v>
      </x:c>
      <x:c r="C66" s="2888" t="str">
        <x:v>RECONSTITUID C.O</x:v>
      </x:c>
      <x:c r="D66" s="2888" t="str">
        <x:v>RECONSTITUID C.O</x:v>
      </x:c>
      <x:c r="E66" s="2888" t="str">
        <x:v>CORPUS CHRISTI USA</x:v>
      </x:c>
      <x:c r="F66" s="2888" t="str">
        <x:v>CORPUS CHRISTI USA</x:v>
      </x:c>
      <x:c r="G66" s="2889" t="n">
        <x:v>44252</x:v>
      </x:c>
      <x:c r="H66" s="2889" t="n">
        <x:v>44252</x:v>
      </x:c>
      <x:c r="I66" s="2890" t="n">
        <x:v>66995.57</x:v>
      </x:c>
      <x:c r="J66" s="2890" t="n">
        <x:v>66995.57</x:v>
      </x:c>
      <x:c r="K66" s="2891" t="n">
        <x:v>0</x:v>
      </x:c>
      <x:c r="L66" s="2891"/>
      <x:c r="M66" s="1482"/>
      <x:c r="N66" s="2892" t="n">
        <x:v>67104</x:v>
      </x:c>
      <x:c r="O66" s="2892" t="n">
        <x:v>67104</x:v>
      </x:c>
      <x:c r="P66" s="2892" t="n">
        <x:v>67104</x:v>
      </x:c>
      <x:c r="Q66" s="1203"/>
      <x:c r="R66" s="2881" t="str">
        <x:v>S</x:v>
      </x:c>
      <x:c r="S66" s="2882"/>
      <x:c r="T66"/>
      <x:c r="U66"/>
      <x:c r="V66" s="1388" t="str">
        <x:v>MOD</x:v>
      </x:c>
      <x:c r="W66" s="1388" t="str">
        <x:v>MODIFICACION TABLA</x:v>
      </x:c>
      <x:c r="X66"/>
    </x:row>
    <x:row r="67">
      <x:c r="A67"/>
      <x:c r="B67" s="1481" t="n">
        <x:v>8</x:v>
      </x:c>
      <x:c r="C67" s="2888" t="str">
        <x:v>FUEL OIL</x:v>
      </x:c>
      <x:c r="D67" s="2888" t="str">
        <x:v>FUEL OIL</x:v>
      </x:c>
      <x:c r="E67" s="2888" t="str">
        <x:v>PAJARITOS, MEXICO</x:v>
      </x:c>
      <x:c r="F67" s="2888" t="str">
        <x:v>PAJARITOS, MEXICO</x:v>
      </x:c>
      <x:c r="G67" s="2889" t="n">
        <x:v>44215</x:v>
      </x:c>
      <x:c r="H67" s="2889" t="n">
        <x:v>44215</x:v>
      </x:c>
      <x:c r="I67" s="2890" t="n">
        <x:v>22386.7</x:v>
      </x:c>
      <x:c r="J67" s="2890" t="n">
        <x:v>22386.7</x:v>
      </x:c>
      <x:c r="K67" s="2891" t="n">
        <x:v>0</x:v>
      </x:c>
      <x:c r="L67" s="2891"/>
      <x:c r="M67" s="1482"/>
      <x:c r="N67" s="2892" t="n">
        <x:v>22277</x:v>
      </x:c>
      <x:c r="O67" s="2892" t="n">
        <x:v>22277</x:v>
      </x:c>
      <x:c r="P67" s="2892" t="n">
        <x:v>22277</x:v>
      </x:c>
      <x:c r="Q67" s="1203"/>
      <x:c r="R67" s="2881" t="str">
        <x:v>S</x:v>
      </x:c>
      <x:c r="S67" s="2882"/>
      <x:c r="T67"/>
      <x:c r="U67"/>
      <x:c r="V67"/>
      <x:c r="W67"/>
      <x:c r="X67"/>
    </x:row>
    <x:row r="68">
      <x:c r="A68"/>
      <x:c r="B68" s="1481" t="n">
        <x:v>9</x:v>
      </x:c>
      <x:c r="C68" s="2888" t="str">
        <x:v>FUEL OIL</x:v>
      </x:c>
      <x:c r="D68" s="2888" t="str">
        <x:v>FUEL OIL</x:v>
      </x:c>
      <x:c r="E68" s="2888" t="str">
        <x:v>PAMPICO, MEXICO</x:v>
      </x:c>
      <x:c r="F68" s="2888" t="str">
        <x:v>PAMPICO, MEXICO</x:v>
      </x:c>
      <x:c r="G68" s="2889" t="n">
        <x:v>44178</x:v>
      </x:c>
      <x:c r="H68" s="2889" t="n">
        <x:v>44178</x:v>
      </x:c>
      <x:c r="I68" s="2890" t="n">
        <x:v>28803.46</x:v>
      </x:c>
      <x:c r="J68" s="2890" t="n">
        <x:v>28803.46</x:v>
      </x:c>
      <x:c r="K68" s="2891" t="n">
        <x:v>0</x:v>
      </x:c>
      <x:c r="L68" s="2891"/>
      <x:c r="M68" s="1482"/>
      <x:c r="N68" s="2892" t="n">
        <x:v>28850</x:v>
      </x:c>
      <x:c r="O68" s="2892" t="n">
        <x:v>28850</x:v>
      </x:c>
      <x:c r="P68" s="2892" t="n">
        <x:v>28850</x:v>
      </x:c>
      <x:c r="Q68" s="1203"/>
      <x:c r="R68" s="2881" t="str">
        <x:v>S</x:v>
      </x:c>
      <x:c r="S68" s="2882"/>
      <x:c r="T68"/>
      <x:c r="U68"/>
      <x:c r="V68"/>
      <x:c r="W68"/>
      <x:c r="X68"/>
    </x:row>
    <x:row r="69">
      <x:c r="A69"/>
      <x:c r="B69" s="1481" t="n">
        <x:v>10</x:v>
      </x:c>
      <x:c r="C69" s="2888" t="str">
        <x:v>FUEL OIL</x:v>
      </x:c>
      <x:c r="D69" s="2888" t="str">
        <x:v>FUEL OIL</x:v>
      </x:c>
      <x:c r="E69" s="2888" t="str">
        <x:v>PAJARITOS, MEXICO</x:v>
      </x:c>
      <x:c r="F69" s="2888" t="str">
        <x:v>PAJARITOS, MEXICO</x:v>
      </x:c>
      <x:c r="G69" s="2889" t="n">
        <x:v>44151</x:v>
      </x:c>
      <x:c r="H69" s="2889" t="n">
        <x:v>44151</x:v>
      </x:c>
      <x:c r="I69" s="2890" t="n">
        <x:v>45340.23</x:v>
      </x:c>
      <x:c r="J69" s="2890" t="n">
        <x:v>45340.23</x:v>
      </x:c>
      <x:c r="K69" s="2891" t="n">
        <x:v>0</x:v>
      </x:c>
      <x:c r="L69" s="2891"/>
      <x:c r="M69" s="1482"/>
      <x:c r="N69" s="2892" t="n">
        <x:v>45414</x:v>
      </x:c>
      <x:c r="O69" s="2892" t="n">
        <x:v>45414</x:v>
      </x:c>
      <x:c r="P69" s="2892" t="n">
        <x:v>45414</x:v>
      </x:c>
      <x:c r="Q69" s="1203"/>
      <x:c r="R69" s="2881" t="str">
        <x:v>S</x:v>
      </x:c>
      <x:c r="S69" s="2882"/>
      <x:c r="T69"/>
      <x:c r="U69"/>
      <x:c r="V69"/>
      <x:c r="W69"/>
      <x:c r="X69"/>
    </x:row>
    <x:row r="70">
      <x:c r="A70"/>
      <x:c r="B70" s="1481" t="n">
        <x:v>11</x:v>
      </x:c>
      <x:c r="C70" s="2888" t="str">
        <x:v>MAYA C.O</x:v>
      </x:c>
      <x:c r="D70" s="2888" t="str">
        <x:v>MAYA C.O</x:v>
      </x:c>
      <x:c r="E70" s="2888" t="str">
        <x:v>PAJARITOS, MEXICO</x:v>
      </x:c>
      <x:c r="F70" s="2888" t="str">
        <x:v>PAJARITOS, MEXICO</x:v>
      </x:c>
      <x:c r="G70" s="2889" t="n">
        <x:v>44131</x:v>
      </x:c>
      <x:c r="H70" s="2889" t="n">
        <x:v>44131</x:v>
      </x:c>
      <x:c r="I70" s="2890" t="n">
        <x:v>55304.27</x:v>
      </x:c>
      <x:c r="J70" s="2890" t="n">
        <x:v>55304.27</x:v>
      </x:c>
      <x:c r="K70" s="2891" t="n">
        <x:v>0</x:v>
      </x:c>
      <x:c r="L70" s="2891"/>
      <x:c r="M70" s="1482"/>
      <x:c r="N70" s="2892" t="n">
        <x:v>55654</x:v>
      </x:c>
      <x:c r="O70" s="2892" t="n">
        <x:v>55654</x:v>
      </x:c>
      <x:c r="P70" s="2892" t="n">
        <x:v>55654</x:v>
      </x:c>
      <x:c r="Q70" s="1203"/>
      <x:c r="R70" s="2881" t="str">
        <x:v>S</x:v>
      </x:c>
      <x:c r="S70" s="2882"/>
      <x:c r="T70"/>
      <x:c r="U70"/>
      <x:c r="V70"/>
      <x:c r="W70"/>
      <x:c r="X70"/>
    </x:row>
    <x:row r="71">
      <x:c r="A71"/>
      <x:c r="B71" s="1481" t="n">
        <x:v>12</x:v>
      </x:c>
      <x:c r="C71" s="2888" t="str">
        <x:v>HIGH SULFUR VGO</x:v>
      </x:c>
      <x:c r="D71" s="2888" t="str">
        <x:v>HIGH SULFUR VGO</x:v>
      </x:c>
      <x:c r="E71" s="2888" t="str">
        <x:v>Galveston area lightering</x:v>
      </x:c>
      <x:c r="F71" s="2888" t="str">
        <x:v>Galveston area lightering</x:v>
      </x:c>
      <x:c r="G71" s="2889" t="n">
        <x:v>44058</x:v>
      </x:c>
      <x:c r="H71" s="2889" t="n">
        <x:v>44058</x:v>
      </x:c>
      <x:c r="I71" s="2890" t="n">
        <x:v>60914.29</x:v>
      </x:c>
      <x:c r="J71" s="2890" t="n">
        <x:v>60914.29</x:v>
      </x:c>
      <x:c r="K71" s="2891" t="n">
        <x:v>0</x:v>
      </x:c>
      <x:c r="L71" s="2891"/>
      <x:c r="M71" s="1482"/>
      <x:c r="N71" s="2892" t="n">
        <x:v>60940</x:v>
      </x:c>
      <x:c r="O71" s="2892" t="n">
        <x:v>60940</x:v>
      </x:c>
      <x:c r="P71" s="2892" t="n">
        <x:v>60940</x:v>
      </x:c>
      <x:c r="Q71" s="1203"/>
      <x:c r="R71" s="2881" t="str">
        <x:v>STS</x:v>
      </x:c>
      <x:c r="S71" s="2882"/>
      <x:c r="T71"/>
      <x:c r="U71"/>
      <x:c r="V71"/>
      <x:c r="W71"/>
      <x:c r="X71"/>
    </x:row>
    <x:row r="72">
      <x:c r="A72"/>
      <x:c r="B72" s="1481" t="n">
        <x:v>13</x:v>
      </x:c>
      <x:c r="C72" s="2888" t="str">
        <x:v>ACORDIONERO C.</x:v>
      </x:c>
      <x:c r="D72" s="2888" t="str">
        <x:v>ACORDIONERO C.</x:v>
      </x:c>
      <x:c r="E72" s="2888" t="str">
        <x:v>BAHIA, COLUMBIA</x:v>
      </x:c>
      <x:c r="F72" s="2888" t="str">
        <x:v>BAHIA, COLUMBIA</x:v>
      </x:c>
      <x:c r="G72" s="2889" t="n">
        <x:v>44029</x:v>
      </x:c>
      <x:c r="H72" s="2889" t="n">
        <x:v>44029</x:v>
      </x:c>
      <x:c r="I72" s="2890" t="n">
        <x:v>58767.96</x:v>
      </x:c>
      <x:c r="J72" s="2890" t="n">
        <x:v>58767.96</x:v>
      </x:c>
      <x:c r="K72" s="2891" t="n">
        <x:v>0</x:v>
      </x:c>
      <x:c r="L72" s="2891"/>
      <x:c r="M72" s="1482"/>
      <x:c r="N72" s="2892" t="n">
        <x:v>58824</x:v>
      </x:c>
      <x:c r="O72" s="2892" t="n">
        <x:v>58824</x:v>
      </x:c>
      <x:c r="P72" s="2892" t="n">
        <x:v>58824</x:v>
      </x:c>
      <x:c r="Q72" s="1203"/>
      <x:c r="R72" s="2881" t="str">
        <x:v>S</x:v>
      </x:c>
      <x:c r="S72" s="2882"/>
      <x:c r="T72"/>
      <x:c r="U72"/>
      <x:c r="V72"/>
      <x:c r="W72"/>
      <x:c r="X72"/>
    </x:row>
    <x:row r="73">
      <x:c r="A73"/>
      <x:c r="B73" s="1481" t="n">
        <x:v>14</x:v>
      </x:c>
      <x:c r="C73" s="2888" t="str">
        <x:v>VLSFO</x:v>
      </x:c>
      <x:c r="D73" s="2888" t="str">
        <x:v>VLSFO</x:v>
      </x:c>
      <x:c r="E73" s="2888" t="str">
        <x:v>TEXAS, CITY</x:v>
      </x:c>
      <x:c r="F73" s="2888" t="str">
        <x:v>TEXAS, CITY</x:v>
      </x:c>
      <x:c r="G73" s="2889" t="n">
        <x:v>44019</x:v>
      </x:c>
      <x:c r="H73" s="2889" t="n">
        <x:v>44019</x:v>
      </x:c>
      <x:c r="I73" s="2890" t="n">
        <x:v>34894.92</x:v>
      </x:c>
      <x:c r="J73" s="2890" t="n">
        <x:v>34894.92</x:v>
      </x:c>
      <x:c r="K73" s="2891" t="n">
        <x:v>0</x:v>
      </x:c>
      <x:c r="L73" s="2891"/>
      <x:c r="M73" s="1482"/>
      <x:c r="N73" s="2892" t="n">
        <x:v>34748</x:v>
      </x:c>
      <x:c r="O73" s="2892" t="n">
        <x:v>34748</x:v>
      </x:c>
      <x:c r="P73" s="2892" t="n">
        <x:v>34748</x:v>
      </x:c>
      <x:c r="Q73" s="1203"/>
      <x:c r="R73" s="2881" t="str">
        <x:v>S</x:v>
      </x:c>
      <x:c r="S73" s="2882"/>
      <x:c r="T73"/>
      <x:c r="U73"/>
      <x:c r="V73"/>
      <x:c r="W73"/>
      <x:c r="X73"/>
    </x:row>
    <x:row r="74">
      <x:c r="A74"/>
      <x:c r="B74" s="1481" t="n">
        <x:v>15</x:v>
      </x:c>
      <x:c r="C74" s="2888" t="str">
        <x:v>VLSFO</x:v>
      </x:c>
      <x:c r="D74" s="2888" t="str">
        <x:v>VLSFO</x:v>
      </x:c>
      <x:c r="E74" s="2888" t="str">
        <x:v>HOUSTON TEXAS</x:v>
      </x:c>
      <x:c r="F74" s="2888" t="str">
        <x:v>HOUSTON TEXAS</x:v>
      </x:c>
      <x:c r="G74" s="2889" t="n">
        <x:v>43971</x:v>
      </x:c>
      <x:c r="H74" s="2889" t="n">
        <x:v>43971</x:v>
      </x:c>
      <x:c r="I74" s="2890" t="n">
        <x:v>23847.91</x:v>
      </x:c>
      <x:c r="J74" s="2890" t="n">
        <x:v>23847.91</x:v>
      </x:c>
      <x:c r="K74" s="2891" t="n">
        <x:v>0</x:v>
      </x:c>
      <x:c r="L74" s="2891"/>
      <x:c r="M74" s="1482"/>
      <x:c r="N74" s="2892" t="n">
        <x:v>23915</x:v>
      </x:c>
      <x:c r="O74" s="2892" t="n">
        <x:v>23915</x:v>
      </x:c>
      <x:c r="P74" s="2892" t="n">
        <x:v>23915</x:v>
      </x:c>
      <x:c r="Q74" s="1203"/>
      <x:c r="R74" s="2881" t="str">
        <x:v>S</x:v>
      </x:c>
      <x:c r="S74" s="2882"/>
      <x:c r="T74"/>
      <x:c r="U74"/>
      <x:c r="V74"/>
      <x:c r="W74"/>
      <x:c r="X74"/>
    </x:row>
    <x:row r="75">
      <x:c r="A75"/>
      <x:c r="B75" s="1481" t="n">
        <x:v>16</x:v>
      </x:c>
      <x:c r="C75" s="2888" t="str">
        <x:v>FUEL OIL N6</x:v>
      </x:c>
      <x:c r="D75" s="2888" t="str">
        <x:v>FUEL OIL N6</x:v>
      </x:c>
      <x:c r="E75" s="2888" t="str">
        <x:v>PAJARITOS, MEXICO</x:v>
      </x:c>
      <x:c r="F75" s="2888" t="str">
        <x:v>PAJARITOS, MEXICO</x:v>
      </x:c>
      <x:c r="G75" s="2889" t="n">
        <x:v>43912</x:v>
      </x:c>
      <x:c r="H75" s="2889" t="n">
        <x:v>43912</x:v>
      </x:c>
      <x:c r="I75" s="2890" t="n">
        <x:v>52414.2</x:v>
      </x:c>
      <x:c r="J75" s="2890" t="n">
        <x:v>52414.2</x:v>
      </x:c>
      <x:c r="K75" s="2891" t="n">
        <x:v>0</x:v>
      </x:c>
      <x:c r="L75" s="2891"/>
      <x:c r="M75" s="1482"/>
      <x:c r="N75" s="2892" t="n">
        <x:v>52376</x:v>
      </x:c>
      <x:c r="O75" s="2892" t="n">
        <x:v>52376</x:v>
      </x:c>
      <x:c r="P75" s="2892" t="n">
        <x:v>52376</x:v>
      </x:c>
      <x:c r="Q75" s="1203"/>
      <x:c r="R75" s="2881" t="str">
        <x:v>S</x:v>
      </x:c>
      <x:c r="S75" s="2882"/>
      <x:c r="T75"/>
      <x:c r="U75"/>
      <x:c r="V75"/>
      <x:c r="W75"/>
      <x:c r="X75"/>
    </x:row>
    <x:row r="76">
      <x:c r="A76"/>
      <x:c r="B76" s="1481" t="n">
        <x:v>17</x:v>
      </x:c>
      <x:c r="C76" s="2888" t="str">
        <x:v>FUEL OIL N6</x:v>
      </x:c>
      <x:c r="D76" s="2888" t="str">
        <x:v>FUEL OIL N6</x:v>
      </x:c>
      <x:c r="E76" s="2888" t="str">
        <x:v>PAJARITOS, MEXICO</x:v>
      </x:c>
      <x:c r="F76" s="2888" t="str">
        <x:v>PAJARITOS, MEXICO</x:v>
      </x:c>
      <x:c r="G76" s="2889" t="n">
        <x:v>43902</x:v>
      </x:c>
      <x:c r="H76" s="2889" t="n">
        <x:v>43902</x:v>
      </x:c>
      <x:c r="I76" s="2890" t="n">
        <x:v>19127.77</x:v>
      </x:c>
      <x:c r="J76" s="2890" t="n">
        <x:v>19127.77</x:v>
      </x:c>
      <x:c r="K76" s="2891" t="n">
        <x:v>0</x:v>
      </x:c>
      <x:c r="L76" s="2891"/>
      <x:c r="M76" s="1482"/>
      <x:c r="N76" s="2892" t="n">
        <x:v>19164</x:v>
      </x:c>
      <x:c r="O76" s="2892" t="n">
        <x:v>19164</x:v>
      </x:c>
      <x:c r="P76" s="2892" t="n">
        <x:v>19164</x:v>
      </x:c>
      <x:c r="Q76" s="1203"/>
      <x:c r="R76" s="2881" t="str">
        <x:v>S</x:v>
      </x:c>
      <x:c r="S76" s="2882"/>
      <x:c r="T76"/>
      <x:c r="U76"/>
      <x:c r="V76"/>
      <x:c r="W76"/>
      <x:c r="X76"/>
    </x:row>
    <x:row r="77">
      <x:c r="A77"/>
      <x:c r="B77" s="1481" t="n">
        <x:v>18</x:v>
      </x:c>
      <x:c r="C77" s="2888" t="str">
        <x:v>FUEL OIL N6</x:v>
      </x:c>
      <x:c r="D77" s="2888" t="str">
        <x:v>FUEL OIL N6</x:v>
      </x:c>
      <x:c r="E77" s="2888" t="str">
        <x:v>TAMPICO, MEXICO</x:v>
      </x:c>
      <x:c r="F77" s="2888" t="str">
        <x:v>TAMPICO, MEXICO</x:v>
      </x:c>
      <x:c r="G77" s="2889" t="n">
        <x:v>43843</x:v>
      </x:c>
      <x:c r="H77" s="2889" t="n">
        <x:v>43843</x:v>
      </x:c>
      <x:c r="I77" s="2890" t="n">
        <x:v>31212.31</x:v>
      </x:c>
      <x:c r="J77" s="2890" t="n">
        <x:v>31212.31</x:v>
      </x:c>
      <x:c r="K77" s="2891" t="n">
        <x:v>0</x:v>
      </x:c>
      <x:c r="L77" s="2891"/>
      <x:c r="M77" s="1482"/>
      <x:c r="N77" s="2892" t="n">
        <x:v>31285</x:v>
      </x:c>
      <x:c r="O77" s="2892" t="n">
        <x:v>31285</x:v>
      </x:c>
      <x:c r="P77" s="2892" t="n">
        <x:v>31285</x:v>
      </x:c>
      <x:c r="Q77" s="1203"/>
      <x:c r="R77" s="2881" t="str">
        <x:v>S</x:v>
      </x:c>
      <x:c r="S77" s="2882"/>
      <x:c r="T77"/>
      <x:c r="U77"/>
      <x:c r="V77"/>
      <x:c r="W77"/>
      <x:c r="X77"/>
    </x:row>
    <x:row r="78">
      <x:c r="A78"/>
      <x:c r="B78" s="1481" t="n">
        <x:v>19</x:v>
      </x:c>
      <x:c r="C78" s="2888" t="str">
        <x:v>FUEL OIL</x:v>
      </x:c>
      <x:c r="D78" s="2888" t="str">
        <x:v>FUEL OIL</x:v>
      </x:c>
      <x:c r="E78" s="2888" t="str">
        <x:v>YABUCOA, PUERTO RICO</x:v>
      </x:c>
      <x:c r="F78" s="2888" t="str">
        <x:v>YABUCOA, PUERTO RICO</x:v>
      </x:c>
      <x:c r="G78" s="2889" t="n">
        <x:v>43804</x:v>
      </x:c>
      <x:c r="H78" s="2889" t="n">
        <x:v>43804</x:v>
      </x:c>
      <x:c r="I78" s="2890" t="n">
        <x:v>45138.86</x:v>
      </x:c>
      <x:c r="J78" s="2890" t="n">
        <x:v>45138.86</x:v>
      </x:c>
      <x:c r="K78" s="2891" t="n">
        <x:v>0</x:v>
      </x:c>
      <x:c r="L78" s="2891"/>
      <x:c r="M78" s="1482"/>
      <x:c r="N78" s="2892" t="n">
        <x:v>45069</x:v>
      </x:c>
      <x:c r="O78" s="2892" t="n">
        <x:v>45069</x:v>
      </x:c>
      <x:c r="P78" s="2892" t="n">
        <x:v>45069</x:v>
      </x:c>
      <x:c r="Q78" s="1203"/>
      <x:c r="R78" s="2881" t="str">
        <x:v>S</x:v>
      </x:c>
      <x:c r="S78" s="2882"/>
      <x:c r="T78"/>
      <x:c r="U78"/>
      <x:c r="V78"/>
      <x:c r="W78"/>
      <x:c r="X78"/>
    </x:row>
    <x:row r="79" ht="13.5">
      <x:c r="A79"/>
      <x:c r="B79" s="1483" t="n">
        <x:v>20</x:v>
      </x:c>
      <x:c r="C79" s="2883" t="str">
        <x:v>FUEL OIL</x:v>
      </x:c>
      <x:c r="D79" s="2883" t="str">
        <x:v>FUEL OIL</x:v>
      </x:c>
      <x:c r="E79" s="2883" t="str">
        <x:v>BAHIA, COLUMBIA</x:v>
      </x:c>
      <x:c r="F79" s="2883" t="str">
        <x:v>BAHIA, COLUMBIA</x:v>
      </x:c>
      <x:c r="G79" s="2884" t="n">
        <x:v>43763</x:v>
      </x:c>
      <x:c r="H79" s="2884" t="n">
        <x:v>43763</x:v>
      </x:c>
      <x:c r="I79" s="2885" t="n">
        <x:v>31895.85</x:v>
      </x:c>
      <x:c r="J79" s="2885" t="n">
        <x:v>31895.85</x:v>
      </x:c>
      <x:c r="K79" s="2886" t="n">
        <x:v>0</x:v>
      </x:c>
      <x:c r="L79" s="2886"/>
      <x:c r="M79" s="1484"/>
      <x:c r="N79" s="2887" t="n">
        <x:v>31959</x:v>
      </x:c>
      <x:c r="O79" s="2887" t="n">
        <x:v>31959</x:v>
      </x:c>
      <x:c r="P79" s="2887" t="n">
        <x:v>31959</x:v>
      </x:c>
      <x:c r="Q79" s="1204"/>
      <x:c r="R79" s="2881" t="str">
        <x:v>S</x:v>
      </x:c>
      <x:c r="S79" s="2882"/>
      <x:c r="T79"/>
      <x:c r="U79"/>
      <x:c r="V79"/>
      <x:c r="W79"/>
      <x:c r="X79"/>
    </x:row>
    <x:row r="80">
      <x:c r="C80" s="2880"/>
      <x:c r="D80" s="2880"/>
      <x:c r="E80" s="2880"/>
      <x:c r="F80" s="2880"/>
      <x:c r="G80" s="2880"/>
      <x:c r="H80" s="2880"/>
      <x:c r="I80" s="2880"/>
      <x:c r="J80" s="2880"/>
      <x:c r="K80" s="2880"/>
      <x:c r="L80" s="2880"/>
      <x:c r="N80" s="2880"/>
      <x:c r="O80" s="2880"/>
      <x:c r="P80" s="2880"/>
      <x:c r="Q80" s="2880"/>
    </x:row>
    <x:row r="81">
      <x:c r="C81" s="2880"/>
      <x:c r="D81" s="2880"/>
      <x:c r="E81" s="2880"/>
      <x:c r="F81" s="2880"/>
      <x:c r="G81" s="2880"/>
      <x:c r="H81" s="2880"/>
      <x:c r="I81" s="2880"/>
      <x:c r="J81" s="2880"/>
      <x:c r="K81" s="2880"/>
      <x:c r="L81" s="2880"/>
      <x:c r="N81" s="2880"/>
      <x:c r="O81" s="2880"/>
      <x:c r="P81" s="2880"/>
      <x:c r="Q81" s="2880"/>
    </x:row>
    <x:row r="82">
      <x:c r="C82" s="2880"/>
      <x:c r="D82" s="2880"/>
      <x:c r="E82" s="2880"/>
      <x:c r="F82" s="2880"/>
      <x:c r="G82" s="2880"/>
      <x:c r="H82" s="2880"/>
      <x:c r="I82" s="2880"/>
      <x:c r="J82" s="2880"/>
      <x:c r="K82" s="2880"/>
      <x:c r="L82" s="2880"/>
      <x:c r="N82" s="2880"/>
      <x:c r="O82" s="2880"/>
      <x:c r="P82" s="2880"/>
      <x:c r="Q82" s="2880"/>
    </x:row>
    <x:row r="83">
      <x:c r="C83" s="2880"/>
      <x:c r="D83" s="2880"/>
      <x:c r="E83" s="2880"/>
      <x:c r="F83" s="2880"/>
      <x:c r="G83" s="2880"/>
      <x:c r="H83" s="2880"/>
      <x:c r="I83" s="2880"/>
      <x:c r="J83" s="2880"/>
      <x:c r="K83" s="2880"/>
      <x:c r="L83" s="2880"/>
      <x:c r="N83" s="2880"/>
      <x:c r="O83" s="2880"/>
      <x:c r="P83" s="2880"/>
      <x:c r="Q83" s="2880"/>
    </x:row>
    <x:row r="84">
      <x:c r="C84" s="2880"/>
      <x:c r="D84" s="2880"/>
      <x:c r="E84" s="2880"/>
      <x:c r="F84" s="2880"/>
      <x:c r="G84" s="2880"/>
      <x:c r="H84" s="2880"/>
      <x:c r="I84" s="2880"/>
      <x:c r="J84" s="2880"/>
      <x:c r="K84" s="2880"/>
      <x:c r="L84" s="2880"/>
      <x:c r="N84" s="2880"/>
      <x:c r="O84" s="2880"/>
      <x:c r="P84" s="2880"/>
      <x:c r="Q84" s="2880"/>
    </x:row>
    <x:row r="85">
      <x:c r="C85" s="2880"/>
      <x:c r="D85" s="2880"/>
      <x:c r="E85" s="2880"/>
      <x:c r="F85" s="2880"/>
      <x:c r="G85" s="2880"/>
      <x:c r="H85" s="2880"/>
      <x:c r="I85" s="2880"/>
      <x:c r="J85" s="2880"/>
      <x:c r="K85" s="2880"/>
      <x:c r="L85" s="2880"/>
      <x:c r="N85" s="2880"/>
      <x:c r="O85" s="2880"/>
      <x:c r="P85" s="2880"/>
      <x:c r="Q85" s="2880"/>
    </x:row>
    <x:row r="86">
      <x:c r="C86" s="2880"/>
      <x:c r="D86" s="2880"/>
      <x:c r="E86" s="2880"/>
      <x:c r="F86" s="2880"/>
      <x:c r="G86" s="2880"/>
      <x:c r="H86" s="2880"/>
      <x:c r="I86" s="2880"/>
      <x:c r="J86" s="2880"/>
      <x:c r="K86" s="2880"/>
      <x:c r="L86" s="2880"/>
      <x:c r="N86" s="2880"/>
      <x:c r="O86" s="2880"/>
      <x:c r="P86" s="2880"/>
      <x:c r="Q86" s="2880"/>
    </x:row>
    <x:row r="87">
      <x:c r="C87" s="2880"/>
      <x:c r="D87" s="2880"/>
      <x:c r="E87" s="2880"/>
      <x:c r="F87" s="2880"/>
      <x:c r="G87" s="2880"/>
      <x:c r="H87" s="2880"/>
      <x:c r="I87" s="2880"/>
      <x:c r="J87" s="2880"/>
      <x:c r="K87" s="2880"/>
      <x:c r="L87" s="2880"/>
      <x:c r="N87" s="2880"/>
      <x:c r="O87" s="2880"/>
      <x:c r="P87" s="2880"/>
      <x:c r="Q87" s="2880"/>
    </x:row>
    <x:row r="88">
      <x:c r="C88" s="2880"/>
      <x:c r="D88" s="2880"/>
      <x:c r="E88" s="2880"/>
      <x:c r="F88" s="2880"/>
      <x:c r="G88" s="2880"/>
      <x:c r="H88" s="2880"/>
      <x:c r="I88" s="2880"/>
      <x:c r="J88" s="2880"/>
      <x:c r="K88" s="2880"/>
      <x:c r="L88" s="2880"/>
      <x:c r="N88" s="2880"/>
      <x:c r="O88" s="2880"/>
      <x:c r="P88" s="2880"/>
      <x:c r="Q88" s="2880"/>
    </x:row>
    <x:row r="89">
      <x:c r="C89" s="2880"/>
      <x:c r="D89" s="2880"/>
      <x:c r="E89" s="2880"/>
      <x:c r="F89" s="2880"/>
      <x:c r="G89" s="2880"/>
      <x:c r="H89" s="2880"/>
      <x:c r="I89" s="2880"/>
      <x:c r="J89" s="2880"/>
      <x:c r="K89" s="2880"/>
      <x:c r="L89" s="2880"/>
      <x:c r="N89" s="2880"/>
      <x:c r="O89" s="2880"/>
      <x:c r="P89" s="2880"/>
      <x:c r="Q89" s="2880"/>
    </x:row>
  </x:sheetData>
  <x:mergeCells>
    <x:mergeCell ref="E6:H6"/>
    <x:mergeCell ref="N6:Q6"/>
    <x:mergeCell ref="C9:D9"/>
    <x:mergeCell ref="G9:H9"/>
    <x:mergeCell ref="I9:J9"/>
    <x:mergeCell ref="P9:Q9"/>
    <x:mergeCell ref="B2:Q2"/>
    <x:mergeCell ref="E3:H3"/>
    <x:mergeCell ref="N3:Q3"/>
    <x:mergeCell ref="E4:H4"/>
    <x:mergeCell ref="N4:Q4"/>
    <x:mergeCell ref="E5:H5"/>
    <x:mergeCell ref="N5:Q5"/>
    <x:mergeCell ref="I47:Q47"/>
    <x:mergeCell ref="I50:Q50"/>
    <x:mergeCell ref="B51:F51"/>
    <x:mergeCell ref="B52:F52"/>
    <x:mergeCell ref="J52:P52"/>
    <x:mergeCell ref="J51:P51"/>
    <x:mergeCell ref="O10:O13"/>
    <x:mergeCell ref="T12:V13"/>
    <x:mergeCell ref="B34:H34"/>
    <x:mergeCell ref="K37:Q37"/>
    <x:mergeCell ref="L38:N38"/>
    <x:mergeCell ref="K43:Q43"/>
    <x:mergeCell ref="R58:S59"/>
    <x:mergeCell ref="C60:D60"/>
    <x:mergeCell ref="E60:F60"/>
    <x:mergeCell ref="G60:H60"/>
    <x:mergeCell ref="I60:J60"/>
    <x:mergeCell ref="K60:L60"/>
    <x:mergeCell ref="N60:P60"/>
    <x:mergeCell ref="R60:S60"/>
    <x:mergeCell ref="B56:Q57"/>
    <x:mergeCell ref="B58:B59"/>
    <x:mergeCell ref="C58:D59"/>
    <x:mergeCell ref="E58:F59"/>
    <x:mergeCell ref="G58:H59"/>
    <x:mergeCell ref="I58:J59"/>
    <x:mergeCell ref="K58:L59"/>
    <x:mergeCell ref="N58:P59"/>
    <x:mergeCell ref="R61:S61"/>
    <x:mergeCell ref="C62:D62"/>
    <x:mergeCell ref="E62:F62"/>
    <x:mergeCell ref="G62:H62"/>
    <x:mergeCell ref="I62:J62"/>
    <x:mergeCell ref="K62:L62"/>
    <x:mergeCell ref="N62:P62"/>
    <x:mergeCell ref="R62:S62"/>
    <x:mergeCell ref="C61:D61"/>
    <x:mergeCell ref="E61:F61"/>
    <x:mergeCell ref="G61:H61"/>
    <x:mergeCell ref="I61:J61"/>
    <x:mergeCell ref="K61:L61"/>
    <x:mergeCell ref="N61:P61"/>
    <x:mergeCell ref="R63:S63"/>
    <x:mergeCell ref="C64:D64"/>
    <x:mergeCell ref="E64:F64"/>
    <x:mergeCell ref="G64:H64"/>
    <x:mergeCell ref="I64:J64"/>
    <x:mergeCell ref="K64:L64"/>
    <x:mergeCell ref="N64:P64"/>
    <x:mergeCell ref="R64:S64"/>
    <x:mergeCell ref="C63:D63"/>
    <x:mergeCell ref="E63:F63"/>
    <x:mergeCell ref="G63:H63"/>
    <x:mergeCell ref="I63:J63"/>
    <x:mergeCell ref="K63:L63"/>
    <x:mergeCell ref="N63:P63"/>
    <x:mergeCell ref="R65:S65"/>
    <x:mergeCell ref="C66:D66"/>
    <x:mergeCell ref="E66:F66"/>
    <x:mergeCell ref="G66:H66"/>
    <x:mergeCell ref="I66:J66"/>
    <x:mergeCell ref="K66:L66"/>
    <x:mergeCell ref="N66:P66"/>
    <x:mergeCell ref="R66:S66"/>
    <x:mergeCell ref="C65:D65"/>
    <x:mergeCell ref="E65:F65"/>
    <x:mergeCell ref="G65:H65"/>
    <x:mergeCell ref="I65:J65"/>
    <x:mergeCell ref="K65:L65"/>
    <x:mergeCell ref="N65:P65"/>
    <x:mergeCell ref="R67:S67"/>
    <x:mergeCell ref="C68:D68"/>
    <x:mergeCell ref="E68:F68"/>
    <x:mergeCell ref="G68:H68"/>
    <x:mergeCell ref="I68:J68"/>
    <x:mergeCell ref="K68:L68"/>
    <x:mergeCell ref="N68:P68"/>
    <x:mergeCell ref="R68:S68"/>
    <x:mergeCell ref="C67:D67"/>
    <x:mergeCell ref="E67:F67"/>
    <x:mergeCell ref="G67:H67"/>
    <x:mergeCell ref="I67:J67"/>
    <x:mergeCell ref="K67:L67"/>
    <x:mergeCell ref="N67:P67"/>
    <x:mergeCell ref="R69:S69"/>
    <x:mergeCell ref="C70:D70"/>
    <x:mergeCell ref="E70:F70"/>
    <x:mergeCell ref="G70:H70"/>
    <x:mergeCell ref="I70:J70"/>
    <x:mergeCell ref="K70:L70"/>
    <x:mergeCell ref="N70:P70"/>
    <x:mergeCell ref="R70:S70"/>
    <x:mergeCell ref="C69:D69"/>
    <x:mergeCell ref="E69:F69"/>
    <x:mergeCell ref="G69:H69"/>
    <x:mergeCell ref="I69:J69"/>
    <x:mergeCell ref="K69:L69"/>
    <x:mergeCell ref="N69:P69"/>
    <x:mergeCell ref="R71:S71"/>
    <x:mergeCell ref="C72:D72"/>
    <x:mergeCell ref="E72:F72"/>
    <x:mergeCell ref="G72:H72"/>
    <x:mergeCell ref="I72:J72"/>
    <x:mergeCell ref="K72:L72"/>
    <x:mergeCell ref="N72:P72"/>
    <x:mergeCell ref="R72:S72"/>
    <x:mergeCell ref="C71:D71"/>
    <x:mergeCell ref="E71:F71"/>
    <x:mergeCell ref="G71:H71"/>
    <x:mergeCell ref="I71:J71"/>
    <x:mergeCell ref="K71:L71"/>
    <x:mergeCell ref="N71:P71"/>
    <x:mergeCell ref="R73:S73"/>
    <x:mergeCell ref="C74:D74"/>
    <x:mergeCell ref="E74:F74"/>
    <x:mergeCell ref="G74:H74"/>
    <x:mergeCell ref="I74:J74"/>
    <x:mergeCell ref="K74:L74"/>
    <x:mergeCell ref="N74:P74"/>
    <x:mergeCell ref="R74:S74"/>
    <x:mergeCell ref="C73:D73"/>
    <x:mergeCell ref="E73:F73"/>
    <x:mergeCell ref="G73:H73"/>
    <x:mergeCell ref="I73:J73"/>
    <x:mergeCell ref="K73:L73"/>
    <x:mergeCell ref="N73:P73"/>
    <x:mergeCell ref="R75:S75"/>
    <x:mergeCell ref="C76:D76"/>
    <x:mergeCell ref="E76:F76"/>
    <x:mergeCell ref="G76:H76"/>
    <x:mergeCell ref="I76:J76"/>
    <x:mergeCell ref="K76:L76"/>
    <x:mergeCell ref="N76:P76"/>
    <x:mergeCell ref="R76:S76"/>
    <x:mergeCell ref="C75:D75"/>
    <x:mergeCell ref="E75:F75"/>
    <x:mergeCell ref="G75:H75"/>
    <x:mergeCell ref="I75:J75"/>
    <x:mergeCell ref="K75:L75"/>
    <x:mergeCell ref="N75:P75"/>
    <x:mergeCell ref="R77:S77"/>
    <x:mergeCell ref="C78:D78"/>
    <x:mergeCell ref="E78:F78"/>
    <x:mergeCell ref="G78:H78"/>
    <x:mergeCell ref="I78:J78"/>
    <x:mergeCell ref="K78:L78"/>
    <x:mergeCell ref="N78:P78"/>
    <x:mergeCell ref="R78:S78"/>
    <x:mergeCell ref="C77:D77"/>
    <x:mergeCell ref="E77:F77"/>
    <x:mergeCell ref="G77:H77"/>
    <x:mergeCell ref="I77:J77"/>
    <x:mergeCell ref="K77:L77"/>
    <x:mergeCell ref="N77:P77"/>
    <x:mergeCell ref="C81:D81"/>
    <x:mergeCell ref="E81:F81"/>
    <x:mergeCell ref="G81:H81"/>
    <x:mergeCell ref="I81:J81"/>
    <x:mergeCell ref="K81:L81"/>
    <x:mergeCell ref="N81:Q81"/>
    <x:mergeCell ref="R79:S79"/>
    <x:mergeCell ref="C80:D80"/>
    <x:mergeCell ref="E80:F80"/>
    <x:mergeCell ref="G80:H80"/>
    <x:mergeCell ref="I80:J80"/>
    <x:mergeCell ref="K80:L80"/>
    <x:mergeCell ref="N80:Q80"/>
    <x:mergeCell ref="C79:D79"/>
    <x:mergeCell ref="E79:F79"/>
    <x:mergeCell ref="G79:H79"/>
    <x:mergeCell ref="I79:J79"/>
    <x:mergeCell ref="K79:L79"/>
    <x:mergeCell ref="N79:P79"/>
    <x:mergeCell ref="C83:D83"/>
    <x:mergeCell ref="E83:F83"/>
    <x:mergeCell ref="G83:H83"/>
    <x:mergeCell ref="I83:J83"/>
    <x:mergeCell ref="K83:L83"/>
    <x:mergeCell ref="N83:Q83"/>
    <x:mergeCell ref="C82:D82"/>
    <x:mergeCell ref="E82:F82"/>
    <x:mergeCell ref="G82:H82"/>
    <x:mergeCell ref="I82:J82"/>
    <x:mergeCell ref="K82:L82"/>
    <x:mergeCell ref="N82:Q82"/>
    <x:mergeCell ref="C85:D85"/>
    <x:mergeCell ref="E85:F85"/>
    <x:mergeCell ref="G85:H85"/>
    <x:mergeCell ref="I85:J85"/>
    <x:mergeCell ref="K85:L85"/>
    <x:mergeCell ref="N85:Q85"/>
    <x:mergeCell ref="C84:D84"/>
    <x:mergeCell ref="E84:F84"/>
    <x:mergeCell ref="G84:H84"/>
    <x:mergeCell ref="I84:J84"/>
    <x:mergeCell ref="K84:L84"/>
    <x:mergeCell ref="N84:Q84"/>
    <x:mergeCell ref="C87:D87"/>
    <x:mergeCell ref="E87:F87"/>
    <x:mergeCell ref="G87:H87"/>
    <x:mergeCell ref="I87:J87"/>
    <x:mergeCell ref="K87:L87"/>
    <x:mergeCell ref="N87:Q87"/>
    <x:mergeCell ref="C86:D86"/>
    <x:mergeCell ref="E86:F86"/>
    <x:mergeCell ref="G86:H86"/>
    <x:mergeCell ref="I86:J86"/>
    <x:mergeCell ref="K86:L86"/>
    <x:mergeCell ref="N86:Q86"/>
    <x:mergeCell ref="C89:D89"/>
    <x:mergeCell ref="E89:F89"/>
    <x:mergeCell ref="G89:H89"/>
    <x:mergeCell ref="I89:J89"/>
    <x:mergeCell ref="K89:L89"/>
    <x:mergeCell ref="N89:Q89"/>
    <x:mergeCell ref="C88:D88"/>
    <x:mergeCell ref="E88:F88"/>
    <x:mergeCell ref="G88:H88"/>
    <x:mergeCell ref="I88:J88"/>
    <x:mergeCell ref="K88:L88"/>
    <x:mergeCell ref="N88:Q88"/>
  </x:mergeCells>
  <x:conditionalFormatting sqref="B15:B33">
    <x:cfRule type="expression" dxfId="222" priority="10">
      <x:formula>IF($L15="Y",1,0)</x:formula>
    </x:cfRule>
  </x:conditionalFormatting>
  <x:conditionalFormatting sqref="C60:C79">
    <x:cfRule type="expression" dxfId="221" priority="5">
      <x:formula>IF($K60="Y",1,0)</x:formula>
    </x:cfRule>
  </x:conditionalFormatting>
  <x:conditionalFormatting sqref="C14:E33">
    <x:cfRule type="expression" dxfId="220" priority="9">
      <x:formula>IF($L14="Y",1,0)</x:formula>
    </x:cfRule>
  </x:conditionalFormatting>
  <x:conditionalFormatting sqref="E60:E79">
    <x:cfRule type="expression" dxfId="219" priority="4">
      <x:formula>IF($K60="Y",1,0)</x:formula>
    </x:cfRule>
  </x:conditionalFormatting>
  <x:conditionalFormatting sqref="F14:F33">
    <x:cfRule type="expression" dxfId="218" priority="8">
      <x:formula>IF(L14="Y",1,0)</x:formula>
    </x:cfRule>
  </x:conditionalFormatting>
  <x:conditionalFormatting sqref="G14:G33">
    <x:cfRule type="expression" dxfId="217" priority="7">
      <x:formula>IF($L14="Y",1,0)</x:formula>
    </x:cfRule>
  </x:conditionalFormatting>
  <x:conditionalFormatting sqref="G60:G79">
    <x:cfRule type="expression" dxfId="216" priority="3">
      <x:formula>IF(M60="Y",1,0)</x:formula>
    </x:cfRule>
  </x:conditionalFormatting>
  <x:conditionalFormatting sqref="H13:H13">
    <x:cfRule type="cellIs" dxfId="215" priority="109" operator="equal">
      <x:formula>ROB</x:formula>
    </x:cfRule>
  </x:conditionalFormatting>
  <x:conditionalFormatting sqref="H14:H33">
    <x:cfRule type="expression" dxfId="214" priority="98">
      <x:formula>IF(L14="y",1,0)</x:formula>
    </x:cfRule>
  </x:conditionalFormatting>
  <x:conditionalFormatting sqref="I14:I33">
    <x:cfRule type="expression" dxfId="213" priority="18">
      <x:formula>IF(L14="Y",1,0)</x:formula>
    </x:cfRule>
  </x:conditionalFormatting>
  <x:conditionalFormatting sqref="I60:I79">
    <x:cfRule type="expression" dxfId="212" priority="2">
      <x:formula>IF($K60="Y",1,0)</x:formula>
    </x:cfRule>
  </x:conditionalFormatting>
  <x:conditionalFormatting sqref="J14:J33">
    <x:cfRule type="expression" dxfId="211" priority="6">
      <x:formula>IF(L14="Y",1,0)</x:formula>
    </x:cfRule>
  </x:conditionalFormatting>
  <x:conditionalFormatting sqref="K14:K33">
    <x:cfRule type="expression" dxfId="210" priority="80">
      <x:formula>IF(L14="y",1,0)</x:formula>
    </x:cfRule>
  </x:conditionalFormatting>
  <x:conditionalFormatting sqref="L14:L33">
    <x:cfRule type="expression" dxfId="209" priority="22">
      <x:formula>IF(L14="Y",1,0)</x:formula>
    </x:cfRule>
  </x:conditionalFormatting>
  <x:conditionalFormatting sqref="N14:N33">
    <x:cfRule type="expression" dxfId="208" priority="65">
      <x:formula>IF(L14="y",1,0)</x:formula>
    </x:cfRule>
  </x:conditionalFormatting>
  <x:conditionalFormatting sqref="N60:N79">
    <x:cfRule type="expression" dxfId="207" priority="1">
      <x:formula>IF(P60="Y",1,0)</x:formula>
    </x:cfRule>
  </x:conditionalFormatting>
  <x:conditionalFormatting sqref="P14:P33">
    <x:cfRule type="expression" dxfId="206" priority="42">
      <x:formula>IF(L14="y",1,0)</x:formula>
    </x:cfRule>
  </x:conditionalFormatting>
  <x:conditionalFormatting sqref="Q14:Q33">
    <x:cfRule type="expression" dxfId="205" priority="41">
      <x:formula>IF(L14="y",1,0)</x:formula>
    </x:cfRule>
  </x:conditionalFormatting>
  <x:dataValidations count="4">
    <x:dataValidation type="list" allowBlank="1" showInputMessage="1" showErrorMessage="1" sqref="R60:S60">
      <x:formula1>$V$61:$V$75</x:formula1>
    </x:dataValidation>
    <x:dataValidation type="list" allowBlank="1" showInputMessage="1" showErrorMessage="1" sqref="R61:S79">
      <x:formula1>$V$61:$V$64</x:formula1>
    </x:dataValidation>
    <x:dataValidation type="list" allowBlank="1" showInputMessage="1" showErrorMessage="1" sqref="G9">
      <x:formula1>"m³, Barrels, MT"</x:formula1>
    </x:dataValidation>
    <x:dataValidation type="list" allowBlank="1" showInputMessage="1" showErrorMessage="1" sqref="B51:F51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332ce413e6334772"/>
</x:worksheet>
</file>

<file path=xl/worksheets/sheet10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5"/>
  <x:cols>
    <x:col min="1" max="1" width="11.42578125" style="339" customWidth="0"/>
    <x:col min="2" max="2" width="2.28515625" style="339" customWidth="1"/>
    <x:col min="3" max="4" width="6.140625" style="339" customWidth="1"/>
    <x:col min="5" max="5" width="10.85546875" style="339" customWidth="1"/>
    <x:col min="6" max="6" width="9.85546875" style="339" customWidth="1"/>
    <x:col min="7" max="7" width="10.5703125" style="339" customWidth="1"/>
    <x:col min="8" max="8" width="2.28515625" style="339" customWidth="1"/>
    <x:col min="9" max="9" width="10.5703125" style="339" customWidth="1"/>
    <x:col min="10" max="10" width="25.42578125" style="339" customWidth="1"/>
    <x:col min="11" max="11" width="11.42578125" style="329" customWidth="0"/>
    <x:col min="12" max="12" width="5.85546875" style="329" customWidth="1"/>
    <x:col min="13" max="16384" width="11.42578125" style="329" customWidth="0"/>
  </x:cols>
  <x:sheetData>
    <x:row r="1" ht="61.150001525878906" customHeight="1">
      <x:c r="A1" s="4163"/>
      <x:c r="B1" s="4163"/>
      <x:c r="C1" s="4163"/>
      <x:c r="D1" s="4164"/>
      <x:c r="E1" s="4163"/>
      <x:c r="F1" s="4163"/>
      <x:c r="G1" s="4165"/>
      <x:c r="H1" s="4165"/>
      <x:c r="I1" s="4165"/>
      <x:c r="J1" s="2065"/>
    </x:row>
    <x:row r="2" ht="15" customHeight="1">
      <x:c r="A2" s="4076" t="str">
        <x:v>TIME LOG</x:v>
      </x:c>
      <x:c r="B2" s="4076"/>
      <x:c r="C2" s="4076"/>
      <x:c r="D2" s="4076"/>
      <x:c r="E2" s="4076"/>
      <x:c r="F2" s="4076"/>
      <x:c r="G2" s="4076"/>
      <x:c r="H2" s="4076"/>
      <x:c r="I2" s="4076"/>
      <x:c r="J2" s="2980"/>
    </x:row>
    <x:row r="3" ht="15" customHeight="1">
      <x:c r="A3" s="4138" t="str">
        <x:v>VESSEL          </x:v>
      </x:c>
      <x:c r="B3" s="4138" t="str">
        <x:v>:</x:v>
      </x:c>
      <x:c r="C3" s="4138"/>
      <x:c r="D3" s="4129" t="n">
        <x:v>0</x:v>
      </x:c>
      <x:c r="E3" s="4128"/>
      <x:c r="F3" s="4128"/>
      <x:c r="G3" s="4138" t="str">
        <x:v>VOYAGE</x:v>
      </x:c>
      <x:c r="H3" s="4138" t="str">
        <x:v>:</x:v>
      </x:c>
      <x:c r="I3" s="4158" t="n">
        <x:v>0</x:v>
      </x:c>
      <x:c r="J3" s="2982"/>
    </x:row>
    <x:row r="4" ht="15" customHeight="1">
      <x:c r="A4" s="4138" t="str">
        <x:v>TERMINAL      </x:v>
      </x:c>
      <x:c r="B4" s="4138" t="str">
        <x:v>:</x:v>
      </x:c>
      <x:c r="C4" s="4138"/>
      <x:c r="D4" s="4129" t="n">
        <x:v>0</x:v>
      </x:c>
      <x:c r="E4" s="4128"/>
      <x:c r="F4" s="4128"/>
      <x:c r="G4" s="4138" t="str">
        <x:v>DATE                 </x:v>
      </x:c>
      <x:c r="H4" s="4138" t="str">
        <x:v>:</x:v>
      </x:c>
      <x:c r="I4" s="4117" t="n">
        <x:v>0</x:v>
      </x:c>
      <x:c r="J4" s="2782"/>
    </x:row>
    <x:row r="5" ht="15" customHeight="1">
      <x:c r="A5" s="4138" t="str">
        <x:v>PORT               </x:v>
      </x:c>
      <x:c r="B5" s="4138" t="str">
        <x:v>:</x:v>
      </x:c>
      <x:c r="C5" s="4138"/>
      <x:c r="D5" s="4129" t="n">
        <x:v>0</x:v>
      </x:c>
      <x:c r="E5" s="4128"/>
      <x:c r="F5" s="4128"/>
      <x:c r="G5" s="4138" t="str">
        <x:v>YOUR REF.</x:v>
      </x:c>
      <x:c r="H5" s="4138" t="str">
        <x:v>:</x:v>
      </x:c>
      <x:c r="I5" s="4159" t="str">
        <x:v> &amp; </x:v>
      </x:c>
      <x:c r="J5" s="2982"/>
    </x:row>
    <x:row r="6" ht="15" customHeight="1">
      <x:c r="A6" s="4138" t="str">
        <x:v>PRODUCT </x:v>
      </x:c>
      <x:c r="B6" s="4138" t="str">
        <x:v>:</x:v>
      </x:c>
      <x:c r="C6" s="4138"/>
      <x:c r="D6" s="4129" t="str">
        <x:v> - </x:v>
      </x:c>
      <x:c r="E6" s="4128"/>
      <x:c r="F6" s="4128"/>
      <x:c r="G6" s="4138" t="str">
        <x:v>OUR REF. </x:v>
      </x:c>
      <x:c r="H6" s="4138" t="str">
        <x:v>:</x:v>
      </x:c>
      <x:c r="I6" s="4129" t="str">
        <x:v> - </x:v>
      </x:c>
      <x:c r="J6" s="2982"/>
    </x:row>
    <x:row r="7" ht="4.5" customHeight="1">
      <x:c r="A7" s="1618"/>
      <x:c r="B7" s="1618"/>
      <x:c r="C7" s="1112"/>
      <x:c r="D7" s="1112"/>
      <x:c r="E7" s="1112"/>
      <x:c r="F7" s="1112"/>
      <x:c r="G7" s="1112"/>
      <x:c r="H7" s="1112"/>
      <x:c r="I7" s="1112"/>
      <x:c r="J7" s="1112"/>
    </x:row>
    <x:row r="8" ht="15" customHeight="1">
      <x:c r="A8" s="2988" t="str">
        <x:v>Date</x:v>
      </x:c>
      <x:c r="B8" s="2989"/>
      <x:c r="C8" s="1619" t="str">
        <x:v>INITIAL</x:v>
      </x:c>
      <x:c r="D8" s="1620" t="str">
        <x:v>FINAL</x:v>
      </x:c>
      <x:c r="E8" s="2984" t="str">
        <x:v>Event</x:v>
      </x:c>
      <x:c r="F8" s="2984"/>
      <x:c r="G8" s="2984"/>
      <x:c r="H8" s="2984"/>
      <x:c r="I8" s="2984"/>
      <x:c r="J8" s="2985"/>
    </x:row>
    <x:row r="9" ht="15" customHeight="1">
      <x:c r="A9" s="2990" t="n">
        <x:v>43869</x:v>
      </x:c>
      <x:c r="B9" s="2991"/>
      <x:c r="C9" s="1621"/>
      <x:c r="D9" s="1622" t="n">
        <x:v>530</x:v>
      </x:c>
      <x:c r="E9" s="2992" t="str">
        <x:v>End of sea passage</x:v>
      </x:c>
      <x:c r="F9" s="2993"/>
      <x:c r="G9" s="2993"/>
      <x:c r="H9" s="2993"/>
      <x:c r="I9" s="2993"/>
      <x:c r="J9" s="2994"/>
    </x:row>
    <x:row r="10" ht="15" customHeight="1">
      <x:c r="A10" s="2961"/>
      <x:c r="B10" s="2962"/>
      <x:c r="C10" s="1103" t="n">
        <x:v>548</x:v>
      </x:c>
      <x:c r="D10" s="330"/>
      <x:c r="E10" s="2963" t="str">
        <x:v>Notice of Readiness Tendered</x:v>
      </x:c>
      <x:c r="F10" s="2964"/>
      <x:c r="G10" s="2964"/>
      <x:c r="H10" s="2964"/>
      <x:c r="I10" s="2964"/>
      <x:c r="J10" s="2965"/>
    </x:row>
    <x:row r="11" ht="15" customHeight="1">
      <x:c r="A11" s="2961"/>
      <x:c r="B11" s="2962"/>
      <x:c r="C11" s="1103" t="n">
        <x:v>548</x:v>
      </x:c>
      <x:c r="D11" s="330"/>
      <x:c r="E11" s="2963" t="str">
        <x:v>Dropped Anchor</x:v>
      </x:c>
      <x:c r="F11" s="2964"/>
      <x:c r="G11" s="2964"/>
      <x:c r="H11" s="2964"/>
      <x:c r="I11" s="2964"/>
      <x:c r="J11" s="2965"/>
    </x:row>
    <x:row r="12" ht="15" customHeight="1">
      <x:c r="A12" s="2961"/>
      <x:c r="B12" s="2962"/>
      <x:c r="C12" s="1103" t="n">
        <x:v>1024</x:v>
      </x:c>
      <x:c r="D12" s="330"/>
      <x:c r="E12" s="2963" t="str">
        <x:v>Port authorities on board</x:v>
      </x:c>
      <x:c r="F12" s="2964"/>
      <x:c r="G12" s="2964"/>
      <x:c r="H12" s="2964"/>
      <x:c r="I12" s="2964"/>
      <x:c r="J12" s="2965"/>
    </x:row>
    <x:row r="13" ht="15" customHeight="1">
      <x:c r="A13" s="2961"/>
      <x:c r="B13" s="2962"/>
      <x:c r="C13" s="1103" t="n">
        <x:v>1120</x:v>
      </x:c>
      <x:c r="D13" s="330"/>
      <x:c r="E13" s="2963" t="str">
        <x:v>Free pratique granted</x:v>
      </x:c>
      <x:c r="F13" s="2964"/>
      <x:c r="G13" s="2964"/>
      <x:c r="H13" s="2964"/>
      <x:c r="I13" s="2964"/>
      <x:c r="J13" s="2965"/>
    </x:row>
    <x:row r="14" ht="15" customHeight="1">
      <x:c r="A14" s="2961"/>
      <x:c r="B14" s="2962"/>
      <x:c r="C14" s="1103"/>
      <x:c r="D14" s="330" t="n">
        <x:v>1125</x:v>
      </x:c>
      <x:c r="E14" s="2963" t="str">
        <x:v>Port authorities off</x:v>
      </x:c>
      <x:c r="F14" s="2964"/>
      <x:c r="G14" s="2964"/>
      <x:c r="H14" s="2964"/>
      <x:c r="I14" s="2964"/>
      <x:c r="J14" s="2965"/>
    </x:row>
    <x:row r="15" ht="15" customHeight="1">
      <x:c r="A15" s="2961" t="n">
        <x:v>43870</x:v>
      </x:c>
      <x:c r="B15" s="2962"/>
      <x:c r="C15" s="1103" t="n">
        <x:v>548</x:v>
      </x:c>
      <x:c r="D15" s="330"/>
      <x:c r="E15" s="2963" t="str">
        <x:v>Notice of Readiness Re-Tendered</x:v>
      </x:c>
      <x:c r="F15" s="2964"/>
      <x:c r="G15" s="2964"/>
      <x:c r="H15" s="2964"/>
      <x:c r="I15" s="2964"/>
      <x:c r="J15" s="2965"/>
    </x:row>
    <x:row r="16" ht="15" customHeight="1">
      <x:c r="A16" s="2961" t="n">
        <x:v>43871</x:v>
      </x:c>
      <x:c r="B16" s="2962"/>
      <x:c r="C16" s="1103" t="n">
        <x:v>548</x:v>
      </x:c>
      <x:c r="D16" s="330"/>
      <x:c r="E16" s="2963" t="str">
        <x:v>Notice of Readiness Re-Tendered</x:v>
      </x:c>
      <x:c r="F16" s="2964"/>
      <x:c r="G16" s="2964"/>
      <x:c r="H16" s="2964"/>
      <x:c r="I16" s="2964"/>
      <x:c r="J16" s="2965"/>
    </x:row>
    <x:row r="17" ht="15" customHeight="1">
      <x:c r="A17" s="2961"/>
      <x:c r="B17" s="2962"/>
      <x:c r="C17" s="1103" t="n">
        <x:v>1045</x:v>
      </x:c>
      <x:c r="D17" s="330"/>
      <x:c r="E17" s="2963" t="str">
        <x:v>Terminal representative on board</x:v>
      </x:c>
      <x:c r="F17" s="2964"/>
      <x:c r="G17" s="2964"/>
      <x:c r="H17" s="2964"/>
      <x:c r="I17" s="2964"/>
      <x:c r="J17" s="2965"/>
    </x:row>
    <x:row r="18" ht="15" customHeight="1">
      <x:c r="A18" s="2961"/>
      <x:c r="B18" s="2962"/>
      <x:c r="C18" s="1103" t="n">
        <x:v>1050</x:v>
      </x:c>
      <x:c r="D18" s="330" t="n">
        <x:v>1112</x:v>
      </x:c>
      <x:c r="E18" s="2963" t="str">
        <x:v>Sampling on board by terminal </x:v>
      </x:c>
      <x:c r="F18" s="2964"/>
      <x:c r="G18" s="2964"/>
      <x:c r="H18" s="2964"/>
      <x:c r="I18" s="2964"/>
      <x:c r="J18" s="2965"/>
    </x:row>
    <x:row r="19" ht="15" customHeight="1">
      <x:c r="A19" s="2961"/>
      <x:c r="B19" s="2962"/>
      <x:c r="C19" s="1103"/>
      <x:c r="D19" s="330" t="n">
        <x:v>1118</x:v>
      </x:c>
      <x:c r="E19" s="2963" t="str">
        <x:v>Terminal representative off</x:v>
      </x:c>
      <x:c r="F19" s="2964"/>
      <x:c r="G19" s="2964"/>
      <x:c r="H19" s="2964"/>
      <x:c r="I19" s="2964"/>
      <x:c r="J19" s="2965"/>
    </x:row>
    <x:row r="20" ht="15" customHeight="1">
      <x:c r="A20" s="2961" t="n">
        <x:v>43872</x:v>
      </x:c>
      <x:c r="B20" s="2962"/>
      <x:c r="C20" s="1103" t="n">
        <x:v>830</x:v>
      </x:c>
      <x:c r="D20" s="330"/>
      <x:c r="E20" s="2963" t="str">
        <x:v>Pilot on board</x:v>
      </x:c>
      <x:c r="F20" s="2964"/>
      <x:c r="G20" s="2964"/>
      <x:c r="H20" s="2964"/>
      <x:c r="I20" s="2964"/>
      <x:c r="J20" s="2965"/>
    </x:row>
    <x:row r="21" ht="15" customHeight="1">
      <x:c r="A21" s="2961"/>
      <x:c r="B21" s="2962"/>
      <x:c r="C21" s="1103" t="n">
        <x:v>842</x:v>
      </x:c>
      <x:c r="D21" s="330"/>
      <x:c r="E21" s="2963" t="str">
        <x:v>Anchor aweigh</x:v>
      </x:c>
      <x:c r="F21" s="2964"/>
      <x:c r="G21" s="2964"/>
      <x:c r="H21" s="2964"/>
      <x:c r="I21" s="2964"/>
      <x:c r="J21" s="2965"/>
    </x:row>
    <x:row r="22" ht="15" customHeight="1">
      <x:c r="A22" s="2961"/>
      <x:c r="B22" s="2962"/>
      <x:c r="C22" s="1103" t="n">
        <x:v>1006</x:v>
      </x:c>
      <x:c r="D22" s="330" t="n">
        <x:v>1100</x:v>
      </x:c>
      <x:c r="E22" s="2963" t="str">
        <x:v>Mooring operation to Enex terminal</x:v>
      </x:c>
      <x:c r="F22" s="2964"/>
      <x:c r="G22" s="2964"/>
      <x:c r="H22" s="2964"/>
      <x:c r="I22" s="2964"/>
      <x:c r="J22" s="2965"/>
    </x:row>
    <x:row r="23" ht="15" customHeight="1">
      <x:c r="A23" s="2961"/>
      <x:c r="B23" s="2962"/>
      <x:c r="C23" s="1103" t="n">
        <x:v>1100</x:v>
      </x:c>
      <x:c r="D23" s="330"/>
      <x:c r="E23" s="2963" t="str">
        <x:v>Notice of Readiness Re-Tendered</x:v>
      </x:c>
      <x:c r="F23" s="2964"/>
      <x:c r="G23" s="2964"/>
      <x:c r="H23" s="2964"/>
      <x:c r="I23" s="2964"/>
      <x:c r="J23" s="2965"/>
    </x:row>
    <x:row r="24" ht="15" customHeight="1">
      <x:c r="A24" s="2961"/>
      <x:c r="B24" s="2962"/>
      <x:c r="C24" s="1103" t="n">
        <x:v>1106</x:v>
      </x:c>
      <x:c r="D24" s="330"/>
      <x:c r="E24" s="2963" t="str">
        <x:v>Loading Master on board</x:v>
      </x:c>
      <x:c r="F24" s="2964"/>
      <x:c r="G24" s="2964"/>
      <x:c r="H24" s="2964"/>
      <x:c r="I24" s="2964"/>
      <x:c r="J24" s="2965"/>
    </x:row>
    <x:row r="25" ht="15" customHeight="1">
      <x:c r="A25" s="2961"/>
      <x:c r="B25" s="2962"/>
      <x:c r="C25" s="1103" t="n">
        <x:v>1106</x:v>
      </x:c>
      <x:c r="D25" s="330"/>
      <x:c r="E25" s="2963" t="str">
        <x:v>Notice of Readiness Accepted ( NORA )</x:v>
      </x:c>
      <x:c r="F25" s="2964"/>
      <x:c r="G25" s="2964"/>
      <x:c r="H25" s="2964"/>
      <x:c r="I25" s="2964"/>
      <x:c r="J25" s="2965"/>
    </x:row>
    <x:row r="26" ht="15" customHeight="1">
      <x:c r="A26" s="2961"/>
      <x:c r="B26" s="2962"/>
      <x:c r="C26" s="1103" t="n">
        <x:v>1142</x:v>
      </x:c>
      <x:c r="D26" s="330" t="n">
        <x:v>1230</x:v>
      </x:c>
      <x:c r="E26" s="2963" t="str">
        <x:v>Key meeting held before discharge</x:v>
      </x:c>
      <x:c r="F26" s="2964"/>
      <x:c r="G26" s="2964"/>
      <x:c r="H26" s="2964"/>
      <x:c r="I26" s="2964"/>
      <x:c r="J26" s="2965"/>
    </x:row>
    <x:row r="27" ht="15" customHeight="1">
      <x:c r="A27" s="2961"/>
      <x:c r="B27" s="2962"/>
      <x:c r="C27" s="1103" t="n">
        <x:v>1148</x:v>
      </x:c>
      <x:c r="D27" s="330"/>
      <x:c r="E27" s="2963" t="str">
        <x:v>Surveyor on board</x:v>
      </x:c>
      <x:c r="F27" s="2964"/>
      <x:c r="G27" s="2964"/>
      <x:c r="H27" s="2964"/>
      <x:c r="I27" s="2964"/>
      <x:c r="J27" s="2965"/>
    </x:row>
    <x:row r="28" ht="15" customHeight="1">
      <x:c r="A28" s="2961"/>
      <x:c r="B28" s="2962"/>
      <x:c r="C28" s="1103" t="n">
        <x:v>1200</x:v>
      </x:c>
      <x:c r="D28" s="330" t="n">
        <x:v>1236</x:v>
      </x:c>
      <x:c r="E28" s="2963" t="str">
        <x:v>Discharge hose connected</x:v>
      </x:c>
      <x:c r="F28" s="2964"/>
      <x:c r="G28" s="2964"/>
      <x:c r="H28" s="2964"/>
      <x:c r="I28" s="2964"/>
      <x:c r="J28" s="2965"/>
    </x:row>
    <x:row r="29" ht="15" customHeight="1">
      <x:c r="A29" s="2961"/>
      <x:c r="B29" s="2962"/>
      <x:c r="C29" s="1103" t="n">
        <x:v>1230</x:v>
      </x:c>
      <x:c r="D29" s="330" t="n">
        <x:v>1340</x:v>
      </x:c>
      <x:c r="E29" s="2963" t="str">
        <x:v>Sampling on board by Surveyor</x:v>
      </x:c>
      <x:c r="F29" s="2964"/>
      <x:c r="G29" s="2964"/>
      <x:c r="H29" s="2964"/>
      <x:c r="I29" s="2964"/>
      <x:c r="J29" s="2965"/>
    </x:row>
    <x:row r="30" ht="15" customHeight="1">
      <x:c r="A30" s="2961"/>
      <x:c r="B30" s="2962"/>
      <x:c r="C30" s="1103" t="n">
        <x:v>1340</x:v>
      </x:c>
      <x:c r="D30" s="330" t="n">
        <x:v>1448</x:v>
      </x:c>
      <x:c r="E30" s="2963" t="str">
        <x:v>Cargo tanks inspections</x:v>
      </x:c>
      <x:c r="F30" s="2964"/>
      <x:c r="G30" s="2964"/>
      <x:c r="H30" s="2964"/>
      <x:c r="I30" s="2964"/>
      <x:c r="J30" s="2965"/>
    </x:row>
    <x:row r="31" ht="15" customHeight="1">
      <x:c r="A31" s="2961"/>
      <x:c r="B31" s="2962"/>
      <x:c r="C31" s="1103" t="n">
        <x:v>1448</x:v>
      </x:c>
      <x:c r="D31" s="330" t="n">
        <x:v>1542</x:v>
      </x:c>
      <x:c r="E31" s="2963" t="str">
        <x:v>Calculation on board</x:v>
      </x:c>
      <x:c r="F31" s="2964"/>
      <x:c r="G31" s="2964"/>
      <x:c r="H31" s="2964"/>
      <x:c r="I31" s="2964"/>
      <x:c r="J31" s="2965"/>
    </x:row>
    <x:row r="32" ht="15" customHeight="1">
      <x:c r="A32" s="2961"/>
      <x:c r="B32" s="2962"/>
      <x:c r="C32" s="1104" t="n">
        <x:v>1542</x:v>
      </x:c>
      <x:c r="D32" s="1100"/>
      <x:c r="E32" s="2966" t="str">
        <x:v>Discharge operation commenced with line displacement control</x:v>
      </x:c>
      <x:c r="F32" s="2967"/>
      <x:c r="G32" s="2967"/>
      <x:c r="H32" s="2967"/>
      <x:c r="I32" s="2967"/>
      <x:c r="J32" s="2968"/>
    </x:row>
    <x:row r="33" ht="15" customHeight="1">
      <x:c r="A33" s="2959"/>
      <x:c r="B33" s="2960"/>
      <x:c r="C33" s="1105" t="n">
        <x:v>1606</x:v>
      </x:c>
      <x:c r="D33" s="331"/>
      <x:c r="E33" s="2963" t="str">
        <x:v>Stop discharge by line displacement control</x:v>
      </x:c>
      <x:c r="F33" s="2964"/>
      <x:c r="G33" s="2964"/>
      <x:c r="H33" s="2964"/>
      <x:c r="I33" s="2964"/>
      <x:c r="J33" s="2965"/>
    </x:row>
    <x:row r="34" ht="15" customHeight="1">
      <x:c r="A34" s="2961"/>
      <x:c r="B34" s="2962"/>
      <x:c r="C34" s="1103" t="n">
        <x:v>1624</x:v>
      </x:c>
      <x:c r="D34" s="331"/>
      <x:c r="E34" s="2963" t="str">
        <x:v>Resumed discharge</x:v>
      </x:c>
      <x:c r="F34" s="2964"/>
      <x:c r="G34" s="2964"/>
      <x:c r="H34" s="2964"/>
      <x:c r="I34" s="2964"/>
      <x:c r="J34" s="2965"/>
    </x:row>
    <x:row r="35" ht="15" customHeight="1">
      <x:c r="A35" s="2961" t="n">
        <x:v>43874</x:v>
      </x:c>
      <x:c r="B35" s="2962"/>
      <x:c r="C35" s="1103"/>
      <x:c r="D35" s="1108" t="n">
        <x:v>454</x:v>
      </x:c>
      <x:c r="E35" s="2966" t="str">
        <x:v>Discharge operation completed</x:v>
      </x:c>
      <x:c r="F35" s="2967"/>
      <x:c r="G35" s="2967"/>
      <x:c r="H35" s="2967"/>
      <x:c r="I35" s="2967"/>
      <x:c r="J35" s="2968"/>
    </x:row>
    <x:row r="36" ht="15" customHeight="1">
      <x:c r="A36" s="2961"/>
      <x:c r="B36" s="2962"/>
      <x:c r="C36" s="1103" t="n">
        <x:v>454</x:v>
      </x:c>
      <x:c r="D36" s="331" t="n">
        <x:v>518</x:v>
      </x:c>
      <x:c r="E36" s="2963" t="str">
        <x:v>Final cargo tank inspection</x:v>
      </x:c>
      <x:c r="F36" s="2964"/>
      <x:c r="G36" s="2964"/>
      <x:c r="H36" s="2964"/>
      <x:c r="I36" s="2964"/>
      <x:c r="J36" s="2965"/>
    </x:row>
    <x:row r="37" ht="15" customHeight="1">
      <x:c r="A37" s="2961"/>
      <x:c r="B37" s="2962"/>
      <x:c r="C37" s="1103" t="n">
        <x:v>518</x:v>
      </x:c>
      <x:c r="D37" s="331" t="n">
        <x:v>530</x:v>
      </x:c>
      <x:c r="E37" s="2963" t="str">
        <x:v>Calculation on board</x:v>
      </x:c>
      <x:c r="F37" s="2964"/>
      <x:c r="G37" s="2964"/>
      <x:c r="H37" s="2964"/>
      <x:c r="I37" s="2964"/>
      <x:c r="J37" s="2965"/>
    </x:row>
    <x:row r="38" ht="15" customHeight="1">
      <x:c r="A38" s="2961"/>
      <x:c r="B38" s="2962"/>
      <x:c r="C38" s="1103" t="n">
        <x:v>530</x:v>
      </x:c>
      <x:c r="D38" s="331" t="n">
        <x:v>612</x:v>
      </x:c>
      <x:c r="E38" s="2963" t="str">
        <x:v>Cargo hose disconnection</x:v>
      </x:c>
      <x:c r="F38" s="2964"/>
      <x:c r="G38" s="2964"/>
      <x:c r="H38" s="2964"/>
      <x:c r="I38" s="2964"/>
      <x:c r="J38" s="2965"/>
    </x:row>
    <x:row r="39" ht="15" customHeight="1">
      <x:c r="A39" s="2961"/>
      <x:c r="B39" s="2962"/>
      <x:c r="C39" s="1103" t="n">
        <x:v>612</x:v>
      </x:c>
      <x:c r="D39" s="331" t="n">
        <x:v>648</x:v>
      </x:c>
      <x:c r="E39" s="2963" t="str">
        <x:v>Final documents on board</x:v>
      </x:c>
      <x:c r="F39" s="2964"/>
      <x:c r="G39" s="2964"/>
      <x:c r="H39" s="2964"/>
      <x:c r="I39" s="2964"/>
      <x:c r="J39" s="2965"/>
    </x:row>
    <x:row r="40" ht="15" customHeight="1">
      <x:c r="A40" s="2961"/>
      <x:c r="B40" s="2962"/>
      <x:c r="C40" s="1103"/>
      <x:c r="D40" s="331" t="n">
        <x:v>648</x:v>
      </x:c>
      <x:c r="E40" s="2963" t="str">
        <x:v>Vessel dispatched by terminal</x:v>
      </x:c>
      <x:c r="F40" s="2964"/>
      <x:c r="G40" s="2964"/>
      <x:c r="H40" s="2964"/>
      <x:c r="I40" s="2964"/>
      <x:c r="J40" s="2965"/>
    </x:row>
    <x:row r="41" ht="15" customHeight="1">
      <x:c r="A41" s="2961"/>
      <x:c r="B41" s="2962"/>
      <x:c r="C41" s="1103"/>
      <x:c r="D41" s="331"/>
      <x:c r="E41" s="2963"/>
      <x:c r="F41" s="2964"/>
      <x:c r="G41" s="2964"/>
      <x:c r="H41" s="2964"/>
      <x:c r="I41" s="2964"/>
      <x:c r="J41" s="2965"/>
    </x:row>
    <x:row r="42" ht="15" hidden="1" customHeight="1">
      <x:c r="A42" s="2961"/>
      <x:c r="B42" s="2962"/>
      <x:c r="C42" s="1103"/>
      <x:c r="D42" s="331"/>
      <x:c r="E42" s="2963"/>
      <x:c r="F42" s="2964"/>
      <x:c r="G42" s="2964"/>
      <x:c r="H42" s="2964"/>
      <x:c r="I42" s="2964"/>
      <x:c r="J42" s="2965"/>
    </x:row>
    <x:row r="43" ht="15" hidden="1" customHeight="1">
      <x:c r="A43" s="2961"/>
      <x:c r="B43" s="2962"/>
      <x:c r="C43" s="1103"/>
      <x:c r="D43" s="331"/>
      <x:c r="E43" s="2963"/>
      <x:c r="F43" s="2964"/>
      <x:c r="G43" s="2964"/>
      <x:c r="H43" s="2964"/>
      <x:c r="I43" s="2964"/>
      <x:c r="J43" s="2965"/>
    </x:row>
    <x:row r="44" ht="15" customHeight="1">
      <x:c r="A44" s="2961"/>
      <x:c r="B44" s="2962"/>
      <x:c r="C44" s="1103"/>
      <x:c r="D44" s="331"/>
      <x:c r="E44" s="2963"/>
      <x:c r="F44" s="2964"/>
      <x:c r="G44" s="2964"/>
      <x:c r="H44" s="2964"/>
      <x:c r="I44" s="2964"/>
      <x:c r="J44" s="2965"/>
    </x:row>
    <x:row r="45" ht="15" customHeight="1">
      <x:c r="A45" s="2978"/>
      <x:c r="B45" s="2979"/>
      <x:c r="C45" s="332"/>
      <x:c r="D45" s="1109"/>
      <x:c r="E45" s="2974"/>
      <x:c r="F45" s="2975"/>
      <x:c r="G45" s="2975"/>
      <x:c r="H45" s="2975"/>
      <x:c r="I45" s="2975"/>
      <x:c r="J45" s="2976"/>
    </x:row>
    <x:row r="46" ht="15" customHeight="1">
      <x:c r="A46" s="333"/>
      <x:c r="B46" s="333"/>
      <x:c r="C46" s="1110"/>
      <x:c r="D46" s="334"/>
      <x:c r="E46" s="334"/>
      <x:c r="F46" s="334"/>
      <x:c r="G46" s="334"/>
      <x:c r="H46" s="334"/>
      <x:c r="I46" s="334"/>
      <x:c r="J46" s="334"/>
    </x:row>
    <x:row r="47" ht="14.100000381469727" customHeight="1">
      <x:c r="A47" s="335"/>
      <x:c r="B47" s="335"/>
      <x:c r="C47" s="1111"/>
      <x:c r="D47" s="1111"/>
      <x:c r="E47" s="1111"/>
      <x:c r="F47" s="1111"/>
      <x:c r="G47" s="1111"/>
      <x:c r="H47" s="1111"/>
      <x:c r="I47" s="1113"/>
      <x:c r="J47" s="1113"/>
    </x:row>
    <x:row r="48" ht="15" customHeight="1">
      <x:c r="A48" s="333"/>
      <x:c r="B48" s="333"/>
      <x:c r="C48" s="1110"/>
      <x:c r="D48" s="1112"/>
      <x:c r="E48" s="1112"/>
      <x:c r="F48" s="1112"/>
      <x:c r="G48" s="1112"/>
      <x:c r="H48" s="1112"/>
      <x:c r="I48" s="336"/>
      <x:c r="J48" s="1112"/>
    </x:row>
    <x:row r="49" ht="15" customHeight="1">
      <x:c r="A49" s="2977"/>
      <x:c r="B49" s="2977"/>
      <x:c r="C49" s="2977"/>
      <x:c r="D49" s="2977"/>
      <x:c r="E49" s="2977"/>
      <x:c r="F49" s="337"/>
      <x:c r="G49" s="337"/>
      <x:c r="H49" s="2977" t="str">
        <x:v>Original signature on file</x:v>
      </x:c>
      <x:c r="I49" s="2977"/>
      <x:c r="J49" s="2977"/>
    </x:row>
    <x:row r="50" ht="12" customHeight="1">
      <x:c r="A50" s="2973"/>
      <x:c r="B50" s="2973"/>
      <x:c r="C50" s="2973"/>
      <x:c r="D50" s="2973"/>
      <x:c r="E50" s="2973"/>
      <x:c r="F50" s="149"/>
      <x:c r="G50" s="149"/>
      <x:c r="H50" s="2970" t="n">
        <x:v>0</x:v>
      </x:c>
      <x:c r="I50" s="2970"/>
      <x:c r="J50" s="2970"/>
    </x:row>
    <x:row r="51" ht="15" customHeight="1">
      <x:c r="A51" s="2972" t="str">
        <x:v>ACI LOSS CONTROL</x:v>
      </x:c>
      <x:c r="B51" s="2972"/>
      <x:c r="C51" s="2972"/>
      <x:c r="D51" s="2972"/>
      <x:c r="E51" s="2972"/>
      <x:c r="F51" s="338"/>
      <x:c r="G51" s="338"/>
      <x:c r="H51" s="2971" t="str">
        <x:v>VESSEL REPRESENTATIVE</x:v>
      </x:c>
      <x:c r="I51" s="2971"/>
      <x:c r="J51" s="2971"/>
    </x:row>
    <x:row r="54" ht="2.25" customHeight="1"/>
    <x:row r="55" ht="2.25" customHeight="1"/>
    <x:row r="56" ht="16.5" customHeight="1">
      <x:c r="A56" s="2969"/>
      <x:c r="B56" s="2969"/>
      <x:c r="C56" s="2969"/>
      <x:c r="D56" s="2969"/>
      <x:c r="E56" s="2969"/>
      <x:c r="F56" s="2969"/>
      <x:c r="G56" s="2969"/>
      <x:c r="H56" s="2969"/>
      <x:c r="I56" s="2969"/>
      <x:c r="J56" s="2969"/>
    </x:row>
    <x:row r="57" ht="16.5" customHeight="1"/>
  </x:sheetData>
  <x:mergeCells>
    <x:mergeCell ref="E12:J12"/>
    <x:mergeCell ref="E14:J14"/>
    <x:mergeCell ref="E29:J29"/>
    <x:mergeCell ref="E13:J13"/>
    <x:mergeCell ref="E10:J10"/>
    <x:mergeCell ref="E16:J16"/>
    <x:mergeCell ref="E19:J19"/>
    <x:mergeCell ref="E23:J23"/>
    <x:mergeCell ref="E26:J26"/>
    <x:mergeCell ref="A9:B9"/>
    <x:mergeCell ref="E15:J15"/>
    <x:mergeCell ref="E27:J27"/>
    <x:mergeCell ref="E21:J21"/>
    <x:mergeCell ref="E22:J22"/>
    <x:mergeCell ref="E25:J25"/>
    <x:mergeCell ref="A18:B18"/>
    <x:mergeCell ref="E18:J18"/>
    <x:mergeCell ref="A19:B19"/>
    <x:mergeCell ref="A20:B20"/>
    <x:mergeCell ref="E20:J20"/>
    <x:mergeCell ref="A16:B16"/>
    <x:mergeCell ref="A17:B17"/>
    <x:mergeCell ref="E17:J17"/>
    <x:mergeCell ref="E9:J9"/>
    <x:mergeCell ref="E11:J11"/>
    <x:mergeCell ref="A2:J2"/>
    <x:mergeCell ref="I3:J3"/>
    <x:mergeCell ref="I4:J4"/>
    <x:mergeCell ref="I5:J5"/>
    <x:mergeCell ref="E8:J8"/>
    <x:mergeCell ref="D6:F6"/>
    <x:mergeCell ref="A8:B8"/>
    <x:mergeCell ref="I6:J6"/>
    <x:mergeCell ref="A15:B15"/>
    <x:mergeCell ref="A26:B26"/>
    <x:mergeCell ref="A28:B28"/>
    <x:mergeCell ref="A29:B29"/>
    <x:mergeCell ref="A30:B30"/>
    <x:mergeCell ref="A25:B25"/>
    <x:mergeCell ref="A21:B21"/>
    <x:mergeCell ref="A24:B24"/>
    <x:mergeCell ref="A27:B27"/>
    <x:mergeCell ref="A23:B23"/>
    <x:mergeCell ref="A22:B22"/>
    <x:mergeCell ref="A12:B12"/>
    <x:mergeCell ref="A13:B13"/>
    <x:mergeCell ref="A10:B10"/>
    <x:mergeCell ref="A11:B11"/>
    <x:mergeCell ref="A14:B14"/>
    <x:mergeCell ref="A49:E49"/>
    <x:mergeCell ref="A38:B38"/>
    <x:mergeCell ref="A42:B42"/>
    <x:mergeCell ref="A43:B43"/>
    <x:mergeCell ref="A44:B44"/>
    <x:mergeCell ref="E41:J41"/>
    <x:mergeCell ref="E42:J42"/>
    <x:mergeCell ref="E39:J39"/>
    <x:mergeCell ref="E40:J40"/>
    <x:mergeCell ref="E43:J43"/>
    <x:mergeCell ref="E44:J44"/>
    <x:mergeCell ref="A37:B37"/>
    <x:mergeCell ref="E37:J37"/>
    <x:mergeCell ref="A56:J56"/>
    <x:mergeCell ref="A35:B35"/>
    <x:mergeCell ref="A36:B36"/>
    <x:mergeCell ref="H50:J50"/>
    <x:mergeCell ref="H51:J51"/>
    <x:mergeCell ref="A51:E51"/>
    <x:mergeCell ref="A50:E50"/>
    <x:mergeCell ref="E45:J45"/>
    <x:mergeCell ref="H49:J49"/>
    <x:mergeCell ref="A45:B45"/>
    <x:mergeCell ref="A39:B39"/>
    <x:mergeCell ref="A40:B40"/>
    <x:mergeCell ref="A41:B41"/>
    <x:mergeCell ref="E38:J38"/>
    <x:mergeCell ref="E35:J35"/>
    <x:mergeCell ref="E36:J36"/>
    <x:mergeCell ref="E28:J28"/>
    <x:mergeCell ref="E30:J30"/>
    <x:mergeCell ref="E32:J32"/>
    <x:mergeCell ref="E33:J33"/>
    <x:mergeCell ref="E34:J34"/>
    <x:mergeCell ref="A33:B33"/>
    <x:mergeCell ref="A34:B34"/>
    <x:mergeCell ref="A31:B31"/>
    <x:mergeCell ref="A32:B32"/>
    <x:mergeCell ref="E24:J24"/>
    <x:mergeCell ref="E31:J31"/>
  </x:mergeCells>
  <x:conditionalFormatting sqref="D6:F6">
    <x:cfRule type="cellIs" dxfId="204" priority="1" stopIfTrue="1" operator="equal">
      <x:formula>0</x:formula>
    </x:cfRule>
  </x:conditionalFormatting>
  <x:dataValidations count="1">
    <x:dataValidation type="list" allowBlank="1" showInputMessage="1" showErrorMessage="1" sqref="A50:E50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2f02a2c86d0a4d9e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10" defaultColWidth="9.140625" defaultRowHeight="12.75"/>
  <x:cols>
    <x:col min="1" max="1" width="3.85546875" style="1122" customWidth="1"/>
    <x:col min="2" max="2" width="3.7109375" style="1122" customWidth="1"/>
    <x:col min="3" max="3" width="2.7109375" style="1122" customWidth="1"/>
    <x:col min="4" max="4" width="4.28515625" style="1122" customWidth="1"/>
    <x:col min="5" max="5" width="1.42578125" style="1122" customWidth="1"/>
    <x:col min="6" max="6" width="12.7109375" style="1122" customWidth="1"/>
    <x:col min="7" max="7" width="3.42578125" style="1122" customWidth="1"/>
    <x:col min="8" max="8" width="4.28515625" style="1122" customWidth="1"/>
    <x:col min="9" max="9" width="2.140625" style="1122" customWidth="1"/>
    <x:col min="10" max="10" width="4.28515625" style="1122" customWidth="1"/>
    <x:col min="11" max="11" width="2.42578125" style="1122" customWidth="1"/>
    <x:col min="12" max="13" width="5.140625" style="1122" customWidth="1"/>
    <x:col min="14" max="14" width="4.28515625" style="1122" customWidth="1"/>
    <x:col min="15" max="15" width="2.85546875" style="1122" customWidth="1"/>
    <x:col min="16" max="16" width="6.42578125" style="1122" customWidth="1"/>
    <x:col min="17" max="17" width="4.28515625" style="1122" customWidth="1"/>
    <x:col min="18" max="18" width="6" style="1122" customWidth="1"/>
    <x:col min="19" max="19" width="3" style="1122" customWidth="1"/>
    <x:col min="20" max="20" width="6.42578125" style="1122" customWidth="1"/>
    <x:col min="21" max="21" width="5.85546875" style="1122" customWidth="1"/>
    <x:col min="22" max="22" width="5.140625" style="1122" customWidth="1"/>
    <x:col min="23" max="23" width="5.28515625" style="1122" customWidth="1"/>
    <x:col min="24" max="25" width="2.28515625" style="1122" customWidth="1"/>
    <x:col min="26" max="26" width="6.42578125" style="1122" customWidth="1"/>
    <x:col min="27" max="28" width="9.140625" style="1122" customWidth="0"/>
    <x:col min="29" max="29" width="10.42578125" style="1122" customWidth="1"/>
    <x:col min="30" max="30" width="9.28515625" style="1122" customWidth="1"/>
    <x:col min="31" max="16384" width="9.140625" style="1122" customWidth="0"/>
  </x:cols>
  <x:sheetData>
    <x:row r="1">
      <x:c r="A1" s="4047"/>
      <x:c r="B1" s="4047"/>
      <x:c r="C1" s="4047"/>
      <x:c r="D1" s="4047"/>
      <x:c r="E1" s="4047"/>
      <x:c r="F1" s="4047"/>
      <x:c r="G1" s="4047"/>
      <x:c r="H1" s="4047"/>
      <x:c r="I1" s="4047"/>
      <x:c r="J1" s="4047"/>
      <x:c r="K1" s="4047"/>
      <x:c r="L1" s="4047"/>
      <x:c r="M1"/>
      <x:c r="N1"/>
      <x:c r="O1"/>
      <x:c r="P1"/>
      <x:c r="Q1"/>
      <x:c r="R1" s="1123"/>
      <x:c r="S1"/>
      <x:c r="T1"/>
      <x:c r="U1"/>
      <x:c r="V1"/>
    </x:row>
    <x:row r="2" ht="17.25">
      <x:c r="A2" s="4053"/>
      <x:c r="B2" s="4053"/>
      <x:c r="C2" s="4053"/>
      <x:c r="D2" s="4053"/>
      <x:c r="E2" s="4053"/>
      <x:c r="F2" s="4053"/>
      <x:c r="G2" s="4053"/>
      <x:c r="H2" s="4181"/>
      <x:c r="I2" s="4053"/>
      <x:c r="J2" s="4053"/>
      <x:c r="K2" s="4053"/>
      <x:c r="L2" s="4053"/>
      <x:c r="M2"/>
      <x:c r="N2"/>
      <x:c r="O2"/>
      <x:c r="P2"/>
      <x:c r="Q2"/>
      <x:c r="R2" s="1125"/>
      <x:c r="S2"/>
      <x:c r="T2"/>
      <x:c r="U2"/>
      <x:c r="V2"/>
    </x:row>
    <x:row r="3">
      <x:c r="A3" s="4029"/>
      <x:c r="B3" s="4029"/>
      <x:c r="C3" s="4029"/>
      <x:c r="D3" s="4029"/>
      <x:c r="E3" s="4029"/>
      <x:c r="F3" s="4029"/>
      <x:c r="G3" s="4029"/>
      <x:c r="H3" s="4029"/>
      <x:c r="I3" s="4029"/>
      <x:c r="J3" s="4029"/>
      <x:c r="K3" s="4029"/>
      <x:c r="L3" s="4029"/>
      <x:c r="M3"/>
      <x:c r="N3"/>
      <x:c r="O3"/>
      <x:c r="P3"/>
      <x:c r="Q3"/>
      <x:c r="R3" s="1125"/>
      <x:c r="S3"/>
      <x:c r="T3"/>
      <x:c r="U3"/>
      <x:c r="V3"/>
    </x:row>
    <x:row r="4">
      <x:c r="A4" s="4029"/>
      <x:c r="B4" s="4029"/>
      <x:c r="C4" s="4029"/>
      <x:c r="D4" s="4029"/>
      <x:c r="E4" s="4029"/>
      <x:c r="F4" s="4029"/>
      <x:c r="G4" s="4029"/>
      <x:c r="H4" s="4029"/>
      <x:c r="I4" s="4029"/>
      <x:c r="J4" s="4029"/>
      <x:c r="K4" s="4029"/>
      <x:c r="L4" s="4029"/>
      <x:c r="M4"/>
      <x:c r="N4"/>
      <x:c r="O4"/>
      <x:c r="P4"/>
      <x:c r="Q4"/>
      <x:c r="R4" s="1126"/>
      <x:c r="S4"/>
      <x:c r="T4"/>
      <x:c r="U4"/>
      <x:c r="V4"/>
    </x:row>
    <x:row r="5" ht="13.5">
      <x:c r="A5" s="4029"/>
      <x:c r="B5" s="4029"/>
      <x:c r="C5" s="4029"/>
      <x:c r="D5" s="4029"/>
      <x:c r="E5" s="4029"/>
      <x:c r="F5" s="4029"/>
      <x:c r="G5" s="4029"/>
      <x:c r="H5" s="4029"/>
      <x:c r="I5" s="4029"/>
      <x:c r="J5" s="4029"/>
      <x:c r="K5" s="4029"/>
      <x:c r="L5" s="4029"/>
      <x:c r="M5"/>
      <x:c r="N5"/>
      <x:c r="O5"/>
      <x:c r="P5"/>
      <x:c r="Q5"/>
      <x:c r="R5"/>
      <x:c r="S5"/>
      <x:c r="T5"/>
      <x:c r="U5"/>
      <x:c r="V5"/>
    </x:row>
    <x:row r="6" ht="15">
      <x:c r="A6" s="4174"/>
      <x:c r="B6" s="4175"/>
      <x:c r="C6" s="4176"/>
      <x:c r="D6" s="4176" t="str">
        <x:v>Client</x:v>
      </x:c>
      <x:c r="E6" s="4175"/>
      <x:c r="F6" s="4174"/>
      <x:c r="G6" s="4177"/>
      <x:c r="H6" s="4177"/>
      <x:c r="I6" s="4178" t="str">
        <x:v>:</x:v>
      </x:c>
      <x:c r="J6" s="4179" t="n">
        <x:v>0</x:v>
      </x:c>
      <x:c r="K6" s="4179"/>
      <x:c r="L6" s="4179"/>
      <x:c r="M6" s="3063"/>
      <x:c r="N6" s="3063"/>
      <x:c r="O6" s="3063"/>
      <x:c r="P6" s="3063"/>
      <x:c r="Q6" s="3063"/>
      <x:c r="R6" s="3063"/>
      <x:c r="S6" s="3063"/>
      <x:c r="T6" s="3063"/>
      <x:c r="U6" s="3063"/>
      <x:c r="V6" s="3063"/>
      <x:c r="W6" s="3063"/>
      <x:c r="X6" s="1127"/>
      <x:c r="Y6" s="1127"/>
      <x:c r="Z6" s="1134"/>
      <x:c r="AA6" s="1134"/>
    </x:row>
    <x:row r="7" ht="15">
      <x:c r="A7"/>
      <x:c r="B7" s="1135"/>
      <x:c r="C7" s="1135"/>
      <x:c r="D7" s="1136" t="str">
        <x:v>Client Reference</x:v>
      </x:c>
      <x:c r="E7" s="1137"/>
      <x:c r="F7"/>
      <x:c r="G7" s="1138"/>
      <x:c r="H7" s="1138"/>
      <x:c r="I7" s="1139" t="str">
        <x:v>:</x:v>
      </x:c>
      <x:c r="J7" s="3057" t="n">
        <x:v>0</x:v>
      </x:c>
      <x:c r="K7" s="3057"/>
      <x:c r="L7" s="3057" t="str">
        <x:v> &amp; </x:v>
      </x:c>
      <x:c r="M7" s="3057"/>
      <x:c r="N7" s="3057" t="str">
        <x:v> &amp; </x:v>
      </x:c>
      <x:c r="O7" s="3057"/>
      <x:c r="P7" s="3057" t="str">
        <x:v> &amp; </x:v>
      </x:c>
      <x:c r="Q7" s="3057"/>
      <x:c r="R7" s="3057" t="str">
        <x:v> &amp; </x:v>
      </x:c>
      <x:c r="S7" s="3057"/>
      <x:c r="T7" s="3057" t="str">
        <x:v> &amp; </x:v>
      </x:c>
      <x:c r="U7" s="3057"/>
      <x:c r="V7" s="3057" t="str">
        <x:v> &amp; </x:v>
      </x:c>
      <x:c r="W7" s="3057"/>
    </x:row>
    <x:row r="8" ht="15">
      <x:c r="A8"/>
      <x:c r="B8" s="1140"/>
      <x:c r="C8" s="1135"/>
      <x:c r="D8" s="1136" t="str">
        <x:v>Our Reference</x:v>
      </x:c>
      <x:c r="E8" s="1137"/>
      <x:c r="F8"/>
      <x:c r="G8" s="1138"/>
      <x:c r="H8" s="1138"/>
      <x:c r="I8" s="1139" t="str">
        <x:v>:</x:v>
      </x:c>
      <x:c r="J8" s="3057" t="n">
        <x:v>0</x:v>
      </x:c>
      <x:c r="K8" s="3057"/>
      <x:c r="L8" s="3057"/>
      <x:c r="M8" s="3057"/>
      <x:c r="N8" s="3057"/>
      <x:c r="O8" s="3057"/>
      <x:c r="P8" s="3057"/>
      <x:c r="Q8" s="3057"/>
      <x:c r="R8" s="3057"/>
      <x:c r="S8" s="3057"/>
      <x:c r="T8" s="3057"/>
      <x:c r="U8" s="3057"/>
      <x:c r="V8" s="3057"/>
      <x:c r="W8" s="3057"/>
    </x:row>
    <x:row r="9" ht="15">
      <x:c r="A9"/>
      <x:c r="B9" s="1140"/>
      <x:c r="C9" s="1135"/>
      <x:c r="D9" s="1136" t="str">
        <x:v>Vessel</x:v>
      </x:c>
      <x:c r="E9" s="1137"/>
      <x:c r="F9"/>
      <x:c r="G9" s="1138"/>
      <x:c r="H9" s="1138"/>
      <x:c r="I9" s="1139" t="str">
        <x:v>:</x:v>
      </x:c>
      <x:c r="J9" s="3057" t="n">
        <x:v>0</x:v>
      </x:c>
      <x:c r="K9" s="3057"/>
      <x:c r="L9" s="3057"/>
      <x:c r="M9" s="3057"/>
      <x:c r="N9" s="3057"/>
      <x:c r="O9" s="3057"/>
      <x:c r="P9" s="3057"/>
      <x:c r="Q9" s="3057"/>
      <x:c r="R9" s="3057"/>
      <x:c r="S9" s="3057"/>
      <x:c r="T9" s="3057"/>
      <x:c r="U9" s="3057"/>
      <x:c r="V9" s="3057"/>
      <x:c r="W9" s="3057"/>
    </x:row>
    <x:row r="10" ht="15">
      <x:c r="A10"/>
      <x:c r="B10" s="1135"/>
      <x:c r="C10" s="1135"/>
      <x:c r="D10" s="1136" t="str">
        <x:v>Location</x:v>
      </x:c>
      <x:c r="E10" s="1137"/>
      <x:c r="F10"/>
      <x:c r="G10" s="1138"/>
      <x:c r="H10" s="1138"/>
      <x:c r="I10" s="1139" t="str">
        <x:v>:</x:v>
      </x:c>
      <x:c r="J10" s="3057" t="n">
        <x:v>0</x:v>
      </x:c>
      <x:c r="K10" s="3057"/>
      <x:c r="L10" s="3057"/>
      <x:c r="M10" s="3057"/>
      <x:c r="N10" s="3057"/>
      <x:c r="O10" s="3057"/>
      <x:c r="P10" s="3057"/>
      <x:c r="Q10" s="3057"/>
      <x:c r="R10" s="3057"/>
      <x:c r="S10" s="3057"/>
      <x:c r="T10" s="3057"/>
      <x:c r="U10" s="3057"/>
      <x:c r="V10" s="3057"/>
      <x:c r="W10" s="3057"/>
    </x:row>
    <x:row r="11" ht="15.75">
      <x:c r="A11"/>
      <x:c r="B11" s="1135"/>
      <x:c r="C11" s="1135"/>
      <x:c r="D11" s="1136" t="str">
        <x:v>Product (1)</x:v>
      </x:c>
      <x:c r="E11" s="1137"/>
      <x:c r="F11"/>
      <x:c r="G11" s="1138"/>
      <x:c r="H11" s="1138"/>
      <x:c r="I11" s="1139" t="str">
        <x:v>:</x:v>
      </x:c>
      <x:c r="J11" s="3057" t="n">
        <x:v>0</x:v>
      </x:c>
      <x:c r="K11" s="3057"/>
      <x:c r="L11" s="3057"/>
      <x:c r="M11" s="3057"/>
      <x:c r="N11" s="3057"/>
      <x:c r="O11" s="3057"/>
      <x:c r="P11" s="3057"/>
      <x:c r="Q11" s="3057"/>
      <x:c r="R11" s="3057"/>
      <x:c r="S11" s="3057"/>
      <x:c r="T11" s="3057"/>
      <x:c r="U11" s="3057"/>
      <x:c r="V11" s="3057"/>
      <x:c r="W11" s="3057"/>
    </x:row>
    <x:row r="12" ht="15">
      <x:c r="A12"/>
      <x:c r="B12" s="1140"/>
      <x:c r="C12" s="1135"/>
      <x:c r="D12" s="1136" t="str">
        <x:v>Inspection Date</x:v>
      </x:c>
      <x:c r="E12" s="1137"/>
      <x:c r="F12"/>
      <x:c r="G12" s="1138"/>
      <x:c r="H12" s="1138"/>
      <x:c r="I12" s="1139" t="str">
        <x:v>:</x:v>
      </x:c>
      <x:c r="J12" s="3057" t="n">
        <x:v>0</x:v>
      </x:c>
      <x:c r="K12" s="3057"/>
      <x:c r="L12" s="3057"/>
      <x:c r="M12" s="3057"/>
      <x:c r="N12" s="3057"/>
      <x:c r="O12" s="3057"/>
      <x:c r="P12" s="3057"/>
      <x:c r="Q12" s="3057"/>
      <x:c r="R12" s="3057"/>
      <x:c r="S12" s="3057"/>
      <x:c r="T12" s="3057"/>
      <x:c r="U12" s="3057"/>
      <x:c r="V12" s="3057"/>
      <x:c r="W12" s="3057"/>
    </x:row>
    <x:row r="13" ht="15">
      <x:c r="A13"/>
      <x:c r="B13" s="1135"/>
      <x:c r="C13" s="1135"/>
      <x:c r="D13" s="1135" t="str">
        <x:v>Reading Obtained by (2)*</x:v>
      </x:c>
      <x:c r="E13" s="1137"/>
      <x:c r="F13"/>
      <x:c r="G13" s="1141"/>
      <x:c r="H13" s="1141"/>
      <x:c r="I13" s="1139" t="str">
        <x:v>:</x:v>
      </x:c>
      <x:c r="J13" s="3057" t="str">
        <x:v>ACI LOSS CONTROL's Inspector</x:v>
      </x:c>
      <x:c r="K13" s="3057"/>
      <x:c r="L13" s="3057"/>
      <x:c r="M13" s="3057"/>
      <x:c r="N13" s="3057"/>
      <x:c r="O13" s="3057"/>
      <x:c r="P13" s="3057"/>
      <x:c r="Q13" s="3057"/>
      <x:c r="R13" s="3057"/>
      <x:c r="S13" s="3057"/>
      <x:c r="T13" s="3057"/>
      <x:c r="U13" s="3057"/>
      <x:c r="V13" s="3057"/>
      <x:c r="W13" s="3057"/>
    </x:row>
    <x:row r="14" ht="15">
      <x:c r="A14"/>
      <x:c r="B14" s="1135"/>
      <x:c r="C14" s="1135"/>
      <x:c r="D14" s="1135" t="str">
        <x:v>Reading Obtained From</x:v>
      </x:c>
      <x:c r="E14" s="1137"/>
      <x:c r="F14"/>
      <x:c r="G14" s="1141"/>
      <x:c r="H14" s="1141"/>
      <x:c r="I14" s="1139" t="str">
        <x:v>:</x:v>
      </x:c>
      <x:c r="J14" s="3057" t="str">
        <x:v>Ship's tanks from deck level via sounding pipes</x:v>
      </x:c>
      <x:c r="K14" s="3057"/>
      <x:c r="L14" s="3057"/>
      <x:c r="M14" s="3057"/>
      <x:c r="N14" s="3057"/>
      <x:c r="O14" s="3057"/>
      <x:c r="P14" s="3057"/>
      <x:c r="Q14" s="3057"/>
      <x:c r="R14" s="3057"/>
      <x:c r="S14" s="3057"/>
      <x:c r="T14" s="3057"/>
      <x:c r="U14" s="3057"/>
      <x:c r="V14" s="3057"/>
      <x:c r="W14" s="3057"/>
    </x:row>
    <x:row r="15" ht="15">
      <x:c r="A15"/>
      <x:c r="B15" s="1135"/>
      <x:c r="C15" s="1135"/>
      <x:c r="D15" s="1135" t="str">
        <x:v>Reading Date</x:v>
      </x:c>
      <x:c r="E15" s="1137"/>
      <x:c r="F15"/>
      <x:c r="G15" s="1141"/>
      <x:c r="H15" s="1141"/>
      <x:c r="I15" s="1139" t="str">
        <x:v>:</x:v>
      </x:c>
      <x:c r="J15" s="3057" t="n">
        <x:v>0</x:v>
      </x:c>
      <x:c r="K15" s="3057"/>
      <x:c r="L15" s="3057"/>
      <x:c r="M15" s="3057"/>
      <x:c r="N15" s="3057"/>
      <x:c r="O15" s="3057"/>
      <x:c r="P15" s="3057"/>
      <x:c r="Q15" s="3057"/>
      <x:c r="R15" s="3057"/>
      <x:c r="S15" s="3057"/>
      <x:c r="T15" s="3057"/>
      <x:c r="U15" s="3057"/>
      <x:c r="V15" s="3057"/>
      <x:c r="W15" s="3057"/>
    </x:row>
    <x:row r="16" ht="15">
      <x:c r="A16"/>
      <x:c r="B16" s="1135"/>
      <x:c r="C16" s="1135"/>
      <x:c r="D16" s="1135"/>
      <x:c r="E16" s="1137"/>
      <x:c r="F16" s="1135"/>
      <x:c r="G16" s="1141"/>
      <x:c r="H16" s="1141"/>
      <x:c r="I16" s="1142"/>
      <x:c r="J16" s="1141"/>
      <x:c r="K16" s="1142"/>
      <x:c r="L16" s="1139"/>
      <x:c r="M16" s="1143"/>
      <x:c r="N16" s="1143"/>
      <x:c r="O16" s="1143"/>
      <x:c r="P16" s="1143"/>
      <x:c r="Q16" s="1143"/>
      <x:c r="R16" s="1143"/>
      <x:c r="S16" s="1143"/>
      <x:c r="T16" s="1144"/>
      <x:c r="U16" s="1144"/>
      <x:c r="V16" s="1144"/>
      <x:c r="W16" s="1144"/>
    </x:row>
    <x:row r="17" ht="21">
      <x:c r="A17"/>
      <x:c r="B17" s="3058" t="str">
        <x:v> H2S MEASUREMENTS FOR SAFETY CONTROL PURPOSE</x:v>
      </x:c>
      <x:c r="C17" s="3059"/>
      <x:c r="D17" s="3059"/>
      <x:c r="E17" s="3059"/>
      <x:c r="F17" s="3059"/>
      <x:c r="G17" s="3059"/>
      <x:c r="H17" s="3059"/>
      <x:c r="I17" s="3059"/>
      <x:c r="J17" s="3059"/>
      <x:c r="K17" s="3059"/>
      <x:c r="L17" s="3059"/>
      <x:c r="M17" s="3059"/>
      <x:c r="N17" s="3059"/>
      <x:c r="O17" s="3059"/>
      <x:c r="P17" s="3059"/>
      <x:c r="Q17" s="3059"/>
      <x:c r="R17" s="3059"/>
      <x:c r="S17" s="3059"/>
      <x:c r="T17" s="3059"/>
      <x:c r="U17" s="3059"/>
      <x:c r="V17" s="3059"/>
      <x:c r="W17" s="3060"/>
    </x:row>
    <x:row r="18" ht="21">
      <x:c r="A18"/>
      <x:c r="B18" s="1145"/>
      <x:c r="C18" s="1146"/>
      <x:c r="D18" s="1146"/>
      <x:c r="E18" s="1146"/>
      <x:c r="F18" s="1146"/>
      <x:c r="G18" s="1147"/>
      <x:c r="H18" s="1148"/>
      <x:c r="I18" s="3061" t="str">
        <x:v>Tested</x:v>
      </x:c>
      <x:c r="J18" s="3061"/>
      <x:c r="K18" s="3061"/>
      <x:c r="L18" s="3061"/>
      <x:c r="M18" s="3061"/>
      <x:c r="N18" s="1146"/>
      <x:c r="O18" s="1146"/>
      <x:c r="P18" s="1146"/>
      <x:c r="Q18" s="3062" t="str">
        <x:v>Witness(2)</x:v>
      </x:c>
      <x:c r="R18" s="3062"/>
      <x:c r="S18" s="3062"/>
      <x:c r="T18" s="3062"/>
      <x:c r="U18" s="3062"/>
      <x:c r="V18" s="1146"/>
      <x:c r="W18" s="1149"/>
    </x:row>
    <x:row r="19" ht="21">
      <x:c r="A19"/>
      <x:c r="B19" s="1150"/>
      <x:c r="C19" s="1150"/>
      <x:c r="D19" s="1150"/>
      <x:c r="E19" s="1150"/>
      <x:c r="F19" s="1150"/>
      <x:c r="G19" s="1150"/>
      <x:c r="H19" s="1150"/>
      <x:c r="I19" s="1150"/>
      <x:c r="J19" s="1150"/>
      <x:c r="K19" s="1150"/>
      <x:c r="L19" s="1150"/>
      <x:c r="M19" s="1150"/>
      <x:c r="N19" s="1150"/>
      <x:c r="O19" s="1150"/>
      <x:c r="P19" s="1150"/>
      <x:c r="Q19" s="1150"/>
      <x:c r="R19" s="1150"/>
      <x:c r="S19" s="1150"/>
      <x:c r="T19" s="1150"/>
      <x:c r="U19" s="1150"/>
      <x:c r="V19" s="1150"/>
      <x:c r="W19" s="1150"/>
    </x:row>
    <x:row r="20">
      <x:c r="A20"/>
      <x:c r="B20" s="3054" t="str">
        <x:v>Test</x:v>
      </x:c>
      <x:c r="C20" s="3055"/>
      <x:c r="D20" s="3055"/>
      <x:c r="E20" s="3055"/>
      <x:c r="F20" s="3055"/>
      <x:c r="G20" s="3055"/>
      <x:c r="H20" s="3055"/>
      <x:c r="I20" s="3056"/>
      <x:c r="J20" s="3054" t="str">
        <x:v>Units</x:v>
      </x:c>
      <x:c r="K20" s="3055"/>
      <x:c r="L20" s="3055"/>
      <x:c r="M20" s="3055"/>
      <x:c r="N20" s="3054" t="str">
        <x:v>Method</x:v>
      </x:c>
      <x:c r="O20" s="3055"/>
      <x:c r="P20" s="3056"/>
      <x:c r="Q20" s="3054" t="str">
        <x:v>TANKS</x:v>
      </x:c>
      <x:c r="R20" s="3055"/>
      <x:c r="S20" s="3056"/>
      <x:c r="T20" s="3054" t="str">
        <x:v>RESULT</x:v>
      </x:c>
      <x:c r="U20" s="3055"/>
      <x:c r="V20" s="3055"/>
      <x:c r="W20" s="3056"/>
    </x:row>
    <x:row r="21">
      <x:c r="A21"/>
      <x:c r="B21" s="3042" t="str">
        <x:v>H2S</x:v>
      </x:c>
      <x:c r="C21" s="3043"/>
      <x:c r="D21" s="3043"/>
      <x:c r="E21" s="3043"/>
      <x:c r="F21" s="3043"/>
      <x:c r="G21" s="3043"/>
      <x:c r="H21" s="3043"/>
      <x:c r="I21" s="3044"/>
      <x:c r="J21" s="3010" t="str">
        <x:v>PPM</x:v>
      </x:c>
      <x:c r="K21" s="3003"/>
      <x:c r="L21" s="3003"/>
      <x:c r="M21" s="3040"/>
      <x:c r="N21" s="3013" t="n">
        <x:v>-2</x:v>
      </x:c>
      <x:c r="O21" s="3014"/>
      <x:c r="P21" s="3015"/>
      <x:c r="Q21" s="3019" t="str">
        <x:v>2P</x:v>
      </x:c>
      <x:c r="R21" s="3020"/>
      <x:c r="S21" s="3021"/>
      <x:c r="T21" s="3025" t="n">
        <x:v>5</x:v>
      </x:c>
      <x:c r="U21" s="3026"/>
      <x:c r="V21" s="3026"/>
      <x:c r="W21" s="3027"/>
    </x:row>
    <x:row r="22">
      <x:c r="A22"/>
      <x:c r="B22" s="3045"/>
      <x:c r="C22" s="3046"/>
      <x:c r="D22" s="3046"/>
      <x:c r="E22" s="3046"/>
      <x:c r="F22" s="3046"/>
      <x:c r="G22" s="3046"/>
      <x:c r="H22" s="3046"/>
      <x:c r="I22" s="3047"/>
      <x:c r="J22" s="3011"/>
      <x:c r="K22" s="3012"/>
      <x:c r="L22" s="3012"/>
      <x:c r="M22" s="3041"/>
      <x:c r="N22" s="3016"/>
      <x:c r="O22" s="3017"/>
      <x:c r="P22" s="3018"/>
      <x:c r="Q22" s="3022"/>
      <x:c r="R22" s="3023"/>
      <x:c r="S22" s="3024"/>
      <x:c r="T22" s="3028"/>
      <x:c r="U22" s="3029"/>
      <x:c r="V22" s="3029"/>
      <x:c r="W22" s="3030"/>
    </x:row>
    <x:row r="23">
      <x:c r="A23"/>
      <x:c r="B23" s="3042" t="str">
        <x:v>H2S</x:v>
      </x:c>
      <x:c r="C23" s="3043"/>
      <x:c r="D23" s="3043"/>
      <x:c r="E23" s="3043"/>
      <x:c r="F23" s="3043"/>
      <x:c r="G23" s="3043"/>
      <x:c r="H23" s="3043"/>
      <x:c r="I23" s="3044"/>
      <x:c r="J23" s="3010" t="str">
        <x:v>PPM</x:v>
      </x:c>
      <x:c r="K23" s="3003"/>
      <x:c r="L23" s="3003"/>
      <x:c r="M23" s="3040"/>
      <x:c r="N23" s="3013" t="n">
        <x:v>-2</x:v>
      </x:c>
      <x:c r="O23" s="3014"/>
      <x:c r="P23" s="3015"/>
      <x:c r="Q23" s="3019" t="str">
        <x:v>2S</x:v>
      </x:c>
      <x:c r="R23" s="3020"/>
      <x:c r="S23" s="3021"/>
      <x:c r="T23" s="3025" t="n">
        <x:v>5</x:v>
      </x:c>
      <x:c r="U23" s="3026"/>
      <x:c r="V23" s="3026"/>
      <x:c r="W23" s="3027"/>
    </x:row>
    <x:row r="24">
      <x:c r="A24"/>
      <x:c r="B24" s="3045"/>
      <x:c r="C24" s="3046"/>
      <x:c r="D24" s="3046"/>
      <x:c r="E24" s="3046"/>
      <x:c r="F24" s="3046"/>
      <x:c r="G24" s="3046"/>
      <x:c r="H24" s="3046"/>
      <x:c r="I24" s="3047"/>
      <x:c r="J24" s="3011"/>
      <x:c r="K24" s="3012"/>
      <x:c r="L24" s="3012"/>
      <x:c r="M24" s="3041"/>
      <x:c r="N24" s="3016"/>
      <x:c r="O24" s="3017"/>
      <x:c r="P24" s="3018"/>
      <x:c r="Q24" s="3022"/>
      <x:c r="R24" s="3023"/>
      <x:c r="S24" s="3024"/>
      <x:c r="T24" s="3028"/>
      <x:c r="U24" s="3029"/>
      <x:c r="V24" s="3029"/>
      <x:c r="W24" s="3030"/>
    </x:row>
    <x:row r="25">
      <x:c r="A25"/>
      <x:c r="B25" s="3042" t="str">
        <x:v>H2S</x:v>
      </x:c>
      <x:c r="C25" s="3043"/>
      <x:c r="D25" s="3043"/>
      <x:c r="E25" s="3043"/>
      <x:c r="F25" s="3043"/>
      <x:c r="G25" s="3043"/>
      <x:c r="H25" s="3043"/>
      <x:c r="I25" s="3044"/>
      <x:c r="J25" s="3010" t="str">
        <x:v>PPM</x:v>
      </x:c>
      <x:c r="K25" s="3003"/>
      <x:c r="L25" s="3003"/>
      <x:c r="M25" s="3040"/>
      <x:c r="N25" s="3013" t="n">
        <x:v>-2</x:v>
      </x:c>
      <x:c r="O25" s="3014"/>
      <x:c r="P25" s="3015"/>
      <x:c r="Q25" s="3019" t="str">
        <x:v>3P</x:v>
      </x:c>
      <x:c r="R25" s="3020"/>
      <x:c r="S25" s="3021"/>
      <x:c r="T25" s="3025" t="n">
        <x:v>5</x:v>
      </x:c>
      <x:c r="U25" s="3026"/>
      <x:c r="V25" s="3026"/>
      <x:c r="W25" s="3027"/>
    </x:row>
    <x:row r="26">
      <x:c r="A26"/>
      <x:c r="B26" s="3045"/>
      <x:c r="C26" s="3046"/>
      <x:c r="D26" s="3046"/>
      <x:c r="E26" s="3046"/>
      <x:c r="F26" s="3046"/>
      <x:c r="G26" s="3046"/>
      <x:c r="H26" s="3046"/>
      <x:c r="I26" s="3047"/>
      <x:c r="J26" s="3011"/>
      <x:c r="K26" s="3012"/>
      <x:c r="L26" s="3012"/>
      <x:c r="M26" s="3041"/>
      <x:c r="N26" s="3016"/>
      <x:c r="O26" s="3017"/>
      <x:c r="P26" s="3018"/>
      <x:c r="Q26" s="3022"/>
      <x:c r="R26" s="3023"/>
      <x:c r="S26" s="3024"/>
      <x:c r="T26" s="3028"/>
      <x:c r="U26" s="3029"/>
      <x:c r="V26" s="3029"/>
      <x:c r="W26" s="3030"/>
    </x:row>
    <x:row r="27">
      <x:c r="A27"/>
      <x:c r="B27" s="3042" t="str">
        <x:v>H2S</x:v>
      </x:c>
      <x:c r="C27" s="3043"/>
      <x:c r="D27" s="3043"/>
      <x:c r="E27" s="3043"/>
      <x:c r="F27" s="3043"/>
      <x:c r="G27" s="3043"/>
      <x:c r="H27" s="3043"/>
      <x:c r="I27" s="3044"/>
      <x:c r="J27" s="3010" t="str">
        <x:v>PPM</x:v>
      </x:c>
      <x:c r="K27" s="3003"/>
      <x:c r="L27" s="3003"/>
      <x:c r="M27" s="3040"/>
      <x:c r="N27" s="3013" t="n">
        <x:v>-2</x:v>
      </x:c>
      <x:c r="O27" s="3014"/>
      <x:c r="P27" s="3015"/>
      <x:c r="Q27" s="3019" t="str">
        <x:v>3S</x:v>
      </x:c>
      <x:c r="R27" s="3020"/>
      <x:c r="S27" s="3021"/>
      <x:c r="T27" s="3025" t="n">
        <x:v>5</x:v>
      </x:c>
      <x:c r="U27" s="3026"/>
      <x:c r="V27" s="3026"/>
      <x:c r="W27" s="3027"/>
    </x:row>
    <x:row r="28">
      <x:c r="A28"/>
      <x:c r="B28" s="3045"/>
      <x:c r="C28" s="3046"/>
      <x:c r="D28" s="3046"/>
      <x:c r="E28" s="3046"/>
      <x:c r="F28" s="3046"/>
      <x:c r="G28" s="3046"/>
      <x:c r="H28" s="3046"/>
      <x:c r="I28" s="3047"/>
      <x:c r="J28" s="3011"/>
      <x:c r="K28" s="3012"/>
      <x:c r="L28" s="3012"/>
      <x:c r="M28" s="3041"/>
      <x:c r="N28" s="3016"/>
      <x:c r="O28" s="3017"/>
      <x:c r="P28" s="3018"/>
      <x:c r="Q28" s="3022"/>
      <x:c r="R28" s="3023"/>
      <x:c r="S28" s="3024"/>
      <x:c r="T28" s="3028"/>
      <x:c r="U28" s="3029"/>
      <x:c r="V28" s="3029"/>
      <x:c r="W28" s="3030"/>
    </x:row>
    <x:row r="29">
      <x:c r="A29"/>
      <x:c r="B29" s="3042" t="str">
        <x:v>H2S</x:v>
      </x:c>
      <x:c r="C29" s="3043"/>
      <x:c r="D29" s="3043"/>
      <x:c r="E29" s="3043"/>
      <x:c r="F29" s="3043"/>
      <x:c r="G29" s="3043"/>
      <x:c r="H29" s="3043"/>
      <x:c r="I29" s="3044"/>
      <x:c r="J29" s="3010" t="str">
        <x:v>PPM</x:v>
      </x:c>
      <x:c r="K29" s="3003"/>
      <x:c r="L29" s="3003"/>
      <x:c r="M29" s="3040"/>
      <x:c r="N29" s="3013" t="n">
        <x:v>-2</x:v>
      </x:c>
      <x:c r="O29" s="3014"/>
      <x:c r="P29" s="3015"/>
      <x:c r="Q29" s="3019" t="str">
        <x:v>6P</x:v>
      </x:c>
      <x:c r="R29" s="3020"/>
      <x:c r="S29" s="3021"/>
      <x:c r="T29" s="3025" t="n">
        <x:v>5</x:v>
      </x:c>
      <x:c r="U29" s="3026"/>
      <x:c r="V29" s="3026"/>
      <x:c r="W29" s="3027"/>
    </x:row>
    <x:row r="30">
      <x:c r="A30"/>
      <x:c r="B30" s="3045"/>
      <x:c r="C30" s="3046"/>
      <x:c r="D30" s="3046"/>
      <x:c r="E30" s="3046"/>
      <x:c r="F30" s="3046"/>
      <x:c r="G30" s="3046"/>
      <x:c r="H30" s="3046"/>
      <x:c r="I30" s="3047"/>
      <x:c r="J30" s="3011"/>
      <x:c r="K30" s="3012"/>
      <x:c r="L30" s="3012"/>
      <x:c r="M30" s="3041"/>
      <x:c r="N30" s="3016"/>
      <x:c r="O30" s="3017"/>
      <x:c r="P30" s="3018"/>
      <x:c r="Q30" s="3022"/>
      <x:c r="R30" s="3023"/>
      <x:c r="S30" s="3024"/>
      <x:c r="T30" s="3028"/>
      <x:c r="U30" s="3029"/>
      <x:c r="V30" s="3029"/>
      <x:c r="W30" s="3030"/>
    </x:row>
    <x:row r="31">
      <x:c r="A31"/>
      <x:c r="B31" s="3042" t="str">
        <x:v>H2S</x:v>
      </x:c>
      <x:c r="C31" s="3043"/>
      <x:c r="D31" s="3043"/>
      <x:c r="E31" s="3043"/>
      <x:c r="F31" s="3043"/>
      <x:c r="G31" s="3043"/>
      <x:c r="H31" s="3043"/>
      <x:c r="I31" s="3044"/>
      <x:c r="J31" s="3010" t="str">
        <x:v>PPM</x:v>
      </x:c>
      <x:c r="K31" s="3003"/>
      <x:c r="L31" s="3003"/>
      <x:c r="M31" s="3040"/>
      <x:c r="N31" s="3013" t="n">
        <x:v>-2</x:v>
      </x:c>
      <x:c r="O31" s="3014"/>
      <x:c r="P31" s="3015"/>
      <x:c r="Q31" s="3019" t="str">
        <x:v>6S</x:v>
      </x:c>
      <x:c r="R31" s="3020"/>
      <x:c r="S31" s="3021"/>
      <x:c r="T31" s="3025" t="n">
        <x:v>5</x:v>
      </x:c>
      <x:c r="U31" s="3026"/>
      <x:c r="V31" s="3026"/>
      <x:c r="W31" s="3027"/>
    </x:row>
    <x:row r="32">
      <x:c r="A32"/>
      <x:c r="B32" s="3045"/>
      <x:c r="C32" s="3046"/>
      <x:c r="D32" s="3046"/>
      <x:c r="E32" s="3046"/>
      <x:c r="F32" s="3046"/>
      <x:c r="G32" s="3046"/>
      <x:c r="H32" s="3046"/>
      <x:c r="I32" s="3047"/>
      <x:c r="J32" s="3011"/>
      <x:c r="K32" s="3012"/>
      <x:c r="L32" s="3012"/>
      <x:c r="M32" s="3041"/>
      <x:c r="N32" s="3016"/>
      <x:c r="O32" s="3017"/>
      <x:c r="P32" s="3018"/>
      <x:c r="Q32" s="3022"/>
      <x:c r="R32" s="3023"/>
      <x:c r="S32" s="3024"/>
      <x:c r="T32" s="3028"/>
      <x:c r="U32" s="3029"/>
      <x:c r="V32" s="3029"/>
      <x:c r="W32" s="3030"/>
    </x:row>
    <x:row r="33">
      <x:c r="A33"/>
      <x:c r="B33" s="3042"/>
      <x:c r="C33" s="3043"/>
      <x:c r="D33" s="3043"/>
      <x:c r="E33" s="3043"/>
      <x:c r="F33" s="3043"/>
      <x:c r="G33" s="3043"/>
      <x:c r="H33" s="3043"/>
      <x:c r="I33" s="3044"/>
      <x:c r="J33" s="3010"/>
      <x:c r="K33" s="3003"/>
      <x:c r="L33" s="3003"/>
      <x:c r="M33" s="3040"/>
      <x:c r="N33" s="3013"/>
      <x:c r="O33" s="3014"/>
      <x:c r="P33" s="3015"/>
      <x:c r="Q33" s="3048"/>
      <x:c r="R33" s="3049"/>
      <x:c r="S33" s="3050"/>
      <x:c r="T33" s="3025"/>
      <x:c r="U33" s="3026"/>
      <x:c r="V33" s="3026"/>
      <x:c r="W33" s="3027"/>
    </x:row>
    <x:row r="34">
      <x:c r="A34"/>
      <x:c r="B34" s="3045"/>
      <x:c r="C34" s="3046"/>
      <x:c r="D34" s="3046"/>
      <x:c r="E34" s="3046"/>
      <x:c r="F34" s="3046"/>
      <x:c r="G34" s="3046"/>
      <x:c r="H34" s="3046"/>
      <x:c r="I34" s="3047"/>
      <x:c r="J34" s="3011"/>
      <x:c r="K34" s="3012"/>
      <x:c r="L34" s="3012"/>
      <x:c r="M34" s="3041"/>
      <x:c r="N34" s="3016"/>
      <x:c r="O34" s="3017"/>
      <x:c r="P34" s="3018"/>
      <x:c r="Q34" s="3051"/>
      <x:c r="R34" s="3052"/>
      <x:c r="S34" s="3053"/>
      <x:c r="T34" s="3028"/>
      <x:c r="U34" s="3029"/>
      <x:c r="V34" s="3029"/>
      <x:c r="W34" s="3030"/>
    </x:row>
    <x:row r="35">
      <x:c r="A35"/>
      <x:c r="B35" s="3042"/>
      <x:c r="C35" s="3043"/>
      <x:c r="D35" s="3043"/>
      <x:c r="E35" s="3043"/>
      <x:c r="F35" s="3043"/>
      <x:c r="G35" s="3043"/>
      <x:c r="H35" s="3043"/>
      <x:c r="I35" s="3044"/>
      <x:c r="J35" s="3010"/>
      <x:c r="K35" s="3003"/>
      <x:c r="L35" s="3003"/>
      <x:c r="M35" s="3040"/>
      <x:c r="N35" s="3013"/>
      <x:c r="O35" s="3014"/>
      <x:c r="P35" s="3015"/>
      <x:c r="Q35" s="3010"/>
      <x:c r="R35" s="3003"/>
      <x:c r="S35" s="3040"/>
      <x:c r="T35" s="3025"/>
      <x:c r="U35" s="3026"/>
      <x:c r="V35" s="3026"/>
      <x:c r="W35" s="3027"/>
    </x:row>
    <x:row r="36">
      <x:c r="A36"/>
      <x:c r="B36" s="3045"/>
      <x:c r="C36" s="3046"/>
      <x:c r="D36" s="3046"/>
      <x:c r="E36" s="3046"/>
      <x:c r="F36" s="3046"/>
      <x:c r="G36" s="3046"/>
      <x:c r="H36" s="3046"/>
      <x:c r="I36" s="3047"/>
      <x:c r="J36" s="3011"/>
      <x:c r="K36" s="3012"/>
      <x:c r="L36" s="3012"/>
      <x:c r="M36" s="3041"/>
      <x:c r="N36" s="3016"/>
      <x:c r="O36" s="3017"/>
      <x:c r="P36" s="3018"/>
      <x:c r="Q36" s="3011"/>
      <x:c r="R36" s="3012"/>
      <x:c r="S36" s="3041"/>
      <x:c r="T36" s="3028"/>
      <x:c r="U36" s="3029"/>
      <x:c r="V36" s="3029"/>
      <x:c r="W36" s="3030"/>
    </x:row>
    <x:row r="37">
      <x:c r="A37"/>
      <x:c r="B37" s="3042"/>
      <x:c r="C37" s="3043"/>
      <x:c r="D37" s="3043"/>
      <x:c r="E37" s="3043"/>
      <x:c r="F37" s="3043"/>
      <x:c r="G37" s="3043"/>
      <x:c r="H37" s="3043"/>
      <x:c r="I37" s="3044"/>
      <x:c r="J37" s="3010"/>
      <x:c r="K37" s="3003"/>
      <x:c r="L37" s="3003"/>
      <x:c r="M37" s="3040"/>
      <x:c r="N37" s="3013"/>
      <x:c r="O37" s="3014"/>
      <x:c r="P37" s="3015"/>
      <x:c r="Q37" s="3019"/>
      <x:c r="R37" s="3020"/>
      <x:c r="S37" s="3021"/>
      <x:c r="T37" s="3025"/>
      <x:c r="U37" s="3026"/>
      <x:c r="V37" s="3026"/>
      <x:c r="W37" s="3027"/>
    </x:row>
    <x:row r="38">
      <x:c r="A38"/>
      <x:c r="B38" s="3045"/>
      <x:c r="C38" s="3046"/>
      <x:c r="D38" s="3046"/>
      <x:c r="E38" s="3046"/>
      <x:c r="F38" s="3046"/>
      <x:c r="G38" s="3046"/>
      <x:c r="H38" s="3046"/>
      <x:c r="I38" s="3047"/>
      <x:c r="J38" s="3011"/>
      <x:c r="K38" s="3012"/>
      <x:c r="L38" s="3012"/>
      <x:c r="M38" s="3041"/>
      <x:c r="N38" s="3016"/>
      <x:c r="O38" s="3017"/>
      <x:c r="P38" s="3018"/>
      <x:c r="Q38" s="3022"/>
      <x:c r="R38" s="3023"/>
      <x:c r="S38" s="3024"/>
      <x:c r="T38" s="3028"/>
      <x:c r="U38" s="3029"/>
      <x:c r="V38" s="3029"/>
      <x:c r="W38" s="3030"/>
    </x:row>
    <x:row r="39">
      <x:c r="A39"/>
      <x:c r="B39" s="3042"/>
      <x:c r="C39" s="3043"/>
      <x:c r="D39" s="3043"/>
      <x:c r="E39" s="3043"/>
      <x:c r="F39" s="3043"/>
      <x:c r="G39" s="3043"/>
      <x:c r="H39" s="3043"/>
      <x:c r="I39" s="3044"/>
      <x:c r="J39" s="3010"/>
      <x:c r="K39" s="3003"/>
      <x:c r="L39" s="3003"/>
      <x:c r="M39" s="3040"/>
      <x:c r="N39" s="3013"/>
      <x:c r="O39" s="3014"/>
      <x:c r="P39" s="3015"/>
      <x:c r="Q39" s="3019"/>
      <x:c r="R39" s="3020"/>
      <x:c r="S39" s="3021"/>
      <x:c r="T39" s="3025"/>
      <x:c r="U39" s="3026"/>
      <x:c r="V39" s="3026"/>
      <x:c r="W39" s="3027"/>
    </x:row>
    <x:row r="40">
      <x:c r="A40"/>
      <x:c r="B40" s="3045"/>
      <x:c r="C40" s="3046"/>
      <x:c r="D40" s="3046"/>
      <x:c r="E40" s="3046"/>
      <x:c r="F40" s="3046"/>
      <x:c r="G40" s="3046"/>
      <x:c r="H40" s="3046"/>
      <x:c r="I40" s="3047"/>
      <x:c r="J40" s="3011"/>
      <x:c r="K40" s="3012"/>
      <x:c r="L40" s="3012"/>
      <x:c r="M40" s="3041"/>
      <x:c r="N40" s="3016"/>
      <x:c r="O40" s="3017"/>
      <x:c r="P40" s="3018"/>
      <x:c r="Q40" s="3022"/>
      <x:c r="R40" s="3023"/>
      <x:c r="S40" s="3024"/>
      <x:c r="T40" s="3028"/>
      <x:c r="U40" s="3029"/>
      <x:c r="V40" s="3029"/>
      <x:c r="W40" s="3030"/>
    </x:row>
    <x:row r="41">
      <x:c r="A41"/>
      <x:c r="B41" s="3042"/>
      <x:c r="C41" s="3043"/>
      <x:c r="D41" s="3043"/>
      <x:c r="E41" s="3043"/>
      <x:c r="F41" s="3043"/>
      <x:c r="G41" s="3043"/>
      <x:c r="H41" s="3043"/>
      <x:c r="I41" s="3044"/>
      <x:c r="J41" s="3010"/>
      <x:c r="K41" s="3003"/>
      <x:c r="L41" s="3003"/>
      <x:c r="M41" s="3040"/>
      <x:c r="N41" s="3013"/>
      <x:c r="O41" s="3014"/>
      <x:c r="P41" s="3015"/>
      <x:c r="Q41" s="3048"/>
      <x:c r="R41" s="3049"/>
      <x:c r="S41" s="3050"/>
      <x:c r="T41" s="3025"/>
      <x:c r="U41" s="3026"/>
      <x:c r="V41" s="3026"/>
      <x:c r="W41" s="3027"/>
    </x:row>
    <x:row r="42">
      <x:c r="A42"/>
      <x:c r="B42" s="3045"/>
      <x:c r="C42" s="3046"/>
      <x:c r="D42" s="3046"/>
      <x:c r="E42" s="3046"/>
      <x:c r="F42" s="3046"/>
      <x:c r="G42" s="3046"/>
      <x:c r="H42" s="3046"/>
      <x:c r="I42" s="3047"/>
      <x:c r="J42" s="3011"/>
      <x:c r="K42" s="3012"/>
      <x:c r="L42" s="3012"/>
      <x:c r="M42" s="3041"/>
      <x:c r="N42" s="3016"/>
      <x:c r="O42" s="3017"/>
      <x:c r="P42" s="3018"/>
      <x:c r="Q42" s="3051"/>
      <x:c r="R42" s="3052"/>
      <x:c r="S42" s="3053"/>
      <x:c r="T42" s="3028"/>
      <x:c r="U42" s="3029"/>
      <x:c r="V42" s="3029"/>
      <x:c r="W42" s="3030"/>
    </x:row>
    <x:row r="43">
      <x:c r="A43"/>
      <x:c r="B43" s="3042"/>
      <x:c r="C43" s="3043"/>
      <x:c r="D43" s="3043"/>
      <x:c r="E43" s="3043"/>
      <x:c r="F43" s="3043"/>
      <x:c r="G43" s="3043"/>
      <x:c r="H43" s="3043"/>
      <x:c r="I43" s="3044"/>
      <x:c r="J43" s="3010"/>
      <x:c r="K43" s="3003"/>
      <x:c r="L43" s="3003"/>
      <x:c r="M43" s="3040"/>
      <x:c r="N43" s="3013"/>
      <x:c r="O43" s="3014"/>
      <x:c r="P43" s="3015"/>
      <x:c r="Q43" s="3010"/>
      <x:c r="R43" s="3003"/>
      <x:c r="S43" s="3040"/>
      <x:c r="T43" s="3025"/>
      <x:c r="U43" s="3026"/>
      <x:c r="V43" s="3026"/>
      <x:c r="W43" s="3027"/>
    </x:row>
    <x:row r="44">
      <x:c r="A44"/>
      <x:c r="B44" s="3045"/>
      <x:c r="C44" s="3046"/>
      <x:c r="D44" s="3046"/>
      <x:c r="E44" s="3046"/>
      <x:c r="F44" s="3046"/>
      <x:c r="G44" s="3046"/>
      <x:c r="H44" s="3046"/>
      <x:c r="I44" s="3047"/>
      <x:c r="J44" s="3011"/>
      <x:c r="K44" s="3012"/>
      <x:c r="L44" s="3012"/>
      <x:c r="M44" s="3041"/>
      <x:c r="N44" s="3016"/>
      <x:c r="O44" s="3017"/>
      <x:c r="P44" s="3018"/>
      <x:c r="Q44" s="3011"/>
      <x:c r="R44" s="3012"/>
      <x:c r="S44" s="3041"/>
      <x:c r="T44" s="3028"/>
      <x:c r="U44" s="3029"/>
      <x:c r="V44" s="3029"/>
      <x:c r="W44" s="3030"/>
    </x:row>
    <x:row r="45">
      <x:c r="A45"/>
      <x:c r="B45" s="3034"/>
      <x:c r="C45" s="3035"/>
      <x:c r="D45" s="3035"/>
      <x:c r="E45" s="3035"/>
      <x:c r="F45" s="3035"/>
      <x:c r="G45" s="3035"/>
      <x:c r="H45" s="3035"/>
      <x:c r="I45" s="3036"/>
      <x:c r="J45" s="3010"/>
      <x:c r="K45" s="3003"/>
      <x:c r="L45" s="3003"/>
      <x:c r="M45" s="3040"/>
      <x:c r="N45" s="3013"/>
      <x:c r="O45" s="3014"/>
      <x:c r="P45" s="3015"/>
      <x:c r="Q45" s="3010"/>
      <x:c r="R45" s="3003"/>
      <x:c r="S45" s="3040"/>
      <x:c r="T45" s="3025"/>
      <x:c r="U45" s="3026"/>
      <x:c r="V45" s="3026"/>
      <x:c r="W45" s="3027"/>
    </x:row>
    <x:row r="46">
      <x:c r="A46"/>
      <x:c r="B46" s="3037"/>
      <x:c r="C46" s="3038"/>
      <x:c r="D46" s="3038"/>
      <x:c r="E46" s="3038"/>
      <x:c r="F46" s="3038"/>
      <x:c r="G46" s="3038"/>
      <x:c r="H46" s="3038"/>
      <x:c r="I46" s="3039"/>
      <x:c r="J46" s="3011"/>
      <x:c r="K46" s="3012"/>
      <x:c r="L46" s="3012"/>
      <x:c r="M46" s="3041"/>
      <x:c r="N46" s="3016"/>
      <x:c r="O46" s="3017"/>
      <x:c r="P46" s="3018"/>
      <x:c r="Q46" s="3011"/>
      <x:c r="R46" s="3012"/>
      <x:c r="S46" s="3041"/>
      <x:c r="T46" s="3028"/>
      <x:c r="U46" s="3029"/>
      <x:c r="V46" s="3029"/>
      <x:c r="W46" s="3030"/>
    </x:row>
    <x:row r="47">
      <x:c r="A47"/>
      <x:c r="B47" s="3034"/>
      <x:c r="C47" s="3035"/>
      <x:c r="D47" s="3035"/>
      <x:c r="E47" s="3035"/>
      <x:c r="F47" s="3035"/>
      <x:c r="G47" s="3035"/>
      <x:c r="H47" s="3035"/>
      <x:c r="I47" s="3036"/>
      <x:c r="J47" s="3010"/>
      <x:c r="K47" s="3003"/>
      <x:c r="L47" s="3003"/>
      <x:c r="M47" s="3040"/>
      <x:c r="N47" s="3013"/>
      <x:c r="O47" s="3014"/>
      <x:c r="P47" s="3015"/>
      <x:c r="Q47" s="3010"/>
      <x:c r="R47" s="3003"/>
      <x:c r="S47" s="3040"/>
      <x:c r="T47" s="3025"/>
      <x:c r="U47" s="3026"/>
      <x:c r="V47" s="3026"/>
      <x:c r="W47" s="3027"/>
    </x:row>
    <x:row r="48">
      <x:c r="A48"/>
      <x:c r="B48" s="3037"/>
      <x:c r="C48" s="3038"/>
      <x:c r="D48" s="3038"/>
      <x:c r="E48" s="3038"/>
      <x:c r="F48" s="3038"/>
      <x:c r="G48" s="3038"/>
      <x:c r="H48" s="3038"/>
      <x:c r="I48" s="3039"/>
      <x:c r="J48" s="3011"/>
      <x:c r="K48" s="3012"/>
      <x:c r="L48" s="3012"/>
      <x:c r="M48" s="3041"/>
      <x:c r="N48" s="3016"/>
      <x:c r="O48" s="3017"/>
      <x:c r="P48" s="3018"/>
      <x:c r="Q48" s="3011"/>
      <x:c r="R48" s="3012"/>
      <x:c r="S48" s="3041"/>
      <x:c r="T48" s="3028"/>
      <x:c r="U48" s="3029"/>
      <x:c r="V48" s="3029"/>
      <x:c r="W48" s="3030"/>
    </x:row>
    <x:row r="49">
      <x:c r="A49"/>
      <x:c r="B49" s="3004"/>
      <x:c r="C49" s="3005"/>
      <x:c r="D49" s="3005"/>
      <x:c r="E49" s="3005"/>
      <x:c r="F49" s="3005"/>
      <x:c r="G49" s="3005"/>
      <x:c r="H49" s="3005"/>
      <x:c r="I49" s="3006"/>
      <x:c r="J49" s="3010"/>
      <x:c r="K49" s="3003"/>
      <x:c r="L49" s="3003"/>
      <x:c r="M49" s="3003"/>
      <x:c r="N49" s="3013"/>
      <x:c r="O49" s="3014"/>
      <x:c r="P49" s="3015"/>
      <x:c r="Q49" s="3019"/>
      <x:c r="R49" s="3020"/>
      <x:c r="S49" s="3021"/>
      <x:c r="T49" s="3025"/>
      <x:c r="U49" s="3026"/>
      <x:c r="V49" s="3026"/>
      <x:c r="W49" s="3027"/>
    </x:row>
    <x:row r="50">
      <x:c r="A50"/>
      <x:c r="B50" s="3007"/>
      <x:c r="C50" s="3008"/>
      <x:c r="D50" s="3008"/>
      <x:c r="E50" s="3008"/>
      <x:c r="F50" s="3008"/>
      <x:c r="G50" s="3008"/>
      <x:c r="H50" s="3008"/>
      <x:c r="I50" s="3009"/>
      <x:c r="J50" s="3011"/>
      <x:c r="K50" s="3012"/>
      <x:c r="L50" s="3012"/>
      <x:c r="M50" s="3012"/>
      <x:c r="N50" s="3016"/>
      <x:c r="O50" s="3017"/>
      <x:c r="P50" s="3018"/>
      <x:c r="Q50" s="3022"/>
      <x:c r="R50" s="3023"/>
      <x:c r="S50" s="3024"/>
      <x:c r="T50" s="3028"/>
      <x:c r="U50" s="3029"/>
      <x:c r="V50" s="3029"/>
      <x:c r="W50" s="3030"/>
    </x:row>
    <x:row r="51">
      <x:c r="A51"/>
      <x:c r="B51" s="3004"/>
      <x:c r="C51" s="3005"/>
      <x:c r="D51" s="3005"/>
      <x:c r="E51" s="3005"/>
      <x:c r="F51" s="3005"/>
      <x:c r="G51" s="3005"/>
      <x:c r="H51" s="3005"/>
      <x:c r="I51" s="3006"/>
      <x:c r="J51" s="3010"/>
      <x:c r="K51" s="3003"/>
      <x:c r="L51" s="3003"/>
      <x:c r="M51" s="3003"/>
      <x:c r="N51" s="3013"/>
      <x:c r="O51" s="3014"/>
      <x:c r="P51" s="3015"/>
      <x:c r="Q51" s="3019" t="str">
        <x:v>AVERAGE</x:v>
      </x:c>
      <x:c r="R51" s="3020"/>
      <x:c r="S51" s="3021"/>
      <x:c r="T51" s="3025" t="n">
        <x:v>5</x:v>
      </x:c>
      <x:c r="U51" s="3026"/>
      <x:c r="V51" s="3026"/>
      <x:c r="W51" s="3027"/>
    </x:row>
    <x:row r="52">
      <x:c r="A52"/>
      <x:c r="B52" s="3007"/>
      <x:c r="C52" s="3008"/>
      <x:c r="D52" s="3008"/>
      <x:c r="E52" s="3008"/>
      <x:c r="F52" s="3008"/>
      <x:c r="G52" s="3008"/>
      <x:c r="H52" s="3008"/>
      <x:c r="I52" s="3009"/>
      <x:c r="J52" s="3011"/>
      <x:c r="K52" s="3012"/>
      <x:c r="L52" s="3012"/>
      <x:c r="M52" s="3012"/>
      <x:c r="N52" s="3016"/>
      <x:c r="O52" s="3017"/>
      <x:c r="P52" s="3018"/>
      <x:c r="Q52" s="3022"/>
      <x:c r="R52" s="3023"/>
      <x:c r="S52" s="3024"/>
      <x:c r="T52" s="3028"/>
      <x:c r="U52" s="3029"/>
      <x:c r="V52" s="3029"/>
      <x:c r="W52" s="3030"/>
    </x:row>
    <x:row r="53">
      <x:c r="A53"/>
      <x:c r="B53" s="1151"/>
      <x:c r="C53" s="1151"/>
      <x:c r="D53" s="1151"/>
      <x:c r="E53" s="1151"/>
      <x:c r="F53" s="1151"/>
      <x:c r="G53" s="1151"/>
      <x:c r="H53" s="1151"/>
      <x:c r="I53" s="1152"/>
      <x:c r="J53" s="1152"/>
      <x:c r="K53" s="1153"/>
      <x:c r="L53" s="1153"/>
      <x:c r="M53" s="1153"/>
      <x:c r="N53" s="1153"/>
      <x:c r="O53" s="1153"/>
      <x:c r="P53" s="1153"/>
      <x:c r="Q53" s="1153"/>
      <x:c r="R53" s="1153"/>
      <x:c r="S53" s="1144"/>
      <x:c r="T53" s="1144"/>
      <x:c r="U53" s="1153"/>
      <x:c r="V53" s="1153"/>
      <x:c r="W53" s="1153"/>
    </x:row>
    <x:row r="54">
      <x:c r="A54"/>
      <x:c r="B54" s="1154" t="str">
        <x:v>Remarks:</x:v>
      </x:c>
      <x:c r="C54" s="1623"/>
      <x:c r="D54" s="1623"/>
      <x:c r="E54" s="1623"/>
      <x:c r="F54" s="1623"/>
      <x:c r="G54" s="1623"/>
      <x:c r="H54" s="1623"/>
      <x:c r="I54" s="1624"/>
      <x:c r="J54" s="1624"/>
      <x:c r="K54" s="1625"/>
      <x:c r="L54" s="1625"/>
      <x:c r="M54" s="1625"/>
      <x:c r="N54" s="1625"/>
      <x:c r="O54" s="1625"/>
      <x:c r="P54" s="1625"/>
      <x:c r="Q54" s="1625"/>
      <x:c r="R54" s="1625"/>
      <x:c r="S54" s="1626"/>
      <x:c r="T54" s="1626"/>
      <x:c r="U54" s="1625"/>
      <x:c r="V54" s="1625"/>
      <x:c r="W54" s="1155"/>
    </x:row>
    <x:row r="55">
      <x:c r="A55"/>
      <x:c r="B55" s="3031" t="str">
        <x:v>(1) As described by client</x:v>
      </x:c>
      <x:c r="C55" s="3032"/>
      <x:c r="D55" s="3032"/>
      <x:c r="E55" s="3032"/>
      <x:c r="F55" s="3032"/>
      <x:c r="G55" s="3032"/>
      <x:c r="H55" s="3032"/>
      <x:c r="I55" s="3032"/>
      <x:c r="J55" s="3032"/>
      <x:c r="K55" s="3032"/>
      <x:c r="L55" s="3032"/>
      <x:c r="M55" s="3032"/>
      <x:c r="N55" s="3032"/>
      <x:c r="O55" s="3032"/>
      <x:c r="P55" s="3032"/>
      <x:c r="Q55" s="3032"/>
      <x:c r="R55" s="3032"/>
      <x:c r="S55" s="3032"/>
      <x:c r="T55" s="3032"/>
      <x:c r="U55" s="3032"/>
      <x:c r="V55" s="3032"/>
      <x:c r="W55" s="3033"/>
    </x:row>
    <x:row r="56">
      <x:c r="A56"/>
      <x:c r="B56" s="2995" t="str">
        <x:v>(2) Reading of H2S taken for safety purpose from ship's tanks on deck level via sounding pipes by mean of a H2S detector Eagle 11X052</x:v>
      </x:c>
      <x:c r="C56" s="2996"/>
      <x:c r="D56" s="2996"/>
      <x:c r="E56" s="2996"/>
      <x:c r="F56" s="2996"/>
      <x:c r="G56" s="2996"/>
      <x:c r="H56" s="2996"/>
      <x:c r="I56" s="2996"/>
      <x:c r="J56" s="2996"/>
      <x:c r="K56" s="2996"/>
      <x:c r="L56" s="2996"/>
      <x:c r="M56" s="2996"/>
      <x:c r="N56" s="2996"/>
      <x:c r="O56" s="2996"/>
      <x:c r="P56" s="2996"/>
      <x:c r="Q56" s="2996"/>
      <x:c r="R56" s="2996"/>
      <x:c r="S56" s="2996"/>
      <x:c r="T56" s="2996"/>
      <x:c r="U56" s="2996"/>
      <x:c r="V56" s="2996"/>
      <x:c r="W56" s="2997"/>
    </x:row>
    <x:row r="57">
      <x:c r="A57"/>
      <x:c r="B57" s="2995"/>
      <x:c r="C57" s="2996"/>
      <x:c r="D57" s="2996"/>
      <x:c r="E57" s="2996"/>
      <x:c r="F57" s="2996"/>
      <x:c r="G57" s="2996"/>
      <x:c r="H57" s="2996"/>
      <x:c r="I57" s="2996"/>
      <x:c r="J57" s="2996"/>
      <x:c r="K57" s="2996"/>
      <x:c r="L57" s="2996"/>
      <x:c r="M57" s="2996"/>
      <x:c r="N57" s="2996"/>
      <x:c r="O57" s="2996"/>
      <x:c r="P57" s="2996"/>
      <x:c r="Q57" s="2996"/>
      <x:c r="R57" s="2996"/>
      <x:c r="S57" s="2996"/>
      <x:c r="T57" s="2996"/>
      <x:c r="U57" s="2996"/>
      <x:c r="V57" s="2996"/>
      <x:c r="W57" s="2997"/>
    </x:row>
    <x:row r="58">
      <x:c r="A58"/>
      <x:c r="B58" s="2998"/>
      <x:c r="C58" s="2999"/>
      <x:c r="D58" s="2999"/>
      <x:c r="E58" s="2999"/>
      <x:c r="F58" s="2999"/>
      <x:c r="G58" s="2999"/>
      <x:c r="H58" s="2999"/>
      <x:c r="I58" s="2999"/>
      <x:c r="J58" s="2999"/>
      <x:c r="K58" s="2999"/>
      <x:c r="L58" s="2999"/>
      <x:c r="M58" s="2999"/>
      <x:c r="N58" s="2999"/>
      <x:c r="O58" s="2999"/>
      <x:c r="P58" s="2999"/>
      <x:c r="Q58" s="2999"/>
      <x:c r="R58" s="2999"/>
      <x:c r="S58" s="2999"/>
      <x:c r="T58" s="2999"/>
      <x:c r="U58" s="2999"/>
      <x:c r="V58" s="2999"/>
      <x:c r="W58" s="3000"/>
    </x:row>
    <x:row r="59">
      <x:c r="A59"/>
      <x:c r="B59" s="1156"/>
      <x:c r="C59" s="1156"/>
      <x:c r="D59" s="1156"/>
      <x:c r="E59" s="1156"/>
      <x:c r="F59" s="1156"/>
      <x:c r="G59" s="1156"/>
      <x:c r="H59" s="1156"/>
      <x:c r="I59" s="1156"/>
      <x:c r="J59" s="1156"/>
      <x:c r="K59" s="1156"/>
      <x:c r="L59" s="1156"/>
      <x:c r="M59" s="1156"/>
      <x:c r="N59" s="1156"/>
      <x:c r="O59" s="1156"/>
      <x:c r="P59" s="1156"/>
      <x:c r="Q59" s="1156"/>
      <x:c r="R59" s="1156"/>
      <x:c r="S59" s="1156"/>
      <x:c r="T59" s="1156"/>
      <x:c r="U59" s="1156"/>
      <x:c r="V59" s="1156"/>
      <x:c r="W59" s="1156"/>
    </x:row>
    <x:row r="60">
      <x:c r="A60"/>
      <x:c r="B60" s="1156"/>
      <x:c r="C60" s="1156"/>
      <x:c r="D60" s="1156"/>
      <x:c r="E60" s="1156"/>
      <x:c r="F60" s="1156"/>
      <x:c r="G60" s="1156"/>
      <x:c r="H60" s="1156"/>
      <x:c r="I60" s="1156"/>
      <x:c r="J60" s="1156"/>
      <x:c r="K60" s="1156"/>
      <x:c r="L60" s="1156"/>
      <x:c r="M60" s="1156"/>
      <x:c r="N60" s="1156"/>
      <x:c r="O60" s="1156"/>
      <x:c r="P60" s="1156"/>
      <x:c r="Q60" s="1156"/>
      <x:c r="R60" s="1156"/>
      <x:c r="S60" s="1156"/>
      <x:c r="T60" s="1156"/>
      <x:c r="U60" s="1156"/>
      <x:c r="V60" s="1156"/>
      <x:c r="W60" s="1156"/>
    </x:row>
    <x:row r="61">
      <x:c r="A61"/>
      <x:c r="B61" s="1156"/>
      <x:c r="C61" s="1156"/>
      <x:c r="D61" s="1156"/>
      <x:c r="E61" s="1156"/>
      <x:c r="F61" s="1156"/>
      <x:c r="G61" s="1156"/>
      <x:c r="H61" s="1156"/>
      <x:c r="I61" s="1156"/>
      <x:c r="J61" s="1156"/>
      <x:c r="K61" s="1156"/>
      <x:c r="L61" s="1156"/>
      <x:c r="M61" s="1156"/>
      <x:c r="N61" s="1156"/>
      <x:c r="O61" s="1156"/>
      <x:c r="P61" s="1156"/>
      <x:c r="Q61" s="1156"/>
      <x:c r="R61" s="1156"/>
      <x:c r="S61" s="1156"/>
      <x:c r="T61" s="1156"/>
      <x:c r="U61" s="1156"/>
      <x:c r="V61" s="1156"/>
      <x:c r="W61" s="1156"/>
    </x:row>
    <x:row r="62">
      <x:c r="A62"/>
      <x:c r="B62" s="1153"/>
      <x:c r="C62" s="1153"/>
      <x:c r="D62" s="1153"/>
      <x:c r="E62" s="1144"/>
      <x:c r="F62" s="1144"/>
      <x:c r="G62" s="1153"/>
      <x:c r="H62" s="1153"/>
      <x:c r="I62" s="1153"/>
      <x:c r="J62" s="1152"/>
      <x:c r="K62" s="1153"/>
      <x:c r="L62" s="1153"/>
      <x:c r="M62" s="1153"/>
      <x:c r="N62" s="1153"/>
      <x:c r="O62" s="1153"/>
      <x:c r="P62" s="1153"/>
      <x:c r="Q62" s="1153"/>
      <x:c r="R62" s="1153"/>
      <x:c r="S62" s="1144"/>
      <x:c r="T62" s="1144"/>
      <x:c r="U62" s="1153"/>
      <x:c r="V62" s="1153"/>
      <x:c r="W62" s="1153"/>
    </x:row>
    <x:row r="63">
      <x:c r="A63"/>
      <x:c r="B63" s="3001" t="str">
        <x:v>Original signature on file</x:v>
      </x:c>
      <x:c r="C63" s="3001"/>
      <x:c r="D63" s="3001"/>
      <x:c r="E63" s="3001"/>
      <x:c r="F63" s="3001"/>
      <x:c r="G63" s="3001"/>
      <x:c r="H63" s="3001"/>
      <x:c r="I63" s="3001"/>
      <x:c r="J63" s="1157"/>
      <x:c r="K63" s="1158"/>
      <x:c r="L63" s="1158"/>
      <x:c r="M63" s="1158"/>
      <x:c r="N63" s="1158"/>
      <x:c r="O63" s="1158"/>
      <x:c r="P63" s="3001" t="str">
        <x:v>Original signature on file</x:v>
      </x:c>
      <x:c r="Q63" s="3001"/>
      <x:c r="R63" s="3001"/>
      <x:c r="S63" s="3001"/>
      <x:c r="T63" s="3001"/>
      <x:c r="U63" s="3001"/>
      <x:c r="V63" s="3001"/>
      <x:c r="W63" s="3001"/>
      <x:c r="X63" s="1159"/>
    </x:row>
    <x:row r="64">
      <x:c r="A64"/>
      <x:c r="B64" s="3002" t="str">
        <x:v>ABHINAV HANDA</x:v>
      </x:c>
      <x:c r="C64" s="3002"/>
      <x:c r="D64" s="3002"/>
      <x:c r="E64" s="3002"/>
      <x:c r="F64" s="3002"/>
      <x:c r="G64" s="3002"/>
      <x:c r="H64" s="3002"/>
      <x:c r="I64" s="3002"/>
      <x:c r="J64" s="1160"/>
      <x:c r="K64" s="1160"/>
      <x:c r="L64" s="1160"/>
      <x:c r="M64" s="1160"/>
      <x:c r="N64" s="1144"/>
      <x:c r="O64" s="1144"/>
      <x:c r="P64" s="3002"/>
      <x:c r="Q64" s="3002"/>
      <x:c r="R64" s="3002"/>
      <x:c r="S64" s="3002"/>
      <x:c r="T64" s="3002"/>
      <x:c r="U64" s="3002"/>
      <x:c r="V64" s="3002"/>
      <x:c r="W64" s="3002"/>
    </x:row>
    <x:row r="65">
      <x:c r="A65"/>
      <x:c r="B65" s="3003" t="str">
        <x:v>VESSEL REPRESENTATIVE</x:v>
      </x:c>
      <x:c r="C65" s="3003"/>
      <x:c r="D65" s="3003"/>
      <x:c r="E65" s="3003"/>
      <x:c r="F65" s="3003"/>
      <x:c r="G65" s="3003"/>
      <x:c r="H65" s="3003"/>
      <x:c r="I65" s="3003"/>
      <x:c r="J65" s="1160"/>
      <x:c r="K65" s="1160"/>
      <x:c r="L65" s="1161"/>
      <x:c r="M65" s="1160"/>
      <x:c r="N65" s="1162"/>
      <x:c r="O65" s="1162"/>
      <x:c r="P65" s="3003" t="str">
        <x:v>ACI LOSS CONTROL</x:v>
      </x:c>
      <x:c r="Q65" s="3003"/>
      <x:c r="R65" s="3003"/>
      <x:c r="S65" s="3003"/>
      <x:c r="T65" s="3003"/>
      <x:c r="U65" s="3003"/>
      <x:c r="V65" s="3003"/>
      <x:c r="W65" s="3003"/>
    </x:row>
    <x:row r="66">
      <x:c r="B66" s="1160"/>
      <x:c r="C66" s="1160"/>
      <x:c r="D66" s="1160"/>
      <x:c r="E66" s="1160"/>
      <x:c r="F66" s="1160"/>
      <x:c r="G66" s="1160"/>
      <x:c r="H66" s="1160"/>
      <x:c r="I66" s="1160"/>
      <x:c r="J66" s="1160"/>
      <x:c r="K66" s="1160"/>
      <x:c r="L66" s="1161"/>
      <x:c r="M66" s="1160"/>
      <x:c r="N66" s="1162"/>
      <x:c r="O66" s="1162"/>
      <x:c r="P66" s="1163"/>
      <x:c r="Q66" s="1164"/>
      <x:c r="R66" s="1164"/>
      <x:c r="S66" s="1164"/>
      <x:c r="T66" s="1164"/>
      <x:c r="U66" s="1164"/>
      <x:c r="V66" s="1164"/>
      <x:c r="W66" s="1164"/>
    </x:row>
    <x:row r="67">
      <x:c r="B67" s="1160"/>
      <x:c r="C67" s="1160"/>
      <x:c r="D67" s="1160"/>
      <x:c r="E67" s="1160"/>
      <x:c r="F67" s="1160"/>
      <x:c r="G67" s="1160"/>
      <x:c r="H67" s="1160"/>
      <x:c r="I67" s="1160"/>
      <x:c r="J67" s="1160"/>
      <x:c r="K67" s="1160"/>
      <x:c r="L67" s="1160"/>
      <x:c r="M67" s="1160"/>
      <x:c r="N67" s="1165"/>
      <x:c r="O67" s="1165"/>
      <x:c r="P67" s="1165"/>
      <x:c r="Q67" s="1165"/>
      <x:c r="R67" s="1165"/>
      <x:c r="S67" s="1165"/>
      <x:c r="T67" s="1165"/>
      <x:c r="U67" s="1165"/>
      <x:c r="V67" s="1165"/>
      <x:c r="W67" s="1165"/>
    </x:row>
    <x:row r="68">
      <x:c r="B68" s="1160"/>
      <x:c r="C68" s="1160"/>
      <x:c r="D68" s="1160"/>
      <x:c r="E68" s="1160"/>
      <x:c r="F68" s="1160"/>
      <x:c r="G68" s="1160"/>
      <x:c r="H68" s="1160"/>
      <x:c r="I68" s="1160"/>
      <x:c r="J68" s="1160"/>
      <x:c r="K68" s="1160"/>
      <x:c r="L68" s="1160"/>
      <x:c r="M68" s="1160"/>
      <x:c r="N68" s="1160"/>
      <x:c r="O68" s="1160"/>
      <x:c r="P68" s="1160"/>
      <x:c r="Q68" s="1160"/>
      <x:c r="R68" s="1160"/>
      <x:c r="S68" s="1160"/>
      <x:c r="T68" s="1160"/>
      <x:c r="U68" s="1160"/>
      <x:c r="V68" s="1160"/>
      <x:c r="W68" s="1160"/>
    </x:row>
    <x:row r="69">
      <x:c r="C69" s="1160"/>
      <x:c r="D69" s="1160"/>
      <x:c r="E69" s="1160"/>
      <x:c r="F69" s="1160"/>
      <x:c r="G69" s="1160"/>
      <x:c r="H69" s="1160"/>
      <x:c r="I69" s="1160"/>
      <x:c r="J69" s="1160"/>
      <x:c r="K69" s="1160"/>
      <x:c r="L69" s="1160"/>
      <x:c r="M69" s="1160"/>
      <x:c r="N69" s="1160"/>
      <x:c r="O69" s="1160"/>
      <x:c r="P69" s="1160"/>
      <x:c r="Q69" s="1160"/>
      <x:c r="R69" s="1160"/>
      <x:c r="S69" s="1160"/>
      <x:c r="T69" s="1160"/>
      <x:c r="U69" s="1160"/>
      <x:c r="V69" s="1160"/>
      <x:c r="W69" s="1160"/>
    </x:row>
    <x:row r="71">
      <x:c r="B71" s="1166"/>
      <x:c r="C71" s="1166"/>
      <x:c r="D71" s="1166"/>
      <x:c r="E71" s="1166"/>
      <x:c r="F71" s="1167"/>
      <x:c r="T71" s="1166"/>
      <x:c r="U71" s="1166"/>
      <x:c r="V71" s="1166"/>
      <x:c r="W71" s="1166"/>
    </x:row>
    <x:row r="72">
      <x:c r="A72" s="1168"/>
      <x:c r="B72" s="1168"/>
      <x:c r="C72" s="1168"/>
      <x:c r="D72" s="1168"/>
      <x:c r="E72" s="1168"/>
      <x:c r="F72" s="1166"/>
      <x:c r="G72" s="1123"/>
      <x:c r="H72" s="1166"/>
      <x:c r="I72" s="1166"/>
      <x:c r="J72" s="1166"/>
      <x:c r="K72" s="1166"/>
      <x:c r="L72" s="1166"/>
      <x:c r="M72" s="1168"/>
      <x:c r="X72" s="1168"/>
    </x:row>
    <x:row r="74">
      <x:c r="B74" s="1160"/>
      <x:c r="C74" s="1160"/>
      <x:c r="D74" s="1160"/>
      <x:c r="E74" s="1160"/>
      <x:c r="F74" s="1160"/>
      <x:c r="G74" s="1160"/>
      <x:c r="H74" s="1160"/>
      <x:c r="I74" s="1160"/>
      <x:c r="J74" s="1160"/>
      <x:c r="K74" s="1160"/>
      <x:c r="L74" s="1160"/>
      <x:c r="M74" s="1160"/>
      <x:c r="N74" s="1160"/>
      <x:c r="O74" s="1160"/>
      <x:c r="P74" s="1160"/>
      <x:c r="Q74" s="1160"/>
      <x:c r="R74" s="1160"/>
      <x:c r="S74" s="1160"/>
      <x:c r="T74" s="1160"/>
      <x:c r="U74" s="1160"/>
      <x:c r="V74" s="1160"/>
      <x:c r="W74" s="1160"/>
    </x:row>
    <x:row r="75">
      <x:c r="C75" s="1160"/>
      <x:c r="D75" s="1160"/>
      <x:c r="E75" s="1160"/>
      <x:c r="F75" s="1160"/>
      <x:c r="G75" s="1160"/>
      <x:c r="H75" s="1160"/>
      <x:c r="I75" s="1160"/>
      <x:c r="J75" s="1160"/>
      <x:c r="K75" s="1160"/>
      <x:c r="L75" s="1160"/>
      <x:c r="M75" s="1160"/>
      <x:c r="N75" s="1160"/>
      <x:c r="O75" s="1160"/>
      <x:c r="P75" s="1160"/>
      <x:c r="Q75" s="1160"/>
      <x:c r="R75" s="1160"/>
      <x:c r="S75" s="1160"/>
      <x:c r="T75" s="1160"/>
      <x:c r="U75" s="1160"/>
      <x:c r="V75" s="1160"/>
      <x:c r="W75" s="1160"/>
    </x:row>
    <x:row r="76">
      <x:c r="B76" s="1160"/>
      <x:c r="C76" s="1160"/>
      <x:c r="D76" s="1160"/>
      <x:c r="E76" s="1144"/>
      <x:c r="F76" s="1144"/>
      <x:c r="G76" s="1144"/>
      <x:c r="H76" s="1144"/>
      <x:c r="I76" s="1144"/>
      <x:c r="J76" s="1144"/>
      <x:c r="K76" s="1144"/>
      <x:c r="L76" s="1144"/>
      <x:c r="M76" s="1144"/>
      <x:c r="N76" s="1144"/>
      <x:c r="O76" s="1144"/>
      <x:c r="P76" s="1144"/>
      <x:c r="Q76" s="1144"/>
      <x:c r="R76" s="1144"/>
      <x:c r="S76" s="1144"/>
      <x:c r="T76" s="1144"/>
      <x:c r="U76" s="1144"/>
      <x:c r="V76" s="1144"/>
      <x:c r="W76" s="1144"/>
    </x:row>
    <x:row r="78">
      <x:c r="B78" s="1166"/>
      <x:c r="C78" s="1166"/>
      <x:c r="D78" s="1166"/>
      <x:c r="E78" s="1166"/>
      <x:c r="F78" s="1167"/>
      <x:c r="T78" s="1166"/>
      <x:c r="U78" s="1166"/>
      <x:c r="V78" s="1166"/>
      <x:c r="W78" s="1166"/>
    </x:row>
  </x:sheetData>
  <x:mergeCells>
    <x:mergeCell ref="J12:W12"/>
    <x:mergeCell ref="J13:W13"/>
    <x:mergeCell ref="J14:W14"/>
    <x:mergeCell ref="J15:W15"/>
    <x:mergeCell ref="B17:W17"/>
    <x:mergeCell ref="I18:M18"/>
    <x:mergeCell ref="Q18:U18"/>
    <x:mergeCell ref="J6:W6"/>
    <x:mergeCell ref="J7:W7"/>
    <x:mergeCell ref="J8:W8"/>
    <x:mergeCell ref="J9:W9"/>
    <x:mergeCell ref="J10:W10"/>
    <x:mergeCell ref="J11:W11"/>
    <x:mergeCell ref="B20:I20"/>
    <x:mergeCell ref="J20:M20"/>
    <x:mergeCell ref="N20:P20"/>
    <x:mergeCell ref="Q20:S20"/>
    <x:mergeCell ref="T20:W20"/>
    <x:mergeCell ref="B21:I22"/>
    <x:mergeCell ref="J21:M22"/>
    <x:mergeCell ref="N21:P22"/>
    <x:mergeCell ref="Q21:S22"/>
    <x:mergeCell ref="T21:W22"/>
    <x:mergeCell ref="B23:I24"/>
    <x:mergeCell ref="J23:M24"/>
    <x:mergeCell ref="N23:P24"/>
    <x:mergeCell ref="Q23:S24"/>
    <x:mergeCell ref="T23:W24"/>
    <x:mergeCell ref="B25:I26"/>
    <x:mergeCell ref="J25:M26"/>
    <x:mergeCell ref="N25:P26"/>
    <x:mergeCell ref="Q25:S26"/>
    <x:mergeCell ref="T25:W26"/>
    <x:mergeCell ref="B27:I28"/>
    <x:mergeCell ref="J27:M28"/>
    <x:mergeCell ref="N27:P28"/>
    <x:mergeCell ref="Q27:S28"/>
    <x:mergeCell ref="T27:W28"/>
    <x:mergeCell ref="B29:I30"/>
    <x:mergeCell ref="J29:M30"/>
    <x:mergeCell ref="N29:P30"/>
    <x:mergeCell ref="Q29:S30"/>
    <x:mergeCell ref="T29:W30"/>
    <x:mergeCell ref="B31:I32"/>
    <x:mergeCell ref="J31:M32"/>
    <x:mergeCell ref="N31:P32"/>
    <x:mergeCell ref="Q31:S32"/>
    <x:mergeCell ref="T31:W32"/>
    <x:mergeCell ref="B33:I34"/>
    <x:mergeCell ref="J33:M34"/>
    <x:mergeCell ref="N33:P34"/>
    <x:mergeCell ref="Q33:S34"/>
    <x:mergeCell ref="T33:W34"/>
    <x:mergeCell ref="B35:I36"/>
    <x:mergeCell ref="J35:M36"/>
    <x:mergeCell ref="N35:P36"/>
    <x:mergeCell ref="Q35:S36"/>
    <x:mergeCell ref="T35:W36"/>
    <x:mergeCell ref="B37:I38"/>
    <x:mergeCell ref="J37:M38"/>
    <x:mergeCell ref="N37:P38"/>
    <x:mergeCell ref="Q37:S38"/>
    <x:mergeCell ref="T37:W38"/>
    <x:mergeCell ref="B39:I40"/>
    <x:mergeCell ref="J39:M40"/>
    <x:mergeCell ref="N39:P40"/>
    <x:mergeCell ref="Q39:S40"/>
    <x:mergeCell ref="T39:W40"/>
    <x:mergeCell ref="B41:I42"/>
    <x:mergeCell ref="J41:M42"/>
    <x:mergeCell ref="N41:P42"/>
    <x:mergeCell ref="Q41:S42"/>
    <x:mergeCell ref="T41:W42"/>
    <x:mergeCell ref="B43:I44"/>
    <x:mergeCell ref="J43:M44"/>
    <x:mergeCell ref="N43:P44"/>
    <x:mergeCell ref="Q43:S44"/>
    <x:mergeCell ref="T43:W44"/>
    <x:mergeCell ref="B45:I46"/>
    <x:mergeCell ref="J45:M46"/>
    <x:mergeCell ref="N45:P46"/>
    <x:mergeCell ref="Q45:S46"/>
    <x:mergeCell ref="T45:W46"/>
    <x:mergeCell ref="B47:I48"/>
    <x:mergeCell ref="J47:M48"/>
    <x:mergeCell ref="N47:P48"/>
    <x:mergeCell ref="Q47:S48"/>
    <x:mergeCell ref="T47:W48"/>
    <x:mergeCell ref="B49:I50"/>
    <x:mergeCell ref="J49:M50"/>
    <x:mergeCell ref="N49:P50"/>
    <x:mergeCell ref="Q49:S50"/>
    <x:mergeCell ref="T49:W50"/>
    <x:mergeCell ref="B56:W58"/>
    <x:mergeCell ref="B63:I63"/>
    <x:mergeCell ref="P63:W63"/>
    <x:mergeCell ref="B64:I64"/>
    <x:mergeCell ref="P64:W64"/>
    <x:mergeCell ref="B65:I65"/>
    <x:mergeCell ref="P65:W65"/>
    <x:mergeCell ref="B51:I52"/>
    <x:mergeCell ref="J51:M52"/>
    <x:mergeCell ref="N51:P52"/>
    <x:mergeCell ref="Q51:S52"/>
    <x:mergeCell ref="T51:W52"/>
    <x:mergeCell ref="B55:W55"/>
  </x:mergeCells>
  <x:conditionalFormatting sqref="Q21:W44 T45:W50">
    <x:cfRule type="expression" dxfId="203" priority="2">
      <x:formula>$T21&gt;80</x:formula>
    </x:cfRule>
  </x:conditionalFormatting>
  <x:conditionalFormatting sqref="T21:W52">
    <x:cfRule type="cellIs" dxfId="202" priority="1" operator="greaterThan">
      <x:formula>80</x:formula>
    </x:cfRule>
  </x:conditionalFormatting>
  <x:pageMargins left="0.7" right="0.7" top="0.75" bottom="0.75" header="0.3" footer="0.3"/>
  <x:drawing xmlns:r="http://schemas.openxmlformats.org/officeDocument/2006/relationships" r:id="Re0ff550eaa054056"/>
  <x:legacyDrawing xmlns:r="http://schemas.openxmlformats.org/officeDocument/2006/relationships" r:id="R4b884b458acb427f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10" defaultColWidth="9.140625" defaultRowHeight="12.75"/>
  <x:cols>
    <x:col min="1" max="1" width="3.85546875" style="1122" customWidth="1"/>
    <x:col min="2" max="2" width="3.7109375" style="1122" customWidth="1"/>
    <x:col min="3" max="3" width="2.7109375" style="1122" customWidth="1"/>
    <x:col min="4" max="4" width="4.28515625" style="1122" customWidth="1"/>
    <x:col min="5" max="5" width="1.42578125" style="1122" customWidth="1"/>
    <x:col min="6" max="6" width="12.7109375" style="1122" customWidth="1"/>
    <x:col min="7" max="7" width="3.42578125" style="1122" customWidth="1"/>
    <x:col min="8" max="8" width="4.28515625" style="1122" customWidth="1"/>
    <x:col min="9" max="9" width="2.140625" style="1122" customWidth="1"/>
    <x:col min="10" max="10" width="4.28515625" style="1122" customWidth="1"/>
    <x:col min="11" max="11" width="2.42578125" style="1122" customWidth="1"/>
    <x:col min="12" max="13" width="5.140625" style="1122" customWidth="1"/>
    <x:col min="14" max="14" width="4.28515625" style="1122" customWidth="1"/>
    <x:col min="15" max="15" width="2.85546875" style="1122" customWidth="1"/>
    <x:col min="16" max="16" width="6.42578125" style="1122" customWidth="1"/>
    <x:col min="17" max="17" width="4.28515625" style="1122" customWidth="1"/>
    <x:col min="18" max="18" width="6" style="1122" customWidth="1"/>
    <x:col min="19" max="19" width="3" style="1122" customWidth="1"/>
    <x:col min="20" max="20" width="6.42578125" style="1122" customWidth="1"/>
    <x:col min="21" max="21" width="5.85546875" style="1122" customWidth="1"/>
    <x:col min="22" max="22" width="5.140625" style="1122" customWidth="1"/>
    <x:col min="23" max="23" width="5.28515625" style="1122" customWidth="1"/>
    <x:col min="24" max="25" width="2.28515625" style="1122" customWidth="1"/>
    <x:col min="26" max="26" width="6.42578125" style="1122" customWidth="1"/>
    <x:col min="27" max="28" width="9.140625" style="1122" customWidth="0"/>
    <x:col min="29" max="29" width="10.42578125" style="1122" customWidth="1"/>
    <x:col min="30" max="30" width="9.28515625" style="1122" customWidth="1"/>
    <x:col min="31" max="16384" width="9.140625" style="1122" customWidth="0"/>
  </x:cols>
  <x:sheetData>
    <x:row r="1">
      <x:c r="A1" s="4047"/>
      <x:c r="B1" s="4047"/>
      <x:c r="C1" s="4047"/>
      <x:c r="D1" s="4047"/>
      <x:c r="E1" s="4047"/>
      <x:c r="F1" s="4047"/>
      <x:c r="G1" s="4047"/>
      <x:c r="H1" s="4047"/>
      <x:c r="I1" s="4047"/>
      <x:c r="J1" s="4047"/>
      <x:c r="K1" s="4047"/>
      <x:c r="L1" s="4047"/>
      <x:c r="M1"/>
      <x:c r="N1"/>
      <x:c r="O1"/>
      <x:c r="P1"/>
      <x:c r="Q1"/>
      <x:c r="R1" s="1123"/>
      <x:c r="S1"/>
      <x:c r="T1"/>
      <x:c r="U1"/>
      <x:c r="V1"/>
    </x:row>
    <x:row r="2" ht="17.25">
      <x:c r="A2" s="4053"/>
      <x:c r="B2" s="4053"/>
      <x:c r="C2" s="4053"/>
      <x:c r="D2" s="4053"/>
      <x:c r="E2" s="4053"/>
      <x:c r="F2" s="4053"/>
      <x:c r="G2" s="4053"/>
      <x:c r="H2" s="4181"/>
      <x:c r="I2" s="4053"/>
      <x:c r="J2" s="4053"/>
      <x:c r="K2" s="4053"/>
      <x:c r="L2" s="4053"/>
      <x:c r="M2"/>
      <x:c r="N2"/>
      <x:c r="O2"/>
      <x:c r="P2"/>
      <x:c r="Q2"/>
      <x:c r="R2" s="1125"/>
      <x:c r="S2"/>
      <x:c r="T2"/>
      <x:c r="U2"/>
      <x:c r="V2"/>
    </x:row>
    <x:row r="3">
      <x:c r="A3" s="4029"/>
      <x:c r="B3" s="4029"/>
      <x:c r="C3" s="4029"/>
      <x:c r="D3" s="4029"/>
      <x:c r="E3" s="4029"/>
      <x:c r="F3" s="4029"/>
      <x:c r="G3" s="4029"/>
      <x:c r="H3" s="4029"/>
      <x:c r="I3" s="4029"/>
      <x:c r="J3" s="4029"/>
      <x:c r="K3" s="4029"/>
      <x:c r="L3" s="4029"/>
      <x:c r="M3"/>
      <x:c r="N3"/>
      <x:c r="O3"/>
      <x:c r="P3"/>
      <x:c r="Q3"/>
      <x:c r="R3" s="1125"/>
      <x:c r="S3"/>
      <x:c r="T3"/>
      <x:c r="U3"/>
      <x:c r="V3"/>
    </x:row>
    <x:row r="4">
      <x:c r="A4" s="4029"/>
      <x:c r="B4" s="4029"/>
      <x:c r="C4" s="4029"/>
      <x:c r="D4" s="4029"/>
      <x:c r="E4" s="4029"/>
      <x:c r="F4" s="4029"/>
      <x:c r="G4" s="4029"/>
      <x:c r="H4" s="4029"/>
      <x:c r="I4" s="4029"/>
      <x:c r="J4" s="4029"/>
      <x:c r="K4" s="4029"/>
      <x:c r="L4" s="4029"/>
      <x:c r="M4"/>
      <x:c r="N4"/>
      <x:c r="O4"/>
      <x:c r="P4"/>
      <x:c r="Q4"/>
      <x:c r="R4" s="1126"/>
      <x:c r="S4"/>
      <x:c r="T4"/>
      <x:c r="U4"/>
      <x:c r="V4"/>
    </x:row>
    <x:row r="5" ht="13.5">
      <x:c r="A5" s="4029"/>
      <x:c r="B5" s="4029"/>
      <x:c r="C5" s="4029"/>
      <x:c r="D5" s="4029"/>
      <x:c r="E5" s="4029"/>
      <x:c r="F5" s="4029"/>
      <x:c r="G5" s="4029"/>
      <x:c r="H5" s="4029"/>
      <x:c r="I5" s="4029"/>
      <x:c r="J5" s="4029"/>
      <x:c r="K5" s="4029"/>
      <x:c r="L5" s="4029"/>
      <x:c r="M5"/>
      <x:c r="N5"/>
      <x:c r="O5"/>
      <x:c r="P5"/>
      <x:c r="Q5"/>
      <x:c r="R5"/>
      <x:c r="S5"/>
      <x:c r="T5"/>
      <x:c r="U5"/>
      <x:c r="V5"/>
    </x:row>
    <x:row r="6" ht="15">
      <x:c r="A6" s="4174"/>
      <x:c r="B6" s="4175"/>
      <x:c r="C6" s="4176"/>
      <x:c r="D6" s="4176" t="str">
        <x:v>Client</x:v>
      </x:c>
      <x:c r="E6" s="4175"/>
      <x:c r="F6" s="4174"/>
      <x:c r="G6" s="4177"/>
      <x:c r="H6" s="4177"/>
      <x:c r="I6" s="4178" t="str">
        <x:v>:</x:v>
      </x:c>
      <x:c r="J6" s="4179" t="n">
        <x:v>0</x:v>
      </x:c>
      <x:c r="K6" s="4179"/>
      <x:c r="L6" s="4179"/>
      <x:c r="M6" s="3063"/>
      <x:c r="N6" s="3063"/>
      <x:c r="O6" s="3063"/>
      <x:c r="P6" s="3063"/>
      <x:c r="Q6" s="3063"/>
      <x:c r="R6" s="3063"/>
      <x:c r="S6" s="3063"/>
      <x:c r="T6" s="3063"/>
      <x:c r="U6" s="3063"/>
      <x:c r="V6" s="3063"/>
      <x:c r="W6" s="3063"/>
      <x:c r="X6" s="1127"/>
      <x:c r="Y6" s="1127"/>
      <x:c r="Z6" s="1134"/>
      <x:c r="AA6" s="1134"/>
    </x:row>
    <x:row r="7" ht="15">
      <x:c r="A7"/>
      <x:c r="B7" s="1135"/>
      <x:c r="C7" s="1135"/>
      <x:c r="D7" s="1136" t="str">
        <x:v>Client Reference</x:v>
      </x:c>
      <x:c r="E7" s="1137"/>
      <x:c r="F7"/>
      <x:c r="G7" s="1138"/>
      <x:c r="H7" s="1138"/>
      <x:c r="I7" s="1139" t="str">
        <x:v>:</x:v>
      </x:c>
      <x:c r="J7" s="3057" t="n">
        <x:v>0</x:v>
      </x:c>
      <x:c r="K7" s="3057"/>
      <x:c r="L7" s="3057" t="str">
        <x:v> &amp; </x:v>
      </x:c>
      <x:c r="M7" s="3057"/>
      <x:c r="N7" s="3057" t="str">
        <x:v> &amp; </x:v>
      </x:c>
      <x:c r="O7" s="3057"/>
      <x:c r="P7" s="3057" t="str">
        <x:v> &amp; </x:v>
      </x:c>
      <x:c r="Q7" s="3057"/>
      <x:c r="R7" s="3057" t="str">
        <x:v> &amp; </x:v>
      </x:c>
      <x:c r="S7" s="3057"/>
      <x:c r="T7" s="3057" t="str">
        <x:v> &amp; </x:v>
      </x:c>
      <x:c r="U7" s="3057"/>
      <x:c r="V7" s="3057" t="str">
        <x:v> &amp; </x:v>
      </x:c>
      <x:c r="W7" s="3057"/>
    </x:row>
    <x:row r="8" ht="15">
      <x:c r="A8"/>
      <x:c r="B8" s="1140"/>
      <x:c r="C8" s="1135"/>
      <x:c r="D8" s="1136" t="str">
        <x:v>Our Reference</x:v>
      </x:c>
      <x:c r="E8" s="1137"/>
      <x:c r="F8"/>
      <x:c r="G8" s="1138"/>
      <x:c r="H8" s="1138"/>
      <x:c r="I8" s="1139" t="str">
        <x:v>:</x:v>
      </x:c>
      <x:c r="J8" s="3057" t="n">
        <x:v>0</x:v>
      </x:c>
      <x:c r="K8" s="3057"/>
      <x:c r="L8" s="3057"/>
      <x:c r="M8" s="3057"/>
      <x:c r="N8" s="3057"/>
      <x:c r="O8" s="3057"/>
      <x:c r="P8" s="3057"/>
      <x:c r="Q8" s="3057"/>
      <x:c r="R8" s="3057"/>
      <x:c r="S8" s="3057"/>
      <x:c r="T8" s="3057"/>
      <x:c r="U8" s="3057"/>
      <x:c r="V8" s="3057"/>
      <x:c r="W8" s="3057"/>
    </x:row>
    <x:row r="9" ht="15">
      <x:c r="A9"/>
      <x:c r="B9" s="1140"/>
      <x:c r="C9" s="1135"/>
      <x:c r="D9" s="1136" t="str">
        <x:v>Vessel</x:v>
      </x:c>
      <x:c r="E9" s="1137"/>
      <x:c r="F9"/>
      <x:c r="G9" s="1138"/>
      <x:c r="H9" s="1138"/>
      <x:c r="I9" s="1139" t="str">
        <x:v>:</x:v>
      </x:c>
      <x:c r="J9" s="3057" t="n">
        <x:v>0</x:v>
      </x:c>
      <x:c r="K9" s="3057"/>
      <x:c r="L9" s="3057"/>
      <x:c r="M9" s="3057"/>
      <x:c r="N9" s="3057"/>
      <x:c r="O9" s="3057"/>
      <x:c r="P9" s="3057"/>
      <x:c r="Q9" s="3057"/>
      <x:c r="R9" s="3057"/>
      <x:c r="S9" s="3057"/>
      <x:c r="T9" s="3057"/>
      <x:c r="U9" s="3057"/>
      <x:c r="V9" s="3057"/>
      <x:c r="W9" s="3057"/>
    </x:row>
    <x:row r="10" ht="15">
      <x:c r="A10"/>
      <x:c r="B10" s="1135"/>
      <x:c r="C10" s="1135"/>
      <x:c r="D10" s="1136" t="str">
        <x:v>Location</x:v>
      </x:c>
      <x:c r="E10" s="1137"/>
      <x:c r="F10"/>
      <x:c r="G10" s="1138"/>
      <x:c r="H10" s="1138"/>
      <x:c r="I10" s="1139" t="str">
        <x:v>:</x:v>
      </x:c>
      <x:c r="J10" s="3057" t="n">
        <x:v>0</x:v>
      </x:c>
      <x:c r="K10" s="3057"/>
      <x:c r="L10" s="3057"/>
      <x:c r="M10" s="3057"/>
      <x:c r="N10" s="3057"/>
      <x:c r="O10" s="3057"/>
      <x:c r="P10" s="3057"/>
      <x:c r="Q10" s="3057"/>
      <x:c r="R10" s="3057"/>
      <x:c r="S10" s="3057"/>
      <x:c r="T10" s="3057"/>
      <x:c r="U10" s="3057"/>
      <x:c r="V10" s="3057"/>
      <x:c r="W10" s="3057"/>
    </x:row>
    <x:row r="11" ht="15.75">
      <x:c r="A11"/>
      <x:c r="B11" s="1135"/>
      <x:c r="C11" s="1135"/>
      <x:c r="D11" s="1136" t="str">
        <x:v>Product (1)</x:v>
      </x:c>
      <x:c r="E11" s="1137"/>
      <x:c r="F11"/>
      <x:c r="G11" s="1138"/>
      <x:c r="H11" s="1138"/>
      <x:c r="I11" s="1139" t="str">
        <x:v>:</x:v>
      </x:c>
      <x:c r="J11" s="3057" t="n">
        <x:v>0</x:v>
      </x:c>
      <x:c r="K11" s="3057"/>
      <x:c r="L11" s="3057"/>
      <x:c r="M11" s="3057"/>
      <x:c r="N11" s="3057"/>
      <x:c r="O11" s="3057"/>
      <x:c r="P11" s="3057"/>
      <x:c r="Q11" s="3057"/>
      <x:c r="R11" s="3057"/>
      <x:c r="S11" s="3057"/>
      <x:c r="T11" s="3057"/>
      <x:c r="U11" s="3057"/>
      <x:c r="V11" s="3057"/>
      <x:c r="W11" s="3057"/>
    </x:row>
    <x:row r="12" ht="15">
      <x:c r="A12"/>
      <x:c r="B12" s="1140"/>
      <x:c r="C12" s="1135"/>
      <x:c r="D12" s="1136" t="str">
        <x:v>Inspection Date</x:v>
      </x:c>
      <x:c r="E12" s="1137"/>
      <x:c r="F12"/>
      <x:c r="G12" s="1138"/>
      <x:c r="H12" s="1138"/>
      <x:c r="I12" s="1139" t="str">
        <x:v>:</x:v>
      </x:c>
      <x:c r="J12" s="3057" t="n">
        <x:v>0</x:v>
      </x:c>
      <x:c r="K12" s="3057"/>
      <x:c r="L12" s="3057"/>
      <x:c r="M12" s="3057"/>
      <x:c r="N12" s="3057"/>
      <x:c r="O12" s="3057"/>
      <x:c r="P12" s="3057"/>
      <x:c r="Q12" s="3057"/>
      <x:c r="R12" s="3057"/>
      <x:c r="S12" s="3057"/>
      <x:c r="T12" s="3057"/>
      <x:c r="U12" s="3057"/>
      <x:c r="V12" s="3057"/>
      <x:c r="W12" s="3057"/>
    </x:row>
    <x:row r="13" ht="15">
      <x:c r="A13"/>
      <x:c r="B13" s="1135"/>
      <x:c r="C13" s="1135"/>
      <x:c r="D13" s="1135" t="str">
        <x:v>Reading Obtained by (2)*</x:v>
      </x:c>
      <x:c r="E13" s="1137"/>
      <x:c r="F13"/>
      <x:c r="G13" s="1141"/>
      <x:c r="H13" s="1141"/>
      <x:c r="I13" s="1139" t="str">
        <x:v>:</x:v>
      </x:c>
      <x:c r="J13" s="3057" t="str">
        <x:v>ACI LOSS CONTROL's Inspector</x:v>
      </x:c>
      <x:c r="K13" s="3057"/>
      <x:c r="L13" s="3057"/>
      <x:c r="M13" s="3057"/>
      <x:c r="N13" s="3057"/>
      <x:c r="O13" s="3057"/>
      <x:c r="P13" s="3057"/>
      <x:c r="Q13" s="3057"/>
      <x:c r="R13" s="3057"/>
      <x:c r="S13" s="3057"/>
      <x:c r="T13" s="3057"/>
      <x:c r="U13" s="3057"/>
      <x:c r="V13" s="3057"/>
      <x:c r="W13" s="3057"/>
    </x:row>
    <x:row r="14" ht="15">
      <x:c r="A14"/>
      <x:c r="B14" s="1135"/>
      <x:c r="C14" s="1135"/>
      <x:c r="D14" s="1135" t="str">
        <x:v>Reading Obtained From</x:v>
      </x:c>
      <x:c r="E14" s="1137"/>
      <x:c r="F14"/>
      <x:c r="G14" s="1141"/>
      <x:c r="H14" s="1141"/>
      <x:c r="I14" s="1139" t="str">
        <x:v>:</x:v>
      </x:c>
      <x:c r="J14" s="3057" t="str">
        <x:v>Ship's tanks from deck level via sounding pipes</x:v>
      </x:c>
      <x:c r="K14" s="3057"/>
      <x:c r="L14" s="3057"/>
      <x:c r="M14" s="3057"/>
      <x:c r="N14" s="3057"/>
      <x:c r="O14" s="3057"/>
      <x:c r="P14" s="3057"/>
      <x:c r="Q14" s="3057"/>
      <x:c r="R14" s="3057"/>
      <x:c r="S14" s="3057"/>
      <x:c r="T14" s="3057"/>
      <x:c r="U14" s="3057"/>
      <x:c r="V14" s="3057"/>
      <x:c r="W14" s="3057"/>
    </x:row>
    <x:row r="15" ht="15">
      <x:c r="A15"/>
      <x:c r="B15" s="1135"/>
      <x:c r="C15" s="1135"/>
      <x:c r="D15" s="1135" t="str">
        <x:v>Reading Date</x:v>
      </x:c>
      <x:c r="E15" s="1137"/>
      <x:c r="F15"/>
      <x:c r="G15" s="1141"/>
      <x:c r="H15" s="1141"/>
      <x:c r="I15" s="1139" t="str">
        <x:v>:</x:v>
      </x:c>
      <x:c r="J15" s="3057" t="n">
        <x:v>0</x:v>
      </x:c>
      <x:c r="K15" s="3057"/>
      <x:c r="L15" s="3057"/>
      <x:c r="M15" s="3057"/>
      <x:c r="N15" s="3057"/>
      <x:c r="O15" s="3057"/>
      <x:c r="P15" s="3057"/>
      <x:c r="Q15" s="3057"/>
      <x:c r="R15" s="3057"/>
      <x:c r="S15" s="3057"/>
      <x:c r="T15" s="3057"/>
      <x:c r="U15" s="3057"/>
      <x:c r="V15" s="3057"/>
      <x:c r="W15" s="3057"/>
    </x:row>
    <x:row r="16" ht="15">
      <x:c r="A16"/>
      <x:c r="B16" s="1135"/>
      <x:c r="C16" s="1135"/>
      <x:c r="D16" s="1135"/>
      <x:c r="E16" s="1137"/>
      <x:c r="F16" s="1135"/>
      <x:c r="G16" s="1141"/>
      <x:c r="H16" s="1141"/>
      <x:c r="I16" s="1142"/>
      <x:c r="J16" s="1141"/>
      <x:c r="K16" s="1142"/>
      <x:c r="L16" s="1139"/>
      <x:c r="M16" s="1143"/>
      <x:c r="N16" s="1143"/>
      <x:c r="O16" s="1143"/>
      <x:c r="P16" s="1143"/>
      <x:c r="Q16" s="1143"/>
      <x:c r="R16" s="1143"/>
      <x:c r="S16" s="1143"/>
      <x:c r="T16" s="1144"/>
      <x:c r="U16" s="1144"/>
      <x:c r="V16" s="1144"/>
      <x:c r="W16" s="1144"/>
    </x:row>
    <x:row r="17" ht="21">
      <x:c r="A17"/>
      <x:c r="B17" s="3058" t="str">
        <x:v> H2S MEASUREMENTS FOR SAFETY CONTROL PURPOSE</x:v>
      </x:c>
      <x:c r="C17" s="3059"/>
      <x:c r="D17" s="3059"/>
      <x:c r="E17" s="3059"/>
      <x:c r="F17" s="3059"/>
      <x:c r="G17" s="3059"/>
      <x:c r="H17" s="3059"/>
      <x:c r="I17" s="3059"/>
      <x:c r="J17" s="3059"/>
      <x:c r="K17" s="3059"/>
      <x:c r="L17" s="3059"/>
      <x:c r="M17" s="3059"/>
      <x:c r="N17" s="3059"/>
      <x:c r="O17" s="3059"/>
      <x:c r="P17" s="3059"/>
      <x:c r="Q17" s="3059"/>
      <x:c r="R17" s="3059"/>
      <x:c r="S17" s="3059"/>
      <x:c r="T17" s="3059"/>
      <x:c r="U17" s="3059"/>
      <x:c r="V17" s="3059"/>
      <x:c r="W17" s="3060"/>
    </x:row>
    <x:row r="18" ht="21">
      <x:c r="A18"/>
      <x:c r="B18" s="1145"/>
      <x:c r="C18" s="1146"/>
      <x:c r="D18" s="1146"/>
      <x:c r="E18" s="1146"/>
      <x:c r="F18" s="1146"/>
      <x:c r="G18" s="1147"/>
      <x:c r="H18" s="1148"/>
      <x:c r="I18" s="3061" t="str">
        <x:v>Tested</x:v>
      </x:c>
      <x:c r="J18" s="3061"/>
      <x:c r="K18" s="3061"/>
      <x:c r="L18" s="3061"/>
      <x:c r="M18" s="3061"/>
      <x:c r="N18" s="1146"/>
      <x:c r="O18" s="1146"/>
      <x:c r="P18" s="1146"/>
      <x:c r="Q18" s="3062" t="str">
        <x:v>Witness(2)</x:v>
      </x:c>
      <x:c r="R18" s="3062"/>
      <x:c r="S18" s="3062"/>
      <x:c r="T18" s="3062"/>
      <x:c r="U18" s="3062"/>
      <x:c r="V18" s="1146"/>
      <x:c r="W18" s="1149"/>
    </x:row>
    <x:row r="19" ht="21">
      <x:c r="A19"/>
      <x:c r="B19" s="1150"/>
      <x:c r="C19" s="1150"/>
      <x:c r="D19" s="1150"/>
      <x:c r="E19" s="1150"/>
      <x:c r="F19" s="1150"/>
      <x:c r="G19" s="1150"/>
      <x:c r="H19" s="1150"/>
      <x:c r="I19" s="1150"/>
      <x:c r="J19" s="1150"/>
      <x:c r="K19" s="1150"/>
      <x:c r="L19" s="1150"/>
      <x:c r="M19" s="1150"/>
      <x:c r="N19" s="1150"/>
      <x:c r="O19" s="1150"/>
      <x:c r="P19" s="1150"/>
      <x:c r="Q19" s="1150"/>
      <x:c r="R19" s="1150"/>
      <x:c r="S19" s="1150"/>
      <x:c r="T19" s="1150"/>
      <x:c r="U19" s="1150"/>
      <x:c r="V19" s="1150"/>
      <x:c r="W19" s="1150"/>
    </x:row>
    <x:row r="20">
      <x:c r="A20"/>
      <x:c r="B20" s="3054" t="str">
        <x:v>Test</x:v>
      </x:c>
      <x:c r="C20" s="3055"/>
      <x:c r="D20" s="3055"/>
      <x:c r="E20" s="3055"/>
      <x:c r="F20" s="3055"/>
      <x:c r="G20" s="3055"/>
      <x:c r="H20" s="3055"/>
      <x:c r="I20" s="3056"/>
      <x:c r="J20" s="3054" t="str">
        <x:v>Units</x:v>
      </x:c>
      <x:c r="K20" s="3055"/>
      <x:c r="L20" s="3055"/>
      <x:c r="M20" s="3055"/>
      <x:c r="N20" s="3054" t="str">
        <x:v>Method</x:v>
      </x:c>
      <x:c r="O20" s="3055"/>
      <x:c r="P20" s="3056"/>
      <x:c r="Q20" s="3054" t="str">
        <x:v>TANKS</x:v>
      </x:c>
      <x:c r="R20" s="3055"/>
      <x:c r="S20" s="3056"/>
      <x:c r="T20" s="3054" t="str">
        <x:v>RESULT</x:v>
      </x:c>
      <x:c r="U20" s="3055"/>
      <x:c r="V20" s="3055"/>
      <x:c r="W20" s="3056"/>
    </x:row>
    <x:row r="21">
      <x:c r="A21"/>
      <x:c r="B21" s="3042" t="str">
        <x:v>H2S</x:v>
      </x:c>
      <x:c r="C21" s="3043"/>
      <x:c r="D21" s="3043"/>
      <x:c r="E21" s="3043"/>
      <x:c r="F21" s="3043"/>
      <x:c r="G21" s="3043"/>
      <x:c r="H21" s="3043"/>
      <x:c r="I21" s="3044"/>
      <x:c r="J21" s="3010" t="str">
        <x:v>PPM</x:v>
      </x:c>
      <x:c r="K21" s="3003"/>
      <x:c r="L21" s="3003"/>
      <x:c r="M21" s="3040"/>
      <x:c r="N21" s="3013" t="n">
        <x:v>-2</x:v>
      </x:c>
      <x:c r="O21" s="3014"/>
      <x:c r="P21" s="3015"/>
      <x:c r="Q21" s="3019" t="str">
        <x:v>1P</x:v>
      </x:c>
      <x:c r="R21" s="3020"/>
      <x:c r="S21" s="3021"/>
      <x:c r="T21" s="3025" t="n">
        <x:v>5</x:v>
      </x:c>
      <x:c r="U21" s="3026"/>
      <x:c r="V21" s="3026"/>
      <x:c r="W21" s="3027"/>
    </x:row>
    <x:row r="22">
      <x:c r="A22"/>
      <x:c r="B22" s="3045"/>
      <x:c r="C22" s="3046"/>
      <x:c r="D22" s="3046"/>
      <x:c r="E22" s="3046"/>
      <x:c r="F22" s="3046"/>
      <x:c r="G22" s="3046"/>
      <x:c r="H22" s="3046"/>
      <x:c r="I22" s="3047"/>
      <x:c r="J22" s="3011"/>
      <x:c r="K22" s="3012"/>
      <x:c r="L22" s="3012"/>
      <x:c r="M22" s="3041"/>
      <x:c r="N22" s="3016"/>
      <x:c r="O22" s="3017"/>
      <x:c r="P22" s="3018"/>
      <x:c r="Q22" s="3022"/>
      <x:c r="R22" s="3023"/>
      <x:c r="S22" s="3024"/>
      <x:c r="T22" s="3028"/>
      <x:c r="U22" s="3029"/>
      <x:c r="V22" s="3029"/>
      <x:c r="W22" s="3030"/>
    </x:row>
    <x:row r="23">
      <x:c r="A23"/>
      <x:c r="B23" s="3042" t="str">
        <x:v>H2S</x:v>
      </x:c>
      <x:c r="C23" s="3043"/>
      <x:c r="D23" s="3043"/>
      <x:c r="E23" s="3043"/>
      <x:c r="F23" s="3043"/>
      <x:c r="G23" s="3043"/>
      <x:c r="H23" s="3043"/>
      <x:c r="I23" s="3044"/>
      <x:c r="J23" s="3010" t="str">
        <x:v>PPM</x:v>
      </x:c>
      <x:c r="K23" s="3003"/>
      <x:c r="L23" s="3003"/>
      <x:c r="M23" s="3040"/>
      <x:c r="N23" s="3013" t="n">
        <x:v>-2</x:v>
      </x:c>
      <x:c r="O23" s="3014"/>
      <x:c r="P23" s="3015"/>
      <x:c r="Q23" s="3019" t="str">
        <x:v>1S</x:v>
      </x:c>
      <x:c r="R23" s="3020"/>
      <x:c r="S23" s="3021"/>
      <x:c r="T23" s="3025" t="n">
        <x:v>5</x:v>
      </x:c>
      <x:c r="U23" s="3026"/>
      <x:c r="V23" s="3026"/>
      <x:c r="W23" s="3027"/>
    </x:row>
    <x:row r="24">
      <x:c r="A24"/>
      <x:c r="B24" s="3045"/>
      <x:c r="C24" s="3046"/>
      <x:c r="D24" s="3046"/>
      <x:c r="E24" s="3046"/>
      <x:c r="F24" s="3046"/>
      <x:c r="G24" s="3046"/>
      <x:c r="H24" s="3046"/>
      <x:c r="I24" s="3047"/>
      <x:c r="J24" s="3011"/>
      <x:c r="K24" s="3012"/>
      <x:c r="L24" s="3012"/>
      <x:c r="M24" s="3041"/>
      <x:c r="N24" s="3016"/>
      <x:c r="O24" s="3017"/>
      <x:c r="P24" s="3018"/>
      <x:c r="Q24" s="3022"/>
      <x:c r="R24" s="3023"/>
      <x:c r="S24" s="3024"/>
      <x:c r="T24" s="3028"/>
      <x:c r="U24" s="3029"/>
      <x:c r="V24" s="3029"/>
      <x:c r="W24" s="3030"/>
    </x:row>
    <x:row r="25">
      <x:c r="A25"/>
      <x:c r="B25" s="3042" t="str">
        <x:v>H2S</x:v>
      </x:c>
      <x:c r="C25" s="3043"/>
      <x:c r="D25" s="3043"/>
      <x:c r="E25" s="3043"/>
      <x:c r="F25" s="3043"/>
      <x:c r="G25" s="3043"/>
      <x:c r="H25" s="3043"/>
      <x:c r="I25" s="3044"/>
      <x:c r="J25" s="3010" t="str">
        <x:v>PPM</x:v>
      </x:c>
      <x:c r="K25" s="3003"/>
      <x:c r="L25" s="3003"/>
      <x:c r="M25" s="3040"/>
      <x:c r="N25" s="3013" t="n">
        <x:v>-2</x:v>
      </x:c>
      <x:c r="O25" s="3014"/>
      <x:c r="P25" s="3015"/>
      <x:c r="Q25" s="3019" t="str">
        <x:v>4P</x:v>
      </x:c>
      <x:c r="R25" s="3020"/>
      <x:c r="S25" s="3021"/>
      <x:c r="T25" s="3025" t="n">
        <x:v>5</x:v>
      </x:c>
      <x:c r="U25" s="3026"/>
      <x:c r="V25" s="3026"/>
      <x:c r="W25" s="3027"/>
    </x:row>
    <x:row r="26">
      <x:c r="A26"/>
      <x:c r="B26" s="3045"/>
      <x:c r="C26" s="3046"/>
      <x:c r="D26" s="3046"/>
      <x:c r="E26" s="3046"/>
      <x:c r="F26" s="3046"/>
      <x:c r="G26" s="3046"/>
      <x:c r="H26" s="3046"/>
      <x:c r="I26" s="3047"/>
      <x:c r="J26" s="3011"/>
      <x:c r="K26" s="3012"/>
      <x:c r="L26" s="3012"/>
      <x:c r="M26" s="3041"/>
      <x:c r="N26" s="3016"/>
      <x:c r="O26" s="3017"/>
      <x:c r="P26" s="3018"/>
      <x:c r="Q26" s="3022"/>
      <x:c r="R26" s="3023"/>
      <x:c r="S26" s="3024"/>
      <x:c r="T26" s="3028"/>
      <x:c r="U26" s="3029"/>
      <x:c r="V26" s="3029"/>
      <x:c r="W26" s="3030"/>
    </x:row>
    <x:row r="27">
      <x:c r="A27"/>
      <x:c r="B27" s="3042" t="str">
        <x:v>H2S</x:v>
      </x:c>
      <x:c r="C27" s="3043"/>
      <x:c r="D27" s="3043"/>
      <x:c r="E27" s="3043"/>
      <x:c r="F27" s="3043"/>
      <x:c r="G27" s="3043"/>
      <x:c r="H27" s="3043"/>
      <x:c r="I27" s="3044"/>
      <x:c r="J27" s="3010" t="str">
        <x:v>PPM</x:v>
      </x:c>
      <x:c r="K27" s="3003"/>
      <x:c r="L27" s="3003"/>
      <x:c r="M27" s="3040"/>
      <x:c r="N27" s="3013" t="n">
        <x:v>-2</x:v>
      </x:c>
      <x:c r="O27" s="3014"/>
      <x:c r="P27" s="3015"/>
      <x:c r="Q27" s="3019" t="str">
        <x:v>4S</x:v>
      </x:c>
      <x:c r="R27" s="3020"/>
      <x:c r="S27" s="3021"/>
      <x:c r="T27" s="3025" t="n">
        <x:v>5</x:v>
      </x:c>
      <x:c r="U27" s="3026"/>
      <x:c r="V27" s="3026"/>
      <x:c r="W27" s="3027"/>
    </x:row>
    <x:row r="28">
      <x:c r="A28"/>
      <x:c r="B28" s="3045"/>
      <x:c r="C28" s="3046"/>
      <x:c r="D28" s="3046"/>
      <x:c r="E28" s="3046"/>
      <x:c r="F28" s="3046"/>
      <x:c r="G28" s="3046"/>
      <x:c r="H28" s="3046"/>
      <x:c r="I28" s="3047"/>
      <x:c r="J28" s="3011"/>
      <x:c r="K28" s="3012"/>
      <x:c r="L28" s="3012"/>
      <x:c r="M28" s="3041"/>
      <x:c r="N28" s="3016"/>
      <x:c r="O28" s="3017"/>
      <x:c r="P28" s="3018"/>
      <x:c r="Q28" s="3022"/>
      <x:c r="R28" s="3023"/>
      <x:c r="S28" s="3024"/>
      <x:c r="T28" s="3028"/>
      <x:c r="U28" s="3029"/>
      <x:c r="V28" s="3029"/>
      <x:c r="W28" s="3030"/>
    </x:row>
    <x:row r="29">
      <x:c r="A29"/>
      <x:c r="B29" s="3042" t="str">
        <x:v>H2S</x:v>
      </x:c>
      <x:c r="C29" s="3043"/>
      <x:c r="D29" s="3043"/>
      <x:c r="E29" s="3043"/>
      <x:c r="F29" s="3043"/>
      <x:c r="G29" s="3043"/>
      <x:c r="H29" s="3043"/>
      <x:c r="I29" s="3044"/>
      <x:c r="J29" s="3010" t="str">
        <x:v>PPM</x:v>
      </x:c>
      <x:c r="K29" s="3003"/>
      <x:c r="L29" s="3003"/>
      <x:c r="M29" s="3040"/>
      <x:c r="N29" s="3013" t="n">
        <x:v>-2</x:v>
      </x:c>
      <x:c r="O29" s="3014"/>
      <x:c r="P29" s="3015"/>
      <x:c r="Q29" s="3019" t="str">
        <x:v>5P</x:v>
      </x:c>
      <x:c r="R29" s="3020"/>
      <x:c r="S29" s="3021"/>
      <x:c r="T29" s="3025" t="n">
        <x:v>5</x:v>
      </x:c>
      <x:c r="U29" s="3026"/>
      <x:c r="V29" s="3026"/>
      <x:c r="W29" s="3027"/>
    </x:row>
    <x:row r="30">
      <x:c r="A30"/>
      <x:c r="B30" s="3045"/>
      <x:c r="C30" s="3046"/>
      <x:c r="D30" s="3046"/>
      <x:c r="E30" s="3046"/>
      <x:c r="F30" s="3046"/>
      <x:c r="G30" s="3046"/>
      <x:c r="H30" s="3046"/>
      <x:c r="I30" s="3047"/>
      <x:c r="J30" s="3011"/>
      <x:c r="K30" s="3012"/>
      <x:c r="L30" s="3012"/>
      <x:c r="M30" s="3041"/>
      <x:c r="N30" s="3016"/>
      <x:c r="O30" s="3017"/>
      <x:c r="P30" s="3018"/>
      <x:c r="Q30" s="3022"/>
      <x:c r="R30" s="3023"/>
      <x:c r="S30" s="3024"/>
      <x:c r="T30" s="3028"/>
      <x:c r="U30" s="3029"/>
      <x:c r="V30" s="3029"/>
      <x:c r="W30" s="3030"/>
    </x:row>
    <x:row r="31">
      <x:c r="A31"/>
      <x:c r="B31" s="3042" t="str">
        <x:v>H2S</x:v>
      </x:c>
      <x:c r="C31" s="3043"/>
      <x:c r="D31" s="3043"/>
      <x:c r="E31" s="3043"/>
      <x:c r="F31" s="3043"/>
      <x:c r="G31" s="3043"/>
      <x:c r="H31" s="3043"/>
      <x:c r="I31" s="3044"/>
      <x:c r="J31" s="3010" t="str">
        <x:v>PPM</x:v>
      </x:c>
      <x:c r="K31" s="3003"/>
      <x:c r="L31" s="3003"/>
      <x:c r="M31" s="3040"/>
      <x:c r="N31" s="3013" t="n">
        <x:v>-2</x:v>
      </x:c>
      <x:c r="O31" s="3014"/>
      <x:c r="P31" s="3015"/>
      <x:c r="Q31" s="3019" t="str">
        <x:v>5S</x:v>
      </x:c>
      <x:c r="R31" s="3020"/>
      <x:c r="S31" s="3021"/>
      <x:c r="T31" s="3025" t="n">
        <x:v>5</x:v>
      </x:c>
      <x:c r="U31" s="3026"/>
      <x:c r="V31" s="3026"/>
      <x:c r="W31" s="3027"/>
    </x:row>
    <x:row r="32">
      <x:c r="A32"/>
      <x:c r="B32" s="3045"/>
      <x:c r="C32" s="3046"/>
      <x:c r="D32" s="3046"/>
      <x:c r="E32" s="3046"/>
      <x:c r="F32" s="3046"/>
      <x:c r="G32" s="3046"/>
      <x:c r="H32" s="3046"/>
      <x:c r="I32" s="3047"/>
      <x:c r="J32" s="3011"/>
      <x:c r="K32" s="3012"/>
      <x:c r="L32" s="3012"/>
      <x:c r="M32" s="3041"/>
      <x:c r="N32" s="3016"/>
      <x:c r="O32" s="3017"/>
      <x:c r="P32" s="3018"/>
      <x:c r="Q32" s="3022"/>
      <x:c r="R32" s="3023"/>
      <x:c r="S32" s="3024"/>
      <x:c r="T32" s="3028"/>
      <x:c r="U32" s="3029"/>
      <x:c r="V32" s="3029"/>
      <x:c r="W32" s="3030"/>
    </x:row>
    <x:row r="33">
      <x:c r="A33"/>
      <x:c r="B33" s="3042"/>
      <x:c r="C33" s="3043"/>
      <x:c r="D33" s="3043"/>
      <x:c r="E33" s="3043"/>
      <x:c r="F33" s="3043"/>
      <x:c r="G33" s="3043"/>
      <x:c r="H33" s="3043"/>
      <x:c r="I33" s="3044"/>
      <x:c r="J33" s="3010"/>
      <x:c r="K33" s="3003"/>
      <x:c r="L33" s="3003"/>
      <x:c r="M33" s="3040"/>
      <x:c r="N33" s="3013"/>
      <x:c r="O33" s="3014"/>
      <x:c r="P33" s="3015"/>
      <x:c r="Q33" s="3048"/>
      <x:c r="R33" s="3049"/>
      <x:c r="S33" s="3050"/>
      <x:c r="T33" s="3025"/>
      <x:c r="U33" s="3026"/>
      <x:c r="V33" s="3026"/>
      <x:c r="W33" s="3027"/>
    </x:row>
    <x:row r="34">
      <x:c r="A34"/>
      <x:c r="B34" s="3045"/>
      <x:c r="C34" s="3046"/>
      <x:c r="D34" s="3046"/>
      <x:c r="E34" s="3046"/>
      <x:c r="F34" s="3046"/>
      <x:c r="G34" s="3046"/>
      <x:c r="H34" s="3046"/>
      <x:c r="I34" s="3047"/>
      <x:c r="J34" s="3011"/>
      <x:c r="K34" s="3012"/>
      <x:c r="L34" s="3012"/>
      <x:c r="M34" s="3041"/>
      <x:c r="N34" s="3016"/>
      <x:c r="O34" s="3017"/>
      <x:c r="P34" s="3018"/>
      <x:c r="Q34" s="3051"/>
      <x:c r="R34" s="3052"/>
      <x:c r="S34" s="3053"/>
      <x:c r="T34" s="3028"/>
      <x:c r="U34" s="3029"/>
      <x:c r="V34" s="3029"/>
      <x:c r="W34" s="3030"/>
    </x:row>
    <x:row r="35">
      <x:c r="A35"/>
      <x:c r="B35" s="3042"/>
      <x:c r="C35" s="3043"/>
      <x:c r="D35" s="3043"/>
      <x:c r="E35" s="3043"/>
      <x:c r="F35" s="3043"/>
      <x:c r="G35" s="3043"/>
      <x:c r="H35" s="3043"/>
      <x:c r="I35" s="3044"/>
      <x:c r="J35" s="3010"/>
      <x:c r="K35" s="3003"/>
      <x:c r="L35" s="3003"/>
      <x:c r="M35" s="3040"/>
      <x:c r="N35" s="3013"/>
      <x:c r="O35" s="3014"/>
      <x:c r="P35" s="3015"/>
      <x:c r="Q35" s="3010"/>
      <x:c r="R35" s="3003"/>
      <x:c r="S35" s="3040"/>
      <x:c r="T35" s="3025"/>
      <x:c r="U35" s="3026"/>
      <x:c r="V35" s="3026"/>
      <x:c r="W35" s="3027"/>
    </x:row>
    <x:row r="36">
      <x:c r="A36"/>
      <x:c r="B36" s="3045"/>
      <x:c r="C36" s="3046"/>
      <x:c r="D36" s="3046"/>
      <x:c r="E36" s="3046"/>
      <x:c r="F36" s="3046"/>
      <x:c r="G36" s="3046"/>
      <x:c r="H36" s="3046"/>
      <x:c r="I36" s="3047"/>
      <x:c r="J36" s="3011"/>
      <x:c r="K36" s="3012"/>
      <x:c r="L36" s="3012"/>
      <x:c r="M36" s="3041"/>
      <x:c r="N36" s="3016"/>
      <x:c r="O36" s="3017"/>
      <x:c r="P36" s="3018"/>
      <x:c r="Q36" s="3011"/>
      <x:c r="R36" s="3012"/>
      <x:c r="S36" s="3041"/>
      <x:c r="T36" s="3028"/>
      <x:c r="U36" s="3029"/>
      <x:c r="V36" s="3029"/>
      <x:c r="W36" s="3030"/>
    </x:row>
    <x:row r="37">
      <x:c r="A37"/>
      <x:c r="B37" s="3042"/>
      <x:c r="C37" s="3043"/>
      <x:c r="D37" s="3043"/>
      <x:c r="E37" s="3043"/>
      <x:c r="F37" s="3043"/>
      <x:c r="G37" s="3043"/>
      <x:c r="H37" s="3043"/>
      <x:c r="I37" s="3044"/>
      <x:c r="J37" s="3010"/>
      <x:c r="K37" s="3003"/>
      <x:c r="L37" s="3003"/>
      <x:c r="M37" s="3040"/>
      <x:c r="N37" s="3013"/>
      <x:c r="O37" s="3014"/>
      <x:c r="P37" s="3015"/>
      <x:c r="Q37" s="3019"/>
      <x:c r="R37" s="3020"/>
      <x:c r="S37" s="3021"/>
      <x:c r="T37" s="3025"/>
      <x:c r="U37" s="3026"/>
      <x:c r="V37" s="3026"/>
      <x:c r="W37" s="3027"/>
    </x:row>
    <x:row r="38">
      <x:c r="A38"/>
      <x:c r="B38" s="3045"/>
      <x:c r="C38" s="3046"/>
      <x:c r="D38" s="3046"/>
      <x:c r="E38" s="3046"/>
      <x:c r="F38" s="3046"/>
      <x:c r="G38" s="3046"/>
      <x:c r="H38" s="3046"/>
      <x:c r="I38" s="3047"/>
      <x:c r="J38" s="3011"/>
      <x:c r="K38" s="3012"/>
      <x:c r="L38" s="3012"/>
      <x:c r="M38" s="3041"/>
      <x:c r="N38" s="3016"/>
      <x:c r="O38" s="3017"/>
      <x:c r="P38" s="3018"/>
      <x:c r="Q38" s="3022"/>
      <x:c r="R38" s="3023"/>
      <x:c r="S38" s="3024"/>
      <x:c r="T38" s="3028"/>
      <x:c r="U38" s="3029"/>
      <x:c r="V38" s="3029"/>
      <x:c r="W38" s="3030"/>
    </x:row>
    <x:row r="39">
      <x:c r="A39"/>
      <x:c r="B39" s="3042"/>
      <x:c r="C39" s="3043"/>
      <x:c r="D39" s="3043"/>
      <x:c r="E39" s="3043"/>
      <x:c r="F39" s="3043"/>
      <x:c r="G39" s="3043"/>
      <x:c r="H39" s="3043"/>
      <x:c r="I39" s="3044"/>
      <x:c r="J39" s="3010"/>
      <x:c r="K39" s="3003"/>
      <x:c r="L39" s="3003"/>
      <x:c r="M39" s="3040"/>
      <x:c r="N39" s="3013"/>
      <x:c r="O39" s="3014"/>
      <x:c r="P39" s="3015"/>
      <x:c r="Q39" s="3019"/>
      <x:c r="R39" s="3020"/>
      <x:c r="S39" s="3021"/>
      <x:c r="T39" s="3025"/>
      <x:c r="U39" s="3026"/>
      <x:c r="V39" s="3026"/>
      <x:c r="W39" s="3027"/>
    </x:row>
    <x:row r="40">
      <x:c r="A40"/>
      <x:c r="B40" s="3045"/>
      <x:c r="C40" s="3046"/>
      <x:c r="D40" s="3046"/>
      <x:c r="E40" s="3046"/>
      <x:c r="F40" s="3046"/>
      <x:c r="G40" s="3046"/>
      <x:c r="H40" s="3046"/>
      <x:c r="I40" s="3047"/>
      <x:c r="J40" s="3011"/>
      <x:c r="K40" s="3012"/>
      <x:c r="L40" s="3012"/>
      <x:c r="M40" s="3041"/>
      <x:c r="N40" s="3016"/>
      <x:c r="O40" s="3017"/>
      <x:c r="P40" s="3018"/>
      <x:c r="Q40" s="3022"/>
      <x:c r="R40" s="3023"/>
      <x:c r="S40" s="3024"/>
      <x:c r="T40" s="3028"/>
      <x:c r="U40" s="3029"/>
      <x:c r="V40" s="3029"/>
      <x:c r="W40" s="3030"/>
    </x:row>
    <x:row r="41">
      <x:c r="A41"/>
      <x:c r="B41" s="3042"/>
      <x:c r="C41" s="3043"/>
      <x:c r="D41" s="3043"/>
      <x:c r="E41" s="3043"/>
      <x:c r="F41" s="3043"/>
      <x:c r="G41" s="3043"/>
      <x:c r="H41" s="3043"/>
      <x:c r="I41" s="3044"/>
      <x:c r="J41" s="3010"/>
      <x:c r="K41" s="3003"/>
      <x:c r="L41" s="3003"/>
      <x:c r="M41" s="3040"/>
      <x:c r="N41" s="3013"/>
      <x:c r="O41" s="3014"/>
      <x:c r="P41" s="3015"/>
      <x:c r="Q41" s="3048"/>
      <x:c r="R41" s="3049"/>
      <x:c r="S41" s="3050"/>
      <x:c r="T41" s="3025"/>
      <x:c r="U41" s="3026"/>
      <x:c r="V41" s="3026"/>
      <x:c r="W41" s="3027"/>
    </x:row>
    <x:row r="42">
      <x:c r="A42"/>
      <x:c r="B42" s="3045"/>
      <x:c r="C42" s="3046"/>
      <x:c r="D42" s="3046"/>
      <x:c r="E42" s="3046"/>
      <x:c r="F42" s="3046"/>
      <x:c r="G42" s="3046"/>
      <x:c r="H42" s="3046"/>
      <x:c r="I42" s="3047"/>
      <x:c r="J42" s="3011"/>
      <x:c r="K42" s="3012"/>
      <x:c r="L42" s="3012"/>
      <x:c r="M42" s="3041"/>
      <x:c r="N42" s="3016"/>
      <x:c r="O42" s="3017"/>
      <x:c r="P42" s="3018"/>
      <x:c r="Q42" s="3051"/>
      <x:c r="R42" s="3052"/>
      <x:c r="S42" s="3053"/>
      <x:c r="T42" s="3028"/>
      <x:c r="U42" s="3029"/>
      <x:c r="V42" s="3029"/>
      <x:c r="W42" s="3030"/>
    </x:row>
    <x:row r="43">
      <x:c r="A43"/>
      <x:c r="B43" s="3042"/>
      <x:c r="C43" s="3043"/>
      <x:c r="D43" s="3043"/>
      <x:c r="E43" s="3043"/>
      <x:c r="F43" s="3043"/>
      <x:c r="G43" s="3043"/>
      <x:c r="H43" s="3043"/>
      <x:c r="I43" s="3044"/>
      <x:c r="J43" s="3010"/>
      <x:c r="K43" s="3003"/>
      <x:c r="L43" s="3003"/>
      <x:c r="M43" s="3040"/>
      <x:c r="N43" s="3013"/>
      <x:c r="O43" s="3014"/>
      <x:c r="P43" s="3015"/>
      <x:c r="Q43" s="3010"/>
      <x:c r="R43" s="3003"/>
      <x:c r="S43" s="3040"/>
      <x:c r="T43" s="3025"/>
      <x:c r="U43" s="3026"/>
      <x:c r="V43" s="3026"/>
      <x:c r="W43" s="3027"/>
    </x:row>
    <x:row r="44">
      <x:c r="A44"/>
      <x:c r="B44" s="3045"/>
      <x:c r="C44" s="3046"/>
      <x:c r="D44" s="3046"/>
      <x:c r="E44" s="3046"/>
      <x:c r="F44" s="3046"/>
      <x:c r="G44" s="3046"/>
      <x:c r="H44" s="3046"/>
      <x:c r="I44" s="3047"/>
      <x:c r="J44" s="3011"/>
      <x:c r="K44" s="3012"/>
      <x:c r="L44" s="3012"/>
      <x:c r="M44" s="3041"/>
      <x:c r="N44" s="3016"/>
      <x:c r="O44" s="3017"/>
      <x:c r="P44" s="3018"/>
      <x:c r="Q44" s="3011"/>
      <x:c r="R44" s="3012"/>
      <x:c r="S44" s="3041"/>
      <x:c r="T44" s="3028"/>
      <x:c r="U44" s="3029"/>
      <x:c r="V44" s="3029"/>
      <x:c r="W44" s="3030"/>
    </x:row>
    <x:row r="45">
      <x:c r="A45"/>
      <x:c r="B45" s="3034"/>
      <x:c r="C45" s="3035"/>
      <x:c r="D45" s="3035"/>
      <x:c r="E45" s="3035"/>
      <x:c r="F45" s="3035"/>
      <x:c r="G45" s="3035"/>
      <x:c r="H45" s="3035"/>
      <x:c r="I45" s="3036"/>
      <x:c r="J45" s="3010"/>
      <x:c r="K45" s="3003"/>
      <x:c r="L45" s="3003"/>
      <x:c r="M45" s="3040"/>
      <x:c r="N45" s="3013"/>
      <x:c r="O45" s="3014"/>
      <x:c r="P45" s="3015"/>
      <x:c r="Q45" s="3010"/>
      <x:c r="R45" s="3003"/>
      <x:c r="S45" s="3040"/>
      <x:c r="T45" s="3025"/>
      <x:c r="U45" s="3026"/>
      <x:c r="V45" s="3026"/>
      <x:c r="W45" s="3027"/>
    </x:row>
    <x:row r="46">
      <x:c r="A46"/>
      <x:c r="B46" s="3037"/>
      <x:c r="C46" s="3038"/>
      <x:c r="D46" s="3038"/>
      <x:c r="E46" s="3038"/>
      <x:c r="F46" s="3038"/>
      <x:c r="G46" s="3038"/>
      <x:c r="H46" s="3038"/>
      <x:c r="I46" s="3039"/>
      <x:c r="J46" s="3011"/>
      <x:c r="K46" s="3012"/>
      <x:c r="L46" s="3012"/>
      <x:c r="M46" s="3041"/>
      <x:c r="N46" s="3016"/>
      <x:c r="O46" s="3017"/>
      <x:c r="P46" s="3018"/>
      <x:c r="Q46" s="3011"/>
      <x:c r="R46" s="3012"/>
      <x:c r="S46" s="3041"/>
      <x:c r="T46" s="3028"/>
      <x:c r="U46" s="3029"/>
      <x:c r="V46" s="3029"/>
      <x:c r="W46" s="3030"/>
    </x:row>
    <x:row r="47">
      <x:c r="A47"/>
      <x:c r="B47" s="3034"/>
      <x:c r="C47" s="3035"/>
      <x:c r="D47" s="3035"/>
      <x:c r="E47" s="3035"/>
      <x:c r="F47" s="3035"/>
      <x:c r="G47" s="3035"/>
      <x:c r="H47" s="3035"/>
      <x:c r="I47" s="3036"/>
      <x:c r="J47" s="3010"/>
      <x:c r="K47" s="3003"/>
      <x:c r="L47" s="3003"/>
      <x:c r="M47" s="3040"/>
      <x:c r="N47" s="3013"/>
      <x:c r="O47" s="3014"/>
      <x:c r="P47" s="3015"/>
      <x:c r="Q47" s="3010"/>
      <x:c r="R47" s="3003"/>
      <x:c r="S47" s="3040"/>
      <x:c r="T47" s="3025"/>
      <x:c r="U47" s="3026"/>
      <x:c r="V47" s="3026"/>
      <x:c r="W47" s="3027"/>
    </x:row>
    <x:row r="48">
      <x:c r="A48"/>
      <x:c r="B48" s="3037"/>
      <x:c r="C48" s="3038"/>
      <x:c r="D48" s="3038"/>
      <x:c r="E48" s="3038"/>
      <x:c r="F48" s="3038"/>
      <x:c r="G48" s="3038"/>
      <x:c r="H48" s="3038"/>
      <x:c r="I48" s="3039"/>
      <x:c r="J48" s="3011"/>
      <x:c r="K48" s="3012"/>
      <x:c r="L48" s="3012"/>
      <x:c r="M48" s="3041"/>
      <x:c r="N48" s="3016"/>
      <x:c r="O48" s="3017"/>
      <x:c r="P48" s="3018"/>
      <x:c r="Q48" s="3011"/>
      <x:c r="R48" s="3012"/>
      <x:c r="S48" s="3041"/>
      <x:c r="T48" s="3028"/>
      <x:c r="U48" s="3029"/>
      <x:c r="V48" s="3029"/>
      <x:c r="W48" s="3030"/>
    </x:row>
    <x:row r="49">
      <x:c r="A49"/>
      <x:c r="B49" s="3004"/>
      <x:c r="C49" s="3005"/>
      <x:c r="D49" s="3005"/>
      <x:c r="E49" s="3005"/>
      <x:c r="F49" s="3005"/>
      <x:c r="G49" s="3005"/>
      <x:c r="H49" s="3005"/>
      <x:c r="I49" s="3006"/>
      <x:c r="J49" s="3010"/>
      <x:c r="K49" s="3003"/>
      <x:c r="L49" s="3003"/>
      <x:c r="M49" s="3003"/>
      <x:c r="N49" s="3013"/>
      <x:c r="O49" s="3014"/>
      <x:c r="P49" s="3015"/>
      <x:c r="Q49" s="3019"/>
      <x:c r="R49" s="3020"/>
      <x:c r="S49" s="3021"/>
      <x:c r="T49" s="3025"/>
      <x:c r="U49" s="3026"/>
      <x:c r="V49" s="3026"/>
      <x:c r="W49" s="3027"/>
    </x:row>
    <x:row r="50">
      <x:c r="A50"/>
      <x:c r="B50" s="3007"/>
      <x:c r="C50" s="3008"/>
      <x:c r="D50" s="3008"/>
      <x:c r="E50" s="3008"/>
      <x:c r="F50" s="3008"/>
      <x:c r="G50" s="3008"/>
      <x:c r="H50" s="3008"/>
      <x:c r="I50" s="3009"/>
      <x:c r="J50" s="3011"/>
      <x:c r="K50" s="3012"/>
      <x:c r="L50" s="3012"/>
      <x:c r="M50" s="3012"/>
      <x:c r="N50" s="3016"/>
      <x:c r="O50" s="3017"/>
      <x:c r="P50" s="3018"/>
      <x:c r="Q50" s="3022"/>
      <x:c r="R50" s="3023"/>
      <x:c r="S50" s="3024"/>
      <x:c r="T50" s="3028"/>
      <x:c r="U50" s="3029"/>
      <x:c r="V50" s="3029"/>
      <x:c r="W50" s="3030"/>
    </x:row>
    <x:row r="51">
      <x:c r="A51"/>
      <x:c r="B51" s="3004"/>
      <x:c r="C51" s="3005"/>
      <x:c r="D51" s="3005"/>
      <x:c r="E51" s="3005"/>
      <x:c r="F51" s="3005"/>
      <x:c r="G51" s="3005"/>
      <x:c r="H51" s="3005"/>
      <x:c r="I51" s="3006"/>
      <x:c r="J51" s="3010"/>
      <x:c r="K51" s="3003"/>
      <x:c r="L51" s="3003"/>
      <x:c r="M51" s="3003"/>
      <x:c r="N51" s="3013"/>
      <x:c r="O51" s="3014"/>
      <x:c r="P51" s="3015"/>
      <x:c r="Q51" s="3019" t="str">
        <x:v>AVERAGE</x:v>
      </x:c>
      <x:c r="R51" s="3020"/>
      <x:c r="S51" s="3021"/>
      <x:c r="T51" s="3025" t="n">
        <x:v>5</x:v>
      </x:c>
      <x:c r="U51" s="3026"/>
      <x:c r="V51" s="3026"/>
      <x:c r="W51" s="3027"/>
    </x:row>
    <x:row r="52">
      <x:c r="A52"/>
      <x:c r="B52" s="3007"/>
      <x:c r="C52" s="3008"/>
      <x:c r="D52" s="3008"/>
      <x:c r="E52" s="3008"/>
      <x:c r="F52" s="3008"/>
      <x:c r="G52" s="3008"/>
      <x:c r="H52" s="3008"/>
      <x:c r="I52" s="3009"/>
      <x:c r="J52" s="3011"/>
      <x:c r="K52" s="3012"/>
      <x:c r="L52" s="3012"/>
      <x:c r="M52" s="3012"/>
      <x:c r="N52" s="3016"/>
      <x:c r="O52" s="3017"/>
      <x:c r="P52" s="3018"/>
      <x:c r="Q52" s="3022"/>
      <x:c r="R52" s="3023"/>
      <x:c r="S52" s="3024"/>
      <x:c r="T52" s="3028"/>
      <x:c r="U52" s="3029"/>
      <x:c r="V52" s="3029"/>
      <x:c r="W52" s="3030"/>
    </x:row>
    <x:row r="53">
      <x:c r="A53"/>
      <x:c r="B53" s="1151"/>
      <x:c r="C53" s="1151"/>
      <x:c r="D53" s="1151"/>
      <x:c r="E53" s="1151"/>
      <x:c r="F53" s="1151"/>
      <x:c r="G53" s="1151"/>
      <x:c r="H53" s="1151"/>
      <x:c r="I53" s="1152"/>
      <x:c r="J53" s="1152"/>
      <x:c r="K53" s="1153"/>
      <x:c r="L53" s="1153"/>
      <x:c r="M53" s="1153"/>
      <x:c r="N53" s="1153"/>
      <x:c r="O53" s="1153"/>
      <x:c r="P53" s="1153"/>
      <x:c r="Q53" s="1153"/>
      <x:c r="R53" s="1153"/>
      <x:c r="S53" s="1144"/>
      <x:c r="T53" s="1144"/>
      <x:c r="U53" s="1153"/>
      <x:c r="V53" s="1153"/>
      <x:c r="W53" s="1153"/>
    </x:row>
    <x:row r="54">
      <x:c r="A54"/>
      <x:c r="B54" s="1154" t="str">
        <x:v>Remarks:</x:v>
      </x:c>
      <x:c r="C54" s="1623"/>
      <x:c r="D54" s="1623"/>
      <x:c r="E54" s="1623"/>
      <x:c r="F54" s="1623"/>
      <x:c r="G54" s="1623"/>
      <x:c r="H54" s="1623"/>
      <x:c r="I54" s="1624"/>
      <x:c r="J54" s="1624"/>
      <x:c r="K54" s="1625"/>
      <x:c r="L54" s="1625"/>
      <x:c r="M54" s="1625"/>
      <x:c r="N54" s="1625"/>
      <x:c r="O54" s="1625"/>
      <x:c r="P54" s="1625"/>
      <x:c r="Q54" s="1625"/>
      <x:c r="R54" s="1625"/>
      <x:c r="S54" s="1626"/>
      <x:c r="T54" s="1626"/>
      <x:c r="U54" s="1625"/>
      <x:c r="V54" s="1625"/>
      <x:c r="W54" s="1155"/>
    </x:row>
    <x:row r="55">
      <x:c r="A55"/>
      <x:c r="B55" s="3031" t="str">
        <x:v>(1) As described by client</x:v>
      </x:c>
      <x:c r="C55" s="3032"/>
      <x:c r="D55" s="3032"/>
      <x:c r="E55" s="3032"/>
      <x:c r="F55" s="3032"/>
      <x:c r="G55" s="3032"/>
      <x:c r="H55" s="3032"/>
      <x:c r="I55" s="3032"/>
      <x:c r="J55" s="3032"/>
      <x:c r="K55" s="3032"/>
      <x:c r="L55" s="3032"/>
      <x:c r="M55" s="3032"/>
      <x:c r="N55" s="3032"/>
      <x:c r="O55" s="3032"/>
      <x:c r="P55" s="3032"/>
      <x:c r="Q55" s="3032"/>
      <x:c r="R55" s="3032"/>
      <x:c r="S55" s="3032"/>
      <x:c r="T55" s="3032"/>
      <x:c r="U55" s="3032"/>
      <x:c r="V55" s="3032"/>
      <x:c r="W55" s="3033"/>
    </x:row>
    <x:row r="56">
      <x:c r="A56"/>
      <x:c r="B56" s="2995" t="str">
        <x:v>(2) Reading of H2S taken for safety purpose from ship's tanks on deck level via sounding pipes by mean of a H2S detector Eagle 11X052</x:v>
      </x:c>
      <x:c r="C56" s="2996"/>
      <x:c r="D56" s="2996"/>
      <x:c r="E56" s="2996"/>
      <x:c r="F56" s="2996"/>
      <x:c r="G56" s="2996"/>
      <x:c r="H56" s="2996"/>
      <x:c r="I56" s="2996"/>
      <x:c r="J56" s="2996"/>
      <x:c r="K56" s="2996"/>
      <x:c r="L56" s="2996"/>
      <x:c r="M56" s="2996"/>
      <x:c r="N56" s="2996"/>
      <x:c r="O56" s="2996"/>
      <x:c r="P56" s="2996"/>
      <x:c r="Q56" s="2996"/>
      <x:c r="R56" s="2996"/>
      <x:c r="S56" s="2996"/>
      <x:c r="T56" s="2996"/>
      <x:c r="U56" s="2996"/>
      <x:c r="V56" s="2996"/>
      <x:c r="W56" s="2997"/>
    </x:row>
    <x:row r="57">
      <x:c r="A57"/>
      <x:c r="B57" s="2995"/>
      <x:c r="C57" s="2996"/>
      <x:c r="D57" s="2996"/>
      <x:c r="E57" s="2996"/>
      <x:c r="F57" s="2996"/>
      <x:c r="G57" s="2996"/>
      <x:c r="H57" s="2996"/>
      <x:c r="I57" s="2996"/>
      <x:c r="J57" s="2996"/>
      <x:c r="K57" s="2996"/>
      <x:c r="L57" s="2996"/>
      <x:c r="M57" s="2996"/>
      <x:c r="N57" s="2996"/>
      <x:c r="O57" s="2996"/>
      <x:c r="P57" s="2996"/>
      <x:c r="Q57" s="2996"/>
      <x:c r="R57" s="2996"/>
      <x:c r="S57" s="2996"/>
      <x:c r="T57" s="2996"/>
      <x:c r="U57" s="2996"/>
      <x:c r="V57" s="2996"/>
      <x:c r="W57" s="2997"/>
    </x:row>
    <x:row r="58">
      <x:c r="A58"/>
      <x:c r="B58" s="2998"/>
      <x:c r="C58" s="2999"/>
      <x:c r="D58" s="2999"/>
      <x:c r="E58" s="2999"/>
      <x:c r="F58" s="2999"/>
      <x:c r="G58" s="2999"/>
      <x:c r="H58" s="2999"/>
      <x:c r="I58" s="2999"/>
      <x:c r="J58" s="2999"/>
      <x:c r="K58" s="2999"/>
      <x:c r="L58" s="2999"/>
      <x:c r="M58" s="2999"/>
      <x:c r="N58" s="2999"/>
      <x:c r="O58" s="2999"/>
      <x:c r="P58" s="2999"/>
      <x:c r="Q58" s="2999"/>
      <x:c r="R58" s="2999"/>
      <x:c r="S58" s="2999"/>
      <x:c r="T58" s="2999"/>
      <x:c r="U58" s="2999"/>
      <x:c r="V58" s="2999"/>
      <x:c r="W58" s="3000"/>
    </x:row>
    <x:row r="59">
      <x:c r="A59"/>
      <x:c r="B59" s="1156"/>
      <x:c r="C59" s="1156"/>
      <x:c r="D59" s="1156"/>
      <x:c r="E59" s="1156"/>
      <x:c r="F59" s="1156"/>
      <x:c r="G59" s="1156"/>
      <x:c r="H59" s="1156"/>
      <x:c r="I59" s="1156"/>
      <x:c r="J59" s="1156"/>
      <x:c r="K59" s="1156"/>
      <x:c r="L59" s="1156"/>
      <x:c r="M59" s="1156"/>
      <x:c r="N59" s="1156"/>
      <x:c r="O59" s="1156"/>
      <x:c r="P59" s="1156"/>
      <x:c r="Q59" s="1156"/>
      <x:c r="R59" s="1156"/>
      <x:c r="S59" s="1156"/>
      <x:c r="T59" s="1156"/>
      <x:c r="U59" s="1156"/>
      <x:c r="V59" s="1156"/>
      <x:c r="W59" s="1156"/>
    </x:row>
    <x:row r="60">
      <x:c r="A60"/>
      <x:c r="B60" s="1156"/>
      <x:c r="C60" s="1156"/>
      <x:c r="D60" s="1156"/>
      <x:c r="E60" s="1156"/>
      <x:c r="F60" s="1156"/>
      <x:c r="G60" s="1156"/>
      <x:c r="H60" s="1156"/>
      <x:c r="I60" s="1156"/>
      <x:c r="J60" s="1156"/>
      <x:c r="K60" s="1156"/>
      <x:c r="L60" s="1156"/>
      <x:c r="M60" s="1156"/>
      <x:c r="N60" s="1156"/>
      <x:c r="O60" s="1156"/>
      <x:c r="P60" s="1156"/>
      <x:c r="Q60" s="1156"/>
      <x:c r="R60" s="1156"/>
      <x:c r="S60" s="1156"/>
      <x:c r="T60" s="1156"/>
      <x:c r="U60" s="1156"/>
      <x:c r="V60" s="1156"/>
      <x:c r="W60" s="1156"/>
    </x:row>
    <x:row r="61">
      <x:c r="A61"/>
      <x:c r="B61" s="1156"/>
      <x:c r="C61" s="1156"/>
      <x:c r="D61" s="1156"/>
      <x:c r="E61" s="1156"/>
      <x:c r="F61" s="1156"/>
      <x:c r="G61" s="1156"/>
      <x:c r="H61" s="1156"/>
      <x:c r="I61" s="1156"/>
      <x:c r="J61" s="1156"/>
      <x:c r="K61" s="1156"/>
      <x:c r="L61" s="1156"/>
      <x:c r="M61" s="1156"/>
      <x:c r="N61" s="1156"/>
      <x:c r="O61" s="1156"/>
      <x:c r="P61" s="1156"/>
      <x:c r="Q61" s="1156"/>
      <x:c r="R61" s="1156"/>
      <x:c r="S61" s="1156"/>
      <x:c r="T61" s="1156"/>
      <x:c r="U61" s="1156"/>
      <x:c r="V61" s="1156"/>
      <x:c r="W61" s="1156"/>
    </x:row>
    <x:row r="62">
      <x:c r="A62"/>
      <x:c r="B62" s="1153"/>
      <x:c r="C62" s="1153"/>
      <x:c r="D62" s="1153"/>
      <x:c r="E62" s="1144"/>
      <x:c r="F62" s="1144"/>
      <x:c r="G62" s="1153"/>
      <x:c r="H62" s="1153"/>
      <x:c r="I62" s="1153"/>
      <x:c r="J62" s="1152"/>
      <x:c r="K62" s="1153"/>
      <x:c r="L62" s="1153"/>
      <x:c r="M62" s="1153"/>
      <x:c r="N62" s="1153"/>
      <x:c r="O62" s="1153"/>
      <x:c r="P62" s="1153"/>
      <x:c r="Q62" s="1153"/>
      <x:c r="R62" s="1153"/>
      <x:c r="S62" s="1144"/>
      <x:c r="T62" s="1144"/>
      <x:c r="U62" s="1153"/>
      <x:c r="V62" s="1153"/>
      <x:c r="W62" s="1153"/>
    </x:row>
    <x:row r="63">
      <x:c r="A63"/>
      <x:c r="B63" s="3001" t="str">
        <x:v>Original signature on file</x:v>
      </x:c>
      <x:c r="C63" s="3001"/>
      <x:c r="D63" s="3001"/>
      <x:c r="E63" s="3001"/>
      <x:c r="F63" s="3001"/>
      <x:c r="G63" s="3001"/>
      <x:c r="H63" s="3001"/>
      <x:c r="I63" s="3001"/>
      <x:c r="J63" s="1157"/>
      <x:c r="K63" s="1158"/>
      <x:c r="L63" s="1158"/>
      <x:c r="M63" s="1158"/>
      <x:c r="N63" s="1158"/>
      <x:c r="O63" s="1158"/>
      <x:c r="P63" s="3001" t="str">
        <x:v>Original signature on file</x:v>
      </x:c>
      <x:c r="Q63" s="3001"/>
      <x:c r="R63" s="3001"/>
      <x:c r="S63" s="3001"/>
      <x:c r="T63" s="3001"/>
      <x:c r="U63" s="3001"/>
      <x:c r="V63" s="3001"/>
      <x:c r="W63" s="3001"/>
      <x:c r="X63" s="1159"/>
    </x:row>
    <x:row r="64">
      <x:c r="A64"/>
      <x:c r="B64" s="3002" t="str">
        <x:v>ABHINAV HANDA</x:v>
      </x:c>
      <x:c r="C64" s="3002"/>
      <x:c r="D64" s="3002"/>
      <x:c r="E64" s="3002"/>
      <x:c r="F64" s="3002"/>
      <x:c r="G64" s="3002"/>
      <x:c r="H64" s="3002"/>
      <x:c r="I64" s="3002"/>
      <x:c r="J64" s="1160"/>
      <x:c r="K64" s="1160"/>
      <x:c r="L64" s="1160"/>
      <x:c r="M64" s="1160"/>
      <x:c r="N64" s="1144"/>
      <x:c r="O64" s="1144"/>
      <x:c r="P64" s="3002"/>
      <x:c r="Q64" s="3002"/>
      <x:c r="R64" s="3002"/>
      <x:c r="S64" s="3002"/>
      <x:c r="T64" s="3002"/>
      <x:c r="U64" s="3002"/>
      <x:c r="V64" s="3002"/>
      <x:c r="W64" s="3002"/>
    </x:row>
    <x:row r="65">
      <x:c r="A65"/>
      <x:c r="B65" s="3003" t="str">
        <x:v>VESSEL REPRESENTATIVE</x:v>
      </x:c>
      <x:c r="C65" s="3003"/>
      <x:c r="D65" s="3003"/>
      <x:c r="E65" s="3003"/>
      <x:c r="F65" s="3003"/>
      <x:c r="G65" s="3003"/>
      <x:c r="H65" s="3003"/>
      <x:c r="I65" s="3003"/>
      <x:c r="J65" s="1160"/>
      <x:c r="K65" s="1160"/>
      <x:c r="L65" s="1161"/>
      <x:c r="M65" s="1160"/>
      <x:c r="N65" s="1162"/>
      <x:c r="O65" s="1162"/>
      <x:c r="P65" s="3003" t="str">
        <x:v>ACI LOSS CONTROL</x:v>
      </x:c>
      <x:c r="Q65" s="3003"/>
      <x:c r="R65" s="3003"/>
      <x:c r="S65" s="3003"/>
      <x:c r="T65" s="3003"/>
      <x:c r="U65" s="3003"/>
      <x:c r="V65" s="3003"/>
      <x:c r="W65" s="3003"/>
    </x:row>
    <x:row r="66">
      <x:c r="B66" s="1160"/>
      <x:c r="C66" s="1160"/>
      <x:c r="D66" s="1160"/>
      <x:c r="E66" s="1160"/>
      <x:c r="F66" s="1160"/>
      <x:c r="G66" s="1160"/>
      <x:c r="H66" s="1160"/>
      <x:c r="I66" s="1160"/>
      <x:c r="J66" s="1160"/>
      <x:c r="K66" s="1160"/>
      <x:c r="L66" s="1161"/>
      <x:c r="M66" s="1160"/>
      <x:c r="N66" s="1162"/>
      <x:c r="O66" s="1162"/>
      <x:c r="P66" s="1163"/>
      <x:c r="Q66" s="1164"/>
      <x:c r="R66" s="1164"/>
      <x:c r="S66" s="1164"/>
      <x:c r="T66" s="1164"/>
      <x:c r="U66" s="1164"/>
      <x:c r="V66" s="1164"/>
      <x:c r="W66" s="1164"/>
    </x:row>
    <x:row r="67">
      <x:c r="B67" s="1160"/>
      <x:c r="C67" s="1160"/>
      <x:c r="D67" s="1160"/>
      <x:c r="E67" s="1160"/>
      <x:c r="F67" s="1160"/>
      <x:c r="G67" s="1160"/>
      <x:c r="H67" s="1160"/>
      <x:c r="I67" s="1160"/>
      <x:c r="J67" s="1160"/>
      <x:c r="K67" s="1160"/>
      <x:c r="L67" s="1160"/>
      <x:c r="M67" s="1160"/>
      <x:c r="N67" s="1165"/>
      <x:c r="O67" s="1165"/>
      <x:c r="P67" s="1165"/>
      <x:c r="Q67" s="1165"/>
      <x:c r="R67" s="1165"/>
      <x:c r="S67" s="1165"/>
      <x:c r="T67" s="1165"/>
      <x:c r="U67" s="1165"/>
      <x:c r="V67" s="1165"/>
      <x:c r="W67" s="1165"/>
    </x:row>
    <x:row r="68">
      <x:c r="B68" s="1160"/>
      <x:c r="C68" s="1160"/>
      <x:c r="D68" s="1160"/>
      <x:c r="E68" s="1160"/>
      <x:c r="F68" s="1160"/>
      <x:c r="G68" s="1160"/>
      <x:c r="H68" s="1160"/>
      <x:c r="I68" s="1160"/>
      <x:c r="J68" s="1160"/>
      <x:c r="K68" s="1160"/>
      <x:c r="L68" s="1160"/>
      <x:c r="M68" s="1160"/>
      <x:c r="N68" s="1160"/>
      <x:c r="O68" s="1160"/>
      <x:c r="P68" s="1160"/>
      <x:c r="Q68" s="1160"/>
      <x:c r="R68" s="1160"/>
      <x:c r="S68" s="1160"/>
      <x:c r="T68" s="1160"/>
      <x:c r="U68" s="1160"/>
      <x:c r="V68" s="1160"/>
      <x:c r="W68" s="1160"/>
    </x:row>
    <x:row r="69">
      <x:c r="C69" s="1160"/>
      <x:c r="D69" s="1160"/>
      <x:c r="E69" s="1160"/>
      <x:c r="F69" s="1160"/>
      <x:c r="G69" s="1160"/>
      <x:c r="H69" s="1160"/>
      <x:c r="I69" s="1160"/>
      <x:c r="J69" s="1160"/>
      <x:c r="K69" s="1160"/>
      <x:c r="L69" s="1160"/>
      <x:c r="M69" s="1160"/>
      <x:c r="N69" s="1160"/>
      <x:c r="O69" s="1160"/>
      <x:c r="P69" s="1160"/>
      <x:c r="Q69" s="1160"/>
      <x:c r="R69" s="1160"/>
      <x:c r="S69" s="1160"/>
      <x:c r="T69" s="1160"/>
      <x:c r="U69" s="1160"/>
      <x:c r="V69" s="1160"/>
      <x:c r="W69" s="1160"/>
    </x:row>
    <x:row r="71">
      <x:c r="B71" s="1166"/>
      <x:c r="C71" s="1166"/>
      <x:c r="D71" s="1166"/>
      <x:c r="E71" s="1166"/>
      <x:c r="F71" s="1167"/>
      <x:c r="T71" s="1166"/>
      <x:c r="U71" s="1166"/>
      <x:c r="V71" s="1166"/>
      <x:c r="W71" s="1166"/>
    </x:row>
    <x:row r="72">
      <x:c r="A72" s="1168"/>
      <x:c r="B72" s="1168"/>
      <x:c r="C72" s="1168"/>
      <x:c r="D72" s="1168"/>
      <x:c r="E72" s="1168"/>
      <x:c r="F72" s="1166"/>
      <x:c r="G72" s="1123"/>
      <x:c r="H72" s="1166"/>
      <x:c r="I72" s="1166"/>
      <x:c r="J72" s="1166"/>
      <x:c r="K72" s="1166"/>
      <x:c r="L72" s="1166"/>
      <x:c r="M72" s="1168"/>
      <x:c r="X72" s="1168"/>
    </x:row>
    <x:row r="74">
      <x:c r="B74" s="1160"/>
      <x:c r="C74" s="1160"/>
      <x:c r="D74" s="1160"/>
      <x:c r="E74" s="1160"/>
      <x:c r="F74" s="1160"/>
      <x:c r="G74" s="1160"/>
      <x:c r="H74" s="1160"/>
      <x:c r="I74" s="1160"/>
      <x:c r="J74" s="1160"/>
      <x:c r="K74" s="1160"/>
      <x:c r="L74" s="1160"/>
      <x:c r="M74" s="1160"/>
      <x:c r="N74" s="1160"/>
      <x:c r="O74" s="1160"/>
      <x:c r="P74" s="1160"/>
      <x:c r="Q74" s="1160"/>
      <x:c r="R74" s="1160"/>
      <x:c r="S74" s="1160"/>
      <x:c r="T74" s="1160"/>
      <x:c r="U74" s="1160"/>
      <x:c r="V74" s="1160"/>
      <x:c r="W74" s="1160"/>
    </x:row>
    <x:row r="75">
      <x:c r="C75" s="1160"/>
      <x:c r="D75" s="1160"/>
      <x:c r="E75" s="1160"/>
      <x:c r="F75" s="1160"/>
      <x:c r="G75" s="1160"/>
      <x:c r="H75" s="1160"/>
      <x:c r="I75" s="1160"/>
      <x:c r="J75" s="1160"/>
      <x:c r="K75" s="1160"/>
      <x:c r="L75" s="1160"/>
      <x:c r="M75" s="1160"/>
      <x:c r="N75" s="1160"/>
      <x:c r="O75" s="1160"/>
      <x:c r="P75" s="1160"/>
      <x:c r="Q75" s="1160"/>
      <x:c r="R75" s="1160"/>
      <x:c r="S75" s="1160"/>
      <x:c r="T75" s="1160"/>
      <x:c r="U75" s="1160"/>
      <x:c r="V75" s="1160"/>
      <x:c r="W75" s="1160"/>
    </x:row>
    <x:row r="76">
      <x:c r="B76" s="1160"/>
      <x:c r="C76" s="1160"/>
      <x:c r="D76" s="1160"/>
      <x:c r="E76" s="1144"/>
      <x:c r="F76" s="1144"/>
      <x:c r="G76" s="1144"/>
      <x:c r="H76" s="1144"/>
      <x:c r="I76" s="1144"/>
      <x:c r="J76" s="1144"/>
      <x:c r="K76" s="1144"/>
      <x:c r="L76" s="1144"/>
      <x:c r="M76" s="1144"/>
      <x:c r="N76" s="1144"/>
      <x:c r="O76" s="1144"/>
      <x:c r="P76" s="1144"/>
      <x:c r="Q76" s="1144"/>
      <x:c r="R76" s="1144"/>
      <x:c r="S76" s="1144"/>
      <x:c r="T76" s="1144"/>
      <x:c r="U76" s="1144"/>
      <x:c r="V76" s="1144"/>
      <x:c r="W76" s="1144"/>
    </x:row>
    <x:row r="78">
      <x:c r="B78" s="1166"/>
      <x:c r="C78" s="1166"/>
      <x:c r="D78" s="1166"/>
      <x:c r="E78" s="1166"/>
      <x:c r="F78" s="1167"/>
      <x:c r="T78" s="1166"/>
      <x:c r="U78" s="1166"/>
      <x:c r="V78" s="1166"/>
      <x:c r="W78" s="1166"/>
    </x:row>
  </x:sheetData>
  <x:mergeCells>
    <x:mergeCell ref="J12:W12"/>
    <x:mergeCell ref="J13:W13"/>
    <x:mergeCell ref="J14:W14"/>
    <x:mergeCell ref="J15:W15"/>
    <x:mergeCell ref="B17:W17"/>
    <x:mergeCell ref="I18:M18"/>
    <x:mergeCell ref="Q18:U18"/>
    <x:mergeCell ref="J6:W6"/>
    <x:mergeCell ref="J7:W7"/>
    <x:mergeCell ref="J8:W8"/>
    <x:mergeCell ref="J9:W9"/>
    <x:mergeCell ref="J10:W10"/>
    <x:mergeCell ref="J11:W11"/>
    <x:mergeCell ref="B20:I20"/>
    <x:mergeCell ref="J20:M20"/>
    <x:mergeCell ref="N20:P20"/>
    <x:mergeCell ref="Q20:S20"/>
    <x:mergeCell ref="T20:W20"/>
    <x:mergeCell ref="B21:I22"/>
    <x:mergeCell ref="J21:M22"/>
    <x:mergeCell ref="N21:P22"/>
    <x:mergeCell ref="Q21:S22"/>
    <x:mergeCell ref="T21:W22"/>
    <x:mergeCell ref="B23:I24"/>
    <x:mergeCell ref="J23:M24"/>
    <x:mergeCell ref="N23:P24"/>
    <x:mergeCell ref="Q23:S24"/>
    <x:mergeCell ref="T23:W24"/>
    <x:mergeCell ref="B25:I26"/>
    <x:mergeCell ref="J25:M26"/>
    <x:mergeCell ref="N25:P26"/>
    <x:mergeCell ref="Q25:S26"/>
    <x:mergeCell ref="T25:W26"/>
    <x:mergeCell ref="B27:I28"/>
    <x:mergeCell ref="J27:M28"/>
    <x:mergeCell ref="N27:P28"/>
    <x:mergeCell ref="Q27:S28"/>
    <x:mergeCell ref="T27:W28"/>
    <x:mergeCell ref="B29:I30"/>
    <x:mergeCell ref="J29:M30"/>
    <x:mergeCell ref="N29:P30"/>
    <x:mergeCell ref="Q29:S30"/>
    <x:mergeCell ref="T29:W30"/>
    <x:mergeCell ref="B31:I32"/>
    <x:mergeCell ref="J31:M32"/>
    <x:mergeCell ref="N31:P32"/>
    <x:mergeCell ref="Q31:S32"/>
    <x:mergeCell ref="T31:W32"/>
    <x:mergeCell ref="B33:I34"/>
    <x:mergeCell ref="J33:M34"/>
    <x:mergeCell ref="N33:P34"/>
    <x:mergeCell ref="Q33:S34"/>
    <x:mergeCell ref="T33:W34"/>
    <x:mergeCell ref="B35:I36"/>
    <x:mergeCell ref="J35:M36"/>
    <x:mergeCell ref="N35:P36"/>
    <x:mergeCell ref="Q35:S36"/>
    <x:mergeCell ref="T35:W36"/>
    <x:mergeCell ref="B37:I38"/>
    <x:mergeCell ref="J37:M38"/>
    <x:mergeCell ref="N37:P38"/>
    <x:mergeCell ref="Q37:S38"/>
    <x:mergeCell ref="T37:W38"/>
    <x:mergeCell ref="B39:I40"/>
    <x:mergeCell ref="J39:M40"/>
    <x:mergeCell ref="N39:P40"/>
    <x:mergeCell ref="Q39:S40"/>
    <x:mergeCell ref="T39:W40"/>
    <x:mergeCell ref="B41:I42"/>
    <x:mergeCell ref="J41:M42"/>
    <x:mergeCell ref="N41:P42"/>
    <x:mergeCell ref="Q41:S42"/>
    <x:mergeCell ref="T41:W42"/>
    <x:mergeCell ref="B43:I44"/>
    <x:mergeCell ref="J43:M44"/>
    <x:mergeCell ref="N43:P44"/>
    <x:mergeCell ref="Q43:S44"/>
    <x:mergeCell ref="T43:W44"/>
    <x:mergeCell ref="B45:I46"/>
    <x:mergeCell ref="J45:M46"/>
    <x:mergeCell ref="N45:P46"/>
    <x:mergeCell ref="Q45:S46"/>
    <x:mergeCell ref="T45:W46"/>
    <x:mergeCell ref="B47:I48"/>
    <x:mergeCell ref="J47:M48"/>
    <x:mergeCell ref="N47:P48"/>
    <x:mergeCell ref="Q47:S48"/>
    <x:mergeCell ref="T47:W48"/>
    <x:mergeCell ref="B49:I50"/>
    <x:mergeCell ref="J49:M50"/>
    <x:mergeCell ref="N49:P50"/>
    <x:mergeCell ref="Q49:S50"/>
    <x:mergeCell ref="T49:W50"/>
    <x:mergeCell ref="B56:W58"/>
    <x:mergeCell ref="B63:I63"/>
    <x:mergeCell ref="P63:W63"/>
    <x:mergeCell ref="B64:I64"/>
    <x:mergeCell ref="P64:W64"/>
    <x:mergeCell ref="B65:I65"/>
    <x:mergeCell ref="P65:W65"/>
    <x:mergeCell ref="B51:I52"/>
    <x:mergeCell ref="J51:M52"/>
    <x:mergeCell ref="N51:P52"/>
    <x:mergeCell ref="Q51:S52"/>
    <x:mergeCell ref="T51:W52"/>
    <x:mergeCell ref="B55:W55"/>
  </x:mergeCells>
  <x:conditionalFormatting sqref="Q21:W44 T45:W50">
    <x:cfRule type="expression" dxfId="201" priority="2">
      <x:formula>$T21&gt;80</x:formula>
    </x:cfRule>
  </x:conditionalFormatting>
  <x:conditionalFormatting sqref="T21:W52">
    <x:cfRule type="cellIs" dxfId="200" priority="1" operator="greaterThan">
      <x:formula>80</x:formula>
    </x:cfRule>
  </x:conditionalFormatting>
  <x:pageMargins left="0.7" right="0.7" top="0.75" bottom="0.75" header="0.3" footer="0.3"/>
  <x:drawing xmlns:r="http://schemas.openxmlformats.org/officeDocument/2006/relationships" r:id="R3e52eb63c5ae41b2"/>
  <x:legacyDrawing xmlns:r="http://schemas.openxmlformats.org/officeDocument/2006/relationships" r:id="Rabfb0e1ae5c04d30"/>
</x:worksheet>
</file>

<file path=xl/worksheets/sheet13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5"/>
  <x:cols>
    <x:col min="1" max="1" width="8.5703125" style="2070" customWidth="1"/>
    <x:col min="2" max="2" width="1.5703125" style="2070" customWidth="1"/>
    <x:col min="3" max="4" width="7.5703125" style="2070" customWidth="1"/>
    <x:col min="5" max="5" width="10" style="2070" customWidth="1"/>
    <x:col min="6" max="6" width="4" style="339" customWidth="1"/>
    <x:col min="7" max="7" width="5.42578125" style="339" customWidth="1"/>
    <x:col min="8" max="8" width="7" style="339" customWidth="1"/>
    <x:col min="9" max="9" width="6" style="339" customWidth="1"/>
    <x:col min="10" max="10" width="6.42578125" style="339" customWidth="1"/>
    <x:col min="11" max="11" width="17.7109375" style="339" customWidth="1"/>
    <x:col min="12" max="12" width="9.5703125" style="339" customWidth="1"/>
    <x:col min="13" max="13" width="9.140625" style="339" customWidth="1"/>
    <x:col min="14" max="14" width="13.28515625" style="339" customWidth="1"/>
    <x:col min="15" max="15" width="4.85546875" style="339" customWidth="1"/>
    <x:col min="16" max="16" width="5.42578125" style="339" customWidth="1"/>
    <x:col min="17" max="18" width="7.5703125" style="329" customWidth="1"/>
    <x:col min="19" max="19" width="8" style="329" customWidth="1"/>
    <x:col min="20" max="25" width="9" style="329" customWidth="1"/>
    <x:col min="26" max="26" width="11.140625" style="329" customWidth="1"/>
    <x:col min="27" max="27" width="10.140625" style="329" customWidth="1"/>
    <x:col min="28" max="28" width="11.140625" style="329" customWidth="1"/>
    <x:col min="29" max="29" width="11.42578125" style="329" customWidth="1"/>
    <x:col min="30" max="30" width="15.7109375" style="329" customWidth="1"/>
    <x:col min="31" max="33" width="11.42578125" style="329" customWidth="1"/>
    <x:col min="34" max="34" width="7.7109375" style="329" hidden="1" customWidth="1"/>
    <x:col min="35" max="35" width="6" style="329" hidden="1" customWidth="1"/>
    <x:col min="36" max="36" width="14.5703125" style="329" hidden="1" customWidth="1"/>
    <x:col min="37" max="37" width="11.42578125" style="329" hidden="1" customWidth="1"/>
    <x:col min="38" max="38" width="11.7109375" style="329" hidden="1" customWidth="1"/>
    <x:col min="39" max="39" width="11.42578125" style="329" hidden="1" customWidth="1"/>
    <x:col min="40" max="40" width="8" style="329" hidden="1" customWidth="1"/>
    <x:col min="41" max="41" width="7" style="329" hidden="1" customWidth="1"/>
    <x:col min="42" max="42" width="5.42578125" style="329" hidden="1" customWidth="1"/>
    <x:col min="43" max="43" width="12.42578125" style="329" hidden="1" customWidth="1"/>
    <x:col min="44" max="49" width="11.42578125" style="329" hidden="1" customWidth="1"/>
    <x:col min="50" max="50" width="7.42578125" style="329" hidden="1" customWidth="1"/>
    <x:col min="51" max="53" width="11.42578125" style="329" hidden="1" customWidth="1"/>
    <x:col min="54" max="54" width="7.42578125" style="329" hidden="1" customWidth="1"/>
    <x:col min="55" max="56" width="11.42578125" style="329" hidden="1" customWidth="1"/>
    <x:col min="57" max="57" width="7.28515625" style="329" hidden="1" customWidth="1"/>
    <x:col min="58" max="63" width="11.42578125" style="329" hidden="1" customWidth="1"/>
    <x:col min="64" max="64" width="12.42578125" style="329" hidden="1" customWidth="1"/>
    <x:col min="65" max="77" width="11.42578125" style="329" hidden="1" customWidth="1"/>
    <x:col min="78" max="78" width="9" style="329" hidden="1" customWidth="1"/>
    <x:col min="79" max="84" width="11.42578125" style="329" hidden="1" customWidth="1"/>
    <x:col min="85" max="85" width="12.42578125" style="329" hidden="1" customWidth="1"/>
    <x:col min="86" max="95" width="11.42578125" style="329" hidden="1" customWidth="1"/>
    <x:col min="96" max="96" width="12.28515625" style="329" hidden="1" customWidth="1"/>
    <x:col min="97" max="126" width="11.42578125" style="329" hidden="1" customWidth="1"/>
    <x:col min="127" max="132" width="0" style="329" hidden="1" customWidth="1"/>
    <x:col min="133" max="16384" width="11.42578125" style="329" customWidth="0"/>
  </x:cols>
  <x:sheetData>
    <x:row r="1" ht="61.150001525878906" customHeight="1">
      <x:c r="A1" s="4191"/>
      <x:c r="B1" s="4191"/>
      <x:c r="C1" s="4191"/>
      <x:c r="D1" s="4191"/>
      <x:c r="E1" s="4096"/>
      <x:c r="F1" s="4163"/>
      <x:c r="G1" s="4143"/>
      <x:c r="H1" s="4143"/>
      <x:c r="I1" s="4143"/>
      <x:c r="J1" s="4143"/>
      <x:c r="K1" s="4143"/>
      <x:c r="L1" s="4143"/>
      <x:c r="M1" s="2194"/>
      <x:c r="N1" s="2194"/>
      <x:c r="O1" s="2194"/>
      <x:c r="P1" s="2194"/>
      <x:c r="Q1" s="2071"/>
      <x:c r="R1" s="207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/>
      <x:c r="CV1"/>
      <x:c r="CW1"/>
      <x:c r="CX1"/>
      <x:c r="CY1"/>
      <x:c r="CZ1"/>
      <x:c r="DA1"/>
      <x:c r="DB1"/>
      <x:c r="DC1"/>
      <x:c r="DD1"/>
      <x:c r="DE1"/>
      <x:c r="DF1"/>
      <x:c r="DG1"/>
      <x:c r="DH1"/>
      <x:c r="DI1"/>
      <x:c r="DJ1"/>
      <x:c r="DK1"/>
      <x:c r="DL1"/>
      <x:c r="DM1"/>
      <x:c r="DN1"/>
      <x:c r="DO1"/>
      <x:c r="DP1"/>
      <x:c r="DQ1"/>
      <x:c r="DR1"/>
      <x:c r="DS1"/>
      <x:c r="DT1"/>
      <x:c r="DU1"/>
      <x:c r="DV1"/>
    </x:row>
    <x:row r="2" ht="18" customHeight="1">
      <x:c r="A2" s="4193" t="str">
        <x:v>VESSEL ULLAGE REPORT</x:v>
      </x:c>
      <x:c r="B2" s="4193"/>
      <x:c r="C2" s="4193"/>
      <x:c r="D2" s="4193"/>
      <x:c r="E2" s="4193"/>
      <x:c r="F2" s="4193"/>
      <x:c r="G2" s="4193"/>
      <x:c r="H2" s="4193"/>
      <x:c r="I2" s="4193"/>
      <x:c r="J2" s="4193"/>
      <x:c r="K2" s="4193"/>
      <x:c r="L2" s="4193"/>
      <x:c r="M2" s="3190"/>
      <x:c r="N2" s="3190"/>
      <x:c r="O2" s="3190"/>
      <x:c r="P2" s="3190"/>
      <x:c r="Q2" s="2072"/>
      <x:c r="R2" s="2072"/>
      <x:c r="S2" s="2072"/>
      <x:c r="T2" s="2072"/>
      <x:c r="U2" s="2072"/>
      <x:c r="V2" s="2072"/>
      <x:c r="W2" s="2072"/>
      <x:c r="X2" s="2072"/>
      <x:c r="Y2" s="207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/>
      <x:c r="DF2"/>
      <x:c r="DG2"/>
      <x:c r="DH2"/>
      <x:c r="DI2"/>
      <x:c r="DJ2"/>
      <x:c r="DK2"/>
      <x:c r="DL2"/>
      <x:c r="DM2"/>
      <x:c r="DN2"/>
      <x:c r="DO2"/>
      <x:c r="DP2"/>
      <x:c r="DQ2"/>
      <x:c r="DR2"/>
      <x:c r="DS2"/>
      <x:c r="DT2"/>
      <x:c r="DU2"/>
      <x:c r="DV2"/>
    </x:row>
    <x:row r="3" ht="13.5" customHeight="1">
      <x:c r="A3" s="4188" t="str">
        <x:v>BEFORE DISCHARGE</x:v>
      </x:c>
      <x:c r="B3" s="4188"/>
      <x:c r="C3" s="4188"/>
      <x:c r="D3" s="4188"/>
      <x:c r="E3" s="4188"/>
      <x:c r="F3" s="4188"/>
      <x:c r="G3" s="4188"/>
      <x:c r="H3" s="4188"/>
      <x:c r="I3" s="4188"/>
      <x:c r="J3" s="4188"/>
      <x:c r="K3" s="4188"/>
      <x:c r="L3" s="4188"/>
      <x:c r="M3" s="3191"/>
      <x:c r="N3" s="3191"/>
      <x:c r="O3" s="3191"/>
      <x:c r="P3" s="3191"/>
      <x:c r="Q3" s="2072"/>
      <x:c r="R3" s="2072"/>
      <x:c r="S3" s="2072"/>
      <x:c r="T3" s="2072"/>
      <x:c r="U3" s="2072"/>
      <x:c r="V3" s="2072"/>
      <x:c r="W3" s="2072"/>
      <x:c r="X3" s="2072"/>
      <x:c r="Y3" s="2072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/>
      <x:c r="DF3"/>
      <x:c r="DG3"/>
      <x:c r="DH3"/>
      <x:c r="DI3"/>
      <x:c r="DJ3"/>
      <x:c r="DK3"/>
      <x:c r="DL3"/>
      <x:c r="DM3"/>
      <x:c r="DN3"/>
      <x:c r="DO3"/>
      <x:c r="DP3"/>
      <x:c r="DQ3"/>
      <x:c r="DR3"/>
      <x:c r="DS3"/>
      <x:c r="DT3"/>
      <x:c r="DU3"/>
      <x:c r="DV3"/>
    </x:row>
    <x:row r="4" ht="18" customHeight="1">
      <x:c r="A4" s="4138" t="str">
        <x:v>VESSEL          </x:v>
      </x:c>
      <x:c r="B4" s="4138" t="str">
        <x:v>:</x:v>
      </x:c>
      <x:c r="C4" s="4129" t="n">
        <x:v>0</x:v>
      </x:c>
      <x:c r="D4" s="4129"/>
      <x:c r="E4" s="4129"/>
      <x:c r="F4" s="4129"/>
      <x:c r="G4" s="4128"/>
      <x:c r="H4" s="4128"/>
      <x:c r="I4" s="4128"/>
      <x:c r="J4" s="4020" t="str">
        <x:v>VOYAGE:</x:v>
      </x:c>
      <x:c r="K4" s="4158" t="n">
        <x:v>0</x:v>
      </x:c>
      <x:c r="L4" s="4129"/>
      <x:c r="M4" s="2839"/>
      <x:c r="N4" s="2839"/>
      <x:c r="O4" s="3193"/>
      <x:c r="P4" s="3186"/>
      <x:c r="Q4" s="2073"/>
      <x:c r="R4" s="2073"/>
      <x:c r="S4" s="2073"/>
      <x:c r="T4" s="2073"/>
      <x:c r="U4" s="2073"/>
      <x:c r="V4" s="2073"/>
      <x:c r="W4" s="2073"/>
      <x:c r="X4" s="2073"/>
      <x:c r="Y4" s="2073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  <x:c r="CU4"/>
      <x:c r="CV4"/>
      <x:c r="CW4"/>
      <x:c r="CX4"/>
      <x:c r="CY4"/>
      <x:c r="CZ4"/>
      <x:c r="DA4"/>
      <x:c r="DB4"/>
      <x:c r="DC4"/>
      <x:c r="DD4"/>
      <x:c r="DE4"/>
      <x:c r="DF4"/>
      <x:c r="DG4"/>
      <x:c r="DH4"/>
      <x:c r="DI4"/>
      <x:c r="DJ4"/>
      <x:c r="DK4"/>
      <x:c r="DL4"/>
      <x:c r="DM4"/>
      <x:c r="DN4"/>
      <x:c r="DO4"/>
      <x:c r="DP4"/>
      <x:c r="DQ4"/>
      <x:c r="DR4"/>
      <x:c r="DS4"/>
      <x:c r="DT4"/>
      <x:c r="DU4"/>
      <x:c r="DV4"/>
    </x:row>
    <x:row r="5" ht="18" customHeight="1">
      <x:c r="A5" s="4138" t="str">
        <x:v>TERMINAL      </x:v>
      </x:c>
      <x:c r="B5" s="4138" t="str">
        <x:v>:</x:v>
      </x:c>
      <x:c r="C5" s="4129" t="n">
        <x:v>0</x:v>
      </x:c>
      <x:c r="D5" s="4129"/>
      <x:c r="E5" s="4129"/>
      <x:c r="F5" s="4129"/>
      <x:c r="G5" s="4128"/>
      <x:c r="H5" s="4128"/>
      <x:c r="I5" s="4128"/>
      <x:c r="J5" s="4115" t="str">
        <x:v>DATE:                 </x:v>
      </x:c>
      <x:c r="K5" s="4189" t="n">
        <x:v>0</x:v>
      </x:c>
      <x:c r="L5" s="4189"/>
      <x:c r="M5" s="2782"/>
      <x:c r="N5" s="2782"/>
      <x:c r="O5" s="3195"/>
      <x:c r="P5" s="3195"/>
      <x:c r="Q5" s="2074"/>
      <x:c r="R5" s="2074"/>
      <x:c r="S5" s="2074"/>
      <x:c r="T5" s="3183"/>
      <x:c r="U5" s="3184"/>
      <x:c r="V5" s="3184"/>
      <x:c r="W5" s="3184"/>
      <x:c r="X5" s="3184"/>
      <x:c r="Y5" s="3185"/>
      <x:c r="Z5" s="149"/>
      <x:c r="AA5" s="149"/>
      <x:c r="AB5" s="149"/>
      <x:c r="AC5" s="149"/>
      <x:c r="AD5" s="149"/>
      <x:c r="AE5" s="149"/>
      <x:c r="AF5" s="149"/>
      <x:c r="AG5" s="149"/>
      <x:c r="AH5" s="149"/>
      <x:c r="AI5" s="149"/>
      <x:c r="AJ5" s="149"/>
      <x:c r="AK5" s="149"/>
      <x:c r="AL5" s="149"/>
      <x:c r="AM5" s="149" t="n">
        <x:v>15.555555555555555</x:v>
      </x:c>
      <x:c r="AN5" s="149" t="n">
        <x:v>0.024691358024691357</x:v>
      </x:c>
      <x:c r="AO5" s="149" t="n">
        <x:v>60.006874896972334</x:v>
      </x:c>
      <x:c r="AP5" s="149"/>
      <x:c r="AQ5" s="149"/>
      <x:c r="AR5" s="149"/>
      <x:c r="AS5" s="149"/>
      <x:c r="AT5" s="149"/>
      <x:c r="AU5" s="149"/>
      <x:c r="AV5" s="149"/>
      <x:c r="AW5" s="149"/>
      <x:c r="AX5" s="149"/>
      <x:c r="AY5" s="149"/>
      <x:c r="AZ5" s="149"/>
      <x:c r="BA5" s="149"/>
      <x:c r="BB5" s="149"/>
      <x:c r="BC5" s="149"/>
      <x:c r="BD5" s="149"/>
      <x:c r="BE5" s="149"/>
      <x:c r="BF5" s="149"/>
      <x:c r="BG5" s="149"/>
      <x:c r="BH5" s="149"/>
      <x:c r="BI5" s="149"/>
      <x:c r="BJ5" s="149"/>
      <x:c r="BK5" s="149"/>
      <x:c r="BL5" s="149"/>
      <x:c r="BM5" s="149"/>
      <x:c r="BN5" s="149"/>
      <x:c r="BO5" s="149"/>
      <x:c r="BP5" s="149"/>
      <x:c r="BQ5" s="149"/>
      <x:c r="BR5" s="149"/>
      <x:c r="BS5" s="149"/>
      <x:c r="BT5" s="149"/>
      <x:c r="BU5" s="149"/>
      <x:c r="BV5" s="149"/>
      <x:c r="BW5" s="149"/>
      <x:c r="BX5" s="149"/>
      <x:c r="BY5" s="149"/>
      <x:c r="BZ5" s="149"/>
      <x:c r="CA5" s="149"/>
      <x:c r="CB5" s="149"/>
      <x:c r="CC5" s="149"/>
      <x:c r="CD5" s="149"/>
      <x:c r="CE5" s="149"/>
      <x:c r="CF5" s="149"/>
      <x:c r="CG5" s="149"/>
      <x:c r="CH5" s="149"/>
      <x:c r="CI5" s="149"/>
      <x:c r="CJ5" s="149"/>
      <x:c r="CK5" s="149"/>
      <x:c r="CL5" s="149"/>
      <x:c r="CM5" s="149"/>
      <x:c r="CN5" s="149"/>
      <x:c r="CO5" s="149"/>
      <x:c r="CP5" s="149"/>
      <x:c r="CQ5" s="149"/>
      <x:c r="CR5" s="149"/>
      <x:c r="CS5" s="149"/>
      <x:c r="CT5" s="149"/>
      <x:c r="CU5" s="149"/>
      <x:c r="CV5" s="149"/>
      <x:c r="CW5" s="149"/>
      <x:c r="CX5" s="149"/>
      <x:c r="CY5" s="149"/>
      <x:c r="CZ5" s="149"/>
      <x:c r="DA5" s="149"/>
      <x:c r="DB5" s="149"/>
      <x:c r="DC5" s="149"/>
      <x:c r="DD5" s="149"/>
      <x:c r="DE5" s="149"/>
      <x:c r="DF5" s="149"/>
      <x:c r="DG5" s="149"/>
      <x:c r="DH5" s="149"/>
      <x:c r="DI5" s="149"/>
      <x:c r="DJ5" s="339"/>
      <x:c r="DK5" s="339"/>
      <x:c r="DL5" s="339"/>
      <x:c r="DM5" s="339"/>
      <x:c r="DN5" s="339"/>
      <x:c r="DO5" s="339"/>
      <x:c r="DP5" s="339"/>
      <x:c r="DQ5" s="339"/>
      <x:c r="DR5" s="339"/>
      <x:c r="DS5" s="339"/>
      <x:c r="DT5" s="339"/>
      <x:c r="DU5" s="339"/>
      <x:c r="DV5" s="339"/>
    </x:row>
    <x:row r="6" ht="12" customHeight="1">
      <x:c r="A6" s="4138" t="str">
        <x:v>PORT               </x:v>
      </x:c>
      <x:c r="B6" s="4138" t="str">
        <x:v>:</x:v>
      </x:c>
      <x:c r="C6" s="4129" t="n">
        <x:v>0</x:v>
      </x:c>
      <x:c r="D6" s="4129"/>
      <x:c r="E6" s="4129"/>
      <x:c r="F6" s="4128"/>
      <x:c r="G6" s="4128"/>
      <x:c r="H6" s="4128"/>
      <x:c r="I6" s="4128"/>
      <x:c r="J6" s="4020" t="str">
        <x:v>OUR REF.:</x:v>
      </x:c>
      <x:c r="K6" s="4129" t="n">
        <x:v>0</x:v>
      </x:c>
      <x:c r="L6" s="4129"/>
      <x:c r="M6" s="2839"/>
      <x:c r="N6" s="2839"/>
      <x:c r="O6" s="3186"/>
      <x:c r="P6" s="3186"/>
      <x:c r="Q6" s="2074"/>
      <x:c r="R6" s="2074"/>
      <x:c r="S6" s="2074"/>
      <x:c r="T6" s="2074"/>
      <x:c r="U6" s="2074"/>
      <x:c r="V6" s="2074"/>
      <x:c r="W6" s="2074"/>
      <x:c r="X6" s="2074"/>
      <x:c r="Y6" s="2074"/>
      <x:c r="Z6" s="1303" t="n">
        <x:v>257</x:v>
      </x:c>
      <x:c r="AA6" s="149"/>
      <x:c r="AB6" s="149"/>
      <x:c r="AC6" s="149"/>
      <x:c r="AD6" s="149"/>
      <x:c r="AE6" s="149"/>
      <x:c r="AF6" s="149"/>
      <x:c r="AG6" s="149"/>
      <x:c r="AH6" s="149"/>
      <x:c r="AI6" s="149"/>
      <x:c r="AJ6" s="149"/>
      <x:c r="AK6" s="149"/>
      <x:c r="AL6" s="149"/>
      <x:c r="AM6" s="149" t="n">
        <x:v>15.555555555555555</x:v>
      </x:c>
      <x:c r="AN6" s="149" t="n">
        <x:v>0.024691358024691357</x:v>
      </x:c>
      <x:c r="AO6" s="149" t="n">
        <x:v>60.006874896972334</x:v>
      </x:c>
      <x:c r="AP6" s="149" t="n">
        <x:v>0</x:v>
      </x:c>
      <x:c r="AQ6" s="149"/>
      <x:c r="AR6" s="149"/>
      <x:c r="AS6" s="149"/>
      <x:c r="AT6" s="149"/>
      <x:c r="AU6" s="149"/>
      <x:c r="AV6" s="149"/>
      <x:c r="AW6" s="149"/>
      <x:c r="AX6" s="149"/>
      <x:c r="AY6" s="149"/>
      <x:c r="AZ6" s="149"/>
      <x:c r="BA6" s="149"/>
      <x:c r="BB6" s="149"/>
      <x:c r="BC6" s="149"/>
      <x:c r="BD6" s="149"/>
      <x:c r="BE6" s="149"/>
      <x:c r="BF6" s="149"/>
      <x:c r="BG6" s="149"/>
      <x:c r="BH6" s="149"/>
      <x:c r="BI6" s="149"/>
      <x:c r="BJ6" s="149"/>
      <x:c r="BK6" s="149"/>
      <x:c r="BL6" s="149"/>
      <x:c r="BM6" s="149"/>
      <x:c r="BN6" s="149"/>
      <x:c r="BO6" s="149"/>
      <x:c r="BP6" s="149"/>
      <x:c r="BQ6" s="149"/>
      <x:c r="BR6" s="149"/>
      <x:c r="BS6" s="149"/>
      <x:c r="BT6" s="149"/>
      <x:c r="BU6" s="149"/>
      <x:c r="BV6" s="149"/>
      <x:c r="BW6" s="149"/>
      <x:c r="BX6" s="149"/>
      <x:c r="BY6" s="149"/>
      <x:c r="BZ6" s="149"/>
      <x:c r="CA6" s="149"/>
      <x:c r="CB6" s="149"/>
      <x:c r="CC6" s="149"/>
      <x:c r="CD6" s="149"/>
      <x:c r="CE6" s="149"/>
      <x:c r="CF6" s="149"/>
      <x:c r="CG6" s="149"/>
      <x:c r="CH6" s="149"/>
      <x:c r="CI6" s="149"/>
      <x:c r="CJ6" s="149"/>
      <x:c r="CK6" s="149"/>
      <x:c r="CL6" s="149"/>
      <x:c r="CM6" s="149"/>
      <x:c r="CN6" s="149"/>
      <x:c r="CO6" s="149"/>
      <x:c r="CP6" s="149"/>
      <x:c r="CQ6" s="149"/>
      <x:c r="CR6" s="149"/>
      <x:c r="CS6" s="149"/>
      <x:c r="CT6" s="149"/>
      <x:c r="CU6" s="149"/>
      <x:c r="CV6" s="149"/>
      <x:c r="CW6" s="149"/>
      <x:c r="CX6" s="149"/>
      <x:c r="CY6" s="149"/>
      <x:c r="CZ6" s="149"/>
      <x:c r="DA6" s="149"/>
      <x:c r="DB6" s="149"/>
      <x:c r="DC6" s="149"/>
      <x:c r="DD6" s="149"/>
      <x:c r="DE6" s="149"/>
      <x:c r="DF6" s="149"/>
      <x:c r="DG6" s="149"/>
      <x:c r="DH6" s="149"/>
      <x:c r="DI6" s="149"/>
      <x:c r="DJ6" s="339"/>
      <x:c r="DK6" s="339"/>
      <x:c r="DL6" s="339"/>
      <x:c r="DM6" s="339"/>
      <x:c r="DN6" s="339"/>
      <x:c r="DO6" s="339"/>
      <x:c r="DP6" s="339"/>
      <x:c r="DQ6" s="339"/>
      <x:c r="DR6" s="339"/>
      <x:c r="DS6" s="339"/>
      <x:c r="DT6" s="339"/>
      <x:c r="DU6" s="339"/>
      <x:c r="DV6" s="339"/>
    </x:row>
    <x:row r="7" ht="18" customHeight="1">
      <x:c r="A7" s="1883" t="str">
        <x:v>PRODUCT </x:v>
      </x:c>
      <x:c r="B7" s="1883" t="str">
        <x:v>:</x:v>
      </x:c>
      <x:c r="C7" s="3187" t="n">
        <x:v>0</x:v>
      </x:c>
      <x:c r="D7" s="3187"/>
      <x:c r="E7" s="3187"/>
      <x:c r="F7" s="1885"/>
      <x:c r="G7" s="2195"/>
      <x:c r="H7" s="2195"/>
      <x:c r="I7" s="1885"/>
      <x:c r="J7" s="2198" t="str">
        <x:v>YOUR REF.:</x:v>
      </x:c>
      <x:c r="K7" s="3188" t="n">
        <x:v>0</x:v>
      </x:c>
      <x:c r="L7" s="2839"/>
      <x:c r="M7" s="2839"/>
      <x:c r="N7" s="2839"/>
      <x:c r="O7" s="3189"/>
      <x:c r="P7" s="3189"/>
      <x:c r="Q7" s="2075"/>
      <x:c r="R7" s="2075"/>
      <x:c r="S7" s="2076"/>
      <x:c r="T7" s="2077" t="str"/>
      <x:c r="U7" s="2077"/>
      <x:c r="V7" s="2077"/>
      <x:c r="W7" s="2077"/>
      <x:c r="X7" s="2077"/>
      <x:c r="Y7" s="2077"/>
      <x:c r="Z7" s="149"/>
      <x:c r="AA7" s="149"/>
      <x:c r="AB7" s="149"/>
      <x:c r="AC7" s="149"/>
      <x:c r="AD7" s="149"/>
      <x:c r="AE7" s="149"/>
      <x:c r="AF7" s="149"/>
      <x:c r="AG7" s="149"/>
      <x:c r="AH7" s="149"/>
      <x:c r="AI7" s="149"/>
      <x:c r="AJ7" s="149"/>
      <x:c r="AK7" s="149"/>
      <x:c r="AL7" s="149"/>
      <x:c r="AM7" s="149" t="str">
        <x:v>Aternative Pressure</x:v>
      </x:c>
      <x:c r="AN7" s="149"/>
      <x:c r="AO7" s="149" t="n">
        <x:v>0</x:v>
      </x:c>
      <x:c r="AP7" s="149"/>
      <x:c r="AQ7" s="149"/>
      <x:c r="AR7" s="149"/>
      <x:c r="AS7" s="149"/>
      <x:c r="AT7" s="149"/>
      <x:c r="AU7" s="149"/>
      <x:c r="AV7" s="149"/>
      <x:c r="AW7" s="149"/>
      <x:c r="AX7" s="149"/>
      <x:c r="AY7" s="149"/>
      <x:c r="AZ7" s="149"/>
      <x:c r="BA7" s="149" t="str">
        <x:v>TABLA 5A, 5B &amp; 5 D</x:v>
      </x:c>
      <x:c r="BB7" s="149"/>
      <x:c r="BC7" s="149"/>
      <x:c r="BD7" s="149"/>
      <x:c r="BE7" s="149"/>
      <x:c r="BF7" s="149"/>
      <x:c r="BG7" s="149"/>
      <x:c r="BH7" s="149"/>
      <x:c r="BI7" s="149"/>
      <x:c r="BJ7" s="149"/>
      <x:c r="BK7" s="149"/>
      <x:c r="BL7" s="149"/>
      <x:c r="BM7" s="149"/>
      <x:c r="BN7" s="149"/>
      <x:c r="BO7" s="149"/>
      <x:c r="BP7" s="149"/>
      <x:c r="BQ7" s="149"/>
      <x:c r="BR7" s="149"/>
      <x:c r="BS7" s="149"/>
      <x:c r="BT7" s="149"/>
      <x:c r="BU7" s="149"/>
      <x:c r="BV7" s="149"/>
      <x:c r="BW7" s="149"/>
      <x:c r="BX7" s="149"/>
      <x:c r="BY7" s="149"/>
      <x:c r="BZ7" s="149"/>
      <x:c r="CA7" s="149"/>
      <x:c r="CB7" s="149"/>
      <x:c r="CC7" s="149"/>
      <x:c r="CD7" s="149"/>
      <x:c r="CE7" s="149"/>
      <x:c r="CF7" s="149"/>
      <x:c r="CG7" s="149"/>
      <x:c r="CH7" s="149"/>
      <x:c r="CI7" s="149"/>
      <x:c r="CJ7" s="149"/>
      <x:c r="CK7" s="149"/>
      <x:c r="CL7" s="149"/>
      <x:c r="CM7" s="149"/>
      <x:c r="CN7" s="149"/>
      <x:c r="CO7" s="149"/>
      <x:c r="CP7" s="149"/>
      <x:c r="CQ7" s="149"/>
      <x:c r="CR7" s="149"/>
      <x:c r="CS7" s="149"/>
      <x:c r="CT7" s="149"/>
      <x:c r="CU7" s="149"/>
      <x:c r="CV7" s="149"/>
      <x:c r="CW7" s="149"/>
      <x:c r="CX7" s="149"/>
      <x:c r="CY7" s="149"/>
      <x:c r="CZ7" s="149"/>
      <x:c r="DA7" s="149"/>
      <x:c r="DB7" s="149"/>
      <x:c r="DC7" s="149"/>
      <x:c r="DD7" s="149"/>
      <x:c r="DE7" s="149"/>
      <x:c r="DF7" s="149"/>
      <x:c r="DG7" s="149"/>
      <x:c r="DH7" s="149"/>
      <x:c r="DI7" s="149"/>
      <x:c r="DJ7" s="339"/>
      <x:c r="DK7" s="339"/>
      <x:c r="DL7" s="339"/>
      <x:c r="DM7" s="339"/>
      <x:c r="DN7" s="339"/>
      <x:c r="DO7" s="339"/>
      <x:c r="DP7" s="339"/>
      <x:c r="DQ7" s="339"/>
      <x:c r="DR7" s="339"/>
      <x:c r="DS7" s="339"/>
      <x:c r="DT7" s="339"/>
      <x:c r="DU7" s="339"/>
      <x:c r="DV7" s="339"/>
    </x:row>
    <x:row r="8" ht="15" customHeight="1">
      <x:c r="A8" s="3173" t="str">
        <x:v>Tank</x:v>
      </x:c>
      <x:c r="B8" s="3174"/>
      <x:c r="C8" s="1808" t="str">
        <x:v>Ullage</x:v>
      </x:c>
      <x:c r="D8" s="1809" t="str">
        <x:v>Ullage</x:v>
      </x:c>
      <x:c r="E8" s="1810" t="str">
        <x:v>T.O.V.</x:v>
      </x:c>
      <x:c r="F8" s="3175" t="str">
        <x:v>FREE WATER</x:v>
      </x:c>
      <x:c r="G8" s="3176"/>
      <x:c r="H8" s="3176"/>
      <x:c r="I8" s="3177" t="str">
        <x:v>G.O.V.</x:v>
      </x:c>
      <x:c r="J8" s="3174"/>
      <x:c r="K8" s="1808" t="str">
        <x:v>API</x:v>
      </x:c>
      <x:c r="L8" s="1808" t="str">
        <x:v>TEMP</x:v>
      </x:c>
      <x:c r="M8" s="2078" t="str">
        <x:v>THERMAL</x:v>
      </x:c>
      <x:c r="N8" s="1809" t="str">
        <x:v>V.C.F.</x:v>
      </x:c>
      <x:c r="O8" s="3178" t="str">
        <x:v>G.S.V.</x:v>
      </x:c>
      <x:c r="P8" s="3179"/>
      <x:c r="Q8" s="2079"/>
      <x:c r="R8" s="2079"/>
      <x:c r="S8" s="2079"/>
      <x:c r="T8" s="2079"/>
      <x:c r="U8" s="2079"/>
      <x:c r="V8" s="2079"/>
      <x:c r="W8" s="2079"/>
      <x:c r="X8" s="2079"/>
      <x:c r="Y8" s="2079"/>
      <x:c r="Z8" s="149"/>
      <x:c r="AA8" s="149"/>
      <x:c r="AB8" s="149"/>
      <x:c r="AC8" s="149"/>
      <x:c r="AD8" s="149"/>
      <x:c r="AE8" s="149"/>
      <x:c r="AF8" s="149"/>
      <x:c r="AG8" s="149"/>
      <x:c r="AH8" s="3072" t="str">
        <x:v>TABLA 6A, 6B, 6C &amp; 6D</x:v>
      </x:c>
      <x:c r="AI8" s="3072"/>
      <x:c r="AJ8" s="3072"/>
      <x:c r="AK8" s="3072"/>
      <x:c r="AL8" s="3072"/>
      <x:c r="AM8" s="3072"/>
      <x:c r="AN8" s="3072"/>
      <x:c r="AO8" s="3072"/>
      <x:c r="AP8" s="3072"/>
      <x:c r="AQ8" s="3072"/>
      <x:c r="AR8" s="3072"/>
      <x:c r="AS8" s="3072"/>
      <x:c r="AT8" s="3072"/>
      <x:c r="AU8" s="3072"/>
      <x:c r="AV8" s="3072"/>
      <x:c r="AW8" s="3072"/>
      <x:c r="AX8" s="3072"/>
      <x:c r="AY8" s="3072"/>
      <x:c r="AZ8" s="3072"/>
      <x:c r="BA8" s="3072"/>
      <x:c r="BB8" s="3072"/>
      <x:c r="BC8" s="3072"/>
      <x:c r="BD8" s="3072"/>
      <x:c r="BE8" s="3072"/>
      <x:c r="BF8" s="3072"/>
      <x:c r="BG8" s="3072"/>
      <x:c r="BH8" s="3072"/>
      <x:c r="BI8" s="3072"/>
      <x:c r="BJ8" s="3072"/>
      <x:c r="BK8" s="3072"/>
      <x:c r="BL8" s="3072"/>
      <x:c r="BM8" s="3072"/>
      <x:c r="BN8" s="3072"/>
      <x:c r="BO8" s="3072"/>
      <x:c r="BP8" s="3072"/>
      <x:c r="BQ8" s="3072"/>
      <x:c r="BR8" s="3072"/>
      <x:c r="BS8" s="3072"/>
      <x:c r="BT8" s="3072"/>
      <x:c r="BU8" s="3072"/>
      <x:c r="BV8" s="3072"/>
      <x:c r="BW8" s="3072"/>
      <x:c r="BX8" s="3072"/>
      <x:c r="BY8" s="3072"/>
      <x:c r="BZ8" s="3072"/>
      <x:c r="CA8" s="3072"/>
      <x:c r="CB8" s="3072"/>
      <x:c r="CC8" s="3072"/>
      <x:c r="CD8" s="3072"/>
      <x:c r="CE8" s="3072"/>
      <x:c r="CF8" s="3072"/>
      <x:c r="CG8" s="3072"/>
      <x:c r="CH8" s="3072"/>
      <x:c r="CI8" s="3072"/>
      <x:c r="CJ8" s="3072"/>
      <x:c r="CK8" s="3072"/>
      <x:c r="CL8" s="3072"/>
      <x:c r="CM8" s="3072"/>
      <x:c r="CN8" s="3072"/>
      <x:c r="CO8" s="3072"/>
      <x:c r="CP8" s="3072"/>
      <x:c r="CQ8" s="3072"/>
      <x:c r="CR8" s="3072"/>
      <x:c r="CS8" s="3072"/>
      <x:c r="CT8" s="3072"/>
      <x:c r="CU8" s="3072"/>
      <x:c r="CV8" s="3072"/>
      <x:c r="CW8" s="3072"/>
      <x:c r="CX8" s="3072"/>
      <x:c r="CY8" s="3072"/>
      <x:c r="CZ8" s="3072"/>
      <x:c r="DA8" s="3072"/>
      <x:c r="DB8" s="3072"/>
      <x:c r="DC8" s="3072"/>
      <x:c r="DD8" s="3072"/>
      <x:c r="DE8" s="3072"/>
      <x:c r="DF8" s="3072"/>
      <x:c r="DG8" s="149"/>
      <x:c r="DH8" s="149"/>
      <x:c r="DI8" s="149"/>
      <x:c r="DJ8" s="2080"/>
      <x:c r="DK8" s="2080"/>
      <x:c r="DL8" s="3180"/>
      <x:c r="DM8" s="3181"/>
      <x:c r="DN8" s="3181"/>
      <x:c r="DO8" s="3182"/>
      <x:c r="DP8" s="2081"/>
      <x:c r="DQ8" s="2080"/>
      <x:c r="DR8" s="2080"/>
      <x:c r="DS8" s="2080"/>
      <x:c r="DT8" s="2080"/>
      <x:c r="DU8" s="2082"/>
      <x:c r="DV8" s="2070"/>
    </x:row>
    <x:row r="9" ht="15" customHeight="1">
      <x:c r="A9" s="3162"/>
      <x:c r="B9" s="3163"/>
      <x:c r="C9" s="1811"/>
      <x:c r="D9" s="1812" t="str">
        <x:v>CORRECTED</x:v>
      </x:c>
      <x:c r="E9" s="1813"/>
      <x:c r="F9" s="3164" t="str">
        <x:v>INNAGE</x:v>
      </x:c>
      <x:c r="G9" s="3165"/>
      <x:c r="H9" s="1814" t="str">
        <x:v>VOLUME</x:v>
      </x:c>
      <x:c r="I9" s="3166" t="str">
        <x:v>VOLUME</x:v>
      </x:c>
      <x:c r="J9" s="3163"/>
      <x:c r="K9" s="1811" t="str">
        <x:v>TO</x:v>
      </x:c>
      <x:c r="L9" s="1811"/>
      <x:c r="M9" s="1815" t="str">
        <x:v>EXPANSION</x:v>
      </x:c>
      <x:c r="N9" s="1816" t="str">
        <x:v>T-2004</x:v>
      </x:c>
      <x:c r="O9" s="1817" t="str">
        <x:v>at</x:v>
      </x:c>
      <x:c r="P9" s="1818" t="str">
        <x:v>60°F</x:v>
      </x:c>
      <x:c r="Q9" s="2079"/>
      <x:c r="R9" s="2083"/>
      <x:c r="S9" s="2083"/>
      <x:c r="T9" s="2083"/>
      <x:c r="U9" s="2083"/>
      <x:c r="V9" s="2083"/>
      <x:c r="W9" s="2083"/>
      <x:c r="X9" s="2083"/>
      <x:c r="Y9" s="2083"/>
      <x:c r="Z9" s="149" t="str">
        <x:v>Metric</x:v>
      </x:c>
      <x:c r="AA9" s="149"/>
      <x:c r="AB9" s="149"/>
      <x:c r="AC9" s="149" t="str">
        <x:v>T-11</x:v>
      </x:c>
      <x:c r="AD9" s="149" t="str">
        <x:v>T-13</x:v>
      </x:c>
      <x:c r="AE9" s="1209" t="str">
        <x:v>Long</x:v>
      </x:c>
      <x:c r="AF9" s="149"/>
      <x:c r="AG9" s="149"/>
      <x:c r="AH9" s="1210" t="str">
        <x:v>54b</x:v>
      </x:c>
      <x:c r="AI9" s="149" t="str">
        <x:v>PRODUCT</x:v>
      </x:c>
      <x:c r="AJ9" s="149" t="str">
        <x:v>DENSITY</x:v>
      </x:c>
      <x:c r="AK9" s="149" t="str">
        <x:v>TEMP º C</x:v>
      </x:c>
      <x:c r="AL9" s="149"/>
      <x:c r="AM9" s="149" t="str">
        <x:v>At</x:v>
      </x:c>
      <x:c r="AN9" s="149"/>
      <x:c r="AO9" s="149"/>
      <x:c r="AP9" s="149"/>
      <x:c r="AQ9" s="149"/>
      <x:c r="AR9" s="149"/>
      <x:c r="AS9" s="149" t="str">
        <x:v>P*</x:v>
      </x:c>
      <x:c r="AT9" s="149" t="str">
        <x:v>a60</x:v>
      </x:c>
      <x:c r="AU9" s="149" t="str">
        <x:v>At</x:v>
      </x:c>
      <x:c r="AV9" s="149"/>
      <x:c r="AW9" s="149" t="str">
        <x:v>Comp. Factor</x:v>
      </x:c>
      <x:c r="AX9" s="149"/>
      <x:c r="AY9" s="149" t="str">
        <x:v>VCF</x:v>
      </x:c>
      <x:c r="AZ9" s="149" t="str">
        <x:v>DENSITY</x:v>
      </x:c>
      <x:c r="BA9" s="149" t="str">
        <x:v>Delta</x:v>
      </x:c>
      <x:c r="BB9" s="149"/>
      <x:c r="BC9" s="149"/>
      <x:c r="BD9" s="149"/>
      <x:c r="BE9" s="149"/>
      <x:c r="BF9" s="149" t="str">
        <x:v>Delta</x:v>
      </x:c>
      <x:c r="BG9" s="149" t="str">
        <x:v>Rho 60</x:v>
      </x:c>
      <x:c r="BH9" s="149"/>
      <x:c r="BI9" s="149"/>
      <x:c r="BJ9" s="149"/>
      <x:c r="BK9" s="149"/>
      <x:c r="BL9" s="149"/>
      <x:c r="BM9" s="149"/>
      <x:c r="BN9" s="149" t="str">
        <x:v>P*</x:v>
      </x:c>
      <x:c r="BO9" s="149" t="str">
        <x:v>a60</x:v>
      </x:c>
      <x:c r="BP9" s="149" t="str">
        <x:v>At</x:v>
      </x:c>
      <x:c r="BQ9" s="149"/>
      <x:c r="BR9" s="149" t="str">
        <x:v>Comp. Factor</x:v>
      </x:c>
      <x:c r="BS9" s="149"/>
      <x:c r="BT9" s="149"/>
      <x:c r="BU9" s="149" t="str">
        <x:v>DENSITY</x:v>
      </x:c>
      <x:c r="BV9" s="149" t="str">
        <x:v>Delta</x:v>
      </x:c>
      <x:c r="BW9" s="149"/>
      <x:c r="BX9" s="149"/>
      <x:c r="BY9" s="149"/>
      <x:c r="BZ9" s="149"/>
      <x:c r="CA9" s="149" t="str">
        <x:v>Delta</x:v>
      </x:c>
      <x:c r="CB9" s="149"/>
      <x:c r="CC9" s="149"/>
      <x:c r="CD9" s="149"/>
      <x:c r="CE9" s="149"/>
      <x:c r="CF9" s="149"/>
      <x:c r="CG9" s="149"/>
      <x:c r="CH9" s="149"/>
      <x:c r="CI9" s="149" t="str">
        <x:v>P*</x:v>
      </x:c>
      <x:c r="CJ9" s="149" t="str">
        <x:v>a60</x:v>
      </x:c>
      <x:c r="CK9" s="149" t="str">
        <x:v>At</x:v>
      </x:c>
      <x:c r="CL9" s="149"/>
      <x:c r="CM9" s="149" t="str">
        <x:v>Comp. Factor</x:v>
      </x:c>
      <x:c r="CN9" s="149"/>
      <x:c r="CO9" s="149"/>
      <x:c r="CP9" s="149" t="str">
        <x:v>DENSITY</x:v>
      </x:c>
      <x:c r="CQ9" s="149" t="str">
        <x:v>Delta</x:v>
      </x:c>
      <x:c r="CR9" s="149"/>
      <x:c r="CS9" s="149"/>
      <x:c r="CT9" s="149"/>
      <x:c r="CU9" s="149"/>
      <x:c r="CV9" s="149" t="str">
        <x:v>Delta</x:v>
      </x:c>
      <x:c r="CW9" s="149" t="str">
        <x:v>P*</x:v>
      </x:c>
      <x:c r="CX9" s="149"/>
      <x:c r="CY9" s="149" t="str">
        <x:v>a60</x:v>
      </x:c>
      <x:c r="CZ9" s="149" t="str">
        <x:v>Delta t</x:v>
      </x:c>
      <x:c r="DA9" s="149"/>
      <x:c r="DB9" s="149" t="str">
        <x:v>Comp. Factor</x:v>
      </x:c>
      <x:c r="DC9" s="149"/>
      <x:c r="DD9" s="149"/>
      <x:c r="DE9" s="149"/>
      <x:c r="DF9" s="149"/>
      <x:c r="DG9" s="149"/>
      <x:c r="DH9" s="149"/>
      <x:c r="DI9" s="149"/>
      <x:c r="DJ9" s="2084"/>
      <x:c r="DK9" s="2084"/>
      <x:c r="DL9" s="2085"/>
      <x:c r="DM9" s="2085"/>
      <x:c r="DN9" s="2085"/>
      <x:c r="DO9" s="2085"/>
      <x:c r="DP9" s="2085"/>
      <x:c r="DQ9" s="2084"/>
      <x:c r="DR9" s="2084"/>
      <x:c r="DS9" s="2084"/>
      <x:c r="DT9" s="2084"/>
      <x:c r="DU9" s="2082"/>
      <x:c r="DV9" s="2070"/>
    </x:row>
    <x:row r="10" ht="15" customHeight="1">
      <x:c r="A10" s="3167" t="str">
        <x:v>Nº</x:v>
      </x:c>
      <x:c r="B10" s="3168"/>
      <x:c r="C10" s="1820" t="str">
        <x:v>m</x:v>
      </x:c>
      <x:c r="D10" s="1820" t="str">
        <x:v>m</x:v>
      </x:c>
      <x:c r="E10" s="1821" t="str">
        <x:v>m3 </x:v>
      </x:c>
      <x:c r="F10" s="3169" t="str">
        <x:v>m</x:v>
      </x:c>
      <x:c r="G10" s="3170"/>
      <x:c r="H10" s="1821" t="str">
        <x:v>m3 </x:v>
      </x:c>
      <x:c r="I10" s="3171" t="str">
        <x:v>Barrels</x:v>
      </x:c>
      <x:c r="J10" s="3172"/>
      <x:c r="K10" s="1822" t="n">
        <x:v>60</x:v>
      </x:c>
      <x:c r="L10" s="1819" t="str">
        <x:v>°F</x:v>
      </x:c>
      <x:c r="M10" s="1823" t="str">
        <x:v>COEFFICIENT</x:v>
      </x:c>
      <x:c r="N10" s="1819" t="str">
        <x:v>6B</x:v>
      </x:c>
      <x:c r="O10" s="3152" t="str">
        <x:v>Barrels</x:v>
      </x:c>
      <x:c r="P10" s="3153"/>
      <x:c r="Q10" s="2086" t="str">
        <x:v>T1</x:v>
      </x:c>
      <x:c r="R10" s="2083" t="str">
        <x:v>T2</x:v>
      </x:c>
      <x:c r="S10" s="2083" t="str">
        <x:v>T3</x:v>
      </x:c>
      <x:c r="T10" s="2083" t="str">
        <x:v>Promedio</x:v>
      </x:c>
      <x:c r="U10" s="2083"/>
      <x:c r="V10" s="2083"/>
      <x:c r="W10" s="2083"/>
      <x:c r="X10" s="2083"/>
      <x:c r="Y10" s="2083"/>
      <x:c r="Z10" s="149" t="str">
        <x:v>Tons</x:v>
      </x:c>
      <x:c r="AA10" s="149" t="n">
        <x:v>903.2636677316293</x:v>
      </x:c>
      <x:c r="AB10" s="149"/>
      <x:c r="AC10" s="149" t="str">
        <x:v>WCF</x:v>
      </x:c>
      <x:c r="AD10" s="149" t="str">
        <x:v>WCF</x:v>
      </x:c>
      <x:c r="AE10" s="1209" t="str">
        <x:v>Tons</x:v>
      </x:c>
      <x:c r="AF10" s="149" t="str">
        <x:v>Density</x:v>
      </x:c>
      <x:c r="AG10" s="149" t="str">
        <x:v>Temp</x:v>
      </x:c>
      <x:c r="AH10" s="1786" t="str">
        <x:v>PRESSURE</x:v>
      </x:c>
      <x:c r="AI10" s="149"/>
      <x:c r="AJ10" s="149" t="str">
        <x:v>TO 15</x:v>
      </x:c>
      <x:c r="AK10" s="149" t="str">
        <x:v>tc 90</x:v>
      </x:c>
      <x:c r="AL10" s="149" t="str">
        <x:v>t</x:v>
      </x:c>
      <x:c r="AM10" s="149" t="str">
        <x:v>t*</x:v>
      </x:c>
      <x:c r="AN10" s="149" t="str">
        <x:v>K0</x:v>
      </x:c>
      <x:c r="AO10" s="149" t="str">
        <x:v>k1</x:v>
      </x:c>
      <x:c r="AP10" s="149" t="str">
        <x:v>k2</x:v>
      </x:c>
      <x:c r="AQ10" s="149" t="str">
        <x:v>A</x:v>
      </x:c>
      <x:c r="AR10" s="149" t="str">
        <x:v>B</x:v>
      </x:c>
      <x:c r="AS10" s="149" t="str">
        <x:v>Rho 60 *</x:v>
      </x:c>
      <x:c r="AT10" s="149" t="str">
        <x:v>Thermal Exp</x:v>
      </x:c>
      <x:c r="AU10" s="149" t="str">
        <x:v>Delta t</x:v>
      </x:c>
      <x:c r="AV10" s="149" t="str">
        <x:v>CTL</x:v>
      </x:c>
      <x:c r="AW10" s="149" t="str">
        <x:v>Fp</x:v>
      </x:c>
      <x:c r="AX10" s="149" t="str">
        <x:v>CPL</x:v>
      </x:c>
      <x:c r="AY10" s="149" t="str">
        <x:v>CTPL</x:v>
      </x:c>
      <x:c r="AZ10" s="149" t="str">
        <x:v>at T &amp; P</x:v>
      </x:c>
      <x:c r="BA10" s="149" t="str">
        <x:v>Rho 60 (m)</x:v>
      </x:c>
      <x:c r="BB10" s="149" t="str">
        <x:v>Da</x:v>
      </x:c>
      <x:c r="BC10" s="149" t="str">
        <x:v>E</x:v>
      </x:c>
      <x:c r="BD10" s="149" t="str">
        <x:v>Dt</x:v>
      </x:c>
      <x:c r="BE10" s="149" t="str">
        <x:v>Dp</x:v>
      </x:c>
      <x:c r="BF10" s="149" t="str">
        <x:v>Rho 60 (m)</x:v>
      </x:c>
      <x:c r="BG10" s="149" t="str">
        <x:v>m+1</x:v>
      </x:c>
      <x:c r="BH10" s="149"/>
      <x:c r="BI10" s="149" t="str">
        <x:v>k0</x:v>
      </x:c>
      <x:c r="BJ10" s="149" t="str">
        <x:v>k1</x:v>
      </x:c>
      <x:c r="BK10" s="149" t="str">
        <x:v>k2</x:v>
      </x:c>
      <x:c r="BL10" s="149" t="str">
        <x:v>A</x:v>
      </x:c>
      <x:c r="BM10" s="149" t="str">
        <x:v>B</x:v>
      </x:c>
      <x:c r="BN10" s="149" t="str">
        <x:v>Rho 60 *</x:v>
      </x:c>
      <x:c r="BO10" s="149" t="str">
        <x:v>Thermal Exp</x:v>
      </x:c>
      <x:c r="BP10" s="149" t="str">
        <x:v>Delta t</x:v>
      </x:c>
      <x:c r="BQ10" s="149" t="str">
        <x:v>CTL</x:v>
      </x:c>
      <x:c r="BR10" s="149" t="str">
        <x:v>Fp</x:v>
      </x:c>
      <x:c r="BS10" s="149" t="str">
        <x:v>CPL</x:v>
      </x:c>
      <x:c r="BT10" s="149" t="str">
        <x:v>CTPL</x:v>
      </x:c>
      <x:c r="BU10" s="149" t="str">
        <x:v>at T &amp; P</x:v>
      </x:c>
      <x:c r="BV10" s="149" t="str">
        <x:v>Rho 60 (m)</x:v>
      </x:c>
      <x:c r="BW10" s="149" t="str">
        <x:v>Da</x:v>
      </x:c>
      <x:c r="BX10" s="149" t="str">
        <x:v>E</x:v>
      </x:c>
      <x:c r="BY10" s="149" t="str">
        <x:v>Dt</x:v>
      </x:c>
      <x:c r="BZ10" s="149" t="str">
        <x:v>Dp</x:v>
      </x:c>
      <x:c r="CA10" s="149" t="str">
        <x:v>Rho 60 (m)</x:v>
      </x:c>
      <x:c r="CB10" s="149"/>
      <x:c r="CC10" s="149"/>
      <x:c r="CD10" s="149" t="str">
        <x:v>k0</x:v>
      </x:c>
      <x:c r="CE10" s="149" t="str">
        <x:v>k1</x:v>
      </x:c>
      <x:c r="CF10" s="149" t="str">
        <x:v>k2</x:v>
      </x:c>
      <x:c r="CG10" s="149" t="str">
        <x:v>A</x:v>
      </x:c>
      <x:c r="CH10" s="149" t="str">
        <x:v>B</x:v>
      </x:c>
      <x:c r="CI10" s="149" t="str">
        <x:v>Rho 60 *</x:v>
      </x:c>
      <x:c r="CJ10" s="149" t="str">
        <x:v>Thermal Exp</x:v>
      </x:c>
      <x:c r="CK10" s="149" t="str">
        <x:v>Delta t</x:v>
      </x:c>
      <x:c r="CL10" s="149" t="str">
        <x:v>CTL</x:v>
      </x:c>
      <x:c r="CM10" s="149" t="str">
        <x:v>Fp</x:v>
      </x:c>
      <x:c r="CN10" s="149" t="str">
        <x:v>CPL</x:v>
      </x:c>
      <x:c r="CO10" s="149" t="str">
        <x:v>CTPL</x:v>
      </x:c>
      <x:c r="CP10" s="149" t="str">
        <x:v>at T &amp; P</x:v>
      </x:c>
      <x:c r="CQ10" s="149" t="str">
        <x:v>Rho 60 (m)</x:v>
      </x:c>
      <x:c r="CR10" s="149" t="str">
        <x:v>Da</x:v>
      </x:c>
      <x:c r="CS10" s="149" t="str">
        <x:v>E</x:v>
      </x:c>
      <x:c r="CT10" s="149" t="str">
        <x:v>Dt</x:v>
      </x:c>
      <x:c r="CU10" s="149" t="str">
        <x:v>Dp</x:v>
      </x:c>
      <x:c r="CV10" s="149" t="str">
        <x:v>Rho 60 (m)</x:v>
      </x:c>
      <x:c r="CW10" s="149" t="str">
        <x:v>Rho 60 *</x:v>
      </x:c>
      <x:c r="CX10" s="149" t="str">
        <x:v>CTL</x:v>
      </x:c>
      <x:c r="CY10" s="149" t="str">
        <x:v>Thermal Exp</x:v>
      </x:c>
      <x:c r="CZ10" s="149" t="str">
        <x:v>Obs. Temp</x:v>
      </x:c>
      <x:c r="DA10" s="149" t="str">
        <x:v>CTL</x:v>
      </x:c>
      <x:c r="DB10" s="149" t="str">
        <x:v>Fp</x:v>
      </x:c>
      <x:c r="DC10" s="149" t="str">
        <x:v>CPL</x:v>
      </x:c>
      <x:c r="DD10" s="149" t="str">
        <x:v>CTPL *</x:v>
      </x:c>
      <x:c r="DE10" s="149" t="str">
        <x:v>CTL</x:v>
      </x:c>
      <x:c r="DF10" s="149" t="str">
        <x:v>CTPL</x:v>
      </x:c>
      <x:c r="DG10" s="1210" t="str">
        <x:v>1A</x:v>
      </x:c>
      <x:c r="DH10" s="1210" t="str">
        <x:v>1B</x:v>
      </x:c>
      <x:c r="DI10" s="149"/>
      <x:c r="DJ10" s="144"/>
      <x:c r="DK10" s="144"/>
      <x:c r="DL10" s="2087"/>
      <x:c r="DM10" s="2087"/>
      <x:c r="DN10" s="2088"/>
      <x:c r="DO10" s="2089"/>
      <x:c r="DP10" s="2087" t="str">
        <x:v>RHO</x:v>
      </x:c>
      <x:c r="DQ10" s="2087" t="str">
        <x:v>K0</x:v>
      </x:c>
      <x:c r="DR10" s="2090" t="str">
        <x:v>K1</x:v>
      </x:c>
      <x:c r="DS10" s="2091" t="str">
        <x:v>A1</x:v>
      </x:c>
      <x:c r="DT10" s="2091" t="str">
        <x:v>A2</x:v>
      </x:c>
      <x:c r="DU10" s="2092" t="str">
        <x:v>ALPHA</x:v>
      </x:c>
      <x:c r="DV10" s="2093" t="str">
        <x:v>VCF</x:v>
      </x:c>
    </x:row>
    <x:row r="11" ht="15.949999809265137" customHeight="1">
      <x:c r="A11" s="3154" t="str">
        <x:v>1 Port </x:v>
      </x:c>
      <x:c r="B11" s="3155"/>
      <x:c r="C11" s="1824" t="n">
        <x:v>4</x:v>
      </x:c>
      <x:c r="D11" s="1825" t="n">
        <x:v>4</x:v>
      </x:c>
      <x:c r="E11" s="1826" t="n">
        <x:v>2000</x:v>
      </x:c>
      <x:c r="F11" s="3156" t="str">
        <x:v>N/F</x:v>
      </x:c>
      <x:c r="G11" s="3157"/>
      <x:c r="H11" s="1844" t="n">
        <x:v>2.02</x:v>
      </x:c>
      <x:c r="I11" s="3158" t="n">
        <x:v>12566.92</x:v>
      </x:c>
      <x:c r="J11" s="3159"/>
      <x:c r="K11" s="1827" t="n">
        <x:v>45.8</x:v>
      </x:c>
      <x:c r="L11" s="2204" t="n">
        <x:v>82.6</x:v>
      </x:c>
      <x:c r="M11" s="1828" t="n">
        <x:v>0</x:v>
      </x:c>
      <x:c r="N11" s="2207" t="n">
        <x:v>0.98821</x:v>
      </x:c>
      <x:c r="O11" s="3160" t="n">
        <x:v>12418.76</x:v>
      </x:c>
      <x:c r="P11" s="3161"/>
      <x:c r="Q11" s="285" t="n">
        <x:v>25</x:v>
      </x:c>
      <x:c r="R11" s="2094" t="n">
        <x:v>35</x:v>
      </x:c>
      <x:c r="S11" s="285" t="n">
        <x:v>24.3</x:v>
      </x:c>
      <x:c r="T11" s="2095" t="n">
        <x:v>28.099999999999998</x:v>
      </x:c>
      <x:c r="U11" s="2096"/>
      <x:c r="V11" s="2096"/>
      <x:c r="W11" s="2096"/>
      <x:c r="X11" s="286" t="n">
        <x:v>1.000123738</x:v>
      </x:c>
      <x:c r="Y11" s="2095"/>
      <x:c r="Z11" s="1583" t="n">
        <x:v>1572.0908284000002</x:v>
      </x:c>
      <x:c r="AA11" s="1379" t="n">
        <x:v>0</x:v>
      </x:c>
      <x:c r="AB11" s="1302" t="n">
        <x:v>82.6</x:v>
      </x:c>
      <x:c r="AC11" s="1582" t="n">
        <x:v>0.12459</x:v>
      </x:c>
      <x:c r="AD11" s="1582" t="n">
        <x:v>0.12659</x:v>
      </x:c>
      <x:c r="AE11" s="1368" t="n">
        <x:f t="shared" ref="AE11:AE34" si="0">IF(E11="","",AC11*O11)</x:f>
        <x:v>1547.2533084000002</x:v>
      </x:c>
      <x:c r="AF11" s="149" t="n">
        <x:v>568779.208</x:v>
      </x:c>
      <x:c r="AG11" s="149" t="n">
        <x:v>1025789.576</x:v>
      </x:c>
      <x:c r="AH11" s="1787" t="n">
        <x:v>0</x:v>
      </x:c>
      <x:c r="AI11" s="149" t="n">
        <x:v>3</x:v>
      </x:c>
      <x:c r="AJ11" s="1584" t="n">
        <x:v>797.2970332769316</x:v>
      </x:c>
      <x:c r="AK11" s="1302" t="n">
        <x:v>28.111111111111107</x:v>
      </x:c>
      <x:c r="AL11" s="149" t="n">
        <x:v>0.04462081128747795</x:v>
      </x:c>
      <x:c r="AM11" s="149" t="n">
        <x:f t="shared" ref="AM11:AM35" si="1">(AK11-($AJ$71+($AJ$72+($AJ$73+($AJ$74+($AJ$75+($AJ$76+($AJ$77+$AJ$78*AL11)*AL11)*AL11)*AL11)*AL11)*AL11)*AL11)*AL11)*1.8+32</x:f>
        <x:v>82.6127257306854</x:v>
      </x:c>
      <x:c r="AN11" s="149" t="n">
        <x:f t="shared" ref="AN11:AN35" si="2">IF(AA11=0,VLOOKUP($AI11,$AI$71:$AN$76,6),0)</x:f>
        <x:v>330.301</x:v>
      </x:c>
      <x:c r="AO11" s="149" t="n">
        <x:f t="shared" ref="AO11:AO35" si="3">IF(AA11=0,VLOOKUP(AI11,$AI$71:$AO$76,7),0)</x:f>
        <x:v>0</x:v>
      </x:c>
      <x:c r="AP11" s="149" t="n">
        <x:f t="shared" ref="AP11:AP35" si="4">IF(AA11=0,VLOOKUP($AI11,$AI$71:$AP$76,8),0)</x:f>
        <x:v>0</x:v>
      </x:c>
      <x:c r="AQ11" s="149" t="n">
        <x:v>0.0000035722005640175092</x:v>
      </x:c>
      <x:c r="AR11" s="149" t="n">
        <x:v>2</x:v>
      </x:c>
      <x:c r="AS11" s="149" t="n">
        <x:v>797.299881374722</x:v>
      </x:c>
      <x:c r="AT11" s="149" t="n">
        <x:v>0.0005195968261169102</x:v>
      </x:c>
      <x:c r="AU11" s="149" t="n">
        <x:v>0</x:v>
      </x:c>
      <x:c r="AV11" s="149" t="n">
        <x:v>1</x:v>
      </x:c>
      <x:c r="AW11" s="149" t="n">
        <x:v>0.4743624098959567</x:v>
      </x:c>
      <x:c r="AX11" s="1303" t="n">
        <x:v>1</x:v>
      </x:c>
      <x:c r="AY11" s="149" t="n">
        <x:v>1</x:v>
      </x:c>
      <x:c r="AZ11" s="149" t="n">
        <x:v>797.2970332769316</x:v>
      </x:c>
      <x:c r="BA11" s="149" t="n">
        <x:v>0</x:v>
      </x:c>
      <x:c r="BB11" s="149" t="n">
        <x:f t="shared" ref="BB11:BB35" si="5">IF(AA11=0,VLOOKUP($AI11,$AI$71:$AQ$77,9),0)</x:f>
        <x:v>2</x:v>
      </x:c>
      <x:c r="BC11" s="149" t="n">
        <x:v>0</x:v>
      </x:c>
      <x:c r="BD11" s="149" t="n">
        <x:v>0</x:v>
      </x:c>
      <x:c r="BE11" s="149" t="n">
        <x:v>0</x:v>
      </x:c>
      <x:c r="BF11" s="149" t="n">
        <x:v>0</x:v>
      </x:c>
      <x:c r="BG11" s="149" t="n">
        <x:v>797.2970332769316</x:v>
      </x:c>
      <x:c r="BH11" s="149" t="n">
        <x:v>3</x:v>
      </x:c>
      <x:c r="BI11" s="149" t="n">
        <x:f t="shared" ref="BI11:BI35" si="6">IF(AA11=0,VLOOKUP(BH11,$AI$71:$AN$76,6),0)</x:f>
        <x:v>330.301</x:v>
      </x:c>
      <x:c r="BJ11" s="149" t="n">
        <x:f t="shared" ref="BJ11:BJ35" si="7">IF(AA11=0,VLOOKUP(BH11,$AI$71:$AO$76,7),0)</x:f>
        <x:v>0</x:v>
      </x:c>
      <x:c r="BK11" s="149" t="n">
        <x:f t="shared" ref="BK11:BK35" si="8">IF(AA11=0,VLOOKUP(BH11,$AI$71:$AP$76,8),0)</x:f>
        <x:v>0</x:v>
      </x:c>
      <x:c r="BL11" s="149" t="n">
        <x:v>0.0000035722005640175092</x:v>
      </x:c>
      <x:c r="BM11" s="149" t="n">
        <x:v>2</x:v>
      </x:c>
      <x:c r="BN11" s="149" t="n">
        <x:v>797.299881374722</x:v>
      </x:c>
      <x:c r="BO11" s="149" t="n">
        <x:v>0.0005195968261169102</x:v>
      </x:c>
      <x:c r="BP11" s="149" t="n">
        <x:v>0</x:v>
      </x:c>
      <x:c r="BQ11" s="149" t="n">
        <x:v>1</x:v>
      </x:c>
      <x:c r="BR11" s="149" t="n">
        <x:v>0.4743624098959567</x:v>
      </x:c>
      <x:c r="BS11" s="149" t="n">
        <x:v>1</x:v>
      </x:c>
      <x:c r="BT11" s="149" t="n">
        <x:v>1</x:v>
      </x:c>
      <x:c r="BU11" s="149" t="n">
        <x:v>797.2970332769316</x:v>
      </x:c>
      <x:c r="BV11" s="149" t="n">
        <x:v>0</x:v>
      </x:c>
      <x:c r="BW11" s="149" t="n">
        <x:f t="shared" ref="BW11:BW35" si="9">IF(S11=0,VLOOKUP($AI11,$AI$71:$AQ$77,9),0)</x:f>
        <x:v>0</x:v>
      </x:c>
      <x:c r="BX11" s="149" t="n">
        <x:v>0</x:v>
      </x:c>
      <x:c r="BY11" s="149" t="n">
        <x:v>0</x:v>
      </x:c>
      <x:c r="BZ11" s="149" t="n">
        <x:v>0</x:v>
      </x:c>
      <x:c r="CA11" s="149" t="n">
        <x:v>0</x:v>
      </x:c>
      <x:c r="CB11" s="149" t="n">
        <x:v>797.2970332769316</x:v>
      </x:c>
      <x:c r="CC11" s="149" t="n">
        <x:v>3</x:v>
      </x:c>
      <x:c r="CD11" s="149" t="n">
        <x:f t="shared" ref="CD11:CD35" si="10">IF(AA11=0,VLOOKUP(CC11,$AI$71:$AN$76,6),0)</x:f>
        <x:v>330.301</x:v>
      </x:c>
      <x:c r="CE11" s="149" t="n">
        <x:f t="shared" ref="CE11:CE35" si="11">IF(AA11=0,VLOOKUP(CC11,$AI$71:$AO$76,7),0)</x:f>
        <x:v>0</x:v>
      </x:c>
      <x:c r="CF11" s="149" t="n">
        <x:f t="shared" ref="CF11:CF35" si="12">IF(AA11=0,VLOOKUP(CC11,$AI$71:$AP$76,8),0)</x:f>
        <x:v>0</x:v>
      </x:c>
      <x:c r="CG11" s="149" t="n">
        <x:v>0.0000035722005640175092</x:v>
      </x:c>
      <x:c r="CH11" s="149" t="n">
        <x:v>2</x:v>
      </x:c>
      <x:c r="CI11" s="149" t="n">
        <x:v>797.2970332769316</x:v>
      </x:c>
      <x:c r="CJ11" s="149" t="n">
        <x:v>0.0005196005383224088</x:v>
      </x:c>
      <x:c r="CK11" s="149" t="n">
        <x:v>0</x:v>
      </x:c>
      <x:c r="CL11" s="149" t="n">
        <x:v>1</x:v>
      </x:c>
      <x:c r="CM11" s="149" t="n">
        <x:v>0.47436664253338545</x:v>
      </x:c>
      <x:c r="CN11" s="149" t="n">
        <x:v>1</x:v>
      </x:c>
      <x:c r="CO11" s="149" t="n">
        <x:v>1</x:v>
      </x:c>
      <x:c r="CP11" s="149" t="n">
        <x:v>797.2970332769316</x:v>
      </x:c>
      <x:c r="CQ11" s="149" t="n">
        <x:v>0</x:v>
      </x:c>
      <x:c r="CR11" s="149" t="n">
        <x:f t="shared" ref="CR11:CR35" si="13">IF(AA11=0,VLOOKUP($AI11,$AI$71:$AQ$77,9),0)</x:f>
        <x:v>2</x:v>
      </x:c>
      <x:c r="CS11" s="149" t="n">
        <x:v>0</x:v>
      </x:c>
      <x:c r="CT11" s="149" t="n">
        <x:v>0</x:v>
      </x:c>
      <x:c r="CU11" s="149" t="n">
        <x:v>0</x:v>
      </x:c>
      <x:c r="CV11" s="149" t="n">
        <x:v>0</x:v>
      </x:c>
      <x:c r="CW11" s="149" t="n">
        <x:v>797.2970332769316</x:v>
      </x:c>
      <x:c r="CX11" s="149" t="n">
        <x:v>1</x:v>
      </x:c>
      <x:c r="CY11" s="149" t="n">
        <x:v>0.0005196005383224088</x:v>
      </x:c>
      <x:c r="CZ11" s="1596" t="n">
        <x:v>22.605850833713063</x:v>
      </x:c>
      <x:c r="DA11" s="149" t="n">
        <x:v>0.9882135563492671</x:v>
      </x:c>
      <x:c r="DB11" s="149" t="n">
        <x:v>0.6489513677554516</x:v>
      </x:c>
      <x:c r="DC11" s="149" t="n">
        <x:v>1</x:v>
      </x:c>
      <x:c r="DD11" s="149" t="n">
        <x:v>0.988213556349267</x:v>
      </x:c>
      <x:c r="DE11" s="149" t="n">
        <x:v>0.9882135563492671</x:v>
      </x:c>
      <x:c r="DF11" s="1210" t="n">
        <x:v>0.98821</x:v>
      </x:c>
      <x:c r="DG11" s="1210" t="n">
        <x:v>0.9921</x:v>
      </x:c>
      <x:c r="DH11" s="1210" t="n">
        <x:v>0.991</x:v>
      </x:c>
      <x:c r="DI11" s="149"/>
      <x:c r="DJ11" s="1255" t="n">
        <x:v>3</x:v>
      </x:c>
      <x:c r="DK11" s="2097" t="n">
        <x:v>46</x:v>
      </x:c>
      <x:c r="DL11" s="2098" t="n">
        <x:v>796.3954816901409</x:v>
      </x:c>
      <x:c r="DM11" s="2097" t="n">
        <x:v>82.5</x:v>
      </x:c>
      <x:c r="DN11" s="2099" t="n">
        <x:f t="shared" ref="DN11:DN35" si="14">IF($K$10=15,DM11-15,IF($K$10=20,DM11-20,DM11-60))</x:f>
        <x:v>22.5</x:v>
      </x:c>
      <x:c r="DO11" s="2089"/>
      <x:c r="DP11" s="2100" t="n">
        <x:v>796.4</x:v>
      </x:c>
      <x:c r="DQ11" s="1861" t="n">
        <x:f t="shared" ref="DQ11:DQ35" si="15">IF(K11&lt;2,ROUND(LOOKUP(DJ11,$DR$71:$DT$76)*1.8,8),LOOKUP(DJ11,$DR$71:$DT$76))</x:f>
        <x:v>1</x:v>
      </x:c>
      <x:c r="DR11" s="1861" t="n">
        <x:f t="shared" ref="DR11:DR35" si="16">IF(K11&lt;2,ROUND(LOOKUP(DJ11,$DR$71:$DU$76)*1.8,8),LOOKUP(DJ11,$DR$71:$DU$76))</x:f>
        <x:v>1</x:v>
      </x:c>
      <x:c r="DS11" s="2101" t="n">
        <x:v>0.000001576657995</x:v>
      </x:c>
      <x:c r="DT11" s="2102" t="n">
        <x:v>1</x:v>
      </x:c>
      <x:c r="DU11" s="2103" t="n">
        <x:v>1.000001576657995</x:v>
      </x:c>
      <x:c r="DV11" s="2104" t="n">
        <x:v>0</x:v>
      </x:c>
    </x:row>
    <x:row r="12" ht="15.949999809265137" customHeight="1">
      <x:c r="A12" s="3064" t="str">
        <x:v>1 Stbd.</x:v>
      </x:c>
      <x:c r="B12" s="3065"/>
      <x:c r="C12" s="1829" t="n">
        <x:v>4</x:v>
      </x:c>
      <x:c r="D12" s="1830" t="n">
        <x:v>4</x:v>
      </x:c>
      <x:c r="E12" s="1098" t="n">
        <x:v>4126.321</x:v>
      </x:c>
      <x:c r="F12" s="3066" t="str">
        <x:v>N/F</x:v>
      </x:c>
      <x:c r="G12" s="3067"/>
      <x:c r="H12" s="1845" t="n">
        <x:v>0</x:v>
      </x:c>
      <x:c r="I12" s="3068" t="n">
        <x:f t="shared" ref="I12:I34" si="17">IF(E12&lt;&gt;"",ROUND((E12-H12)*6.289812,2),"")</x:f>
        <x:v>25953.78</x:v>
      </x:c>
      <x:c r="J12" s="3069"/>
      <x:c r="K12" s="1831" t="n">
        <x:v>25</x:v>
      </x:c>
      <x:c r="L12" s="2205" t="n">
        <x:f t="shared" ref="L12:L34" si="18">IF(E12&lt;&gt;"",ROUND(((T12*1.8)+32),1),"")</x:f>
        <x:v>75.9</x:v>
      </x:c>
      <x:c r="M12" s="1832" t="n">
        <x:v>0</x:v>
      </x:c>
      <x:c r="N12" s="2208" t="n">
        <x:f t="shared" ref="N12:N34" si="19">IF(E12="","",IF(AND($N$10="1A",AJ12&gt;966),DG12,IF(AND($N$10="1B",AJ12&lt;966),DH12,IF($N$9="T-2004",DF12,DV12))))</x:f>
        <x:v>0.99321</x:v>
      </x:c>
      <x:c r="O12" s="3070" t="n">
        <x:v>25777.55</x:v>
      </x:c>
      <x:c r="P12" s="3071"/>
      <x:c r="Q12" s="285" t="n">
        <x:v>24.8</x:v>
      </x:c>
      <x:c r="R12" s="2094" t="n">
        <x:v>24.3</x:v>
      </x:c>
      <x:c r="S12" s="285" t="n">
        <x:v>24.1</x:v>
      </x:c>
      <x:c r="T12" s="2095" t="n">
        <x:f t="shared" ref="T12:T22" si="20">AVERAGE(Q12:S12)</x:f>
        <x:v>24.400000000000002</x:v>
      </x:c>
      <x:c r="U12" s="2096"/>
      <x:c r="V12" s="2096"/>
      <x:c r="W12" s="2096"/>
      <x:c r="X12" s="286" t="n">
        <x:f t="shared" ref="X12:X34" si="21">ROUND((1.000149926*$K12-1.199407795*0.001)/$K12,5)</x:f>
        <x:v>1.0001</x:v>
      </x:c>
      <x:c r="Y12" s="2095"/>
      <x:c r="Z12" s="1583" t="n">
        <x:f t="shared" ref="Z12:Z34" si="22">IF(E12="","",IF($K$10=60,O12*AD12,O12*K12*X12))</x:f>
        <x:v>3697.5317720000003</x:v>
      </x:c>
      <x:c r="AA12" s="1379" t="n">
        <x:f t="shared" ref="AA12:AA35" si="23">IF($L$10="°F",M12,M12/1.8)</x:f>
        <x:v>0</x:v>
      </x:c>
      <x:c r="AB12" s="1302" t="n">
        <x:f t="shared" ref="AB12:AB34" si="24">IF(E12="","",IF($L$10="°C",L12*1.8+32,ROUND(L12,1)))</x:f>
        <x:v>75.9</x:v>
      </x:c>
      <x:c r="AC12" s="1582" t="n">
        <x:f t="shared" ref="AC12:AC34" si="25">ROUND((141.3819577/($K12+131.5)-0.001199407795)*0.1564763335,5)</x:f>
        <x:v>0.14117</x:v>
      </x:c>
      <x:c r="AD12" s="1582" t="n">
        <x:f t="shared" ref="AD12:AD34" si="26">ROUND((141.3819577/($K12+131.5)-0.001199407795)*0.1589872949,5)</x:f>
        <x:v>0.14344</x:v>
      </x:c>
      <x:c r="AE12" s="1368" t="n">
        <x:f t="shared" si="0"/>
        <x:v>3639.0167334999996</x:v>
      </x:c>
      <x:c r="AF12" s="149" t="n">
        <x:v>644438.75</x:v>
      </x:c>
      <x:c r="AG12" s="149" t="n">
        <x:f t="shared" ref="AG12:AG34" si="27">IF(E12="","",L12*O12)</x:f>
        <x:v>1956516.0450000002</x:v>
      </x:c>
      <x:c r="AH12" s="1787" t="n">
        <x:v>0</x:v>
      </x:c>
      <x:c r="AI12" s="149" t="n">
        <x:f t="shared" ref="AI12:AI34" si="28">IF(AH$9="54a",1,IF(AH$9="54D",6,IF(AJ12&lt;=770.352,5,IF(AJ12&lt;=787.5195,4,IF(AJ12&lt;=838.3127,3,IF(AJ12&lt;=1163.5,2,))))))</x:f>
        <x:v>2</x:v>
      </x:c>
      <x:c r="AJ12" s="1584" t="n">
        <x:f t="shared" ref="AJ12:AJ35" si="29">IF($K$10=60,(141.5/(K12+131.5)*999.016),IF(AND(K12&lt;1,$K$10=60),K12*999.016,K12*1000))</x:f>
        <x:v>903.2636677316293</x:v>
      </x:c>
      <x:c r="AK12" s="1302" t="n">
        <x:f t="shared" ref="AK12:AK34" si="30">IF($L$10="°F",(AB12-32)/1.8,L12)</x:f>
        <x:v>24.388888888888893</x:v>
      </x:c>
      <x:c r="AL12" s="149" t="n">
        <x:f t="shared" ref="AL12:AL34" si="31">AK12/630</x:f>
        <x:v>0.03871252204585539</x:v>
      </x:c>
      <x:c r="AM12" s="149" t="n">
        <x:f t="shared" si="1"/>
        <x:v>75.91096991621221</x:v>
      </x:c>
      <x:c r="AN12" s="149" t="n">
        <x:f t="shared" si="2"/>
        <x:v>103.872</x:v>
      </x:c>
      <x:c r="AO12" s="149" t="n">
        <x:f t="shared" si="3"/>
        <x:v>0.2701</x:v>
      </x:c>
      <x:c r="AP12" s="149" t="n">
        <x:f t="shared" si="4"/>
        <x:v>0</x:v>
      </x:c>
      <x:c r="AQ12" s="149" t="n">
        <x:f t="shared" ref="AQ12:AQ34" si="32">IF(AA12=0,(0.01374979547/2*(($AN12/AJ12+$AO$11)*1/AJ12+$AP$11)),0)</x:f>
        <x:v>8.752571204290537e-7</x:v>
      </x:c>
      <x:c r="AR12" s="149" t="n">
        <x:f t="shared" ref="AR12:AR34" si="33">IF(AA12=0,(2*$AN$11+$AO$11*AJ12)/($AN$11+($AO$11+$AP$11*AJ12)*AJ12),0)</x:f>
        <x:v>2</x:v>
      </x:c>
      <x:c r="AS12" s="149" t="n">
        <x:f t="shared" ref="AS12:AS34" si="34">IF($AA12=0,ROUND(AJ12*(1+(EXP(AQ12*(1+0.8*AQ12))-1)/(1+AQ12*(1+1.6*AQ12)*AR12)),12),(AJ12*(EXP(0.5*$AA12*0.01374979547*(1+0.4*$AA12*0.01374979547)))))</x:f>
        <x:v>903.264458319102</x:v>
      </x:c>
      <x:c r="AT12" s="149" t="n">
        <x:f t="shared" ref="AT12:AT34" si="35">IF(AA12=0,($AN12/AS12+$AO12)*1/AS12+$AP12,AA12)</x:f>
        <x:v>0.00042633828693367285</x:v>
      </x:c>
      <x:c r="AU12" s="149" t="n">
        <x:f t="shared" ref="AU12:AU35" si="36">$AO$6-$AO$5</x:f>
        <x:v>0</x:v>
      </x:c>
      <x:c r="AV12" s="149" t="n">
        <x:f t="shared" ref="AV12:AV34" si="37">ROUND(EXP(-AT12*AU12*(1+0.8*AT12*(AU12+0.01374979547))),25)</x:f>
        <x:v>1</x:v>
      </x:c>
      <x:c r="AW12" s="149" t="n">
        <x:f t="shared" ref="AW12:AW34" si="38">EXP(-1.9947+0.00013427*AU12+((793920+2326*AU12)/AS12^2))</x:f>
        <x:v>0.360009920155319</x:v>
      </x:c>
      <x:c r="AX12" s="1303" t="n">
        <x:f t="shared" ref="AX12:AX34" si="39">1/(1-10^-5*AW12*0)</x:f>
        <x:v>1</x:v>
      </x:c>
      <x:c r="AY12" s="149" t="n">
        <x:f t="shared" ref="AY12:AY34" si="40">ROUND(AX12*AV12,25)</x:f>
        <x:v>1</x:v>
      </x:c>
      <x:c r="AZ12" s="149" t="n">
        <x:f t="shared" ref="AZ12:AZ34" si="41">AY12*$AJ12</x:f>
        <x:v>903.2636677316293</x:v>
      </x:c>
      <x:c r="BA12" s="149" t="n">
        <x:f t="shared" ref="BA12:BA34" si="42">$AJ12-AZ12</x:f>
        <x:v>0</x:v>
      </x:c>
      <x:c r="BB12" s="149" t="n">
        <x:f t="shared" si="5"/>
        <x:v>1.3</x:v>
      </x:c>
      <x:c r="BC12" s="149" t="n">
        <x:f t="shared" ref="BC12:BC34" si="43">BA12/AY12</x:f>
        <x:v>0</x:v>
      </x:c>
      <x:c r="BD12" s="149" t="n">
        <x:f t="shared" ref="BD12:BD34" si="44">BB12*AT12*$AU12*(1+1.6*AT12*$AU12)</x:f>
        <x:v>0</x:v>
      </x:c>
      <x:c r="BE12" s="149" t="n">
        <x:f t="shared" ref="BE12:BE34" si="45">-(2*AX12*0*AW12*(7.9392+0.02326*AK12))/AS12^2</x:f>
        <x:v>0</x:v>
      </x:c>
      <x:c r="BF12" s="149" t="n">
        <x:f t="shared" ref="BF12:BF34" si="46">BC12/(1+BD12+BE12)</x:f>
        <x:v>0</x:v>
      </x:c>
      <x:c r="BG12" s="149" t="n">
        <x:f t="shared" ref="BG12:BG34" si="47">BF12+$AJ12</x:f>
        <x:v>903.2636677316293</x:v>
      </x:c>
      <x:c r="BH12" s="149" t="n">
        <x:f t="shared" ref="BH12:BH34" si="48">IF($AH$9="54a",1,IF($AH$9="54D",6,IF(BG12&lt;=770.352,5,IF(BG12&lt;=787.5195,4,IF(BG12&lt;=838.3127,3,IF(BG12&lt;=1163.5,2,))))))</x:f>
        <x:v>2</x:v>
      </x:c>
      <x:c r="BI12" s="149" t="n">
        <x:f t="shared" si="6"/>
        <x:v>103.872</x:v>
      </x:c>
      <x:c r="BJ12" s="149" t="n">
        <x:f t="shared" si="7"/>
        <x:v>0.2701</x:v>
      </x:c>
      <x:c r="BK12" s="149" t="n">
        <x:f t="shared" si="8"/>
        <x:v>0</x:v>
      </x:c>
      <x:c r="BL12" s="149" t="n">
        <x:f t="shared" ref="BL12:BL34" si="49">IF(AA12=0,(0.01374979547/2*((BI12/BG12+BJ12)*1/BG12+BK12)),0)</x:f>
        <x:v>0.00000293103545466314</x:v>
      </x:c>
      <x:c r="BM12" s="149" t="n">
        <x:f t="shared" ref="BM12:BM34" si="50">IF(AA12=0,(2*BI12+BJ12*BG12)/(BI12+(BJ12+BK12*BG12)*BG12),0)</x:f>
        <x:v>1.2986170361864988</x:v>
      </x:c>
      <x:c r="BN12" s="149" t="n">
        <x:f t="shared" ref="BN12:BN34" si="51">IF($AA12=0,ROUND(BG12*(1+(EXP(BL12*(1+0.8*BL12))-1)/(1+BL12*(1+1.6*BL12)*BM12)),12),(BG12*(EXP(0.5*$AA12*0.01374979547*(1+0.4*$AA12*0.01374979547)))))</x:f>
        <x:v>903.266315229475</x:v>
      </x:c>
      <x:c r="BO12" s="149" t="n">
        <x:f t="shared" ref="BO12:BO34" si="52">IF(AA12=0,($AN12/BN12+$AO12)*1/BN12+$AP12,AA12)</x:f>
        <x:v>0.00042633714875539537</x:v>
      </x:c>
      <x:c r="BP12" s="149" t="n">
        <x:f t="shared" ref="BP12:BP35" si="53">$AO$6-$AO$5</x:f>
        <x:v>0</x:v>
      </x:c>
      <x:c r="BQ12" s="149" t="n">
        <x:f t="shared" ref="BQ12:BQ34" si="54">EXP(-BO12*BP12*(1+0.8*BO12*(BP12+0.01374979547)))</x:f>
        <x:v>1</x:v>
      </x:c>
      <x:c r="BR12" s="149" t="n">
        <x:f t="shared" ref="BR12:BR34" si="55">EXP(-1.9947+0.00013427*BP12+((793920+2326*BP12)/BN12^2))</x:f>
        <x:v>0.36000847981481154</x:v>
      </x:c>
      <x:c r="BS12" s="149" t="n">
        <x:f t="shared" ref="BS12:BS34" si="56">1/(1-10^-5*BR12*0)</x:f>
        <x:v>1</x:v>
      </x:c>
      <x:c r="BT12" s="149" t="n">
        <x:f t="shared" ref="BT12:BT34" si="57">ROUND(BS12*BQ12,15)</x:f>
        <x:v>1</x:v>
      </x:c>
      <x:c r="BU12" s="149" t="n">
        <x:f t="shared" ref="BU12:BU34" si="58">BT12*BG12</x:f>
        <x:v>903.2636677316293</x:v>
      </x:c>
      <x:c r="BV12" s="149" t="n">
        <x:f t="shared" ref="BV12:BV34" si="59">$AJ12-BU12</x:f>
        <x:v>0</x:v>
      </x:c>
      <x:c r="BW12" s="149" t="n">
        <x:f t="shared" si="9"/>
        <x:v>0</x:v>
      </x:c>
      <x:c r="BX12" s="149" t="n">
        <x:f t="shared" ref="BX12:BX34" si="60">BV12/BT12</x:f>
        <x:v>0</x:v>
      </x:c>
      <x:c r="BY12" s="149" t="n">
        <x:f t="shared" ref="BY12:BY34" si="61">BW12*BO12*BP12*(1+1.6*BO12*BP12)</x:f>
        <x:v>0</x:v>
      </x:c>
      <x:c r="BZ12" s="149" t="n">
        <x:f t="shared" ref="BZ12:BZ34" si="62">-(2*BS12*0*BR12*(7.9392+0.02326*$AK12))/BN12^2</x:f>
        <x:v>0</x:v>
      </x:c>
      <x:c r="CA12" s="149" t="n">
        <x:f t="shared" ref="CA12:CA34" si="63">BX12/(1+BY12+BZ12)</x:f>
        <x:v>0</x:v>
      </x:c>
      <x:c r="CB12" s="149" t="n">
        <x:f t="shared" ref="CB12:CB34" si="64">CA12+BG12</x:f>
        <x:v>903.2636677316293</x:v>
      </x:c>
      <x:c r="CC12" s="149" t="n">
        <x:f t="shared" ref="CC12:CC34" si="65">IF($AH$9="54a",1,IF($AH$9="54D",6,IF(CB12&lt;=770.352,5,IF(CB12&lt;=787.5195,4,IF(CB12&lt;=838.3127,3,IF(CB12&lt;=1163.5,2,))))))</x:f>
        <x:v>2</x:v>
      </x:c>
      <x:c r="CD12" s="149" t="n">
        <x:f t="shared" si="10"/>
        <x:v>103.872</x:v>
      </x:c>
      <x:c r="CE12" s="149" t="n">
        <x:f t="shared" si="11"/>
        <x:v>0.2701</x:v>
      </x:c>
      <x:c r="CF12" s="149" t="n">
        <x:f t="shared" si="12"/>
        <x:v>0</x:v>
      </x:c>
      <x:c r="CG12" s="149" t="n">
        <x:f t="shared" ref="CG12:CG34" si="66">IF(AA12=0,(0.01374979547/2*((CD12/CB12+CE12)*1/CB12+CF12)),0)</x:f>
        <x:v>0.00000293103545466314</x:v>
      </x:c>
      <x:c r="CH12" s="149" t="n">
        <x:f t="shared" ref="CH12:CH34" si="67">IF(AA12=0,(2*CD12+CE12*CB12)/(CD12+(CE12+CF12*CB12)*CB12),0)</x:f>
        <x:v>1.2986170361864988</x:v>
      </x:c>
      <x:c r="CI12" s="149" t="n">
        <x:f t="shared" ref="CI12:CI34" si="68">IF($S$11=0,ROUND(CB12*(1+(EXP(CG12*(1+0.8*CG12))-1)/(1+CG12*(1+1.6*CG12)*CH12)),12),(CB12*(EXP(0.5*$AA12*0.01374979547*(1+0.4*$AA12*0.01374979547)))))</x:f>
        <x:v>903.2636677316293</x:v>
      </x:c>
      <x:c r="CJ12" s="149" t="n">
        <x:f t="shared" ref="CJ12:CJ34" si="69">IF(AA12=0,($AN12/CI12+$AO12)*1/CI12+$AP12,BO12)</x:f>
        <x:v>0.0004263387715196523</x:v>
      </x:c>
      <x:c r="CK12" s="149" t="n">
        <x:f t="shared" ref="CK12:CK35" si="70">$AO$6-$AO$5</x:f>
        <x:v>0</x:v>
      </x:c>
      <x:c r="CL12" s="149" t="n">
        <x:f t="shared" ref="CL12:CL34" si="71">EXP(-CJ12*CK12*(1+0.8*CJ12*(CK12+0.01374979547)))</x:f>
        <x:v>1</x:v>
      </x:c>
      <x:c r="CM12" s="149" t="n">
        <x:f t="shared" ref="CM12:CM34" si="72">EXP(-1.9947+0.00013427*CK12+((793920+2326*CK12)/CI12^2))</x:f>
        <x:v>0.36001053339084854</x:v>
      </x:c>
      <x:c r="CN12" s="149" t="n">
        <x:f t="shared" ref="CN12:CN34" si="73">1/(1-10^-5*CM12*0)</x:f>
        <x:v>1</x:v>
      </x:c>
      <x:c r="CO12" s="149" t="n">
        <x:f t="shared" ref="CO12:CO34" si="74">ROUND(CN12*CL12,15)</x:f>
        <x:v>1</x:v>
      </x:c>
      <x:c r="CP12" s="149" t="n">
        <x:f t="shared" ref="CP12:CP34" si="75">CO12*CB12</x:f>
        <x:v>903.2636677316293</x:v>
      </x:c>
      <x:c r="CQ12" s="149" t="n">
        <x:f t="shared" ref="CQ12:CQ34" si="76">$AJ12-CP12</x:f>
        <x:v>0</x:v>
      </x:c>
      <x:c r="CR12" s="149" t="n">
        <x:f t="shared" si="13"/>
        <x:v>1.3</x:v>
      </x:c>
      <x:c r="CS12" s="149" t="n">
        <x:f t="shared" ref="CS12:CS34" si="77">CQ12/CO12</x:f>
        <x:v>0</x:v>
      </x:c>
      <x:c r="CT12" s="149" t="n">
        <x:f t="shared" ref="CT12:CT34" si="78">CR12*CJ12*CK12*(1+1.6*CJ12*CK12)</x:f>
        <x:v>0</x:v>
      </x:c>
      <x:c r="CU12" s="149" t="n">
        <x:f t="shared" ref="CU12:CU34" si="79">-(2*CN12*0*CM12*(7.9392+0.02326*AK12))/CI12^2</x:f>
        <x:v>0</x:v>
      </x:c>
      <x:c r="CV12" s="149" t="n">
        <x:f t="shared" ref="CV12:CV34" si="80">CS12/(1+CT12+CU12)</x:f>
        <x:v>0</x:v>
      </x:c>
      <x:c r="CW12" s="149" t="n">
        <x:f t="shared" ref="CW12:CW34" si="81">CV12+CB12</x:f>
        <x:v>903.2636677316293</x:v>
      </x:c>
      <x:c r="CX12" s="149" t="n">
        <x:f t="shared" ref="CX12:CX34" si="82">EXP(-CJ12*CK12*(1+0.8*CJ12*(CK12+0.01374979547)))</x:f>
        <x:v>1</x:v>
      </x:c>
      <x:c r="CY12" s="149" t="n">
        <x:f t="shared" ref="CY12:CY34" si="83">CJ12</x:f>
        <x:v>0.0004263387715196523</x:v>
      </x:c>
      <x:c r="CZ12" s="149" t="n">
        <x:f t="shared" ref="CZ12:CZ34" si="84">AM12-$AO$5</x:f>
        <x:v>15.904095019239875</x:v>
      </x:c>
      <x:c r="DA12" s="149" t="n">
        <x:f t="shared" ref="DA12:DA34" si="85">EXP(-CY12*CZ12*(1+0.8*CY12*(CZ12+0.01374979547)))</x:f>
        <x:v>0.9932058407504141</x:v>
      </x:c>
      <x:c r="DB12" s="149" t="n">
        <x:f t="shared" ref="DB12:DB34" si="86">EXP(-1.9947+0.00013427*AM12+((793920+2326*AM12)/CW12^2))</x:f>
        <x:v>0.45157422878575504</x:v>
      </x:c>
      <x:c r="DC12" s="149" t="n">
        <x:f t="shared" ref="DC12:DC34" si="87">1/(1-10^-5*DB12*AH12)</x:f>
        <x:v>1</x:v>
      </x:c>
      <x:c r="DD12" s="149" t="n">
        <x:f t="shared" ref="DD12:DD34" si="88">ROUND(DC12*DA12,15)</x:f>
        <x:v>0.993205840750414</x:v>
      </x:c>
      <x:c r="DE12" s="149" t="n">
        <x:f t="shared" ref="DE12:DE34" si="89">DA12/CL12</x:f>
        <x:v>0.9932058407504141</x:v>
      </x:c>
      <x:c r="DF12" s="1210" t="n">
        <x:f t="shared" ref="DF12:DF34" si="90">ROUND(DE12*DC12,5)</x:f>
        <x:v>0.99321</x:v>
      </x:c>
      <x:c r="DG12" s="1210" t="n">
        <x:f t="shared" ref="DG12:DG34" si="91">IF($L$10="°F",ROUND(1.0211326242-3.548988118*10^-4*L12+4.49881*10^-8*L12^2,4),ROUND(1.0094684142-6.33413410744*10^-4*L12+1.45710416212*10^-7*L12^2,4))</x:f>
        <x:v>0.9945</x:v>
      </x:c>
      <x:c r="DH12" s="1210" t="n">
        <x:f t="shared" ref="DH12:DH34" si="92">IF($L$10="°F",ROUND(1.02413769-4.0641418*10^-4*L12+6.79176*10^-8*L12^2,4),ROUND(1.0108020095-7.2343515319*10^-4*L12+2.1996598346*10^-7*L12^2,4))</x:f>
        <x:v>0.9937</x:v>
      </x:c>
      <x:c r="DI12" s="149"/>
      <x:c r="DJ12" s="1255" t="n">
        <x:f t="shared" ref="DJ12:DJ35" si="93">IF($AH$9="54a",1,IF($AH$9="54D",6,IF(DP12&lt;=770,2,IF(DP12&lt;=785,4,IF(DP12&lt;=838,3,IF(AND(DP12&gt;=838,DP12&lt;=1075),5))))))</x:f>
        <x:v>5</x:v>
      </x:c>
      <x:c r="DK12" s="2097" t="n">
        <x:v>25</x:v>
      </x:c>
      <x:c r="DL12" s="2098" t="n">
        <x:v>903.2600511182108</x:v>
      </x:c>
      <x:c r="DM12" s="2097" t="n">
        <x:f t="shared" ref="DM12:DM34" si="94">IF($K$10=60,INT((L12*2)+0.5)/2,INT((L12*4)+0.5)/4)</x:f>
        <x:v>76</x:v>
      </x:c>
      <x:c r="DN12" s="2099" t="n">
        <x:f t="shared" si="14"/>
        <x:v>16</x:v>
      </x:c>
      <x:c r="DO12" s="2089"/>
      <x:c r="DP12" s="2100" t="n">
        <x:f t="shared" ref="DP12:DP34" si="95">ROUND(DL12,2)</x:f>
        <x:v>903.26</x:v>
      </x:c>
      <x:c r="DQ12" s="1861" t="n">
        <x:f t="shared" si="15"/>
        <x:v>103.872</x:v>
      </x:c>
      <x:c r="DR12" s="1861" t="n">
        <x:f t="shared" si="16"/>
        <x:v>0.2701</x:v>
      </x:c>
      <x:c r="DS12" s="2101" t="n">
        <x:f t="shared" ref="DS12:DS34" si="96">IF(DR12&gt;1,DR12/DP12^2,ROUND(DQ12/DP12^2,18))</x:f>
        <x:v>0.000127313054278</x:v>
      </x:c>
      <x:c r="DT12" s="2102" t="n">
        <x:f t="shared" ref="DT12:DT34" si="97">IF(DR12&gt;=1,DQ12,ROUND(DR12/DP12,16))</x:f>
        <x:v>0.00029902796537</x:v>
      </x:c>
      <x:c r="DU12" s="2103" t="n">
        <x:f t="shared" ref="DU12:DU34" si="98">ROUND(DT12+DS12,61)</x:f>
        <x:v>0.000426341019648</x:v>
      </x:c>
      <x:c r="DV12" s="2104" t="n">
        <x:v>0.9932</x:v>
      </x:c>
    </x:row>
    <x:row r="13" ht="15.949999809265137" customHeight="1">
      <x:c r="A13" s="3064" t="str">
        <x:v>2 Port </x:v>
      </x:c>
      <x:c r="B13" s="3065"/>
      <x:c r="C13" s="1829" t="n">
        <x:v>4</x:v>
      </x:c>
      <x:c r="D13" s="1830" t="n">
        <x:f t="shared" ref="D13" si="99">+C13</x:f>
        <x:v>4</x:v>
      </x:c>
      <x:c r="E13" s="1098" t="n">
        <x:v>1</x:v>
      </x:c>
      <x:c r="F13" s="3066" t="str">
        <x:v>N/F</x:v>
      </x:c>
      <x:c r="G13" s="3067"/>
      <x:c r="H13" s="1845" t="n">
        <x:v>0</x:v>
      </x:c>
      <x:c r="I13" s="3068" t="n">
        <x:f t="shared" si="17"/>
        <x:v>6.29</x:v>
      </x:c>
      <x:c r="J13" s="3069"/>
      <x:c r="K13" s="1831" t="n">
        <x:v>19.6</x:v>
      </x:c>
      <x:c r="L13" s="2205" t="n">
        <x:f t="shared" si="18"/>
        <x:v>76.9</x:v>
      </x:c>
      <x:c r="M13" s="1832" t="n">
        <x:v>0</x:v>
      </x:c>
      <x:c r="N13" s="2208" t="n">
        <x:f t="shared" si="19"/>
        <x:v>0.9931</x:v>
      </x:c>
      <x:c r="O13" s="3070" t="n">
        <x:f t="shared" ref="O13:O34" si="100">IF(N13&lt;&gt;"",ROUND(I13*N13,2),"")</x:f>
        <x:v>6.25</x:v>
      </x:c>
      <x:c r="P13" s="3071"/>
      <x:c r="Q13" s="285" t="n">
        <x:v>25.3</x:v>
      </x:c>
      <x:c r="R13" s="2094" t="n">
        <x:v>24.9</x:v>
      </x:c>
      <x:c r="S13" s="2105" t="n">
        <x:v>24.6</x:v>
      </x:c>
      <x:c r="T13" s="2095" t="n">
        <x:f t="shared" si="20"/>
        <x:v>24.933333333333337</x:v>
      </x:c>
      <x:c r="U13" s="2096"/>
      <x:c r="V13" s="2096"/>
      <x:c r="W13" s="2096"/>
      <x:c r="X13" s="286" t="n">
        <x:f t="shared" si="21"/>
        <x:v>1.00009</x:v>
      </x:c>
      <x:c r="Y13" s="2095"/>
      <x:c r="Z13" s="1583" t="n">
        <x:f t="shared" si="22"/>
        <x:v>0.9285625000000001</x:v>
      </x:c>
      <x:c r="AA13" s="1379" t="n">
        <x:f t="shared" si="23"/>
        <x:v>0</x:v>
      </x:c>
      <x:c r="AB13" s="1302" t="n">
        <x:f t="shared" si="24"/>
        <x:v>76.9</x:v>
      </x:c>
      <x:c r="AC13" s="1582" t="n">
        <x:f t="shared" si="25"/>
        <x:v>0.14622</x:v>
      </x:c>
      <x:c r="AD13" s="1582" t="n">
        <x:f t="shared" si="26"/>
        <x:v>0.14857</x:v>
      </x:c>
      <x:c r="AE13" s="1368" t="n">
        <x:f t="shared" si="0"/>
        <x:v>0.9138749999999999</x:v>
      </x:c>
      <x:c r="AF13" s="149" t="n">
        <x:f t="shared" ref="AF13:AF34" si="101">IF(E13="","",O13*K13)</x:f>
        <x:v>122.50000000000001</x:v>
      </x:c>
      <x:c r="AG13" s="149" t="n">
        <x:f t="shared" si="27"/>
        <x:v>480.62500000000006</x:v>
      </x:c>
      <x:c r="AH13" s="1787" t="n">
        <x:v>0</x:v>
      </x:c>
      <x:c r="AI13" s="149" t="n">
        <x:f t="shared" si="28"/>
        <x:v>2</x:v>
      </x:c>
      <x:c r="AJ13" s="1584" t="n">
        <x:f t="shared" si="29"/>
        <x:v>935.5444341495698</x:v>
      </x:c>
      <x:c r="AK13" s="1302" t="n">
        <x:f t="shared" si="30"/>
        <x:v>24.944444444444446</x:v>
      </x:c>
      <x:c r="AL13" s="149" t="n">
        <x:f t="shared" si="31"/>
        <x:v>0.03959435626102293</x:v>
      </x:c>
      <x:c r="AM13" s="149" t="n">
        <x:f t="shared" si="1"/>
        <x:v>76.91123098364031</x:v>
      </x:c>
      <x:c r="AN13" s="149" t="n">
        <x:f t="shared" si="2"/>
        <x:v>103.872</x:v>
      </x:c>
      <x:c r="AO13" s="149" t="n">
        <x:f t="shared" si="3"/>
        <x:v>0.2701</x:v>
      </x:c>
      <x:c r="AP13" s="149" t="n">
        <x:f t="shared" si="4"/>
        <x:v>0</x:v>
      </x:c>
      <x:c r="AQ13" s="149" t="n">
        <x:f t="shared" si="32"/>
        <x:v>8.158980543033414e-7</x:v>
      </x:c>
      <x:c r="AR13" s="149" t="n">
        <x:f t="shared" si="33"/>
        <x:v>2</x:v>
      </x:c>
      <x:c r="AS13" s="149" t="n">
        <x:f t="shared" si="34"/>
        <x:v>935.545197458017</x:v>
      </x:c>
      <x:c r="AT13" s="149" t="n">
        <x:f t="shared" si="35"/>
        <x:v>0.00040738631194030516</x:v>
      </x:c>
      <x:c r="AU13" s="149" t="n">
        <x:f t="shared" si="36"/>
        <x:v>0</x:v>
      </x:c>
      <x:c r="AV13" s="149" t="n">
        <x:f t="shared" si="37"/>
        <x:v>1</x:v>
      </x:c>
      <x:c r="AW13" s="149" t="n">
        <x:f t="shared" si="38"/>
        <x:v>0.33701877088053206</x:v>
      </x:c>
      <x:c r="AX13" s="1303" t="n">
        <x:f t="shared" si="39"/>
        <x:v>1</x:v>
      </x:c>
      <x:c r="AY13" s="149" t="n">
        <x:f t="shared" si="40"/>
        <x:v>1</x:v>
      </x:c>
      <x:c r="AZ13" s="149" t="n">
        <x:f t="shared" si="41"/>
        <x:v>935.5444341495698</x:v>
      </x:c>
      <x:c r="BA13" s="149" t="n">
        <x:f t="shared" si="42"/>
        <x:v>0</x:v>
      </x:c>
      <x:c r="BB13" s="149" t="n">
        <x:f t="shared" si="5"/>
        <x:v>1.3</x:v>
      </x:c>
      <x:c r="BC13" s="149" t="n">
        <x:f t="shared" si="43"/>
        <x:v>0</x:v>
      </x:c>
      <x:c r="BD13" s="149" t="n">
        <x:f t="shared" si="44"/>
        <x:v>0</x:v>
      </x:c>
      <x:c r="BE13" s="149" t="n">
        <x:f t="shared" si="45"/>
        <x:v>0</x:v>
      </x:c>
      <x:c r="BF13" s="149" t="n">
        <x:f t="shared" si="46"/>
        <x:v>0</x:v>
      </x:c>
      <x:c r="BG13" s="149" t="n">
        <x:f t="shared" si="47"/>
        <x:v>935.5444341495698</x:v>
      </x:c>
      <x:c r="BH13" s="149" t="n">
        <x:f t="shared" si="48"/>
        <x:v>2</x:v>
      </x:c>
      <x:c r="BI13" s="149" t="n">
        <x:f t="shared" si="6"/>
        <x:v>103.872</x:v>
      </x:c>
      <x:c r="BJ13" s="149" t="n">
        <x:f t="shared" si="7"/>
        <x:v>0.2701</x:v>
      </x:c>
      <x:c r="BK13" s="149" t="n">
        <x:f t="shared" si="8"/>
        <x:v>0</x:v>
      </x:c>
      <x:c r="BL13" s="149" t="n">
        <x:f t="shared" si="49"/>
        <x:v>0.000002800742184033504</x:v>
      </x:c>
      <x:c r="BM13" s="149" t="n">
        <x:f t="shared" si="50"/>
        <x:v>1.2913149446438235</x:v>
      </x:c>
      <x:c r="BN13" s="149" t="n">
        <x:f t="shared" si="51"/>
        <x:v>935.547054368395</x:v>
      </x:c>
      <x:c r="BO13" s="149" t="n">
        <x:f t="shared" si="52"/>
        <x:v>0.0004073852677884448</x:v>
      </x:c>
      <x:c r="BP13" s="149" t="n">
        <x:f t="shared" si="53"/>
        <x:v>0</x:v>
      </x:c>
      <x:c r="BQ13" s="149" t="n">
        <x:f t="shared" si="54"/>
        <x:v>1</x:v>
      </x:c>
      <x:c r="BR13" s="149" t="n">
        <x:f t="shared" si="55"/>
        <x:v>0.33701755733695477</x:v>
      </x:c>
      <x:c r="BS13" s="149" t="n">
        <x:f t="shared" si="56"/>
        <x:v>1</x:v>
      </x:c>
      <x:c r="BT13" s="149" t="n">
        <x:f t="shared" si="57"/>
        <x:v>1</x:v>
      </x:c>
      <x:c r="BU13" s="149" t="n">
        <x:f t="shared" si="58"/>
        <x:v>935.5444341495698</x:v>
      </x:c>
      <x:c r="BV13" s="149" t="n">
        <x:f t="shared" si="59"/>
        <x:v>0</x:v>
      </x:c>
      <x:c r="BW13" s="149" t="n">
        <x:f t="shared" si="9"/>
        <x:v>0</x:v>
      </x:c>
      <x:c r="BX13" s="149" t="n">
        <x:f t="shared" si="60"/>
        <x:v>0</x:v>
      </x:c>
      <x:c r="BY13" s="149" t="n">
        <x:f t="shared" si="61"/>
        <x:v>0</x:v>
      </x:c>
      <x:c r="BZ13" s="149" t="n">
        <x:f t="shared" si="62"/>
        <x:v>0</x:v>
      </x:c>
      <x:c r="CA13" s="149" t="n">
        <x:f t="shared" si="63"/>
        <x:v>0</x:v>
      </x:c>
      <x:c r="CB13" s="149" t="n">
        <x:f t="shared" si="64"/>
        <x:v>935.5444341495698</x:v>
      </x:c>
      <x:c r="CC13" s="149" t="n">
        <x:f t="shared" si="65"/>
        <x:v>2</x:v>
      </x:c>
      <x:c r="CD13" s="149" t="n">
        <x:f t="shared" si="10"/>
        <x:v>103.872</x:v>
      </x:c>
      <x:c r="CE13" s="149" t="n">
        <x:f t="shared" si="11"/>
        <x:v>0.2701</x:v>
      </x:c>
      <x:c r="CF13" s="149" t="n">
        <x:f t="shared" si="12"/>
        <x:v>0</x:v>
      </x:c>
      <x:c r="CG13" s="149" t="n">
        <x:f t="shared" si="66"/>
        <x:v>0.000002800742184033504</x:v>
      </x:c>
      <x:c r="CH13" s="149" t="n">
        <x:f t="shared" si="67"/>
        <x:v>1.2913149446438235</x:v>
      </x:c>
      <x:c r="CI13" s="149" t="n">
        <x:f t="shared" si="68"/>
        <x:v>935.5444341495698</x:v>
      </x:c>
      <x:c r="CJ13" s="149" t="n">
        <x:f t="shared" si="69"/>
        <x:v>0.0004073867411547037</x:v>
      </x:c>
      <x:c r="CK13" s="149" t="n">
        <x:f t="shared" si="70"/>
        <x:v>0</x:v>
      </x:c>
      <x:c r="CL13" s="149" t="n">
        <x:f t="shared" si="71"/>
        <x:v>1</x:v>
      </x:c>
      <x:c r="CM13" s="149" t="n">
        <x:f t="shared" si="72"/>
        <x:v>0.33701926972760576</x:v>
      </x:c>
      <x:c r="CN13" s="149" t="n">
        <x:f t="shared" si="73"/>
        <x:v>1</x:v>
      </x:c>
      <x:c r="CO13" s="149" t="n">
        <x:f t="shared" si="74"/>
        <x:v>1</x:v>
      </x:c>
      <x:c r="CP13" s="149" t="n">
        <x:f t="shared" si="75"/>
        <x:v>935.5444341495698</x:v>
      </x:c>
      <x:c r="CQ13" s="149" t="n">
        <x:f t="shared" si="76"/>
        <x:v>0</x:v>
      </x:c>
      <x:c r="CR13" s="149" t="n">
        <x:f t="shared" si="13"/>
        <x:v>1.3</x:v>
      </x:c>
      <x:c r="CS13" s="149" t="n">
        <x:f t="shared" si="77"/>
        <x:v>0</x:v>
      </x:c>
      <x:c r="CT13" s="149" t="n">
        <x:f t="shared" si="78"/>
        <x:v>0</x:v>
      </x:c>
      <x:c r="CU13" s="149" t="n">
        <x:f t="shared" si="79"/>
        <x:v>0</x:v>
      </x:c>
      <x:c r="CV13" s="149" t="n">
        <x:f t="shared" si="80"/>
        <x:v>0</x:v>
      </x:c>
      <x:c r="CW13" s="149" t="n">
        <x:f t="shared" si="81"/>
        <x:v>935.5444341495698</x:v>
      </x:c>
      <x:c r="CX13" s="149" t="n">
        <x:f t="shared" si="82"/>
        <x:v>1</x:v>
      </x:c>
      <x:c r="CY13" s="149" t="n">
        <x:f t="shared" si="83"/>
        <x:v>0.0004073867411547037</x:v>
      </x:c>
      <x:c r="CZ13" s="149" t="n">
        <x:f t="shared" si="84"/>
        <x:v>16.904356086667974</x:v>
      </x:c>
      <x:c r="DA13" s="149" t="n">
        <x:f t="shared" si="85"/>
        <x:v>0.993099337951505</x:v>
      </x:c>
      <x:c r="DB13" s="149" t="n">
        <x:f t="shared" si="86"/>
        <x:v>0.4177412210184394</x:v>
      </x:c>
      <x:c r="DC13" s="149" t="n">
        <x:f t="shared" si="87"/>
        <x:v>1</x:v>
      </x:c>
      <x:c r="DD13" s="149" t="n">
        <x:f t="shared" si="88"/>
        <x:v>0.993099337951505</x:v>
      </x:c>
      <x:c r="DE13" s="149" t="n">
        <x:f t="shared" si="89"/>
        <x:v>0.993099337951505</x:v>
      </x:c>
      <x:c r="DF13" s="1210" t="n">
        <x:f t="shared" si="90"/>
        <x:v>0.9931</x:v>
      </x:c>
      <x:c r="DG13" s="1210" t="n">
        <x:f t="shared" si="91"/>
        <x:v>0.9941</x:v>
      </x:c>
      <x:c r="DH13" s="1210" t="n">
        <x:f t="shared" si="92"/>
        <x:v>0.9933</x:v>
      </x:c>
      <x:c r="DI13" s="149"/>
      <x:c r="DJ13" s="1255" t="n">
        <x:f t="shared" si="93"/>
        <x:v>5</x:v>
      </x:c>
      <x:c r="DK13" s="2097" t="n">
        <x:f t="shared" ref="DK13:DK35" si="102">IF($K$10=60,(INT((K13*2)+0.5)/2),K13)</x:f>
        <x:v>19.5</x:v>
      </x:c>
      <x:c r="DL13" s="2098" t="n">
        <x:f t="shared" ref="DL13:DL35" si="103">IF(DK13&lt;2,K13*1000,141.5/(DK13+131.5)*999.012)</x:f>
        <x:v>936.160251655629</x:v>
      </x:c>
      <x:c r="DM13" s="2097" t="n">
        <x:f t="shared" si="94"/>
        <x:v>77</x:v>
      </x:c>
      <x:c r="DN13" s="2099" t="n">
        <x:f t="shared" si="14"/>
        <x:v>17</x:v>
      </x:c>
      <x:c r="DO13" s="2089"/>
      <x:c r="DP13" s="2100" t="n">
        <x:f t="shared" si="95"/>
        <x:v>936.16</x:v>
      </x:c>
      <x:c r="DQ13" s="1861" t="n">
        <x:f t="shared" si="15"/>
        <x:v>103.872</x:v>
      </x:c>
      <x:c r="DR13" s="1861" t="n">
        <x:f t="shared" si="16"/>
        <x:v>0.2701</x:v>
      </x:c>
      <x:c r="DS13" s="2101" t="n">
        <x:f t="shared" si="96"/>
        <x:v>0.000118521825586056</x:v>
      </x:c>
      <x:c r="DT13" s="2102" t="n">
        <x:f t="shared" si="97"/>
        <x:v>0.0002885190565715</x:v>
      </x:c>
      <x:c r="DU13" s="2103" t="n">
        <x:f t="shared" si="98"/>
        <x:v>0.000407040882157556</x:v>
      </x:c>
      <x:c r="DV13" s="2104" t="n">
        <x:f t="shared" ref="DV13:DV34" si="104">ROUND(EXP(-DU13*DN13*(1+0.8*DU13*DN13)),4)</x:f>
        <x:v>0.9931</x:v>
      </x:c>
    </x:row>
    <x:row r="14" ht="15.949999809265137" customHeight="1">
      <x:c r="A14" s="3064"/>
      <x:c r="B14" s="3065"/>
      <x:c r="C14" s="1829"/>
      <x:c r="D14" s="1830"/>
      <x:c r="E14" s="1098"/>
      <x:c r="F14" s="3066"/>
      <x:c r="G14" s="3067"/>
      <x:c r="H14" s="1845"/>
      <x:c r="I14" s="3068">
        <x:f t="shared" si="17"/>
      </x:c>
      <x:c r="J14" s="3069"/>
      <x:c r="K14" s="1831"/>
      <x:c r="L14" s="2205">
        <x:f t="shared" si="18"/>
      </x:c>
      <x:c r="M14" s="1832"/>
      <x:c r="N14" s="2208">
        <x:f t="shared" si="19"/>
      </x:c>
      <x:c r="O14" s="3070">
        <x:f t="shared" si="100"/>
      </x:c>
      <x:c r="P14" s="3071"/>
      <x:c r="Q14" s="285" t="n">
        <x:v>25.1</x:v>
      </x:c>
      <x:c r="R14" s="2094" t="n">
        <x:v>24.9</x:v>
      </x:c>
      <x:c r="S14" s="2105" t="n">
        <x:v>24.6</x:v>
      </x:c>
      <x:c r="T14" s="2095" t="n">
        <x:f t="shared" si="20"/>
        <x:v>24.866666666666664</x:v>
      </x:c>
      <x:c r="U14" s="2096"/>
      <x:c r="V14" s="2096"/>
      <x:c r="W14" s="2096"/>
      <x:c r="X14" s="286" t="str">
        <x:f t="shared" si="21"/>
        <x:v>#DIV/0!</x:v>
      </x:c>
      <x:c r="Y14" s="2095"/>
      <x:c r="Z14" s="1583">
        <x:f t="shared" si="22"/>
      </x:c>
      <x:c r="AA14" s="1379" t="n">
        <x:f t="shared" si="23"/>
        <x:v>0</x:v>
      </x:c>
      <x:c r="AB14" s="1302">
        <x:f t="shared" si="24"/>
      </x:c>
      <x:c r="AC14" s="1582" t="n">
        <x:f t="shared" si="25"/>
        <x:v>0.16805</x:v>
      </x:c>
      <x:c r="AD14" s="1582" t="n">
        <x:f t="shared" si="26"/>
        <x:v>0.17074</x:v>
      </x:c>
      <x:c r="AE14" s="1368">
        <x:f t="shared" si="0"/>
      </x:c>
      <x:c r="AF14" s="149">
        <x:f t="shared" si="101"/>
      </x:c>
      <x:c r="AG14" s="149">
        <x:f t="shared" si="27"/>
      </x:c>
      <x:c r="AH14" s="1787" t="n">
        <x:v>0</x:v>
      </x:c>
      <x:c r="AI14" s="149" t="n">
        <x:f t="shared" si="28"/>
        <x:v>2</x:v>
      </x:c>
      <x:c r="AJ14" s="1584" t="n">
        <x:f t="shared" si="29"/>
        <x:v>1074.9867984790874</x:v>
      </x:c>
      <x:c r="AK14" s="1302" t="str">
        <x:f t="shared" si="30"/>
        <x:v>#VALUE!</x:v>
      </x:c>
      <x:c r="AL14" s="149" t="str">
        <x:f t="shared" si="31"/>
        <x:v>#VALUE!</x:v>
      </x:c>
      <x:c r="AM14" s="149" t="str">
        <x:f t="shared" si="1"/>
        <x:v>#VALUE!</x:v>
      </x:c>
      <x:c r="AN14" s="149" t="n">
        <x:f t="shared" si="2"/>
        <x:v>103.872</x:v>
      </x:c>
      <x:c r="AO14" s="149" t="n">
        <x:f t="shared" si="3"/>
        <x:v>0.2701</x:v>
      </x:c>
      <x:c r="AP14" s="149" t="n">
        <x:f t="shared" si="4"/>
        <x:v>0</x:v>
      </x:c>
      <x:c r="AQ14" s="149" t="n">
        <x:f t="shared" si="32"/>
        <x:v>6.17957310608021e-7</x:v>
      </x:c>
      <x:c r="AR14" s="149" t="n">
        <x:f t="shared" si="33"/>
        <x:v>2</x:v>
      </x:c>
      <x:c r="AS14" s="149" t="n">
        <x:f t="shared" si="34"/>
        <x:v>1074.98746277475</x:v>
      </x:c>
      <x:c r="AT14" s="149" t="n">
        <x:f t="shared" si="35"/>
        <x:v>0.0003411446699475294</x:v>
      </x:c>
      <x:c r="AU14" s="149" t="n">
        <x:f t="shared" si="36"/>
        <x:v>0</x:v>
      </x:c>
      <x:c r="AV14" s="149" t="n">
        <x:f t="shared" si="37"/>
        <x:v>1</x:v>
      </x:c>
      <x:c r="AW14" s="149" t="n">
        <x:f t="shared" si="38"/>
        <x:v>0.2704470069133532</x:v>
      </x:c>
      <x:c r="AX14" s="1303" t="n">
        <x:f t="shared" si="39"/>
        <x:v>1</x:v>
      </x:c>
      <x:c r="AY14" s="149" t="n">
        <x:f t="shared" si="40"/>
        <x:v>1</x:v>
      </x:c>
      <x:c r="AZ14" s="149" t="n">
        <x:f t="shared" si="41"/>
        <x:v>1074.9867984790874</x:v>
      </x:c>
      <x:c r="BA14" s="149" t="n">
        <x:f t="shared" si="42"/>
        <x:v>0</x:v>
      </x:c>
      <x:c r="BB14" s="149" t="n">
        <x:f t="shared" si="5"/>
        <x:v>1.3</x:v>
      </x:c>
      <x:c r="BC14" s="149" t="n">
        <x:f t="shared" si="43"/>
        <x:v>0</x:v>
      </x:c>
      <x:c r="BD14" s="149" t="n">
        <x:f t="shared" si="44"/>
        <x:v>0</x:v>
      </x:c>
      <x:c r="BE14" s="149" t="str">
        <x:f t="shared" si="45"/>
        <x:v>#VALUE!</x:v>
      </x:c>
      <x:c r="BF14" s="149" t="str">
        <x:f t="shared" si="46"/>
        <x:v>#VALUE!</x:v>
      </x:c>
      <x:c r="BG14" s="149" t="str">
        <x:f t="shared" si="47"/>
        <x:v>#VALUE!</x:v>
      </x:c>
      <x:c r="BH14" s="149" t="str">
        <x:f t="shared" si="48"/>
        <x:v>#VALUE!</x:v>
      </x:c>
      <x:c r="BI14" s="149" t="str">
        <x:f t="shared" si="6"/>
        <x:v>#VALUE!</x:v>
      </x:c>
      <x:c r="BJ14" s="149" t="str">
        <x:f t="shared" si="7"/>
        <x:v>#VALUE!</x:v>
      </x:c>
      <x:c r="BK14" s="149" t="str">
        <x:f t="shared" si="8"/>
        <x:v>#VALUE!</x:v>
      </x:c>
      <x:c r="BL14" s="149" t="str">
        <x:f t="shared" si="49"/>
        <x:v>#VALUE!</x:v>
      </x:c>
      <x:c r="BM14" s="149" t="str">
        <x:f t="shared" si="50"/>
        <x:v>#VALUE!</x:v>
      </x:c>
      <x:c r="BN14" s="149" t="str">
        <x:f t="shared" si="51"/>
        <x:v>#VALUE!</x:v>
      </x:c>
      <x:c r="BO14" s="149" t="str">
        <x:f t="shared" si="52"/>
        <x:v>#VALUE!</x:v>
      </x:c>
      <x:c r="BP14" s="149" t="n">
        <x:f t="shared" si="53"/>
        <x:v>0</x:v>
      </x:c>
      <x:c r="BQ14" s="149" t="str">
        <x:f t="shared" si="54"/>
        <x:v>#VALUE!</x:v>
      </x:c>
      <x:c r="BR14" s="149" t="str">
        <x:f t="shared" si="55"/>
        <x:v>#VALUE!</x:v>
      </x:c>
      <x:c r="BS14" s="149" t="str">
        <x:f t="shared" si="56"/>
        <x:v>#VALUE!</x:v>
      </x:c>
      <x:c r="BT14" s="149" t="str">
        <x:f t="shared" si="57"/>
        <x:v>#VALUE!</x:v>
      </x:c>
      <x:c r="BU14" s="149" t="str">
        <x:f t="shared" si="58"/>
        <x:v>#VALUE!</x:v>
      </x:c>
      <x:c r="BV14" s="149" t="str">
        <x:f t="shared" si="59"/>
        <x:v>#VALUE!</x:v>
      </x:c>
      <x:c r="BW14" s="149" t="n">
        <x:f t="shared" si="9"/>
        <x:v>0</x:v>
      </x:c>
      <x:c r="BX14" s="149" t="str">
        <x:f t="shared" si="60"/>
        <x:v>#VALUE!</x:v>
      </x:c>
      <x:c r="BY14" s="149" t="str">
        <x:f t="shared" si="61"/>
        <x:v>#VALUE!</x:v>
      </x:c>
      <x:c r="BZ14" s="149" t="str">
        <x:f t="shared" si="62"/>
        <x:v>#VALUE!</x:v>
      </x:c>
      <x:c r="CA14" s="149" t="str">
        <x:f t="shared" si="63"/>
        <x:v>#VALUE!</x:v>
      </x:c>
      <x:c r="CB14" s="149" t="str">
        <x:f t="shared" si="64"/>
        <x:v>#VALUE!</x:v>
      </x:c>
      <x:c r="CC14" s="149" t="str">
        <x:f t="shared" si="65"/>
        <x:v>#VALUE!</x:v>
      </x:c>
      <x:c r="CD14" s="149" t="str">
        <x:f t="shared" si="10"/>
        <x:v>#VALUE!</x:v>
      </x:c>
      <x:c r="CE14" s="149" t="str">
        <x:f t="shared" si="11"/>
        <x:v>#VALUE!</x:v>
      </x:c>
      <x:c r="CF14" s="149" t="str">
        <x:f t="shared" si="12"/>
        <x:v>#VALUE!</x:v>
      </x:c>
      <x:c r="CG14" s="149" t="str">
        <x:f t="shared" si="66"/>
        <x:v>#VALUE!</x:v>
      </x:c>
      <x:c r="CH14" s="149" t="str">
        <x:f t="shared" si="67"/>
        <x:v>#VALUE!</x:v>
      </x:c>
      <x:c r="CI14" s="149" t="str">
        <x:f t="shared" si="68"/>
        <x:v>#VALUE!</x:v>
      </x:c>
      <x:c r="CJ14" s="149" t="str">
        <x:f t="shared" si="69"/>
        <x:v>#VALUE!</x:v>
      </x:c>
      <x:c r="CK14" s="149" t="n">
        <x:f t="shared" si="70"/>
        <x:v>0</x:v>
      </x:c>
      <x:c r="CL14" s="149" t="str">
        <x:f t="shared" si="71"/>
        <x:v>#VALUE!</x:v>
      </x:c>
      <x:c r="CM14" s="149" t="str">
        <x:f t="shared" si="72"/>
        <x:v>#VALUE!</x:v>
      </x:c>
      <x:c r="CN14" s="149" t="str">
        <x:f t="shared" si="73"/>
        <x:v>#VALUE!</x:v>
      </x:c>
      <x:c r="CO14" s="149" t="str">
        <x:f t="shared" si="74"/>
        <x:v>#VALUE!</x:v>
      </x:c>
      <x:c r="CP14" s="149" t="str">
        <x:f t="shared" si="75"/>
        <x:v>#VALUE!</x:v>
      </x:c>
      <x:c r="CQ14" s="149" t="str">
        <x:f t="shared" si="76"/>
        <x:v>#VALUE!</x:v>
      </x:c>
      <x:c r="CR14" s="149" t="n">
        <x:f t="shared" si="13"/>
        <x:v>1.3</x:v>
      </x:c>
      <x:c r="CS14" s="149" t="str">
        <x:f t="shared" si="77"/>
        <x:v>#VALUE!</x:v>
      </x:c>
      <x:c r="CT14" s="149" t="str">
        <x:f t="shared" si="78"/>
        <x:v>#VALUE!</x:v>
      </x:c>
      <x:c r="CU14" s="149" t="str">
        <x:f t="shared" si="79"/>
        <x:v>#VALUE!</x:v>
      </x:c>
      <x:c r="CV14" s="149" t="str">
        <x:f t="shared" si="80"/>
        <x:v>#VALUE!</x:v>
      </x:c>
      <x:c r="CW14" s="149" t="str">
        <x:f t="shared" si="81"/>
        <x:v>#VALUE!</x:v>
      </x:c>
      <x:c r="CX14" s="149" t="str">
        <x:f t="shared" si="82"/>
        <x:v>#VALUE!</x:v>
      </x:c>
      <x:c r="CY14" s="149" t="str">
        <x:f t="shared" si="83"/>
        <x:v>#VALUE!</x:v>
      </x:c>
      <x:c r="CZ14" s="149" t="str">
        <x:f t="shared" si="84"/>
        <x:v>#VALUE!</x:v>
      </x:c>
      <x:c r="DA14" s="149" t="str">
        <x:f t="shared" si="85"/>
        <x:v>#VALUE!</x:v>
      </x:c>
      <x:c r="DB14" s="149" t="str">
        <x:f t="shared" si="86"/>
        <x:v>#VALUE!</x:v>
      </x:c>
      <x:c r="DC14" s="149" t="str">
        <x:f t="shared" si="87"/>
        <x:v>#VALUE!</x:v>
      </x:c>
      <x:c r="DD14" s="149" t="str">
        <x:f t="shared" si="88"/>
        <x:v>#VALUE!</x:v>
      </x:c>
      <x:c r="DE14" s="149" t="str">
        <x:f t="shared" si="89"/>
        <x:v>#VALUE!</x:v>
      </x:c>
      <x:c r="DF14" s="1210" t="str">
        <x:f t="shared" si="90"/>
        <x:v>#VALUE!</x:v>
      </x:c>
      <x:c r="DG14" s="1210" t="str">
        <x:f t="shared" si="91"/>
        <x:v>#VALUE!</x:v>
      </x:c>
      <x:c r="DH14" s="1210" t="str">
        <x:f t="shared" si="92"/>
        <x:v>#VALUE!</x:v>
      </x:c>
      <x:c r="DI14" s="149"/>
      <x:c r="DJ14" s="1255" t="n">
        <x:f t="shared" si="93"/>
        <x:v>2</x:v>
      </x:c>
      <x:c r="DK14" s="2097" t="n">
        <x:f t="shared" si="102"/>
        <x:v>0</x:v>
      </x:c>
      <x:c r="DL14" s="2098" t="n">
        <x:f t="shared" si="103"/>
        <x:v>0</x:v>
      </x:c>
      <x:c r="DM14" s="2097" t="str">
        <x:f t="shared" si="94"/>
        <x:v>#VALUE!</x:v>
      </x:c>
      <x:c r="DN14" s="2099" t="str">
        <x:f t="shared" si="14"/>
        <x:v>#VALUE!</x:v>
      </x:c>
      <x:c r="DO14" s="2089"/>
      <x:c r="DP14" s="2100" t="n">
        <x:f t="shared" si="95"/>
        <x:v>0</x:v>
      </x:c>
      <x:c r="DQ14" s="1861" t="n">
        <x:f t="shared" si="15"/>
        <x:v>346.42278</x:v>
      </x:c>
      <x:c r="DR14" s="1861" t="n">
        <x:f t="shared" si="16"/>
        <x:v>0.43884</x:v>
      </x:c>
      <x:c r="DS14" s="2101" t="str">
        <x:f t="shared" si="96"/>
        <x:v>#DIV/0!</x:v>
      </x:c>
      <x:c r="DT14" s="2102" t="str">
        <x:f t="shared" si="97"/>
        <x:v>#DIV/0!</x:v>
      </x:c>
      <x:c r="DU14" s="2103" t="str">
        <x:f t="shared" si="98"/>
        <x:v>#DIV/0!</x:v>
      </x:c>
      <x:c r="DV14" s="2104" t="str">
        <x:f t="shared" si="104"/>
        <x:v>#DIV/0!</x:v>
      </x:c>
    </x:row>
    <x:row r="15" ht="18" customHeight="1">
      <x:c r="A15" s="3064"/>
      <x:c r="B15" s="3065"/>
      <x:c r="C15" s="1829"/>
      <x:c r="D15" s="1830"/>
      <x:c r="E15" s="1098"/>
      <x:c r="F15" s="3066"/>
      <x:c r="G15" s="3067"/>
      <x:c r="H15" s="1845"/>
      <x:c r="I15" s="3068">
        <x:f t="shared" si="17"/>
      </x:c>
      <x:c r="J15" s="3069"/>
      <x:c r="K15" s="1831"/>
      <x:c r="L15" s="2205">
        <x:f t="shared" si="18"/>
      </x:c>
      <x:c r="M15" s="1832"/>
      <x:c r="N15" s="2208">
        <x:f t="shared" si="19"/>
      </x:c>
      <x:c r="O15" s="3070">
        <x:f t="shared" si="100"/>
      </x:c>
      <x:c r="P15" s="3071"/>
      <x:c r="Q15" s="285" t="n">
        <x:v>25.4</x:v>
      </x:c>
      <x:c r="R15" s="2094" t="n">
        <x:v>25</x:v>
      </x:c>
      <x:c r="S15" s="2105" t="n">
        <x:v>24.7</x:v>
      </x:c>
      <x:c r="T15" s="2095" t="n">
        <x:f t="shared" si="20"/>
        <x:v>25.03333333333333</x:v>
      </x:c>
      <x:c r="U15" s="2096"/>
      <x:c r="V15" s="2096"/>
      <x:c r="W15" s="2096"/>
      <x:c r="X15" s="286" t="str">
        <x:f t="shared" si="21"/>
        <x:v>#DIV/0!</x:v>
      </x:c>
      <x:c r="Y15" s="2095"/>
      <x:c r="Z15" s="1583">
        <x:f t="shared" si="22"/>
      </x:c>
      <x:c r="AA15" s="1379" t="n">
        <x:f t="shared" si="23"/>
        <x:v>0</x:v>
      </x:c>
      <x:c r="AB15" s="1302">
        <x:f t="shared" si="24"/>
      </x:c>
      <x:c r="AC15" s="1582" t="n">
        <x:f t="shared" si="25"/>
        <x:v>0.16805</x:v>
      </x:c>
      <x:c r="AD15" s="1582" t="n">
        <x:f t="shared" si="26"/>
        <x:v>0.17074</x:v>
      </x:c>
      <x:c r="AE15" s="1368">
        <x:f t="shared" si="0"/>
      </x:c>
      <x:c r="AF15" s="149">
        <x:f t="shared" si="101"/>
      </x:c>
      <x:c r="AG15" s="149">
        <x:f t="shared" si="27"/>
      </x:c>
      <x:c r="AH15" s="1787" t="n">
        <x:v>0</x:v>
      </x:c>
      <x:c r="AI15" s="149" t="n">
        <x:f t="shared" si="28"/>
        <x:v>2</x:v>
      </x:c>
      <x:c r="AJ15" s="1584" t="n">
        <x:f t="shared" si="29"/>
        <x:v>1074.9867984790874</x:v>
      </x:c>
      <x:c r="AK15" s="1302" t="str">
        <x:f t="shared" si="30"/>
        <x:v>#VALUE!</x:v>
      </x:c>
      <x:c r="AL15" s="149" t="str">
        <x:f t="shared" si="31"/>
        <x:v>#VALUE!</x:v>
      </x:c>
      <x:c r="AM15" s="149" t="str">
        <x:f t="shared" si="1"/>
        <x:v>#VALUE!</x:v>
      </x:c>
      <x:c r="AN15" s="149" t="n">
        <x:f t="shared" si="2"/>
        <x:v>103.872</x:v>
      </x:c>
      <x:c r="AO15" s="149" t="n">
        <x:f t="shared" si="3"/>
        <x:v>0.2701</x:v>
      </x:c>
      <x:c r="AP15" s="149" t="n">
        <x:f t="shared" si="4"/>
        <x:v>0</x:v>
      </x:c>
      <x:c r="AQ15" s="149" t="n">
        <x:f t="shared" si="32"/>
        <x:v>6.17957310608021e-7</x:v>
      </x:c>
      <x:c r="AR15" s="149" t="n">
        <x:f t="shared" si="33"/>
        <x:v>2</x:v>
      </x:c>
      <x:c r="AS15" s="149" t="n">
        <x:f t="shared" si="34"/>
        <x:v>1074.98746277475</x:v>
      </x:c>
      <x:c r="AT15" s="149" t="n">
        <x:f t="shared" si="35"/>
        <x:v>0.0003411446699475294</x:v>
      </x:c>
      <x:c r="AU15" s="149" t="n">
        <x:f t="shared" si="36"/>
        <x:v>0</x:v>
      </x:c>
      <x:c r="AV15" s="149" t="n">
        <x:f t="shared" si="37"/>
        <x:v>1</x:v>
      </x:c>
      <x:c r="AW15" s="149" t="n">
        <x:f t="shared" si="38"/>
        <x:v>0.2704470069133532</x:v>
      </x:c>
      <x:c r="AX15" s="1303" t="n">
        <x:f t="shared" si="39"/>
        <x:v>1</x:v>
      </x:c>
      <x:c r="AY15" s="149" t="n">
        <x:f t="shared" si="40"/>
        <x:v>1</x:v>
      </x:c>
      <x:c r="AZ15" s="149" t="n">
        <x:f t="shared" si="41"/>
        <x:v>1074.9867984790874</x:v>
      </x:c>
      <x:c r="BA15" s="149" t="n">
        <x:f t="shared" si="42"/>
        <x:v>0</x:v>
      </x:c>
      <x:c r="BB15" s="149" t="n">
        <x:f t="shared" si="5"/>
        <x:v>1.3</x:v>
      </x:c>
      <x:c r="BC15" s="149" t="n">
        <x:f t="shared" si="43"/>
        <x:v>0</x:v>
      </x:c>
      <x:c r="BD15" s="149" t="n">
        <x:f t="shared" si="44"/>
        <x:v>0</x:v>
      </x:c>
      <x:c r="BE15" s="149" t="str">
        <x:f t="shared" si="45"/>
        <x:v>#VALUE!</x:v>
      </x:c>
      <x:c r="BF15" s="149" t="str">
        <x:f t="shared" si="46"/>
        <x:v>#VALUE!</x:v>
      </x:c>
      <x:c r="BG15" s="149" t="str">
        <x:f t="shared" si="47"/>
        <x:v>#VALUE!</x:v>
      </x:c>
      <x:c r="BH15" s="149" t="str">
        <x:f t="shared" si="48"/>
        <x:v>#VALUE!</x:v>
      </x:c>
      <x:c r="BI15" s="149" t="str">
        <x:f t="shared" si="6"/>
        <x:v>#VALUE!</x:v>
      </x:c>
      <x:c r="BJ15" s="149" t="str">
        <x:f t="shared" si="7"/>
        <x:v>#VALUE!</x:v>
      </x:c>
      <x:c r="BK15" s="149" t="str">
        <x:f t="shared" si="8"/>
        <x:v>#VALUE!</x:v>
      </x:c>
      <x:c r="BL15" s="149" t="str">
        <x:f t="shared" si="49"/>
        <x:v>#VALUE!</x:v>
      </x:c>
      <x:c r="BM15" s="149" t="str">
        <x:f t="shared" si="50"/>
        <x:v>#VALUE!</x:v>
      </x:c>
      <x:c r="BN15" s="149" t="str">
        <x:f t="shared" si="51"/>
        <x:v>#VALUE!</x:v>
      </x:c>
      <x:c r="BO15" s="149" t="str">
        <x:f t="shared" si="52"/>
        <x:v>#VALUE!</x:v>
      </x:c>
      <x:c r="BP15" s="149" t="n">
        <x:f t="shared" si="53"/>
        <x:v>0</x:v>
      </x:c>
      <x:c r="BQ15" s="149" t="str">
        <x:f t="shared" si="54"/>
        <x:v>#VALUE!</x:v>
      </x:c>
      <x:c r="BR15" s="149" t="str">
        <x:f t="shared" si="55"/>
        <x:v>#VALUE!</x:v>
      </x:c>
      <x:c r="BS15" s="149" t="str">
        <x:f t="shared" si="56"/>
        <x:v>#VALUE!</x:v>
      </x:c>
      <x:c r="BT15" s="149" t="str">
        <x:f t="shared" si="57"/>
        <x:v>#VALUE!</x:v>
      </x:c>
      <x:c r="BU15" s="149" t="str">
        <x:f t="shared" si="58"/>
        <x:v>#VALUE!</x:v>
      </x:c>
      <x:c r="BV15" s="149" t="str">
        <x:f t="shared" si="59"/>
        <x:v>#VALUE!</x:v>
      </x:c>
      <x:c r="BW15" s="149" t="n">
        <x:f t="shared" si="9"/>
        <x:v>0</x:v>
      </x:c>
      <x:c r="BX15" s="149" t="str">
        <x:f t="shared" si="60"/>
        <x:v>#VALUE!</x:v>
      </x:c>
      <x:c r="BY15" s="149" t="str">
        <x:f t="shared" si="61"/>
        <x:v>#VALUE!</x:v>
      </x:c>
      <x:c r="BZ15" s="149" t="str">
        <x:f t="shared" si="62"/>
        <x:v>#VALUE!</x:v>
      </x:c>
      <x:c r="CA15" s="149" t="str">
        <x:f t="shared" si="63"/>
        <x:v>#VALUE!</x:v>
      </x:c>
      <x:c r="CB15" s="149" t="str">
        <x:f t="shared" si="64"/>
        <x:v>#VALUE!</x:v>
      </x:c>
      <x:c r="CC15" s="149" t="str">
        <x:f t="shared" si="65"/>
        <x:v>#VALUE!</x:v>
      </x:c>
      <x:c r="CD15" s="149" t="str">
        <x:f t="shared" si="10"/>
        <x:v>#VALUE!</x:v>
      </x:c>
      <x:c r="CE15" s="149" t="str">
        <x:f t="shared" si="11"/>
        <x:v>#VALUE!</x:v>
      </x:c>
      <x:c r="CF15" s="149" t="str">
        <x:f t="shared" si="12"/>
        <x:v>#VALUE!</x:v>
      </x:c>
      <x:c r="CG15" s="149" t="str">
        <x:f t="shared" si="66"/>
        <x:v>#VALUE!</x:v>
      </x:c>
      <x:c r="CH15" s="149" t="str">
        <x:f t="shared" si="67"/>
        <x:v>#VALUE!</x:v>
      </x:c>
      <x:c r="CI15" s="149" t="str">
        <x:f t="shared" si="68"/>
        <x:v>#VALUE!</x:v>
      </x:c>
      <x:c r="CJ15" s="149" t="str">
        <x:f t="shared" si="69"/>
        <x:v>#VALUE!</x:v>
      </x:c>
      <x:c r="CK15" s="149" t="n">
        <x:f t="shared" si="70"/>
        <x:v>0</x:v>
      </x:c>
      <x:c r="CL15" s="149" t="str">
        <x:f t="shared" si="71"/>
        <x:v>#VALUE!</x:v>
      </x:c>
      <x:c r="CM15" s="149" t="str">
        <x:f t="shared" si="72"/>
        <x:v>#VALUE!</x:v>
      </x:c>
      <x:c r="CN15" s="149" t="str">
        <x:f t="shared" si="73"/>
        <x:v>#VALUE!</x:v>
      </x:c>
      <x:c r="CO15" s="149" t="str">
        <x:f t="shared" si="74"/>
        <x:v>#VALUE!</x:v>
      </x:c>
      <x:c r="CP15" s="149" t="str">
        <x:f t="shared" si="75"/>
        <x:v>#VALUE!</x:v>
      </x:c>
      <x:c r="CQ15" s="149" t="str">
        <x:f t="shared" si="76"/>
        <x:v>#VALUE!</x:v>
      </x:c>
      <x:c r="CR15" s="149" t="n">
        <x:f t="shared" si="13"/>
        <x:v>1.3</x:v>
      </x:c>
      <x:c r="CS15" s="149" t="str">
        <x:f t="shared" si="77"/>
        <x:v>#VALUE!</x:v>
      </x:c>
      <x:c r="CT15" s="149" t="str">
        <x:f t="shared" si="78"/>
        <x:v>#VALUE!</x:v>
      </x:c>
      <x:c r="CU15" s="149" t="str">
        <x:f t="shared" si="79"/>
        <x:v>#VALUE!</x:v>
      </x:c>
      <x:c r="CV15" s="149" t="str">
        <x:f t="shared" si="80"/>
        <x:v>#VALUE!</x:v>
      </x:c>
      <x:c r="CW15" s="149" t="str">
        <x:f t="shared" si="81"/>
        <x:v>#VALUE!</x:v>
      </x:c>
      <x:c r="CX15" s="149" t="str">
        <x:f t="shared" si="82"/>
        <x:v>#VALUE!</x:v>
      </x:c>
      <x:c r="CY15" s="149" t="str">
        <x:f t="shared" si="83"/>
        <x:v>#VALUE!</x:v>
      </x:c>
      <x:c r="CZ15" s="149" t="str">
        <x:f t="shared" si="84"/>
        <x:v>#VALUE!</x:v>
      </x:c>
      <x:c r="DA15" s="149" t="str">
        <x:f t="shared" si="85"/>
        <x:v>#VALUE!</x:v>
      </x:c>
      <x:c r="DB15" s="149" t="str">
        <x:f t="shared" si="86"/>
        <x:v>#VALUE!</x:v>
      </x:c>
      <x:c r="DC15" s="149" t="str">
        <x:f t="shared" si="87"/>
        <x:v>#VALUE!</x:v>
      </x:c>
      <x:c r="DD15" s="149" t="str">
        <x:f t="shared" si="88"/>
        <x:v>#VALUE!</x:v>
      </x:c>
      <x:c r="DE15" s="149" t="str">
        <x:f t="shared" si="89"/>
        <x:v>#VALUE!</x:v>
      </x:c>
      <x:c r="DF15" s="1210" t="str">
        <x:f t="shared" si="90"/>
        <x:v>#VALUE!</x:v>
      </x:c>
      <x:c r="DG15" s="1210" t="str">
        <x:f t="shared" si="91"/>
        <x:v>#VALUE!</x:v>
      </x:c>
      <x:c r="DH15" s="1210" t="str">
        <x:f t="shared" si="92"/>
        <x:v>#VALUE!</x:v>
      </x:c>
      <x:c r="DI15" s="149"/>
      <x:c r="DJ15" s="1255" t="n">
        <x:f t="shared" si="93"/>
        <x:v>2</x:v>
      </x:c>
      <x:c r="DK15" s="2097" t="n">
        <x:f t="shared" si="102"/>
        <x:v>0</x:v>
      </x:c>
      <x:c r="DL15" s="2098" t="n">
        <x:f t="shared" si="103"/>
        <x:v>0</x:v>
      </x:c>
      <x:c r="DM15" s="2097" t="str">
        <x:f t="shared" si="94"/>
        <x:v>#VALUE!</x:v>
      </x:c>
      <x:c r="DN15" s="2099" t="str">
        <x:f t="shared" si="14"/>
        <x:v>#VALUE!</x:v>
      </x:c>
      <x:c r="DO15" s="2089"/>
      <x:c r="DP15" s="2100" t="n">
        <x:f t="shared" si="95"/>
        <x:v>0</x:v>
      </x:c>
      <x:c r="DQ15" s="1861" t="n">
        <x:f t="shared" si="15"/>
        <x:v>346.42278</x:v>
      </x:c>
      <x:c r="DR15" s="1861" t="n">
        <x:f t="shared" si="16"/>
        <x:v>0.43884</x:v>
      </x:c>
      <x:c r="DS15" s="2101" t="str">
        <x:f t="shared" si="96"/>
        <x:v>#DIV/0!</x:v>
      </x:c>
      <x:c r="DT15" s="2102" t="str">
        <x:f t="shared" si="97"/>
        <x:v>#DIV/0!</x:v>
      </x:c>
      <x:c r="DU15" s="2103" t="str">
        <x:f t="shared" si="98"/>
        <x:v>#DIV/0!</x:v>
      </x:c>
      <x:c r="DV15" s="2104" t="str">
        <x:f t="shared" si="104"/>
        <x:v>#DIV/0!</x:v>
      </x:c>
    </x:row>
    <x:row r="16" ht="15.949999809265137" customHeight="1">
      <x:c r="A16" s="3064"/>
      <x:c r="B16" s="3065"/>
      <x:c r="C16" s="1829"/>
      <x:c r="D16" s="1830"/>
      <x:c r="E16" s="1098"/>
      <x:c r="F16" s="3066"/>
      <x:c r="G16" s="3067"/>
      <x:c r="H16" s="1845"/>
      <x:c r="I16" s="3068">
        <x:f t="shared" si="17"/>
      </x:c>
      <x:c r="J16" s="3069"/>
      <x:c r="K16" s="1831"/>
      <x:c r="L16" s="2205">
        <x:f t="shared" si="18"/>
      </x:c>
      <x:c r="M16" s="1832"/>
      <x:c r="N16" s="2208">
        <x:f t="shared" si="19"/>
      </x:c>
      <x:c r="O16" s="3070">
        <x:f t="shared" si="100"/>
      </x:c>
      <x:c r="P16" s="3071"/>
      <x:c r="Q16" s="285" t="n">
        <x:v>25.5</x:v>
      </x:c>
      <x:c r="R16" s="2094" t="n">
        <x:v>25.1</x:v>
      </x:c>
      <x:c r="S16" s="2105" t="n">
        <x:v>24.7</x:v>
      </x:c>
      <x:c r="T16" s="2095" t="n">
        <x:f t="shared" si="20"/>
        <x:v>25.099999999999998</x:v>
      </x:c>
      <x:c r="U16" s="2096"/>
      <x:c r="V16" s="2096"/>
      <x:c r="W16" s="2096"/>
      <x:c r="X16" s="286" t="str">
        <x:f t="shared" si="21"/>
        <x:v>#DIV/0!</x:v>
      </x:c>
      <x:c r="Y16" s="2095"/>
      <x:c r="Z16" s="1583">
        <x:f t="shared" si="22"/>
      </x:c>
      <x:c r="AA16" s="1379" t="n">
        <x:f t="shared" si="23"/>
        <x:v>0</x:v>
      </x:c>
      <x:c r="AB16" s="1302">
        <x:f t="shared" si="24"/>
      </x:c>
      <x:c r="AC16" s="1582" t="n">
        <x:f t="shared" si="25"/>
        <x:v>0.16805</x:v>
      </x:c>
      <x:c r="AD16" s="1582" t="n">
        <x:f t="shared" si="26"/>
        <x:v>0.17074</x:v>
      </x:c>
      <x:c r="AE16" s="1368">
        <x:f t="shared" si="0"/>
      </x:c>
      <x:c r="AF16" s="149">
        <x:f t="shared" si="101"/>
      </x:c>
      <x:c r="AG16" s="149">
        <x:f t="shared" si="27"/>
      </x:c>
      <x:c r="AH16" s="1787"/>
      <x:c r="AI16" s="149" t="n">
        <x:f t="shared" si="28"/>
        <x:v>2</x:v>
      </x:c>
      <x:c r="AJ16" s="1584" t="n">
        <x:f t="shared" si="29"/>
        <x:v>1074.9867984790874</x:v>
      </x:c>
      <x:c r="AK16" s="1302" t="str">
        <x:f t="shared" si="30"/>
        <x:v>#VALUE!</x:v>
      </x:c>
      <x:c r="AL16" s="149" t="str">
        <x:f t="shared" si="31"/>
        <x:v>#VALUE!</x:v>
      </x:c>
      <x:c r="AM16" s="149" t="str">
        <x:f t="shared" si="1"/>
        <x:v>#VALUE!</x:v>
      </x:c>
      <x:c r="AN16" s="149" t="n">
        <x:f t="shared" si="2"/>
        <x:v>103.872</x:v>
      </x:c>
      <x:c r="AO16" s="149" t="n">
        <x:f t="shared" si="3"/>
        <x:v>0.2701</x:v>
      </x:c>
      <x:c r="AP16" s="149" t="n">
        <x:f t="shared" si="4"/>
        <x:v>0</x:v>
      </x:c>
      <x:c r="AQ16" s="149" t="n">
        <x:f t="shared" si="32"/>
        <x:v>6.17957310608021e-7</x:v>
      </x:c>
      <x:c r="AR16" s="149" t="n">
        <x:f t="shared" si="33"/>
        <x:v>2</x:v>
      </x:c>
      <x:c r="AS16" s="149" t="n">
        <x:f t="shared" si="34"/>
        <x:v>1074.98746277475</x:v>
      </x:c>
      <x:c r="AT16" s="149" t="n">
        <x:f t="shared" si="35"/>
        <x:v>0.0003411446699475294</x:v>
      </x:c>
      <x:c r="AU16" s="149" t="n">
        <x:f t="shared" si="36"/>
        <x:v>0</x:v>
      </x:c>
      <x:c r="AV16" s="149" t="n">
        <x:f t="shared" si="37"/>
        <x:v>1</x:v>
      </x:c>
      <x:c r="AW16" s="149" t="n">
        <x:f t="shared" si="38"/>
        <x:v>0.2704470069133532</x:v>
      </x:c>
      <x:c r="AX16" s="1303" t="n">
        <x:f t="shared" si="39"/>
        <x:v>1</x:v>
      </x:c>
      <x:c r="AY16" s="149" t="n">
        <x:f t="shared" si="40"/>
        <x:v>1</x:v>
      </x:c>
      <x:c r="AZ16" s="149" t="n">
        <x:f t="shared" si="41"/>
        <x:v>1074.9867984790874</x:v>
      </x:c>
      <x:c r="BA16" s="149" t="n">
        <x:f t="shared" si="42"/>
        <x:v>0</x:v>
      </x:c>
      <x:c r="BB16" s="149" t="n">
        <x:f t="shared" si="5"/>
        <x:v>1.3</x:v>
      </x:c>
      <x:c r="BC16" s="149" t="n">
        <x:f t="shared" si="43"/>
        <x:v>0</x:v>
      </x:c>
      <x:c r="BD16" s="149" t="n">
        <x:f t="shared" si="44"/>
        <x:v>0</x:v>
      </x:c>
      <x:c r="BE16" s="149" t="str">
        <x:f t="shared" si="45"/>
        <x:v>#VALUE!</x:v>
      </x:c>
      <x:c r="BF16" s="149" t="str">
        <x:f t="shared" si="46"/>
        <x:v>#VALUE!</x:v>
      </x:c>
      <x:c r="BG16" s="149" t="str">
        <x:f t="shared" si="47"/>
        <x:v>#VALUE!</x:v>
      </x:c>
      <x:c r="BH16" s="149" t="str">
        <x:f t="shared" si="48"/>
        <x:v>#VALUE!</x:v>
      </x:c>
      <x:c r="BI16" s="149" t="str">
        <x:f t="shared" si="6"/>
        <x:v>#VALUE!</x:v>
      </x:c>
      <x:c r="BJ16" s="149" t="str">
        <x:f t="shared" si="7"/>
        <x:v>#VALUE!</x:v>
      </x:c>
      <x:c r="BK16" s="149" t="str">
        <x:f t="shared" si="8"/>
        <x:v>#VALUE!</x:v>
      </x:c>
      <x:c r="BL16" s="149" t="str">
        <x:f t="shared" si="49"/>
        <x:v>#VALUE!</x:v>
      </x:c>
      <x:c r="BM16" s="149" t="str">
        <x:f t="shared" si="50"/>
        <x:v>#VALUE!</x:v>
      </x:c>
      <x:c r="BN16" s="149" t="str">
        <x:f t="shared" si="51"/>
        <x:v>#VALUE!</x:v>
      </x:c>
      <x:c r="BO16" s="149" t="str">
        <x:f t="shared" si="52"/>
        <x:v>#VALUE!</x:v>
      </x:c>
      <x:c r="BP16" s="149" t="n">
        <x:f t="shared" si="53"/>
        <x:v>0</x:v>
      </x:c>
      <x:c r="BQ16" s="149" t="str">
        <x:f t="shared" si="54"/>
        <x:v>#VALUE!</x:v>
      </x:c>
      <x:c r="BR16" s="149" t="str">
        <x:f t="shared" si="55"/>
        <x:v>#VALUE!</x:v>
      </x:c>
      <x:c r="BS16" s="149" t="str">
        <x:f t="shared" si="56"/>
        <x:v>#VALUE!</x:v>
      </x:c>
      <x:c r="BT16" s="149" t="str">
        <x:f t="shared" si="57"/>
        <x:v>#VALUE!</x:v>
      </x:c>
      <x:c r="BU16" s="149" t="str">
        <x:f t="shared" si="58"/>
        <x:v>#VALUE!</x:v>
      </x:c>
      <x:c r="BV16" s="149" t="str">
        <x:f t="shared" si="59"/>
        <x:v>#VALUE!</x:v>
      </x:c>
      <x:c r="BW16" s="149" t="n">
        <x:f t="shared" si="9"/>
        <x:v>0</x:v>
      </x:c>
      <x:c r="BX16" s="149" t="str">
        <x:f t="shared" si="60"/>
        <x:v>#VALUE!</x:v>
      </x:c>
      <x:c r="BY16" s="149" t="str">
        <x:f t="shared" si="61"/>
        <x:v>#VALUE!</x:v>
      </x:c>
      <x:c r="BZ16" s="149" t="str">
        <x:f t="shared" si="62"/>
        <x:v>#VALUE!</x:v>
      </x:c>
      <x:c r="CA16" s="149" t="str">
        <x:f t="shared" si="63"/>
        <x:v>#VALUE!</x:v>
      </x:c>
      <x:c r="CB16" s="149" t="str">
        <x:f t="shared" si="64"/>
        <x:v>#VALUE!</x:v>
      </x:c>
      <x:c r="CC16" s="149" t="str">
        <x:f t="shared" si="65"/>
        <x:v>#VALUE!</x:v>
      </x:c>
      <x:c r="CD16" s="149" t="str">
        <x:f t="shared" si="10"/>
        <x:v>#VALUE!</x:v>
      </x:c>
      <x:c r="CE16" s="149" t="str">
        <x:f t="shared" si="11"/>
        <x:v>#VALUE!</x:v>
      </x:c>
      <x:c r="CF16" s="149" t="str">
        <x:f t="shared" si="12"/>
        <x:v>#VALUE!</x:v>
      </x:c>
      <x:c r="CG16" s="149" t="str">
        <x:f t="shared" si="66"/>
        <x:v>#VALUE!</x:v>
      </x:c>
      <x:c r="CH16" s="149" t="str">
        <x:f t="shared" si="67"/>
        <x:v>#VALUE!</x:v>
      </x:c>
      <x:c r="CI16" s="149" t="str">
        <x:f t="shared" si="68"/>
        <x:v>#VALUE!</x:v>
      </x:c>
      <x:c r="CJ16" s="149" t="str">
        <x:f t="shared" si="69"/>
        <x:v>#VALUE!</x:v>
      </x:c>
      <x:c r="CK16" s="149" t="n">
        <x:f t="shared" si="70"/>
        <x:v>0</x:v>
      </x:c>
      <x:c r="CL16" s="149" t="str">
        <x:f t="shared" si="71"/>
        <x:v>#VALUE!</x:v>
      </x:c>
      <x:c r="CM16" s="149" t="str">
        <x:f t="shared" si="72"/>
        <x:v>#VALUE!</x:v>
      </x:c>
      <x:c r="CN16" s="149" t="str">
        <x:f t="shared" si="73"/>
        <x:v>#VALUE!</x:v>
      </x:c>
      <x:c r="CO16" s="149" t="str">
        <x:f t="shared" si="74"/>
        <x:v>#VALUE!</x:v>
      </x:c>
      <x:c r="CP16" s="149" t="str">
        <x:f t="shared" si="75"/>
        <x:v>#VALUE!</x:v>
      </x:c>
      <x:c r="CQ16" s="149" t="str">
        <x:f t="shared" si="76"/>
        <x:v>#VALUE!</x:v>
      </x:c>
      <x:c r="CR16" s="149" t="n">
        <x:f t="shared" si="13"/>
        <x:v>1.3</x:v>
      </x:c>
      <x:c r="CS16" s="149" t="str">
        <x:f t="shared" si="77"/>
        <x:v>#VALUE!</x:v>
      </x:c>
      <x:c r="CT16" s="149" t="str">
        <x:f t="shared" si="78"/>
        <x:v>#VALUE!</x:v>
      </x:c>
      <x:c r="CU16" s="149" t="str">
        <x:f t="shared" si="79"/>
        <x:v>#VALUE!</x:v>
      </x:c>
      <x:c r="CV16" s="149" t="str">
        <x:f t="shared" si="80"/>
        <x:v>#VALUE!</x:v>
      </x:c>
      <x:c r="CW16" s="149" t="str">
        <x:f t="shared" si="81"/>
        <x:v>#VALUE!</x:v>
      </x:c>
      <x:c r="CX16" s="149" t="str">
        <x:f t="shared" si="82"/>
        <x:v>#VALUE!</x:v>
      </x:c>
      <x:c r="CY16" s="149" t="str">
        <x:f t="shared" si="83"/>
        <x:v>#VALUE!</x:v>
      </x:c>
      <x:c r="CZ16" s="149" t="str">
        <x:f t="shared" si="84"/>
        <x:v>#VALUE!</x:v>
      </x:c>
      <x:c r="DA16" s="149" t="str">
        <x:f t="shared" si="85"/>
        <x:v>#VALUE!</x:v>
      </x:c>
      <x:c r="DB16" s="149" t="str">
        <x:f t="shared" si="86"/>
        <x:v>#VALUE!</x:v>
      </x:c>
      <x:c r="DC16" s="149" t="str">
        <x:f t="shared" si="87"/>
        <x:v>#VALUE!</x:v>
      </x:c>
      <x:c r="DD16" s="149" t="str">
        <x:f t="shared" si="88"/>
        <x:v>#VALUE!</x:v>
      </x:c>
      <x:c r="DE16" s="149" t="str">
        <x:f t="shared" si="89"/>
        <x:v>#VALUE!</x:v>
      </x:c>
      <x:c r="DF16" s="1210" t="str">
        <x:f t="shared" si="90"/>
        <x:v>#VALUE!</x:v>
      </x:c>
      <x:c r="DG16" s="1210" t="str">
        <x:f t="shared" si="91"/>
        <x:v>#VALUE!</x:v>
      </x:c>
      <x:c r="DH16" s="1210" t="str">
        <x:f t="shared" si="92"/>
        <x:v>#VALUE!</x:v>
      </x:c>
      <x:c r="DI16" s="149"/>
      <x:c r="DJ16" s="1255" t="n">
        <x:f t="shared" si="93"/>
        <x:v>2</x:v>
      </x:c>
      <x:c r="DK16" s="2097" t="n">
        <x:f t="shared" si="102"/>
        <x:v>0</x:v>
      </x:c>
      <x:c r="DL16" s="2098" t="n">
        <x:f t="shared" si="103"/>
        <x:v>0</x:v>
      </x:c>
      <x:c r="DM16" s="2097" t="str">
        <x:f t="shared" si="94"/>
        <x:v>#VALUE!</x:v>
      </x:c>
      <x:c r="DN16" s="2099" t="str">
        <x:f t="shared" si="14"/>
        <x:v>#VALUE!</x:v>
      </x:c>
      <x:c r="DO16" s="2089"/>
      <x:c r="DP16" s="2100" t="n">
        <x:f t="shared" si="95"/>
        <x:v>0</x:v>
      </x:c>
      <x:c r="DQ16" s="1861" t="n">
        <x:f t="shared" si="15"/>
        <x:v>346.42278</x:v>
      </x:c>
      <x:c r="DR16" s="1861" t="n">
        <x:f t="shared" si="16"/>
        <x:v>0.43884</x:v>
      </x:c>
      <x:c r="DS16" s="2101" t="str">
        <x:f t="shared" si="96"/>
        <x:v>#DIV/0!</x:v>
      </x:c>
      <x:c r="DT16" s="2102" t="str">
        <x:f t="shared" si="97"/>
        <x:v>#DIV/0!</x:v>
      </x:c>
      <x:c r="DU16" s="2103" t="str">
        <x:f t="shared" si="98"/>
        <x:v>#DIV/0!</x:v>
      </x:c>
      <x:c r="DV16" s="2104" t="str">
        <x:f t="shared" si="104"/>
        <x:v>#DIV/0!</x:v>
      </x:c>
    </x:row>
    <x:row r="17" ht="15.949999809265137" customHeight="1">
      <x:c r="A17" s="3064"/>
      <x:c r="B17" s="3065"/>
      <x:c r="C17" s="1829"/>
      <x:c r="D17" s="1830"/>
      <x:c r="E17" s="1098"/>
      <x:c r="F17" s="3066"/>
      <x:c r="G17" s="3067"/>
      <x:c r="H17" s="1845"/>
      <x:c r="I17" s="3068">
        <x:f t="shared" si="17"/>
      </x:c>
      <x:c r="J17" s="3069"/>
      <x:c r="K17" s="1831"/>
      <x:c r="L17" s="2205">
        <x:f t="shared" si="18"/>
      </x:c>
      <x:c r="M17" s="1832"/>
      <x:c r="N17" s="2208">
        <x:f t="shared" si="19"/>
      </x:c>
      <x:c r="O17" s="3070">
        <x:f t="shared" si="100"/>
      </x:c>
      <x:c r="P17" s="3071"/>
      <x:c r="Q17" s="285" t="n">
        <x:v>25.4</x:v>
      </x:c>
      <x:c r="R17" s="2094" t="n">
        <x:v>25</x:v>
      </x:c>
      <x:c r="S17" s="2105" t="n">
        <x:v>24.7</x:v>
      </x:c>
      <x:c r="T17" s="2095" t="n">
        <x:f t="shared" si="20"/>
        <x:v>25.03333333333333</x:v>
      </x:c>
      <x:c r="U17" s="2096"/>
      <x:c r="V17" s="2096"/>
      <x:c r="W17" s="2096"/>
      <x:c r="X17" s="286" t="str">
        <x:f t="shared" si="21"/>
        <x:v>#DIV/0!</x:v>
      </x:c>
      <x:c r="Y17" s="2095"/>
      <x:c r="Z17" s="1583">
        <x:f t="shared" si="22"/>
      </x:c>
      <x:c r="AA17" s="1379" t="n">
        <x:f t="shared" si="23"/>
        <x:v>0</x:v>
      </x:c>
      <x:c r="AB17" s="1302">
        <x:f t="shared" si="24"/>
      </x:c>
      <x:c r="AC17" s="1582" t="n">
        <x:f t="shared" si="25"/>
        <x:v>0.16805</x:v>
      </x:c>
      <x:c r="AD17" s="1582" t="n">
        <x:f t="shared" si="26"/>
        <x:v>0.17074</x:v>
      </x:c>
      <x:c r="AE17" s="1368">
        <x:f t="shared" si="0"/>
      </x:c>
      <x:c r="AF17" s="149">
        <x:f t="shared" si="101"/>
      </x:c>
      <x:c r="AG17" s="149">
        <x:f t="shared" si="27"/>
      </x:c>
      <x:c r="AH17" s="1787" t="n">
        <x:v>0</x:v>
      </x:c>
      <x:c r="AI17" s="149" t="n">
        <x:f t="shared" si="28"/>
        <x:v>2</x:v>
      </x:c>
      <x:c r="AJ17" s="1584" t="n">
        <x:f t="shared" si="29"/>
        <x:v>1074.9867984790874</x:v>
      </x:c>
      <x:c r="AK17" s="1302" t="str">
        <x:f t="shared" si="30"/>
        <x:v>#VALUE!</x:v>
      </x:c>
      <x:c r="AL17" s="149" t="str">
        <x:f t="shared" si="31"/>
        <x:v>#VALUE!</x:v>
      </x:c>
      <x:c r="AM17" s="149" t="str">
        <x:f t="shared" si="1"/>
        <x:v>#VALUE!</x:v>
      </x:c>
      <x:c r="AN17" s="149" t="n">
        <x:f t="shared" si="2"/>
        <x:v>103.872</x:v>
      </x:c>
      <x:c r="AO17" s="149" t="n">
        <x:f t="shared" si="3"/>
        <x:v>0.2701</x:v>
      </x:c>
      <x:c r="AP17" s="149" t="n">
        <x:f t="shared" si="4"/>
        <x:v>0</x:v>
      </x:c>
      <x:c r="AQ17" s="149" t="n">
        <x:f t="shared" si="32"/>
        <x:v>6.17957310608021e-7</x:v>
      </x:c>
      <x:c r="AR17" s="149" t="n">
        <x:f t="shared" si="33"/>
        <x:v>2</x:v>
      </x:c>
      <x:c r="AS17" s="149" t="n">
        <x:f t="shared" si="34"/>
        <x:v>1074.98746277475</x:v>
      </x:c>
      <x:c r="AT17" s="149" t="n">
        <x:f t="shared" si="35"/>
        <x:v>0.0003411446699475294</x:v>
      </x:c>
      <x:c r="AU17" s="149" t="n">
        <x:f t="shared" si="36"/>
        <x:v>0</x:v>
      </x:c>
      <x:c r="AV17" s="149" t="n">
        <x:f t="shared" si="37"/>
        <x:v>1</x:v>
      </x:c>
      <x:c r="AW17" s="149" t="n">
        <x:f t="shared" si="38"/>
        <x:v>0.2704470069133532</x:v>
      </x:c>
      <x:c r="AX17" s="1303" t="n">
        <x:f t="shared" si="39"/>
        <x:v>1</x:v>
      </x:c>
      <x:c r="AY17" s="149" t="n">
        <x:f t="shared" si="40"/>
        <x:v>1</x:v>
      </x:c>
      <x:c r="AZ17" s="149" t="n">
        <x:f t="shared" si="41"/>
        <x:v>1074.9867984790874</x:v>
      </x:c>
      <x:c r="BA17" s="149" t="n">
        <x:f t="shared" si="42"/>
        <x:v>0</x:v>
      </x:c>
      <x:c r="BB17" s="149" t="n">
        <x:f t="shared" si="5"/>
        <x:v>1.3</x:v>
      </x:c>
      <x:c r="BC17" s="149" t="n">
        <x:f t="shared" si="43"/>
        <x:v>0</x:v>
      </x:c>
      <x:c r="BD17" s="149" t="n">
        <x:f t="shared" si="44"/>
        <x:v>0</x:v>
      </x:c>
      <x:c r="BE17" s="149" t="str">
        <x:f t="shared" si="45"/>
        <x:v>#VALUE!</x:v>
      </x:c>
      <x:c r="BF17" s="149" t="str">
        <x:f t="shared" si="46"/>
        <x:v>#VALUE!</x:v>
      </x:c>
      <x:c r="BG17" s="149" t="str">
        <x:f t="shared" si="47"/>
        <x:v>#VALUE!</x:v>
      </x:c>
      <x:c r="BH17" s="149" t="str">
        <x:f t="shared" si="48"/>
        <x:v>#VALUE!</x:v>
      </x:c>
      <x:c r="BI17" s="149" t="str">
        <x:f t="shared" si="6"/>
        <x:v>#VALUE!</x:v>
      </x:c>
      <x:c r="BJ17" s="149" t="str">
        <x:f t="shared" si="7"/>
        <x:v>#VALUE!</x:v>
      </x:c>
      <x:c r="BK17" s="149" t="str">
        <x:f t="shared" si="8"/>
        <x:v>#VALUE!</x:v>
      </x:c>
      <x:c r="BL17" s="149" t="str">
        <x:f t="shared" si="49"/>
        <x:v>#VALUE!</x:v>
      </x:c>
      <x:c r="BM17" s="149" t="str">
        <x:f t="shared" si="50"/>
        <x:v>#VALUE!</x:v>
      </x:c>
      <x:c r="BN17" s="149" t="str">
        <x:f t="shared" si="51"/>
        <x:v>#VALUE!</x:v>
      </x:c>
      <x:c r="BO17" s="149" t="str">
        <x:f t="shared" si="52"/>
        <x:v>#VALUE!</x:v>
      </x:c>
      <x:c r="BP17" s="149" t="n">
        <x:f t="shared" si="53"/>
        <x:v>0</x:v>
      </x:c>
      <x:c r="BQ17" s="149" t="str">
        <x:f t="shared" si="54"/>
        <x:v>#VALUE!</x:v>
      </x:c>
      <x:c r="BR17" s="149" t="str">
        <x:f t="shared" si="55"/>
        <x:v>#VALUE!</x:v>
      </x:c>
      <x:c r="BS17" s="149" t="str">
        <x:f t="shared" si="56"/>
        <x:v>#VALUE!</x:v>
      </x:c>
      <x:c r="BT17" s="149" t="str">
        <x:f t="shared" si="57"/>
        <x:v>#VALUE!</x:v>
      </x:c>
      <x:c r="BU17" s="149" t="str">
        <x:f t="shared" si="58"/>
        <x:v>#VALUE!</x:v>
      </x:c>
      <x:c r="BV17" s="149" t="str">
        <x:f t="shared" si="59"/>
        <x:v>#VALUE!</x:v>
      </x:c>
      <x:c r="BW17" s="149" t="n">
        <x:f t="shared" si="9"/>
        <x:v>0</x:v>
      </x:c>
      <x:c r="BX17" s="149" t="str">
        <x:f t="shared" si="60"/>
        <x:v>#VALUE!</x:v>
      </x:c>
      <x:c r="BY17" s="149" t="str">
        <x:f t="shared" si="61"/>
        <x:v>#VALUE!</x:v>
      </x:c>
      <x:c r="BZ17" s="149" t="str">
        <x:f t="shared" si="62"/>
        <x:v>#VALUE!</x:v>
      </x:c>
      <x:c r="CA17" s="149" t="str">
        <x:f t="shared" si="63"/>
        <x:v>#VALUE!</x:v>
      </x:c>
      <x:c r="CB17" s="149" t="str">
        <x:f t="shared" si="64"/>
        <x:v>#VALUE!</x:v>
      </x:c>
      <x:c r="CC17" s="149" t="str">
        <x:f t="shared" si="65"/>
        <x:v>#VALUE!</x:v>
      </x:c>
      <x:c r="CD17" s="149" t="str">
        <x:f t="shared" si="10"/>
        <x:v>#VALUE!</x:v>
      </x:c>
      <x:c r="CE17" s="149" t="str">
        <x:f t="shared" si="11"/>
        <x:v>#VALUE!</x:v>
      </x:c>
      <x:c r="CF17" s="149" t="str">
        <x:f t="shared" si="12"/>
        <x:v>#VALUE!</x:v>
      </x:c>
      <x:c r="CG17" s="149" t="str">
        <x:f t="shared" si="66"/>
        <x:v>#VALUE!</x:v>
      </x:c>
      <x:c r="CH17" s="149" t="str">
        <x:f t="shared" si="67"/>
        <x:v>#VALUE!</x:v>
      </x:c>
      <x:c r="CI17" s="149" t="str">
        <x:f t="shared" si="68"/>
        <x:v>#VALUE!</x:v>
      </x:c>
      <x:c r="CJ17" s="149" t="str">
        <x:f t="shared" si="69"/>
        <x:v>#VALUE!</x:v>
      </x:c>
      <x:c r="CK17" s="149" t="n">
        <x:f t="shared" si="70"/>
        <x:v>0</x:v>
      </x:c>
      <x:c r="CL17" s="149" t="str">
        <x:f t="shared" si="71"/>
        <x:v>#VALUE!</x:v>
      </x:c>
      <x:c r="CM17" s="149" t="str">
        <x:f t="shared" si="72"/>
        <x:v>#VALUE!</x:v>
      </x:c>
      <x:c r="CN17" s="149" t="str">
        <x:f t="shared" si="73"/>
        <x:v>#VALUE!</x:v>
      </x:c>
      <x:c r="CO17" s="149" t="str">
        <x:f t="shared" si="74"/>
        <x:v>#VALUE!</x:v>
      </x:c>
      <x:c r="CP17" s="149" t="str">
        <x:f t="shared" si="75"/>
        <x:v>#VALUE!</x:v>
      </x:c>
      <x:c r="CQ17" s="149" t="str">
        <x:f t="shared" si="76"/>
        <x:v>#VALUE!</x:v>
      </x:c>
      <x:c r="CR17" s="149" t="n">
        <x:f t="shared" si="13"/>
        <x:v>1.3</x:v>
      </x:c>
      <x:c r="CS17" s="149" t="str">
        <x:f t="shared" si="77"/>
        <x:v>#VALUE!</x:v>
      </x:c>
      <x:c r="CT17" s="149" t="str">
        <x:f t="shared" si="78"/>
        <x:v>#VALUE!</x:v>
      </x:c>
      <x:c r="CU17" s="149" t="str">
        <x:f t="shared" si="79"/>
        <x:v>#VALUE!</x:v>
      </x:c>
      <x:c r="CV17" s="149" t="str">
        <x:f t="shared" si="80"/>
        <x:v>#VALUE!</x:v>
      </x:c>
      <x:c r="CW17" s="149" t="str">
        <x:f t="shared" si="81"/>
        <x:v>#VALUE!</x:v>
      </x:c>
      <x:c r="CX17" s="149" t="str">
        <x:f t="shared" si="82"/>
        <x:v>#VALUE!</x:v>
      </x:c>
      <x:c r="CY17" s="149" t="str">
        <x:f t="shared" si="83"/>
        <x:v>#VALUE!</x:v>
      </x:c>
      <x:c r="CZ17" s="149" t="str">
        <x:f t="shared" si="84"/>
        <x:v>#VALUE!</x:v>
      </x:c>
      <x:c r="DA17" s="149" t="str">
        <x:f t="shared" si="85"/>
        <x:v>#VALUE!</x:v>
      </x:c>
      <x:c r="DB17" s="149" t="str">
        <x:f t="shared" si="86"/>
        <x:v>#VALUE!</x:v>
      </x:c>
      <x:c r="DC17" s="149" t="str">
        <x:f t="shared" si="87"/>
        <x:v>#VALUE!</x:v>
      </x:c>
      <x:c r="DD17" s="149" t="str">
        <x:f t="shared" si="88"/>
        <x:v>#VALUE!</x:v>
      </x:c>
      <x:c r="DE17" s="149" t="str">
        <x:f t="shared" si="89"/>
        <x:v>#VALUE!</x:v>
      </x:c>
      <x:c r="DF17" s="1210" t="str">
        <x:f t="shared" si="90"/>
        <x:v>#VALUE!</x:v>
      </x:c>
      <x:c r="DG17" s="1210" t="str">
        <x:f t="shared" si="91"/>
        <x:v>#VALUE!</x:v>
      </x:c>
      <x:c r="DH17" s="1210" t="str">
        <x:f t="shared" si="92"/>
        <x:v>#VALUE!</x:v>
      </x:c>
      <x:c r="DI17" s="149"/>
      <x:c r="DJ17" s="1255" t="n">
        <x:f t="shared" si="93"/>
        <x:v>2</x:v>
      </x:c>
      <x:c r="DK17" s="2097" t="n">
        <x:f t="shared" si="102"/>
        <x:v>0</x:v>
      </x:c>
      <x:c r="DL17" s="2098" t="n">
        <x:f t="shared" si="103"/>
        <x:v>0</x:v>
      </x:c>
      <x:c r="DM17" s="2097" t="str">
        <x:f t="shared" si="94"/>
        <x:v>#VALUE!</x:v>
      </x:c>
      <x:c r="DN17" s="2099" t="str">
        <x:f t="shared" si="14"/>
        <x:v>#VALUE!</x:v>
      </x:c>
      <x:c r="DO17" s="2089"/>
      <x:c r="DP17" s="2100" t="n">
        <x:f t="shared" si="95"/>
        <x:v>0</x:v>
      </x:c>
      <x:c r="DQ17" s="1861" t="n">
        <x:f t="shared" si="15"/>
        <x:v>346.42278</x:v>
      </x:c>
      <x:c r="DR17" s="1861" t="n">
        <x:f t="shared" si="16"/>
        <x:v>0.43884</x:v>
      </x:c>
      <x:c r="DS17" s="2101" t="str">
        <x:f t="shared" si="96"/>
        <x:v>#DIV/0!</x:v>
      </x:c>
      <x:c r="DT17" s="2102" t="str">
        <x:f t="shared" si="97"/>
        <x:v>#DIV/0!</x:v>
      </x:c>
      <x:c r="DU17" s="2103" t="str">
        <x:f t="shared" si="98"/>
        <x:v>#DIV/0!</x:v>
      </x:c>
      <x:c r="DV17" s="2104" t="str">
        <x:f t="shared" si="104"/>
        <x:v>#DIV/0!</x:v>
      </x:c>
    </x:row>
    <x:row r="18" ht="15.949999809265137" customHeight="1">
      <x:c r="A18" s="3064"/>
      <x:c r="B18" s="3065"/>
      <x:c r="C18" s="1829"/>
      <x:c r="D18" s="1830"/>
      <x:c r="E18" s="1098"/>
      <x:c r="F18" s="3066"/>
      <x:c r="G18" s="3067"/>
      <x:c r="H18" s="1845"/>
      <x:c r="I18" s="3068">
        <x:f t="shared" si="17"/>
      </x:c>
      <x:c r="J18" s="3069"/>
      <x:c r="K18" s="1831"/>
      <x:c r="L18" s="2205">
        <x:f t="shared" si="18"/>
      </x:c>
      <x:c r="M18" s="1832"/>
      <x:c r="N18" s="2208">
        <x:f t="shared" si="19"/>
      </x:c>
      <x:c r="O18" s="3070">
        <x:f t="shared" si="100"/>
      </x:c>
      <x:c r="P18" s="3071"/>
      <x:c r="Q18" s="285" t="n">
        <x:v>25.3</x:v>
      </x:c>
      <x:c r="R18" s="2094" t="n">
        <x:v>25</x:v>
      </x:c>
      <x:c r="S18" s="2105" t="n">
        <x:v>24.6</x:v>
      </x:c>
      <x:c r="T18" s="2095" t="n">
        <x:f t="shared" si="20"/>
        <x:v>24.96666666666667</x:v>
      </x:c>
      <x:c r="U18" s="2096"/>
      <x:c r="V18" s="2096"/>
      <x:c r="W18" s="2096"/>
      <x:c r="X18" s="286" t="str">
        <x:f t="shared" si="21"/>
        <x:v>#DIV/0!</x:v>
      </x:c>
      <x:c r="Y18" s="2095"/>
      <x:c r="Z18" s="1583">
        <x:f t="shared" si="22"/>
      </x:c>
      <x:c r="AA18" s="1379" t="n">
        <x:f t="shared" si="23"/>
        <x:v>0</x:v>
      </x:c>
      <x:c r="AB18" s="1302">
        <x:f t="shared" si="24"/>
      </x:c>
      <x:c r="AC18" s="1582" t="n">
        <x:f t="shared" si="25"/>
        <x:v>0.16805</x:v>
      </x:c>
      <x:c r="AD18" s="1582" t="n">
        <x:f t="shared" si="26"/>
        <x:v>0.17074</x:v>
      </x:c>
      <x:c r="AE18" s="1368">
        <x:f t="shared" si="0"/>
      </x:c>
      <x:c r="AF18" s="149" t="str"/>
      <x:c r="AG18" s="149">
        <x:f t="shared" si="27"/>
      </x:c>
      <x:c r="AH18" s="1787" t="n">
        <x:v>0</x:v>
      </x:c>
      <x:c r="AI18" s="149" t="n">
        <x:f t="shared" si="28"/>
        <x:v>2</x:v>
      </x:c>
      <x:c r="AJ18" s="1584" t="n">
        <x:f t="shared" si="29"/>
        <x:v>1074.9867984790874</x:v>
      </x:c>
      <x:c r="AK18" s="1302" t="str">
        <x:f t="shared" si="30"/>
        <x:v>#VALUE!</x:v>
      </x:c>
      <x:c r="AL18" s="149" t="str">
        <x:f t="shared" si="31"/>
        <x:v>#VALUE!</x:v>
      </x:c>
      <x:c r="AM18" s="149" t="str">
        <x:f t="shared" si="1"/>
        <x:v>#VALUE!</x:v>
      </x:c>
      <x:c r="AN18" s="149" t="n">
        <x:f t="shared" si="2"/>
        <x:v>103.872</x:v>
      </x:c>
      <x:c r="AO18" s="149" t="n">
        <x:f t="shared" si="3"/>
        <x:v>0.2701</x:v>
      </x:c>
      <x:c r="AP18" s="149" t="n">
        <x:f t="shared" si="4"/>
        <x:v>0</x:v>
      </x:c>
      <x:c r="AQ18" s="149" t="n">
        <x:f t="shared" si="32"/>
        <x:v>6.17957310608021e-7</x:v>
      </x:c>
      <x:c r="AR18" s="149" t="n">
        <x:f t="shared" si="33"/>
        <x:v>2</x:v>
      </x:c>
      <x:c r="AS18" s="149" t="n">
        <x:f t="shared" si="34"/>
        <x:v>1074.98746277475</x:v>
      </x:c>
      <x:c r="AT18" s="149" t="n">
        <x:f t="shared" si="35"/>
        <x:v>0.0003411446699475294</x:v>
      </x:c>
      <x:c r="AU18" s="149" t="n">
        <x:f t="shared" si="36"/>
        <x:v>0</x:v>
      </x:c>
      <x:c r="AV18" s="149" t="n">
        <x:f t="shared" si="37"/>
        <x:v>1</x:v>
      </x:c>
      <x:c r="AW18" s="149" t="n">
        <x:f t="shared" si="38"/>
        <x:v>0.2704470069133532</x:v>
      </x:c>
      <x:c r="AX18" s="1303" t="n">
        <x:f t="shared" si="39"/>
        <x:v>1</x:v>
      </x:c>
      <x:c r="AY18" s="149" t="n">
        <x:f t="shared" si="40"/>
        <x:v>1</x:v>
      </x:c>
      <x:c r="AZ18" s="149" t="n">
        <x:f t="shared" si="41"/>
        <x:v>1074.9867984790874</x:v>
      </x:c>
      <x:c r="BA18" s="149" t="n">
        <x:f t="shared" si="42"/>
        <x:v>0</x:v>
      </x:c>
      <x:c r="BB18" s="149" t="n">
        <x:f t="shared" si="5"/>
        <x:v>1.3</x:v>
      </x:c>
      <x:c r="BC18" s="149" t="n">
        <x:f t="shared" si="43"/>
        <x:v>0</x:v>
      </x:c>
      <x:c r="BD18" s="149" t="n">
        <x:f t="shared" si="44"/>
        <x:v>0</x:v>
      </x:c>
      <x:c r="BE18" s="149" t="str">
        <x:f t="shared" si="45"/>
        <x:v>#VALUE!</x:v>
      </x:c>
      <x:c r="BF18" s="149" t="str">
        <x:f t="shared" si="46"/>
        <x:v>#VALUE!</x:v>
      </x:c>
      <x:c r="BG18" s="149" t="str">
        <x:f t="shared" si="47"/>
        <x:v>#VALUE!</x:v>
      </x:c>
      <x:c r="BH18" s="149" t="str">
        <x:f t="shared" si="48"/>
        <x:v>#VALUE!</x:v>
      </x:c>
      <x:c r="BI18" s="149" t="str">
        <x:f t="shared" si="6"/>
        <x:v>#VALUE!</x:v>
      </x:c>
      <x:c r="BJ18" s="149" t="str">
        <x:f t="shared" si="7"/>
        <x:v>#VALUE!</x:v>
      </x:c>
      <x:c r="BK18" s="149" t="str">
        <x:f t="shared" si="8"/>
        <x:v>#VALUE!</x:v>
      </x:c>
      <x:c r="BL18" s="149" t="str">
        <x:f t="shared" si="49"/>
        <x:v>#VALUE!</x:v>
      </x:c>
      <x:c r="BM18" s="149" t="str">
        <x:f t="shared" si="50"/>
        <x:v>#VALUE!</x:v>
      </x:c>
      <x:c r="BN18" s="149" t="str">
        <x:f t="shared" si="51"/>
        <x:v>#VALUE!</x:v>
      </x:c>
      <x:c r="BO18" s="149" t="str">
        <x:f t="shared" si="52"/>
        <x:v>#VALUE!</x:v>
      </x:c>
      <x:c r="BP18" s="149" t="n">
        <x:f t="shared" si="53"/>
        <x:v>0</x:v>
      </x:c>
      <x:c r="BQ18" s="149" t="str">
        <x:f t="shared" si="54"/>
        <x:v>#VALUE!</x:v>
      </x:c>
      <x:c r="BR18" s="149" t="str">
        <x:f t="shared" si="55"/>
        <x:v>#VALUE!</x:v>
      </x:c>
      <x:c r="BS18" s="149" t="str">
        <x:f t="shared" si="56"/>
        <x:v>#VALUE!</x:v>
      </x:c>
      <x:c r="BT18" s="149" t="str">
        <x:f t="shared" si="57"/>
        <x:v>#VALUE!</x:v>
      </x:c>
      <x:c r="BU18" s="149" t="str">
        <x:f t="shared" si="58"/>
        <x:v>#VALUE!</x:v>
      </x:c>
      <x:c r="BV18" s="149" t="str">
        <x:f t="shared" si="59"/>
        <x:v>#VALUE!</x:v>
      </x:c>
      <x:c r="BW18" s="149" t="n">
        <x:f t="shared" si="9"/>
        <x:v>0</x:v>
      </x:c>
      <x:c r="BX18" s="149" t="str">
        <x:f t="shared" si="60"/>
        <x:v>#VALUE!</x:v>
      </x:c>
      <x:c r="BY18" s="149" t="str">
        <x:f t="shared" si="61"/>
        <x:v>#VALUE!</x:v>
      </x:c>
      <x:c r="BZ18" s="149" t="str">
        <x:f t="shared" si="62"/>
        <x:v>#VALUE!</x:v>
      </x:c>
      <x:c r="CA18" s="149" t="str">
        <x:f t="shared" si="63"/>
        <x:v>#VALUE!</x:v>
      </x:c>
      <x:c r="CB18" s="149" t="str">
        <x:f t="shared" si="64"/>
        <x:v>#VALUE!</x:v>
      </x:c>
      <x:c r="CC18" s="149" t="str">
        <x:f t="shared" si="65"/>
        <x:v>#VALUE!</x:v>
      </x:c>
      <x:c r="CD18" s="149" t="str">
        <x:f t="shared" si="10"/>
        <x:v>#VALUE!</x:v>
      </x:c>
      <x:c r="CE18" s="149" t="str">
        <x:f t="shared" si="11"/>
        <x:v>#VALUE!</x:v>
      </x:c>
      <x:c r="CF18" s="149" t="str">
        <x:f t="shared" si="12"/>
        <x:v>#VALUE!</x:v>
      </x:c>
      <x:c r="CG18" s="149" t="str">
        <x:f t="shared" si="66"/>
        <x:v>#VALUE!</x:v>
      </x:c>
      <x:c r="CH18" s="149" t="str">
        <x:f t="shared" si="67"/>
        <x:v>#VALUE!</x:v>
      </x:c>
      <x:c r="CI18" s="149" t="str">
        <x:f t="shared" si="68"/>
        <x:v>#VALUE!</x:v>
      </x:c>
      <x:c r="CJ18" s="149" t="str">
        <x:f t="shared" si="69"/>
        <x:v>#VALUE!</x:v>
      </x:c>
      <x:c r="CK18" s="149" t="n">
        <x:f t="shared" si="70"/>
        <x:v>0</x:v>
      </x:c>
      <x:c r="CL18" s="149" t="str">
        <x:f t="shared" si="71"/>
        <x:v>#VALUE!</x:v>
      </x:c>
      <x:c r="CM18" s="149" t="str">
        <x:f t="shared" si="72"/>
        <x:v>#VALUE!</x:v>
      </x:c>
      <x:c r="CN18" s="149" t="str">
        <x:f t="shared" si="73"/>
        <x:v>#VALUE!</x:v>
      </x:c>
      <x:c r="CO18" s="149" t="str">
        <x:f t="shared" si="74"/>
        <x:v>#VALUE!</x:v>
      </x:c>
      <x:c r="CP18" s="149" t="str">
        <x:f t="shared" si="75"/>
        <x:v>#VALUE!</x:v>
      </x:c>
      <x:c r="CQ18" s="149" t="str">
        <x:f t="shared" si="76"/>
        <x:v>#VALUE!</x:v>
      </x:c>
      <x:c r="CR18" s="149" t="n">
        <x:f t="shared" si="13"/>
        <x:v>1.3</x:v>
      </x:c>
      <x:c r="CS18" s="149" t="str">
        <x:f t="shared" si="77"/>
        <x:v>#VALUE!</x:v>
      </x:c>
      <x:c r="CT18" s="149" t="str">
        <x:f t="shared" si="78"/>
        <x:v>#VALUE!</x:v>
      </x:c>
      <x:c r="CU18" s="149" t="str">
        <x:f t="shared" si="79"/>
        <x:v>#VALUE!</x:v>
      </x:c>
      <x:c r="CV18" s="149" t="str">
        <x:f t="shared" si="80"/>
        <x:v>#VALUE!</x:v>
      </x:c>
      <x:c r="CW18" s="149" t="str">
        <x:f t="shared" si="81"/>
        <x:v>#VALUE!</x:v>
      </x:c>
      <x:c r="CX18" s="149" t="str">
        <x:f t="shared" si="82"/>
        <x:v>#VALUE!</x:v>
      </x:c>
      <x:c r="CY18" s="149" t="str">
        <x:f t="shared" si="83"/>
        <x:v>#VALUE!</x:v>
      </x:c>
      <x:c r="CZ18" s="149" t="str">
        <x:f t="shared" si="84"/>
        <x:v>#VALUE!</x:v>
      </x:c>
      <x:c r="DA18" s="149" t="str">
        <x:f t="shared" si="85"/>
        <x:v>#VALUE!</x:v>
      </x:c>
      <x:c r="DB18" s="149" t="str">
        <x:f t="shared" si="86"/>
        <x:v>#VALUE!</x:v>
      </x:c>
      <x:c r="DC18" s="149" t="str">
        <x:f t="shared" si="87"/>
        <x:v>#VALUE!</x:v>
      </x:c>
      <x:c r="DD18" s="149" t="str">
        <x:f t="shared" si="88"/>
        <x:v>#VALUE!</x:v>
      </x:c>
      <x:c r="DE18" s="149" t="str">
        <x:f t="shared" si="89"/>
        <x:v>#VALUE!</x:v>
      </x:c>
      <x:c r="DF18" s="1210" t="str">
        <x:f t="shared" si="90"/>
        <x:v>#VALUE!</x:v>
      </x:c>
      <x:c r="DG18" s="1210" t="str">
        <x:f t="shared" si="91"/>
        <x:v>#VALUE!</x:v>
      </x:c>
      <x:c r="DH18" s="1210" t="str">
        <x:f t="shared" si="92"/>
        <x:v>#VALUE!</x:v>
      </x:c>
      <x:c r="DI18" s="149"/>
      <x:c r="DJ18" s="1255" t="n">
        <x:f t="shared" si="93"/>
        <x:v>2</x:v>
      </x:c>
      <x:c r="DK18" s="2097" t="n">
        <x:v>0</x:v>
      </x:c>
      <x:c r="DL18" s="2098" t="n">
        <x:v>0</x:v>
      </x:c>
      <x:c r="DM18" s="2097" t="str">
        <x:f t="shared" si="94"/>
        <x:v>#VALUE!</x:v>
      </x:c>
      <x:c r="DN18" s="2099" t="str">
        <x:f t="shared" si="14"/>
        <x:v>#VALUE!</x:v>
      </x:c>
      <x:c r="DO18" s="2089"/>
      <x:c r="DP18" s="2100" t="n">
        <x:f t="shared" si="95"/>
        <x:v>0</x:v>
      </x:c>
      <x:c r="DQ18" s="1861" t="n">
        <x:f t="shared" si="15"/>
        <x:v>346.42278</x:v>
      </x:c>
      <x:c r="DR18" s="1861" t="n">
        <x:f t="shared" si="16"/>
        <x:v>0.43884</x:v>
      </x:c>
      <x:c r="DS18" s="2101" t="str">
        <x:f t="shared" si="96"/>
        <x:v>#DIV/0!</x:v>
      </x:c>
      <x:c r="DT18" s="2102" t="str">
        <x:f t="shared" si="97"/>
        <x:v>#DIV/0!</x:v>
      </x:c>
      <x:c r="DU18" s="2103" t="str">
        <x:f t="shared" si="98"/>
        <x:v>#DIV/0!</x:v>
      </x:c>
      <x:c r="DV18" s="2104" t="str">
        <x:f t="shared" si="104"/>
        <x:v>#DIV/0!</x:v>
      </x:c>
    </x:row>
    <x:row r="19" ht="15.949999809265137" customHeight="1">
      <x:c r="A19" s="3064"/>
      <x:c r="B19" s="3065"/>
      <x:c r="C19" s="1829"/>
      <x:c r="D19" s="1830"/>
      <x:c r="E19" s="1098"/>
      <x:c r="F19" s="3066"/>
      <x:c r="G19" s="3067"/>
      <x:c r="H19" s="1845"/>
      <x:c r="I19" s="3068">
        <x:f t="shared" si="17"/>
      </x:c>
      <x:c r="J19" s="3069"/>
      <x:c r="K19" s="1831"/>
      <x:c r="L19" s="2205">
        <x:f t="shared" si="18"/>
      </x:c>
      <x:c r="M19" s="1832"/>
      <x:c r="N19" s="2208">
        <x:f t="shared" si="19"/>
      </x:c>
      <x:c r="O19" s="3070">
        <x:f t="shared" si="100"/>
      </x:c>
      <x:c r="P19" s="3071"/>
      <x:c r="Q19" s="285" t="n">
        <x:v>25.6</x:v>
      </x:c>
      <x:c r="R19" s="2094" t="n">
        <x:v>25.3</x:v>
      </x:c>
      <x:c r="S19" s="2105" t="n">
        <x:v>25</x:v>
      </x:c>
      <x:c r="T19" s="2095" t="n">
        <x:f t="shared" si="20"/>
        <x:v>25.3</x:v>
      </x:c>
      <x:c r="U19" s="2096"/>
      <x:c r="V19" s="2096"/>
      <x:c r="W19" s="2096"/>
      <x:c r="X19" s="286" t="str">
        <x:f t="shared" si="21"/>
        <x:v>#DIV/0!</x:v>
      </x:c>
      <x:c r="Y19" s="2095"/>
      <x:c r="Z19" s="1583">
        <x:f t="shared" si="22"/>
      </x:c>
      <x:c r="AA19" s="1379" t="n">
        <x:f t="shared" si="23"/>
        <x:v>0</x:v>
      </x:c>
      <x:c r="AB19" s="1302">
        <x:f t="shared" si="24"/>
      </x:c>
      <x:c r="AC19" s="1582" t="n">
        <x:f t="shared" si="25"/>
        <x:v>0.16805</x:v>
      </x:c>
      <x:c r="AD19" s="1582" t="n">
        <x:f t="shared" si="26"/>
        <x:v>0.17074</x:v>
      </x:c>
      <x:c r="AE19" s="1368">
        <x:f t="shared" si="0"/>
      </x:c>
      <x:c r="AF19" s="149">
        <x:f t="shared" si="101"/>
      </x:c>
      <x:c r="AG19" s="149">
        <x:f t="shared" si="27"/>
      </x:c>
      <x:c r="AH19" s="1787" t="n">
        <x:v>0</x:v>
      </x:c>
      <x:c r="AI19" s="149" t="n">
        <x:f t="shared" si="28"/>
        <x:v>2</x:v>
      </x:c>
      <x:c r="AJ19" s="1584" t="n">
        <x:f t="shared" si="29"/>
        <x:v>1074.9867984790874</x:v>
      </x:c>
      <x:c r="AK19" s="1302" t="str">
        <x:f t="shared" si="30"/>
        <x:v>#VALUE!</x:v>
      </x:c>
      <x:c r="AL19" s="149" t="str">
        <x:f t="shared" si="31"/>
        <x:v>#VALUE!</x:v>
      </x:c>
      <x:c r="AM19" s="149" t="str">
        <x:f t="shared" si="1"/>
        <x:v>#VALUE!</x:v>
      </x:c>
      <x:c r="AN19" s="149" t="n">
        <x:f t="shared" si="2"/>
        <x:v>103.872</x:v>
      </x:c>
      <x:c r="AO19" s="149" t="n">
        <x:f t="shared" si="3"/>
        <x:v>0.2701</x:v>
      </x:c>
      <x:c r="AP19" s="149" t="n">
        <x:f t="shared" si="4"/>
        <x:v>0</x:v>
      </x:c>
      <x:c r="AQ19" s="149" t="n">
        <x:f t="shared" si="32"/>
        <x:v>6.17957310608021e-7</x:v>
      </x:c>
      <x:c r="AR19" s="149" t="n">
        <x:f t="shared" si="33"/>
        <x:v>2</x:v>
      </x:c>
      <x:c r="AS19" s="149" t="n">
        <x:f t="shared" si="34"/>
        <x:v>1074.98746277475</x:v>
      </x:c>
      <x:c r="AT19" s="149" t="n">
        <x:f t="shared" si="35"/>
        <x:v>0.0003411446699475294</x:v>
      </x:c>
      <x:c r="AU19" s="149" t="n">
        <x:f t="shared" si="36"/>
        <x:v>0</x:v>
      </x:c>
      <x:c r="AV19" s="149" t="n">
        <x:f t="shared" si="37"/>
        <x:v>1</x:v>
      </x:c>
      <x:c r="AW19" s="149" t="n">
        <x:f t="shared" si="38"/>
        <x:v>0.2704470069133532</x:v>
      </x:c>
      <x:c r="AX19" s="1303" t="n">
        <x:f t="shared" si="39"/>
        <x:v>1</x:v>
      </x:c>
      <x:c r="AY19" s="149" t="n">
        <x:f t="shared" si="40"/>
        <x:v>1</x:v>
      </x:c>
      <x:c r="AZ19" s="149" t="n">
        <x:f t="shared" si="41"/>
        <x:v>1074.9867984790874</x:v>
      </x:c>
      <x:c r="BA19" s="149" t="n">
        <x:f t="shared" si="42"/>
        <x:v>0</x:v>
      </x:c>
      <x:c r="BB19" s="149" t="n">
        <x:f t="shared" si="5"/>
        <x:v>1.3</x:v>
      </x:c>
      <x:c r="BC19" s="149" t="n">
        <x:f t="shared" si="43"/>
        <x:v>0</x:v>
      </x:c>
      <x:c r="BD19" s="149" t="n">
        <x:f t="shared" si="44"/>
        <x:v>0</x:v>
      </x:c>
      <x:c r="BE19" s="149" t="str">
        <x:f t="shared" si="45"/>
        <x:v>#VALUE!</x:v>
      </x:c>
      <x:c r="BF19" s="149" t="str">
        <x:f t="shared" si="46"/>
        <x:v>#VALUE!</x:v>
      </x:c>
      <x:c r="BG19" s="149" t="str">
        <x:f t="shared" si="47"/>
        <x:v>#VALUE!</x:v>
      </x:c>
      <x:c r="BH19" s="149" t="str">
        <x:f t="shared" si="48"/>
        <x:v>#VALUE!</x:v>
      </x:c>
      <x:c r="BI19" s="149" t="str">
        <x:f t="shared" si="6"/>
        <x:v>#VALUE!</x:v>
      </x:c>
      <x:c r="BJ19" s="149" t="str">
        <x:f t="shared" si="7"/>
        <x:v>#VALUE!</x:v>
      </x:c>
      <x:c r="BK19" s="149" t="str">
        <x:f t="shared" si="8"/>
        <x:v>#VALUE!</x:v>
      </x:c>
      <x:c r="BL19" s="149" t="str">
        <x:f t="shared" si="49"/>
        <x:v>#VALUE!</x:v>
      </x:c>
      <x:c r="BM19" s="149" t="str">
        <x:f t="shared" si="50"/>
        <x:v>#VALUE!</x:v>
      </x:c>
      <x:c r="BN19" s="149" t="str">
        <x:f t="shared" si="51"/>
        <x:v>#VALUE!</x:v>
      </x:c>
      <x:c r="BO19" s="149" t="str">
        <x:f t="shared" si="52"/>
        <x:v>#VALUE!</x:v>
      </x:c>
      <x:c r="BP19" s="149" t="n">
        <x:f t="shared" si="53"/>
        <x:v>0</x:v>
      </x:c>
      <x:c r="BQ19" s="149" t="str">
        <x:f t="shared" si="54"/>
        <x:v>#VALUE!</x:v>
      </x:c>
      <x:c r="BR19" s="149" t="str">
        <x:f t="shared" si="55"/>
        <x:v>#VALUE!</x:v>
      </x:c>
      <x:c r="BS19" s="149" t="str">
        <x:f t="shared" si="56"/>
        <x:v>#VALUE!</x:v>
      </x:c>
      <x:c r="BT19" s="149" t="str">
        <x:f t="shared" si="57"/>
        <x:v>#VALUE!</x:v>
      </x:c>
      <x:c r="BU19" s="149" t="str">
        <x:f t="shared" si="58"/>
        <x:v>#VALUE!</x:v>
      </x:c>
      <x:c r="BV19" s="149" t="str">
        <x:f t="shared" si="59"/>
        <x:v>#VALUE!</x:v>
      </x:c>
      <x:c r="BW19" s="149" t="n">
        <x:f t="shared" si="9"/>
        <x:v>0</x:v>
      </x:c>
      <x:c r="BX19" s="149" t="str">
        <x:f t="shared" si="60"/>
        <x:v>#VALUE!</x:v>
      </x:c>
      <x:c r="BY19" s="149" t="str">
        <x:f t="shared" si="61"/>
        <x:v>#VALUE!</x:v>
      </x:c>
      <x:c r="BZ19" s="149" t="str">
        <x:f t="shared" si="62"/>
        <x:v>#VALUE!</x:v>
      </x:c>
      <x:c r="CA19" s="149" t="str">
        <x:f t="shared" si="63"/>
        <x:v>#VALUE!</x:v>
      </x:c>
      <x:c r="CB19" s="149" t="str">
        <x:f t="shared" si="64"/>
        <x:v>#VALUE!</x:v>
      </x:c>
      <x:c r="CC19" s="149" t="str">
        <x:f t="shared" si="65"/>
        <x:v>#VALUE!</x:v>
      </x:c>
      <x:c r="CD19" s="149" t="str">
        <x:f t="shared" si="10"/>
        <x:v>#VALUE!</x:v>
      </x:c>
      <x:c r="CE19" s="149" t="str">
        <x:f t="shared" si="11"/>
        <x:v>#VALUE!</x:v>
      </x:c>
      <x:c r="CF19" s="149" t="str">
        <x:f t="shared" si="12"/>
        <x:v>#VALUE!</x:v>
      </x:c>
      <x:c r="CG19" s="149" t="str">
        <x:f t="shared" si="66"/>
        <x:v>#VALUE!</x:v>
      </x:c>
      <x:c r="CH19" s="149" t="str">
        <x:f t="shared" si="67"/>
        <x:v>#VALUE!</x:v>
      </x:c>
      <x:c r="CI19" s="149" t="str">
        <x:f t="shared" si="68"/>
        <x:v>#VALUE!</x:v>
      </x:c>
      <x:c r="CJ19" s="149" t="str">
        <x:f t="shared" si="69"/>
        <x:v>#VALUE!</x:v>
      </x:c>
      <x:c r="CK19" s="149" t="n">
        <x:f t="shared" si="70"/>
        <x:v>0</x:v>
      </x:c>
      <x:c r="CL19" s="149" t="str">
        <x:f t="shared" si="71"/>
        <x:v>#VALUE!</x:v>
      </x:c>
      <x:c r="CM19" s="149" t="str">
        <x:f t="shared" si="72"/>
        <x:v>#VALUE!</x:v>
      </x:c>
      <x:c r="CN19" s="149" t="str">
        <x:f t="shared" si="73"/>
        <x:v>#VALUE!</x:v>
      </x:c>
      <x:c r="CO19" s="149" t="str">
        <x:f t="shared" si="74"/>
        <x:v>#VALUE!</x:v>
      </x:c>
      <x:c r="CP19" s="149" t="str">
        <x:f t="shared" si="75"/>
        <x:v>#VALUE!</x:v>
      </x:c>
      <x:c r="CQ19" s="149" t="str">
        <x:f t="shared" si="76"/>
        <x:v>#VALUE!</x:v>
      </x:c>
      <x:c r="CR19" s="149" t="n">
        <x:f t="shared" si="13"/>
        <x:v>1.3</x:v>
      </x:c>
      <x:c r="CS19" s="149" t="str">
        <x:f t="shared" si="77"/>
        <x:v>#VALUE!</x:v>
      </x:c>
      <x:c r="CT19" s="149" t="str">
        <x:f t="shared" si="78"/>
        <x:v>#VALUE!</x:v>
      </x:c>
      <x:c r="CU19" s="149" t="str">
        <x:f t="shared" si="79"/>
        <x:v>#VALUE!</x:v>
      </x:c>
      <x:c r="CV19" s="149" t="str">
        <x:f t="shared" si="80"/>
        <x:v>#VALUE!</x:v>
      </x:c>
      <x:c r="CW19" s="149" t="str">
        <x:f t="shared" si="81"/>
        <x:v>#VALUE!</x:v>
      </x:c>
      <x:c r="CX19" s="149" t="str">
        <x:f t="shared" si="82"/>
        <x:v>#VALUE!</x:v>
      </x:c>
      <x:c r="CY19" s="149" t="str">
        <x:f t="shared" si="83"/>
        <x:v>#VALUE!</x:v>
      </x:c>
      <x:c r="CZ19" s="149" t="str">
        <x:f t="shared" si="84"/>
        <x:v>#VALUE!</x:v>
      </x:c>
      <x:c r="DA19" s="149" t="str">
        <x:f t="shared" si="85"/>
        <x:v>#VALUE!</x:v>
      </x:c>
      <x:c r="DB19" s="149" t="str">
        <x:f t="shared" si="86"/>
        <x:v>#VALUE!</x:v>
      </x:c>
      <x:c r="DC19" s="149" t="str">
        <x:f t="shared" si="87"/>
        <x:v>#VALUE!</x:v>
      </x:c>
      <x:c r="DD19" s="149" t="str">
        <x:f t="shared" si="88"/>
        <x:v>#VALUE!</x:v>
      </x:c>
      <x:c r="DE19" s="149" t="str">
        <x:f t="shared" si="89"/>
        <x:v>#VALUE!</x:v>
      </x:c>
      <x:c r="DF19" s="1210" t="str">
        <x:f t="shared" si="90"/>
        <x:v>#VALUE!</x:v>
      </x:c>
      <x:c r="DG19" s="1210" t="str">
        <x:f t="shared" si="91"/>
        <x:v>#VALUE!</x:v>
      </x:c>
      <x:c r="DH19" s="1210" t="str">
        <x:f t="shared" si="92"/>
        <x:v>#VALUE!</x:v>
      </x:c>
      <x:c r="DI19" s="149"/>
      <x:c r="DJ19" s="1255" t="n">
        <x:f t="shared" si="93"/>
        <x:v>2</x:v>
      </x:c>
      <x:c r="DK19" s="2097" t="n">
        <x:f t="shared" si="102"/>
        <x:v>0</x:v>
      </x:c>
      <x:c r="DL19" s="2098" t="n">
        <x:f t="shared" si="103"/>
        <x:v>0</x:v>
      </x:c>
      <x:c r="DM19" s="2097" t="str">
        <x:f t="shared" si="94"/>
        <x:v>#VALUE!</x:v>
      </x:c>
      <x:c r="DN19" s="2099" t="str">
        <x:f t="shared" si="14"/>
        <x:v>#VALUE!</x:v>
      </x:c>
      <x:c r="DO19" s="2089"/>
      <x:c r="DP19" s="2100" t="n">
        <x:f t="shared" si="95"/>
        <x:v>0</x:v>
      </x:c>
      <x:c r="DQ19" s="1861" t="n">
        <x:f t="shared" si="15"/>
        <x:v>346.42278</x:v>
      </x:c>
      <x:c r="DR19" s="1861" t="n">
        <x:f t="shared" si="16"/>
        <x:v>0.43884</x:v>
      </x:c>
      <x:c r="DS19" s="2101" t="str">
        <x:f t="shared" si="96"/>
        <x:v>#DIV/0!</x:v>
      </x:c>
      <x:c r="DT19" s="2102" t="str">
        <x:f t="shared" si="97"/>
        <x:v>#DIV/0!</x:v>
      </x:c>
      <x:c r="DU19" s="2103" t="str">
        <x:f t="shared" si="98"/>
        <x:v>#DIV/0!</x:v>
      </x:c>
      <x:c r="DV19" s="2104" t="str">
        <x:f t="shared" si="104"/>
        <x:v>#DIV/0!</x:v>
      </x:c>
    </x:row>
    <x:row r="20" ht="15.949999809265137" customHeight="1">
      <x:c r="A20" s="3064"/>
      <x:c r="B20" s="3065"/>
      <x:c r="C20" s="1829"/>
      <x:c r="D20" s="1830"/>
      <x:c r="E20" s="1098"/>
      <x:c r="F20" s="3066"/>
      <x:c r="G20" s="3067"/>
      <x:c r="H20" s="1845"/>
      <x:c r="I20" s="3068">
        <x:f t="shared" si="17"/>
      </x:c>
      <x:c r="J20" s="3069"/>
      <x:c r="K20" s="1831"/>
      <x:c r="L20" s="2205">
        <x:f t="shared" si="18"/>
      </x:c>
      <x:c r="M20" s="1832"/>
      <x:c r="N20" s="2208">
        <x:f t="shared" si="19"/>
      </x:c>
      <x:c r="O20" s="3070">
        <x:f t="shared" si="100"/>
      </x:c>
      <x:c r="P20" s="3071"/>
      <x:c r="Q20" s="285" t="n">
        <x:v>25.5</x:v>
      </x:c>
      <x:c r="R20" s="2094" t="n">
        <x:v>25.3</x:v>
      </x:c>
      <x:c r="S20" s="2105" t="n">
        <x:v>24.9</x:v>
      </x:c>
      <x:c r="T20" s="2095" t="n">
        <x:f t="shared" si="20"/>
        <x:v>25.23333333333333</x:v>
      </x:c>
      <x:c r="U20" s="2096"/>
      <x:c r="V20" s="2096"/>
      <x:c r="W20" s="2096"/>
      <x:c r="X20" s="286" t="str">
        <x:f t="shared" si="21"/>
        <x:v>#DIV/0!</x:v>
      </x:c>
      <x:c r="Y20" s="2095"/>
      <x:c r="Z20" s="1583">
        <x:f t="shared" si="22"/>
      </x:c>
      <x:c r="AA20" s="1379" t="n">
        <x:f t="shared" si="23"/>
        <x:v>0</x:v>
      </x:c>
      <x:c r="AB20" s="1302">
        <x:f t="shared" si="24"/>
      </x:c>
      <x:c r="AC20" s="1582" t="n">
        <x:f t="shared" si="25"/>
        <x:v>0.16805</x:v>
      </x:c>
      <x:c r="AD20" s="1582" t="n">
        <x:f t="shared" si="26"/>
        <x:v>0.17074</x:v>
      </x:c>
      <x:c r="AE20" s="1368">
        <x:f t="shared" si="0"/>
      </x:c>
      <x:c r="AF20" s="149">
        <x:f t="shared" si="101"/>
      </x:c>
      <x:c r="AG20" s="149">
        <x:f t="shared" si="27"/>
      </x:c>
      <x:c r="AH20" s="1787"/>
      <x:c r="AI20" s="149" t="n">
        <x:f t="shared" si="28"/>
        <x:v>2</x:v>
      </x:c>
      <x:c r="AJ20" s="1584" t="n">
        <x:f t="shared" si="29"/>
        <x:v>1074.9867984790874</x:v>
      </x:c>
      <x:c r="AK20" s="1302" t="str">
        <x:f t="shared" si="30"/>
        <x:v>#VALUE!</x:v>
      </x:c>
      <x:c r="AL20" s="149" t="str">
        <x:f t="shared" si="31"/>
        <x:v>#VALUE!</x:v>
      </x:c>
      <x:c r="AM20" s="149" t="str">
        <x:f t="shared" si="1"/>
        <x:v>#VALUE!</x:v>
      </x:c>
      <x:c r="AN20" s="149" t="n">
        <x:f t="shared" si="2"/>
        <x:v>103.872</x:v>
      </x:c>
      <x:c r="AO20" s="149" t="n">
        <x:f t="shared" si="3"/>
        <x:v>0.2701</x:v>
      </x:c>
      <x:c r="AP20" s="149" t="n">
        <x:f t="shared" si="4"/>
        <x:v>0</x:v>
      </x:c>
      <x:c r="AQ20" s="149" t="n">
        <x:f t="shared" si="32"/>
        <x:v>6.17957310608021e-7</x:v>
      </x:c>
      <x:c r="AR20" s="149" t="n">
        <x:f t="shared" si="33"/>
        <x:v>2</x:v>
      </x:c>
      <x:c r="AS20" s="149" t="n">
        <x:f t="shared" si="34"/>
        <x:v>1074.98746277475</x:v>
      </x:c>
      <x:c r="AT20" s="149" t="n">
        <x:f t="shared" si="35"/>
        <x:v>0.0003411446699475294</x:v>
      </x:c>
      <x:c r="AU20" s="149" t="n">
        <x:f t="shared" si="36"/>
        <x:v>0</x:v>
      </x:c>
      <x:c r="AV20" s="149" t="n">
        <x:f t="shared" si="37"/>
        <x:v>1</x:v>
      </x:c>
      <x:c r="AW20" s="149" t="n">
        <x:f t="shared" si="38"/>
        <x:v>0.2704470069133532</x:v>
      </x:c>
      <x:c r="AX20" s="1303" t="n">
        <x:f t="shared" si="39"/>
        <x:v>1</x:v>
      </x:c>
      <x:c r="AY20" s="149" t="n">
        <x:f t="shared" si="40"/>
        <x:v>1</x:v>
      </x:c>
      <x:c r="AZ20" s="149" t="n">
        <x:f t="shared" si="41"/>
        <x:v>1074.9867984790874</x:v>
      </x:c>
      <x:c r="BA20" s="149" t="n">
        <x:f t="shared" si="42"/>
        <x:v>0</x:v>
      </x:c>
      <x:c r="BB20" s="149" t="n">
        <x:f t="shared" si="5"/>
        <x:v>1.3</x:v>
      </x:c>
      <x:c r="BC20" s="149" t="n">
        <x:f t="shared" si="43"/>
        <x:v>0</x:v>
      </x:c>
      <x:c r="BD20" s="149" t="n">
        <x:f t="shared" si="44"/>
        <x:v>0</x:v>
      </x:c>
      <x:c r="BE20" s="149" t="str">
        <x:f t="shared" si="45"/>
        <x:v>#VALUE!</x:v>
      </x:c>
      <x:c r="BF20" s="149" t="str">
        <x:f t="shared" si="46"/>
        <x:v>#VALUE!</x:v>
      </x:c>
      <x:c r="BG20" s="149" t="str">
        <x:f t="shared" si="47"/>
        <x:v>#VALUE!</x:v>
      </x:c>
      <x:c r="BH20" s="149" t="str">
        <x:f t="shared" si="48"/>
        <x:v>#VALUE!</x:v>
      </x:c>
      <x:c r="BI20" s="149" t="str">
        <x:f t="shared" si="6"/>
        <x:v>#VALUE!</x:v>
      </x:c>
      <x:c r="BJ20" s="149" t="str">
        <x:f t="shared" si="7"/>
        <x:v>#VALUE!</x:v>
      </x:c>
      <x:c r="BK20" s="149" t="str">
        <x:f t="shared" si="8"/>
        <x:v>#VALUE!</x:v>
      </x:c>
      <x:c r="BL20" s="149" t="str">
        <x:f t="shared" si="49"/>
        <x:v>#VALUE!</x:v>
      </x:c>
      <x:c r="BM20" s="149" t="str">
        <x:f t="shared" si="50"/>
        <x:v>#VALUE!</x:v>
      </x:c>
      <x:c r="BN20" s="149" t="str">
        <x:f t="shared" si="51"/>
        <x:v>#VALUE!</x:v>
      </x:c>
      <x:c r="BO20" s="149" t="str">
        <x:f t="shared" si="52"/>
        <x:v>#VALUE!</x:v>
      </x:c>
      <x:c r="BP20" s="149" t="n">
        <x:f t="shared" si="53"/>
        <x:v>0</x:v>
      </x:c>
      <x:c r="BQ20" s="149" t="str">
        <x:f t="shared" si="54"/>
        <x:v>#VALUE!</x:v>
      </x:c>
      <x:c r="BR20" s="149" t="str">
        <x:f t="shared" si="55"/>
        <x:v>#VALUE!</x:v>
      </x:c>
      <x:c r="BS20" s="149" t="str">
        <x:f t="shared" si="56"/>
        <x:v>#VALUE!</x:v>
      </x:c>
      <x:c r="BT20" s="149" t="str">
        <x:f t="shared" si="57"/>
        <x:v>#VALUE!</x:v>
      </x:c>
      <x:c r="BU20" s="149" t="str">
        <x:f t="shared" si="58"/>
        <x:v>#VALUE!</x:v>
      </x:c>
      <x:c r="BV20" s="149" t="str">
        <x:f t="shared" si="59"/>
        <x:v>#VALUE!</x:v>
      </x:c>
      <x:c r="BW20" s="149" t="n">
        <x:f t="shared" si="9"/>
        <x:v>0</x:v>
      </x:c>
      <x:c r="BX20" s="149" t="str">
        <x:f t="shared" si="60"/>
        <x:v>#VALUE!</x:v>
      </x:c>
      <x:c r="BY20" s="149" t="str">
        <x:f t="shared" si="61"/>
        <x:v>#VALUE!</x:v>
      </x:c>
      <x:c r="BZ20" s="149" t="str">
        <x:f t="shared" si="62"/>
        <x:v>#VALUE!</x:v>
      </x:c>
      <x:c r="CA20" s="149" t="str">
        <x:f t="shared" si="63"/>
        <x:v>#VALUE!</x:v>
      </x:c>
      <x:c r="CB20" s="149" t="str">
        <x:f t="shared" si="64"/>
        <x:v>#VALUE!</x:v>
      </x:c>
      <x:c r="CC20" s="149" t="str">
        <x:f t="shared" si="65"/>
        <x:v>#VALUE!</x:v>
      </x:c>
      <x:c r="CD20" s="149" t="str">
        <x:f t="shared" si="10"/>
        <x:v>#VALUE!</x:v>
      </x:c>
      <x:c r="CE20" s="149" t="str">
        <x:f t="shared" si="11"/>
        <x:v>#VALUE!</x:v>
      </x:c>
      <x:c r="CF20" s="149" t="str">
        <x:f t="shared" si="12"/>
        <x:v>#VALUE!</x:v>
      </x:c>
      <x:c r="CG20" s="149" t="str">
        <x:f t="shared" si="66"/>
        <x:v>#VALUE!</x:v>
      </x:c>
      <x:c r="CH20" s="149" t="str">
        <x:f t="shared" si="67"/>
        <x:v>#VALUE!</x:v>
      </x:c>
      <x:c r="CI20" s="149" t="str">
        <x:f t="shared" si="68"/>
        <x:v>#VALUE!</x:v>
      </x:c>
      <x:c r="CJ20" s="149" t="str">
        <x:f t="shared" si="69"/>
        <x:v>#VALUE!</x:v>
      </x:c>
      <x:c r="CK20" s="149" t="n">
        <x:f t="shared" si="70"/>
        <x:v>0</x:v>
      </x:c>
      <x:c r="CL20" s="149" t="str">
        <x:f t="shared" si="71"/>
        <x:v>#VALUE!</x:v>
      </x:c>
      <x:c r="CM20" s="149" t="str">
        <x:f t="shared" si="72"/>
        <x:v>#VALUE!</x:v>
      </x:c>
      <x:c r="CN20" s="149" t="str">
        <x:f t="shared" si="73"/>
        <x:v>#VALUE!</x:v>
      </x:c>
      <x:c r="CO20" s="149" t="str">
        <x:f t="shared" si="74"/>
        <x:v>#VALUE!</x:v>
      </x:c>
      <x:c r="CP20" s="149" t="str">
        <x:f t="shared" si="75"/>
        <x:v>#VALUE!</x:v>
      </x:c>
      <x:c r="CQ20" s="149" t="str">
        <x:f t="shared" si="76"/>
        <x:v>#VALUE!</x:v>
      </x:c>
      <x:c r="CR20" s="149" t="n">
        <x:f t="shared" si="13"/>
        <x:v>1.3</x:v>
      </x:c>
      <x:c r="CS20" s="149" t="str">
        <x:f t="shared" si="77"/>
        <x:v>#VALUE!</x:v>
      </x:c>
      <x:c r="CT20" s="149" t="str">
        <x:f t="shared" si="78"/>
        <x:v>#VALUE!</x:v>
      </x:c>
      <x:c r="CU20" s="149" t="str">
        <x:f t="shared" si="79"/>
        <x:v>#VALUE!</x:v>
      </x:c>
      <x:c r="CV20" s="149" t="str">
        <x:f t="shared" si="80"/>
        <x:v>#VALUE!</x:v>
      </x:c>
      <x:c r="CW20" s="149" t="str">
        <x:f t="shared" si="81"/>
        <x:v>#VALUE!</x:v>
      </x:c>
      <x:c r="CX20" s="149" t="str">
        <x:f t="shared" si="82"/>
        <x:v>#VALUE!</x:v>
      </x:c>
      <x:c r="CY20" s="149" t="str">
        <x:f t="shared" si="83"/>
        <x:v>#VALUE!</x:v>
      </x:c>
      <x:c r="CZ20" s="149" t="str">
        <x:f t="shared" si="84"/>
        <x:v>#VALUE!</x:v>
      </x:c>
      <x:c r="DA20" s="149" t="str">
        <x:f t="shared" si="85"/>
        <x:v>#VALUE!</x:v>
      </x:c>
      <x:c r="DB20" s="149" t="str">
        <x:f t="shared" si="86"/>
        <x:v>#VALUE!</x:v>
      </x:c>
      <x:c r="DC20" s="149" t="str">
        <x:f t="shared" si="87"/>
        <x:v>#VALUE!</x:v>
      </x:c>
      <x:c r="DD20" s="149" t="str">
        <x:f t="shared" si="88"/>
        <x:v>#VALUE!</x:v>
      </x:c>
      <x:c r="DE20" s="149" t="str">
        <x:f t="shared" si="89"/>
        <x:v>#VALUE!</x:v>
      </x:c>
      <x:c r="DF20" s="1210" t="str">
        <x:f t="shared" si="90"/>
        <x:v>#VALUE!</x:v>
      </x:c>
      <x:c r="DG20" s="1210" t="str">
        <x:f t="shared" si="91"/>
        <x:v>#VALUE!</x:v>
      </x:c>
      <x:c r="DH20" s="1210" t="str">
        <x:f t="shared" si="92"/>
        <x:v>#VALUE!</x:v>
      </x:c>
      <x:c r="DI20" s="149"/>
      <x:c r="DJ20" s="1255" t="n">
        <x:f t="shared" si="93"/>
        <x:v>2</x:v>
      </x:c>
      <x:c r="DK20" s="2097" t="n">
        <x:f t="shared" si="102"/>
        <x:v>0</x:v>
      </x:c>
      <x:c r="DL20" s="2098" t="n">
        <x:f t="shared" si="103"/>
        <x:v>0</x:v>
      </x:c>
      <x:c r="DM20" s="2097" t="str">
        <x:f t="shared" si="94"/>
        <x:v>#VALUE!</x:v>
      </x:c>
      <x:c r="DN20" s="2099" t="str">
        <x:f t="shared" si="14"/>
        <x:v>#VALUE!</x:v>
      </x:c>
      <x:c r="DO20" s="2089"/>
      <x:c r="DP20" s="2100" t="n">
        <x:f t="shared" si="95"/>
        <x:v>0</x:v>
      </x:c>
      <x:c r="DQ20" s="1861" t="n">
        <x:f t="shared" si="15"/>
        <x:v>346.42278</x:v>
      </x:c>
      <x:c r="DR20" s="1861" t="n">
        <x:f t="shared" si="16"/>
        <x:v>0.43884</x:v>
      </x:c>
      <x:c r="DS20" s="2101" t="str">
        <x:f t="shared" si="96"/>
        <x:v>#DIV/0!</x:v>
      </x:c>
      <x:c r="DT20" s="2102" t="str">
        <x:f t="shared" si="97"/>
        <x:v>#DIV/0!</x:v>
      </x:c>
      <x:c r="DU20" s="2103" t="str">
        <x:f t="shared" si="98"/>
        <x:v>#DIV/0!</x:v>
      </x:c>
      <x:c r="DV20" s="2104" t="str">
        <x:f t="shared" si="104"/>
        <x:v>#DIV/0!</x:v>
      </x:c>
    </x:row>
    <x:row r="21" ht="15.949999809265137" customHeight="1">
      <x:c r="A21" s="3064"/>
      <x:c r="B21" s="3065"/>
      <x:c r="C21" s="1829"/>
      <x:c r="D21" s="1830"/>
      <x:c r="E21" s="1098"/>
      <x:c r="F21" s="3066"/>
      <x:c r="G21" s="3067"/>
      <x:c r="H21" s="1845"/>
      <x:c r="I21" s="3068">
        <x:f t="shared" si="17"/>
      </x:c>
      <x:c r="J21" s="3069"/>
      <x:c r="K21" s="1831"/>
      <x:c r="L21" s="2205">
        <x:f t="shared" si="18"/>
      </x:c>
      <x:c r="M21" s="1832"/>
      <x:c r="N21" s="2208">
        <x:f t="shared" si="19"/>
      </x:c>
      <x:c r="O21" s="3070">
        <x:f t="shared" si="100"/>
      </x:c>
      <x:c r="P21" s="3071"/>
      <x:c r="Q21" s="285" t="n">
        <x:v>26.6</x:v>
      </x:c>
      <x:c r="R21" s="2094" t="n">
        <x:v>26.4</x:v>
      </x:c>
      <x:c r="S21" s="2105" t="n">
        <x:v>25.5</x:v>
      </x:c>
      <x:c r="T21" s="2095" t="n">
        <x:f t="shared" si="20"/>
        <x:v>26.166666666666668</x:v>
      </x:c>
      <x:c r="U21" s="2096"/>
      <x:c r="V21" s="2096"/>
      <x:c r="W21" s="2096"/>
      <x:c r="X21" s="286" t="str">
        <x:f t="shared" si="21"/>
        <x:v>#DIV/0!</x:v>
      </x:c>
      <x:c r="Y21" s="2095"/>
      <x:c r="Z21" s="1583">
        <x:f t="shared" si="22"/>
      </x:c>
      <x:c r="AA21" s="1379" t="n">
        <x:f t="shared" si="23"/>
        <x:v>0</x:v>
      </x:c>
      <x:c r="AB21" s="1302">
        <x:f t="shared" si="24"/>
      </x:c>
      <x:c r="AC21" s="1582" t="n">
        <x:f t="shared" si="25"/>
        <x:v>0.16805</x:v>
      </x:c>
      <x:c r="AD21" s="1582" t="n">
        <x:f t="shared" si="26"/>
        <x:v>0.17074</x:v>
      </x:c>
      <x:c r="AE21" s="1368">
        <x:f t="shared" si="0"/>
      </x:c>
      <x:c r="AF21" s="149">
        <x:f t="shared" si="101"/>
      </x:c>
      <x:c r="AG21" s="149">
        <x:f t="shared" si="27"/>
      </x:c>
      <x:c r="AH21" s="1787" t="n">
        <x:v>0</x:v>
      </x:c>
      <x:c r="AI21" s="149" t="n">
        <x:f t="shared" si="28"/>
        <x:v>2</x:v>
      </x:c>
      <x:c r="AJ21" s="1584" t="n">
        <x:f t="shared" si="29"/>
        <x:v>1074.9867984790874</x:v>
      </x:c>
      <x:c r="AK21" s="1302" t="str">
        <x:f t="shared" si="30"/>
        <x:v>#VALUE!</x:v>
      </x:c>
      <x:c r="AL21" s="149" t="str">
        <x:f t="shared" si="31"/>
        <x:v>#VALUE!</x:v>
      </x:c>
      <x:c r="AM21" s="149" t="str">
        <x:f t="shared" si="1"/>
        <x:v>#VALUE!</x:v>
      </x:c>
      <x:c r="AN21" s="149" t="n">
        <x:f t="shared" si="2"/>
        <x:v>103.872</x:v>
      </x:c>
      <x:c r="AO21" s="149" t="n">
        <x:f t="shared" si="3"/>
        <x:v>0.2701</x:v>
      </x:c>
      <x:c r="AP21" s="149" t="n">
        <x:f t="shared" si="4"/>
        <x:v>0</x:v>
      </x:c>
      <x:c r="AQ21" s="149" t="n">
        <x:f t="shared" si="32"/>
        <x:v>6.17957310608021e-7</x:v>
      </x:c>
      <x:c r="AR21" s="149" t="n">
        <x:f t="shared" si="33"/>
        <x:v>2</x:v>
      </x:c>
      <x:c r="AS21" s="149" t="n">
        <x:f t="shared" si="34"/>
        <x:v>1074.98746277475</x:v>
      </x:c>
      <x:c r="AT21" s="149" t="n">
        <x:f t="shared" si="35"/>
        <x:v>0.0003411446699475294</x:v>
      </x:c>
      <x:c r="AU21" s="149" t="n">
        <x:f t="shared" si="36"/>
        <x:v>0</x:v>
      </x:c>
      <x:c r="AV21" s="149" t="n">
        <x:f t="shared" si="37"/>
        <x:v>1</x:v>
      </x:c>
      <x:c r="AW21" s="149" t="n">
        <x:f t="shared" si="38"/>
        <x:v>0.2704470069133532</x:v>
      </x:c>
      <x:c r="AX21" s="1303" t="n">
        <x:f t="shared" si="39"/>
        <x:v>1</x:v>
      </x:c>
      <x:c r="AY21" s="149" t="n">
        <x:f t="shared" si="40"/>
        <x:v>1</x:v>
      </x:c>
      <x:c r="AZ21" s="149" t="n">
        <x:f t="shared" si="41"/>
        <x:v>1074.9867984790874</x:v>
      </x:c>
      <x:c r="BA21" s="149" t="n">
        <x:f t="shared" si="42"/>
        <x:v>0</x:v>
      </x:c>
      <x:c r="BB21" s="149" t="n">
        <x:f t="shared" si="5"/>
        <x:v>1.3</x:v>
      </x:c>
      <x:c r="BC21" s="149" t="n">
        <x:f t="shared" si="43"/>
        <x:v>0</x:v>
      </x:c>
      <x:c r="BD21" s="149" t="n">
        <x:f t="shared" si="44"/>
        <x:v>0</x:v>
      </x:c>
      <x:c r="BE21" s="149" t="str">
        <x:f t="shared" si="45"/>
        <x:v>#VALUE!</x:v>
      </x:c>
      <x:c r="BF21" s="149" t="str">
        <x:f t="shared" si="46"/>
        <x:v>#VALUE!</x:v>
      </x:c>
      <x:c r="BG21" s="149" t="str">
        <x:f t="shared" si="47"/>
        <x:v>#VALUE!</x:v>
      </x:c>
      <x:c r="BH21" s="149" t="str">
        <x:f t="shared" si="48"/>
        <x:v>#VALUE!</x:v>
      </x:c>
      <x:c r="BI21" s="149" t="str">
        <x:f t="shared" si="6"/>
        <x:v>#VALUE!</x:v>
      </x:c>
      <x:c r="BJ21" s="149" t="str">
        <x:f t="shared" si="7"/>
        <x:v>#VALUE!</x:v>
      </x:c>
      <x:c r="BK21" s="149" t="str">
        <x:f t="shared" si="8"/>
        <x:v>#VALUE!</x:v>
      </x:c>
      <x:c r="BL21" s="149" t="str">
        <x:f t="shared" si="49"/>
        <x:v>#VALUE!</x:v>
      </x:c>
      <x:c r="BM21" s="149" t="str">
        <x:f t="shared" si="50"/>
        <x:v>#VALUE!</x:v>
      </x:c>
      <x:c r="BN21" s="149" t="str">
        <x:f t="shared" si="51"/>
        <x:v>#VALUE!</x:v>
      </x:c>
      <x:c r="BO21" s="149" t="str">
        <x:f t="shared" si="52"/>
        <x:v>#VALUE!</x:v>
      </x:c>
      <x:c r="BP21" s="149" t="n">
        <x:f t="shared" si="53"/>
        <x:v>0</x:v>
      </x:c>
      <x:c r="BQ21" s="149" t="str">
        <x:f t="shared" si="54"/>
        <x:v>#VALUE!</x:v>
      </x:c>
      <x:c r="BR21" s="149" t="str">
        <x:f t="shared" si="55"/>
        <x:v>#VALUE!</x:v>
      </x:c>
      <x:c r="BS21" s="149" t="str">
        <x:f t="shared" si="56"/>
        <x:v>#VALUE!</x:v>
      </x:c>
      <x:c r="BT21" s="149" t="str">
        <x:f t="shared" si="57"/>
        <x:v>#VALUE!</x:v>
      </x:c>
      <x:c r="BU21" s="149" t="str">
        <x:f t="shared" si="58"/>
        <x:v>#VALUE!</x:v>
      </x:c>
      <x:c r="BV21" s="149" t="str">
        <x:f t="shared" si="59"/>
        <x:v>#VALUE!</x:v>
      </x:c>
      <x:c r="BW21" s="149" t="n">
        <x:f t="shared" si="9"/>
        <x:v>0</x:v>
      </x:c>
      <x:c r="BX21" s="149" t="str">
        <x:f t="shared" si="60"/>
        <x:v>#VALUE!</x:v>
      </x:c>
      <x:c r="BY21" s="149" t="str">
        <x:f t="shared" si="61"/>
        <x:v>#VALUE!</x:v>
      </x:c>
      <x:c r="BZ21" s="149" t="str">
        <x:f t="shared" si="62"/>
        <x:v>#VALUE!</x:v>
      </x:c>
      <x:c r="CA21" s="149" t="str">
        <x:f t="shared" si="63"/>
        <x:v>#VALUE!</x:v>
      </x:c>
      <x:c r="CB21" s="149" t="str">
        <x:f t="shared" si="64"/>
        <x:v>#VALUE!</x:v>
      </x:c>
      <x:c r="CC21" s="149" t="str">
        <x:f t="shared" si="65"/>
        <x:v>#VALUE!</x:v>
      </x:c>
      <x:c r="CD21" s="149" t="str">
        <x:f t="shared" si="10"/>
        <x:v>#VALUE!</x:v>
      </x:c>
      <x:c r="CE21" s="149" t="str">
        <x:f t="shared" si="11"/>
        <x:v>#VALUE!</x:v>
      </x:c>
      <x:c r="CF21" s="149" t="str">
        <x:f t="shared" si="12"/>
        <x:v>#VALUE!</x:v>
      </x:c>
      <x:c r="CG21" s="149" t="str">
        <x:f t="shared" si="66"/>
        <x:v>#VALUE!</x:v>
      </x:c>
      <x:c r="CH21" s="149" t="str">
        <x:f t="shared" si="67"/>
        <x:v>#VALUE!</x:v>
      </x:c>
      <x:c r="CI21" s="149" t="str">
        <x:f t="shared" si="68"/>
        <x:v>#VALUE!</x:v>
      </x:c>
      <x:c r="CJ21" s="149" t="str">
        <x:f t="shared" si="69"/>
        <x:v>#VALUE!</x:v>
      </x:c>
      <x:c r="CK21" s="149" t="n">
        <x:f t="shared" si="70"/>
        <x:v>0</x:v>
      </x:c>
      <x:c r="CL21" s="149" t="str">
        <x:f t="shared" si="71"/>
        <x:v>#VALUE!</x:v>
      </x:c>
      <x:c r="CM21" s="149" t="str">
        <x:f t="shared" si="72"/>
        <x:v>#VALUE!</x:v>
      </x:c>
      <x:c r="CN21" s="149" t="str">
        <x:f t="shared" si="73"/>
        <x:v>#VALUE!</x:v>
      </x:c>
      <x:c r="CO21" s="149" t="str">
        <x:f t="shared" si="74"/>
        <x:v>#VALUE!</x:v>
      </x:c>
      <x:c r="CP21" s="149" t="str">
        <x:f t="shared" si="75"/>
        <x:v>#VALUE!</x:v>
      </x:c>
      <x:c r="CQ21" s="149" t="str">
        <x:f t="shared" si="76"/>
        <x:v>#VALUE!</x:v>
      </x:c>
      <x:c r="CR21" s="149" t="n">
        <x:f t="shared" si="13"/>
        <x:v>1.3</x:v>
      </x:c>
      <x:c r="CS21" s="149" t="str">
        <x:f t="shared" si="77"/>
        <x:v>#VALUE!</x:v>
      </x:c>
      <x:c r="CT21" s="149" t="str">
        <x:f t="shared" si="78"/>
        <x:v>#VALUE!</x:v>
      </x:c>
      <x:c r="CU21" s="149" t="str">
        <x:f t="shared" si="79"/>
        <x:v>#VALUE!</x:v>
      </x:c>
      <x:c r="CV21" s="149" t="str">
        <x:f t="shared" si="80"/>
        <x:v>#VALUE!</x:v>
      </x:c>
      <x:c r="CW21" s="149" t="str">
        <x:f t="shared" si="81"/>
        <x:v>#VALUE!</x:v>
      </x:c>
      <x:c r="CX21" s="149" t="str">
        <x:f t="shared" si="82"/>
        <x:v>#VALUE!</x:v>
      </x:c>
      <x:c r="CY21" s="149" t="str">
        <x:f t="shared" si="83"/>
        <x:v>#VALUE!</x:v>
      </x:c>
      <x:c r="CZ21" s="149" t="str">
        <x:f t="shared" si="84"/>
        <x:v>#VALUE!</x:v>
      </x:c>
      <x:c r="DA21" s="149" t="str">
        <x:f t="shared" si="85"/>
        <x:v>#VALUE!</x:v>
      </x:c>
      <x:c r="DB21" s="149" t="str">
        <x:f t="shared" si="86"/>
        <x:v>#VALUE!</x:v>
      </x:c>
      <x:c r="DC21" s="149" t="str">
        <x:f t="shared" si="87"/>
        <x:v>#VALUE!</x:v>
      </x:c>
      <x:c r="DD21" s="149" t="str">
        <x:f t="shared" si="88"/>
        <x:v>#VALUE!</x:v>
      </x:c>
      <x:c r="DE21" s="149" t="str">
        <x:f t="shared" si="89"/>
        <x:v>#VALUE!</x:v>
      </x:c>
      <x:c r="DF21" s="1210" t="str">
        <x:f t="shared" si="90"/>
        <x:v>#VALUE!</x:v>
      </x:c>
      <x:c r="DG21" s="1210" t="str">
        <x:f t="shared" si="91"/>
        <x:v>#VALUE!</x:v>
      </x:c>
      <x:c r="DH21" s="1210" t="str">
        <x:f t="shared" si="92"/>
        <x:v>#VALUE!</x:v>
      </x:c>
      <x:c r="DI21" s="149"/>
      <x:c r="DJ21" s="1255" t="n">
        <x:f t="shared" si="93"/>
        <x:v>2</x:v>
      </x:c>
      <x:c r="DK21" s="2097" t="n">
        <x:f t="shared" si="102"/>
        <x:v>0</x:v>
      </x:c>
      <x:c r="DL21" s="2098" t="n">
        <x:f t="shared" si="103"/>
        <x:v>0</x:v>
      </x:c>
      <x:c r="DM21" s="2097" t="str">
        <x:f t="shared" si="94"/>
        <x:v>#VALUE!</x:v>
      </x:c>
      <x:c r="DN21" s="2099" t="str">
        <x:f t="shared" si="14"/>
        <x:v>#VALUE!</x:v>
      </x:c>
      <x:c r="DO21" s="2089"/>
      <x:c r="DP21" s="2100" t="n">
        <x:f t="shared" si="95"/>
        <x:v>0</x:v>
      </x:c>
      <x:c r="DQ21" s="1861" t="n">
        <x:f t="shared" si="15"/>
        <x:v>346.42278</x:v>
      </x:c>
      <x:c r="DR21" s="1861" t="n">
        <x:f t="shared" si="16"/>
        <x:v>0.43884</x:v>
      </x:c>
      <x:c r="DS21" s="2101" t="str">
        <x:f t="shared" si="96"/>
        <x:v>#DIV/0!</x:v>
      </x:c>
      <x:c r="DT21" s="2102" t="str">
        <x:f t="shared" si="97"/>
        <x:v>#DIV/0!</x:v>
      </x:c>
      <x:c r="DU21" s="2103" t="str">
        <x:f t="shared" si="98"/>
        <x:v>#DIV/0!</x:v>
      </x:c>
      <x:c r="DV21" s="2104" t="str">
        <x:f t="shared" si="104"/>
        <x:v>#DIV/0!</x:v>
      </x:c>
    </x:row>
    <x:row r="22" ht="15.949999809265137" customHeight="1">
      <x:c r="A22" s="3064"/>
      <x:c r="B22" s="3065"/>
      <x:c r="C22" s="1829"/>
      <x:c r="D22" s="1830"/>
      <x:c r="E22" s="1098"/>
      <x:c r="F22" s="3066"/>
      <x:c r="G22" s="3067"/>
      <x:c r="H22" s="1845"/>
      <x:c r="I22" s="3068">
        <x:f t="shared" si="17"/>
      </x:c>
      <x:c r="J22" s="3069"/>
      <x:c r="K22" s="1831"/>
      <x:c r="L22" s="2205">
        <x:f t="shared" si="18"/>
      </x:c>
      <x:c r="M22" s="1832"/>
      <x:c r="N22" s="2208">
        <x:f t="shared" si="19"/>
      </x:c>
      <x:c r="O22" s="3070">
        <x:f t="shared" si="100"/>
      </x:c>
      <x:c r="P22" s="3071"/>
      <x:c r="Q22" s="285" t="n">
        <x:v>26.2</x:v>
      </x:c>
      <x:c r="R22" s="2094" t="n">
        <x:v>25.8</x:v>
      </x:c>
      <x:c r="S22" s="2105" t="n">
        <x:v>25.3</x:v>
      </x:c>
      <x:c r="T22" s="2095" t="n">
        <x:f t="shared" si="20"/>
        <x:v>25.766666666666666</x:v>
      </x:c>
      <x:c r="U22" s="2096"/>
      <x:c r="V22" s="2096"/>
      <x:c r="W22" s="2096"/>
      <x:c r="X22" s="286" t="str">
        <x:f t="shared" si="21"/>
        <x:v>#DIV/0!</x:v>
      </x:c>
      <x:c r="Y22" s="2095"/>
      <x:c r="Z22" s="1583">
        <x:f t="shared" si="22"/>
      </x:c>
      <x:c r="AA22" s="1379" t="n">
        <x:f t="shared" si="23"/>
        <x:v>0</x:v>
      </x:c>
      <x:c r="AB22" s="1302">
        <x:f t="shared" si="24"/>
      </x:c>
      <x:c r="AC22" s="1582" t="n">
        <x:f t="shared" si="25"/>
        <x:v>0.16805</x:v>
      </x:c>
      <x:c r="AD22" s="1582" t="n">
        <x:f t="shared" si="26"/>
        <x:v>0.17074</x:v>
      </x:c>
      <x:c r="AE22" s="1368">
        <x:f t="shared" si="0"/>
      </x:c>
      <x:c r="AF22" s="149">
        <x:f t="shared" si="101"/>
      </x:c>
      <x:c r="AG22" s="149">
        <x:f t="shared" si="27"/>
      </x:c>
      <x:c r="AH22" s="1787" t="n">
        <x:v>0</x:v>
      </x:c>
      <x:c r="AI22" s="149" t="n">
        <x:f t="shared" si="28"/>
        <x:v>2</x:v>
      </x:c>
      <x:c r="AJ22" s="1584" t="n">
        <x:f t="shared" si="29"/>
        <x:v>1074.9867984790874</x:v>
      </x:c>
      <x:c r="AK22" s="1302" t="str">
        <x:f t="shared" si="30"/>
        <x:v>#VALUE!</x:v>
      </x:c>
      <x:c r="AL22" s="149" t="str">
        <x:f t="shared" si="31"/>
        <x:v>#VALUE!</x:v>
      </x:c>
      <x:c r="AM22" s="149" t="str">
        <x:f t="shared" si="1"/>
        <x:v>#VALUE!</x:v>
      </x:c>
      <x:c r="AN22" s="149" t="n">
        <x:f t="shared" si="2"/>
        <x:v>103.872</x:v>
      </x:c>
      <x:c r="AO22" s="149" t="n">
        <x:f t="shared" si="3"/>
        <x:v>0.2701</x:v>
      </x:c>
      <x:c r="AP22" s="149" t="n">
        <x:f t="shared" si="4"/>
        <x:v>0</x:v>
      </x:c>
      <x:c r="AQ22" s="149" t="n">
        <x:f t="shared" si="32"/>
        <x:v>6.17957310608021e-7</x:v>
      </x:c>
      <x:c r="AR22" s="149" t="n">
        <x:f t="shared" si="33"/>
        <x:v>2</x:v>
      </x:c>
      <x:c r="AS22" s="149" t="n">
        <x:f t="shared" si="34"/>
        <x:v>1074.98746277475</x:v>
      </x:c>
      <x:c r="AT22" s="149" t="n">
        <x:f t="shared" si="35"/>
        <x:v>0.0003411446699475294</x:v>
      </x:c>
      <x:c r="AU22" s="149" t="n">
        <x:f t="shared" si="36"/>
        <x:v>0</x:v>
      </x:c>
      <x:c r="AV22" s="149" t="n">
        <x:f t="shared" si="37"/>
        <x:v>1</x:v>
      </x:c>
      <x:c r="AW22" s="149" t="n">
        <x:f t="shared" si="38"/>
        <x:v>0.2704470069133532</x:v>
      </x:c>
      <x:c r="AX22" s="1303" t="n">
        <x:f t="shared" si="39"/>
        <x:v>1</x:v>
      </x:c>
      <x:c r="AY22" s="149" t="n">
        <x:f t="shared" si="40"/>
        <x:v>1</x:v>
      </x:c>
      <x:c r="AZ22" s="149" t="n">
        <x:f t="shared" si="41"/>
        <x:v>1074.9867984790874</x:v>
      </x:c>
      <x:c r="BA22" s="149" t="n">
        <x:f t="shared" si="42"/>
        <x:v>0</x:v>
      </x:c>
      <x:c r="BB22" s="149" t="n">
        <x:f t="shared" si="5"/>
        <x:v>1.3</x:v>
      </x:c>
      <x:c r="BC22" s="149" t="n">
        <x:f t="shared" si="43"/>
        <x:v>0</x:v>
      </x:c>
      <x:c r="BD22" s="149" t="n">
        <x:f t="shared" si="44"/>
        <x:v>0</x:v>
      </x:c>
      <x:c r="BE22" s="149" t="str">
        <x:f t="shared" si="45"/>
        <x:v>#VALUE!</x:v>
      </x:c>
      <x:c r="BF22" s="149" t="str">
        <x:f t="shared" si="46"/>
        <x:v>#VALUE!</x:v>
      </x:c>
      <x:c r="BG22" s="149" t="str">
        <x:f t="shared" si="47"/>
        <x:v>#VALUE!</x:v>
      </x:c>
      <x:c r="BH22" s="149" t="str">
        <x:f t="shared" si="48"/>
        <x:v>#VALUE!</x:v>
      </x:c>
      <x:c r="BI22" s="149" t="str">
        <x:f t="shared" si="6"/>
        <x:v>#VALUE!</x:v>
      </x:c>
      <x:c r="BJ22" s="149" t="str">
        <x:f t="shared" si="7"/>
        <x:v>#VALUE!</x:v>
      </x:c>
      <x:c r="BK22" s="149" t="str">
        <x:f t="shared" si="8"/>
        <x:v>#VALUE!</x:v>
      </x:c>
      <x:c r="BL22" s="149" t="str">
        <x:f t="shared" si="49"/>
        <x:v>#VALUE!</x:v>
      </x:c>
      <x:c r="BM22" s="149" t="str">
        <x:f t="shared" si="50"/>
        <x:v>#VALUE!</x:v>
      </x:c>
      <x:c r="BN22" s="149" t="str">
        <x:f t="shared" si="51"/>
        <x:v>#VALUE!</x:v>
      </x:c>
      <x:c r="BO22" s="149" t="str">
        <x:f t="shared" si="52"/>
        <x:v>#VALUE!</x:v>
      </x:c>
      <x:c r="BP22" s="149" t="n">
        <x:f t="shared" si="53"/>
        <x:v>0</x:v>
      </x:c>
      <x:c r="BQ22" s="149" t="str">
        <x:f t="shared" si="54"/>
        <x:v>#VALUE!</x:v>
      </x:c>
      <x:c r="BR22" s="149" t="str">
        <x:f t="shared" si="55"/>
        <x:v>#VALUE!</x:v>
      </x:c>
      <x:c r="BS22" s="149" t="str">
        <x:f t="shared" si="56"/>
        <x:v>#VALUE!</x:v>
      </x:c>
      <x:c r="BT22" s="149" t="str">
        <x:f t="shared" si="57"/>
        <x:v>#VALUE!</x:v>
      </x:c>
      <x:c r="BU22" s="149" t="str">
        <x:f t="shared" si="58"/>
        <x:v>#VALUE!</x:v>
      </x:c>
      <x:c r="BV22" s="149" t="str">
        <x:f t="shared" si="59"/>
        <x:v>#VALUE!</x:v>
      </x:c>
      <x:c r="BW22" s="149" t="n">
        <x:f t="shared" si="9"/>
        <x:v>0</x:v>
      </x:c>
      <x:c r="BX22" s="149" t="str">
        <x:f t="shared" si="60"/>
        <x:v>#VALUE!</x:v>
      </x:c>
      <x:c r="BY22" s="149" t="str">
        <x:f t="shared" si="61"/>
        <x:v>#VALUE!</x:v>
      </x:c>
      <x:c r="BZ22" s="149" t="str">
        <x:f t="shared" si="62"/>
        <x:v>#VALUE!</x:v>
      </x:c>
      <x:c r="CA22" s="149" t="str">
        <x:f t="shared" si="63"/>
        <x:v>#VALUE!</x:v>
      </x:c>
      <x:c r="CB22" s="149" t="str">
        <x:f t="shared" si="64"/>
        <x:v>#VALUE!</x:v>
      </x:c>
      <x:c r="CC22" s="149" t="str">
        <x:f t="shared" si="65"/>
        <x:v>#VALUE!</x:v>
      </x:c>
      <x:c r="CD22" s="149" t="str">
        <x:f t="shared" si="10"/>
        <x:v>#VALUE!</x:v>
      </x:c>
      <x:c r="CE22" s="149" t="str">
        <x:f t="shared" si="11"/>
        <x:v>#VALUE!</x:v>
      </x:c>
      <x:c r="CF22" s="149" t="str">
        <x:f t="shared" si="12"/>
        <x:v>#VALUE!</x:v>
      </x:c>
      <x:c r="CG22" s="149" t="str">
        <x:f t="shared" si="66"/>
        <x:v>#VALUE!</x:v>
      </x:c>
      <x:c r="CH22" s="149" t="str">
        <x:f t="shared" si="67"/>
        <x:v>#VALUE!</x:v>
      </x:c>
      <x:c r="CI22" s="149" t="str">
        <x:f t="shared" si="68"/>
        <x:v>#VALUE!</x:v>
      </x:c>
      <x:c r="CJ22" s="149" t="str">
        <x:f t="shared" si="69"/>
        <x:v>#VALUE!</x:v>
      </x:c>
      <x:c r="CK22" s="149" t="n">
        <x:f t="shared" si="70"/>
        <x:v>0</x:v>
      </x:c>
      <x:c r="CL22" s="149" t="str">
        <x:f t="shared" si="71"/>
        <x:v>#VALUE!</x:v>
      </x:c>
      <x:c r="CM22" s="149" t="str">
        <x:f t="shared" si="72"/>
        <x:v>#VALUE!</x:v>
      </x:c>
      <x:c r="CN22" s="149" t="str">
        <x:f t="shared" si="73"/>
        <x:v>#VALUE!</x:v>
      </x:c>
      <x:c r="CO22" s="149" t="str">
        <x:f t="shared" si="74"/>
        <x:v>#VALUE!</x:v>
      </x:c>
      <x:c r="CP22" s="149" t="str">
        <x:f t="shared" si="75"/>
        <x:v>#VALUE!</x:v>
      </x:c>
      <x:c r="CQ22" s="149" t="str">
        <x:f t="shared" si="76"/>
        <x:v>#VALUE!</x:v>
      </x:c>
      <x:c r="CR22" s="149" t="n">
        <x:f t="shared" si="13"/>
        <x:v>1.3</x:v>
      </x:c>
      <x:c r="CS22" s="149" t="str">
        <x:f t="shared" si="77"/>
        <x:v>#VALUE!</x:v>
      </x:c>
      <x:c r="CT22" s="149" t="str">
        <x:f t="shared" si="78"/>
        <x:v>#VALUE!</x:v>
      </x:c>
      <x:c r="CU22" s="149" t="str">
        <x:f t="shared" si="79"/>
        <x:v>#VALUE!</x:v>
      </x:c>
      <x:c r="CV22" s="149" t="str">
        <x:f t="shared" si="80"/>
        <x:v>#VALUE!</x:v>
      </x:c>
      <x:c r="CW22" s="149" t="str">
        <x:f t="shared" si="81"/>
        <x:v>#VALUE!</x:v>
      </x:c>
      <x:c r="CX22" s="149" t="str">
        <x:f t="shared" si="82"/>
        <x:v>#VALUE!</x:v>
      </x:c>
      <x:c r="CY22" s="149" t="str">
        <x:f t="shared" si="83"/>
        <x:v>#VALUE!</x:v>
      </x:c>
      <x:c r="CZ22" s="149" t="str">
        <x:f t="shared" si="84"/>
        <x:v>#VALUE!</x:v>
      </x:c>
      <x:c r="DA22" s="149" t="str">
        <x:f t="shared" si="85"/>
        <x:v>#VALUE!</x:v>
      </x:c>
      <x:c r="DB22" s="149" t="str">
        <x:f t="shared" si="86"/>
        <x:v>#VALUE!</x:v>
      </x:c>
      <x:c r="DC22" s="149" t="str">
        <x:f t="shared" si="87"/>
        <x:v>#VALUE!</x:v>
      </x:c>
      <x:c r="DD22" s="149" t="str">
        <x:f t="shared" si="88"/>
        <x:v>#VALUE!</x:v>
      </x:c>
      <x:c r="DE22" s="149" t="str">
        <x:f t="shared" si="89"/>
        <x:v>#VALUE!</x:v>
      </x:c>
      <x:c r="DF22" s="1210" t="str">
        <x:f t="shared" si="90"/>
        <x:v>#VALUE!</x:v>
      </x:c>
      <x:c r="DG22" s="1210" t="str">
        <x:f t="shared" si="91"/>
        <x:v>#VALUE!</x:v>
      </x:c>
      <x:c r="DH22" s="1210" t="str">
        <x:f t="shared" si="92"/>
        <x:v>#VALUE!</x:v>
      </x:c>
      <x:c r="DI22" s="149"/>
      <x:c r="DJ22" s="1255" t="n">
        <x:f t="shared" si="93"/>
        <x:v>2</x:v>
      </x:c>
      <x:c r="DK22" s="2097" t="n">
        <x:f t="shared" si="102"/>
        <x:v>0</x:v>
      </x:c>
      <x:c r="DL22" s="2098" t="n">
        <x:f t="shared" si="103"/>
        <x:v>0</x:v>
      </x:c>
      <x:c r="DM22" s="2097" t="str">
        <x:f t="shared" si="94"/>
        <x:v>#VALUE!</x:v>
      </x:c>
      <x:c r="DN22" s="2099" t="str">
        <x:f t="shared" si="14"/>
        <x:v>#VALUE!</x:v>
      </x:c>
      <x:c r="DO22" s="2089"/>
      <x:c r="DP22" s="2100" t="n">
        <x:f t="shared" si="95"/>
        <x:v>0</x:v>
      </x:c>
      <x:c r="DQ22" s="1861" t="n">
        <x:f t="shared" si="15"/>
        <x:v>346.42278</x:v>
      </x:c>
      <x:c r="DR22" s="1861" t="n">
        <x:f t="shared" si="16"/>
        <x:v>0.43884</x:v>
      </x:c>
      <x:c r="DS22" s="2101" t="str">
        <x:f t="shared" si="96"/>
        <x:v>#DIV/0!</x:v>
      </x:c>
      <x:c r="DT22" s="2102" t="str">
        <x:f t="shared" si="97"/>
        <x:v>#DIV/0!</x:v>
      </x:c>
      <x:c r="DU22" s="2103" t="str">
        <x:f t="shared" si="98"/>
        <x:v>#DIV/0!</x:v>
      </x:c>
      <x:c r="DV22" s="2104" t="str">
        <x:f t="shared" si="104"/>
        <x:v>#DIV/0!</x:v>
      </x:c>
    </x:row>
    <x:row r="23" ht="15.949999809265137" customHeight="1">
      <x:c r="A23" s="3064"/>
      <x:c r="B23" s="3065"/>
      <x:c r="C23" s="1829"/>
      <x:c r="D23" s="1830"/>
      <x:c r="E23" s="1098"/>
      <x:c r="F23" s="3066"/>
      <x:c r="G23" s="3067"/>
      <x:c r="H23" s="1845"/>
      <x:c r="I23" s="3068">
        <x:f t="shared" si="17"/>
      </x:c>
      <x:c r="J23" s="3069"/>
      <x:c r="K23" s="1831"/>
      <x:c r="L23" s="2205">
        <x:f t="shared" si="18"/>
      </x:c>
      <x:c r="M23" s="1832"/>
      <x:c r="N23" s="2208" t="str">
        <x:f t="shared" ref="N23:N28" si="105">IF(E23="","",IF(AND($N$10="1A",AJ23&gt;966),DG23,IF(AND($N$10="1B",AJ23&lt;966),DH23,IF($N$9="T-2004",DF23,DV23))))</x:f>
      </x:c>
      <x:c r="O23" s="3070" t="str">
        <x:f t="shared" ref="O23:O28" si="106">IF(N23&lt;&gt;"",ROUND(I23*N23,2),"")</x:f>
      </x:c>
      <x:c r="P23" s="3071"/>
      <x:c r="Q23" s="285" t="n">
        <x:v>25.4</x:v>
      </x:c>
      <x:c r="R23" s="2094" t="n">
        <x:v>25</x:v>
      </x:c>
      <x:c r="S23" s="2105" t="n">
        <x:v>24.7</x:v>
      </x:c>
      <x:c r="T23" s="2095" t="n">
        <x:f t="shared" ref="T23:T27" si="107">AVERAGE(Q23:S23)</x:f>
        <x:v>25.03333333333333</x:v>
      </x:c>
      <x:c r="U23" s="2096"/>
      <x:c r="V23" s="2096"/>
      <x:c r="W23" s="2096"/>
      <x:c r="X23" s="286" t="str">
        <x:f t="shared" si="21"/>
        <x:v>#DIV/0!</x:v>
      </x:c>
      <x:c r="Y23" s="2095"/>
      <x:c r="Z23" s="1583" t="str">
        <x:f t="shared" ref="Z23:Z28" si="108">IF(E23="","",IF($K$10=60,O23*AD23,O23*K23*X23))</x:f>
      </x:c>
      <x:c r="AA23" s="1379" t="str">
        <x:f t="shared" ref="AA23:AA28" si="109">IF($L$10="°F",M23,M23/1.8)</x:f>
        <x:v>#VALUE!</x:v>
      </x:c>
      <x:c r="AB23" s="1302" t="str">
        <x:f t="shared" ref="AB23:AB28" si="110">IF(E23="","",IF($L$10="°C",L23*1.8+32,ROUND(L23,1)))</x:f>
      </x:c>
      <x:c r="AC23" s="1582" t="n">
        <x:f t="shared" si="25"/>
        <x:v>0.16805</x:v>
      </x:c>
      <x:c r="AD23" s="1582" t="n">
        <x:f t="shared" si="26"/>
        <x:v>0.17074</x:v>
      </x:c>
      <x:c r="AE23" s="1368" t="str">
        <x:f t="shared" ref="AE23:AE28" si="111">IF(E23="","",AC23*O23)</x:f>
      </x:c>
      <x:c r="AF23" s="149" t="str">
        <x:f t="shared" ref="AF23" si="112">IF(E23="","",O23*K23)</x:f>
      </x:c>
      <x:c r="AG23" s="149" t="str">
        <x:f t="shared" ref="AG23:AG28" si="113">IF(E23="","",L23*O23)</x:f>
      </x:c>
      <x:c r="AH23" s="1787" t="n">
        <x:v>0</x:v>
      </x:c>
      <x:c r="AI23" s="149" t="n">
        <x:f t="shared" ref="AI23:AI28" si="114">IF(AH$9="54a",1,IF(AH$9="54D",6,IF(AJ23&lt;=770.352,5,IF(AJ23&lt;=787.5195,4,IF(AJ23&lt;=838.3127,3,IF(AJ23&lt;=1163.5,2,))))))</x:f>
        <x:v>2</x:v>
      </x:c>
      <x:c r="AJ23" s="1584" t="n">
        <x:f t="shared" ref="AJ23:AJ28" si="115">IF($K$10=60,(141.5/(K23+131.5)*999.016),IF(AND(K23&lt;1,$K$10=60),K23*999.016,K23*1000))</x:f>
        <x:v>1074.9867984790874</x:v>
      </x:c>
      <x:c r="AK23" s="1302" t="n">
        <x:f t="shared" ref="AK23:AK28" si="116">IF($L$10="°F",(AB23-32)/1.8,L23)</x:f>
        <x:v>-17.77777777777778</x:v>
      </x:c>
      <x:c r="AL23" s="149" t="n">
        <x:f t="shared" ref="AL23:AL28" si="117">AK23/630</x:f>
        <x:v>-0.028218694885361554</x:v>
      </x:c>
      <x:c r="AM23" s="149" t="str">
        <x:f t="shared" si="1"/>
        <x:v>#VALUE!</x:v>
      </x:c>
      <x:c r="AN23" s="149" t="n">
        <x:f t="shared" si="2"/>
        <x:v>103.872</x:v>
      </x:c>
      <x:c r="AO23" s="149" t="n">
        <x:f t="shared" si="3"/>
        <x:v>0.2701</x:v>
      </x:c>
      <x:c r="AP23" s="149" t="n">
        <x:f t="shared" si="4"/>
        <x:v>0</x:v>
      </x:c>
      <x:c r="AQ23" s="149" t="str">
        <x:f t="shared" ref="AQ23:AQ28" si="118">IF(AA23=0,(0.01374979547/2*(($AN23/AJ23+$AO$11)*1/AJ23+$AP$11)),0)</x:f>
        <x:v>#VALUE!</x:v>
      </x:c>
      <x:c r="AR23" s="149" t="str">
        <x:f t="shared" ref="AR23:AR28" si="119">IF(AA23=0,(2*$AN$11+$AO$11*AJ23)/($AN$11+($AO$11+$AP$11*AJ23)*AJ23),0)</x:f>
        <x:v>#VALUE!</x:v>
      </x:c>
      <x:c r="AS23" s="149" t="str">
        <x:f t="shared" ref="AS23:AS28" si="120">IF($AA23=0,ROUND(AJ23*(1+(EXP(AQ23*(1+0.8*AQ23))-1)/(1+AQ23*(1+1.6*AQ23)*AR23)),12),(AJ23*(EXP(0.5*$AA23*0.01374979547*(1+0.4*$AA23*0.01374979547)))))</x:f>
        <x:v>#VALUE!</x:v>
      </x:c>
      <x:c r="AT23" s="149" t="str">
        <x:f t="shared" ref="AT23:AT28" si="121">IF(AA23=0,($AN23/AS23+$AO23)*1/AS23+$AP23,AA23)</x:f>
        <x:v>#VALUE!</x:v>
      </x:c>
      <x:c r="AU23" s="149" t="n">
        <x:f t="shared" si="36"/>
        <x:v>0</x:v>
      </x:c>
      <x:c r="AV23" s="149" t="str">
        <x:f t="shared" ref="AV23:AV28" si="122">ROUND(EXP(-AT23*AU23*(1+0.8*AT23*(AU23+0.01374979547))),25)</x:f>
        <x:v>#VALUE!</x:v>
      </x:c>
      <x:c r="AW23" s="149" t="str">
        <x:f t="shared" ref="AW23:AW28" si="123">EXP(-1.9947+0.00013427*AU23+((793920+2326*AU23)/AS23^2))</x:f>
        <x:v>#VALUE!</x:v>
      </x:c>
      <x:c r="AX23" s="1303" t="str">
        <x:f t="shared" ref="AX23:AX28" si="124">1/(1-10^-5*AW23*0)</x:f>
        <x:v>#VALUE!</x:v>
      </x:c>
      <x:c r="AY23" s="149" t="str">
        <x:f t="shared" ref="AY23:AY28" si="125">ROUND(AX23*AV23,25)</x:f>
        <x:v>#VALUE!</x:v>
      </x:c>
      <x:c r="AZ23" s="149" t="str">
        <x:f t="shared" ref="AZ23:AZ28" si="126">AY23*$AJ23</x:f>
        <x:v>#VALUE!</x:v>
      </x:c>
      <x:c r="BA23" s="149" t="str">
        <x:f t="shared" ref="BA23:BA28" si="127">$AJ23-AZ23</x:f>
        <x:v>#VALUE!</x:v>
      </x:c>
      <x:c r="BB23" s="149" t="n">
        <x:f t="shared" si="5"/>
        <x:v>1.3</x:v>
      </x:c>
      <x:c r="BC23" s="149" t="str">
        <x:f t="shared" ref="BC23:BC28" si="128">BA23/AY23</x:f>
        <x:v>#VALUE!</x:v>
      </x:c>
      <x:c r="BD23" s="149" t="str">
        <x:f t="shared" ref="BD23:BD28" si="129">BB23*AT23*$AU23*(1+1.6*AT23*$AU23)</x:f>
        <x:v>#VALUE!</x:v>
      </x:c>
      <x:c r="BE23" s="149" t="str">
        <x:f t="shared" ref="BE23:BE28" si="130">-(2*AX23*0*AW23*(7.9392+0.02326*AK23))/AS23^2</x:f>
        <x:v>#VALUE!</x:v>
      </x:c>
      <x:c r="BF23" s="149" t="str">
        <x:f t="shared" ref="BF23:BF28" si="131">BC23/(1+BD23+BE23)</x:f>
        <x:v>#VALUE!</x:v>
      </x:c>
      <x:c r="BG23" s="149" t="str">
        <x:f t="shared" ref="BG23:BG28" si="132">BF23+$AJ23</x:f>
        <x:v>#VALUE!</x:v>
      </x:c>
      <x:c r="BH23" s="149" t="str">
        <x:f t="shared" ref="BH23:BH28" si="133">IF($AH$9="54a",1,IF($AH$9="54D",6,IF(BG23&lt;=770.352,5,IF(BG23&lt;=787.5195,4,IF(BG23&lt;=838.3127,3,IF(BG23&lt;=1163.5,2,))))))</x:f>
        <x:v>#VALUE!</x:v>
      </x:c>
      <x:c r="BI23" s="149" t="str">
        <x:f t="shared" si="6"/>
        <x:v>#VALUE!</x:v>
      </x:c>
      <x:c r="BJ23" s="149" t="str">
        <x:f t="shared" si="7"/>
        <x:v>#VALUE!</x:v>
      </x:c>
      <x:c r="BK23" s="149" t="str">
        <x:f t="shared" si="8"/>
        <x:v>#VALUE!</x:v>
      </x:c>
      <x:c r="BL23" s="149" t="str">
        <x:f t="shared" ref="BL23:BL28" si="134">IF(AA23=0,(0.01374979547/2*((BI23/BG23+BJ23)*1/BG23+BK23)),0)</x:f>
        <x:v>#VALUE!</x:v>
      </x:c>
      <x:c r="BM23" s="149" t="str">
        <x:f t="shared" ref="BM23:BM28" si="135">IF(AA23=0,(2*BI23+BJ23*BG23)/(BI23+(BJ23+BK23*BG23)*BG23),0)</x:f>
        <x:v>#VALUE!</x:v>
      </x:c>
      <x:c r="BN23" s="149" t="str">
        <x:f t="shared" ref="BN23:BN28" si="136">IF($AA23=0,ROUND(BG23*(1+(EXP(BL23*(1+0.8*BL23))-1)/(1+BL23*(1+1.6*BL23)*BM23)),12),(BG23*(EXP(0.5*$AA23*0.01374979547*(1+0.4*$AA23*0.01374979547)))))</x:f>
        <x:v>#VALUE!</x:v>
      </x:c>
      <x:c r="BO23" s="149" t="str">
        <x:f t="shared" ref="BO23:BO28" si="137">IF(AA23=0,($AN23/BN23+$AO23)*1/BN23+$AP23,AA23)</x:f>
        <x:v>#VALUE!</x:v>
      </x:c>
      <x:c r="BP23" s="149" t="n">
        <x:f t="shared" si="53"/>
        <x:v>0</x:v>
      </x:c>
      <x:c r="BQ23" s="149" t="str">
        <x:f t="shared" ref="BQ23:BQ28" si="138">EXP(-BO23*BP23*(1+0.8*BO23*(BP23+0.01374979547)))</x:f>
        <x:v>#VALUE!</x:v>
      </x:c>
      <x:c r="BR23" s="149" t="str">
        <x:f t="shared" ref="BR23:BR28" si="139">EXP(-1.9947+0.00013427*BP23+((793920+2326*BP23)/BN23^2))</x:f>
        <x:v>#VALUE!</x:v>
      </x:c>
      <x:c r="BS23" s="149" t="str">
        <x:f t="shared" ref="BS23:BS28" si="140">1/(1-10^-5*BR23*0)</x:f>
        <x:v>#VALUE!</x:v>
      </x:c>
      <x:c r="BT23" s="149" t="str">
        <x:f t="shared" ref="BT23:BT28" si="141">ROUND(BS23*BQ23,15)</x:f>
        <x:v>#VALUE!</x:v>
      </x:c>
      <x:c r="BU23" s="149" t="str">
        <x:f t="shared" ref="BU23:BU28" si="142">BT23*BG23</x:f>
        <x:v>#VALUE!</x:v>
      </x:c>
      <x:c r="BV23" s="149" t="str">
        <x:f t="shared" ref="BV23:BV28" si="143">$AJ23-BU23</x:f>
        <x:v>#VALUE!</x:v>
      </x:c>
      <x:c r="BW23" s="149" t="n">
        <x:f t="shared" si="9"/>
        <x:v>0</x:v>
      </x:c>
      <x:c r="BX23" s="149" t="str">
        <x:f t="shared" ref="BX23:BX28" si="144">BV23/BT23</x:f>
        <x:v>#VALUE!</x:v>
      </x:c>
      <x:c r="BY23" s="149" t="str">
        <x:f t="shared" ref="BY23:BY28" si="145">BW23*BO23*BP23*(1+1.6*BO23*BP23)</x:f>
        <x:v>#VALUE!</x:v>
      </x:c>
      <x:c r="BZ23" s="149" t="str">
        <x:f t="shared" ref="BZ23:BZ28" si="146">-(2*BS23*0*BR23*(7.9392+0.02326*$AK23))/BN23^2</x:f>
        <x:v>#VALUE!</x:v>
      </x:c>
      <x:c r="CA23" s="149" t="str">
        <x:f t="shared" ref="CA23:CA28" si="147">BX23/(1+BY23+BZ23)</x:f>
        <x:v>#VALUE!</x:v>
      </x:c>
      <x:c r="CB23" s="149" t="str">
        <x:f t="shared" ref="CB23:CB28" si="148">CA23+BG23</x:f>
        <x:v>#VALUE!</x:v>
      </x:c>
      <x:c r="CC23" s="149" t="str">
        <x:f t="shared" ref="CC23:CC28" si="149">IF($AH$9="54a",1,IF($AH$9="54D",6,IF(CB23&lt;=770.352,5,IF(CB23&lt;=787.5195,4,IF(CB23&lt;=838.3127,3,IF(CB23&lt;=1163.5,2,))))))</x:f>
        <x:v>#VALUE!</x:v>
      </x:c>
      <x:c r="CD23" s="149" t="str">
        <x:f t="shared" si="10"/>
        <x:v>#VALUE!</x:v>
      </x:c>
      <x:c r="CE23" s="149" t="str">
        <x:f t="shared" si="11"/>
        <x:v>#VALUE!</x:v>
      </x:c>
      <x:c r="CF23" s="149" t="str">
        <x:f t="shared" si="12"/>
        <x:v>#VALUE!</x:v>
      </x:c>
      <x:c r="CG23" s="149" t="str">
        <x:f t="shared" ref="CG23:CG28" si="150">IF(AA23=0,(0.01374979547/2*((CD23/CB23+CE23)*1/CB23+CF23)),0)</x:f>
        <x:v>#VALUE!</x:v>
      </x:c>
      <x:c r="CH23" s="149" t="str">
        <x:f t="shared" ref="CH23:CH28" si="151">IF(AA23=0,(2*CD23+CE23*CB23)/(CD23+(CE23+CF23*CB23)*CB23),0)</x:f>
        <x:v>#VALUE!</x:v>
      </x:c>
      <x:c r="CI23" s="149" t="str">
        <x:f t="shared" ref="CI23:CI28" si="152">IF($S$11=0,ROUND(CB23*(1+(EXP(CG23*(1+0.8*CG23))-1)/(1+CG23*(1+1.6*CG23)*CH23)),12),(CB23*(EXP(0.5*$AA23*0.01374979547*(1+0.4*$AA23*0.01374979547)))))</x:f>
        <x:v>#VALUE!</x:v>
      </x:c>
      <x:c r="CJ23" s="149" t="str">
        <x:f t="shared" ref="CJ23:CJ28" si="153">IF(AA23=0,($AN23/CI23+$AO23)*1/CI23+$AP23,BO23)</x:f>
        <x:v>#VALUE!</x:v>
      </x:c>
      <x:c r="CK23" s="149" t="n">
        <x:f t="shared" si="70"/>
        <x:v>0</x:v>
      </x:c>
      <x:c r="CL23" s="149" t="str">
        <x:f t="shared" ref="CL23:CL28" si="154">EXP(-CJ23*CK23*(1+0.8*CJ23*(CK23+0.01374979547)))</x:f>
        <x:v>#VALUE!</x:v>
      </x:c>
      <x:c r="CM23" s="149" t="str">
        <x:f t="shared" ref="CM23:CM28" si="155">EXP(-1.9947+0.00013427*CK23+((793920+2326*CK23)/CI23^2))</x:f>
        <x:v>#VALUE!</x:v>
      </x:c>
      <x:c r="CN23" s="149" t="str">
        <x:f t="shared" ref="CN23:CN28" si="156">1/(1-10^-5*CM23*0)</x:f>
        <x:v>#VALUE!</x:v>
      </x:c>
      <x:c r="CO23" s="149" t="str">
        <x:f t="shared" ref="CO23:CO28" si="157">ROUND(CN23*CL23,15)</x:f>
        <x:v>#VALUE!</x:v>
      </x:c>
      <x:c r="CP23" s="149" t="str">
        <x:f t="shared" ref="CP23:CP28" si="158">CO23*CB23</x:f>
        <x:v>#VALUE!</x:v>
      </x:c>
      <x:c r="CQ23" s="149" t="str">
        <x:f t="shared" ref="CQ23:CQ28" si="159">$AJ23-CP23</x:f>
        <x:v>#VALUE!</x:v>
      </x:c>
      <x:c r="CR23" s="149" t="n">
        <x:f t="shared" si="13"/>
        <x:v>1.3</x:v>
      </x:c>
      <x:c r="CS23" s="149" t="str">
        <x:f t="shared" ref="CS23:CS28" si="160">CQ23/CO23</x:f>
        <x:v>#VALUE!</x:v>
      </x:c>
      <x:c r="CT23" s="149" t="str">
        <x:f t="shared" ref="CT23:CT28" si="161">CR23*CJ23*CK23*(1+1.6*CJ23*CK23)</x:f>
        <x:v>#VALUE!</x:v>
      </x:c>
      <x:c r="CU23" s="149" t="str">
        <x:f t="shared" ref="CU23:CU28" si="162">-(2*CN23*0*CM23*(7.9392+0.02326*AK23))/CI23^2</x:f>
        <x:v>#VALUE!</x:v>
      </x:c>
      <x:c r="CV23" s="149" t="str">
        <x:f t="shared" ref="CV23:CV28" si="163">CS23/(1+CT23+CU23)</x:f>
        <x:v>#VALUE!</x:v>
      </x:c>
      <x:c r="CW23" s="149" t="str">
        <x:f t="shared" ref="CW23:CW28" si="164">CV23+CB23</x:f>
        <x:v>#VALUE!</x:v>
      </x:c>
      <x:c r="CX23" s="149" t="str">
        <x:f t="shared" ref="CX23:CX28" si="165">EXP(-CJ23*CK23*(1+0.8*CJ23*(CK23+0.01374979547)))</x:f>
        <x:v>#VALUE!</x:v>
      </x:c>
      <x:c r="CY23" s="149" t="str">
        <x:f t="shared" ref="CY23:CY28" si="166">CJ23</x:f>
        <x:v>#VALUE!</x:v>
      </x:c>
      <x:c r="CZ23" s="149" t="str">
        <x:f t="shared" ref="CZ23:CZ28" si="167">AM23-$AO$5</x:f>
        <x:v>#VALUE!</x:v>
      </x:c>
      <x:c r="DA23" s="149" t="str">
        <x:f t="shared" ref="DA23:DA28" si="168">EXP(-CY23*CZ23*(1+0.8*CY23*(CZ23+0.01374979547)))</x:f>
        <x:v>#VALUE!</x:v>
      </x:c>
      <x:c r="DB23" s="149" t="str">
        <x:f t="shared" ref="DB23:DB28" si="169">EXP(-1.9947+0.00013427*AM23+((793920+2326*AM23)/CW23^2))</x:f>
        <x:v>#VALUE!</x:v>
      </x:c>
      <x:c r="DC23" s="149" t="str">
        <x:f t="shared" ref="DC23:DC28" si="170">1/(1-10^-5*DB23*AH23)</x:f>
        <x:v>#VALUE!</x:v>
      </x:c>
      <x:c r="DD23" s="149" t="str">
        <x:f t="shared" ref="DD23:DD28" si="171">ROUND(DC23*DA23,15)</x:f>
        <x:v>#VALUE!</x:v>
      </x:c>
      <x:c r="DE23" s="149" t="str">
        <x:f t="shared" ref="DE23:DE28" si="172">DA23/CL23</x:f>
        <x:v>#VALUE!</x:v>
      </x:c>
      <x:c r="DF23" s="1210" t="str">
        <x:f t="shared" ref="DF23:DF28" si="173">ROUND(DE23*DC23,5)</x:f>
        <x:v>#VALUE!</x:v>
      </x:c>
      <x:c r="DG23" s="1210" t="n">
        <x:f t="shared" ref="DG23:DG28" si="174">IF($L$10="°F",ROUND(1.0211326242-3.548988118*10^-4*L23+4.49881*10^-8*L23^2,4),ROUND(1.0094684142-6.33413410744*10^-4*L23+1.45710416212*10^-7*L23^2,4))</x:f>
        <x:v>1.0211</x:v>
      </x:c>
      <x:c r="DH23" s="1210" t="n">
        <x:f t="shared" ref="DH23:DH28" si="175">IF($L$10="°F",ROUND(1.02413769-4.0641418*10^-4*L23+6.79176*10^-8*L23^2,4),ROUND(1.0108020095-7.2343515319*10^-4*L23+2.1996598346*10^-7*L23^2,4))</x:f>
        <x:v>1.0241</x:v>
      </x:c>
      <x:c r="DI23" s="149"/>
      <x:c r="DJ23" s="1255" t="n">
        <x:f t="shared" ref="DJ23:DJ28" si="176">IF($AH$9="54a",1,IF($AH$9="54D",6,IF(DP23&lt;=770,2,IF(DP23&lt;=785,4,IF(DP23&lt;=838,3,IF(AND(DP23&gt;=838,DP23&lt;=1075),5))))))</x:f>
        <x:v>2</x:v>
      </x:c>
      <x:c r="DK23" s="2097" t="n">
        <x:f t="shared" ref="DK23" si="177">IF($K$10=60,(INT((K23*2)+0.5)/2),K23)</x:f>
        <x:v>0</x:v>
      </x:c>
      <x:c r="DL23" s="2098" t="n">
        <x:f t="shared" ref="DL23" si="178">IF(DK23&lt;2,K23*1000,141.5/(DK23+131.5)*999.012)</x:f>
        <x:v>0</x:v>
      </x:c>
      <x:c r="DM23" s="2097" t="n">
        <x:f t="shared" ref="DM23:DM28" si="179">IF($K$10=60,INT((L23*2)+0.5)/2,INT((L23*4)+0.5)/4)</x:f>
        <x:v>0</x:v>
      </x:c>
      <x:c r="DN23" s="2099" t="n">
        <x:f t="shared" ref="DN23:DN28" si="180">IF($K$10=15,DM23-15,IF($K$10=20,DM23-20,DM23-60))</x:f>
        <x:v>-60</x:v>
      </x:c>
      <x:c r="DO23" s="2089"/>
      <x:c r="DP23" s="2100" t="n">
        <x:f t="shared" ref="DP23:DP28" si="181">ROUND(DL23,2)</x:f>
        <x:v>0</x:v>
      </x:c>
      <x:c r="DQ23" s="1861" t="n">
        <x:f t="shared" si="15"/>
        <x:v>346.42278</x:v>
      </x:c>
      <x:c r="DR23" s="1861" t="n">
        <x:f t="shared" si="16"/>
        <x:v>0.43884</x:v>
      </x:c>
      <x:c r="DS23" s="2101" t="str">
        <x:f t="shared" ref="DS23:DS28" si="182">IF(DR23&gt;1,DR23/DP23^2,ROUND(DQ23/DP23^2,18))</x:f>
        <x:v>#VALUE!</x:v>
      </x:c>
      <x:c r="DT23" s="2102" t="str">
        <x:f t="shared" ref="DT23:DT28" si="183">IF(DR23&gt;=1,DQ23,ROUND(DR23/DP23,16))</x:f>
        <x:v>#VALUE!</x:v>
      </x:c>
      <x:c r="DU23" s="2103" t="str">
        <x:f t="shared" ref="DU23:DU28" si="184">ROUND(DT23+DS23,61)</x:f>
        <x:v>#VALUE!</x:v>
      </x:c>
      <x:c r="DV23" s="2104" t="str">
        <x:f t="shared" ref="DV23:DV28" si="185">ROUND(EXP(-DU23*DN23*(1+0.8*DU23*DN23)),4)</x:f>
        <x:v>#VALUE!</x:v>
      </x:c>
    </x:row>
    <x:row r="24" ht="15.949999809265137" customHeight="1">
      <x:c r="A24" s="3064"/>
      <x:c r="B24" s="3065"/>
      <x:c r="C24" s="1829"/>
      <x:c r="D24" s="1830"/>
      <x:c r="E24" s="1098"/>
      <x:c r="F24" s="3066"/>
      <x:c r="G24" s="3067"/>
      <x:c r="H24" s="1845"/>
      <x:c r="I24" s="3068">
        <x:f t="shared" si="17"/>
      </x:c>
      <x:c r="J24" s="3069"/>
      <x:c r="K24" s="1831"/>
      <x:c r="L24" s="2205">
        <x:f t="shared" si="18"/>
      </x:c>
      <x:c r="M24" s="1832"/>
      <x:c r="N24" s="2208">
        <x:f t="shared" si="105"/>
      </x:c>
      <x:c r="O24" s="3070">
        <x:f t="shared" si="106"/>
      </x:c>
      <x:c r="P24" s="3071"/>
      <x:c r="Q24" s="285" t="n">
        <x:v>25.3</x:v>
      </x:c>
      <x:c r="R24" s="2094" t="n">
        <x:v>25</x:v>
      </x:c>
      <x:c r="S24" s="2105" t="n">
        <x:v>24.6</x:v>
      </x:c>
      <x:c r="T24" s="2095" t="n">
        <x:f t="shared" si="107"/>
        <x:v>24.96666666666667</x:v>
      </x:c>
      <x:c r="U24" s="2096"/>
      <x:c r="V24" s="2096"/>
      <x:c r="W24" s="2096"/>
      <x:c r="X24" s="286" t="str">
        <x:f t="shared" si="21"/>
        <x:v>#DIV/0!</x:v>
      </x:c>
      <x:c r="Y24" s="2095"/>
      <x:c r="Z24" s="1583">
        <x:f t="shared" si="108"/>
      </x:c>
      <x:c r="AA24" s="1379" t="n">
        <x:f t="shared" si="109"/>
        <x:v>0</x:v>
      </x:c>
      <x:c r="AB24" s="1302">
        <x:f t="shared" si="110"/>
      </x:c>
      <x:c r="AC24" s="1582" t="n">
        <x:f t="shared" si="25"/>
        <x:v>0.16805</x:v>
      </x:c>
      <x:c r="AD24" s="1582" t="n">
        <x:f t="shared" si="26"/>
        <x:v>0.17074</x:v>
      </x:c>
      <x:c r="AE24" s="1368">
        <x:f t="shared" si="111"/>
      </x:c>
      <x:c r="AF24" s="149" t="str"/>
      <x:c r="AG24" s="149">
        <x:f t="shared" si="113"/>
      </x:c>
      <x:c r="AH24" s="1787" t="n">
        <x:v>0</x:v>
      </x:c>
      <x:c r="AI24" s="149" t="n">
        <x:f t="shared" si="114"/>
        <x:v>2</x:v>
      </x:c>
      <x:c r="AJ24" s="1584" t="n">
        <x:f t="shared" si="115"/>
        <x:v>1074.9867984790874</x:v>
      </x:c>
      <x:c r="AK24" s="1302" t="str">
        <x:f t="shared" si="116"/>
        <x:v>#VALUE!</x:v>
      </x:c>
      <x:c r="AL24" s="149" t="str">
        <x:f t="shared" si="117"/>
        <x:v>#VALUE!</x:v>
      </x:c>
      <x:c r="AM24" s="149" t="str">
        <x:f t="shared" si="1"/>
        <x:v>#VALUE!</x:v>
      </x:c>
      <x:c r="AN24" s="149" t="n">
        <x:f t="shared" si="2"/>
        <x:v>103.872</x:v>
      </x:c>
      <x:c r="AO24" s="149" t="n">
        <x:f t="shared" si="3"/>
        <x:v>0.2701</x:v>
      </x:c>
      <x:c r="AP24" s="149" t="n">
        <x:f t="shared" si="4"/>
        <x:v>0</x:v>
      </x:c>
      <x:c r="AQ24" s="149" t="n">
        <x:f t="shared" si="118"/>
        <x:v>6.17957310608021e-7</x:v>
      </x:c>
      <x:c r="AR24" s="149" t="n">
        <x:f t="shared" si="119"/>
        <x:v>2</x:v>
      </x:c>
      <x:c r="AS24" s="149" t="n">
        <x:f t="shared" si="120"/>
        <x:v>1074.98746277475</x:v>
      </x:c>
      <x:c r="AT24" s="149" t="n">
        <x:f t="shared" si="121"/>
        <x:v>0.0003411446699475294</x:v>
      </x:c>
      <x:c r="AU24" s="149" t="n">
        <x:f t="shared" si="36"/>
        <x:v>0</x:v>
      </x:c>
      <x:c r="AV24" s="149" t="n">
        <x:f t="shared" si="122"/>
        <x:v>1</x:v>
      </x:c>
      <x:c r="AW24" s="149" t="n">
        <x:f t="shared" si="123"/>
        <x:v>0.2704470069133532</x:v>
      </x:c>
      <x:c r="AX24" s="1303" t="n">
        <x:f t="shared" si="124"/>
        <x:v>1</x:v>
      </x:c>
      <x:c r="AY24" s="149" t="n">
        <x:f t="shared" si="125"/>
        <x:v>1</x:v>
      </x:c>
      <x:c r="AZ24" s="149" t="n">
        <x:f t="shared" si="126"/>
        <x:v>1074.9867984790874</x:v>
      </x:c>
      <x:c r="BA24" s="149" t="n">
        <x:f t="shared" si="127"/>
        <x:v>0</x:v>
      </x:c>
      <x:c r="BB24" s="149" t="n">
        <x:f t="shared" si="5"/>
        <x:v>1.3</x:v>
      </x:c>
      <x:c r="BC24" s="149" t="n">
        <x:f t="shared" si="128"/>
        <x:v>0</x:v>
      </x:c>
      <x:c r="BD24" s="149" t="n">
        <x:f t="shared" si="129"/>
        <x:v>0</x:v>
      </x:c>
      <x:c r="BE24" s="149" t="str">
        <x:f t="shared" si="130"/>
        <x:v>#VALUE!</x:v>
      </x:c>
      <x:c r="BF24" s="149" t="str">
        <x:f t="shared" si="131"/>
        <x:v>#VALUE!</x:v>
      </x:c>
      <x:c r="BG24" s="149" t="str">
        <x:f t="shared" si="132"/>
        <x:v>#VALUE!</x:v>
      </x:c>
      <x:c r="BH24" s="149" t="str">
        <x:f t="shared" si="133"/>
        <x:v>#VALUE!</x:v>
      </x:c>
      <x:c r="BI24" s="149" t="str">
        <x:f t="shared" si="6"/>
        <x:v>#VALUE!</x:v>
      </x:c>
      <x:c r="BJ24" s="149" t="str">
        <x:f t="shared" si="7"/>
        <x:v>#VALUE!</x:v>
      </x:c>
      <x:c r="BK24" s="149" t="str">
        <x:f t="shared" si="8"/>
        <x:v>#VALUE!</x:v>
      </x:c>
      <x:c r="BL24" s="149" t="str">
        <x:f t="shared" si="134"/>
        <x:v>#VALUE!</x:v>
      </x:c>
      <x:c r="BM24" s="149" t="str">
        <x:f t="shared" si="135"/>
        <x:v>#VALUE!</x:v>
      </x:c>
      <x:c r="BN24" s="149" t="str">
        <x:f t="shared" si="136"/>
        <x:v>#VALUE!</x:v>
      </x:c>
      <x:c r="BO24" s="149" t="str">
        <x:f t="shared" si="137"/>
        <x:v>#VALUE!</x:v>
      </x:c>
      <x:c r="BP24" s="149" t="n">
        <x:f t="shared" si="53"/>
        <x:v>0</x:v>
      </x:c>
      <x:c r="BQ24" s="149" t="str">
        <x:f t="shared" si="138"/>
        <x:v>#VALUE!</x:v>
      </x:c>
      <x:c r="BR24" s="149" t="str">
        <x:f t="shared" si="139"/>
        <x:v>#VALUE!</x:v>
      </x:c>
      <x:c r="BS24" s="149" t="str">
        <x:f t="shared" si="140"/>
        <x:v>#VALUE!</x:v>
      </x:c>
      <x:c r="BT24" s="149" t="str">
        <x:f t="shared" si="141"/>
        <x:v>#VALUE!</x:v>
      </x:c>
      <x:c r="BU24" s="149" t="str">
        <x:f t="shared" si="142"/>
        <x:v>#VALUE!</x:v>
      </x:c>
      <x:c r="BV24" s="149" t="str">
        <x:f t="shared" si="143"/>
        <x:v>#VALUE!</x:v>
      </x:c>
      <x:c r="BW24" s="149" t="n">
        <x:f t="shared" si="9"/>
        <x:v>0</x:v>
      </x:c>
      <x:c r="BX24" s="149" t="str">
        <x:f t="shared" si="144"/>
        <x:v>#VALUE!</x:v>
      </x:c>
      <x:c r="BY24" s="149" t="str">
        <x:f t="shared" si="145"/>
        <x:v>#VALUE!</x:v>
      </x:c>
      <x:c r="BZ24" s="149" t="str">
        <x:f t="shared" si="146"/>
        <x:v>#VALUE!</x:v>
      </x:c>
      <x:c r="CA24" s="149" t="str">
        <x:f t="shared" si="147"/>
        <x:v>#VALUE!</x:v>
      </x:c>
      <x:c r="CB24" s="149" t="str">
        <x:f t="shared" si="148"/>
        <x:v>#VALUE!</x:v>
      </x:c>
      <x:c r="CC24" s="149" t="str">
        <x:f t="shared" si="149"/>
        <x:v>#VALUE!</x:v>
      </x:c>
      <x:c r="CD24" s="149" t="str">
        <x:f t="shared" si="10"/>
        <x:v>#VALUE!</x:v>
      </x:c>
      <x:c r="CE24" s="149" t="str">
        <x:f t="shared" si="11"/>
        <x:v>#VALUE!</x:v>
      </x:c>
      <x:c r="CF24" s="149" t="str">
        <x:f t="shared" si="12"/>
        <x:v>#VALUE!</x:v>
      </x:c>
      <x:c r="CG24" s="149" t="str">
        <x:f t="shared" si="150"/>
        <x:v>#VALUE!</x:v>
      </x:c>
      <x:c r="CH24" s="149" t="str">
        <x:f t="shared" si="151"/>
        <x:v>#VALUE!</x:v>
      </x:c>
      <x:c r="CI24" s="149" t="str">
        <x:f t="shared" si="152"/>
        <x:v>#VALUE!</x:v>
      </x:c>
      <x:c r="CJ24" s="149" t="str">
        <x:f t="shared" si="153"/>
        <x:v>#VALUE!</x:v>
      </x:c>
      <x:c r="CK24" s="149" t="n">
        <x:f t="shared" si="70"/>
        <x:v>0</x:v>
      </x:c>
      <x:c r="CL24" s="149" t="str">
        <x:f t="shared" si="154"/>
        <x:v>#VALUE!</x:v>
      </x:c>
      <x:c r="CM24" s="149" t="str">
        <x:f t="shared" si="155"/>
        <x:v>#VALUE!</x:v>
      </x:c>
      <x:c r="CN24" s="149" t="str">
        <x:f t="shared" si="156"/>
        <x:v>#VALUE!</x:v>
      </x:c>
      <x:c r="CO24" s="149" t="str">
        <x:f t="shared" si="157"/>
        <x:v>#VALUE!</x:v>
      </x:c>
      <x:c r="CP24" s="149" t="str">
        <x:f t="shared" si="158"/>
        <x:v>#VALUE!</x:v>
      </x:c>
      <x:c r="CQ24" s="149" t="str">
        <x:f t="shared" si="159"/>
        <x:v>#VALUE!</x:v>
      </x:c>
      <x:c r="CR24" s="149" t="n">
        <x:f t="shared" si="13"/>
        <x:v>1.3</x:v>
      </x:c>
      <x:c r="CS24" s="149" t="str">
        <x:f t="shared" si="160"/>
        <x:v>#VALUE!</x:v>
      </x:c>
      <x:c r="CT24" s="149" t="str">
        <x:f t="shared" si="161"/>
        <x:v>#VALUE!</x:v>
      </x:c>
      <x:c r="CU24" s="149" t="str">
        <x:f t="shared" si="162"/>
        <x:v>#VALUE!</x:v>
      </x:c>
      <x:c r="CV24" s="149" t="str">
        <x:f t="shared" si="163"/>
        <x:v>#VALUE!</x:v>
      </x:c>
      <x:c r="CW24" s="149" t="str">
        <x:f t="shared" si="164"/>
        <x:v>#VALUE!</x:v>
      </x:c>
      <x:c r="CX24" s="149" t="str">
        <x:f t="shared" si="165"/>
        <x:v>#VALUE!</x:v>
      </x:c>
      <x:c r="CY24" s="149" t="str">
        <x:f t="shared" si="166"/>
        <x:v>#VALUE!</x:v>
      </x:c>
      <x:c r="CZ24" s="149" t="str">
        <x:f t="shared" si="167"/>
        <x:v>#VALUE!</x:v>
      </x:c>
      <x:c r="DA24" s="149" t="str">
        <x:f t="shared" si="168"/>
        <x:v>#VALUE!</x:v>
      </x:c>
      <x:c r="DB24" s="149" t="str">
        <x:f t="shared" si="169"/>
        <x:v>#VALUE!</x:v>
      </x:c>
      <x:c r="DC24" s="149" t="str">
        <x:f t="shared" si="170"/>
        <x:v>#VALUE!</x:v>
      </x:c>
      <x:c r="DD24" s="149" t="str">
        <x:f t="shared" si="171"/>
        <x:v>#VALUE!</x:v>
      </x:c>
      <x:c r="DE24" s="149" t="str">
        <x:f t="shared" si="172"/>
        <x:v>#VALUE!</x:v>
      </x:c>
      <x:c r="DF24" s="1210" t="str">
        <x:f t="shared" si="173"/>
        <x:v>#VALUE!</x:v>
      </x:c>
      <x:c r="DG24" s="1210" t="str">
        <x:f t="shared" si="174"/>
        <x:v>#VALUE!</x:v>
      </x:c>
      <x:c r="DH24" s="1210" t="str">
        <x:f t="shared" si="175"/>
        <x:v>#VALUE!</x:v>
      </x:c>
      <x:c r="DI24" s="149"/>
      <x:c r="DJ24" s="1255" t="n">
        <x:f t="shared" si="176"/>
        <x:v>2</x:v>
      </x:c>
      <x:c r="DK24" s="2097" t="n">
        <x:v>0</x:v>
      </x:c>
      <x:c r="DL24" s="2098" t="n">
        <x:v>0</x:v>
      </x:c>
      <x:c r="DM24" s="2097" t="str">
        <x:f t="shared" si="179"/>
        <x:v>#VALUE!</x:v>
      </x:c>
      <x:c r="DN24" s="2099" t="str">
        <x:f t="shared" si="180"/>
        <x:v>#VALUE!</x:v>
      </x:c>
      <x:c r="DO24" s="2089"/>
      <x:c r="DP24" s="2100" t="n">
        <x:f t="shared" si="181"/>
        <x:v>0</x:v>
      </x:c>
      <x:c r="DQ24" s="1861" t="n">
        <x:f t="shared" si="15"/>
        <x:v>346.42278</x:v>
      </x:c>
      <x:c r="DR24" s="1861" t="n">
        <x:f t="shared" si="16"/>
        <x:v>0.43884</x:v>
      </x:c>
      <x:c r="DS24" s="2101" t="str">
        <x:f t="shared" si="182"/>
        <x:v>#DIV/0!</x:v>
      </x:c>
      <x:c r="DT24" s="2102" t="str">
        <x:f t="shared" si="183"/>
        <x:v>#DIV/0!</x:v>
      </x:c>
      <x:c r="DU24" s="2103" t="str">
        <x:f t="shared" si="184"/>
        <x:v>#DIV/0!</x:v>
      </x:c>
      <x:c r="DV24" s="2104" t="str">
        <x:f t="shared" si="185"/>
        <x:v>#DIV/0!</x:v>
      </x:c>
    </x:row>
    <x:row r="25" ht="15.949999809265137" customHeight="1">
      <x:c r="A25" s="3064"/>
      <x:c r="B25" s="3065"/>
      <x:c r="C25" s="1829"/>
      <x:c r="D25" s="1830"/>
      <x:c r="E25" s="1098"/>
      <x:c r="F25" s="3066"/>
      <x:c r="G25" s="3067"/>
      <x:c r="H25" s="1845"/>
      <x:c r="I25" s="3068">
        <x:f t="shared" si="17"/>
      </x:c>
      <x:c r="J25" s="3069"/>
      <x:c r="K25" s="1831"/>
      <x:c r="L25" s="2205">
        <x:f t="shared" si="18"/>
      </x:c>
      <x:c r="M25" s="1832"/>
      <x:c r="N25" s="2208">
        <x:f t="shared" si="105"/>
      </x:c>
      <x:c r="O25" s="3070">
        <x:f t="shared" si="106"/>
      </x:c>
      <x:c r="P25" s="3071"/>
      <x:c r="Q25" s="285" t="n">
        <x:v>25.6</x:v>
      </x:c>
      <x:c r="R25" s="2094" t="n">
        <x:v>25.3</x:v>
      </x:c>
      <x:c r="S25" s="2105" t="n">
        <x:v>25</x:v>
      </x:c>
      <x:c r="T25" s="2095" t="n">
        <x:f t="shared" si="107"/>
        <x:v>25.3</x:v>
      </x:c>
      <x:c r="U25" s="2096"/>
      <x:c r="V25" s="2096"/>
      <x:c r="W25" s="2096"/>
      <x:c r="X25" s="286" t="str">
        <x:f t="shared" si="21"/>
        <x:v>#DIV/0!</x:v>
      </x:c>
      <x:c r="Y25" s="2095"/>
      <x:c r="Z25" s="1583">
        <x:f t="shared" si="108"/>
      </x:c>
      <x:c r="AA25" s="1379" t="n">
        <x:f t="shared" si="109"/>
        <x:v>0</x:v>
      </x:c>
      <x:c r="AB25" s="1302">
        <x:f t="shared" si="110"/>
      </x:c>
      <x:c r="AC25" s="1582" t="n">
        <x:f t="shared" si="25"/>
        <x:v>0.16805</x:v>
      </x:c>
      <x:c r="AD25" s="1582" t="n">
        <x:f t="shared" si="26"/>
        <x:v>0.17074</x:v>
      </x:c>
      <x:c r="AE25" s="1368">
        <x:f t="shared" si="111"/>
      </x:c>
      <x:c r="AF25" s="149" t="str">
        <x:f t="shared" ref="AF25:AF28" si="186">IF(E25="","",O25*K25)</x:f>
      </x:c>
      <x:c r="AG25" s="149">
        <x:f t="shared" si="113"/>
      </x:c>
      <x:c r="AH25" s="1787" t="n">
        <x:v>0</x:v>
      </x:c>
      <x:c r="AI25" s="149" t="n">
        <x:f t="shared" si="114"/>
        <x:v>2</x:v>
      </x:c>
      <x:c r="AJ25" s="1584" t="n">
        <x:f t="shared" si="115"/>
        <x:v>1074.9867984790874</x:v>
      </x:c>
      <x:c r="AK25" s="1302" t="str">
        <x:f t="shared" si="116"/>
        <x:v>#VALUE!</x:v>
      </x:c>
      <x:c r="AL25" s="149" t="str">
        <x:f t="shared" si="117"/>
        <x:v>#VALUE!</x:v>
      </x:c>
      <x:c r="AM25" s="149" t="str">
        <x:f t="shared" si="1"/>
        <x:v>#VALUE!</x:v>
      </x:c>
      <x:c r="AN25" s="149" t="n">
        <x:f t="shared" si="2"/>
        <x:v>103.872</x:v>
      </x:c>
      <x:c r="AO25" s="149" t="n">
        <x:f t="shared" si="3"/>
        <x:v>0.2701</x:v>
      </x:c>
      <x:c r="AP25" s="149" t="n">
        <x:f t="shared" si="4"/>
        <x:v>0</x:v>
      </x:c>
      <x:c r="AQ25" s="149" t="n">
        <x:f t="shared" si="118"/>
        <x:v>6.17957310608021e-7</x:v>
      </x:c>
      <x:c r="AR25" s="149" t="n">
        <x:f t="shared" si="119"/>
        <x:v>2</x:v>
      </x:c>
      <x:c r="AS25" s="149" t="n">
        <x:f t="shared" si="120"/>
        <x:v>1074.98746277475</x:v>
      </x:c>
      <x:c r="AT25" s="149" t="n">
        <x:f t="shared" si="121"/>
        <x:v>0.0003411446699475294</x:v>
      </x:c>
      <x:c r="AU25" s="149" t="n">
        <x:f t="shared" si="36"/>
        <x:v>0</x:v>
      </x:c>
      <x:c r="AV25" s="149" t="n">
        <x:f t="shared" si="122"/>
        <x:v>1</x:v>
      </x:c>
      <x:c r="AW25" s="149" t="n">
        <x:f t="shared" si="123"/>
        <x:v>0.2704470069133532</x:v>
      </x:c>
      <x:c r="AX25" s="1303" t="n">
        <x:f t="shared" si="124"/>
        <x:v>1</x:v>
      </x:c>
      <x:c r="AY25" s="149" t="n">
        <x:f t="shared" si="125"/>
        <x:v>1</x:v>
      </x:c>
      <x:c r="AZ25" s="149" t="n">
        <x:f t="shared" si="126"/>
        <x:v>1074.9867984790874</x:v>
      </x:c>
      <x:c r="BA25" s="149" t="n">
        <x:f t="shared" si="127"/>
        <x:v>0</x:v>
      </x:c>
      <x:c r="BB25" s="149" t="n">
        <x:f t="shared" si="5"/>
        <x:v>1.3</x:v>
      </x:c>
      <x:c r="BC25" s="149" t="n">
        <x:f t="shared" si="128"/>
        <x:v>0</x:v>
      </x:c>
      <x:c r="BD25" s="149" t="n">
        <x:f t="shared" si="129"/>
        <x:v>0</x:v>
      </x:c>
      <x:c r="BE25" s="149" t="str">
        <x:f t="shared" si="130"/>
        <x:v>#VALUE!</x:v>
      </x:c>
      <x:c r="BF25" s="149" t="str">
        <x:f t="shared" si="131"/>
        <x:v>#VALUE!</x:v>
      </x:c>
      <x:c r="BG25" s="149" t="str">
        <x:f t="shared" si="132"/>
        <x:v>#VALUE!</x:v>
      </x:c>
      <x:c r="BH25" s="149" t="str">
        <x:f t="shared" si="133"/>
        <x:v>#VALUE!</x:v>
      </x:c>
      <x:c r="BI25" s="149" t="str">
        <x:f t="shared" si="6"/>
        <x:v>#VALUE!</x:v>
      </x:c>
      <x:c r="BJ25" s="149" t="str">
        <x:f t="shared" si="7"/>
        <x:v>#VALUE!</x:v>
      </x:c>
      <x:c r="BK25" s="149" t="str">
        <x:f t="shared" si="8"/>
        <x:v>#VALUE!</x:v>
      </x:c>
      <x:c r="BL25" s="149" t="str">
        <x:f t="shared" si="134"/>
        <x:v>#VALUE!</x:v>
      </x:c>
      <x:c r="BM25" s="149" t="str">
        <x:f t="shared" si="135"/>
        <x:v>#VALUE!</x:v>
      </x:c>
      <x:c r="BN25" s="149" t="str">
        <x:f t="shared" si="136"/>
        <x:v>#VALUE!</x:v>
      </x:c>
      <x:c r="BO25" s="149" t="str">
        <x:f t="shared" si="137"/>
        <x:v>#VALUE!</x:v>
      </x:c>
      <x:c r="BP25" s="149" t="n">
        <x:f t="shared" si="53"/>
        <x:v>0</x:v>
      </x:c>
      <x:c r="BQ25" s="149" t="str">
        <x:f t="shared" si="138"/>
        <x:v>#VALUE!</x:v>
      </x:c>
      <x:c r="BR25" s="149" t="str">
        <x:f t="shared" si="139"/>
        <x:v>#VALUE!</x:v>
      </x:c>
      <x:c r="BS25" s="149" t="str">
        <x:f t="shared" si="140"/>
        <x:v>#VALUE!</x:v>
      </x:c>
      <x:c r="BT25" s="149" t="str">
        <x:f t="shared" si="141"/>
        <x:v>#VALUE!</x:v>
      </x:c>
      <x:c r="BU25" s="149" t="str">
        <x:f t="shared" si="142"/>
        <x:v>#VALUE!</x:v>
      </x:c>
      <x:c r="BV25" s="149" t="str">
        <x:f t="shared" si="143"/>
        <x:v>#VALUE!</x:v>
      </x:c>
      <x:c r="BW25" s="149" t="n">
        <x:f t="shared" si="9"/>
        <x:v>0</x:v>
      </x:c>
      <x:c r="BX25" s="149" t="str">
        <x:f t="shared" si="144"/>
        <x:v>#VALUE!</x:v>
      </x:c>
      <x:c r="BY25" s="149" t="str">
        <x:f t="shared" si="145"/>
        <x:v>#VALUE!</x:v>
      </x:c>
      <x:c r="BZ25" s="149" t="str">
        <x:f t="shared" si="146"/>
        <x:v>#VALUE!</x:v>
      </x:c>
      <x:c r="CA25" s="149" t="str">
        <x:f t="shared" si="147"/>
        <x:v>#VALUE!</x:v>
      </x:c>
      <x:c r="CB25" s="149" t="str">
        <x:f t="shared" si="148"/>
        <x:v>#VALUE!</x:v>
      </x:c>
      <x:c r="CC25" s="149" t="str">
        <x:f t="shared" si="149"/>
        <x:v>#VALUE!</x:v>
      </x:c>
      <x:c r="CD25" s="149" t="str">
        <x:f t="shared" si="10"/>
        <x:v>#VALUE!</x:v>
      </x:c>
      <x:c r="CE25" s="149" t="str">
        <x:f t="shared" si="11"/>
        <x:v>#VALUE!</x:v>
      </x:c>
      <x:c r="CF25" s="149" t="str">
        <x:f t="shared" si="12"/>
        <x:v>#VALUE!</x:v>
      </x:c>
      <x:c r="CG25" s="149" t="str">
        <x:f t="shared" si="150"/>
        <x:v>#VALUE!</x:v>
      </x:c>
      <x:c r="CH25" s="149" t="str">
        <x:f t="shared" si="151"/>
        <x:v>#VALUE!</x:v>
      </x:c>
      <x:c r="CI25" s="149" t="str">
        <x:f t="shared" si="152"/>
        <x:v>#VALUE!</x:v>
      </x:c>
      <x:c r="CJ25" s="149" t="str">
        <x:f t="shared" si="153"/>
        <x:v>#VALUE!</x:v>
      </x:c>
      <x:c r="CK25" s="149" t="n">
        <x:f t="shared" si="70"/>
        <x:v>0</x:v>
      </x:c>
      <x:c r="CL25" s="149" t="str">
        <x:f t="shared" si="154"/>
        <x:v>#VALUE!</x:v>
      </x:c>
      <x:c r="CM25" s="149" t="str">
        <x:f t="shared" si="155"/>
        <x:v>#VALUE!</x:v>
      </x:c>
      <x:c r="CN25" s="149" t="str">
        <x:f t="shared" si="156"/>
        <x:v>#VALUE!</x:v>
      </x:c>
      <x:c r="CO25" s="149" t="str">
        <x:f t="shared" si="157"/>
        <x:v>#VALUE!</x:v>
      </x:c>
      <x:c r="CP25" s="149" t="str">
        <x:f t="shared" si="158"/>
        <x:v>#VALUE!</x:v>
      </x:c>
      <x:c r="CQ25" s="149" t="str">
        <x:f t="shared" si="159"/>
        <x:v>#VALUE!</x:v>
      </x:c>
      <x:c r="CR25" s="149" t="n">
        <x:f t="shared" si="13"/>
        <x:v>1.3</x:v>
      </x:c>
      <x:c r="CS25" s="149" t="str">
        <x:f t="shared" si="160"/>
        <x:v>#VALUE!</x:v>
      </x:c>
      <x:c r="CT25" s="149" t="str">
        <x:f t="shared" si="161"/>
        <x:v>#VALUE!</x:v>
      </x:c>
      <x:c r="CU25" s="149" t="str">
        <x:f t="shared" si="162"/>
        <x:v>#VALUE!</x:v>
      </x:c>
      <x:c r="CV25" s="149" t="str">
        <x:f t="shared" si="163"/>
        <x:v>#VALUE!</x:v>
      </x:c>
      <x:c r="CW25" s="149" t="str">
        <x:f t="shared" si="164"/>
        <x:v>#VALUE!</x:v>
      </x:c>
      <x:c r="CX25" s="149" t="str">
        <x:f t="shared" si="165"/>
        <x:v>#VALUE!</x:v>
      </x:c>
      <x:c r="CY25" s="149" t="str">
        <x:f t="shared" si="166"/>
        <x:v>#VALUE!</x:v>
      </x:c>
      <x:c r="CZ25" s="149" t="str">
        <x:f t="shared" si="167"/>
        <x:v>#VALUE!</x:v>
      </x:c>
      <x:c r="DA25" s="149" t="str">
        <x:f t="shared" si="168"/>
        <x:v>#VALUE!</x:v>
      </x:c>
      <x:c r="DB25" s="149" t="str">
        <x:f t="shared" si="169"/>
        <x:v>#VALUE!</x:v>
      </x:c>
      <x:c r="DC25" s="149" t="str">
        <x:f t="shared" si="170"/>
        <x:v>#VALUE!</x:v>
      </x:c>
      <x:c r="DD25" s="149" t="str">
        <x:f t="shared" si="171"/>
        <x:v>#VALUE!</x:v>
      </x:c>
      <x:c r="DE25" s="149" t="str">
        <x:f t="shared" si="172"/>
        <x:v>#VALUE!</x:v>
      </x:c>
      <x:c r="DF25" s="1210" t="str">
        <x:f t="shared" si="173"/>
        <x:v>#VALUE!</x:v>
      </x:c>
      <x:c r="DG25" s="1210" t="str">
        <x:f t="shared" si="174"/>
        <x:v>#VALUE!</x:v>
      </x:c>
      <x:c r="DH25" s="1210" t="str">
        <x:f t="shared" si="175"/>
        <x:v>#VALUE!</x:v>
      </x:c>
      <x:c r="DI25" s="149"/>
      <x:c r="DJ25" s="1255" t="n">
        <x:f t="shared" si="176"/>
        <x:v>2</x:v>
      </x:c>
      <x:c r="DK25" s="2097" t="n">
        <x:f t="shared" ref="DK25:DK28" si="187">IF($K$10=60,(INT((K25*2)+0.5)/2),K25)</x:f>
        <x:v>0</x:v>
      </x:c>
      <x:c r="DL25" s="2098" t="n">
        <x:f t="shared" ref="DL25:DL28" si="188">IF(DK25&lt;2,K25*1000,141.5/(DK25+131.5)*999.012)</x:f>
        <x:v>0</x:v>
      </x:c>
      <x:c r="DM25" s="2097" t="str">
        <x:f t="shared" si="179"/>
        <x:v>#VALUE!</x:v>
      </x:c>
      <x:c r="DN25" s="2099" t="str">
        <x:f t="shared" si="180"/>
        <x:v>#VALUE!</x:v>
      </x:c>
      <x:c r="DO25" s="2089"/>
      <x:c r="DP25" s="2100" t="n">
        <x:f t="shared" si="181"/>
        <x:v>0</x:v>
      </x:c>
      <x:c r="DQ25" s="1861" t="n">
        <x:f t="shared" si="15"/>
        <x:v>346.42278</x:v>
      </x:c>
      <x:c r="DR25" s="1861" t="n">
        <x:f t="shared" si="16"/>
        <x:v>0.43884</x:v>
      </x:c>
      <x:c r="DS25" s="2101" t="str">
        <x:f t="shared" si="182"/>
        <x:v>#DIV/0!</x:v>
      </x:c>
      <x:c r="DT25" s="2102" t="str">
        <x:f t="shared" si="183"/>
        <x:v>#DIV/0!</x:v>
      </x:c>
      <x:c r="DU25" s="2103" t="str">
        <x:f t="shared" si="184"/>
        <x:v>#DIV/0!</x:v>
      </x:c>
      <x:c r="DV25" s="2104" t="str">
        <x:f t="shared" si="185"/>
        <x:v>#DIV/0!</x:v>
      </x:c>
    </x:row>
    <x:row r="26" ht="15.949999809265137" customHeight="1">
      <x:c r="A26" s="3064"/>
      <x:c r="B26" s="3065"/>
      <x:c r="C26" s="1829"/>
      <x:c r="D26" s="1830"/>
      <x:c r="E26" s="1098"/>
      <x:c r="F26" s="3066"/>
      <x:c r="G26" s="3067"/>
      <x:c r="H26" s="1845"/>
      <x:c r="I26" s="3068">
        <x:f t="shared" si="17"/>
      </x:c>
      <x:c r="J26" s="3069"/>
      <x:c r="K26" s="1831"/>
      <x:c r="L26" s="2205">
        <x:f t="shared" si="18"/>
      </x:c>
      <x:c r="M26" s="1832"/>
      <x:c r="N26" s="2208">
        <x:f t="shared" si="105"/>
      </x:c>
      <x:c r="O26" s="3070">
        <x:f t="shared" si="106"/>
      </x:c>
      <x:c r="P26" s="3071"/>
      <x:c r="Q26" s="285" t="n">
        <x:v>25.5</x:v>
      </x:c>
      <x:c r="R26" s="2094" t="n">
        <x:v>25.3</x:v>
      </x:c>
      <x:c r="S26" s="2105" t="n">
        <x:v>24.9</x:v>
      </x:c>
      <x:c r="T26" s="2095" t="n">
        <x:f t="shared" si="107"/>
        <x:v>25.23333333333333</x:v>
      </x:c>
      <x:c r="U26" s="2096"/>
      <x:c r="V26" s="2096"/>
      <x:c r="W26" s="2096"/>
      <x:c r="X26" s="286" t="str">
        <x:f t="shared" si="21"/>
        <x:v>#DIV/0!</x:v>
      </x:c>
      <x:c r="Y26" s="2095"/>
      <x:c r="Z26" s="1583">
        <x:f t="shared" si="108"/>
      </x:c>
      <x:c r="AA26" s="1379" t="n">
        <x:f t="shared" si="109"/>
        <x:v>0</x:v>
      </x:c>
      <x:c r="AB26" s="1302">
        <x:f t="shared" si="110"/>
      </x:c>
      <x:c r="AC26" s="1582" t="n">
        <x:f t="shared" si="25"/>
        <x:v>0.16805</x:v>
      </x:c>
      <x:c r="AD26" s="1582" t="n">
        <x:f t="shared" si="26"/>
        <x:v>0.17074</x:v>
      </x:c>
      <x:c r="AE26" s="1368">
        <x:f t="shared" si="111"/>
      </x:c>
      <x:c r="AF26" s="149">
        <x:f t="shared" si="186"/>
      </x:c>
      <x:c r="AG26" s="149">
        <x:f t="shared" si="113"/>
      </x:c>
      <x:c r="AH26" s="1787"/>
      <x:c r="AI26" s="149" t="n">
        <x:f t="shared" si="114"/>
        <x:v>2</x:v>
      </x:c>
      <x:c r="AJ26" s="1584" t="n">
        <x:f t="shared" si="115"/>
        <x:v>1074.9867984790874</x:v>
      </x:c>
      <x:c r="AK26" s="1302" t="str">
        <x:f t="shared" si="116"/>
        <x:v>#VALUE!</x:v>
      </x:c>
      <x:c r="AL26" s="149" t="str">
        <x:f t="shared" si="117"/>
        <x:v>#VALUE!</x:v>
      </x:c>
      <x:c r="AM26" s="149" t="str">
        <x:f t="shared" si="1"/>
        <x:v>#VALUE!</x:v>
      </x:c>
      <x:c r="AN26" s="149" t="n">
        <x:f t="shared" si="2"/>
        <x:v>103.872</x:v>
      </x:c>
      <x:c r="AO26" s="149" t="n">
        <x:f t="shared" si="3"/>
        <x:v>0.2701</x:v>
      </x:c>
      <x:c r="AP26" s="149" t="n">
        <x:f t="shared" si="4"/>
        <x:v>0</x:v>
      </x:c>
      <x:c r="AQ26" s="149" t="n">
        <x:f t="shared" si="118"/>
        <x:v>6.17957310608021e-7</x:v>
      </x:c>
      <x:c r="AR26" s="149" t="n">
        <x:f t="shared" si="119"/>
        <x:v>2</x:v>
      </x:c>
      <x:c r="AS26" s="149" t="n">
        <x:f t="shared" si="120"/>
        <x:v>1074.98746277475</x:v>
      </x:c>
      <x:c r="AT26" s="149" t="n">
        <x:f t="shared" si="121"/>
        <x:v>0.0003411446699475294</x:v>
      </x:c>
      <x:c r="AU26" s="149" t="n">
        <x:f t="shared" si="36"/>
        <x:v>0</x:v>
      </x:c>
      <x:c r="AV26" s="149" t="n">
        <x:f t="shared" si="122"/>
        <x:v>1</x:v>
      </x:c>
      <x:c r="AW26" s="149" t="n">
        <x:f t="shared" si="123"/>
        <x:v>0.2704470069133532</x:v>
      </x:c>
      <x:c r="AX26" s="1303" t="n">
        <x:f t="shared" si="124"/>
        <x:v>1</x:v>
      </x:c>
      <x:c r="AY26" s="149" t="n">
        <x:f t="shared" si="125"/>
        <x:v>1</x:v>
      </x:c>
      <x:c r="AZ26" s="149" t="n">
        <x:f t="shared" si="126"/>
        <x:v>1074.9867984790874</x:v>
      </x:c>
      <x:c r="BA26" s="149" t="n">
        <x:f t="shared" si="127"/>
        <x:v>0</x:v>
      </x:c>
      <x:c r="BB26" s="149" t="n">
        <x:f t="shared" si="5"/>
        <x:v>1.3</x:v>
      </x:c>
      <x:c r="BC26" s="149" t="n">
        <x:f t="shared" si="128"/>
        <x:v>0</x:v>
      </x:c>
      <x:c r="BD26" s="149" t="n">
        <x:f t="shared" si="129"/>
        <x:v>0</x:v>
      </x:c>
      <x:c r="BE26" s="149" t="str">
        <x:f t="shared" si="130"/>
        <x:v>#VALUE!</x:v>
      </x:c>
      <x:c r="BF26" s="149" t="str">
        <x:f t="shared" si="131"/>
        <x:v>#VALUE!</x:v>
      </x:c>
      <x:c r="BG26" s="149" t="str">
        <x:f t="shared" si="132"/>
        <x:v>#VALUE!</x:v>
      </x:c>
      <x:c r="BH26" s="149" t="str">
        <x:f t="shared" si="133"/>
        <x:v>#VALUE!</x:v>
      </x:c>
      <x:c r="BI26" s="149" t="str">
        <x:f t="shared" si="6"/>
        <x:v>#VALUE!</x:v>
      </x:c>
      <x:c r="BJ26" s="149" t="str">
        <x:f t="shared" si="7"/>
        <x:v>#VALUE!</x:v>
      </x:c>
      <x:c r="BK26" s="149" t="str">
        <x:f t="shared" si="8"/>
        <x:v>#VALUE!</x:v>
      </x:c>
      <x:c r="BL26" s="149" t="str">
        <x:f t="shared" si="134"/>
        <x:v>#VALUE!</x:v>
      </x:c>
      <x:c r="BM26" s="149" t="str">
        <x:f t="shared" si="135"/>
        <x:v>#VALUE!</x:v>
      </x:c>
      <x:c r="BN26" s="149" t="str">
        <x:f t="shared" si="136"/>
        <x:v>#VALUE!</x:v>
      </x:c>
      <x:c r="BO26" s="149" t="str">
        <x:f t="shared" si="137"/>
        <x:v>#VALUE!</x:v>
      </x:c>
      <x:c r="BP26" s="149" t="n">
        <x:f t="shared" si="53"/>
        <x:v>0</x:v>
      </x:c>
      <x:c r="BQ26" s="149" t="str">
        <x:f t="shared" si="138"/>
        <x:v>#VALUE!</x:v>
      </x:c>
      <x:c r="BR26" s="149" t="str">
        <x:f t="shared" si="139"/>
        <x:v>#VALUE!</x:v>
      </x:c>
      <x:c r="BS26" s="149" t="str">
        <x:f t="shared" si="140"/>
        <x:v>#VALUE!</x:v>
      </x:c>
      <x:c r="BT26" s="149" t="str">
        <x:f t="shared" si="141"/>
        <x:v>#VALUE!</x:v>
      </x:c>
      <x:c r="BU26" s="149" t="str">
        <x:f t="shared" si="142"/>
        <x:v>#VALUE!</x:v>
      </x:c>
      <x:c r="BV26" s="149" t="str">
        <x:f t="shared" si="143"/>
        <x:v>#VALUE!</x:v>
      </x:c>
      <x:c r="BW26" s="149" t="n">
        <x:f t="shared" si="9"/>
        <x:v>0</x:v>
      </x:c>
      <x:c r="BX26" s="149" t="str">
        <x:f t="shared" si="144"/>
        <x:v>#VALUE!</x:v>
      </x:c>
      <x:c r="BY26" s="149" t="str">
        <x:f t="shared" si="145"/>
        <x:v>#VALUE!</x:v>
      </x:c>
      <x:c r="BZ26" s="149" t="str">
        <x:f t="shared" si="146"/>
        <x:v>#VALUE!</x:v>
      </x:c>
      <x:c r="CA26" s="149" t="str">
        <x:f t="shared" si="147"/>
        <x:v>#VALUE!</x:v>
      </x:c>
      <x:c r="CB26" s="149" t="str">
        <x:f t="shared" si="148"/>
        <x:v>#VALUE!</x:v>
      </x:c>
      <x:c r="CC26" s="149" t="str">
        <x:f t="shared" si="149"/>
        <x:v>#VALUE!</x:v>
      </x:c>
      <x:c r="CD26" s="149" t="str">
        <x:f t="shared" si="10"/>
        <x:v>#VALUE!</x:v>
      </x:c>
      <x:c r="CE26" s="149" t="str">
        <x:f t="shared" si="11"/>
        <x:v>#VALUE!</x:v>
      </x:c>
      <x:c r="CF26" s="149" t="str">
        <x:f t="shared" si="12"/>
        <x:v>#VALUE!</x:v>
      </x:c>
      <x:c r="CG26" s="149" t="str">
        <x:f t="shared" si="150"/>
        <x:v>#VALUE!</x:v>
      </x:c>
      <x:c r="CH26" s="149" t="str">
        <x:f t="shared" si="151"/>
        <x:v>#VALUE!</x:v>
      </x:c>
      <x:c r="CI26" s="149" t="str">
        <x:f t="shared" si="152"/>
        <x:v>#VALUE!</x:v>
      </x:c>
      <x:c r="CJ26" s="149" t="str">
        <x:f t="shared" si="153"/>
        <x:v>#VALUE!</x:v>
      </x:c>
      <x:c r="CK26" s="149" t="n">
        <x:f t="shared" si="70"/>
        <x:v>0</x:v>
      </x:c>
      <x:c r="CL26" s="149" t="str">
        <x:f t="shared" si="154"/>
        <x:v>#VALUE!</x:v>
      </x:c>
      <x:c r="CM26" s="149" t="str">
        <x:f t="shared" si="155"/>
        <x:v>#VALUE!</x:v>
      </x:c>
      <x:c r="CN26" s="149" t="str">
        <x:f t="shared" si="156"/>
        <x:v>#VALUE!</x:v>
      </x:c>
      <x:c r="CO26" s="149" t="str">
        <x:f t="shared" si="157"/>
        <x:v>#VALUE!</x:v>
      </x:c>
      <x:c r="CP26" s="149" t="str">
        <x:f t="shared" si="158"/>
        <x:v>#VALUE!</x:v>
      </x:c>
      <x:c r="CQ26" s="149" t="str">
        <x:f t="shared" si="159"/>
        <x:v>#VALUE!</x:v>
      </x:c>
      <x:c r="CR26" s="149" t="n">
        <x:f t="shared" si="13"/>
        <x:v>1.3</x:v>
      </x:c>
      <x:c r="CS26" s="149" t="str">
        <x:f t="shared" si="160"/>
        <x:v>#VALUE!</x:v>
      </x:c>
      <x:c r="CT26" s="149" t="str">
        <x:f t="shared" si="161"/>
        <x:v>#VALUE!</x:v>
      </x:c>
      <x:c r="CU26" s="149" t="str">
        <x:f t="shared" si="162"/>
        <x:v>#VALUE!</x:v>
      </x:c>
      <x:c r="CV26" s="149" t="str">
        <x:f t="shared" si="163"/>
        <x:v>#VALUE!</x:v>
      </x:c>
      <x:c r="CW26" s="149" t="str">
        <x:f t="shared" si="164"/>
        <x:v>#VALUE!</x:v>
      </x:c>
      <x:c r="CX26" s="149" t="str">
        <x:f t="shared" si="165"/>
        <x:v>#VALUE!</x:v>
      </x:c>
      <x:c r="CY26" s="149" t="str">
        <x:f t="shared" si="166"/>
        <x:v>#VALUE!</x:v>
      </x:c>
      <x:c r="CZ26" s="149" t="str">
        <x:f t="shared" si="167"/>
        <x:v>#VALUE!</x:v>
      </x:c>
      <x:c r="DA26" s="149" t="str">
        <x:f t="shared" si="168"/>
        <x:v>#VALUE!</x:v>
      </x:c>
      <x:c r="DB26" s="149" t="str">
        <x:f t="shared" si="169"/>
        <x:v>#VALUE!</x:v>
      </x:c>
      <x:c r="DC26" s="149" t="str">
        <x:f t="shared" si="170"/>
        <x:v>#VALUE!</x:v>
      </x:c>
      <x:c r="DD26" s="149" t="str">
        <x:f t="shared" si="171"/>
        <x:v>#VALUE!</x:v>
      </x:c>
      <x:c r="DE26" s="149" t="str">
        <x:f t="shared" si="172"/>
        <x:v>#VALUE!</x:v>
      </x:c>
      <x:c r="DF26" s="1210" t="str">
        <x:f t="shared" si="173"/>
        <x:v>#VALUE!</x:v>
      </x:c>
      <x:c r="DG26" s="1210" t="str">
        <x:f t="shared" si="174"/>
        <x:v>#VALUE!</x:v>
      </x:c>
      <x:c r="DH26" s="1210" t="str">
        <x:f t="shared" si="175"/>
        <x:v>#VALUE!</x:v>
      </x:c>
      <x:c r="DI26" s="149"/>
      <x:c r="DJ26" s="1255" t="n">
        <x:f t="shared" si="176"/>
        <x:v>2</x:v>
      </x:c>
      <x:c r="DK26" s="2097" t="n">
        <x:f t="shared" si="187"/>
        <x:v>0</x:v>
      </x:c>
      <x:c r="DL26" s="2098" t="n">
        <x:f t="shared" si="188"/>
        <x:v>0</x:v>
      </x:c>
      <x:c r="DM26" s="2097" t="str">
        <x:f t="shared" si="179"/>
        <x:v>#VALUE!</x:v>
      </x:c>
      <x:c r="DN26" s="2099" t="str">
        <x:f t="shared" si="180"/>
        <x:v>#VALUE!</x:v>
      </x:c>
      <x:c r="DO26" s="2089"/>
      <x:c r="DP26" s="2100" t="n">
        <x:f t="shared" si="181"/>
        <x:v>0</x:v>
      </x:c>
      <x:c r="DQ26" s="1861" t="n">
        <x:f t="shared" si="15"/>
        <x:v>346.42278</x:v>
      </x:c>
      <x:c r="DR26" s="1861" t="n">
        <x:f t="shared" si="16"/>
        <x:v>0.43884</x:v>
      </x:c>
      <x:c r="DS26" s="2101" t="str">
        <x:f t="shared" si="182"/>
        <x:v>#DIV/0!</x:v>
      </x:c>
      <x:c r="DT26" s="2102" t="str">
        <x:f t="shared" si="183"/>
        <x:v>#DIV/0!</x:v>
      </x:c>
      <x:c r="DU26" s="2103" t="str">
        <x:f t="shared" si="184"/>
        <x:v>#DIV/0!</x:v>
      </x:c>
      <x:c r="DV26" s="2104" t="str">
        <x:f t="shared" si="185"/>
        <x:v>#DIV/0!</x:v>
      </x:c>
    </x:row>
    <x:row r="27" ht="15.949999809265137" customHeight="1">
      <x:c r="A27" s="3064"/>
      <x:c r="B27" s="3065"/>
      <x:c r="C27" s="1833"/>
      <x:c r="D27" s="1830"/>
      <x:c r="E27" s="1098"/>
      <x:c r="F27" s="3066"/>
      <x:c r="G27" s="3067"/>
      <x:c r="H27" s="1845"/>
      <x:c r="I27" s="3068">
        <x:f t="shared" si="17"/>
      </x:c>
      <x:c r="J27" s="3069"/>
      <x:c r="K27" s="1831"/>
      <x:c r="L27" s="2205">
        <x:f t="shared" si="18"/>
      </x:c>
      <x:c r="M27" s="1832"/>
      <x:c r="N27" s="2208">
        <x:f t="shared" si="105"/>
      </x:c>
      <x:c r="O27" s="3070">
        <x:f t="shared" si="106"/>
      </x:c>
      <x:c r="P27" s="3071"/>
      <x:c r="Q27" s="285" t="n">
        <x:v>26.6</x:v>
      </x:c>
      <x:c r="R27" s="2094" t="n">
        <x:v>26.4</x:v>
      </x:c>
      <x:c r="S27" s="2105" t="n">
        <x:v>25.5</x:v>
      </x:c>
      <x:c r="T27" s="2095" t="n">
        <x:f t="shared" si="107"/>
        <x:v>26.166666666666668</x:v>
      </x:c>
      <x:c r="U27" s="2096"/>
      <x:c r="V27" s="2096"/>
      <x:c r="W27" s="2096"/>
      <x:c r="X27" s="286" t="str">
        <x:f t="shared" si="21"/>
        <x:v>#DIV/0!</x:v>
      </x:c>
      <x:c r="Y27" s="2095"/>
      <x:c r="Z27" s="1583">
        <x:f t="shared" si="108"/>
      </x:c>
      <x:c r="AA27" s="1379" t="n">
        <x:f t="shared" si="109"/>
        <x:v>0</x:v>
      </x:c>
      <x:c r="AB27" s="1302">
        <x:f t="shared" si="110"/>
      </x:c>
      <x:c r="AC27" s="1582" t="n">
        <x:f t="shared" si="25"/>
        <x:v>0.16805</x:v>
      </x:c>
      <x:c r="AD27" s="1582" t="n">
        <x:f t="shared" si="26"/>
        <x:v>0.17074</x:v>
      </x:c>
      <x:c r="AE27" s="1368">
        <x:f t="shared" si="111"/>
      </x:c>
      <x:c r="AF27" s="149">
        <x:f t="shared" si="186"/>
      </x:c>
      <x:c r="AG27" s="149">
        <x:f t="shared" si="113"/>
      </x:c>
      <x:c r="AH27" s="1787" t="n">
        <x:v>0</x:v>
      </x:c>
      <x:c r="AI27" s="149" t="n">
        <x:f t="shared" si="114"/>
        <x:v>2</x:v>
      </x:c>
      <x:c r="AJ27" s="1584" t="n">
        <x:f t="shared" si="115"/>
        <x:v>1074.9867984790874</x:v>
      </x:c>
      <x:c r="AK27" s="1302" t="str">
        <x:f t="shared" si="116"/>
        <x:v>#VALUE!</x:v>
      </x:c>
      <x:c r="AL27" s="149" t="str">
        <x:f t="shared" si="117"/>
        <x:v>#VALUE!</x:v>
      </x:c>
      <x:c r="AM27" s="149" t="str">
        <x:f t="shared" si="1"/>
        <x:v>#VALUE!</x:v>
      </x:c>
      <x:c r="AN27" s="149" t="n">
        <x:f t="shared" si="2"/>
        <x:v>103.872</x:v>
      </x:c>
      <x:c r="AO27" s="149" t="n">
        <x:f t="shared" si="3"/>
        <x:v>0.2701</x:v>
      </x:c>
      <x:c r="AP27" s="149" t="n">
        <x:f t="shared" si="4"/>
        <x:v>0</x:v>
      </x:c>
      <x:c r="AQ27" s="149" t="n">
        <x:f t="shared" si="118"/>
        <x:v>6.17957310608021e-7</x:v>
      </x:c>
      <x:c r="AR27" s="149" t="n">
        <x:f t="shared" si="119"/>
        <x:v>2</x:v>
      </x:c>
      <x:c r="AS27" s="149" t="n">
        <x:f t="shared" si="120"/>
        <x:v>1074.98746277475</x:v>
      </x:c>
      <x:c r="AT27" s="149" t="n">
        <x:f t="shared" si="121"/>
        <x:v>0.0003411446699475294</x:v>
      </x:c>
      <x:c r="AU27" s="149" t="n">
        <x:f t="shared" si="36"/>
        <x:v>0</x:v>
      </x:c>
      <x:c r="AV27" s="149" t="n">
        <x:f t="shared" si="122"/>
        <x:v>1</x:v>
      </x:c>
      <x:c r="AW27" s="149" t="n">
        <x:f t="shared" si="123"/>
        <x:v>0.2704470069133532</x:v>
      </x:c>
      <x:c r="AX27" s="1303" t="n">
        <x:f t="shared" si="124"/>
        <x:v>1</x:v>
      </x:c>
      <x:c r="AY27" s="149" t="n">
        <x:f t="shared" si="125"/>
        <x:v>1</x:v>
      </x:c>
      <x:c r="AZ27" s="149" t="n">
        <x:f t="shared" si="126"/>
        <x:v>1074.9867984790874</x:v>
      </x:c>
      <x:c r="BA27" s="149" t="n">
        <x:f t="shared" si="127"/>
        <x:v>0</x:v>
      </x:c>
      <x:c r="BB27" s="149" t="n">
        <x:f t="shared" si="5"/>
        <x:v>1.3</x:v>
      </x:c>
      <x:c r="BC27" s="149" t="n">
        <x:f t="shared" si="128"/>
        <x:v>0</x:v>
      </x:c>
      <x:c r="BD27" s="149" t="n">
        <x:f t="shared" si="129"/>
        <x:v>0</x:v>
      </x:c>
      <x:c r="BE27" s="149" t="str">
        <x:f t="shared" si="130"/>
        <x:v>#VALUE!</x:v>
      </x:c>
      <x:c r="BF27" s="149" t="str">
        <x:f t="shared" si="131"/>
        <x:v>#VALUE!</x:v>
      </x:c>
      <x:c r="BG27" s="149" t="str">
        <x:f t="shared" si="132"/>
        <x:v>#VALUE!</x:v>
      </x:c>
      <x:c r="BH27" s="149" t="str">
        <x:f t="shared" si="133"/>
        <x:v>#VALUE!</x:v>
      </x:c>
      <x:c r="BI27" s="149" t="str">
        <x:f t="shared" si="6"/>
        <x:v>#VALUE!</x:v>
      </x:c>
      <x:c r="BJ27" s="149" t="str">
        <x:f t="shared" si="7"/>
        <x:v>#VALUE!</x:v>
      </x:c>
      <x:c r="BK27" s="149" t="str">
        <x:f t="shared" si="8"/>
        <x:v>#VALUE!</x:v>
      </x:c>
      <x:c r="BL27" s="149" t="str">
        <x:f t="shared" si="134"/>
        <x:v>#VALUE!</x:v>
      </x:c>
      <x:c r="BM27" s="149" t="str">
        <x:f t="shared" si="135"/>
        <x:v>#VALUE!</x:v>
      </x:c>
      <x:c r="BN27" s="149" t="str">
        <x:f t="shared" si="136"/>
        <x:v>#VALUE!</x:v>
      </x:c>
      <x:c r="BO27" s="149" t="str">
        <x:f t="shared" si="137"/>
        <x:v>#VALUE!</x:v>
      </x:c>
      <x:c r="BP27" s="149" t="n">
        <x:f t="shared" si="53"/>
        <x:v>0</x:v>
      </x:c>
      <x:c r="BQ27" s="149" t="str">
        <x:f t="shared" si="138"/>
        <x:v>#VALUE!</x:v>
      </x:c>
      <x:c r="BR27" s="149" t="str">
        <x:f t="shared" si="139"/>
        <x:v>#VALUE!</x:v>
      </x:c>
      <x:c r="BS27" s="149" t="str">
        <x:f t="shared" si="140"/>
        <x:v>#VALUE!</x:v>
      </x:c>
      <x:c r="BT27" s="149" t="str">
        <x:f t="shared" si="141"/>
        <x:v>#VALUE!</x:v>
      </x:c>
      <x:c r="BU27" s="149" t="str">
        <x:f t="shared" si="142"/>
        <x:v>#VALUE!</x:v>
      </x:c>
      <x:c r="BV27" s="149" t="str">
        <x:f t="shared" si="143"/>
        <x:v>#VALUE!</x:v>
      </x:c>
      <x:c r="BW27" s="149" t="n">
        <x:f t="shared" si="9"/>
        <x:v>0</x:v>
      </x:c>
      <x:c r="BX27" s="149" t="str">
        <x:f t="shared" si="144"/>
        <x:v>#VALUE!</x:v>
      </x:c>
      <x:c r="BY27" s="149" t="str">
        <x:f t="shared" si="145"/>
        <x:v>#VALUE!</x:v>
      </x:c>
      <x:c r="BZ27" s="149" t="str">
        <x:f t="shared" si="146"/>
        <x:v>#VALUE!</x:v>
      </x:c>
      <x:c r="CA27" s="149" t="str">
        <x:f t="shared" si="147"/>
        <x:v>#VALUE!</x:v>
      </x:c>
      <x:c r="CB27" s="149" t="str">
        <x:f t="shared" si="148"/>
        <x:v>#VALUE!</x:v>
      </x:c>
      <x:c r="CC27" s="149" t="str">
        <x:f t="shared" si="149"/>
        <x:v>#VALUE!</x:v>
      </x:c>
      <x:c r="CD27" s="149" t="str">
        <x:f t="shared" si="10"/>
        <x:v>#VALUE!</x:v>
      </x:c>
      <x:c r="CE27" s="149" t="str">
        <x:f t="shared" si="11"/>
        <x:v>#VALUE!</x:v>
      </x:c>
      <x:c r="CF27" s="149" t="str">
        <x:f t="shared" si="12"/>
        <x:v>#VALUE!</x:v>
      </x:c>
      <x:c r="CG27" s="149" t="str">
        <x:f t="shared" si="150"/>
        <x:v>#VALUE!</x:v>
      </x:c>
      <x:c r="CH27" s="149" t="str">
        <x:f t="shared" si="151"/>
        <x:v>#VALUE!</x:v>
      </x:c>
      <x:c r="CI27" s="149" t="str">
        <x:f t="shared" si="152"/>
        <x:v>#VALUE!</x:v>
      </x:c>
      <x:c r="CJ27" s="149" t="str">
        <x:f t="shared" si="153"/>
        <x:v>#VALUE!</x:v>
      </x:c>
      <x:c r="CK27" s="149" t="n">
        <x:f t="shared" si="70"/>
        <x:v>0</x:v>
      </x:c>
      <x:c r="CL27" s="149" t="str">
        <x:f t="shared" si="154"/>
        <x:v>#VALUE!</x:v>
      </x:c>
      <x:c r="CM27" s="149" t="str">
        <x:f t="shared" si="155"/>
        <x:v>#VALUE!</x:v>
      </x:c>
      <x:c r="CN27" s="149" t="str">
        <x:f t="shared" si="156"/>
        <x:v>#VALUE!</x:v>
      </x:c>
      <x:c r="CO27" s="149" t="str">
        <x:f t="shared" si="157"/>
        <x:v>#VALUE!</x:v>
      </x:c>
      <x:c r="CP27" s="149" t="str">
        <x:f t="shared" si="158"/>
        <x:v>#VALUE!</x:v>
      </x:c>
      <x:c r="CQ27" s="149" t="str">
        <x:f t="shared" si="159"/>
        <x:v>#VALUE!</x:v>
      </x:c>
      <x:c r="CR27" s="149" t="n">
        <x:f t="shared" si="13"/>
        <x:v>1.3</x:v>
      </x:c>
      <x:c r="CS27" s="149" t="str">
        <x:f t="shared" si="160"/>
        <x:v>#VALUE!</x:v>
      </x:c>
      <x:c r="CT27" s="149" t="str">
        <x:f t="shared" si="161"/>
        <x:v>#VALUE!</x:v>
      </x:c>
      <x:c r="CU27" s="149" t="str">
        <x:f t="shared" si="162"/>
        <x:v>#VALUE!</x:v>
      </x:c>
      <x:c r="CV27" s="149" t="str">
        <x:f t="shared" si="163"/>
        <x:v>#VALUE!</x:v>
      </x:c>
      <x:c r="CW27" s="149" t="str">
        <x:f t="shared" si="164"/>
        <x:v>#VALUE!</x:v>
      </x:c>
      <x:c r="CX27" s="149" t="str">
        <x:f t="shared" si="165"/>
        <x:v>#VALUE!</x:v>
      </x:c>
      <x:c r="CY27" s="149" t="str">
        <x:f t="shared" si="166"/>
        <x:v>#VALUE!</x:v>
      </x:c>
      <x:c r="CZ27" s="149" t="str">
        <x:f t="shared" si="167"/>
        <x:v>#VALUE!</x:v>
      </x:c>
      <x:c r="DA27" s="149" t="str">
        <x:f t="shared" si="168"/>
        <x:v>#VALUE!</x:v>
      </x:c>
      <x:c r="DB27" s="149" t="str">
        <x:f t="shared" si="169"/>
        <x:v>#VALUE!</x:v>
      </x:c>
      <x:c r="DC27" s="149" t="str">
        <x:f t="shared" si="170"/>
        <x:v>#VALUE!</x:v>
      </x:c>
      <x:c r="DD27" s="149" t="str">
        <x:f t="shared" si="171"/>
        <x:v>#VALUE!</x:v>
      </x:c>
      <x:c r="DE27" s="149" t="str">
        <x:f t="shared" si="172"/>
        <x:v>#VALUE!</x:v>
      </x:c>
      <x:c r="DF27" s="1210" t="str">
        <x:f t="shared" si="173"/>
        <x:v>#VALUE!</x:v>
      </x:c>
      <x:c r="DG27" s="1210" t="str">
        <x:f t="shared" si="174"/>
        <x:v>#VALUE!</x:v>
      </x:c>
      <x:c r="DH27" s="1210" t="str">
        <x:f t="shared" si="175"/>
        <x:v>#VALUE!</x:v>
      </x:c>
      <x:c r="DI27" s="149"/>
      <x:c r="DJ27" s="1255" t="n">
        <x:f t="shared" si="176"/>
        <x:v>2</x:v>
      </x:c>
      <x:c r="DK27" s="2097" t="n">
        <x:f t="shared" si="187"/>
        <x:v>0</x:v>
      </x:c>
      <x:c r="DL27" s="2098" t="n">
        <x:f t="shared" si="188"/>
        <x:v>0</x:v>
      </x:c>
      <x:c r="DM27" s="2097" t="str">
        <x:f t="shared" si="179"/>
        <x:v>#VALUE!</x:v>
      </x:c>
      <x:c r="DN27" s="2099" t="str">
        <x:f t="shared" si="180"/>
        <x:v>#VALUE!</x:v>
      </x:c>
      <x:c r="DO27" s="2089"/>
      <x:c r="DP27" s="2100" t="n">
        <x:f t="shared" si="181"/>
        <x:v>0</x:v>
      </x:c>
      <x:c r="DQ27" s="1861" t="n">
        <x:f t="shared" si="15"/>
        <x:v>346.42278</x:v>
      </x:c>
      <x:c r="DR27" s="1861" t="n">
        <x:f t="shared" si="16"/>
        <x:v>0.43884</x:v>
      </x:c>
      <x:c r="DS27" s="2101" t="str">
        <x:f t="shared" si="182"/>
        <x:v>#DIV/0!</x:v>
      </x:c>
      <x:c r="DT27" s="2102" t="str">
        <x:f t="shared" si="183"/>
        <x:v>#DIV/0!</x:v>
      </x:c>
      <x:c r="DU27" s="2103" t="str">
        <x:f t="shared" si="184"/>
        <x:v>#DIV/0!</x:v>
      </x:c>
      <x:c r="DV27" s="2104" t="str">
        <x:f t="shared" si="185"/>
        <x:v>#DIV/0!</x:v>
      </x:c>
    </x:row>
    <x:row r="28" ht="15.949999809265137" customHeight="1">
      <x:c r="A28" s="3064"/>
      <x:c r="B28" s="3065"/>
      <x:c r="C28" s="1833"/>
      <x:c r="D28" s="1830"/>
      <x:c r="E28" s="1098"/>
      <x:c r="F28" s="3066"/>
      <x:c r="G28" s="3067"/>
      <x:c r="H28" s="1845"/>
      <x:c r="I28" s="3068">
        <x:f t="shared" si="17"/>
      </x:c>
      <x:c r="J28" s="3069"/>
      <x:c r="K28" s="1831"/>
      <x:c r="L28" s="2205">
        <x:f t="shared" si="18"/>
      </x:c>
      <x:c r="M28" s="1832"/>
      <x:c r="N28" s="2208">
        <x:f t="shared" si="105"/>
      </x:c>
      <x:c r="O28" s="3070">
        <x:f t="shared" si="106"/>
      </x:c>
      <x:c r="P28" s="3071"/>
      <x:c r="Q28" s="285" t="n">
        <x:v>26.6</x:v>
      </x:c>
      <x:c r="R28" s="2094" t="n">
        <x:v>26.4</x:v>
      </x:c>
      <x:c r="S28" s="2105" t="n">
        <x:v>25.5</x:v>
      </x:c>
      <x:c r="T28" s="2095" t="n">
        <x:f t="shared" ref="T28:T34" si="189">AVERAGE(Q28:S28)</x:f>
        <x:v>26.166666666666668</x:v>
      </x:c>
      <x:c r="U28" s="2096"/>
      <x:c r="V28" s="2096"/>
      <x:c r="W28" s="2096"/>
      <x:c r="X28" s="286" t="str">
        <x:f t="shared" si="21"/>
        <x:v>#DIV/0!</x:v>
      </x:c>
      <x:c r="Y28" s="2095"/>
      <x:c r="Z28" s="1583">
        <x:f t="shared" si="108"/>
      </x:c>
      <x:c r="AA28" s="1379" t="n">
        <x:f t="shared" si="109"/>
        <x:v>0</x:v>
      </x:c>
      <x:c r="AB28" s="1302">
        <x:f t="shared" si="110"/>
      </x:c>
      <x:c r="AC28" s="1582" t="n">
        <x:f t="shared" si="25"/>
        <x:v>0.16805</x:v>
      </x:c>
      <x:c r="AD28" s="1582" t="n">
        <x:f t="shared" si="26"/>
        <x:v>0.17074</x:v>
      </x:c>
      <x:c r="AE28" s="1368">
        <x:f t="shared" si="111"/>
      </x:c>
      <x:c r="AF28" s="149">
        <x:f t="shared" si="186"/>
      </x:c>
      <x:c r="AG28" s="149">
        <x:f t="shared" si="113"/>
      </x:c>
      <x:c r="AH28" s="1787" t="n">
        <x:v>0</x:v>
      </x:c>
      <x:c r="AI28" s="149" t="n">
        <x:f t="shared" si="114"/>
        <x:v>2</x:v>
      </x:c>
      <x:c r="AJ28" s="1584" t="n">
        <x:f t="shared" si="115"/>
        <x:v>1074.9867984790874</x:v>
      </x:c>
      <x:c r="AK28" s="1302" t="str">
        <x:f t="shared" si="116"/>
        <x:v>#VALUE!</x:v>
      </x:c>
      <x:c r="AL28" s="149" t="str">
        <x:f t="shared" si="117"/>
        <x:v>#VALUE!</x:v>
      </x:c>
      <x:c r="AM28" s="149" t="str">
        <x:f t="shared" si="1"/>
        <x:v>#VALUE!</x:v>
      </x:c>
      <x:c r="AN28" s="149" t="n">
        <x:f t="shared" si="2"/>
        <x:v>103.872</x:v>
      </x:c>
      <x:c r="AO28" s="149" t="n">
        <x:f t="shared" si="3"/>
        <x:v>0.2701</x:v>
      </x:c>
      <x:c r="AP28" s="149" t="n">
        <x:f t="shared" si="4"/>
        <x:v>0</x:v>
      </x:c>
      <x:c r="AQ28" s="149" t="n">
        <x:f t="shared" si="118"/>
        <x:v>6.17957310608021e-7</x:v>
      </x:c>
      <x:c r="AR28" s="149" t="n">
        <x:f t="shared" si="119"/>
        <x:v>2</x:v>
      </x:c>
      <x:c r="AS28" s="149" t="n">
        <x:f t="shared" si="120"/>
        <x:v>1074.98746277475</x:v>
      </x:c>
      <x:c r="AT28" s="149" t="n">
        <x:f t="shared" si="121"/>
        <x:v>0.0003411446699475294</x:v>
      </x:c>
      <x:c r="AU28" s="149" t="n">
        <x:f t="shared" si="36"/>
        <x:v>0</x:v>
      </x:c>
      <x:c r="AV28" s="149" t="n">
        <x:f t="shared" si="122"/>
        <x:v>1</x:v>
      </x:c>
      <x:c r="AW28" s="149" t="n">
        <x:f t="shared" si="123"/>
        <x:v>0.2704470069133532</x:v>
      </x:c>
      <x:c r="AX28" s="1303" t="n">
        <x:f t="shared" si="124"/>
        <x:v>1</x:v>
      </x:c>
      <x:c r="AY28" s="149" t="n">
        <x:f t="shared" si="125"/>
        <x:v>1</x:v>
      </x:c>
      <x:c r="AZ28" s="149" t="n">
        <x:f t="shared" si="126"/>
        <x:v>1074.9867984790874</x:v>
      </x:c>
      <x:c r="BA28" s="149" t="n">
        <x:f t="shared" si="127"/>
        <x:v>0</x:v>
      </x:c>
      <x:c r="BB28" s="149" t="n">
        <x:f t="shared" si="5"/>
        <x:v>1.3</x:v>
      </x:c>
      <x:c r="BC28" s="149" t="n">
        <x:f t="shared" si="128"/>
        <x:v>0</x:v>
      </x:c>
      <x:c r="BD28" s="149" t="n">
        <x:f t="shared" si="129"/>
        <x:v>0</x:v>
      </x:c>
      <x:c r="BE28" s="149" t="str">
        <x:f t="shared" si="130"/>
        <x:v>#VALUE!</x:v>
      </x:c>
      <x:c r="BF28" s="149" t="str">
        <x:f t="shared" si="131"/>
        <x:v>#VALUE!</x:v>
      </x:c>
      <x:c r="BG28" s="149" t="str">
        <x:f t="shared" si="132"/>
        <x:v>#VALUE!</x:v>
      </x:c>
      <x:c r="BH28" s="149" t="str">
        <x:f t="shared" si="133"/>
        <x:v>#VALUE!</x:v>
      </x:c>
      <x:c r="BI28" s="149" t="str">
        <x:f t="shared" si="6"/>
        <x:v>#VALUE!</x:v>
      </x:c>
      <x:c r="BJ28" s="149" t="str">
        <x:f t="shared" si="7"/>
        <x:v>#VALUE!</x:v>
      </x:c>
      <x:c r="BK28" s="149" t="str">
        <x:f t="shared" si="8"/>
        <x:v>#VALUE!</x:v>
      </x:c>
      <x:c r="BL28" s="149" t="str">
        <x:f t="shared" si="134"/>
        <x:v>#VALUE!</x:v>
      </x:c>
      <x:c r="BM28" s="149" t="str">
        <x:f t="shared" si="135"/>
        <x:v>#VALUE!</x:v>
      </x:c>
      <x:c r="BN28" s="149" t="str">
        <x:f t="shared" si="136"/>
        <x:v>#VALUE!</x:v>
      </x:c>
      <x:c r="BO28" s="149" t="str">
        <x:f t="shared" si="137"/>
        <x:v>#VALUE!</x:v>
      </x:c>
      <x:c r="BP28" s="149" t="n">
        <x:f t="shared" si="53"/>
        <x:v>0</x:v>
      </x:c>
      <x:c r="BQ28" s="149" t="str">
        <x:f t="shared" si="138"/>
        <x:v>#VALUE!</x:v>
      </x:c>
      <x:c r="BR28" s="149" t="str">
        <x:f t="shared" si="139"/>
        <x:v>#VALUE!</x:v>
      </x:c>
      <x:c r="BS28" s="149" t="str">
        <x:f t="shared" si="140"/>
        <x:v>#VALUE!</x:v>
      </x:c>
      <x:c r="BT28" s="149" t="str">
        <x:f t="shared" si="141"/>
        <x:v>#VALUE!</x:v>
      </x:c>
      <x:c r="BU28" s="149" t="str">
        <x:f t="shared" si="142"/>
        <x:v>#VALUE!</x:v>
      </x:c>
      <x:c r="BV28" s="149" t="str">
        <x:f t="shared" si="143"/>
        <x:v>#VALUE!</x:v>
      </x:c>
      <x:c r="BW28" s="149" t="n">
        <x:f t="shared" si="9"/>
        <x:v>0</x:v>
      </x:c>
      <x:c r="BX28" s="149" t="str">
        <x:f t="shared" si="144"/>
        <x:v>#VALUE!</x:v>
      </x:c>
      <x:c r="BY28" s="149" t="str">
        <x:f t="shared" si="145"/>
        <x:v>#VALUE!</x:v>
      </x:c>
      <x:c r="BZ28" s="149" t="str">
        <x:f t="shared" si="146"/>
        <x:v>#VALUE!</x:v>
      </x:c>
      <x:c r="CA28" s="149" t="str">
        <x:f t="shared" si="147"/>
        <x:v>#VALUE!</x:v>
      </x:c>
      <x:c r="CB28" s="149" t="str">
        <x:f t="shared" si="148"/>
        <x:v>#VALUE!</x:v>
      </x:c>
      <x:c r="CC28" s="149" t="str">
        <x:f t="shared" si="149"/>
        <x:v>#VALUE!</x:v>
      </x:c>
      <x:c r="CD28" s="149" t="str">
        <x:f t="shared" si="10"/>
        <x:v>#VALUE!</x:v>
      </x:c>
      <x:c r="CE28" s="149" t="str">
        <x:f t="shared" si="11"/>
        <x:v>#VALUE!</x:v>
      </x:c>
      <x:c r="CF28" s="149" t="str">
        <x:f t="shared" si="12"/>
        <x:v>#VALUE!</x:v>
      </x:c>
      <x:c r="CG28" s="149" t="str">
        <x:f t="shared" si="150"/>
        <x:v>#VALUE!</x:v>
      </x:c>
      <x:c r="CH28" s="149" t="str">
        <x:f t="shared" si="151"/>
        <x:v>#VALUE!</x:v>
      </x:c>
      <x:c r="CI28" s="149" t="str">
        <x:f t="shared" si="152"/>
        <x:v>#VALUE!</x:v>
      </x:c>
      <x:c r="CJ28" s="149" t="str">
        <x:f t="shared" si="153"/>
        <x:v>#VALUE!</x:v>
      </x:c>
      <x:c r="CK28" s="149" t="n">
        <x:f t="shared" si="70"/>
        <x:v>0</x:v>
      </x:c>
      <x:c r="CL28" s="149" t="str">
        <x:f t="shared" si="154"/>
        <x:v>#VALUE!</x:v>
      </x:c>
      <x:c r="CM28" s="149" t="str">
        <x:f t="shared" si="155"/>
        <x:v>#VALUE!</x:v>
      </x:c>
      <x:c r="CN28" s="149" t="str">
        <x:f t="shared" si="156"/>
        <x:v>#VALUE!</x:v>
      </x:c>
      <x:c r="CO28" s="149" t="str">
        <x:f t="shared" si="157"/>
        <x:v>#VALUE!</x:v>
      </x:c>
      <x:c r="CP28" s="149" t="str">
        <x:f t="shared" si="158"/>
        <x:v>#VALUE!</x:v>
      </x:c>
      <x:c r="CQ28" s="149" t="str">
        <x:f t="shared" si="159"/>
        <x:v>#VALUE!</x:v>
      </x:c>
      <x:c r="CR28" s="149" t="n">
        <x:f t="shared" si="13"/>
        <x:v>1.3</x:v>
      </x:c>
      <x:c r="CS28" s="149" t="str">
        <x:f t="shared" si="160"/>
        <x:v>#VALUE!</x:v>
      </x:c>
      <x:c r="CT28" s="149" t="str">
        <x:f t="shared" si="161"/>
        <x:v>#VALUE!</x:v>
      </x:c>
      <x:c r="CU28" s="149" t="str">
        <x:f t="shared" si="162"/>
        <x:v>#VALUE!</x:v>
      </x:c>
      <x:c r="CV28" s="149" t="str">
        <x:f t="shared" si="163"/>
        <x:v>#VALUE!</x:v>
      </x:c>
      <x:c r="CW28" s="149" t="str">
        <x:f t="shared" si="164"/>
        <x:v>#VALUE!</x:v>
      </x:c>
      <x:c r="CX28" s="149" t="str">
        <x:f t="shared" si="165"/>
        <x:v>#VALUE!</x:v>
      </x:c>
      <x:c r="CY28" s="149" t="str">
        <x:f t="shared" si="166"/>
        <x:v>#VALUE!</x:v>
      </x:c>
      <x:c r="CZ28" s="149" t="str">
        <x:f t="shared" si="167"/>
        <x:v>#VALUE!</x:v>
      </x:c>
      <x:c r="DA28" s="149" t="str">
        <x:f t="shared" si="168"/>
        <x:v>#VALUE!</x:v>
      </x:c>
      <x:c r="DB28" s="149" t="str">
        <x:f t="shared" si="169"/>
        <x:v>#VALUE!</x:v>
      </x:c>
      <x:c r="DC28" s="149" t="str">
        <x:f t="shared" si="170"/>
        <x:v>#VALUE!</x:v>
      </x:c>
      <x:c r="DD28" s="149" t="str">
        <x:f t="shared" si="171"/>
        <x:v>#VALUE!</x:v>
      </x:c>
      <x:c r="DE28" s="149" t="str">
        <x:f t="shared" si="172"/>
        <x:v>#VALUE!</x:v>
      </x:c>
      <x:c r="DF28" s="1210" t="str">
        <x:f t="shared" si="173"/>
        <x:v>#VALUE!</x:v>
      </x:c>
      <x:c r="DG28" s="1210" t="str">
        <x:f t="shared" si="174"/>
        <x:v>#VALUE!</x:v>
      </x:c>
      <x:c r="DH28" s="1210" t="str">
        <x:f t="shared" si="175"/>
        <x:v>#VALUE!</x:v>
      </x:c>
      <x:c r="DI28" s="149"/>
      <x:c r="DJ28" s="1255" t="n">
        <x:f t="shared" si="176"/>
        <x:v>2</x:v>
      </x:c>
      <x:c r="DK28" s="2097" t="n">
        <x:f t="shared" si="187"/>
        <x:v>0</x:v>
      </x:c>
      <x:c r="DL28" s="2098" t="n">
        <x:f t="shared" si="188"/>
        <x:v>0</x:v>
      </x:c>
      <x:c r="DM28" s="2097" t="str">
        <x:f t="shared" si="179"/>
        <x:v>#VALUE!</x:v>
      </x:c>
      <x:c r="DN28" s="2099" t="str">
        <x:f t="shared" si="180"/>
        <x:v>#VALUE!</x:v>
      </x:c>
      <x:c r="DO28" s="2089"/>
      <x:c r="DP28" s="2100" t="n">
        <x:f t="shared" si="181"/>
        <x:v>0</x:v>
      </x:c>
      <x:c r="DQ28" s="1861" t="n">
        <x:f t="shared" si="15"/>
        <x:v>346.42278</x:v>
      </x:c>
      <x:c r="DR28" s="1861" t="n">
        <x:f t="shared" si="16"/>
        <x:v>0.43884</x:v>
      </x:c>
      <x:c r="DS28" s="2101" t="str">
        <x:f t="shared" si="182"/>
        <x:v>#DIV/0!</x:v>
      </x:c>
      <x:c r="DT28" s="2102" t="str">
        <x:f t="shared" si="183"/>
        <x:v>#DIV/0!</x:v>
      </x:c>
      <x:c r="DU28" s="2103" t="str">
        <x:f t="shared" si="184"/>
        <x:v>#DIV/0!</x:v>
      </x:c>
      <x:c r="DV28" s="2104" t="str">
        <x:f t="shared" si="185"/>
        <x:v>#DIV/0!</x:v>
      </x:c>
    </x:row>
    <x:row r="29" ht="15.949999809265137" customHeight="1">
      <x:c r="A29" s="3064"/>
      <x:c r="B29" s="3065"/>
      <x:c r="C29" s="1834"/>
      <x:c r="D29" s="1835"/>
      <x:c r="E29" s="1098"/>
      <x:c r="F29" s="3066"/>
      <x:c r="G29" s="3067"/>
      <x:c r="H29" s="1845"/>
      <x:c r="I29" s="3068">
        <x:f t="shared" si="17"/>
      </x:c>
      <x:c r="J29" s="3069"/>
      <x:c r="K29" s="1831"/>
      <x:c r="L29" s="2205">
        <x:f t="shared" si="18"/>
      </x:c>
      <x:c r="M29" s="1832"/>
      <x:c r="N29" s="2208">
        <x:f t="shared" si="19"/>
      </x:c>
      <x:c r="O29" s="3070">
        <x:f t="shared" si="100"/>
      </x:c>
      <x:c r="P29" s="3071"/>
      <x:c r="Q29" s="285" t="n">
        <x:v>26.6</x:v>
      </x:c>
      <x:c r="R29" s="2094" t="n">
        <x:v>26.4</x:v>
      </x:c>
      <x:c r="S29" s="2105" t="n">
        <x:v>25.5</x:v>
      </x:c>
      <x:c r="T29" s="2095" t="n">
        <x:f t="shared" si="189"/>
        <x:v>26.166666666666668</x:v>
      </x:c>
      <x:c r="U29" s="2096"/>
      <x:c r="V29" s="2096"/>
      <x:c r="W29" s="2096"/>
      <x:c r="X29" s="286" t="str">
        <x:f t="shared" si="21"/>
        <x:v>#DIV/0!</x:v>
      </x:c>
      <x:c r="Y29" s="2095"/>
      <x:c r="Z29" s="1583">
        <x:f t="shared" si="22"/>
      </x:c>
      <x:c r="AA29" s="1379" t="n">
        <x:f t="shared" si="23"/>
        <x:v>0</x:v>
      </x:c>
      <x:c r="AB29" s="1302">
        <x:f t="shared" si="24"/>
      </x:c>
      <x:c r="AC29" s="1582" t="n">
        <x:f t="shared" si="25"/>
        <x:v>0.16805</x:v>
      </x:c>
      <x:c r="AD29" s="1582" t="n">
        <x:f t="shared" si="26"/>
        <x:v>0.17074</x:v>
      </x:c>
      <x:c r="AE29" s="1368">
        <x:f t="shared" si="0"/>
      </x:c>
      <x:c r="AF29" s="149">
        <x:f t="shared" si="101"/>
      </x:c>
      <x:c r="AG29" s="149">
        <x:f t="shared" si="27"/>
      </x:c>
      <x:c r="AH29" s="1787"/>
      <x:c r="AI29" s="149" t="n">
        <x:f t="shared" si="28"/>
        <x:v>2</x:v>
      </x:c>
      <x:c r="AJ29" s="1584" t="n">
        <x:f t="shared" si="29"/>
        <x:v>1074.9867984790874</x:v>
      </x:c>
      <x:c r="AK29" s="1302" t="str">
        <x:f t="shared" si="30"/>
        <x:v>#VALUE!</x:v>
      </x:c>
      <x:c r="AL29" s="149" t="str">
        <x:f t="shared" si="31"/>
        <x:v>#VALUE!</x:v>
      </x:c>
      <x:c r="AM29" s="149" t="str">
        <x:f t="shared" si="1"/>
        <x:v>#VALUE!</x:v>
      </x:c>
      <x:c r="AN29" s="149" t="n">
        <x:f t="shared" si="2"/>
        <x:v>103.872</x:v>
      </x:c>
      <x:c r="AO29" s="149" t="n">
        <x:f t="shared" si="3"/>
        <x:v>0.2701</x:v>
      </x:c>
      <x:c r="AP29" s="149" t="n">
        <x:f t="shared" si="4"/>
        <x:v>0</x:v>
      </x:c>
      <x:c r="AQ29" s="149" t="n">
        <x:f t="shared" si="32"/>
        <x:v>6.17957310608021e-7</x:v>
      </x:c>
      <x:c r="AR29" s="149" t="n">
        <x:f t="shared" si="33"/>
        <x:v>2</x:v>
      </x:c>
      <x:c r="AS29" s="149" t="n">
        <x:f t="shared" si="34"/>
        <x:v>1074.98746277475</x:v>
      </x:c>
      <x:c r="AT29" s="149" t="n">
        <x:f t="shared" si="35"/>
        <x:v>0.0003411446699475294</x:v>
      </x:c>
      <x:c r="AU29" s="149" t="n">
        <x:f t="shared" si="36"/>
        <x:v>0</x:v>
      </x:c>
      <x:c r="AV29" s="149" t="n">
        <x:f t="shared" si="37"/>
        <x:v>1</x:v>
      </x:c>
      <x:c r="AW29" s="149" t="n">
        <x:f t="shared" si="38"/>
        <x:v>0.2704470069133532</x:v>
      </x:c>
      <x:c r="AX29" s="1303" t="n">
        <x:f t="shared" si="39"/>
        <x:v>1</x:v>
      </x:c>
      <x:c r="AY29" s="149" t="n">
        <x:f t="shared" si="40"/>
        <x:v>1</x:v>
      </x:c>
      <x:c r="AZ29" s="149" t="n">
        <x:f t="shared" si="41"/>
        <x:v>1074.9867984790874</x:v>
      </x:c>
      <x:c r="BA29" s="149" t="n">
        <x:f t="shared" si="42"/>
        <x:v>0</x:v>
      </x:c>
      <x:c r="BB29" s="149" t="n">
        <x:f t="shared" si="5"/>
        <x:v>1.3</x:v>
      </x:c>
      <x:c r="BC29" s="149" t="n">
        <x:f t="shared" si="43"/>
        <x:v>0</x:v>
      </x:c>
      <x:c r="BD29" s="149" t="n">
        <x:f t="shared" si="44"/>
        <x:v>0</x:v>
      </x:c>
      <x:c r="BE29" s="149" t="str">
        <x:f t="shared" si="45"/>
        <x:v>#VALUE!</x:v>
      </x:c>
      <x:c r="BF29" s="149" t="str">
        <x:f t="shared" si="46"/>
        <x:v>#VALUE!</x:v>
      </x:c>
      <x:c r="BG29" s="149" t="str">
        <x:f t="shared" si="47"/>
        <x:v>#VALUE!</x:v>
      </x:c>
      <x:c r="BH29" s="149" t="str">
        <x:f t="shared" si="48"/>
        <x:v>#VALUE!</x:v>
      </x:c>
      <x:c r="BI29" s="149" t="str">
        <x:f t="shared" si="6"/>
        <x:v>#VALUE!</x:v>
      </x:c>
      <x:c r="BJ29" s="149" t="str">
        <x:f t="shared" si="7"/>
        <x:v>#VALUE!</x:v>
      </x:c>
      <x:c r="BK29" s="149" t="str">
        <x:f t="shared" si="8"/>
        <x:v>#VALUE!</x:v>
      </x:c>
      <x:c r="BL29" s="149" t="str">
        <x:f t="shared" si="49"/>
        <x:v>#VALUE!</x:v>
      </x:c>
      <x:c r="BM29" s="149" t="str">
        <x:f t="shared" si="50"/>
        <x:v>#VALUE!</x:v>
      </x:c>
      <x:c r="BN29" s="149" t="str">
        <x:f t="shared" si="51"/>
        <x:v>#VALUE!</x:v>
      </x:c>
      <x:c r="BO29" s="149" t="str">
        <x:f t="shared" si="52"/>
        <x:v>#VALUE!</x:v>
      </x:c>
      <x:c r="BP29" s="149" t="n">
        <x:f t="shared" si="53"/>
        <x:v>0</x:v>
      </x:c>
      <x:c r="BQ29" s="149" t="str">
        <x:f t="shared" si="54"/>
        <x:v>#VALUE!</x:v>
      </x:c>
      <x:c r="BR29" s="149" t="str">
        <x:f t="shared" si="55"/>
        <x:v>#VALUE!</x:v>
      </x:c>
      <x:c r="BS29" s="149" t="str">
        <x:f t="shared" si="56"/>
        <x:v>#VALUE!</x:v>
      </x:c>
      <x:c r="BT29" s="149" t="str">
        <x:f t="shared" si="57"/>
        <x:v>#VALUE!</x:v>
      </x:c>
      <x:c r="BU29" s="149" t="str">
        <x:f t="shared" si="58"/>
        <x:v>#VALUE!</x:v>
      </x:c>
      <x:c r="BV29" s="149" t="str">
        <x:f t="shared" si="59"/>
        <x:v>#VALUE!</x:v>
      </x:c>
      <x:c r="BW29" s="149" t="n">
        <x:f t="shared" si="9"/>
        <x:v>0</x:v>
      </x:c>
      <x:c r="BX29" s="149" t="str">
        <x:f t="shared" si="60"/>
        <x:v>#VALUE!</x:v>
      </x:c>
      <x:c r="BY29" s="149" t="str">
        <x:f t="shared" si="61"/>
        <x:v>#VALUE!</x:v>
      </x:c>
      <x:c r="BZ29" s="149" t="str">
        <x:f t="shared" si="62"/>
        <x:v>#VALUE!</x:v>
      </x:c>
      <x:c r="CA29" s="149" t="str">
        <x:f t="shared" si="63"/>
        <x:v>#VALUE!</x:v>
      </x:c>
      <x:c r="CB29" s="149" t="str">
        <x:f t="shared" si="64"/>
        <x:v>#VALUE!</x:v>
      </x:c>
      <x:c r="CC29" s="149" t="str">
        <x:f t="shared" si="65"/>
        <x:v>#VALUE!</x:v>
      </x:c>
      <x:c r="CD29" s="149" t="str">
        <x:f t="shared" si="10"/>
        <x:v>#VALUE!</x:v>
      </x:c>
      <x:c r="CE29" s="149" t="str">
        <x:f t="shared" si="11"/>
        <x:v>#VALUE!</x:v>
      </x:c>
      <x:c r="CF29" s="149" t="str">
        <x:f t="shared" si="12"/>
        <x:v>#VALUE!</x:v>
      </x:c>
      <x:c r="CG29" s="149" t="str">
        <x:f t="shared" si="66"/>
        <x:v>#VALUE!</x:v>
      </x:c>
      <x:c r="CH29" s="149" t="str">
        <x:f t="shared" si="67"/>
        <x:v>#VALUE!</x:v>
      </x:c>
      <x:c r="CI29" s="149" t="str">
        <x:f t="shared" si="68"/>
        <x:v>#VALUE!</x:v>
      </x:c>
      <x:c r="CJ29" s="149" t="str">
        <x:f t="shared" si="69"/>
        <x:v>#VALUE!</x:v>
      </x:c>
      <x:c r="CK29" s="149" t="n">
        <x:f t="shared" si="70"/>
        <x:v>0</x:v>
      </x:c>
      <x:c r="CL29" s="149" t="str">
        <x:f t="shared" si="71"/>
        <x:v>#VALUE!</x:v>
      </x:c>
      <x:c r="CM29" s="149" t="str">
        <x:f t="shared" si="72"/>
        <x:v>#VALUE!</x:v>
      </x:c>
      <x:c r="CN29" s="149" t="str">
        <x:f t="shared" si="73"/>
        <x:v>#VALUE!</x:v>
      </x:c>
      <x:c r="CO29" s="149" t="str">
        <x:f t="shared" si="74"/>
        <x:v>#VALUE!</x:v>
      </x:c>
      <x:c r="CP29" s="149" t="str">
        <x:f t="shared" si="75"/>
        <x:v>#VALUE!</x:v>
      </x:c>
      <x:c r="CQ29" s="149" t="str">
        <x:f t="shared" si="76"/>
        <x:v>#VALUE!</x:v>
      </x:c>
      <x:c r="CR29" s="149" t="n">
        <x:f t="shared" si="13"/>
        <x:v>1.3</x:v>
      </x:c>
      <x:c r="CS29" s="149" t="str">
        <x:f t="shared" si="77"/>
        <x:v>#VALUE!</x:v>
      </x:c>
      <x:c r="CT29" s="149" t="str">
        <x:f t="shared" si="78"/>
        <x:v>#VALUE!</x:v>
      </x:c>
      <x:c r="CU29" s="149" t="str">
        <x:f t="shared" si="79"/>
        <x:v>#VALUE!</x:v>
      </x:c>
      <x:c r="CV29" s="149" t="str">
        <x:f t="shared" si="80"/>
        <x:v>#VALUE!</x:v>
      </x:c>
      <x:c r="CW29" s="149" t="str">
        <x:f t="shared" si="81"/>
        <x:v>#VALUE!</x:v>
      </x:c>
      <x:c r="CX29" s="149" t="str">
        <x:f t="shared" si="82"/>
        <x:v>#VALUE!</x:v>
      </x:c>
      <x:c r="CY29" s="149" t="str">
        <x:f t="shared" si="83"/>
        <x:v>#VALUE!</x:v>
      </x:c>
      <x:c r="CZ29" s="149" t="str">
        <x:f t="shared" si="84"/>
        <x:v>#VALUE!</x:v>
      </x:c>
      <x:c r="DA29" s="149" t="str">
        <x:f t="shared" si="85"/>
        <x:v>#VALUE!</x:v>
      </x:c>
      <x:c r="DB29" s="149" t="str">
        <x:f t="shared" si="86"/>
        <x:v>#VALUE!</x:v>
      </x:c>
      <x:c r="DC29" s="149" t="str">
        <x:f t="shared" si="87"/>
        <x:v>#VALUE!</x:v>
      </x:c>
      <x:c r="DD29" s="149" t="str">
        <x:f t="shared" si="88"/>
        <x:v>#VALUE!</x:v>
      </x:c>
      <x:c r="DE29" s="149" t="str">
        <x:f t="shared" si="89"/>
        <x:v>#VALUE!</x:v>
      </x:c>
      <x:c r="DF29" s="1210" t="str">
        <x:f t="shared" si="90"/>
        <x:v>#VALUE!</x:v>
      </x:c>
      <x:c r="DG29" s="1210" t="str">
        <x:f t="shared" si="91"/>
        <x:v>#VALUE!</x:v>
      </x:c>
      <x:c r="DH29" s="1210" t="str">
        <x:f t="shared" si="92"/>
        <x:v>#VALUE!</x:v>
      </x:c>
      <x:c r="DI29" s="149"/>
      <x:c r="DJ29" s="1255" t="n">
        <x:f t="shared" si="93"/>
        <x:v>2</x:v>
      </x:c>
      <x:c r="DK29" s="2097" t="n">
        <x:f t="shared" si="102"/>
        <x:v>0</x:v>
      </x:c>
      <x:c r="DL29" s="2098" t="n">
        <x:f t="shared" si="103"/>
        <x:v>0</x:v>
      </x:c>
      <x:c r="DM29" s="2097" t="str">
        <x:f t="shared" si="94"/>
        <x:v>#VALUE!</x:v>
      </x:c>
      <x:c r="DN29" s="2099" t="str">
        <x:f t="shared" si="14"/>
        <x:v>#VALUE!</x:v>
      </x:c>
      <x:c r="DO29" s="2089"/>
      <x:c r="DP29" s="2100" t="n">
        <x:f t="shared" si="95"/>
        <x:v>0</x:v>
      </x:c>
      <x:c r="DQ29" s="1861" t="n">
        <x:f t="shared" si="15"/>
        <x:v>346.42278</x:v>
      </x:c>
      <x:c r="DR29" s="1861" t="n">
        <x:f t="shared" si="16"/>
        <x:v>0.43884</x:v>
      </x:c>
      <x:c r="DS29" s="2101" t="str">
        <x:f t="shared" si="96"/>
        <x:v>#DIV/0!</x:v>
      </x:c>
      <x:c r="DT29" s="2102" t="str">
        <x:f t="shared" si="97"/>
        <x:v>#DIV/0!</x:v>
      </x:c>
      <x:c r="DU29" s="2103" t="str">
        <x:f t="shared" si="98"/>
        <x:v>#DIV/0!</x:v>
      </x:c>
      <x:c r="DV29" s="2104" t="str">
        <x:f t="shared" si="104"/>
        <x:v>#DIV/0!</x:v>
      </x:c>
    </x:row>
    <x:row r="30" ht="15.949999809265137" customHeight="1">
      <x:c r="A30" s="3064"/>
      <x:c r="B30" s="3065"/>
      <x:c r="C30" s="1833"/>
      <x:c r="D30" s="1835"/>
      <x:c r="E30" s="1098"/>
      <x:c r="F30" s="3066"/>
      <x:c r="G30" s="3067"/>
      <x:c r="H30" s="1845"/>
      <x:c r="I30" s="3068">
        <x:f t="shared" si="17"/>
      </x:c>
      <x:c r="J30" s="3069"/>
      <x:c r="K30" s="1831"/>
      <x:c r="L30" s="2205">
        <x:f t="shared" si="18"/>
      </x:c>
      <x:c r="M30" s="1832"/>
      <x:c r="N30" s="2208">
        <x:f t="shared" si="19"/>
      </x:c>
      <x:c r="O30" s="3070">
        <x:f t="shared" si="100"/>
      </x:c>
      <x:c r="P30" s="3071"/>
      <x:c r="Q30" s="285" t="n">
        <x:v>26.6</x:v>
      </x:c>
      <x:c r="R30" s="2094" t="n">
        <x:v>26.4</x:v>
      </x:c>
      <x:c r="S30" s="2105" t="n">
        <x:v>25.5</x:v>
      </x:c>
      <x:c r="T30" s="2095" t="n">
        <x:f t="shared" si="189"/>
        <x:v>26.166666666666668</x:v>
      </x:c>
      <x:c r="U30" s="2096"/>
      <x:c r="V30" s="2096"/>
      <x:c r="W30" s="2096"/>
      <x:c r="X30" s="286" t="str">
        <x:f t="shared" si="21"/>
        <x:v>#DIV/0!</x:v>
      </x:c>
      <x:c r="Y30" s="2095"/>
      <x:c r="Z30" s="1583">
        <x:f t="shared" si="22"/>
      </x:c>
      <x:c r="AA30" s="1379" t="n">
        <x:f t="shared" si="23"/>
        <x:v>0</x:v>
      </x:c>
      <x:c r="AB30" s="1302">
        <x:f t="shared" si="24"/>
      </x:c>
      <x:c r="AC30" s="1582" t="n">
        <x:f t="shared" si="25"/>
        <x:v>0.16805</x:v>
      </x:c>
      <x:c r="AD30" s="1582" t="n">
        <x:f t="shared" si="26"/>
        <x:v>0.17074</x:v>
      </x:c>
      <x:c r="AE30" s="1368">
        <x:f t="shared" si="0"/>
      </x:c>
      <x:c r="AF30" s="149">
        <x:f t="shared" si="101"/>
      </x:c>
      <x:c r="AG30" s="149">
        <x:f t="shared" si="27"/>
      </x:c>
      <x:c r="AH30" s="1787" t="n">
        <x:v>0</x:v>
      </x:c>
      <x:c r="AI30" s="149" t="n">
        <x:f t="shared" si="28"/>
        <x:v>2</x:v>
      </x:c>
      <x:c r="AJ30" s="1584" t="n">
        <x:f t="shared" si="29"/>
        <x:v>1074.9867984790874</x:v>
      </x:c>
      <x:c r="AK30" s="1302" t="str">
        <x:f t="shared" si="30"/>
        <x:v>#VALUE!</x:v>
      </x:c>
      <x:c r="AL30" s="149" t="str">
        <x:f t="shared" si="31"/>
        <x:v>#VALUE!</x:v>
      </x:c>
      <x:c r="AM30" s="149" t="str">
        <x:f t="shared" si="1"/>
        <x:v>#VALUE!</x:v>
      </x:c>
      <x:c r="AN30" s="149" t="n">
        <x:f t="shared" si="2"/>
        <x:v>103.872</x:v>
      </x:c>
      <x:c r="AO30" s="149" t="n">
        <x:f t="shared" si="3"/>
        <x:v>0.2701</x:v>
      </x:c>
      <x:c r="AP30" s="149" t="n">
        <x:f t="shared" si="4"/>
        <x:v>0</x:v>
      </x:c>
      <x:c r="AQ30" s="149" t="n">
        <x:f t="shared" si="32"/>
        <x:v>6.17957310608021e-7</x:v>
      </x:c>
      <x:c r="AR30" s="149" t="n">
        <x:f t="shared" si="33"/>
        <x:v>2</x:v>
      </x:c>
      <x:c r="AS30" s="149" t="n">
        <x:f t="shared" si="34"/>
        <x:v>1074.98746277475</x:v>
      </x:c>
      <x:c r="AT30" s="149" t="n">
        <x:f t="shared" si="35"/>
        <x:v>0.0003411446699475294</x:v>
      </x:c>
      <x:c r="AU30" s="149" t="n">
        <x:f t="shared" si="36"/>
        <x:v>0</x:v>
      </x:c>
      <x:c r="AV30" s="149" t="n">
        <x:f t="shared" si="37"/>
        <x:v>1</x:v>
      </x:c>
      <x:c r="AW30" s="149" t="n">
        <x:f t="shared" si="38"/>
        <x:v>0.2704470069133532</x:v>
      </x:c>
      <x:c r="AX30" s="1303" t="n">
        <x:f t="shared" si="39"/>
        <x:v>1</x:v>
      </x:c>
      <x:c r="AY30" s="149" t="n">
        <x:f t="shared" si="40"/>
        <x:v>1</x:v>
      </x:c>
      <x:c r="AZ30" s="149" t="n">
        <x:f t="shared" si="41"/>
        <x:v>1074.9867984790874</x:v>
      </x:c>
      <x:c r="BA30" s="149" t="n">
        <x:f t="shared" si="42"/>
        <x:v>0</x:v>
      </x:c>
      <x:c r="BB30" s="149" t="n">
        <x:f t="shared" si="5"/>
        <x:v>1.3</x:v>
      </x:c>
      <x:c r="BC30" s="149" t="n">
        <x:f t="shared" si="43"/>
        <x:v>0</x:v>
      </x:c>
      <x:c r="BD30" s="149" t="n">
        <x:f t="shared" si="44"/>
        <x:v>0</x:v>
      </x:c>
      <x:c r="BE30" s="149" t="str">
        <x:f t="shared" si="45"/>
        <x:v>#VALUE!</x:v>
      </x:c>
      <x:c r="BF30" s="149" t="str">
        <x:f t="shared" si="46"/>
        <x:v>#VALUE!</x:v>
      </x:c>
      <x:c r="BG30" s="149" t="str">
        <x:f t="shared" si="47"/>
        <x:v>#VALUE!</x:v>
      </x:c>
      <x:c r="BH30" s="149" t="str">
        <x:f t="shared" si="48"/>
        <x:v>#VALUE!</x:v>
      </x:c>
      <x:c r="BI30" s="149" t="str">
        <x:f t="shared" si="6"/>
        <x:v>#VALUE!</x:v>
      </x:c>
      <x:c r="BJ30" s="149" t="str">
        <x:f t="shared" si="7"/>
        <x:v>#VALUE!</x:v>
      </x:c>
      <x:c r="BK30" s="149" t="str">
        <x:f t="shared" si="8"/>
        <x:v>#VALUE!</x:v>
      </x:c>
      <x:c r="BL30" s="149" t="str">
        <x:f t="shared" si="49"/>
        <x:v>#VALUE!</x:v>
      </x:c>
      <x:c r="BM30" s="149" t="str">
        <x:f t="shared" si="50"/>
        <x:v>#VALUE!</x:v>
      </x:c>
      <x:c r="BN30" s="149" t="str">
        <x:f t="shared" si="51"/>
        <x:v>#VALUE!</x:v>
      </x:c>
      <x:c r="BO30" s="149" t="str">
        <x:f t="shared" si="52"/>
        <x:v>#VALUE!</x:v>
      </x:c>
      <x:c r="BP30" s="149" t="n">
        <x:f t="shared" si="53"/>
        <x:v>0</x:v>
      </x:c>
      <x:c r="BQ30" s="149" t="str">
        <x:f t="shared" si="54"/>
        <x:v>#VALUE!</x:v>
      </x:c>
      <x:c r="BR30" s="149" t="str">
        <x:f t="shared" si="55"/>
        <x:v>#VALUE!</x:v>
      </x:c>
      <x:c r="BS30" s="149" t="str">
        <x:f t="shared" si="56"/>
        <x:v>#VALUE!</x:v>
      </x:c>
      <x:c r="BT30" s="149" t="str">
        <x:f t="shared" si="57"/>
        <x:v>#VALUE!</x:v>
      </x:c>
      <x:c r="BU30" s="149" t="str">
        <x:f t="shared" si="58"/>
        <x:v>#VALUE!</x:v>
      </x:c>
      <x:c r="BV30" s="149" t="str">
        <x:f t="shared" si="59"/>
        <x:v>#VALUE!</x:v>
      </x:c>
      <x:c r="BW30" s="149" t="n">
        <x:f t="shared" si="9"/>
        <x:v>0</x:v>
      </x:c>
      <x:c r="BX30" s="149" t="str">
        <x:f t="shared" si="60"/>
        <x:v>#VALUE!</x:v>
      </x:c>
      <x:c r="BY30" s="149" t="str">
        <x:f t="shared" si="61"/>
        <x:v>#VALUE!</x:v>
      </x:c>
      <x:c r="BZ30" s="149" t="str">
        <x:f t="shared" si="62"/>
        <x:v>#VALUE!</x:v>
      </x:c>
      <x:c r="CA30" s="149" t="str">
        <x:f t="shared" si="63"/>
        <x:v>#VALUE!</x:v>
      </x:c>
      <x:c r="CB30" s="149" t="str">
        <x:f t="shared" si="64"/>
        <x:v>#VALUE!</x:v>
      </x:c>
      <x:c r="CC30" s="149" t="str">
        <x:f t="shared" si="65"/>
        <x:v>#VALUE!</x:v>
      </x:c>
      <x:c r="CD30" s="149" t="str">
        <x:f t="shared" si="10"/>
        <x:v>#VALUE!</x:v>
      </x:c>
      <x:c r="CE30" s="149" t="str">
        <x:f t="shared" si="11"/>
        <x:v>#VALUE!</x:v>
      </x:c>
      <x:c r="CF30" s="149" t="str">
        <x:f t="shared" si="12"/>
        <x:v>#VALUE!</x:v>
      </x:c>
      <x:c r="CG30" s="149" t="str">
        <x:f t="shared" si="66"/>
        <x:v>#VALUE!</x:v>
      </x:c>
      <x:c r="CH30" s="149" t="str">
        <x:f t="shared" si="67"/>
        <x:v>#VALUE!</x:v>
      </x:c>
      <x:c r="CI30" s="149" t="str">
        <x:f t="shared" si="68"/>
        <x:v>#VALUE!</x:v>
      </x:c>
      <x:c r="CJ30" s="149" t="str">
        <x:f t="shared" si="69"/>
        <x:v>#VALUE!</x:v>
      </x:c>
      <x:c r="CK30" s="149" t="n">
        <x:f t="shared" si="70"/>
        <x:v>0</x:v>
      </x:c>
      <x:c r="CL30" s="149" t="str">
        <x:f t="shared" si="71"/>
        <x:v>#VALUE!</x:v>
      </x:c>
      <x:c r="CM30" s="149" t="str">
        <x:f t="shared" si="72"/>
        <x:v>#VALUE!</x:v>
      </x:c>
      <x:c r="CN30" s="149" t="str">
        <x:f t="shared" si="73"/>
        <x:v>#VALUE!</x:v>
      </x:c>
      <x:c r="CO30" s="149" t="str">
        <x:f t="shared" si="74"/>
        <x:v>#VALUE!</x:v>
      </x:c>
      <x:c r="CP30" s="149" t="str">
        <x:f t="shared" si="75"/>
        <x:v>#VALUE!</x:v>
      </x:c>
      <x:c r="CQ30" s="149" t="str">
        <x:f t="shared" si="76"/>
        <x:v>#VALUE!</x:v>
      </x:c>
      <x:c r="CR30" s="149" t="n">
        <x:f t="shared" si="13"/>
        <x:v>1.3</x:v>
      </x:c>
      <x:c r="CS30" s="149" t="str">
        <x:f t="shared" si="77"/>
        <x:v>#VALUE!</x:v>
      </x:c>
      <x:c r="CT30" s="149" t="str">
        <x:f t="shared" si="78"/>
        <x:v>#VALUE!</x:v>
      </x:c>
      <x:c r="CU30" s="149" t="str">
        <x:f t="shared" si="79"/>
        <x:v>#VALUE!</x:v>
      </x:c>
      <x:c r="CV30" s="149" t="str">
        <x:f t="shared" si="80"/>
        <x:v>#VALUE!</x:v>
      </x:c>
      <x:c r="CW30" s="149" t="str">
        <x:f t="shared" si="81"/>
        <x:v>#VALUE!</x:v>
      </x:c>
      <x:c r="CX30" s="149" t="str">
        <x:f t="shared" si="82"/>
        <x:v>#VALUE!</x:v>
      </x:c>
      <x:c r="CY30" s="149" t="str">
        <x:f t="shared" si="83"/>
        <x:v>#VALUE!</x:v>
      </x:c>
      <x:c r="CZ30" s="149" t="str">
        <x:f t="shared" si="84"/>
        <x:v>#VALUE!</x:v>
      </x:c>
      <x:c r="DA30" s="149" t="str">
        <x:f t="shared" si="85"/>
        <x:v>#VALUE!</x:v>
      </x:c>
      <x:c r="DB30" s="149" t="str">
        <x:f t="shared" si="86"/>
        <x:v>#VALUE!</x:v>
      </x:c>
      <x:c r="DC30" s="149" t="str">
        <x:f t="shared" si="87"/>
        <x:v>#VALUE!</x:v>
      </x:c>
      <x:c r="DD30" s="149" t="str">
        <x:f t="shared" si="88"/>
        <x:v>#VALUE!</x:v>
      </x:c>
      <x:c r="DE30" s="149" t="str">
        <x:f t="shared" si="89"/>
        <x:v>#VALUE!</x:v>
      </x:c>
      <x:c r="DF30" s="1210" t="str">
        <x:f t="shared" si="90"/>
        <x:v>#VALUE!</x:v>
      </x:c>
      <x:c r="DG30" s="1210" t="str">
        <x:f t="shared" si="91"/>
        <x:v>#VALUE!</x:v>
      </x:c>
      <x:c r="DH30" s="1210" t="str">
        <x:f t="shared" si="92"/>
        <x:v>#VALUE!</x:v>
      </x:c>
      <x:c r="DI30" s="149"/>
      <x:c r="DJ30" s="1255" t="n">
        <x:f t="shared" si="93"/>
        <x:v>2</x:v>
      </x:c>
      <x:c r="DK30" s="2097" t="n">
        <x:f t="shared" si="102"/>
        <x:v>0</x:v>
      </x:c>
      <x:c r="DL30" s="2098" t="n">
        <x:f t="shared" si="103"/>
        <x:v>0</x:v>
      </x:c>
      <x:c r="DM30" s="2097" t="str">
        <x:f t="shared" si="94"/>
        <x:v>#VALUE!</x:v>
      </x:c>
      <x:c r="DN30" s="2099" t="str">
        <x:f t="shared" si="14"/>
        <x:v>#VALUE!</x:v>
      </x:c>
      <x:c r="DO30" s="2089"/>
      <x:c r="DP30" s="2100" t="n">
        <x:f t="shared" si="95"/>
        <x:v>0</x:v>
      </x:c>
      <x:c r="DQ30" s="1861" t="n">
        <x:f t="shared" si="15"/>
        <x:v>346.42278</x:v>
      </x:c>
      <x:c r="DR30" s="1861" t="n">
        <x:f t="shared" si="16"/>
        <x:v>0.43884</x:v>
      </x:c>
      <x:c r="DS30" s="2101" t="str">
        <x:f t="shared" si="96"/>
        <x:v>#DIV/0!</x:v>
      </x:c>
      <x:c r="DT30" s="2102" t="str">
        <x:f t="shared" si="97"/>
        <x:v>#DIV/0!</x:v>
      </x:c>
      <x:c r="DU30" s="2103" t="str">
        <x:f t="shared" si="98"/>
        <x:v>#DIV/0!</x:v>
      </x:c>
      <x:c r="DV30" s="2104" t="str">
        <x:f t="shared" si="104"/>
        <x:v>#DIV/0!</x:v>
      </x:c>
    </x:row>
    <x:row r="31" ht="15.949999809265137" customHeight="1">
      <x:c r="A31" s="3064"/>
      <x:c r="B31" s="3065"/>
      <x:c r="C31" s="1833"/>
      <x:c r="D31" s="1835"/>
      <x:c r="E31" s="1098"/>
      <x:c r="F31" s="3066"/>
      <x:c r="G31" s="3067"/>
      <x:c r="H31" s="1845"/>
      <x:c r="I31" s="3068">
        <x:f t="shared" si="17"/>
      </x:c>
      <x:c r="J31" s="3069"/>
      <x:c r="K31" s="1831"/>
      <x:c r="L31" s="2205">
        <x:f t="shared" si="18"/>
      </x:c>
      <x:c r="M31" s="1832"/>
      <x:c r="N31" s="2208">
        <x:f t="shared" si="19"/>
      </x:c>
      <x:c r="O31" s="3070">
        <x:f t="shared" si="100"/>
      </x:c>
      <x:c r="P31" s="3071"/>
      <x:c r="Q31" s="285" t="n">
        <x:v>26.6</x:v>
      </x:c>
      <x:c r="R31" s="2094" t="n">
        <x:v>26.4</x:v>
      </x:c>
      <x:c r="S31" s="2105" t="n">
        <x:v>25.5</x:v>
      </x:c>
      <x:c r="T31" s="2095" t="n">
        <x:f t="shared" si="189"/>
        <x:v>26.166666666666668</x:v>
      </x:c>
      <x:c r="U31" s="2096"/>
      <x:c r="V31" s="2096"/>
      <x:c r="W31" s="2096"/>
      <x:c r="X31" s="286" t="str">
        <x:f t="shared" si="21"/>
        <x:v>#DIV/0!</x:v>
      </x:c>
      <x:c r="Y31" s="2095"/>
      <x:c r="Z31" s="1583">
        <x:f t="shared" si="22"/>
      </x:c>
      <x:c r="AA31" s="1379" t="n">
        <x:f t="shared" si="23"/>
        <x:v>0</x:v>
      </x:c>
      <x:c r="AB31" s="1302">
        <x:f t="shared" si="24"/>
      </x:c>
      <x:c r="AC31" s="1582" t="n">
        <x:f t="shared" si="25"/>
        <x:v>0.16805</x:v>
      </x:c>
      <x:c r="AD31" s="1582" t="n">
        <x:f t="shared" si="26"/>
        <x:v>0.17074</x:v>
      </x:c>
      <x:c r="AE31" s="1368">
        <x:f t="shared" si="0"/>
      </x:c>
      <x:c r="AF31" s="149">
        <x:f t="shared" si="101"/>
      </x:c>
      <x:c r="AG31" s="149">
        <x:f t="shared" si="27"/>
      </x:c>
      <x:c r="AH31" s="1787" t="n">
        <x:v>0</x:v>
      </x:c>
      <x:c r="AI31" s="149" t="n">
        <x:f t="shared" si="28"/>
        <x:v>2</x:v>
      </x:c>
      <x:c r="AJ31" s="1584" t="n">
        <x:f t="shared" si="29"/>
        <x:v>1074.9867984790874</x:v>
      </x:c>
      <x:c r="AK31" s="1302" t="str">
        <x:f t="shared" si="30"/>
        <x:v>#VALUE!</x:v>
      </x:c>
      <x:c r="AL31" s="149" t="str">
        <x:f t="shared" si="31"/>
        <x:v>#VALUE!</x:v>
      </x:c>
      <x:c r="AM31" s="149" t="str">
        <x:f t="shared" si="1"/>
        <x:v>#VALUE!</x:v>
      </x:c>
      <x:c r="AN31" s="149" t="n">
        <x:f t="shared" si="2"/>
        <x:v>103.872</x:v>
      </x:c>
      <x:c r="AO31" s="149" t="n">
        <x:f t="shared" si="3"/>
        <x:v>0.2701</x:v>
      </x:c>
      <x:c r="AP31" s="149" t="n">
        <x:f t="shared" si="4"/>
        <x:v>0</x:v>
      </x:c>
      <x:c r="AQ31" s="149" t="n">
        <x:f t="shared" si="32"/>
        <x:v>6.17957310608021e-7</x:v>
      </x:c>
      <x:c r="AR31" s="149" t="n">
        <x:f t="shared" si="33"/>
        <x:v>2</x:v>
      </x:c>
      <x:c r="AS31" s="149" t="n">
        <x:f t="shared" si="34"/>
        <x:v>1074.98746277475</x:v>
      </x:c>
      <x:c r="AT31" s="149" t="n">
        <x:f t="shared" si="35"/>
        <x:v>0.0003411446699475294</x:v>
      </x:c>
      <x:c r="AU31" s="149" t="n">
        <x:f t="shared" si="36"/>
        <x:v>0</x:v>
      </x:c>
      <x:c r="AV31" s="149" t="n">
        <x:f t="shared" si="37"/>
        <x:v>1</x:v>
      </x:c>
      <x:c r="AW31" s="149" t="n">
        <x:f t="shared" si="38"/>
        <x:v>0.2704470069133532</x:v>
      </x:c>
      <x:c r="AX31" s="1303" t="n">
        <x:f t="shared" si="39"/>
        <x:v>1</x:v>
      </x:c>
      <x:c r="AY31" s="149" t="n">
        <x:f t="shared" si="40"/>
        <x:v>1</x:v>
      </x:c>
      <x:c r="AZ31" s="149" t="n">
        <x:f t="shared" si="41"/>
        <x:v>1074.9867984790874</x:v>
      </x:c>
      <x:c r="BA31" s="149" t="n">
        <x:f t="shared" si="42"/>
        <x:v>0</x:v>
      </x:c>
      <x:c r="BB31" s="149" t="n">
        <x:f t="shared" si="5"/>
        <x:v>1.3</x:v>
      </x:c>
      <x:c r="BC31" s="149" t="n">
        <x:f t="shared" si="43"/>
        <x:v>0</x:v>
      </x:c>
      <x:c r="BD31" s="149" t="n">
        <x:f t="shared" si="44"/>
        <x:v>0</x:v>
      </x:c>
      <x:c r="BE31" s="149" t="str">
        <x:f t="shared" si="45"/>
        <x:v>#VALUE!</x:v>
      </x:c>
      <x:c r="BF31" s="149" t="str">
        <x:f t="shared" si="46"/>
        <x:v>#VALUE!</x:v>
      </x:c>
      <x:c r="BG31" s="149" t="str">
        <x:f t="shared" si="47"/>
        <x:v>#VALUE!</x:v>
      </x:c>
      <x:c r="BH31" s="149" t="str">
        <x:f t="shared" si="48"/>
        <x:v>#VALUE!</x:v>
      </x:c>
      <x:c r="BI31" s="149" t="str">
        <x:f t="shared" si="6"/>
        <x:v>#VALUE!</x:v>
      </x:c>
      <x:c r="BJ31" s="149" t="str">
        <x:f t="shared" si="7"/>
        <x:v>#VALUE!</x:v>
      </x:c>
      <x:c r="BK31" s="149" t="str">
        <x:f t="shared" si="8"/>
        <x:v>#VALUE!</x:v>
      </x:c>
      <x:c r="BL31" s="149" t="str">
        <x:f t="shared" si="49"/>
        <x:v>#VALUE!</x:v>
      </x:c>
      <x:c r="BM31" s="149" t="str">
        <x:f t="shared" si="50"/>
        <x:v>#VALUE!</x:v>
      </x:c>
      <x:c r="BN31" s="149" t="str">
        <x:f t="shared" si="51"/>
        <x:v>#VALUE!</x:v>
      </x:c>
      <x:c r="BO31" s="149" t="str">
        <x:f t="shared" si="52"/>
        <x:v>#VALUE!</x:v>
      </x:c>
      <x:c r="BP31" s="149" t="n">
        <x:f t="shared" si="53"/>
        <x:v>0</x:v>
      </x:c>
      <x:c r="BQ31" s="149" t="str">
        <x:f t="shared" si="54"/>
        <x:v>#VALUE!</x:v>
      </x:c>
      <x:c r="BR31" s="149" t="str">
        <x:f t="shared" si="55"/>
        <x:v>#VALUE!</x:v>
      </x:c>
      <x:c r="BS31" s="149" t="str">
        <x:f t="shared" si="56"/>
        <x:v>#VALUE!</x:v>
      </x:c>
      <x:c r="BT31" s="149" t="str">
        <x:f t="shared" si="57"/>
        <x:v>#VALUE!</x:v>
      </x:c>
      <x:c r="BU31" s="149" t="str">
        <x:f t="shared" si="58"/>
        <x:v>#VALUE!</x:v>
      </x:c>
      <x:c r="BV31" s="149" t="str">
        <x:f t="shared" si="59"/>
        <x:v>#VALUE!</x:v>
      </x:c>
      <x:c r="BW31" s="149" t="n">
        <x:f t="shared" si="9"/>
        <x:v>0</x:v>
      </x:c>
      <x:c r="BX31" s="149" t="str">
        <x:f t="shared" si="60"/>
        <x:v>#VALUE!</x:v>
      </x:c>
      <x:c r="BY31" s="149" t="str">
        <x:f t="shared" si="61"/>
        <x:v>#VALUE!</x:v>
      </x:c>
      <x:c r="BZ31" s="149" t="str">
        <x:f t="shared" si="62"/>
        <x:v>#VALUE!</x:v>
      </x:c>
      <x:c r="CA31" s="149" t="str">
        <x:f t="shared" si="63"/>
        <x:v>#VALUE!</x:v>
      </x:c>
      <x:c r="CB31" s="149" t="str">
        <x:f t="shared" si="64"/>
        <x:v>#VALUE!</x:v>
      </x:c>
      <x:c r="CC31" s="149" t="str">
        <x:f t="shared" si="65"/>
        <x:v>#VALUE!</x:v>
      </x:c>
      <x:c r="CD31" s="149" t="str">
        <x:f t="shared" si="10"/>
        <x:v>#VALUE!</x:v>
      </x:c>
      <x:c r="CE31" s="149" t="str">
        <x:f t="shared" si="11"/>
        <x:v>#VALUE!</x:v>
      </x:c>
      <x:c r="CF31" s="149" t="str">
        <x:f t="shared" si="12"/>
        <x:v>#VALUE!</x:v>
      </x:c>
      <x:c r="CG31" s="149" t="str">
        <x:f t="shared" si="66"/>
        <x:v>#VALUE!</x:v>
      </x:c>
      <x:c r="CH31" s="149" t="str">
        <x:f t="shared" si="67"/>
        <x:v>#VALUE!</x:v>
      </x:c>
      <x:c r="CI31" s="149" t="str">
        <x:f t="shared" si="68"/>
        <x:v>#VALUE!</x:v>
      </x:c>
      <x:c r="CJ31" s="149" t="str">
        <x:f t="shared" si="69"/>
        <x:v>#VALUE!</x:v>
      </x:c>
      <x:c r="CK31" s="149" t="n">
        <x:f t="shared" si="70"/>
        <x:v>0</x:v>
      </x:c>
      <x:c r="CL31" s="149" t="str">
        <x:f t="shared" si="71"/>
        <x:v>#VALUE!</x:v>
      </x:c>
      <x:c r="CM31" s="149" t="str">
        <x:f t="shared" si="72"/>
        <x:v>#VALUE!</x:v>
      </x:c>
      <x:c r="CN31" s="149" t="str">
        <x:f t="shared" si="73"/>
        <x:v>#VALUE!</x:v>
      </x:c>
      <x:c r="CO31" s="149" t="str">
        <x:f t="shared" si="74"/>
        <x:v>#VALUE!</x:v>
      </x:c>
      <x:c r="CP31" s="149" t="str">
        <x:f t="shared" si="75"/>
        <x:v>#VALUE!</x:v>
      </x:c>
      <x:c r="CQ31" s="149" t="str">
        <x:f t="shared" si="76"/>
        <x:v>#VALUE!</x:v>
      </x:c>
      <x:c r="CR31" s="149" t="n">
        <x:f t="shared" si="13"/>
        <x:v>1.3</x:v>
      </x:c>
      <x:c r="CS31" s="149" t="str">
        <x:f t="shared" si="77"/>
        <x:v>#VALUE!</x:v>
      </x:c>
      <x:c r="CT31" s="149" t="str">
        <x:f t="shared" si="78"/>
        <x:v>#VALUE!</x:v>
      </x:c>
      <x:c r="CU31" s="149" t="str">
        <x:f t="shared" si="79"/>
        <x:v>#VALUE!</x:v>
      </x:c>
      <x:c r="CV31" s="149" t="str">
        <x:f t="shared" si="80"/>
        <x:v>#VALUE!</x:v>
      </x:c>
      <x:c r="CW31" s="149" t="str">
        <x:f t="shared" si="81"/>
        <x:v>#VALUE!</x:v>
      </x:c>
      <x:c r="CX31" s="149" t="str">
        <x:f t="shared" si="82"/>
        <x:v>#VALUE!</x:v>
      </x:c>
      <x:c r="CY31" s="149" t="str">
        <x:f t="shared" si="83"/>
        <x:v>#VALUE!</x:v>
      </x:c>
      <x:c r="CZ31" s="149" t="str">
        <x:f t="shared" si="84"/>
        <x:v>#VALUE!</x:v>
      </x:c>
      <x:c r="DA31" s="149" t="str">
        <x:f t="shared" si="85"/>
        <x:v>#VALUE!</x:v>
      </x:c>
      <x:c r="DB31" s="149" t="str">
        <x:f t="shared" si="86"/>
        <x:v>#VALUE!</x:v>
      </x:c>
      <x:c r="DC31" s="149" t="str">
        <x:f t="shared" si="87"/>
        <x:v>#VALUE!</x:v>
      </x:c>
      <x:c r="DD31" s="149" t="str">
        <x:f t="shared" si="88"/>
        <x:v>#VALUE!</x:v>
      </x:c>
      <x:c r="DE31" s="149" t="str">
        <x:f t="shared" si="89"/>
        <x:v>#VALUE!</x:v>
      </x:c>
      <x:c r="DF31" s="1210" t="str">
        <x:f t="shared" si="90"/>
        <x:v>#VALUE!</x:v>
      </x:c>
      <x:c r="DG31" s="1210" t="str">
        <x:f t="shared" si="91"/>
        <x:v>#VALUE!</x:v>
      </x:c>
      <x:c r="DH31" s="1210" t="str">
        <x:f t="shared" si="92"/>
        <x:v>#VALUE!</x:v>
      </x:c>
      <x:c r="DI31" s="149"/>
      <x:c r="DJ31" s="1255" t="n">
        <x:f t="shared" si="93"/>
        <x:v>2</x:v>
      </x:c>
      <x:c r="DK31" s="2097" t="n">
        <x:f t="shared" si="102"/>
        <x:v>0</x:v>
      </x:c>
      <x:c r="DL31" s="2098" t="n">
        <x:f t="shared" si="103"/>
        <x:v>0</x:v>
      </x:c>
      <x:c r="DM31" s="2097" t="str">
        <x:f t="shared" si="94"/>
        <x:v>#VALUE!</x:v>
      </x:c>
      <x:c r="DN31" s="2099" t="str">
        <x:f t="shared" si="14"/>
        <x:v>#VALUE!</x:v>
      </x:c>
      <x:c r="DO31" s="2089"/>
      <x:c r="DP31" s="2100" t="n">
        <x:f t="shared" si="95"/>
        <x:v>0</x:v>
      </x:c>
      <x:c r="DQ31" s="1861" t="n">
        <x:f t="shared" si="15"/>
        <x:v>346.42278</x:v>
      </x:c>
      <x:c r="DR31" s="1861" t="n">
        <x:f t="shared" si="16"/>
        <x:v>0.43884</x:v>
      </x:c>
      <x:c r="DS31" s="2101" t="str">
        <x:f t="shared" si="96"/>
        <x:v>#DIV/0!</x:v>
      </x:c>
      <x:c r="DT31" s="2102" t="str">
        <x:f t="shared" si="97"/>
        <x:v>#DIV/0!</x:v>
      </x:c>
      <x:c r="DU31" s="2103" t="str">
        <x:f t="shared" si="98"/>
        <x:v>#DIV/0!</x:v>
      </x:c>
      <x:c r="DV31" s="2104" t="str">
        <x:f t="shared" si="104"/>
        <x:v>#DIV/0!</x:v>
      </x:c>
    </x:row>
    <x:row r="32" ht="15.949999809265137" customHeight="1">
      <x:c r="A32" s="3064"/>
      <x:c r="B32" s="3065"/>
      <x:c r="C32" s="1836"/>
      <x:c r="D32" s="1835"/>
      <x:c r="E32" s="1837"/>
      <x:c r="F32" s="3066"/>
      <x:c r="G32" s="3067"/>
      <x:c r="H32" s="1845"/>
      <x:c r="I32" s="3068">
        <x:f t="shared" si="17"/>
      </x:c>
      <x:c r="J32" s="3069"/>
      <x:c r="K32" s="1831"/>
      <x:c r="L32" s="2205">
        <x:f t="shared" si="18"/>
      </x:c>
      <x:c r="M32" s="1832"/>
      <x:c r="N32" s="2208">
        <x:f t="shared" si="19"/>
      </x:c>
      <x:c r="O32" s="3070">
        <x:f t="shared" si="100"/>
      </x:c>
      <x:c r="P32" s="3071"/>
      <x:c r="Q32" s="285" t="n">
        <x:v>26.6</x:v>
      </x:c>
      <x:c r="R32" s="2094" t="n">
        <x:v>26.4</x:v>
      </x:c>
      <x:c r="S32" s="2105" t="n">
        <x:v>25.5</x:v>
      </x:c>
      <x:c r="T32" s="2095" t="n">
        <x:f t="shared" si="189"/>
        <x:v>26.166666666666668</x:v>
      </x:c>
      <x:c r="U32" s="2096"/>
      <x:c r="V32" s="2096"/>
      <x:c r="W32" s="2096"/>
      <x:c r="X32" s="286" t="str">
        <x:f t="shared" si="21"/>
        <x:v>#DIV/0!</x:v>
      </x:c>
      <x:c r="Y32" s="2095"/>
      <x:c r="Z32" s="1583">
        <x:f t="shared" si="22"/>
      </x:c>
      <x:c r="AA32" s="1379" t="n">
        <x:f t="shared" si="23"/>
        <x:v>0</x:v>
      </x:c>
      <x:c r="AB32" s="1302">
        <x:f t="shared" si="24"/>
      </x:c>
      <x:c r="AC32" s="1582" t="n">
        <x:f t="shared" si="25"/>
        <x:v>0.16805</x:v>
      </x:c>
      <x:c r="AD32" s="1582" t="n">
        <x:f t="shared" si="26"/>
        <x:v>0.17074</x:v>
      </x:c>
      <x:c r="AE32" s="1368">
        <x:f t="shared" si="0"/>
      </x:c>
      <x:c r="AF32" s="149">
        <x:f t="shared" si="101"/>
      </x:c>
      <x:c r="AG32" s="149">
        <x:f t="shared" si="27"/>
      </x:c>
      <x:c r="AH32" s="1787"/>
      <x:c r="AI32" s="149" t="n">
        <x:f t="shared" si="28"/>
        <x:v>2</x:v>
      </x:c>
      <x:c r="AJ32" s="1584" t="n">
        <x:f t="shared" si="29"/>
        <x:v>1074.9867984790874</x:v>
      </x:c>
      <x:c r="AK32" s="1302" t="str">
        <x:f t="shared" si="30"/>
        <x:v>#VALUE!</x:v>
      </x:c>
      <x:c r="AL32" s="149" t="str">
        <x:f t="shared" si="31"/>
        <x:v>#VALUE!</x:v>
      </x:c>
      <x:c r="AM32" s="149" t="str">
        <x:f t="shared" si="1"/>
        <x:v>#VALUE!</x:v>
      </x:c>
      <x:c r="AN32" s="149" t="n">
        <x:f t="shared" si="2"/>
        <x:v>103.872</x:v>
      </x:c>
      <x:c r="AO32" s="149" t="n">
        <x:f t="shared" si="3"/>
        <x:v>0.2701</x:v>
      </x:c>
      <x:c r="AP32" s="149" t="n">
        <x:f t="shared" si="4"/>
        <x:v>0</x:v>
      </x:c>
      <x:c r="AQ32" s="149" t="n">
        <x:f t="shared" si="32"/>
        <x:v>6.17957310608021e-7</x:v>
      </x:c>
      <x:c r="AR32" s="149" t="n">
        <x:f t="shared" si="33"/>
        <x:v>2</x:v>
      </x:c>
      <x:c r="AS32" s="149" t="n">
        <x:f t="shared" si="34"/>
        <x:v>1074.98746277475</x:v>
      </x:c>
      <x:c r="AT32" s="149" t="n">
        <x:f t="shared" si="35"/>
        <x:v>0.0003411446699475294</x:v>
      </x:c>
      <x:c r="AU32" s="149" t="n">
        <x:f t="shared" si="36"/>
        <x:v>0</x:v>
      </x:c>
      <x:c r="AV32" s="149" t="n">
        <x:f t="shared" si="37"/>
        <x:v>1</x:v>
      </x:c>
      <x:c r="AW32" s="149" t="n">
        <x:f t="shared" si="38"/>
        <x:v>0.2704470069133532</x:v>
      </x:c>
      <x:c r="AX32" s="1303" t="n">
        <x:f t="shared" si="39"/>
        <x:v>1</x:v>
      </x:c>
      <x:c r="AY32" s="149" t="n">
        <x:f t="shared" si="40"/>
        <x:v>1</x:v>
      </x:c>
      <x:c r="AZ32" s="149" t="n">
        <x:f t="shared" si="41"/>
        <x:v>1074.9867984790874</x:v>
      </x:c>
      <x:c r="BA32" s="149" t="n">
        <x:f t="shared" si="42"/>
        <x:v>0</x:v>
      </x:c>
      <x:c r="BB32" s="149" t="n">
        <x:f t="shared" si="5"/>
        <x:v>1.3</x:v>
      </x:c>
      <x:c r="BC32" s="149" t="n">
        <x:f t="shared" si="43"/>
        <x:v>0</x:v>
      </x:c>
      <x:c r="BD32" s="149" t="n">
        <x:f t="shared" si="44"/>
        <x:v>0</x:v>
      </x:c>
      <x:c r="BE32" s="149" t="str">
        <x:f t="shared" si="45"/>
        <x:v>#VALUE!</x:v>
      </x:c>
      <x:c r="BF32" s="149" t="str">
        <x:f t="shared" si="46"/>
        <x:v>#VALUE!</x:v>
      </x:c>
      <x:c r="BG32" s="149" t="str">
        <x:f t="shared" si="47"/>
        <x:v>#VALUE!</x:v>
      </x:c>
      <x:c r="BH32" s="149" t="str">
        <x:f t="shared" si="48"/>
        <x:v>#VALUE!</x:v>
      </x:c>
      <x:c r="BI32" s="149" t="str">
        <x:f t="shared" si="6"/>
        <x:v>#VALUE!</x:v>
      </x:c>
      <x:c r="BJ32" s="149" t="str">
        <x:f t="shared" si="7"/>
        <x:v>#VALUE!</x:v>
      </x:c>
      <x:c r="BK32" s="149" t="str">
        <x:f t="shared" si="8"/>
        <x:v>#VALUE!</x:v>
      </x:c>
      <x:c r="BL32" s="149" t="str">
        <x:f t="shared" si="49"/>
        <x:v>#VALUE!</x:v>
      </x:c>
      <x:c r="BM32" s="149" t="str">
        <x:f t="shared" si="50"/>
        <x:v>#VALUE!</x:v>
      </x:c>
      <x:c r="BN32" s="149" t="str">
        <x:f t="shared" si="51"/>
        <x:v>#VALUE!</x:v>
      </x:c>
      <x:c r="BO32" s="149" t="str">
        <x:f t="shared" si="52"/>
        <x:v>#VALUE!</x:v>
      </x:c>
      <x:c r="BP32" s="149" t="n">
        <x:f t="shared" si="53"/>
        <x:v>0</x:v>
      </x:c>
      <x:c r="BQ32" s="149" t="str">
        <x:f t="shared" si="54"/>
        <x:v>#VALUE!</x:v>
      </x:c>
      <x:c r="BR32" s="149" t="str">
        <x:f t="shared" si="55"/>
        <x:v>#VALUE!</x:v>
      </x:c>
      <x:c r="BS32" s="149" t="str">
        <x:f t="shared" si="56"/>
        <x:v>#VALUE!</x:v>
      </x:c>
      <x:c r="BT32" s="149" t="str">
        <x:f t="shared" si="57"/>
        <x:v>#VALUE!</x:v>
      </x:c>
      <x:c r="BU32" s="149" t="str">
        <x:f t="shared" si="58"/>
        <x:v>#VALUE!</x:v>
      </x:c>
      <x:c r="BV32" s="149" t="str">
        <x:f t="shared" si="59"/>
        <x:v>#VALUE!</x:v>
      </x:c>
      <x:c r="BW32" s="149" t="n">
        <x:f t="shared" si="9"/>
        <x:v>0</x:v>
      </x:c>
      <x:c r="BX32" s="149" t="str">
        <x:f t="shared" si="60"/>
        <x:v>#VALUE!</x:v>
      </x:c>
      <x:c r="BY32" s="149" t="str">
        <x:f t="shared" si="61"/>
        <x:v>#VALUE!</x:v>
      </x:c>
      <x:c r="BZ32" s="149" t="str">
        <x:f t="shared" si="62"/>
        <x:v>#VALUE!</x:v>
      </x:c>
      <x:c r="CA32" s="149" t="str">
        <x:f t="shared" si="63"/>
        <x:v>#VALUE!</x:v>
      </x:c>
      <x:c r="CB32" s="149" t="str">
        <x:f t="shared" si="64"/>
        <x:v>#VALUE!</x:v>
      </x:c>
      <x:c r="CC32" s="149" t="str">
        <x:f t="shared" si="65"/>
        <x:v>#VALUE!</x:v>
      </x:c>
      <x:c r="CD32" s="149" t="str">
        <x:f t="shared" si="10"/>
        <x:v>#VALUE!</x:v>
      </x:c>
      <x:c r="CE32" s="149" t="str">
        <x:f t="shared" si="11"/>
        <x:v>#VALUE!</x:v>
      </x:c>
      <x:c r="CF32" s="149" t="str">
        <x:f t="shared" si="12"/>
        <x:v>#VALUE!</x:v>
      </x:c>
      <x:c r="CG32" s="149" t="str">
        <x:f t="shared" si="66"/>
        <x:v>#VALUE!</x:v>
      </x:c>
      <x:c r="CH32" s="149" t="str">
        <x:f t="shared" si="67"/>
        <x:v>#VALUE!</x:v>
      </x:c>
      <x:c r="CI32" s="149" t="str">
        <x:f t="shared" si="68"/>
        <x:v>#VALUE!</x:v>
      </x:c>
      <x:c r="CJ32" s="149" t="str">
        <x:f t="shared" si="69"/>
        <x:v>#VALUE!</x:v>
      </x:c>
      <x:c r="CK32" s="149" t="n">
        <x:f t="shared" si="70"/>
        <x:v>0</x:v>
      </x:c>
      <x:c r="CL32" s="149" t="str">
        <x:f t="shared" si="71"/>
        <x:v>#VALUE!</x:v>
      </x:c>
      <x:c r="CM32" s="149" t="str">
        <x:f t="shared" si="72"/>
        <x:v>#VALUE!</x:v>
      </x:c>
      <x:c r="CN32" s="149" t="str">
        <x:f t="shared" si="73"/>
        <x:v>#VALUE!</x:v>
      </x:c>
      <x:c r="CO32" s="149" t="str">
        <x:f t="shared" si="74"/>
        <x:v>#VALUE!</x:v>
      </x:c>
      <x:c r="CP32" s="149" t="str">
        <x:f t="shared" si="75"/>
        <x:v>#VALUE!</x:v>
      </x:c>
      <x:c r="CQ32" s="149" t="str">
        <x:f t="shared" si="76"/>
        <x:v>#VALUE!</x:v>
      </x:c>
      <x:c r="CR32" s="149" t="n">
        <x:f t="shared" si="13"/>
        <x:v>1.3</x:v>
      </x:c>
      <x:c r="CS32" s="149" t="str">
        <x:f t="shared" si="77"/>
        <x:v>#VALUE!</x:v>
      </x:c>
      <x:c r="CT32" s="149" t="str">
        <x:f t="shared" si="78"/>
        <x:v>#VALUE!</x:v>
      </x:c>
      <x:c r="CU32" s="149" t="str">
        <x:f t="shared" si="79"/>
        <x:v>#VALUE!</x:v>
      </x:c>
      <x:c r="CV32" s="149" t="str">
        <x:f t="shared" si="80"/>
        <x:v>#VALUE!</x:v>
      </x:c>
      <x:c r="CW32" s="149" t="str">
        <x:f t="shared" si="81"/>
        <x:v>#VALUE!</x:v>
      </x:c>
      <x:c r="CX32" s="149" t="str">
        <x:f t="shared" si="82"/>
        <x:v>#VALUE!</x:v>
      </x:c>
      <x:c r="CY32" s="149" t="str">
        <x:f t="shared" si="83"/>
        <x:v>#VALUE!</x:v>
      </x:c>
      <x:c r="CZ32" s="149" t="str">
        <x:f t="shared" si="84"/>
        <x:v>#VALUE!</x:v>
      </x:c>
      <x:c r="DA32" s="149" t="str">
        <x:f t="shared" si="85"/>
        <x:v>#VALUE!</x:v>
      </x:c>
      <x:c r="DB32" s="149" t="str">
        <x:f t="shared" si="86"/>
        <x:v>#VALUE!</x:v>
      </x:c>
      <x:c r="DC32" s="149" t="str">
        <x:f t="shared" si="87"/>
        <x:v>#VALUE!</x:v>
      </x:c>
      <x:c r="DD32" s="149" t="str">
        <x:f t="shared" si="88"/>
        <x:v>#VALUE!</x:v>
      </x:c>
      <x:c r="DE32" s="149" t="str">
        <x:f t="shared" si="89"/>
        <x:v>#VALUE!</x:v>
      </x:c>
      <x:c r="DF32" s="1210" t="str">
        <x:f t="shared" si="90"/>
        <x:v>#VALUE!</x:v>
      </x:c>
      <x:c r="DG32" s="1210" t="str">
        <x:f t="shared" si="91"/>
        <x:v>#VALUE!</x:v>
      </x:c>
      <x:c r="DH32" s="1210" t="str">
        <x:f t="shared" si="92"/>
        <x:v>#VALUE!</x:v>
      </x:c>
      <x:c r="DI32" s="149"/>
      <x:c r="DJ32" s="1255" t="n">
        <x:f t="shared" si="93"/>
        <x:v>2</x:v>
      </x:c>
      <x:c r="DK32" s="2097" t="n">
        <x:f t="shared" si="102"/>
        <x:v>0</x:v>
      </x:c>
      <x:c r="DL32" s="2098" t="n">
        <x:f t="shared" si="103"/>
        <x:v>0</x:v>
      </x:c>
      <x:c r="DM32" s="2097" t="str">
        <x:f t="shared" si="94"/>
        <x:v>#VALUE!</x:v>
      </x:c>
      <x:c r="DN32" s="2099" t="str">
        <x:f t="shared" si="14"/>
        <x:v>#VALUE!</x:v>
      </x:c>
      <x:c r="DO32" s="2089"/>
      <x:c r="DP32" s="2100" t="n">
        <x:f t="shared" si="95"/>
        <x:v>0</x:v>
      </x:c>
      <x:c r="DQ32" s="1861" t="n">
        <x:f t="shared" si="15"/>
        <x:v>346.42278</x:v>
      </x:c>
      <x:c r="DR32" s="1861" t="n">
        <x:f t="shared" si="16"/>
        <x:v>0.43884</x:v>
      </x:c>
      <x:c r="DS32" s="2101" t="str">
        <x:f t="shared" si="96"/>
        <x:v>#DIV/0!</x:v>
      </x:c>
      <x:c r="DT32" s="2102" t="str">
        <x:f t="shared" si="97"/>
        <x:v>#DIV/0!</x:v>
      </x:c>
      <x:c r="DU32" s="2103" t="str">
        <x:f t="shared" si="98"/>
        <x:v>#DIV/0!</x:v>
      </x:c>
      <x:c r="DV32" s="2104" t="str">
        <x:f t="shared" si="104"/>
        <x:v>#DIV/0!</x:v>
      </x:c>
    </x:row>
    <x:row r="33" ht="15.949999809265137" customHeight="1">
      <x:c r="A33" s="3064"/>
      <x:c r="B33" s="3065"/>
      <x:c r="C33" s="1829"/>
      <x:c r="D33" s="1830"/>
      <x:c r="E33" s="1098"/>
      <x:c r="F33" s="3066"/>
      <x:c r="G33" s="3067"/>
      <x:c r="H33" s="1845"/>
      <x:c r="I33" s="3068">
        <x:f t="shared" si="17"/>
      </x:c>
      <x:c r="J33" s="3069"/>
      <x:c r="K33" s="1831" t="str">
        <x:v>170</x:v>
      </x:c>
      <x:c r="L33" s="2205">
        <x:f t="shared" si="18"/>
      </x:c>
      <x:c r="M33" s="1838"/>
      <x:c r="N33" s="2208">
        <x:f t="shared" si="19"/>
      </x:c>
      <x:c r="O33" s="3070">
        <x:f t="shared" si="100"/>
      </x:c>
      <x:c r="P33" s="3071"/>
      <x:c r="Q33" s="285" t="n">
        <x:v>26.6</x:v>
      </x:c>
      <x:c r="R33" s="2094" t="n">
        <x:v>26.4</x:v>
      </x:c>
      <x:c r="S33" s="2105" t="n">
        <x:v>25.5</x:v>
      </x:c>
      <x:c r="T33" s="2095" t="n">
        <x:f t="shared" si="189"/>
        <x:v>26.166666666666668</x:v>
      </x:c>
      <x:c r="U33" s="2096"/>
      <x:c r="V33" s="2096"/>
      <x:c r="W33" s="2096"/>
      <x:c r="X33" s="286" t="str">
        <x:f t="shared" si="21"/>
        <x:v>#VALUE!</x:v>
      </x:c>
      <x:c r="Y33" s="2095"/>
      <x:c r="Z33" s="1583">
        <x:f t="shared" si="22"/>
      </x:c>
      <x:c r="AA33" s="1379" t="n">
        <x:f t="shared" si="23"/>
        <x:v>0</x:v>
      </x:c>
      <x:c r="AB33" s="1302">
        <x:f t="shared" si="24"/>
      </x:c>
      <x:c r="AC33" s="1582" t="str">
        <x:f t="shared" si="25"/>
        <x:v>#VALUE!</x:v>
      </x:c>
      <x:c r="AD33" s="1582" t="str">
        <x:f t="shared" si="26"/>
        <x:v>#VALUE!</x:v>
      </x:c>
      <x:c r="AE33" s="1368">
        <x:f t="shared" si="0"/>
      </x:c>
      <x:c r="AF33" s="149">
        <x:f t="shared" si="101"/>
      </x:c>
      <x:c r="AG33" s="149">
        <x:f t="shared" si="27"/>
      </x:c>
      <x:c r="AH33" s="1787" t="n">
        <x:v>0</x:v>
      </x:c>
      <x:c r="AI33" s="149" t="str">
        <x:f t="shared" si="28"/>
        <x:v>#VALUE!</x:v>
      </x:c>
      <x:c r="AJ33" s="1584" t="str">
        <x:f t="shared" si="29"/>
        <x:v>#VALUE!</x:v>
      </x:c>
      <x:c r="AK33" s="1302" t="str">
        <x:f t="shared" si="30"/>
        <x:v>#VALUE!</x:v>
      </x:c>
      <x:c r="AL33" s="149" t="str">
        <x:f t="shared" si="31"/>
        <x:v>#VALUE!</x:v>
      </x:c>
      <x:c r="AM33" s="149" t="str">
        <x:f t="shared" si="1"/>
        <x:v>#VALUE!</x:v>
      </x:c>
      <x:c r="AN33" s="149" t="str">
        <x:f t="shared" si="2"/>
        <x:v>#VALUE!</x:v>
      </x:c>
      <x:c r="AO33" s="149" t="str">
        <x:f t="shared" si="3"/>
        <x:v>#VALUE!</x:v>
      </x:c>
      <x:c r="AP33" s="149" t="str">
        <x:f t="shared" si="4"/>
        <x:v>#VALUE!</x:v>
      </x:c>
      <x:c r="AQ33" s="149" t="str">
        <x:f t="shared" si="32"/>
        <x:v>#VALUE!</x:v>
      </x:c>
      <x:c r="AR33" s="149" t="str">
        <x:f t="shared" si="33"/>
        <x:v>#VALUE!</x:v>
      </x:c>
      <x:c r="AS33" s="149" t="str">
        <x:f t="shared" si="34"/>
        <x:v>#VALUE!</x:v>
      </x:c>
      <x:c r="AT33" s="149" t="str">
        <x:f t="shared" si="35"/>
        <x:v>#VALUE!</x:v>
      </x:c>
      <x:c r="AU33" s="149" t="n">
        <x:f t="shared" si="36"/>
        <x:v>0</x:v>
      </x:c>
      <x:c r="AV33" s="149" t="str">
        <x:f t="shared" si="37"/>
        <x:v>#VALUE!</x:v>
      </x:c>
      <x:c r="AW33" s="149" t="str">
        <x:f t="shared" si="38"/>
        <x:v>#VALUE!</x:v>
      </x:c>
      <x:c r="AX33" s="1303" t="str">
        <x:f t="shared" si="39"/>
        <x:v>#VALUE!</x:v>
      </x:c>
      <x:c r="AY33" s="149" t="str">
        <x:f t="shared" si="40"/>
        <x:v>#VALUE!</x:v>
      </x:c>
      <x:c r="AZ33" s="149" t="str">
        <x:f t="shared" si="41"/>
        <x:v>#VALUE!</x:v>
      </x:c>
      <x:c r="BA33" s="149" t="str">
        <x:f t="shared" si="42"/>
        <x:v>#VALUE!</x:v>
      </x:c>
      <x:c r="BB33" s="149" t="str">
        <x:f t="shared" si="5"/>
        <x:v>#VALUE!</x:v>
      </x:c>
      <x:c r="BC33" s="149" t="str">
        <x:f t="shared" si="43"/>
        <x:v>#VALUE!</x:v>
      </x:c>
      <x:c r="BD33" s="149" t="str">
        <x:f t="shared" si="44"/>
        <x:v>#VALUE!</x:v>
      </x:c>
      <x:c r="BE33" s="149" t="str">
        <x:f t="shared" si="45"/>
        <x:v>#VALUE!</x:v>
      </x:c>
      <x:c r="BF33" s="149" t="str">
        <x:f t="shared" si="46"/>
        <x:v>#VALUE!</x:v>
      </x:c>
      <x:c r="BG33" s="149" t="str">
        <x:f t="shared" si="47"/>
        <x:v>#VALUE!</x:v>
      </x:c>
      <x:c r="BH33" s="149" t="str">
        <x:f t="shared" si="48"/>
        <x:v>#VALUE!</x:v>
      </x:c>
      <x:c r="BI33" s="149" t="str">
        <x:f t="shared" si="6"/>
        <x:v>#VALUE!</x:v>
      </x:c>
      <x:c r="BJ33" s="149" t="str">
        <x:f t="shared" si="7"/>
        <x:v>#VALUE!</x:v>
      </x:c>
      <x:c r="BK33" s="149" t="str">
        <x:f t="shared" si="8"/>
        <x:v>#VALUE!</x:v>
      </x:c>
      <x:c r="BL33" s="149" t="str">
        <x:f t="shared" si="49"/>
        <x:v>#VALUE!</x:v>
      </x:c>
      <x:c r="BM33" s="149" t="str">
        <x:f t="shared" si="50"/>
        <x:v>#VALUE!</x:v>
      </x:c>
      <x:c r="BN33" s="149" t="str">
        <x:f t="shared" si="51"/>
        <x:v>#VALUE!</x:v>
      </x:c>
      <x:c r="BO33" s="149" t="str">
        <x:f t="shared" si="52"/>
        <x:v>#VALUE!</x:v>
      </x:c>
      <x:c r="BP33" s="149" t="n">
        <x:f t="shared" si="53"/>
        <x:v>0</x:v>
      </x:c>
      <x:c r="BQ33" s="149" t="str">
        <x:f t="shared" si="54"/>
        <x:v>#VALUE!</x:v>
      </x:c>
      <x:c r="BR33" s="149" t="str">
        <x:f t="shared" si="55"/>
        <x:v>#VALUE!</x:v>
      </x:c>
      <x:c r="BS33" s="149" t="str">
        <x:f t="shared" si="56"/>
        <x:v>#VALUE!</x:v>
      </x:c>
      <x:c r="BT33" s="149" t="str">
        <x:f t="shared" si="57"/>
        <x:v>#VALUE!</x:v>
      </x:c>
      <x:c r="BU33" s="149" t="str">
        <x:f t="shared" si="58"/>
        <x:v>#VALUE!</x:v>
      </x:c>
      <x:c r="BV33" s="149" t="str">
        <x:f t="shared" si="59"/>
        <x:v>#VALUE!</x:v>
      </x:c>
      <x:c r="BW33" s="149" t="n">
        <x:f t="shared" si="9"/>
        <x:v>0</x:v>
      </x:c>
      <x:c r="BX33" s="149" t="str">
        <x:f t="shared" si="60"/>
        <x:v>#VALUE!</x:v>
      </x:c>
      <x:c r="BY33" s="149" t="str">
        <x:f t="shared" si="61"/>
        <x:v>#VALUE!</x:v>
      </x:c>
      <x:c r="BZ33" s="149" t="str">
        <x:f t="shared" si="62"/>
        <x:v>#VALUE!</x:v>
      </x:c>
      <x:c r="CA33" s="149" t="str">
        <x:f t="shared" si="63"/>
        <x:v>#VALUE!</x:v>
      </x:c>
      <x:c r="CB33" s="149" t="str">
        <x:f t="shared" si="64"/>
        <x:v>#VALUE!</x:v>
      </x:c>
      <x:c r="CC33" s="149" t="str">
        <x:f t="shared" si="65"/>
        <x:v>#VALUE!</x:v>
      </x:c>
      <x:c r="CD33" s="149" t="str">
        <x:f t="shared" si="10"/>
        <x:v>#VALUE!</x:v>
      </x:c>
      <x:c r="CE33" s="149" t="str">
        <x:f t="shared" si="11"/>
        <x:v>#VALUE!</x:v>
      </x:c>
      <x:c r="CF33" s="149" t="str">
        <x:f t="shared" si="12"/>
        <x:v>#VALUE!</x:v>
      </x:c>
      <x:c r="CG33" s="149" t="str">
        <x:f t="shared" si="66"/>
        <x:v>#VALUE!</x:v>
      </x:c>
      <x:c r="CH33" s="149" t="str">
        <x:f t="shared" si="67"/>
        <x:v>#VALUE!</x:v>
      </x:c>
      <x:c r="CI33" s="149" t="str">
        <x:f t="shared" si="68"/>
        <x:v>#VALUE!</x:v>
      </x:c>
      <x:c r="CJ33" s="149" t="str">
        <x:f t="shared" si="69"/>
        <x:v>#VALUE!</x:v>
      </x:c>
      <x:c r="CK33" s="149" t="n">
        <x:f t="shared" si="70"/>
        <x:v>0</x:v>
      </x:c>
      <x:c r="CL33" s="149" t="str">
        <x:f t="shared" si="71"/>
        <x:v>#VALUE!</x:v>
      </x:c>
      <x:c r="CM33" s="149" t="str">
        <x:f t="shared" si="72"/>
        <x:v>#VALUE!</x:v>
      </x:c>
      <x:c r="CN33" s="149" t="str">
        <x:f t="shared" si="73"/>
        <x:v>#VALUE!</x:v>
      </x:c>
      <x:c r="CO33" s="149" t="str">
        <x:f t="shared" si="74"/>
        <x:v>#VALUE!</x:v>
      </x:c>
      <x:c r="CP33" s="149" t="str">
        <x:f t="shared" si="75"/>
        <x:v>#VALUE!</x:v>
      </x:c>
      <x:c r="CQ33" s="149" t="str">
        <x:f t="shared" si="76"/>
        <x:v>#VALUE!</x:v>
      </x:c>
      <x:c r="CR33" s="149" t="str">
        <x:f t="shared" si="13"/>
        <x:v>#VALUE!</x:v>
      </x:c>
      <x:c r="CS33" s="149" t="str">
        <x:f t="shared" si="77"/>
        <x:v>#VALUE!</x:v>
      </x:c>
      <x:c r="CT33" s="149" t="str">
        <x:f t="shared" si="78"/>
        <x:v>#VALUE!</x:v>
      </x:c>
      <x:c r="CU33" s="149" t="str">
        <x:f t="shared" si="79"/>
        <x:v>#VALUE!</x:v>
      </x:c>
      <x:c r="CV33" s="149" t="str">
        <x:f t="shared" si="80"/>
        <x:v>#VALUE!</x:v>
      </x:c>
      <x:c r="CW33" s="149" t="str">
        <x:f t="shared" si="81"/>
        <x:v>#VALUE!</x:v>
      </x:c>
      <x:c r="CX33" s="149" t="str">
        <x:f t="shared" si="82"/>
        <x:v>#VALUE!</x:v>
      </x:c>
      <x:c r="CY33" s="149" t="str">
        <x:f t="shared" si="83"/>
        <x:v>#VALUE!</x:v>
      </x:c>
      <x:c r="CZ33" s="149" t="str">
        <x:f t="shared" si="84"/>
        <x:v>#VALUE!</x:v>
      </x:c>
      <x:c r="DA33" s="149" t="str">
        <x:f t="shared" si="85"/>
        <x:v>#VALUE!</x:v>
      </x:c>
      <x:c r="DB33" s="149" t="str">
        <x:f t="shared" si="86"/>
        <x:v>#VALUE!</x:v>
      </x:c>
      <x:c r="DC33" s="149" t="str">
        <x:f t="shared" si="87"/>
        <x:v>#VALUE!</x:v>
      </x:c>
      <x:c r="DD33" s="149" t="str">
        <x:f t="shared" si="88"/>
        <x:v>#VALUE!</x:v>
      </x:c>
      <x:c r="DE33" s="149" t="str">
        <x:f t="shared" si="89"/>
        <x:v>#VALUE!</x:v>
      </x:c>
      <x:c r="DF33" s="1210" t="str">
        <x:f t="shared" si="90"/>
        <x:v>#VALUE!</x:v>
      </x:c>
      <x:c r="DG33" s="1210" t="str">
        <x:f t="shared" si="91"/>
        <x:v>#VALUE!</x:v>
      </x:c>
      <x:c r="DH33" s="1210" t="str">
        <x:f t="shared" si="92"/>
        <x:v>#VALUE!</x:v>
      </x:c>
      <x:c r="DI33" s="149"/>
      <x:c r="DJ33" s="1255" t="str">
        <x:f t="shared" si="93"/>
        <x:v>#VALUE!</x:v>
      </x:c>
      <x:c r="DK33" s="2097" t="str">
        <x:f t="shared" si="102"/>
        <x:v>#VALUE!</x:v>
      </x:c>
      <x:c r="DL33" s="2098" t="str">
        <x:f t="shared" si="103"/>
        <x:v>#VALUE!</x:v>
      </x:c>
      <x:c r="DM33" s="2097" t="str">
        <x:f t="shared" si="94"/>
        <x:v>#VALUE!</x:v>
      </x:c>
      <x:c r="DN33" s="2099" t="str">
        <x:f t="shared" si="14"/>
        <x:v>#VALUE!</x:v>
      </x:c>
      <x:c r="DO33" s="2089"/>
      <x:c r="DP33" s="2100" t="str">
        <x:f t="shared" si="95"/>
        <x:v>#VALUE!</x:v>
      </x:c>
      <x:c r="DQ33" s="1861" t="str">
        <x:f t="shared" si="15"/>
        <x:v>#VALUE!</x:v>
      </x:c>
      <x:c r="DR33" s="1861" t="str">
        <x:f t="shared" si="16"/>
        <x:v>#VALUE!</x:v>
      </x:c>
      <x:c r="DS33" s="2101" t="str">
        <x:f t="shared" si="96"/>
        <x:v>#VALUE!</x:v>
      </x:c>
      <x:c r="DT33" s="2102" t="str">
        <x:f t="shared" si="97"/>
        <x:v>#VALUE!</x:v>
      </x:c>
      <x:c r="DU33" s="2103" t="str">
        <x:f t="shared" si="98"/>
        <x:v>#VALUE!</x:v>
      </x:c>
      <x:c r="DV33" s="2104" t="str">
        <x:f t="shared" si="104"/>
        <x:v>#VALUE!</x:v>
      </x:c>
    </x:row>
    <x:row r="34" ht="15.949999809265137" customHeight="1">
      <x:c r="A34" s="3145"/>
      <x:c r="B34" s="3146"/>
      <x:c r="C34" s="1839"/>
      <x:c r="D34" s="1840"/>
      <x:c r="E34" s="1841"/>
      <x:c r="F34" s="3147"/>
      <x:c r="G34" s="3147"/>
      <x:c r="H34" s="1846"/>
      <x:c r="I34" s="3148">
        <x:f t="shared" si="17"/>
      </x:c>
      <x:c r="J34" s="3149"/>
      <x:c r="K34" s="1842" t="str">
        <x:v>170</x:v>
      </x:c>
      <x:c r="L34" s="2206">
        <x:f t="shared" si="18"/>
      </x:c>
      <x:c r="M34" s="1843"/>
      <x:c r="N34" s="2209">
        <x:f t="shared" si="19"/>
      </x:c>
      <x:c r="O34" s="3150">
        <x:f t="shared" si="100"/>
      </x:c>
      <x:c r="P34" s="3151"/>
      <x:c r="Q34" s="285" t="n">
        <x:v>26.6</x:v>
      </x:c>
      <x:c r="R34" s="2094" t="n">
        <x:v>26.4</x:v>
      </x:c>
      <x:c r="S34" s="2105" t="n">
        <x:v>25.5</x:v>
      </x:c>
      <x:c r="T34" s="2095" t="n">
        <x:f t="shared" si="189"/>
        <x:v>26.166666666666668</x:v>
      </x:c>
      <x:c r="U34" s="2096"/>
      <x:c r="V34" s="2096"/>
      <x:c r="W34" s="2096"/>
      <x:c r="X34" s="286" t="str">
        <x:f t="shared" si="21"/>
        <x:v>#VALUE!</x:v>
      </x:c>
      <x:c r="Y34" s="2095"/>
      <x:c r="Z34" s="1583">
        <x:f t="shared" si="22"/>
      </x:c>
      <x:c r="AA34" s="1379" t="n">
        <x:f t="shared" si="23"/>
        <x:v>0</x:v>
      </x:c>
      <x:c r="AB34" s="1302">
        <x:f t="shared" si="24"/>
      </x:c>
      <x:c r="AC34" s="1582" t="str">
        <x:f t="shared" si="25"/>
        <x:v>#VALUE!</x:v>
      </x:c>
      <x:c r="AD34" s="1582" t="str">
        <x:f t="shared" si="26"/>
        <x:v>#VALUE!</x:v>
      </x:c>
      <x:c r="AE34" s="1368">
        <x:f t="shared" si="0"/>
      </x:c>
      <x:c r="AF34" s="149">
        <x:f t="shared" si="101"/>
      </x:c>
      <x:c r="AG34" s="149">
        <x:f t="shared" si="27"/>
      </x:c>
      <x:c r="AH34" s="1787" t="n">
        <x:v>0</x:v>
      </x:c>
      <x:c r="AI34" s="149" t="str">
        <x:f t="shared" si="28"/>
        <x:v>#VALUE!</x:v>
      </x:c>
      <x:c r="AJ34" s="1584" t="str">
        <x:f t="shared" si="29"/>
        <x:v>#VALUE!</x:v>
      </x:c>
      <x:c r="AK34" s="1302" t="str">
        <x:f t="shared" si="30"/>
        <x:v>#VALUE!</x:v>
      </x:c>
      <x:c r="AL34" s="149" t="str">
        <x:f t="shared" si="31"/>
        <x:v>#VALUE!</x:v>
      </x:c>
      <x:c r="AM34" s="149" t="str">
        <x:f t="shared" si="1"/>
        <x:v>#VALUE!</x:v>
      </x:c>
      <x:c r="AN34" s="149" t="str">
        <x:f t="shared" si="2"/>
        <x:v>#VALUE!</x:v>
      </x:c>
      <x:c r="AO34" s="149" t="str">
        <x:f t="shared" si="3"/>
        <x:v>#VALUE!</x:v>
      </x:c>
      <x:c r="AP34" s="149" t="str">
        <x:f t="shared" si="4"/>
        <x:v>#VALUE!</x:v>
      </x:c>
      <x:c r="AQ34" s="149" t="str">
        <x:f t="shared" si="32"/>
        <x:v>#VALUE!</x:v>
      </x:c>
      <x:c r="AR34" s="149" t="str">
        <x:f t="shared" si="33"/>
        <x:v>#VALUE!</x:v>
      </x:c>
      <x:c r="AS34" s="149" t="str">
        <x:f t="shared" si="34"/>
        <x:v>#VALUE!</x:v>
      </x:c>
      <x:c r="AT34" s="149" t="str">
        <x:f t="shared" si="35"/>
        <x:v>#VALUE!</x:v>
      </x:c>
      <x:c r="AU34" s="149" t="n">
        <x:f t="shared" si="36"/>
        <x:v>0</x:v>
      </x:c>
      <x:c r="AV34" s="149" t="str">
        <x:f t="shared" si="37"/>
        <x:v>#VALUE!</x:v>
      </x:c>
      <x:c r="AW34" s="149" t="str">
        <x:f t="shared" si="38"/>
        <x:v>#VALUE!</x:v>
      </x:c>
      <x:c r="AX34" s="1303" t="str">
        <x:f t="shared" si="39"/>
        <x:v>#VALUE!</x:v>
      </x:c>
      <x:c r="AY34" s="149" t="str">
        <x:f t="shared" si="40"/>
        <x:v>#VALUE!</x:v>
      </x:c>
      <x:c r="AZ34" s="149" t="str">
        <x:f t="shared" si="41"/>
        <x:v>#VALUE!</x:v>
      </x:c>
      <x:c r="BA34" s="149" t="str">
        <x:f t="shared" si="42"/>
        <x:v>#VALUE!</x:v>
      </x:c>
      <x:c r="BB34" s="149" t="str">
        <x:f t="shared" si="5"/>
        <x:v>#VALUE!</x:v>
      </x:c>
      <x:c r="BC34" s="149" t="str">
        <x:f t="shared" si="43"/>
        <x:v>#VALUE!</x:v>
      </x:c>
      <x:c r="BD34" s="149" t="str">
        <x:f t="shared" si="44"/>
        <x:v>#VALUE!</x:v>
      </x:c>
      <x:c r="BE34" s="149" t="str">
        <x:f t="shared" si="45"/>
        <x:v>#VALUE!</x:v>
      </x:c>
      <x:c r="BF34" s="149" t="str">
        <x:f t="shared" si="46"/>
        <x:v>#VALUE!</x:v>
      </x:c>
      <x:c r="BG34" s="149" t="str">
        <x:f t="shared" si="47"/>
        <x:v>#VALUE!</x:v>
      </x:c>
      <x:c r="BH34" s="149" t="str">
        <x:f t="shared" si="48"/>
        <x:v>#VALUE!</x:v>
      </x:c>
      <x:c r="BI34" s="149" t="str">
        <x:f t="shared" si="6"/>
        <x:v>#VALUE!</x:v>
      </x:c>
      <x:c r="BJ34" s="149" t="str">
        <x:f t="shared" si="7"/>
        <x:v>#VALUE!</x:v>
      </x:c>
      <x:c r="BK34" s="149" t="str">
        <x:f t="shared" si="8"/>
        <x:v>#VALUE!</x:v>
      </x:c>
      <x:c r="BL34" s="149" t="str">
        <x:f t="shared" si="49"/>
        <x:v>#VALUE!</x:v>
      </x:c>
      <x:c r="BM34" s="149" t="str">
        <x:f t="shared" si="50"/>
        <x:v>#VALUE!</x:v>
      </x:c>
      <x:c r="BN34" s="149" t="str">
        <x:f t="shared" si="51"/>
        <x:v>#VALUE!</x:v>
      </x:c>
      <x:c r="BO34" s="149" t="str">
        <x:f t="shared" si="52"/>
        <x:v>#VALUE!</x:v>
      </x:c>
      <x:c r="BP34" s="149" t="n">
        <x:f t="shared" si="53"/>
        <x:v>0</x:v>
      </x:c>
      <x:c r="BQ34" s="149" t="str">
        <x:f t="shared" si="54"/>
        <x:v>#VALUE!</x:v>
      </x:c>
      <x:c r="BR34" s="149" t="str">
        <x:f t="shared" si="55"/>
        <x:v>#VALUE!</x:v>
      </x:c>
      <x:c r="BS34" s="149" t="str">
        <x:f t="shared" si="56"/>
        <x:v>#VALUE!</x:v>
      </x:c>
      <x:c r="BT34" s="149" t="str">
        <x:f t="shared" si="57"/>
        <x:v>#VALUE!</x:v>
      </x:c>
      <x:c r="BU34" s="149" t="str">
        <x:f t="shared" si="58"/>
        <x:v>#VALUE!</x:v>
      </x:c>
      <x:c r="BV34" s="149" t="str">
        <x:f t="shared" si="59"/>
        <x:v>#VALUE!</x:v>
      </x:c>
      <x:c r="BW34" s="149" t="n">
        <x:f t="shared" si="9"/>
        <x:v>0</x:v>
      </x:c>
      <x:c r="BX34" s="149" t="str">
        <x:f t="shared" si="60"/>
        <x:v>#VALUE!</x:v>
      </x:c>
      <x:c r="BY34" s="149" t="str">
        <x:f t="shared" si="61"/>
        <x:v>#VALUE!</x:v>
      </x:c>
      <x:c r="BZ34" s="149" t="str">
        <x:f t="shared" si="62"/>
        <x:v>#VALUE!</x:v>
      </x:c>
      <x:c r="CA34" s="149" t="str">
        <x:f t="shared" si="63"/>
        <x:v>#VALUE!</x:v>
      </x:c>
      <x:c r="CB34" s="149" t="str">
        <x:f t="shared" si="64"/>
        <x:v>#VALUE!</x:v>
      </x:c>
      <x:c r="CC34" s="149" t="str">
        <x:f t="shared" si="65"/>
        <x:v>#VALUE!</x:v>
      </x:c>
      <x:c r="CD34" s="149" t="str">
        <x:f t="shared" si="10"/>
        <x:v>#VALUE!</x:v>
      </x:c>
      <x:c r="CE34" s="149" t="str">
        <x:f t="shared" si="11"/>
        <x:v>#VALUE!</x:v>
      </x:c>
      <x:c r="CF34" s="149" t="str">
        <x:f t="shared" si="12"/>
        <x:v>#VALUE!</x:v>
      </x:c>
      <x:c r="CG34" s="149" t="str">
        <x:f t="shared" si="66"/>
        <x:v>#VALUE!</x:v>
      </x:c>
      <x:c r="CH34" s="149" t="str">
        <x:f t="shared" si="67"/>
        <x:v>#VALUE!</x:v>
      </x:c>
      <x:c r="CI34" s="149" t="str">
        <x:f t="shared" si="68"/>
        <x:v>#VALUE!</x:v>
      </x:c>
      <x:c r="CJ34" s="149" t="str">
        <x:f t="shared" si="69"/>
        <x:v>#VALUE!</x:v>
      </x:c>
      <x:c r="CK34" s="149" t="n">
        <x:f t="shared" si="70"/>
        <x:v>0</x:v>
      </x:c>
      <x:c r="CL34" s="149" t="str">
        <x:f t="shared" si="71"/>
        <x:v>#VALUE!</x:v>
      </x:c>
      <x:c r="CM34" s="149" t="str">
        <x:f t="shared" si="72"/>
        <x:v>#VALUE!</x:v>
      </x:c>
      <x:c r="CN34" s="149" t="str">
        <x:f t="shared" si="73"/>
        <x:v>#VALUE!</x:v>
      </x:c>
      <x:c r="CO34" s="149" t="str">
        <x:f t="shared" si="74"/>
        <x:v>#VALUE!</x:v>
      </x:c>
      <x:c r="CP34" s="149" t="str">
        <x:f t="shared" si="75"/>
        <x:v>#VALUE!</x:v>
      </x:c>
      <x:c r="CQ34" s="149" t="str">
        <x:f t="shared" si="76"/>
        <x:v>#VALUE!</x:v>
      </x:c>
      <x:c r="CR34" s="149" t="str">
        <x:f t="shared" si="13"/>
        <x:v>#VALUE!</x:v>
      </x:c>
      <x:c r="CS34" s="149" t="str">
        <x:f t="shared" si="77"/>
        <x:v>#VALUE!</x:v>
      </x:c>
      <x:c r="CT34" s="149" t="str">
        <x:f t="shared" si="78"/>
        <x:v>#VALUE!</x:v>
      </x:c>
      <x:c r="CU34" s="149" t="str">
        <x:f t="shared" si="79"/>
        <x:v>#VALUE!</x:v>
      </x:c>
      <x:c r="CV34" s="149" t="str">
        <x:f t="shared" si="80"/>
        <x:v>#VALUE!</x:v>
      </x:c>
      <x:c r="CW34" s="149" t="str">
        <x:f t="shared" si="81"/>
        <x:v>#VALUE!</x:v>
      </x:c>
      <x:c r="CX34" s="149" t="str">
        <x:f t="shared" si="82"/>
        <x:v>#VALUE!</x:v>
      </x:c>
      <x:c r="CY34" s="149" t="str">
        <x:f t="shared" si="83"/>
        <x:v>#VALUE!</x:v>
      </x:c>
      <x:c r="CZ34" s="149" t="str">
        <x:f t="shared" si="84"/>
        <x:v>#VALUE!</x:v>
      </x:c>
      <x:c r="DA34" s="149" t="str">
        <x:f t="shared" si="85"/>
        <x:v>#VALUE!</x:v>
      </x:c>
      <x:c r="DB34" s="149" t="str">
        <x:f t="shared" si="86"/>
        <x:v>#VALUE!</x:v>
      </x:c>
      <x:c r="DC34" s="149" t="str">
        <x:f t="shared" si="87"/>
        <x:v>#VALUE!</x:v>
      </x:c>
      <x:c r="DD34" s="149" t="str">
        <x:f t="shared" si="88"/>
        <x:v>#VALUE!</x:v>
      </x:c>
      <x:c r="DE34" s="149" t="str">
        <x:f t="shared" si="89"/>
        <x:v>#VALUE!</x:v>
      </x:c>
      <x:c r="DF34" s="1210" t="str">
        <x:f t="shared" si="90"/>
        <x:v>#VALUE!</x:v>
      </x:c>
      <x:c r="DG34" s="1210" t="str">
        <x:f t="shared" si="91"/>
        <x:v>#VALUE!</x:v>
      </x:c>
      <x:c r="DH34" s="1210" t="str">
        <x:f t="shared" si="92"/>
        <x:v>#VALUE!</x:v>
      </x:c>
      <x:c r="DI34" s="149"/>
      <x:c r="DJ34" s="1255" t="str">
        <x:f t="shared" si="93"/>
        <x:v>#VALUE!</x:v>
      </x:c>
      <x:c r="DK34" s="2097" t="str">
        <x:f t="shared" si="102"/>
        <x:v>#VALUE!</x:v>
      </x:c>
      <x:c r="DL34" s="2098" t="str">
        <x:f t="shared" si="103"/>
        <x:v>#VALUE!</x:v>
      </x:c>
      <x:c r="DM34" s="2097" t="str">
        <x:f t="shared" si="94"/>
        <x:v>#VALUE!</x:v>
      </x:c>
      <x:c r="DN34" s="2099" t="str">
        <x:f t="shared" si="14"/>
        <x:v>#VALUE!</x:v>
      </x:c>
      <x:c r="DO34" s="2089"/>
      <x:c r="DP34" s="2100" t="str">
        <x:f t="shared" si="95"/>
        <x:v>#VALUE!</x:v>
      </x:c>
      <x:c r="DQ34" s="1861" t="str">
        <x:f t="shared" si="15"/>
        <x:v>#VALUE!</x:v>
      </x:c>
      <x:c r="DR34" s="1861" t="str">
        <x:f t="shared" si="16"/>
        <x:v>#VALUE!</x:v>
      </x:c>
      <x:c r="DS34" s="2101" t="str">
        <x:f t="shared" si="96"/>
        <x:v>#VALUE!</x:v>
      </x:c>
      <x:c r="DT34" s="2102" t="str">
        <x:f t="shared" si="97"/>
        <x:v>#VALUE!</x:v>
      </x:c>
      <x:c r="DU34" s="2103" t="str">
        <x:f t="shared" si="98"/>
        <x:v>#VALUE!</x:v>
      </x:c>
      <x:c r="DV34" s="2104" t="str">
        <x:f t="shared" si="104"/>
        <x:v>#VALUE!</x:v>
      </x:c>
    </x:row>
    <x:row r="35" ht="18" customHeight="1">
      <x:c r="A35" s="3127" t="str">
        <x:v>TOTALS</x:v>
      </x:c>
      <x:c r="B35" s="3127"/>
      <x:c r="C35" s="3127"/>
      <x:c r="D35" s="3127"/>
      <x:c r="E35" s="2199" t="n">
        <x:v>6127.321</x:v>
      </x:c>
      <x:c r="F35" s="3128"/>
      <x:c r="G35" s="3128"/>
      <x:c r="H35" s="2200" t="n">
        <x:v>2.02</x:v>
      </x:c>
      <x:c r="I35" s="3129" t="n">
        <x:v>38526.99</x:v>
      </x:c>
      <x:c r="J35" s="3130"/>
      <x:c r="K35" s="2201" t="n">
        <x:v>31.8</x:v>
      </x:c>
      <x:c r="L35" s="2202" t="n">
        <x:v>78.1</x:v>
      </x:c>
      <x:c r="M35" s="2106" t="n">
        <x:v>0</x:v>
      </x:c>
      <x:c r="N35" s="2203" t="n">
        <x:v>0.9915791500971137</x:v>
      </x:c>
      <x:c r="O35" s="3131" t="n">
        <x:v>38202.56</x:v>
      </x:c>
      <x:c r="P35" s="3132"/>
      <x:c r="Q35" s="285"/>
      <x:c r="R35" s="2107"/>
      <x:c r="S35" s="2108"/>
      <x:c r="T35" s="2108"/>
      <x:c r="U35" s="2108"/>
      <x:c r="V35" s="2108"/>
      <x:c r="W35" s="2108"/>
      <x:c r="X35" s="2108"/>
      <x:c r="Y35" s="2108"/>
      <x:c r="Z35" s="1368"/>
      <x:c r="AA35" s="1379" t="n">
        <x:f t="shared" si="23"/>
        <x:v>0</x:v>
      </x:c>
      <x:c r="AB35" s="1302"/>
      <x:c r="AC35" s="1210"/>
      <x:c r="AD35" s="1210"/>
      <x:c r="AE35" s="1368"/>
      <x:c r="AF35" s="149"/>
      <x:c r="AG35" s="149"/>
      <x:c r="AH35" s="149"/>
      <x:c r="AI35" s="149" t="n">
        <x:v>2</x:v>
      </x:c>
      <x:c r="AJ35" s="1584" t="n">
        <x:f t="shared" si="29"/>
        <x:v>865.6507287201468</x:v>
      </x:c>
      <x:c r="AK35" s="1302" t="n">
        <x:v>15</x:v>
      </x:c>
      <x:c r="AL35" s="149" t="n">
        <x:v>0.023809523809523808</x:v>
      </x:c>
      <x:c r="AM35" s="149" t="n">
        <x:f t="shared" si="1"/>
        <x:v>59.00662131626912</x:v>
      </x:c>
      <x:c r="AN35" s="149" t="n">
        <x:f t="shared" si="2"/>
        <x:v>103.872</x:v>
      </x:c>
      <x:c r="AO35" s="149" t="n">
        <x:f t="shared" si="3"/>
        <x:v>0.2701</x:v>
      </x:c>
      <x:c r="AP35" s="149" t="n">
        <x:f t="shared" si="4"/>
        <x:v>0</x:v>
      </x:c>
      <x:c r="AQ35" s="149" t="n">
        <x:v>9.529702396553329e-7</x:v>
      </x:c>
      <x:c r="AR35" s="149" t="n">
        <x:v>2</x:v>
      </x:c>
      <x:c r="AS35" s="149" t="n">
        <x:v>865.651553658979</x:v>
      </x:c>
      <x:c r="AT35" s="149" t="n">
        <x:v>0.0004506349602002518</x:v>
      </x:c>
      <x:c r="AU35" s="149" t="n">
        <x:f t="shared" si="36"/>
        <x:v>0</x:v>
      </x:c>
      <x:c r="AV35" s="149" t="n">
        <x:v>1</x:v>
      </x:c>
      <x:c r="AW35" s="149" t="n">
        <x:v>0.392497355625345</x:v>
      </x:c>
      <x:c r="AX35" s="1303" t="n">
        <x:v>1</x:v>
      </x:c>
      <x:c r="AY35" s="149" t="n">
        <x:v>1</x:v>
      </x:c>
      <x:c r="AZ35" s="149" t="n">
        <x:v>865.6507287201468</x:v>
      </x:c>
      <x:c r="BA35" s="149" t="n">
        <x:v>0</x:v>
      </x:c>
      <x:c r="BB35" s="149" t="n">
        <x:f t="shared" si="5"/>
        <x:v>1.3</x:v>
      </x:c>
      <x:c r="BC35" s="149" t="n">
        <x:v>0</x:v>
      </x:c>
      <x:c r="BD35" s="149" t="n">
        <x:v>0</x:v>
      </x:c>
      <x:c r="BE35" s="149" t="n">
        <x:v>0</x:v>
      </x:c>
      <x:c r="BF35" s="149" t="n">
        <x:v>0</x:v>
      </x:c>
      <x:c r="BG35" s="149" t="n">
        <x:v>865.6507287201468</x:v>
      </x:c>
      <x:c r="BH35" s="149" t="n">
        <x:v>2</x:v>
      </x:c>
      <x:c r="BI35" s="149" t="n">
        <x:f t="shared" si="6"/>
        <x:v>103.872</x:v>
      </x:c>
      <x:c r="BJ35" s="149" t="n">
        <x:f t="shared" si="7"/>
        <x:v>0.2701</x:v>
      </x:c>
      <x:c r="BK35" s="149" t="n">
        <x:f t="shared" si="8"/>
        <x:v>0</x:v>
      </x:c>
      <x:c r="BL35" s="149" t="n">
        <x:v>0.000003098073127709175</x:v>
      </x:c>
      <x:c r="BM35" s="149" t="n">
        <x:v>1.3076009507754884</x:v>
      </x:c>
      <x:c r="BN35" s="149" t="n">
        <x:v>865.653410569344</x:v>
      </x:c>
      <x:c r="BO35" s="149" t="n">
        <x:v>0.00045063369620128687</x:v>
      </x:c>
      <x:c r="BP35" s="149" t="n">
        <x:f t="shared" si="53"/>
        <x:v>0</x:v>
      </x:c>
      <x:c r="BQ35" s="149" t="n">
        <x:v>1</x:v>
      </x:c>
      <x:c r="BR35" s="149" t="n">
        <x:v>0.392495571593136</x:v>
      </x:c>
      <x:c r="BS35" s="149" t="n">
        <x:v>1</x:v>
      </x:c>
      <x:c r="BT35" s="149" t="n">
        <x:v>1</x:v>
      </x:c>
      <x:c r="BU35" s="149" t="n">
        <x:v>865.6507287201468</x:v>
      </x:c>
      <x:c r="BV35" s="149" t="n">
        <x:v>0</x:v>
      </x:c>
      <x:c r="BW35" s="149" t="n">
        <x:f t="shared" si="9"/>
        <x:v>1.3</x:v>
      </x:c>
      <x:c r="BX35" s="149" t="n">
        <x:v>0</x:v>
      </x:c>
      <x:c r="BY35" s="149" t="n">
        <x:v>0</x:v>
      </x:c>
      <x:c r="BZ35" s="149" t="n">
        <x:v>0</x:v>
      </x:c>
      <x:c r="CA35" s="149" t="n">
        <x:v>0</x:v>
      </x:c>
      <x:c r="CB35" s="149" t="n">
        <x:v>865.6507287201468</x:v>
      </x:c>
      <x:c r="CC35" s="149" t="n">
        <x:v>2</x:v>
      </x:c>
      <x:c r="CD35" s="149" t="n">
        <x:f t="shared" si="10"/>
        <x:v>103.872</x:v>
      </x:c>
      <x:c r="CE35" s="149" t="n">
        <x:f t="shared" si="11"/>
        <x:v>0.2701</x:v>
      </x:c>
      <x:c r="CF35" s="149" t="n">
        <x:f t="shared" si="12"/>
        <x:v>0</x:v>
      </x:c>
      <x:c r="CG35" s="149" t="n">
        <x:v>0.000003098073127709175</x:v>
      </x:c>
      <x:c r="CH35" s="149" t="n">
        <x:v>1.3076009507754884</x:v>
      </x:c>
      <x:c r="CI35" s="149" t="n">
        <x:v>865.6507287201468</x:v>
      </x:c>
      <x:c r="CJ35" s="149" t="n">
        <x:v>0.000450635521738299</x:v>
      </x:c>
      <x:c r="CK35" s="149" t="n">
        <x:f t="shared" si="70"/>
        <x:v>0</x:v>
      </x:c>
      <x:c r="CL35" s="149" t="n">
        <x:v>1</x:v>
      </x:c>
      <x:c r="CM35" s="149" t="n">
        <x:v>0.39249814819408957</x:v>
      </x:c>
      <x:c r="CN35" s="149" t="n">
        <x:v>1</x:v>
      </x:c>
      <x:c r="CO35" s="149" t="n">
        <x:v>1</x:v>
      </x:c>
      <x:c r="CP35" s="149" t="n">
        <x:v>865.6507287201468</x:v>
      </x:c>
      <x:c r="CQ35" s="149" t="n">
        <x:v>0</x:v>
      </x:c>
      <x:c r="CR35" s="149" t="n">
        <x:f t="shared" si="13"/>
        <x:v>1.3</x:v>
      </x:c>
      <x:c r="CS35" s="149" t="n">
        <x:v>0</x:v>
      </x:c>
      <x:c r="CT35" s="149" t="n">
        <x:v>0</x:v>
      </x:c>
      <x:c r="CU35" s="149" t="n">
        <x:v>0</x:v>
      </x:c>
      <x:c r="CV35" s="149" t="n">
        <x:v>0</x:v>
      </x:c>
      <x:c r="CW35" s="149" t="n">
        <x:v>865.6507287201468</x:v>
      </x:c>
      <x:c r="CX35" s="149" t="n">
        <x:v>1</x:v>
      </x:c>
      <x:c r="CY35" s="149" t="n">
        <x:v>0.000450635521738299</x:v>
      </x:c>
      <x:c r="CZ35" s="149" t="n">
        <x:v>-1.000253580703216</x:v>
      </x:c>
      <x:c r="DA35" s="149" t="n">
        <x:v>1.000450691018931</x:v>
      </x:c>
      <x:c r="DB35" s="149" t="n">
        <x:v>0.47514132557374333</x:v>
      </x:c>
      <x:c r="DC35" s="149" t="n">
        <x:v>1</x:v>
      </x:c>
      <x:c r="DD35" s="149" t="n">
        <x:v>1.000450691018931</x:v>
      </x:c>
      <x:c r="DE35" s="149" t="n">
        <x:v>1.000450691018931</x:v>
      </x:c>
      <x:c r="DF35" s="1210" t="n">
        <x:v>1.00045</x:v>
      </x:c>
      <x:c r="DG35" s="1370" t="n">
        <x:v>1.0004</x:v>
      </x:c>
      <x:c r="DH35" s="1370" t="n">
        <x:v>1.0004</x:v>
      </x:c>
      <x:c r="DI35" s="149"/>
      <x:c r="DJ35" s="1255" t="n">
        <x:f t="shared" si="93"/>
        <x:v>5</x:v>
      </x:c>
      <x:c r="DK35" s="2097" t="n">
        <x:f t="shared" si="102"/>
        <x:v>32</x:v>
      </x:c>
      <x:c r="DL35" s="2098" t="n">
        <x:f t="shared" si="103"/>
        <x:v>864.5883669724769</x:v>
      </x:c>
      <x:c r="DM35" s="2097" t="n">
        <x:v>59</x:v>
      </x:c>
      <x:c r="DN35" s="2099" t="n">
        <x:f t="shared" si="14"/>
        <x:v>-1</x:v>
      </x:c>
      <x:c r="DO35" s="2089"/>
      <x:c r="DP35" s="2100" t="n">
        <x:v>864.59</x:v>
      </x:c>
      <x:c r="DQ35" s="1861" t="n">
        <x:f t="shared" si="15"/>
        <x:v>103.872</x:v>
      </x:c>
      <x:c r="DR35" s="1861" t="n">
        <x:f t="shared" si="16"/>
        <x:v>0.2701</x:v>
      </x:c>
      <x:c r="DS35" s="2101" t="n">
        <x:v>0.00013895624753</x:v>
      </x:c>
      <x:c r="DT35" s="2102" t="n">
        <x:v>0.000312402410391</x:v>
      </x:c>
      <x:c r="DU35" s="2103" t="n">
        <x:v>0.000451358657921</x:v>
      </x:c>
      <x:c r="DV35" s="2104" t="n">
        <x:v>1.0005</x:v>
      </x:c>
    </x:row>
    <x:row r="36" ht="14.25" customHeight="1">
      <x:c r="A36" s="2109"/>
      <x:c r="B36" s="2109"/>
      <x:c r="C36" s="2109"/>
      <x:c r="D36" s="2110"/>
      <x:c r="E36" s="2110"/>
      <x:c r="F36" s="2111"/>
      <x:c r="G36" s="2112"/>
      <x:c r="H36" s="2112"/>
      <x:c r="I36" s="2113"/>
      <x:c r="J36" s="2111"/>
      <x:c r="K36" s="2111"/>
      <x:c r="L36" s="2111"/>
      <x:c r="M36" s="2111"/>
      <x:c r="N36" s="2114" t="n">
        <x:v>1.00045</x:v>
      </x:c>
      <x:c r="O36" s="2115"/>
      <x:c r="P36" s="2111"/>
      <x:c r="Q36" s="2107"/>
      <x:c r="R36" s="2107"/>
      <x:c r="S36" s="2108"/>
      <x:c r="T36" s="2108"/>
      <x:c r="U36" s="2108"/>
      <x:c r="V36" s="2108"/>
      <x:c r="W36" s="2108"/>
      <x:c r="X36" s="2108"/>
      <x:c r="Y36" s="2108"/>
      <x:c r="Z36" s="1368"/>
      <x:c r="AA36" s="1302"/>
      <x:c r="AB36" s="1302"/>
      <x:c r="AC36" s="1210"/>
      <x:c r="AD36" s="1210"/>
      <x:c r="AE36" s="1368"/>
      <x:c r="AF36" s="149"/>
      <x:c r="AG36" s="149" t="str"/>
      <x:c r="AH36" s="149"/>
      <x:c r="AI36" s="149"/>
      <x:c r="AJ36" s="149"/>
      <x:c r="AK36" s="1302"/>
      <x:c r="AL36" s="149"/>
      <x:c r="AM36" s="149"/>
      <x:c r="AN36" s="149"/>
      <x:c r="AO36" s="149"/>
      <x:c r="AP36" s="149"/>
      <x:c r="AQ36" s="149"/>
      <x:c r="AR36" s="149"/>
      <x:c r="AS36" s="149"/>
      <x:c r="AT36" s="149"/>
      <x:c r="AU36" s="149"/>
      <x:c r="AV36" s="149"/>
      <x:c r="AW36" s="149"/>
      <x:c r="AX36" s="149"/>
      <x:c r="AY36" s="149"/>
      <x:c r="AZ36" s="149"/>
      <x:c r="BA36" s="149"/>
      <x:c r="BB36" s="149"/>
      <x:c r="BC36" s="149"/>
      <x:c r="BD36" s="149"/>
      <x:c r="BE36" s="149"/>
      <x:c r="BF36" s="149"/>
      <x:c r="BG36" s="149"/>
      <x:c r="BH36" s="149"/>
      <x:c r="BI36" s="149"/>
      <x:c r="BJ36" s="149"/>
      <x:c r="BK36" s="149"/>
      <x:c r="BL36" s="149"/>
      <x:c r="BM36" s="149"/>
      <x:c r="BN36" s="149"/>
      <x:c r="BO36" s="149"/>
      <x:c r="BP36" s="149"/>
      <x:c r="BQ36" s="149"/>
      <x:c r="BR36" s="149"/>
      <x:c r="BS36" s="149"/>
      <x:c r="BT36" s="149"/>
      <x:c r="BU36" s="149"/>
      <x:c r="BV36" s="149"/>
      <x:c r="BW36" s="149"/>
      <x:c r="BX36" s="149"/>
      <x:c r="BY36" s="149"/>
      <x:c r="BZ36" s="149"/>
      <x:c r="CA36" s="149"/>
      <x:c r="CB36" s="149"/>
      <x:c r="CC36" s="149"/>
      <x:c r="CD36" s="149"/>
      <x:c r="CE36" s="149"/>
      <x:c r="CF36" s="149"/>
      <x:c r="CG36" s="149"/>
      <x:c r="CH36" s="149"/>
      <x:c r="CI36" s="149"/>
      <x:c r="CJ36" s="149"/>
      <x:c r="CK36" s="149"/>
      <x:c r="CL36" s="149"/>
      <x:c r="CM36" s="149"/>
      <x:c r="CN36" s="149"/>
      <x:c r="CO36" s="149"/>
      <x:c r="CP36" s="149"/>
      <x:c r="CQ36" s="149"/>
      <x:c r="CR36" s="149"/>
      <x:c r="CS36" s="149"/>
      <x:c r="CT36" s="149"/>
      <x:c r="CU36" s="149"/>
      <x:c r="CV36" s="149"/>
      <x:c r="CW36" s="149"/>
      <x:c r="CX36" s="149"/>
      <x:c r="CY36" s="149"/>
      <x:c r="CZ36" s="149"/>
      <x:c r="DA36" s="149"/>
      <x:c r="DB36" s="149"/>
      <x:c r="DC36" s="149"/>
      <x:c r="DD36" s="149"/>
      <x:c r="DE36" s="149"/>
      <x:c r="DF36" s="149"/>
      <x:c r="DG36" s="1210"/>
      <x:c r="DH36" s="1210"/>
      <x:c r="DI36" s="149"/>
      <x:c r="DJ36" s="143"/>
      <x:c r="DK36" s="143"/>
      <x:c r="DL36" s="1312"/>
      <x:c r="DM36" s="143"/>
      <x:c r="DN36" s="143"/>
      <x:c r="DO36" s="143"/>
      <x:c r="DP36" s="143"/>
      <x:c r="DQ36" s="143"/>
      <x:c r="DR36" s="143"/>
      <x:c r="DS36" s="143"/>
      <x:c r="DT36" s="143"/>
      <x:c r="DU36" s="143"/>
      <x:c r="DV36" s="143"/>
    </x:row>
    <x:row r="37" ht="15" customHeight="1">
      <x:c r="A37" s="3133" t="str">
        <x:v>SUMMARY</x:v>
      </x:c>
      <x:c r="B37" s="3134"/>
      <x:c r="C37" s="3134"/>
      <x:c r="D37" s="3135"/>
      <x:c r="E37" s="3136" t="str">
        <x:v>QUANTITY</x:v>
      </x:c>
      <x:c r="F37" s="3137"/>
      <x:c r="G37" s="3138" t="str">
        <x:v>UNIT</x:v>
      </x:c>
      <x:c r="H37" s="3139"/>
      <x:c r="I37" s="3139"/>
      <x:c r="J37" s="3140"/>
      <x:c r="K37" s="2233" t="str">
        <x:v>SUMMARY ON BOARD</x:v>
      </x:c>
      <x:c r="L37" s="3141" t="str">
        <x:v>DRAFT m</x:v>
      </x:c>
      <x:c r="M37" s="3142"/>
      <x:c r="N37" s="3143" t="str">
        <x:v>SEA VALVE SEAL No.</x:v>
      </x:c>
      <x:c r="O37" s="3134"/>
      <x:c r="P37" s="3144"/>
      <x:c r="Q37" s="2116"/>
      <x:c r="R37" s="2116"/>
      <x:c r="S37" s="2117"/>
      <x:c r="T37" s="2117"/>
      <x:c r="U37" s="2117"/>
      <x:c r="V37" s="2117"/>
      <x:c r="W37" s="2117"/>
      <x:c r="X37" s="2117"/>
      <x:c r="Y37" s="2117"/>
      <x:c r="Z37" s="1368"/>
      <x:c r="AA37" s="1302"/>
      <x:c r="AB37" s="1302"/>
      <x:c r="AC37" s="149"/>
      <x:c r="AD37" s="149"/>
      <x:c r="AE37" s="1368"/>
      <x:c r="AF37" s="149"/>
      <x:c r="AG37" s="149"/>
      <x:c r="AH37" s="149"/>
      <x:c r="AI37" s="149"/>
      <x:c r="AJ37" s="149"/>
      <x:c r="AK37" s="149"/>
      <x:c r="AL37" s="149"/>
      <x:c r="AM37" s="149"/>
      <x:c r="AN37" s="149"/>
      <x:c r="AO37" s="149"/>
      <x:c r="AP37" s="149"/>
      <x:c r="AQ37" s="149"/>
      <x:c r="AR37" s="149"/>
      <x:c r="AS37" s="149"/>
      <x:c r="AT37" s="149"/>
      <x:c r="AU37" s="149"/>
      <x:c r="AV37" s="149"/>
      <x:c r="AW37" s="149"/>
      <x:c r="AX37" s="149"/>
      <x:c r="AY37" s="149"/>
      <x:c r="AZ37" s="149"/>
      <x:c r="BA37" s="149"/>
      <x:c r="BB37" s="149"/>
      <x:c r="BC37" s="149"/>
      <x:c r="BD37" s="149"/>
      <x:c r="BE37" s="149"/>
      <x:c r="BF37" s="149"/>
      <x:c r="BG37" s="149"/>
      <x:c r="BH37" s="149"/>
      <x:c r="BI37" s="149"/>
      <x:c r="BJ37" s="149"/>
      <x:c r="BK37" s="149"/>
      <x:c r="BL37" s="149"/>
      <x:c r="BM37" s="149"/>
      <x:c r="BN37" s="149"/>
      <x:c r="BO37" s="149"/>
      <x:c r="BP37" s="149"/>
      <x:c r="BQ37" s="149"/>
      <x:c r="BR37" s="149"/>
      <x:c r="BS37" s="149"/>
      <x:c r="BT37" s="149"/>
      <x:c r="BU37" s="149"/>
      <x:c r="BV37" s="149"/>
      <x:c r="BW37" s="149"/>
      <x:c r="BX37" s="149"/>
      <x:c r="BY37" s="149"/>
      <x:c r="BZ37" s="149"/>
      <x:c r="CA37" s="149"/>
      <x:c r="CB37" s="149"/>
      <x:c r="CC37" s="149"/>
      <x:c r="CD37" s="149"/>
      <x:c r="CE37" s="149"/>
      <x:c r="CF37" s="149"/>
      <x:c r="CG37" s="149"/>
      <x:c r="CH37" s="149"/>
      <x:c r="CI37" s="149"/>
      <x:c r="CJ37" s="149"/>
      <x:c r="CK37" s="149"/>
      <x:c r="CL37" s="149"/>
      <x:c r="CM37" s="149"/>
      <x:c r="CN37" s="149"/>
      <x:c r="CO37" s="149"/>
      <x:c r="CP37" s="149"/>
      <x:c r="CQ37" s="149"/>
      <x:c r="CR37" s="149"/>
      <x:c r="CS37" s="149"/>
      <x:c r="CT37" s="149"/>
      <x:c r="CU37" s="149"/>
      <x:c r="CV37" s="149"/>
      <x:c r="CW37" s="149"/>
      <x:c r="CX37" s="149"/>
      <x:c r="CY37" s="149"/>
      <x:c r="CZ37" s="149"/>
      <x:c r="DA37" s="149"/>
      <x:c r="DB37" s="149"/>
      <x:c r="DC37" s="149"/>
      <x:c r="DD37" s="149"/>
      <x:c r="DE37" s="149"/>
      <x:c r="DF37" s="149"/>
      <x:c r="DG37" s="1210"/>
      <x:c r="DH37" s="1210"/>
      <x:c r="DI37" s="149"/>
      <x:c r="DJ37" s="1313"/>
      <x:c r="DK37" s="1313"/>
      <x:c r="DL37" s="1313"/>
      <x:c r="DM37" s="1313"/>
      <x:c r="DN37" s="1313"/>
      <x:c r="DO37" s="1313"/>
      <x:c r="DP37" s="1313"/>
      <x:c r="DQ37" s="1313"/>
      <x:c r="DR37" s="1313"/>
      <x:c r="DS37" s="1313"/>
      <x:c r="DT37" s="1313"/>
      <x:c r="DU37" s="1313"/>
      <x:c r="DV37" s="1313"/>
    </x:row>
    <x:row r="38" ht="15.949999809265137" customHeight="1">
      <x:c r="A38" s="2229" t="str">
        <x:v>Total Observed Volume</x:v>
      </x:c>
      <x:c r="B38" s="2230"/>
      <x:c r="C38" s="2230"/>
      <x:c r="D38" s="2230"/>
      <x:c r="E38" s="3108" t="n">
        <x:v>38539.697153652</x:v>
      </x:c>
      <x:c r="F38" s="3109"/>
      <x:c r="G38" s="3122" t="str">
        <x:v>Density @ 15°C</x:v>
      </x:c>
      <x:c r="H38" s="3123"/>
      <x:c r="I38" s="3123"/>
      <x:c r="J38" s="3124"/>
      <x:c r="K38" s="2231" t="n">
        <x:v>0.866</x:v>
      </x:c>
      <x:c r="L38" s="2232" t="str">
        <x:v>Fwd</x:v>
      </x:c>
      <x:c r="M38" s="1627" t="n">
        <x:v>11.6</x:v>
      </x:c>
      <x:c r="N38" s="2228" t="str">
        <x:v>Port</x:v>
      </x:c>
      <x:c r="O38" s="3125" t="n">
        <x:v>7830</x:v>
      </x:c>
      <x:c r="P38" s="3126"/>
      <x:c r="Q38" s="2118"/>
      <x:c r="R38" s="2118"/>
      <x:c r="S38" s="2119"/>
      <x:c r="T38" s="2119"/>
      <x:c r="U38" s="2119"/>
      <x:c r="V38" s="2119"/>
      <x:c r="W38" s="2119"/>
      <x:c r="X38" s="2119"/>
      <x:c r="Y38" s="2119"/>
      <x:c r="Z38" s="1585" t="n">
        <x:v>5270.5511629</x:v>
      </x:c>
      <x:c r="AA38" s="1302"/>
      <x:c r="AB38" s="1302"/>
      <x:c r="AC38" s="149"/>
      <x:c r="AD38" s="149"/>
      <x:c r="AE38" s="1586" t="n">
        <x:v>5187.1839168999995</x:v>
      </x:c>
      <x:c r="AF38" s="1587" t="n">
        <x:v>1213340.458</x:v>
      </x:c>
      <x:c r="AG38" s="1587" t="n">
        <x:v>2982786.2460000003</x:v>
      </x:c>
      <x:c r="AH38" s="149"/>
      <x:c r="AI38" s="149"/>
      <x:c r="AJ38" s="149"/>
      <x:c r="AK38" s="149"/>
      <x:c r="AL38" s="149"/>
      <x:c r="AM38" s="149"/>
      <x:c r="AN38" s="149"/>
      <x:c r="AO38" s="149"/>
      <x:c r="AP38" s="149"/>
      <x:c r="AQ38" s="149"/>
      <x:c r="AR38" s="149"/>
      <x:c r="AS38" s="149"/>
      <x:c r="AT38" s="149"/>
      <x:c r="AU38" s="149"/>
      <x:c r="AV38" s="149"/>
      <x:c r="AW38" s="149"/>
      <x:c r="AX38" s="149"/>
      <x:c r="AY38" s="149"/>
      <x:c r="AZ38" s="149"/>
      <x:c r="BA38" s="149"/>
      <x:c r="BB38" s="149"/>
      <x:c r="BC38" s="149"/>
      <x:c r="BD38" s="149"/>
      <x:c r="BE38" s="149"/>
      <x:c r="BF38" s="149"/>
      <x:c r="BG38" s="149"/>
      <x:c r="BH38" s="149"/>
      <x:c r="BI38" s="149"/>
      <x:c r="BJ38" s="149"/>
      <x:c r="BK38" s="149"/>
      <x:c r="BL38" s="149"/>
      <x:c r="BM38" s="149"/>
      <x:c r="BN38" s="149"/>
      <x:c r="BO38" s="149"/>
      <x:c r="BP38" s="149"/>
      <x:c r="BQ38" s="149"/>
      <x:c r="BR38" s="149"/>
      <x:c r="BS38" s="149"/>
      <x:c r="BT38" s="149"/>
      <x:c r="BU38" s="149"/>
      <x:c r="BV38" s="149"/>
      <x:c r="BW38" s="149"/>
      <x:c r="BX38" s="149"/>
      <x:c r="BY38" s="149"/>
      <x:c r="BZ38" s="149"/>
      <x:c r="CA38" s="149"/>
      <x:c r="CB38" s="149"/>
      <x:c r="CC38" s="149"/>
      <x:c r="CD38" s="149"/>
      <x:c r="CE38" s="149"/>
      <x:c r="CF38" s="149"/>
      <x:c r="CG38" s="149"/>
      <x:c r="CH38" s="149"/>
      <x:c r="CI38" s="149"/>
      <x:c r="CJ38" s="149"/>
      <x:c r="CK38" s="149"/>
      <x:c r="CL38" s="149"/>
      <x:c r="CM38" s="149"/>
      <x:c r="CN38" s="149"/>
      <x:c r="CO38" s="149"/>
      <x:c r="CP38" s="149"/>
      <x:c r="CQ38" s="149"/>
      <x:c r="CR38" s="149"/>
      <x:c r="CS38" s="149"/>
      <x:c r="CT38" s="149"/>
      <x:c r="CU38" s="149"/>
      <x:c r="CV38" s="149"/>
      <x:c r="CW38" s="149"/>
      <x:c r="CX38" s="149"/>
      <x:c r="CY38" s="149"/>
      <x:c r="CZ38" s="149"/>
      <x:c r="DA38" s="149"/>
      <x:c r="DB38" s="149"/>
      <x:c r="DC38" s="149"/>
      <x:c r="DD38" s="149"/>
      <x:c r="DE38" s="149"/>
      <x:c r="DF38" s="149"/>
      <x:c r="DG38" s="1210"/>
      <x:c r="DH38" s="1210"/>
      <x:c r="DI38" s="149"/>
      <x:c r="DJ38" s="1313"/>
      <x:c r="DK38" s="1313"/>
      <x:c r="DL38" s="1313"/>
      <x:c r="DM38" s="1313"/>
      <x:c r="DN38" s="1313"/>
      <x:c r="DO38" s="1313"/>
      <x:c r="DP38" s="1313"/>
      <x:c r="DQ38" s="1313"/>
      <x:c r="DR38" s="1313"/>
      <x:c r="DS38" s="1313"/>
      <x:c r="DT38" s="1313"/>
      <x:c r="DU38" s="1313"/>
      <x:c r="DV38" s="1313"/>
    </x:row>
    <x:row r="39" ht="15.949999809265137" customHeight="1">
      <x:c r="A39" s="2210" t="str">
        <x:v>Less Free Water</x:v>
      </x:c>
      <x:c r="B39" s="2216"/>
      <x:c r="C39" s="2216"/>
      <x:c r="D39" s="2216"/>
      <x:c r="E39" s="3110" t="n">
        <x:v>12.70542024</x:v>
      </x:c>
      <x:c r="F39" s="3111"/>
      <x:c r="G39" s="3088" t="str">
        <x:v>API Gravity @60°F</x:v>
      </x:c>
      <x:c r="H39" s="3089"/>
      <x:c r="I39" s="3089"/>
      <x:c r="J39" s="3090"/>
      <x:c r="K39" s="2227" t="n">
        <x:v>31.8</x:v>
      </x:c>
      <x:c r="L39" s="2223" t="str">
        <x:v>Aft</x:v>
      </x:c>
      <x:c r="M39" s="1099" t="n">
        <x:v>11.6</x:v>
      </x:c>
      <x:c r="N39" s="2226" t="str">
        <x:v>Stbd</x:v>
      </x:c>
      <x:c r="O39" s="3112" t="str">
        <x:v>SBS</x:v>
      </x:c>
      <x:c r="P39" s="3113"/>
      <x:c r="Q39" s="2120"/>
      <x:c r="R39" s="2120"/>
      <x:c r="S39" s="2121"/>
      <x:c r="T39" s="2121"/>
      <x:c r="U39" s="2121"/>
      <x:c r="V39" s="2121"/>
      <x:c r="W39" s="2121"/>
      <x:c r="X39" s="2121"/>
      <x:c r="Y39" s="2121"/>
      <x:c r="Z39" s="149"/>
      <x:c r="AA39" s="1302"/>
      <x:c r="AB39" s="1302"/>
      <x:c r="AC39" s="149"/>
      <x:c r="AD39" s="149"/>
      <x:c r="AE39" s="1368"/>
      <x:c r="AF39" s="149"/>
      <x:c r="AG39" s="149"/>
      <x:c r="AH39" s="149"/>
      <x:c r="AI39" s="149"/>
      <x:c r="AJ39" s="149"/>
      <x:c r="AK39" s="149"/>
      <x:c r="AL39" s="149"/>
      <x:c r="AM39" s="149"/>
      <x:c r="AN39" s="149"/>
      <x:c r="AO39" s="149"/>
      <x:c r="AP39" s="149"/>
      <x:c r="AQ39" s="149"/>
      <x:c r="AR39" s="149"/>
      <x:c r="AS39" s="149"/>
      <x:c r="AT39" s="149"/>
      <x:c r="AU39" s="149"/>
      <x:c r="AV39" s="149"/>
      <x:c r="AW39" s="149"/>
      <x:c r="AX39" s="149"/>
      <x:c r="AY39" s="149"/>
      <x:c r="AZ39" s="149"/>
      <x:c r="BA39" s="149"/>
      <x:c r="BB39" s="149"/>
      <x:c r="BC39" s="149"/>
      <x:c r="BD39" s="149"/>
      <x:c r="BE39" s="149"/>
      <x:c r="BF39" s="149"/>
      <x:c r="BG39" s="149"/>
      <x:c r="BH39" s="149"/>
      <x:c r="BI39" s="149"/>
      <x:c r="BJ39" s="149"/>
      <x:c r="BK39" s="149"/>
      <x:c r="BL39" s="149"/>
      <x:c r="BM39" s="149"/>
      <x:c r="BN39" s="149"/>
      <x:c r="BO39" s="149"/>
      <x:c r="BP39" s="149"/>
      <x:c r="BQ39" s="149"/>
      <x:c r="BR39" s="149"/>
      <x:c r="BS39" s="149"/>
      <x:c r="BT39" s="149"/>
      <x:c r="BU39" s="149"/>
      <x:c r="BV39" s="149"/>
      <x:c r="BW39" s="149"/>
      <x:c r="BX39" s="149"/>
      <x:c r="BY39" s="149"/>
      <x:c r="BZ39" s="149"/>
      <x:c r="CA39" s="149"/>
      <x:c r="CB39" s="149"/>
      <x:c r="CC39" s="149"/>
      <x:c r="CD39" s="149"/>
      <x:c r="CE39" s="149"/>
      <x:c r="CF39" s="149"/>
      <x:c r="CG39" s="149"/>
      <x:c r="CH39" s="149"/>
      <x:c r="CI39" s="149"/>
      <x:c r="CJ39" s="149"/>
      <x:c r="CK39" s="149"/>
      <x:c r="CL39" s="149"/>
      <x:c r="CM39" s="149"/>
      <x:c r="CN39" s="149"/>
      <x:c r="CO39" s="149"/>
      <x:c r="CP39" s="149"/>
      <x:c r="CQ39" s="149"/>
      <x:c r="CR39" s="149"/>
      <x:c r="CS39" s="149"/>
      <x:c r="CT39" s="149"/>
      <x:c r="CU39" s="149"/>
      <x:c r="CV39" s="149"/>
      <x:c r="CW39" s="149"/>
      <x:c r="CX39" s="149"/>
      <x:c r="CY39" s="149"/>
      <x:c r="CZ39" s="149"/>
      <x:c r="DA39" s="149"/>
      <x:c r="DB39" s="149"/>
      <x:c r="DC39" s="149"/>
      <x:c r="DD39" s="149"/>
      <x:c r="DE39" s="149"/>
      <x:c r="DF39" s="149"/>
      <x:c r="DG39" s="1210"/>
      <x:c r="DH39" s="1210"/>
      <x:c r="DI39" s="149"/>
      <x:c r="DJ39" s="1313"/>
      <x:c r="DK39" s="1313"/>
      <x:c r="DL39" s="1313"/>
      <x:c r="DM39" s="1313"/>
      <x:c r="DN39" s="1313"/>
      <x:c r="DO39" s="1313"/>
      <x:c r="DP39" s="1313"/>
      <x:c r="DQ39" s="1313"/>
      <x:c r="DR39" s="1313"/>
      <x:c r="DS39" s="1313"/>
      <x:c r="DT39" s="1313"/>
      <x:c r="DU39" s="1313"/>
      <x:c r="DV39" s="1313"/>
    </x:row>
    <x:row r="40" ht="15.949999809265137" customHeight="1">
      <x:c r="A40" s="2210" t="str">
        <x:v>Gross Observed Volume</x:v>
      </x:c>
      <x:c r="B40" s="2216"/>
      <x:c r="C40" s="2216"/>
      <x:c r="D40" s="2216"/>
      <x:c r="E40" s="3110" t="n">
        <x:v>38526.991733412</x:v>
      </x:c>
      <x:c r="F40" s="3111"/>
      <x:c r="G40" s="3088" t="str">
        <x:v>Metric Tons in Vacuum</x:v>
      </x:c>
      <x:c r="H40" s="3089"/>
      <x:c r="I40" s="3089"/>
      <x:c r="J40" s="3090"/>
      <x:c r="K40" s="2222" t="n">
        <x:v>5257.6166232832</x:v>
      </x:c>
      <x:c r="L40" s="2223" t="str">
        <x:v>Trim</x:v>
      </x:c>
      <x:c r="M40" s="2224" t="n">
        <x:v>0</x:v>
      </x:c>
      <x:c r="N40" s="2225" t="str">
        <x:v>O/board P</x:v>
      </x:c>
      <x:c r="O40" s="3112" t="n">
        <x:v>250</x:v>
      </x:c>
      <x:c r="P40" s="3113"/>
      <x:c r="Q40" s="2120"/>
      <x:c r="R40" s="2120"/>
      <x:c r="S40" s="2121"/>
      <x:c r="T40" s="2121"/>
      <x:c r="U40" s="2121"/>
      <x:c r="V40" s="2121"/>
      <x:c r="W40" s="2121"/>
      <x:c r="X40" s="2121"/>
      <x:c r="Y40" s="2121"/>
      <x:c r="Z40" s="149"/>
      <x:c r="AA40" s="1302"/>
      <x:c r="AB40" s="1302"/>
      <x:c r="AC40" s="149"/>
      <x:c r="AD40" s="149"/>
      <x:c r="AE40" s="1368"/>
      <x:c r="AF40" s="149" t="str">
        <x:v>#DIV/0!</x:v>
      </x:c>
      <x:c r="AG40" s="149" t="str">
        <x:v>#VALUE!</x:v>
      </x:c>
      <x:c r="AH40" s="149"/>
      <x:c r="AI40" s="149"/>
      <x:c r="AJ40" s="149"/>
      <x:c r="AK40" s="149"/>
      <x:c r="AL40" s="149"/>
      <x:c r="AM40" s="149"/>
      <x:c r="AN40" s="149"/>
      <x:c r="AO40" s="149"/>
      <x:c r="AP40" s="149"/>
      <x:c r="AQ40" s="149"/>
      <x:c r="AR40" s="149"/>
      <x:c r="AS40" s="149"/>
      <x:c r="AT40" s="149"/>
      <x:c r="AU40" s="149"/>
      <x:c r="AV40" s="149"/>
      <x:c r="AW40" s="149"/>
      <x:c r="AX40" s="149"/>
      <x:c r="AY40" s="149"/>
      <x:c r="AZ40" s="149"/>
      <x:c r="BA40" s="149"/>
      <x:c r="BB40" s="149"/>
      <x:c r="BC40" s="149"/>
      <x:c r="BD40" s="149"/>
      <x:c r="BE40" s="149"/>
      <x:c r="BF40" s="149"/>
      <x:c r="BG40" s="149"/>
      <x:c r="BH40" s="149"/>
      <x:c r="BI40" s="149"/>
      <x:c r="BJ40" s="149"/>
      <x:c r="BK40" s="149"/>
      <x:c r="BL40" s="149"/>
      <x:c r="BM40" s="149"/>
      <x:c r="BN40" s="149"/>
      <x:c r="BO40" s="149"/>
      <x:c r="BP40" s="149"/>
      <x:c r="BQ40" s="149"/>
      <x:c r="BR40" s="149"/>
      <x:c r="BS40" s="149"/>
      <x:c r="BT40" s="149"/>
      <x:c r="BU40" s="149"/>
      <x:c r="BV40" s="149"/>
      <x:c r="BW40" s="149"/>
      <x:c r="BX40" s="149"/>
      <x:c r="BY40" s="149"/>
      <x:c r="BZ40" s="149"/>
      <x:c r="CA40" s="149"/>
      <x:c r="CB40" s="149"/>
      <x:c r="CC40" s="149"/>
      <x:c r="CD40" s="149"/>
      <x:c r="CE40" s="149"/>
      <x:c r="CF40" s="149"/>
      <x:c r="CG40" s="149"/>
      <x:c r="CH40" s="149"/>
      <x:c r="CI40" s="149"/>
      <x:c r="CJ40" s="149"/>
      <x:c r="CK40" s="149"/>
      <x:c r="CL40" s="149"/>
      <x:c r="CM40" s="149"/>
      <x:c r="CN40" s="149"/>
      <x:c r="CO40" s="149"/>
      <x:c r="CP40" s="149"/>
      <x:c r="CQ40" s="149"/>
      <x:c r="CR40" s="149"/>
      <x:c r="CS40" s="149"/>
      <x:c r="CT40" s="149"/>
      <x:c r="CU40" s="149"/>
      <x:c r="CV40" s="149"/>
      <x:c r="CW40" s="149"/>
      <x:c r="CX40" s="149"/>
      <x:c r="CY40" s="149"/>
      <x:c r="CZ40" s="149"/>
      <x:c r="DA40" s="149"/>
      <x:c r="DB40" s="149"/>
      <x:c r="DC40" s="149"/>
      <x:c r="DD40" s="149"/>
      <x:c r="DE40" s="149"/>
      <x:c r="DF40" s="149"/>
      <x:c r="DG40" s="1210"/>
      <x:c r="DH40" s="1210"/>
      <x:c r="DI40" s="149"/>
      <x:c r="DJ40" s="1313"/>
      <x:c r="DK40" s="1313"/>
      <x:c r="DL40" s="1313"/>
      <x:c r="DM40" s="1313"/>
      <x:c r="DN40" s="1313"/>
      <x:c r="DO40" s="1313"/>
      <x:c r="DP40" s="1313"/>
      <x:c r="DQ40" s="1313"/>
      <x:c r="DR40" s="1313"/>
      <x:c r="DS40" s="1313"/>
      <x:c r="DT40" s="1313"/>
      <x:c r="DU40" s="1313"/>
      <x:c r="DV40" s="1313"/>
    </x:row>
    <x:row r="41" ht="15.949999809265137" customHeight="1">
      <x:c r="A41" s="2210" t="str">
        <x:v>Gross Standar Volume @ 60°F</x:v>
      </x:c>
      <x:c r="B41" s="2214"/>
      <x:c r="C41" s="2214"/>
      <x:c r="D41" s="2214"/>
      <x:c r="E41" s="3110" t="n">
        <x:v>38202.56</x:v>
      </x:c>
      <x:c r="F41" s="3111"/>
      <x:c r="G41" s="3088" t="str">
        <x:v>Long Tons </x:v>
      </x:c>
      <x:c r="H41" s="3089"/>
      <x:c r="I41" s="3089"/>
      <x:c r="J41" s="3090"/>
      <x:c r="K41" s="2218" t="n">
        <x:v>5187.1839168999995</x:v>
      </x:c>
      <x:c r="L41" s="2219" t="str">
        <x:v>List</x:v>
      </x:c>
      <x:c r="M41" s="2220" t="n">
        <x:v>0</x:v>
      </x:c>
      <x:c r="N41" s="2221" t="str">
        <x:v>O/board S</x:v>
      </x:c>
      <x:c r="O41" s="3114" t="str">
        <x:v>SBS</x:v>
      </x:c>
      <x:c r="P41" s="3115"/>
      <x:c r="Q41" s="2120"/>
      <x:c r="R41" s="2120"/>
      <x:c r="S41" s="2121"/>
      <x:c r="T41" s="2121"/>
      <x:c r="U41" s="2121"/>
      <x:c r="V41" s="2121"/>
      <x:c r="W41" s="2121"/>
      <x:c r="X41" s="2121"/>
      <x:c r="Y41" s="2121"/>
      <x:c r="Z41" s="149"/>
      <x:c r="AA41" s="1302"/>
      <x:c r="AB41" s="1302"/>
      <x:c r="AC41" s="149"/>
      <x:c r="AD41" s="149"/>
      <x:c r="AE41" s="1368"/>
      <x:c r="AF41" s="149" t="n">
        <x:v>0</x:v>
      </x:c>
      <x:c r="AG41" s="149"/>
      <x:c r="AH41" s="149"/>
      <x:c r="AI41" s="149"/>
      <x:c r="AJ41" s="149"/>
      <x:c r="AK41" s="149"/>
      <x:c r="AL41" s="149"/>
      <x:c r="AM41" s="149"/>
      <x:c r="AN41" s="149"/>
      <x:c r="AO41" s="149"/>
      <x:c r="AP41" s="149"/>
      <x:c r="AQ41" s="149"/>
      <x:c r="AR41" s="149"/>
      <x:c r="AS41" s="149"/>
      <x:c r="AT41" s="149"/>
      <x:c r="AU41" s="149"/>
      <x:c r="AV41" s="149"/>
      <x:c r="AW41" s="149"/>
      <x:c r="AX41" s="149"/>
      <x:c r="AY41" s="149"/>
      <x:c r="AZ41" s="149"/>
      <x:c r="BA41" s="149"/>
      <x:c r="BB41" s="149"/>
      <x:c r="BC41" s="149"/>
      <x:c r="BD41" s="149"/>
      <x:c r="BE41" s="149"/>
      <x:c r="BF41" s="149"/>
      <x:c r="BG41" s="149"/>
      <x:c r="BH41" s="149"/>
      <x:c r="BI41" s="149"/>
      <x:c r="BJ41" s="149"/>
      <x:c r="BK41" s="149"/>
      <x:c r="BL41" s="149"/>
      <x:c r="BM41" s="149"/>
      <x:c r="BN41" s="149"/>
      <x:c r="BO41" s="149"/>
      <x:c r="BP41" s="149"/>
      <x:c r="BQ41" s="149"/>
      <x:c r="BR41" s="149"/>
      <x:c r="BS41" s="149"/>
      <x:c r="BT41" s="149"/>
      <x:c r="BU41" s="149"/>
      <x:c r="BV41" s="149"/>
      <x:c r="BW41" s="149"/>
      <x:c r="BX41" s="149"/>
      <x:c r="BY41" s="149"/>
      <x:c r="BZ41" s="149"/>
      <x:c r="CA41" s="149"/>
      <x:c r="CB41" s="149"/>
      <x:c r="CC41" s="149"/>
      <x:c r="CD41" s="149"/>
      <x:c r="CE41" s="149"/>
      <x:c r="CF41" s="149"/>
      <x:c r="CG41" s="149"/>
      <x:c r="CH41" s="149"/>
      <x:c r="CI41" s="149"/>
      <x:c r="CJ41" s="149"/>
      <x:c r="CK41" s="149"/>
      <x:c r="CL41" s="149"/>
      <x:c r="CM41" s="149"/>
      <x:c r="CN41" s="149"/>
      <x:c r="CO41" s="149"/>
      <x:c r="CP41" s="149"/>
      <x:c r="CQ41" s="149"/>
      <x:c r="CR41" s="149"/>
      <x:c r="CS41" s="149"/>
      <x:c r="CT41" s="149"/>
      <x:c r="CU41" s="149"/>
      <x:c r="CV41" s="149"/>
      <x:c r="CW41" s="149"/>
      <x:c r="CX41" s="149"/>
      <x:c r="CY41" s="149"/>
      <x:c r="CZ41" s="149"/>
      <x:c r="DA41" s="149"/>
      <x:c r="DB41" s="149"/>
      <x:c r="DC41" s="149"/>
      <x:c r="DD41" s="149"/>
      <x:c r="DE41" s="149"/>
      <x:c r="DF41" s="149"/>
      <x:c r="DG41" s="1210"/>
      <x:c r="DH41" s="1210"/>
      <x:c r="DI41" s="149"/>
      <x:c r="DJ41" s="1313"/>
      <x:c r="DK41" s="1313"/>
      <x:c r="DL41" s="1313"/>
      <x:c r="DM41" s="1313"/>
      <x:c r="DN41" s="1313"/>
      <x:c r="DO41" s="1313"/>
      <x:c r="DP41" s="1313"/>
      <x:c r="DQ41" s="1313"/>
      <x:c r="DR41" s="1313"/>
      <x:c r="DS41" s="1313"/>
      <x:c r="DT41" s="1313"/>
      <x:c r="DU41" s="1313"/>
      <x:c r="DV41" s="1313"/>
    </x:row>
    <x:row r="42" ht="15.949999809265137" customHeight="1">
      <x:c r="A42" s="2210" t="str">
        <x:v>Before, Barrels @ 60°F</x:v>
      </x:c>
      <x:c r="B42" s="2216"/>
      <x:c r="C42" s="2216"/>
      <x:c r="D42" s="2216"/>
      <x:c r="E42" s="3106" t="n">
        <x:v>0</x:v>
      </x:c>
      <x:c r="F42" s="3107"/>
      <x:c r="G42" s="3088" t="str">
        <x:v>US Barrels @ 60°F </x:v>
      </x:c>
      <x:c r="H42" s="3089"/>
      <x:c r="I42" s="3089"/>
      <x:c r="J42" s="3090"/>
      <x:c r="K42" s="2217" t="n">
        <x:v>38202.56</x:v>
      </x:c>
      <x:c r="L42" s="3116"/>
      <x:c r="M42" s="3117"/>
      <x:c r="N42" s="3117"/>
      <x:c r="O42" s="3117"/>
      <x:c r="P42" s="3118"/>
      <x:c r="Q42" s="2122"/>
      <x:c r="R42" s="2122"/>
      <x:c r="S42" s="2123"/>
      <x:c r="T42" s="2123"/>
      <x:c r="U42" s="2123"/>
      <x:c r="V42" s="2123"/>
      <x:c r="W42" s="2123"/>
      <x:c r="X42" s="2123"/>
      <x:c r="Y42" s="2123"/>
      <x:c r="Z42" s="149"/>
      <x:c r="AA42" s="149"/>
      <x:c r="AB42" s="149"/>
      <x:c r="AC42" s="149"/>
      <x:c r="AD42" s="149"/>
      <x:c r="AE42" s="1368"/>
      <x:c r="AF42" s="149"/>
      <x:c r="AG42" s="149"/>
      <x:c r="AH42" s="149"/>
      <x:c r="AI42" s="149"/>
      <x:c r="AJ42" s="149"/>
      <x:c r="AK42" s="149"/>
      <x:c r="AL42" s="149"/>
      <x:c r="AM42" s="149"/>
      <x:c r="AN42" s="149"/>
      <x:c r="AO42" s="149"/>
      <x:c r="AP42" s="149"/>
      <x:c r="AQ42" s="149"/>
      <x:c r="AR42" s="149"/>
      <x:c r="AS42" s="149"/>
      <x:c r="AT42" s="149"/>
      <x:c r="AU42" s="149"/>
      <x:c r="AV42" s="149"/>
      <x:c r="AW42" s="149"/>
      <x:c r="AX42" s="149"/>
      <x:c r="AY42" s="149"/>
      <x:c r="AZ42" s="149"/>
      <x:c r="BA42" s="149"/>
      <x:c r="BB42" s="149"/>
      <x:c r="BC42" s="149"/>
      <x:c r="BD42" s="149"/>
      <x:c r="BE42" s="149"/>
      <x:c r="BF42" s="149"/>
      <x:c r="BG42" s="149"/>
      <x:c r="BH42" s="149"/>
      <x:c r="BI42" s="149"/>
      <x:c r="BJ42" s="149"/>
      <x:c r="BK42" s="149"/>
      <x:c r="BL42" s="149"/>
      <x:c r="BM42" s="149"/>
      <x:c r="BN42" s="149"/>
      <x:c r="BO42" s="149"/>
      <x:c r="BP42" s="149"/>
      <x:c r="BQ42" s="149"/>
      <x:c r="BR42" s="149"/>
      <x:c r="BS42" s="149"/>
      <x:c r="BT42" s="149"/>
      <x:c r="BU42" s="149"/>
      <x:c r="BV42" s="149"/>
      <x:c r="BW42" s="149"/>
      <x:c r="BX42" s="149"/>
      <x:c r="BY42" s="149"/>
      <x:c r="BZ42" s="149"/>
      <x:c r="CA42" s="149"/>
      <x:c r="CB42" s="149"/>
      <x:c r="CC42" s="149"/>
      <x:c r="CD42" s="149"/>
      <x:c r="CE42" s="149"/>
      <x:c r="CF42" s="149"/>
      <x:c r="CG42" s="149"/>
      <x:c r="CH42" s="149"/>
      <x:c r="CI42" s="149"/>
      <x:c r="CJ42" s="149"/>
      <x:c r="CK42" s="149"/>
      <x:c r="CL42" s="149"/>
      <x:c r="CM42" s="149"/>
      <x:c r="CN42" s="149"/>
      <x:c r="CO42" s="149"/>
      <x:c r="CP42" s="149"/>
      <x:c r="CQ42" s="149"/>
      <x:c r="CR42" s="149"/>
      <x:c r="CS42" s="149"/>
      <x:c r="CT42" s="149"/>
      <x:c r="CU42" s="149"/>
      <x:c r="CV42" s="149"/>
      <x:c r="CW42" s="149"/>
      <x:c r="CX42" s="149"/>
      <x:c r="CY42" s="149"/>
      <x:c r="CZ42" s="149"/>
      <x:c r="DA42" s="149"/>
      <x:c r="DB42" s="149"/>
      <x:c r="DC42" s="149"/>
      <x:c r="DD42" s="149"/>
      <x:c r="DE42" s="149"/>
      <x:c r="DF42" s="149"/>
      <x:c r="DG42" s="149"/>
      <x:c r="DH42" s="149"/>
      <x:c r="DI42" s="149"/>
      <x:c r="DJ42" s="1313"/>
      <x:c r="DK42" s="1313"/>
      <x:c r="DL42" s="1313"/>
      <x:c r="DM42" s="1313"/>
      <x:c r="DN42" s="1313"/>
      <x:c r="DO42" s="1313"/>
      <x:c r="DP42" s="1313"/>
      <x:c r="DQ42" s="1313"/>
      <x:c r="DR42" s="1313"/>
      <x:c r="DS42" s="1313"/>
      <x:c r="DT42" s="1313"/>
      <x:c r="DU42" s="1313"/>
      <x:c r="DV42" s="1313"/>
    </x:row>
    <x:row r="43" ht="15.949999809265137" customHeight="1">
      <x:c r="A43" s="2210" t="str">
        <x:v>Cubic Meters @ 15.0 C</x:v>
      </x:c>
      <x:c r="B43" s="2211"/>
      <x:c r="C43" s="2211"/>
      <x:c r="D43" s="2211"/>
      <x:c r="E43" s="3108" t="n">
        <x:v>6071.1508352</x:v>
      </x:c>
      <x:c r="F43" s="3109"/>
      <x:c r="G43" s="3088" t="str">
        <x:v>US Gallons @ 60°F </x:v>
      </x:c>
      <x:c r="H43" s="3089"/>
      <x:c r="I43" s="3089"/>
      <x:c r="J43" s="3090"/>
      <x:c r="K43" s="2217" t="n">
        <x:v>1604507.52</x:v>
      </x:c>
      <x:c r="L43" s="3119"/>
      <x:c r="M43" s="3120"/>
      <x:c r="N43" s="3120"/>
      <x:c r="O43" s="3120"/>
      <x:c r="P43" s="3121"/>
      <x:c r="Q43" s="2122"/>
      <x:c r="R43" s="2122"/>
      <x:c r="S43" s="2123"/>
      <x:c r="T43" s="2123"/>
      <x:c r="U43" s="2123"/>
      <x:c r="V43" s="2123"/>
      <x:c r="W43" s="2123"/>
      <x:c r="X43" s="2123"/>
      <x:c r="Y43" s="2123"/>
      <x:c r="Z43" s="149"/>
      <x:c r="AA43" s="149"/>
      <x:c r="AB43" s="149"/>
      <x:c r="AC43" s="149"/>
      <x:c r="AD43" s="149"/>
      <x:c r="AE43" s="1368"/>
      <x:c r="AF43" s="149"/>
      <x:c r="AG43" s="149"/>
      <x:c r="AH43" s="149"/>
      <x:c r="AI43" s="149"/>
      <x:c r="AJ43" s="149"/>
      <x:c r="AK43" s="149"/>
      <x:c r="AL43" s="149"/>
      <x:c r="AM43" s="149"/>
      <x:c r="AN43" s="149"/>
      <x:c r="AO43" s="149"/>
      <x:c r="AP43" s="149"/>
      <x:c r="AQ43" s="149"/>
      <x:c r="AR43" s="149"/>
      <x:c r="AS43" s="149"/>
      <x:c r="AT43" s="149"/>
      <x:c r="AU43" s="149"/>
      <x:c r="AV43" s="149"/>
      <x:c r="AW43" s="149"/>
      <x:c r="AX43" s="149"/>
      <x:c r="AY43" s="149"/>
      <x:c r="AZ43" s="149"/>
      <x:c r="BA43" s="149"/>
      <x:c r="BB43" s="149"/>
      <x:c r="BC43" s="149"/>
      <x:c r="BD43" s="149"/>
      <x:c r="BE43" s="149"/>
      <x:c r="BF43" s="149"/>
      <x:c r="BG43" s="149"/>
      <x:c r="BH43" s="149"/>
      <x:c r="BI43" s="149"/>
      <x:c r="BJ43" s="149"/>
      <x:c r="BK43" s="149"/>
      <x:c r="BL43" s="149"/>
      <x:c r="BM43" s="149"/>
      <x:c r="BN43" s="149"/>
      <x:c r="BO43" s="149"/>
      <x:c r="BP43" s="149"/>
      <x:c r="BQ43" s="149"/>
      <x:c r="BR43" s="149"/>
      <x:c r="BS43" s="149"/>
      <x:c r="BT43" s="149"/>
      <x:c r="BU43" s="149"/>
      <x:c r="BV43" s="149"/>
      <x:c r="BW43" s="149"/>
      <x:c r="BX43" s="149"/>
      <x:c r="BY43" s="149"/>
      <x:c r="BZ43" s="149"/>
      <x:c r="CA43" s="149"/>
      <x:c r="CB43" s="149"/>
      <x:c r="CC43" s="149"/>
      <x:c r="CD43" s="149"/>
      <x:c r="CE43" s="149"/>
      <x:c r="CF43" s="149"/>
      <x:c r="CG43" s="149"/>
      <x:c r="CH43" s="149"/>
      <x:c r="CI43" s="149"/>
      <x:c r="CJ43" s="149"/>
      <x:c r="CK43" s="149"/>
      <x:c r="CL43" s="149"/>
      <x:c r="CM43" s="149"/>
      <x:c r="CN43" s="149"/>
      <x:c r="CO43" s="149"/>
      <x:c r="CP43" s="149"/>
      <x:c r="CQ43" s="149"/>
      <x:c r="CR43" s="149"/>
      <x:c r="CS43" s="149"/>
      <x:c r="CT43" s="149"/>
      <x:c r="CU43" s="149"/>
      <x:c r="CV43" s="149"/>
      <x:c r="CW43" s="149"/>
      <x:c r="CX43" s="149"/>
      <x:c r="CY43" s="149"/>
      <x:c r="CZ43" s="149"/>
      <x:c r="DA43" s="149"/>
      <x:c r="DB43" s="149"/>
      <x:c r="DC43" s="149"/>
      <x:c r="DD43" s="149"/>
      <x:c r="DE43" s="149"/>
      <x:c r="DF43" s="149"/>
      <x:c r="DG43" s="149"/>
      <x:c r="DH43" s="149"/>
      <x:c r="DI43" s="149"/>
      <x:c r="DJ43" s="1313"/>
      <x:c r="DK43" s="1313"/>
      <x:c r="DL43" s="1313"/>
      <x:c r="DM43" s="1313"/>
      <x:c r="DN43" s="1313"/>
      <x:c r="DO43" s="1313"/>
      <x:c r="DP43" s="1313"/>
      <x:c r="DQ43" s="1313"/>
      <x:c r="DR43" s="1313"/>
      <x:c r="DS43" s="1313"/>
      <x:c r="DT43" s="1313"/>
      <x:c r="DU43" s="1313"/>
      <x:c r="DV43" s="1313"/>
    </x:row>
    <x:row r="44" ht="15.949999809265137" customHeight="1">
      <x:c r="A44" s="2213" t="str">
        <x:v>VEF API 17.9</x:v>
      </x:c>
      <x:c r="B44" s="2214"/>
      <x:c r="C44" s="2214"/>
      <x:c r="D44" s="2214"/>
      <x:c r="E44" s="3086" t="n">
        <x:v>0.9989</x:v>
      </x:c>
      <x:c r="F44" s="3087"/>
      <x:c r="G44" s="3088" t="str">
        <x:v>Metric Tons</x:v>
      </x:c>
      <x:c r="H44" s="3089"/>
      <x:c r="I44" s="3089"/>
      <x:c r="J44" s="3090"/>
      <x:c r="K44" s="2215" t="n">
        <x:v>5270.5511629</x:v>
      </x:c>
      <x:c r="L44" s="3091" t="str">
        <x:v>UTI / MMC TAPE ID</x:v>
      </x:c>
      <x:c r="M44" s="3092"/>
      <x:c r="N44" s="3093" t="n">
        <x:v>6647</x:v>
      </x:c>
      <x:c r="O44" s="3094"/>
      <x:c r="P44" s="3095"/>
      <x:c r="Q44" s="2122"/>
      <x:c r="R44" s="2122"/>
      <x:c r="S44" s="2123"/>
      <x:c r="T44" s="2123"/>
      <x:c r="U44" s="2123"/>
      <x:c r="V44" s="2123"/>
      <x:c r="W44" s="2123"/>
      <x:c r="X44" s="2123"/>
      <x:c r="Y44" s="2123"/>
      <x:c r="Z44" s="149"/>
      <x:c r="AA44" s="149"/>
      <x:c r="AB44" s="149"/>
      <x:c r="AC44" s="149"/>
      <x:c r="AD44" s="149"/>
      <x:c r="AE44" s="1368"/>
      <x:c r="AF44" s="149"/>
      <x:c r="AG44" s="149"/>
      <x:c r="AH44" s="149"/>
      <x:c r="AI44" s="149"/>
      <x:c r="AJ44" s="149"/>
      <x:c r="AK44" s="149"/>
      <x:c r="AL44" s="149"/>
      <x:c r="AM44" s="149"/>
      <x:c r="AN44" s="149"/>
      <x:c r="AO44" s="149"/>
      <x:c r="AP44" s="149"/>
      <x:c r="AQ44" s="149"/>
      <x:c r="AR44" s="149"/>
      <x:c r="AS44" s="149"/>
      <x:c r="AT44" s="149"/>
      <x:c r="AU44" s="149"/>
      <x:c r="AV44" s="149"/>
      <x:c r="AW44" s="149"/>
      <x:c r="AX44" s="149"/>
      <x:c r="AY44" s="149"/>
      <x:c r="AZ44" s="149"/>
      <x:c r="BA44" s="149"/>
      <x:c r="BB44" s="149"/>
      <x:c r="BC44" s="149"/>
      <x:c r="BD44" s="149"/>
      <x:c r="BE44" s="149"/>
      <x:c r="BF44" s="149"/>
      <x:c r="BG44" s="149"/>
      <x:c r="BH44" s="149"/>
      <x:c r="BI44" s="149"/>
      <x:c r="BJ44" s="149"/>
      <x:c r="BK44" s="149"/>
      <x:c r="BL44" s="149"/>
      <x:c r="BM44" s="149"/>
      <x:c r="BN44" s="149"/>
      <x:c r="BO44" s="149"/>
      <x:c r="BP44" s="149"/>
      <x:c r="BQ44" s="149"/>
      <x:c r="BR44" s="149"/>
      <x:c r="BS44" s="149"/>
      <x:c r="BT44" s="149"/>
      <x:c r="BU44" s="149"/>
      <x:c r="BV44" s="149"/>
      <x:c r="BW44" s="149"/>
      <x:c r="BX44" s="149"/>
      <x:c r="BY44" s="149"/>
      <x:c r="BZ44" s="149"/>
      <x:c r="CA44" s="149"/>
      <x:c r="CB44" s="149"/>
      <x:c r="CC44" s="149"/>
      <x:c r="CD44" s="149"/>
      <x:c r="CE44" s="149"/>
      <x:c r="CF44" s="149"/>
      <x:c r="CG44" s="149"/>
      <x:c r="CH44" s="149"/>
      <x:c r="CI44" s="149"/>
      <x:c r="CJ44" s="149"/>
      <x:c r="CK44" s="149"/>
      <x:c r="CL44" s="149"/>
      <x:c r="CM44" s="149"/>
      <x:c r="CN44" s="149"/>
      <x:c r="CO44" s="149"/>
      <x:c r="CP44" s="149"/>
      <x:c r="CQ44" s="149"/>
      <x:c r="CR44" s="149"/>
      <x:c r="CS44" s="149"/>
      <x:c r="CT44" s="149"/>
      <x:c r="CU44" s="149"/>
      <x:c r="CV44" s="149"/>
      <x:c r="CW44" s="149"/>
      <x:c r="CX44" s="149"/>
      <x:c r="CY44" s="149"/>
      <x:c r="CZ44" s="149"/>
      <x:c r="DA44" s="149"/>
      <x:c r="DB44" s="149"/>
      <x:c r="DC44" s="149"/>
      <x:c r="DD44" s="149"/>
      <x:c r="DE44" s="149"/>
      <x:c r="DF44" s="149"/>
      <x:c r="DG44" s="149"/>
      <x:c r="DH44" s="149"/>
      <x:c r="DI44" s="149"/>
      <x:c r="DJ44" s="1313"/>
      <x:c r="DK44" s="1313"/>
      <x:c r="DL44" s="1313"/>
      <x:c r="DM44" s="1313"/>
      <x:c r="DN44" s="1313"/>
      <x:c r="DO44" s="1313"/>
      <x:c r="DP44" s="1313"/>
      <x:c r="DQ44" s="1313"/>
      <x:c r="DR44" s="1313"/>
      <x:c r="DS44" s="1313"/>
      <x:c r="DT44" s="1313"/>
      <x:c r="DU44" s="1313"/>
      <x:c r="DV44" s="1313"/>
    </x:row>
    <x:row r="45" ht="15.949999809265137" customHeight="1">
      <x:c r="A45" s="2210" t="str">
        <x:v>G.S.V. @ 60°F with VEF</x:v>
      </x:c>
      <x:c r="B45" s="2211"/>
      <x:c r="C45" s="2211"/>
      <x:c r="D45" s="2211"/>
      <x:c r="E45" s="3096" t="n">
        <x:v>38244.629092001196</x:v>
      </x:c>
      <x:c r="F45" s="3097"/>
      <x:c r="G45" s="3098" t="str">
        <x:v>Cubic Meters @ 60.0°F </x:v>
      </x:c>
      <x:c r="H45" s="3099"/>
      <x:c r="I45" s="3099"/>
      <x:c r="J45" s="3100"/>
      <x:c r="K45" s="2212" t="n">
        <x:v>6073.720486399275</x:v>
      </x:c>
      <x:c r="L45" s="3101" t="str">
        <x:v>CALIBRATION DATE</x:v>
      </x:c>
      <x:c r="M45" s="3102"/>
      <x:c r="N45" s="3103" t="n">
        <x:v>43607</x:v>
      </x:c>
      <x:c r="O45" s="3104"/>
      <x:c r="P45" s="3105"/>
      <x:c r="Q45" s="2122"/>
      <x:c r="R45" s="2122"/>
      <x:c r="S45" s="2123"/>
      <x:c r="T45" s="2123"/>
      <x:c r="U45" s="2123"/>
      <x:c r="V45" s="2123"/>
      <x:c r="W45" s="2123"/>
      <x:c r="X45" s="2123"/>
      <x:c r="Y45" s="2123"/>
      <x:c r="Z45" s="149"/>
      <x:c r="AA45" s="149"/>
      <x:c r="AB45" s="149"/>
      <x:c r="AC45" s="149"/>
      <x:c r="AD45" s="149"/>
      <x:c r="AE45" s="1368"/>
      <x:c r="AF45" s="149"/>
      <x:c r="AG45" s="149"/>
      <x:c r="AH45" s="149"/>
      <x:c r="AI45" s="149"/>
      <x:c r="AJ45" s="149"/>
      <x:c r="AK45" s="149"/>
      <x:c r="AL45" s="149"/>
      <x:c r="AM45" s="149"/>
      <x:c r="AN45" s="149"/>
      <x:c r="AO45" s="149"/>
      <x:c r="AP45" s="149"/>
      <x:c r="AQ45" s="149"/>
      <x:c r="AR45" s="149"/>
      <x:c r="AS45" s="149"/>
      <x:c r="AT45" s="149"/>
      <x:c r="AU45" s="149"/>
      <x:c r="AV45" s="149"/>
      <x:c r="AW45" s="149"/>
      <x:c r="AX45" s="149"/>
      <x:c r="AY45" s="149"/>
      <x:c r="AZ45" s="149"/>
      <x:c r="BA45" s="149"/>
      <x:c r="BB45" s="149"/>
      <x:c r="BC45" s="149"/>
      <x:c r="BD45" s="149"/>
      <x:c r="BE45" s="149"/>
      <x:c r="BF45" s="149"/>
      <x:c r="BG45" s="149"/>
      <x:c r="BH45" s="149"/>
      <x:c r="BI45" s="149"/>
      <x:c r="BJ45" s="149"/>
      <x:c r="BK45" s="149"/>
      <x:c r="BL45" s="149"/>
      <x:c r="BM45" s="149"/>
      <x:c r="BN45" s="149"/>
      <x:c r="BO45" s="149"/>
      <x:c r="BP45" s="149"/>
      <x:c r="BQ45" s="149"/>
      <x:c r="BR45" s="149"/>
      <x:c r="BS45" s="149"/>
      <x:c r="BT45" s="149"/>
      <x:c r="BU45" s="149"/>
      <x:c r="BV45" s="149"/>
      <x:c r="BW45" s="149"/>
      <x:c r="BX45" s="149"/>
      <x:c r="BY45" s="149"/>
      <x:c r="BZ45" s="149"/>
      <x:c r="CA45" s="149"/>
      <x:c r="CB45" s="149"/>
      <x:c r="CC45" s="149"/>
      <x:c r="CD45" s="149"/>
      <x:c r="CE45" s="149"/>
      <x:c r="CF45" s="149"/>
      <x:c r="CG45" s="149"/>
      <x:c r="CH45" s="149"/>
      <x:c r="CI45" s="149"/>
      <x:c r="CJ45" s="149"/>
      <x:c r="CK45" s="149"/>
      <x:c r="CL45" s="149"/>
      <x:c r="CM45" s="149"/>
      <x:c r="CN45" s="149"/>
      <x:c r="CO45" s="149"/>
      <x:c r="CP45" s="149"/>
      <x:c r="CQ45" s="149"/>
      <x:c r="CR45" s="149"/>
      <x:c r="CS45" s="149"/>
      <x:c r="CT45" s="149"/>
      <x:c r="CU45" s="149"/>
      <x:c r="CV45" s="149"/>
      <x:c r="CW45" s="149"/>
      <x:c r="CX45" s="149"/>
      <x:c r="CY45" s="149"/>
      <x:c r="CZ45" s="149"/>
      <x:c r="DA45" s="149"/>
      <x:c r="DB45" s="149"/>
      <x:c r="DC45" s="149"/>
      <x:c r="DD45" s="149"/>
      <x:c r="DE45" s="149"/>
      <x:c r="DF45" s="149"/>
      <x:c r="DG45" s="149"/>
      <x:c r="DH45" s="149"/>
      <x:c r="DI45" s="149"/>
      <x:c r="DJ45" s="1313"/>
      <x:c r="DK45" s="1313"/>
      <x:c r="DL45" s="1313"/>
      <x:c r="DM45" s="1313"/>
      <x:c r="DN45" s="1313"/>
      <x:c r="DO45" s="1313"/>
      <x:c r="DP45" s="1313"/>
      <x:c r="DQ45" s="1313"/>
      <x:c r="DR45" s="1313"/>
      <x:c r="DS45" s="1313"/>
      <x:c r="DT45" s="1313"/>
      <x:c r="DU45" s="1313"/>
      <x:c r="DV45" s="1313"/>
    </x:row>
    <x:row r="46" ht="15.949999809265137" customHeight="1">
      <x:c r="A46" s="2124"/>
      <x:c r="B46" s="2125"/>
      <x:c r="C46" s="2125"/>
      <x:c r="D46" s="2125"/>
      <x:c r="E46" s="2126"/>
      <x:c r="F46" s="2127"/>
      <x:c r="G46" s="2127"/>
      <x:c r="H46" s="2128"/>
      <x:c r="I46" s="2128"/>
      <x:c r="J46" s="2128"/>
      <x:c r="K46" s="2129"/>
      <x:c r="L46" s="2129"/>
      <x:c r="M46" s="2130"/>
      <x:c r="N46" s="2130"/>
      <x:c r="O46" s="2130"/>
      <x:c r="P46" s="2131"/>
      <x:c r="Q46" s="2122"/>
      <x:c r="R46" s="2122"/>
      <x:c r="S46" s="2123"/>
      <x:c r="T46" s="2123"/>
      <x:c r="U46" s="2123"/>
      <x:c r="V46" s="2123"/>
      <x:c r="W46" s="2123"/>
      <x:c r="X46" s="2123"/>
      <x:c r="Y46" s="2123"/>
      <x:c r="Z46" s="149"/>
      <x:c r="AA46" s="149"/>
      <x:c r="AB46" s="149"/>
      <x:c r="AC46" s="149"/>
      <x:c r="AD46" s="149"/>
      <x:c r="AE46" s="1368"/>
      <x:c r="AF46" s="149"/>
      <x:c r="AG46" s="149"/>
      <x:c r="AH46" s="149"/>
      <x:c r="AI46" s="149"/>
      <x:c r="AJ46" s="149"/>
      <x:c r="AK46" s="149"/>
      <x:c r="AL46" s="149"/>
      <x:c r="AM46" s="149"/>
      <x:c r="AN46" s="149"/>
      <x:c r="AO46" s="149"/>
      <x:c r="AP46" s="149"/>
      <x:c r="AQ46" s="149"/>
      <x:c r="AR46" s="149"/>
      <x:c r="AS46" s="149"/>
      <x:c r="AT46" s="149"/>
      <x:c r="AU46" s="149"/>
      <x:c r="AV46" s="149"/>
      <x:c r="AW46" s="149"/>
      <x:c r="AX46" s="149"/>
      <x:c r="AY46" s="149"/>
      <x:c r="AZ46" s="149"/>
      <x:c r="BA46" s="149"/>
      <x:c r="BB46" s="149"/>
      <x:c r="BC46" s="149"/>
      <x:c r="BD46" s="149"/>
      <x:c r="BE46" s="149"/>
      <x:c r="BF46" s="149"/>
      <x:c r="BG46" s="149"/>
      <x:c r="BH46" s="149"/>
      <x:c r="BI46" s="149"/>
      <x:c r="BJ46" s="149"/>
      <x:c r="BK46" s="149"/>
      <x:c r="BL46" s="149"/>
      <x:c r="BM46" s="149"/>
      <x:c r="BN46" s="149"/>
      <x:c r="BO46" s="149"/>
      <x:c r="BP46" s="149"/>
      <x:c r="BQ46" s="149"/>
      <x:c r="BR46" s="149"/>
      <x:c r="BS46" s="149"/>
      <x:c r="BT46" s="149"/>
      <x:c r="BU46" s="149"/>
      <x:c r="BV46" s="149"/>
      <x:c r="BW46" s="149"/>
      <x:c r="BX46" s="149"/>
      <x:c r="BY46" s="149"/>
      <x:c r="BZ46" s="149"/>
      <x:c r="CA46" s="149"/>
      <x:c r="CB46" s="149"/>
      <x:c r="CC46" s="149"/>
      <x:c r="CD46" s="149"/>
      <x:c r="CE46" s="149"/>
      <x:c r="CF46" s="149"/>
      <x:c r="CG46" s="149"/>
      <x:c r="CH46" s="149"/>
      <x:c r="CI46" s="149"/>
      <x:c r="CJ46" s="149"/>
      <x:c r="CK46" s="149"/>
      <x:c r="CL46" s="149"/>
      <x:c r="CM46" s="149"/>
      <x:c r="CN46" s="149"/>
      <x:c r="CO46" s="149"/>
      <x:c r="CP46" s="149"/>
      <x:c r="CQ46" s="149"/>
      <x:c r="CR46" s="149"/>
      <x:c r="CS46" s="149"/>
      <x:c r="CT46" s="149"/>
      <x:c r="CU46" s="149"/>
      <x:c r="CV46" s="149"/>
      <x:c r="CW46" s="149"/>
      <x:c r="CX46" s="149"/>
      <x:c r="CY46" s="149"/>
      <x:c r="CZ46" s="149"/>
      <x:c r="DA46" s="149"/>
      <x:c r="DB46" s="149"/>
      <x:c r="DC46" s="149"/>
      <x:c r="DD46" s="149"/>
      <x:c r="DE46" s="149"/>
      <x:c r="DF46" s="149"/>
      <x:c r="DG46" s="149"/>
      <x:c r="DH46" s="149"/>
      <x:c r="DI46" s="149"/>
      <x:c r="DJ46" s="1313"/>
      <x:c r="DK46" s="1313"/>
      <x:c r="DL46" s="1313"/>
      <x:c r="DM46" s="1313"/>
      <x:c r="DN46" s="1313"/>
      <x:c r="DO46" s="1313"/>
      <x:c r="DP46" s="1313"/>
      <x:c r="DQ46" s="1313"/>
      <x:c r="DR46" s="1313"/>
      <x:c r="DS46" s="1313"/>
      <x:c r="DT46" s="1313"/>
      <x:c r="DU46" s="1313"/>
      <x:c r="DV46" s="1313"/>
    </x:row>
    <x:row r="47" ht="15.75" customHeight="1">
      <x:c r="A47" s="305"/>
      <x:c r="B47" s="305"/>
      <x:c r="C47" s="305"/>
      <x:c r="D47" s="305"/>
      <x:c r="E47" s="2132"/>
      <x:c r="F47" s="2132"/>
      <x:c r="G47" s="2132"/>
      <x:c r="H47" s="2132"/>
      <x:c r="I47" s="2133"/>
      <x:c r="J47" s="2134"/>
      <x:c r="K47" s="2133"/>
      <x:c r="L47" s="2133"/>
      <x:c r="M47" s="2132"/>
      <x:c r="N47" s="2132"/>
      <x:c r="O47" s="2132"/>
      <x:c r="P47" s="2132"/>
      <x:c r="Q47" s="2116"/>
      <x:c r="R47" s="2116"/>
      <x:c r="S47" s="2117"/>
      <x:c r="T47" s="2117"/>
      <x:c r="U47" s="2117"/>
      <x:c r="V47" s="2117"/>
      <x:c r="W47" s="2117"/>
      <x:c r="X47" s="2117"/>
      <x:c r="Y47" s="2117"/>
      <x:c r="Z47" s="149"/>
      <x:c r="AA47" s="149"/>
      <x:c r="AB47" s="149"/>
      <x:c r="AC47" s="149"/>
      <x:c r="AD47" s="149"/>
      <x:c r="AE47" s="1368"/>
      <x:c r="AF47" s="149"/>
      <x:c r="AG47" s="149"/>
      <x:c r="AH47" s="149"/>
      <x:c r="AI47" s="149"/>
      <x:c r="AJ47" s="149"/>
      <x:c r="AK47" s="149"/>
      <x:c r="AL47" s="149"/>
      <x:c r="AM47" s="149"/>
      <x:c r="AN47" s="149"/>
      <x:c r="AO47" s="149"/>
      <x:c r="AP47" s="149"/>
      <x:c r="AQ47" s="149"/>
      <x:c r="AR47" s="149"/>
      <x:c r="AS47" s="149"/>
      <x:c r="AT47" s="149"/>
      <x:c r="AU47" s="149"/>
      <x:c r="AV47" s="149"/>
      <x:c r="AW47" s="149"/>
      <x:c r="AX47" s="149"/>
      <x:c r="AY47" s="149"/>
      <x:c r="AZ47" s="149"/>
      <x:c r="BA47" s="149"/>
      <x:c r="BB47" s="149"/>
      <x:c r="BC47" s="149"/>
      <x:c r="BD47" s="149"/>
      <x:c r="BE47" s="149"/>
      <x:c r="BF47" s="149"/>
      <x:c r="BG47" s="149"/>
      <x:c r="BH47" s="149"/>
      <x:c r="BI47" s="149"/>
      <x:c r="BJ47" s="149"/>
      <x:c r="BK47" s="149"/>
      <x:c r="BL47" s="149"/>
      <x:c r="BM47" s="149"/>
      <x:c r="BN47" s="149"/>
      <x:c r="BO47" s="149"/>
      <x:c r="BP47" s="149"/>
      <x:c r="BQ47" s="149"/>
      <x:c r="BR47" s="149"/>
      <x:c r="BS47" s="149"/>
      <x:c r="BT47" s="149"/>
      <x:c r="BU47" s="149"/>
      <x:c r="BV47" s="149"/>
      <x:c r="BW47" s="149"/>
      <x:c r="BX47" s="149"/>
      <x:c r="BY47" s="149"/>
      <x:c r="BZ47" s="149"/>
      <x:c r="CA47" s="149"/>
      <x:c r="CB47" s="149"/>
      <x:c r="CC47" s="149"/>
      <x:c r="CD47" s="149"/>
      <x:c r="CE47" s="149"/>
      <x:c r="CF47" s="149"/>
      <x:c r="CG47" s="149"/>
      <x:c r="CH47" s="149"/>
      <x:c r="CI47" s="149"/>
      <x:c r="CJ47" s="149"/>
      <x:c r="CK47" s="149"/>
      <x:c r="CL47" s="149"/>
      <x:c r="CM47" s="149"/>
      <x:c r="CN47" s="149"/>
      <x:c r="CO47" s="149"/>
      <x:c r="CP47" s="149"/>
      <x:c r="CQ47" s="149"/>
      <x:c r="CR47" s="149"/>
      <x:c r="CS47" s="149"/>
      <x:c r="CT47" s="149"/>
      <x:c r="CU47" s="149"/>
      <x:c r="CV47" s="149"/>
      <x:c r="CW47" s="149"/>
      <x:c r="CX47" s="149"/>
      <x:c r="CY47" s="149"/>
      <x:c r="CZ47" s="149"/>
      <x:c r="DA47" s="149"/>
      <x:c r="DB47" s="149"/>
      <x:c r="DC47" s="149"/>
      <x:c r="DD47" s="149"/>
      <x:c r="DE47" s="149"/>
      <x:c r="DF47" s="149"/>
      <x:c r="DG47" s="149"/>
      <x:c r="DH47" s="149"/>
      <x:c r="DI47" s="149"/>
      <x:c r="DJ47" s="1313"/>
      <x:c r="DK47" s="1313"/>
      <x:c r="DL47" s="1313"/>
      <x:c r="DM47" s="1313"/>
      <x:c r="DN47" s="1313"/>
      <x:c r="DO47" s="1313"/>
      <x:c r="DP47" s="1313"/>
      <x:c r="DQ47" s="1313"/>
      <x:c r="DR47" s="1313"/>
      <x:c r="DS47" s="1313"/>
      <x:c r="DT47" s="1313"/>
      <x:c r="DU47" s="1313"/>
      <x:c r="DV47" s="1313"/>
    </x:row>
    <x:row r="48" ht="15" customHeight="1">
      <x:c r="A48" s="3081" t="str">
        <x:v>REMARKS:</x:v>
      </x:c>
      <x:c r="B48" s="3081"/>
      <x:c r="C48" s="3081"/>
      <x:c r="D48" s="3081"/>
      <x:c r="E48" s="304" t="str">
        <x:v>Vessel equipment used</x:v>
      </x:c>
      <x:c r="F48" s="304"/>
      <x:c r="G48" s="304"/>
      <x:c r="H48" s="304"/>
      <x:c r="I48" s="304"/>
      <x:c r="J48" s="304"/>
      <x:c r="K48" s="304"/>
      <x:c r="L48" s="304"/>
      <x:c r="M48" s="304"/>
      <x:c r="N48" s="304"/>
      <x:c r="O48" s="304"/>
      <x:c r="P48" s="304"/>
      <x:c r="Q48" s="2116"/>
      <x:c r="R48" s="2116"/>
      <x:c r="S48" s="2116"/>
      <x:c r="T48" s="2116"/>
      <x:c r="U48" s="2116"/>
      <x:c r="V48" s="2116"/>
      <x:c r="W48" s="2116"/>
      <x:c r="X48" s="2116"/>
      <x:c r="Y48" s="2116"/>
      <x:c r="Z48" s="149"/>
      <x:c r="AA48" s="149"/>
      <x:c r="AB48" s="149"/>
      <x:c r="AC48" s="149"/>
      <x:c r="AD48" s="149"/>
      <x:c r="AE48" s="1368"/>
      <x:c r="AF48" s="149"/>
      <x:c r="AG48" s="149"/>
      <x:c r="AH48" s="149"/>
      <x:c r="AI48" s="149"/>
      <x:c r="AJ48" s="149"/>
      <x:c r="AK48" s="149"/>
      <x:c r="AL48" s="149"/>
      <x:c r="AM48" s="149"/>
      <x:c r="AN48" s="149"/>
      <x:c r="AO48" s="149"/>
      <x:c r="AP48" s="149"/>
      <x:c r="AQ48" s="149"/>
      <x:c r="AR48" s="149"/>
      <x:c r="AS48" s="149"/>
      <x:c r="AT48" s="149"/>
      <x:c r="AU48" s="149"/>
      <x:c r="AV48" s="149"/>
      <x:c r="AW48" s="149"/>
      <x:c r="AX48" s="149"/>
      <x:c r="AY48" s="149"/>
      <x:c r="AZ48" s="149"/>
      <x:c r="BA48" s="149"/>
      <x:c r="BB48" s="149"/>
      <x:c r="BC48" s="149"/>
      <x:c r="BD48" s="149"/>
      <x:c r="BE48" s="149"/>
      <x:c r="BF48" s="149"/>
      <x:c r="BG48" s="149"/>
      <x:c r="BH48" s="149"/>
      <x:c r="BI48" s="149"/>
      <x:c r="BJ48" s="149"/>
      <x:c r="BK48" s="149"/>
      <x:c r="BL48" s="149"/>
      <x:c r="BM48" s="149"/>
      <x:c r="BN48" s="149"/>
      <x:c r="BO48" s="149"/>
      <x:c r="BP48" s="149"/>
      <x:c r="BQ48" s="149"/>
      <x:c r="BR48" s="149"/>
      <x:c r="BS48" s="149"/>
      <x:c r="BT48" s="149"/>
      <x:c r="BU48" s="149"/>
      <x:c r="BV48" s="149"/>
      <x:c r="BW48" s="149"/>
      <x:c r="BX48" s="149"/>
      <x:c r="BY48" s="149"/>
      <x:c r="BZ48" s="149"/>
      <x:c r="CA48" s="149"/>
      <x:c r="CB48" s="149"/>
      <x:c r="CC48" s="149"/>
      <x:c r="CD48" s="149"/>
      <x:c r="CE48" s="149"/>
      <x:c r="CF48" s="149"/>
      <x:c r="CG48" s="149"/>
      <x:c r="CH48" s="149"/>
      <x:c r="CI48" s="149"/>
      <x:c r="CJ48" s="149"/>
      <x:c r="CK48" s="149"/>
      <x:c r="CL48" s="149"/>
      <x:c r="CM48" s="149"/>
      <x:c r="CN48" s="149"/>
      <x:c r="CO48" s="149"/>
      <x:c r="CP48" s="149"/>
      <x:c r="CQ48" s="149"/>
      <x:c r="CR48" s="149"/>
      <x:c r="CS48" s="149"/>
      <x:c r="CT48" s="149"/>
      <x:c r="CU48" s="149"/>
      <x:c r="CV48" s="149"/>
      <x:c r="CW48" s="149"/>
      <x:c r="CX48" s="149"/>
      <x:c r="CY48" s="149"/>
      <x:c r="CZ48" s="149"/>
      <x:c r="DA48" s="149"/>
      <x:c r="DB48" s="149"/>
      <x:c r="DC48" s="149"/>
      <x:c r="DD48" s="149"/>
      <x:c r="DE48" s="149"/>
      <x:c r="DF48" s="149"/>
      <x:c r="DG48" s="149"/>
      <x:c r="DH48" s="149"/>
      <x:c r="DI48" s="149"/>
      <x:c r="DJ48" s="1313"/>
      <x:c r="DK48" s="1313"/>
      <x:c r="DL48" s="1313"/>
      <x:c r="DM48" s="1313"/>
      <x:c r="DN48" s="1313"/>
      <x:c r="DO48" s="1313"/>
      <x:c r="DP48" s="1313"/>
      <x:c r="DQ48" s="1313"/>
      <x:c r="DR48" s="1313"/>
      <x:c r="DS48" s="1313"/>
      <x:c r="DT48" s="1313"/>
      <x:c r="DU48" s="1313"/>
      <x:c r="DV48" s="1313"/>
    </x:row>
    <x:row r="49" ht="15" customHeight="1">
      <x:c r="A49" s="305"/>
      <x:c r="B49" s="306"/>
      <x:c r="C49" s="306"/>
      <x:c r="D49" s="306"/>
      <x:c r="E49" s="1628" t="str">
        <x:v>During ullage reading vessel was rolling and pitching</x:v>
      </x:c>
      <x:c r="F49" s="1628"/>
      <x:c r="G49" s="1628"/>
      <x:c r="H49" s="1628"/>
      <x:c r="I49" s="1628"/>
      <x:c r="J49" s="1628"/>
      <x:c r="K49" s="1628"/>
      <x:c r="L49" s="1628"/>
      <x:c r="M49" s="1628"/>
      <x:c r="N49" s="1628"/>
      <x:c r="O49" s="1628"/>
      <x:c r="P49" s="1628"/>
      <x:c r="Q49" s="2116"/>
      <x:c r="R49" s="2116"/>
      <x:c r="S49" s="2135"/>
      <x:c r="T49" s="2116"/>
      <x:c r="U49" s="2116"/>
      <x:c r="V49" s="2116"/>
      <x:c r="W49" s="2116"/>
      <x:c r="X49" s="2116"/>
      <x:c r="Y49" s="2116"/>
      <x:c r="Z49" s="149"/>
      <x:c r="AA49" s="149"/>
      <x:c r="AB49" s="149"/>
      <x:c r="AC49" s="149"/>
      <x:c r="AD49" s="149"/>
      <x:c r="AE49" s="1368"/>
      <x:c r="AF49" s="149"/>
      <x:c r="AG49" s="149"/>
      <x:c r="AH49" s="149"/>
      <x:c r="AI49" s="149"/>
      <x:c r="AJ49" s="149"/>
      <x:c r="AK49" s="149"/>
      <x:c r="AL49" s="149"/>
      <x:c r="AM49" s="149"/>
      <x:c r="AN49" s="149"/>
      <x:c r="AO49" s="149"/>
      <x:c r="AP49" s="149"/>
      <x:c r="AQ49" s="149"/>
      <x:c r="AR49" s="149"/>
      <x:c r="AS49" s="149"/>
      <x:c r="AT49" s="149"/>
      <x:c r="AU49" s="149"/>
      <x:c r="AV49" s="149"/>
      <x:c r="AW49" s="149"/>
      <x:c r="AX49" s="149"/>
      <x:c r="AY49" s="149"/>
      <x:c r="AZ49" s="149"/>
      <x:c r="BA49" s="149"/>
      <x:c r="BB49" s="149"/>
      <x:c r="BC49" s="149"/>
      <x:c r="BD49" s="149"/>
      <x:c r="BE49" s="149"/>
      <x:c r="BF49" s="149"/>
      <x:c r="BG49" s="149"/>
      <x:c r="BH49" s="149"/>
      <x:c r="BI49" s="149"/>
      <x:c r="BJ49" s="149"/>
      <x:c r="BK49" s="149"/>
      <x:c r="BL49" s="149"/>
      <x:c r="BM49" s="149"/>
      <x:c r="BN49" s="149"/>
      <x:c r="BO49" s="149"/>
      <x:c r="BP49" s="149"/>
      <x:c r="BQ49" s="149"/>
      <x:c r="BR49" s="149"/>
      <x:c r="BS49" s="149"/>
      <x:c r="BT49" s="149"/>
      <x:c r="BU49" s="149"/>
      <x:c r="BV49" s="149"/>
      <x:c r="BW49" s="149"/>
      <x:c r="BX49" s="149"/>
      <x:c r="BY49" s="149"/>
      <x:c r="BZ49" s="149"/>
      <x:c r="CA49" s="149"/>
      <x:c r="CB49" s="149"/>
      <x:c r="CC49" s="149"/>
      <x:c r="CD49" s="149"/>
      <x:c r="CE49" s="149"/>
      <x:c r="CF49" s="149"/>
      <x:c r="CG49" s="149"/>
      <x:c r="CH49" s="149"/>
      <x:c r="CI49" s="149"/>
      <x:c r="CJ49" s="149"/>
      <x:c r="CK49" s="149"/>
      <x:c r="CL49" s="149"/>
      <x:c r="CM49" s="149"/>
      <x:c r="CN49" s="149"/>
      <x:c r="CO49" s="149"/>
      <x:c r="CP49" s="149"/>
      <x:c r="CQ49" s="149"/>
      <x:c r="CR49" s="149"/>
      <x:c r="CS49" s="149"/>
      <x:c r="CT49" s="149"/>
      <x:c r="CU49" s="149"/>
      <x:c r="CV49" s="149"/>
      <x:c r="CW49" s="149"/>
      <x:c r="CX49" s="149"/>
      <x:c r="CY49" s="149"/>
      <x:c r="CZ49" s="149"/>
      <x:c r="DA49" s="149"/>
      <x:c r="DB49" s="149"/>
      <x:c r="DC49" s="149"/>
      <x:c r="DD49" s="149"/>
      <x:c r="DE49" s="149"/>
      <x:c r="DF49" s="149"/>
      <x:c r="DG49" s="149"/>
      <x:c r="DH49" s="149"/>
      <x:c r="DI49" s="149"/>
      <x:c r="DJ49" s="1313"/>
      <x:c r="DK49" s="1313"/>
      <x:c r="DL49" s="1313"/>
      <x:c r="DM49" s="1313"/>
      <x:c r="DN49" s="1313"/>
      <x:c r="DO49" s="1313"/>
      <x:c r="DP49" s="1313"/>
      <x:c r="DQ49" s="1313"/>
      <x:c r="DR49" s="1313"/>
      <x:c r="DS49" s="1313"/>
      <x:c r="DT49" s="1313"/>
      <x:c r="DU49" s="1313"/>
      <x:c r="DV49" s="1313"/>
    </x:row>
    <x:row r="50" ht="15" customHeight="1">
      <x:c r="A50" s="305"/>
      <x:c r="B50" s="306"/>
      <x:c r="C50" s="306"/>
      <x:c r="D50" s="306"/>
      <x:c r="E50" s="1628"/>
      <x:c r="F50" s="1628"/>
      <x:c r="G50" s="1628"/>
      <x:c r="H50" s="1628"/>
      <x:c r="I50" s="1628"/>
      <x:c r="J50" s="1628"/>
      <x:c r="K50" s="1628"/>
      <x:c r="L50" s="1628"/>
      <x:c r="M50" s="1628"/>
      <x:c r="N50" s="1628"/>
      <x:c r="O50" s="1628"/>
      <x:c r="P50" s="1628"/>
      <x:c r="Q50" s="2116"/>
      <x:c r="R50" s="2116"/>
      <x:c r="S50" s="2135"/>
      <x:c r="T50" s="2116"/>
      <x:c r="U50" s="2116"/>
      <x:c r="V50" s="2116"/>
      <x:c r="W50" s="2116"/>
      <x:c r="X50" s="2116"/>
      <x:c r="Y50" s="2116"/>
      <x:c r="Z50" s="149"/>
      <x:c r="AA50" s="149"/>
      <x:c r="AB50" s="149"/>
      <x:c r="AC50" s="149"/>
      <x:c r="AD50" s="149"/>
      <x:c r="AE50" s="1368"/>
      <x:c r="AF50" s="149"/>
      <x:c r="AG50" s="149"/>
      <x:c r="AH50" s="149"/>
      <x:c r="AI50" s="149"/>
      <x:c r="AJ50" s="149"/>
      <x:c r="AK50" s="149"/>
      <x:c r="AL50" s="149"/>
      <x:c r="AM50" s="149"/>
      <x:c r="AN50" s="149"/>
      <x:c r="AO50" s="149"/>
      <x:c r="AP50" s="149"/>
      <x:c r="AQ50" s="149"/>
      <x:c r="AR50" s="149"/>
      <x:c r="AS50" s="149"/>
      <x:c r="AT50" s="149"/>
      <x:c r="AU50" s="149"/>
      <x:c r="AV50" s="149"/>
      <x:c r="AW50" s="149"/>
      <x:c r="AX50" s="149"/>
      <x:c r="AY50" s="149"/>
      <x:c r="AZ50" s="149"/>
      <x:c r="BA50" s="149"/>
      <x:c r="BB50" s="149"/>
      <x:c r="BC50" s="149"/>
      <x:c r="BD50" s="149"/>
      <x:c r="BE50" s="149"/>
      <x:c r="BF50" s="149"/>
      <x:c r="BG50" s="149"/>
      <x:c r="BH50" s="149"/>
      <x:c r="BI50" s="149"/>
      <x:c r="BJ50" s="149"/>
      <x:c r="BK50" s="149"/>
      <x:c r="BL50" s="149"/>
      <x:c r="BM50" s="149"/>
      <x:c r="BN50" s="149"/>
      <x:c r="BO50" s="149"/>
      <x:c r="BP50" s="149"/>
      <x:c r="BQ50" s="149"/>
      <x:c r="BR50" s="149"/>
      <x:c r="BS50" s="149"/>
      <x:c r="BT50" s="149"/>
      <x:c r="BU50" s="149"/>
      <x:c r="BV50" s="149"/>
      <x:c r="BW50" s="149"/>
      <x:c r="BX50" s="149"/>
      <x:c r="BY50" s="149"/>
      <x:c r="BZ50" s="149"/>
      <x:c r="CA50" s="149"/>
      <x:c r="CB50" s="149"/>
      <x:c r="CC50" s="149"/>
      <x:c r="CD50" s="149"/>
      <x:c r="CE50" s="149"/>
      <x:c r="CF50" s="149"/>
      <x:c r="CG50" s="149"/>
      <x:c r="CH50" s="149"/>
      <x:c r="CI50" s="149"/>
      <x:c r="CJ50" s="149"/>
      <x:c r="CK50" s="149"/>
      <x:c r="CL50" s="149"/>
      <x:c r="CM50" s="149"/>
      <x:c r="CN50" s="149"/>
      <x:c r="CO50" s="149"/>
      <x:c r="CP50" s="149"/>
      <x:c r="CQ50" s="149"/>
      <x:c r="CR50" s="149"/>
      <x:c r="CS50" s="149"/>
      <x:c r="CT50" s="149"/>
      <x:c r="CU50" s="149"/>
      <x:c r="CV50" s="149"/>
      <x:c r="CW50" s="149"/>
      <x:c r="CX50" s="149"/>
      <x:c r="CY50" s="149"/>
      <x:c r="CZ50" s="149"/>
      <x:c r="DA50" s="149"/>
      <x:c r="DB50" s="149"/>
      <x:c r="DC50" s="149"/>
      <x:c r="DD50" s="149"/>
      <x:c r="DE50" s="149"/>
      <x:c r="DF50" s="149"/>
      <x:c r="DG50" s="149"/>
      <x:c r="DH50" s="149"/>
      <x:c r="DI50" s="149"/>
      <x:c r="DJ50" s="1313"/>
      <x:c r="DK50" s="1313"/>
      <x:c r="DL50" s="1313"/>
      <x:c r="DM50" s="1313"/>
      <x:c r="DN50" s="1313"/>
      <x:c r="DO50" s="1313"/>
      <x:c r="DP50" s="1313"/>
      <x:c r="DQ50" s="1313"/>
      <x:c r="DR50" s="1313"/>
      <x:c r="DS50" s="1313"/>
      <x:c r="DT50" s="1313"/>
      <x:c r="DU50" s="1313"/>
      <x:c r="DV50" s="1313"/>
    </x:row>
    <x:row r="51" ht="7.5" customHeight="1">
      <x:c r="A51" s="307"/>
      <x:c r="B51" s="308"/>
      <x:c r="C51" s="308"/>
      <x:c r="D51" s="308"/>
      <x:c r="E51" s="308"/>
      <x:c r="F51" s="308"/>
      <x:c r="G51" s="308"/>
      <x:c r="H51" s="308"/>
      <x:c r="I51" s="308"/>
      <x:c r="J51" s="308"/>
      <x:c r="K51" s="308"/>
      <x:c r="L51" s="308"/>
      <x:c r="M51" s="308"/>
      <x:c r="N51" s="308"/>
      <x:c r="O51" s="308"/>
      <x:c r="P51" s="308"/>
      <x:c r="Q51" s="2116"/>
      <x:c r="R51" s="2116"/>
      <x:c r="S51" s="2135"/>
      <x:c r="T51" s="2116"/>
      <x:c r="U51" s="2116"/>
      <x:c r="V51" s="2116"/>
      <x:c r="W51" s="2116"/>
      <x:c r="X51" s="2116"/>
      <x:c r="Y51" s="2116"/>
      <x:c r="Z51" s="149"/>
      <x:c r="AA51" s="149"/>
      <x:c r="AB51" s="149"/>
      <x:c r="AC51" s="149"/>
      <x:c r="AD51" s="149"/>
      <x:c r="AE51" s="1368"/>
      <x:c r="AF51" s="149"/>
      <x:c r="AG51" s="149"/>
      <x:c r="AH51" s="149"/>
      <x:c r="AI51" s="149"/>
      <x:c r="AJ51" s="149"/>
      <x:c r="AK51" s="149"/>
      <x:c r="AL51" s="149"/>
      <x:c r="AM51" s="149"/>
      <x:c r="AN51" s="149"/>
      <x:c r="AO51" s="149"/>
      <x:c r="AP51" s="149"/>
      <x:c r="AQ51" s="149"/>
      <x:c r="AR51" s="149"/>
      <x:c r="AS51" s="149"/>
      <x:c r="AT51" s="149"/>
      <x:c r="AU51" s="149"/>
      <x:c r="AV51" s="149"/>
      <x:c r="AW51" s="149"/>
      <x:c r="AX51" s="149"/>
      <x:c r="AY51" s="149"/>
      <x:c r="AZ51" s="149"/>
      <x:c r="BA51" s="149"/>
      <x:c r="BB51" s="149"/>
      <x:c r="BC51" s="149"/>
      <x:c r="BD51" s="149"/>
      <x:c r="BE51" s="149"/>
      <x:c r="BF51" s="149"/>
      <x:c r="BG51" s="149"/>
      <x:c r="BH51" s="149"/>
      <x:c r="BI51" s="149"/>
      <x:c r="BJ51" s="149"/>
      <x:c r="BK51" s="149"/>
      <x:c r="BL51" s="149"/>
      <x:c r="BM51" s="149"/>
      <x:c r="BN51" s="149"/>
      <x:c r="BO51" s="149"/>
      <x:c r="BP51" s="149"/>
      <x:c r="BQ51" s="149"/>
      <x:c r="BR51" s="149"/>
      <x:c r="BS51" s="149"/>
      <x:c r="BT51" s="149"/>
      <x:c r="BU51" s="149"/>
      <x:c r="BV51" s="149"/>
      <x:c r="BW51" s="149"/>
      <x:c r="BX51" s="149"/>
      <x:c r="BY51" s="149"/>
      <x:c r="BZ51" s="149"/>
      <x:c r="CA51" s="149"/>
      <x:c r="CB51" s="149"/>
      <x:c r="CC51" s="149"/>
      <x:c r="CD51" s="149"/>
      <x:c r="CE51" s="149"/>
      <x:c r="CF51" s="149"/>
      <x:c r="CG51" s="149"/>
      <x:c r="CH51" s="149"/>
      <x:c r="CI51" s="149"/>
      <x:c r="CJ51" s="149"/>
      <x:c r="CK51" s="149"/>
      <x:c r="CL51" s="149"/>
      <x:c r="CM51" s="149"/>
      <x:c r="CN51" s="149"/>
      <x:c r="CO51" s="149"/>
      <x:c r="CP51" s="149"/>
      <x:c r="CQ51" s="149"/>
      <x:c r="CR51" s="149"/>
      <x:c r="CS51" s="149"/>
      <x:c r="CT51" s="149"/>
      <x:c r="CU51" s="149"/>
      <x:c r="CV51" s="149"/>
      <x:c r="CW51" s="149"/>
      <x:c r="CX51" s="149"/>
      <x:c r="CY51" s="149"/>
      <x:c r="CZ51" s="149"/>
      <x:c r="DA51" s="149"/>
      <x:c r="DB51" s="149"/>
      <x:c r="DC51" s="149"/>
      <x:c r="DD51" s="149"/>
      <x:c r="DE51" s="149"/>
      <x:c r="DF51" s="149"/>
      <x:c r="DG51" s="149"/>
      <x:c r="DH51" s="149"/>
      <x:c r="DI51" s="149"/>
      <x:c r="DJ51" s="1313"/>
      <x:c r="DK51" s="1313"/>
      <x:c r="DL51" s="1313"/>
      <x:c r="DM51" s="1313"/>
      <x:c r="DN51" s="1313"/>
      <x:c r="DO51" s="1313"/>
      <x:c r="DP51" s="1313"/>
      <x:c r="DQ51" s="1313"/>
      <x:c r="DR51" s="1313"/>
      <x:c r="DS51" s="1313"/>
      <x:c r="DT51" s="1313"/>
      <x:c r="DU51" s="1313"/>
      <x:c r="DV51" s="1313"/>
    </x:row>
    <x:row r="52" ht="15.75" hidden="1" customHeight="1">
      <x:c r="A52" s="3082"/>
      <x:c r="B52" s="3082"/>
      <x:c r="C52" s="3082"/>
      <x:c r="D52" s="3082"/>
      <x:c r="E52" s="3082"/>
      <x:c r="F52" s="3083"/>
      <x:c r="G52" s="3083"/>
      <x:c r="H52" s="3083"/>
      <x:c r="I52" s="3083"/>
      <x:c r="J52" s="309"/>
      <x:c r="K52" s="309"/>
      <x:c r="L52" s="309"/>
      <x:c r="M52" s="309"/>
      <x:c r="N52" s="3083"/>
      <x:c r="O52" s="3084"/>
      <x:c r="P52" s="3084"/>
      <x:c r="Q52" s="2116"/>
      <x:c r="R52" s="2116"/>
      <x:c r="S52" s="2135"/>
      <x:c r="T52" s="2116"/>
      <x:c r="U52" s="2116"/>
      <x:c r="V52" s="2116"/>
      <x:c r="W52" s="2116"/>
      <x:c r="X52" s="2116"/>
      <x:c r="Y52" s="2116"/>
      <x:c r="Z52" s="149"/>
      <x:c r="AA52" s="149"/>
      <x:c r="AB52" s="149"/>
      <x:c r="AC52" s="149"/>
      <x:c r="AD52" s="149"/>
      <x:c r="AE52" s="1368"/>
      <x:c r="AF52" s="149"/>
      <x:c r="AG52" s="149"/>
      <x:c r="AH52" s="149"/>
      <x:c r="AI52" s="149"/>
      <x:c r="AJ52" s="149"/>
      <x:c r="AK52" s="149"/>
      <x:c r="AL52" s="149"/>
      <x:c r="AM52" s="149"/>
      <x:c r="AN52" s="149"/>
      <x:c r="AO52" s="149"/>
      <x:c r="AP52" s="149"/>
      <x:c r="AQ52" s="149"/>
      <x:c r="AR52" s="149"/>
      <x:c r="AS52" s="149"/>
      <x:c r="AT52" s="149"/>
      <x:c r="AU52" s="149"/>
      <x:c r="AV52" s="149"/>
      <x:c r="AW52" s="149"/>
      <x:c r="AX52" s="149"/>
      <x:c r="AY52" s="149"/>
      <x:c r="AZ52" s="149"/>
      <x:c r="BA52" s="149"/>
      <x:c r="BB52" s="149"/>
      <x:c r="BC52" s="149"/>
      <x:c r="BD52" s="149"/>
      <x:c r="BE52" s="149"/>
      <x:c r="BF52" s="149"/>
      <x:c r="BG52" s="149"/>
      <x:c r="BH52" s="149"/>
      <x:c r="BI52" s="149"/>
      <x:c r="BJ52" s="149"/>
      <x:c r="BK52" s="149"/>
      <x:c r="BL52" s="149"/>
      <x:c r="BM52" s="149"/>
      <x:c r="BN52" s="149"/>
      <x:c r="BO52" s="149"/>
      <x:c r="BP52" s="149"/>
      <x:c r="BQ52" s="149"/>
      <x:c r="BR52" s="149"/>
      <x:c r="BS52" s="149"/>
      <x:c r="BT52" s="149"/>
      <x:c r="BU52" s="149"/>
      <x:c r="BV52" s="149"/>
      <x:c r="BW52" s="149"/>
      <x:c r="BX52" s="149"/>
      <x:c r="BY52" s="149"/>
      <x:c r="BZ52" s="149"/>
      <x:c r="CA52" s="149"/>
      <x:c r="CB52" s="149"/>
      <x:c r="CC52" s="149"/>
      <x:c r="CD52" s="149"/>
      <x:c r="CE52" s="149"/>
      <x:c r="CF52" s="149"/>
      <x:c r="CG52" s="149"/>
      <x:c r="CH52" s="149"/>
      <x:c r="CI52" s="149"/>
      <x:c r="CJ52" s="149"/>
      <x:c r="CK52" s="149"/>
      <x:c r="CL52" s="149"/>
      <x:c r="CM52" s="149"/>
      <x:c r="CN52" s="149"/>
      <x:c r="CO52" s="149"/>
      <x:c r="CP52" s="149"/>
      <x:c r="CQ52" s="149"/>
      <x:c r="CR52" s="149"/>
      <x:c r="CS52" s="149"/>
      <x:c r="CT52" s="149"/>
      <x:c r="CU52" s="149"/>
      <x:c r="CV52" s="149"/>
      <x:c r="CW52" s="149"/>
      <x:c r="CX52" s="149"/>
      <x:c r="CY52" s="149"/>
      <x:c r="CZ52" s="149"/>
      <x:c r="DA52" s="149"/>
      <x:c r="DB52" s="149"/>
      <x:c r="DC52" s="149"/>
      <x:c r="DD52" s="149"/>
      <x:c r="DE52" s="149"/>
      <x:c r="DF52" s="149"/>
      <x:c r="DG52" s="149"/>
      <x:c r="DH52" s="149"/>
      <x:c r="DI52" s="149"/>
      <x:c r="DJ52" s="1313"/>
      <x:c r="DK52" s="1313"/>
      <x:c r="DL52" s="1313"/>
      <x:c r="DM52" s="1313"/>
      <x:c r="DN52" s="1313"/>
      <x:c r="DO52" s="1313"/>
      <x:c r="DP52" s="1313"/>
      <x:c r="DQ52" s="1313"/>
      <x:c r="DR52" s="1313"/>
      <x:c r="DS52" s="1313"/>
      <x:c r="DT52" s="1313"/>
      <x:c r="DU52" s="1313"/>
      <x:c r="DV52" s="1313"/>
    </x:row>
    <x:row r="53" ht="15.949999809265137" customHeight="1">
      <x:c r="A53" s="310"/>
      <x:c r="B53" s="310"/>
      <x:c r="C53" s="310"/>
      <x:c r="D53" s="310"/>
      <x:c r="E53" s="310"/>
      <x:c r="F53" s="303"/>
      <x:c r="G53" s="303"/>
      <x:c r="H53" s="303"/>
      <x:c r="I53" s="303"/>
      <x:c r="J53" s="309"/>
      <x:c r="K53" s="309"/>
      <x:c r="L53" s="309"/>
      <x:c r="M53" s="309"/>
      <x:c r="N53" s="303"/>
      <x:c r="O53" s="311"/>
      <x:c r="P53" s="311"/>
      <x:c r="Q53" s="2116"/>
      <x:c r="R53" s="2116"/>
      <x:c r="S53" s="2135"/>
      <x:c r="T53" s="2116"/>
      <x:c r="U53" s="2116"/>
      <x:c r="V53" s="2116"/>
      <x:c r="W53" s="2116"/>
      <x:c r="X53" s="2116"/>
      <x:c r="Y53" s="2116"/>
      <x:c r="Z53" s="149"/>
      <x:c r="AA53" s="149"/>
      <x:c r="AB53" s="149"/>
      <x:c r="AC53" s="149"/>
      <x:c r="AD53" s="149"/>
      <x:c r="AE53" s="1368"/>
      <x:c r="AF53" s="149"/>
      <x:c r="AG53" s="149"/>
      <x:c r="AH53" s="149"/>
      <x:c r="AI53" s="149"/>
      <x:c r="AJ53" s="149"/>
      <x:c r="AK53" s="149"/>
      <x:c r="AL53" s="149"/>
      <x:c r="AM53" s="149"/>
      <x:c r="AN53" s="149"/>
      <x:c r="AO53" s="149"/>
      <x:c r="AP53" s="149"/>
      <x:c r="AQ53" s="149"/>
      <x:c r="AR53" s="149"/>
      <x:c r="AS53" s="149"/>
      <x:c r="AT53" s="149"/>
      <x:c r="AU53" s="149"/>
      <x:c r="AV53" s="149"/>
      <x:c r="AW53" s="149"/>
      <x:c r="AX53" s="149"/>
      <x:c r="AY53" s="149"/>
      <x:c r="AZ53" s="149"/>
      <x:c r="BA53" s="149"/>
      <x:c r="BB53" s="149"/>
      <x:c r="BC53" s="149"/>
      <x:c r="BD53" s="149"/>
      <x:c r="BE53" s="149"/>
      <x:c r="BF53" s="149"/>
      <x:c r="BG53" s="149"/>
      <x:c r="BH53" s="149"/>
      <x:c r="BI53" s="149"/>
      <x:c r="BJ53" s="149"/>
      <x:c r="BK53" s="149"/>
      <x:c r="BL53" s="149"/>
      <x:c r="BM53" s="149"/>
      <x:c r="BN53" s="149"/>
      <x:c r="BO53" s="149"/>
      <x:c r="BP53" s="149"/>
      <x:c r="BQ53" s="149"/>
      <x:c r="BR53" s="149"/>
      <x:c r="BS53" s="149"/>
      <x:c r="BT53" s="149"/>
      <x:c r="BU53" s="149"/>
      <x:c r="BV53" s="149"/>
      <x:c r="BW53" s="149"/>
      <x:c r="BX53" s="149"/>
      <x:c r="BY53" s="149"/>
      <x:c r="BZ53" s="149"/>
      <x:c r="CA53" s="149"/>
      <x:c r="CB53" s="149"/>
      <x:c r="CC53" s="149"/>
      <x:c r="CD53" s="149"/>
      <x:c r="CE53" s="149"/>
      <x:c r="CF53" s="149"/>
      <x:c r="CG53" s="149"/>
      <x:c r="CH53" s="149"/>
      <x:c r="CI53" s="149"/>
      <x:c r="CJ53" s="149"/>
      <x:c r="CK53" s="149"/>
      <x:c r="CL53" s="149"/>
      <x:c r="CM53" s="149"/>
      <x:c r="CN53" s="149"/>
      <x:c r="CO53" s="149"/>
      <x:c r="CP53" s="149"/>
      <x:c r="CQ53" s="149"/>
      <x:c r="CR53" s="149"/>
      <x:c r="CS53" s="149"/>
      <x:c r="CT53" s="149"/>
      <x:c r="CU53" s="149"/>
      <x:c r="CV53" s="149"/>
      <x:c r="CW53" s="149"/>
      <x:c r="CX53" s="149"/>
      <x:c r="CY53" s="149"/>
      <x:c r="CZ53" s="149"/>
      <x:c r="DA53" s="149"/>
      <x:c r="DB53" s="149"/>
      <x:c r="DC53" s="149"/>
      <x:c r="DD53" s="149"/>
      <x:c r="DE53" s="149"/>
      <x:c r="DF53" s="149"/>
      <x:c r="DG53" s="149"/>
      <x:c r="DH53" s="149"/>
      <x:c r="DI53" s="149"/>
      <x:c r="DJ53" s="1313"/>
      <x:c r="DK53" s="1313"/>
      <x:c r="DL53" s="1313"/>
      <x:c r="DM53" s="1313"/>
      <x:c r="DN53" s="1313"/>
      <x:c r="DO53" s="1313"/>
      <x:c r="DP53" s="1313"/>
      <x:c r="DQ53" s="1313"/>
      <x:c r="DR53" s="1313"/>
      <x:c r="DS53" s="1313"/>
      <x:c r="DT53" s="1313"/>
      <x:c r="DU53" s="1313"/>
      <x:c r="DV53" s="1313"/>
    </x:row>
    <x:row r="54" ht="15" customHeight="1">
      <x:c r="A54" s="3085" t="str">
        <x:v>Original signature on file</x:v>
      </x:c>
      <x:c r="B54" s="3085"/>
      <x:c r="C54" s="3085"/>
      <x:c r="D54" s="3085"/>
      <x:c r="E54" s="3085"/>
      <x:c r="F54" s="312"/>
      <x:c r="G54" s="312"/>
      <x:c r="H54" s="2977" t="str">
        <x:v>Original signature on file</x:v>
      </x:c>
      <x:c r="I54" s="2977"/>
      <x:c r="J54" s="2977"/>
      <x:c r="K54" s="2977"/>
      <x:c r="L54" s="2977"/>
      <x:c r="M54" s="2977"/>
      <x:c r="N54" s="2977"/>
      <x:c r="O54" s="2977"/>
      <x:c r="P54" s="2977"/>
      <x:c r="Q54" s="2136"/>
      <x:c r="R54" s="2136"/>
      <x:c r="S54" s="2137"/>
      <x:c r="T54" s="2136"/>
      <x:c r="U54" s="2136"/>
      <x:c r="V54" s="2136"/>
      <x:c r="W54" s="2136"/>
      <x:c r="X54" s="2136"/>
      <x:c r="Y54" s="2136"/>
      <x:c r="Z54" s="149"/>
      <x:c r="AA54" s="149"/>
      <x:c r="AB54" s="149"/>
      <x:c r="AC54" s="149"/>
      <x:c r="AD54" s="149"/>
      <x:c r="AE54" s="1368"/>
      <x:c r="AF54" s="149"/>
      <x:c r="AG54" s="149"/>
      <x:c r="AH54" s="149"/>
      <x:c r="AI54" s="149"/>
      <x:c r="AJ54" s="149"/>
      <x:c r="AK54" s="149"/>
      <x:c r="AL54" s="149"/>
      <x:c r="AM54" s="149"/>
      <x:c r="AN54" s="149"/>
      <x:c r="AO54" s="149"/>
      <x:c r="AP54" s="149"/>
      <x:c r="AQ54" s="149"/>
      <x:c r="AR54" s="149"/>
      <x:c r="AS54" s="149"/>
      <x:c r="AT54" s="149"/>
      <x:c r="AU54" s="149"/>
      <x:c r="AV54" s="149"/>
      <x:c r="AW54" s="149"/>
      <x:c r="AX54" s="149"/>
      <x:c r="AY54" s="149"/>
      <x:c r="AZ54" s="149"/>
      <x:c r="BA54" s="149"/>
      <x:c r="BB54" s="149"/>
      <x:c r="BC54" s="149"/>
      <x:c r="BD54" s="149"/>
      <x:c r="BE54" s="149"/>
      <x:c r="BF54" s="149"/>
      <x:c r="BG54" s="149"/>
      <x:c r="BH54" s="149"/>
      <x:c r="BI54" s="149"/>
      <x:c r="BJ54" s="149"/>
      <x:c r="BK54" s="149"/>
      <x:c r="BL54" s="149"/>
      <x:c r="BM54" s="149"/>
      <x:c r="BN54" s="149"/>
      <x:c r="BO54" s="149"/>
      <x:c r="BP54" s="149"/>
      <x:c r="BQ54" s="149"/>
      <x:c r="BR54" s="149"/>
      <x:c r="BS54" s="149"/>
      <x:c r="BT54" s="149"/>
      <x:c r="BU54" s="149"/>
      <x:c r="BV54" s="149"/>
      <x:c r="BW54" s="149"/>
      <x:c r="BX54" s="149"/>
      <x:c r="BY54" s="149"/>
      <x:c r="BZ54" s="149"/>
      <x:c r="CA54" s="149"/>
      <x:c r="CB54" s="149"/>
      <x:c r="CC54" s="149"/>
      <x:c r="CD54" s="149"/>
      <x:c r="CE54" s="149"/>
      <x:c r="CF54" s="149"/>
      <x:c r="CG54" s="149"/>
      <x:c r="CH54" s="149"/>
      <x:c r="CI54" s="149"/>
      <x:c r="CJ54" s="149"/>
      <x:c r="CK54" s="149"/>
      <x:c r="CL54" s="149"/>
      <x:c r="CM54" s="149"/>
      <x:c r="CN54" s="149"/>
      <x:c r="CO54" s="149"/>
      <x:c r="CP54" s="149"/>
      <x:c r="CQ54" s="149"/>
      <x:c r="CR54" s="149"/>
      <x:c r="CS54" s="149"/>
      <x:c r="CT54" s="149"/>
      <x:c r="CU54" s="149"/>
      <x:c r="CV54" s="149"/>
      <x:c r="CW54" s="149"/>
      <x:c r="CX54" s="149"/>
      <x:c r="CY54" s="149"/>
      <x:c r="CZ54" s="149"/>
      <x:c r="DA54" s="149"/>
      <x:c r="DB54" s="149"/>
      <x:c r="DC54" s="149"/>
      <x:c r="DD54" s="149"/>
      <x:c r="DE54" s="149"/>
      <x:c r="DF54" s="149"/>
      <x:c r="DG54" s="149"/>
      <x:c r="DH54" s="149"/>
      <x:c r="DI54" s="149"/>
      <x:c r="DJ54" s="1313"/>
      <x:c r="DK54" s="1313"/>
      <x:c r="DL54" s="1313"/>
      <x:c r="DM54" s="1313"/>
      <x:c r="DN54" s="1313"/>
      <x:c r="DO54" s="1313"/>
      <x:c r="DP54" s="1313"/>
      <x:c r="DQ54" s="1313"/>
      <x:c r="DR54" s="1313"/>
      <x:c r="DS54" s="1313"/>
      <x:c r="DT54" s="1313"/>
      <x:c r="DU54" s="1313"/>
      <x:c r="DV54" s="1313"/>
    </x:row>
    <x:row r="55" ht="12" customHeight="1">
      <x:c r="A55" s="3078" t="str">
        <x:v>Gerhilde Rosso Bustamante</x:v>
      </x:c>
      <x:c r="B55" s="3078"/>
      <x:c r="C55" s="3078"/>
      <x:c r="D55" s="3078"/>
      <x:c r="E55" s="3078"/>
      <x:c r="F55" s="313"/>
      <x:c r="G55" s="313"/>
      <x:c r="H55" s="2970" t="n">
        <x:v>0</x:v>
      </x:c>
      <x:c r="I55" s="2970"/>
      <x:c r="J55" s="2970"/>
      <x:c r="K55" s="2970"/>
      <x:c r="L55" s="2970"/>
      <x:c r="M55" s="2970"/>
      <x:c r="N55" s="2970"/>
      <x:c r="O55" s="2970"/>
      <x:c r="P55" s="2970"/>
      <x:c r="Q55" s="2136"/>
      <x:c r="R55" s="2136"/>
      <x:c r="S55" s="2137"/>
      <x:c r="T55" s="2136"/>
      <x:c r="U55" s="2136"/>
      <x:c r="V55" s="2136"/>
      <x:c r="W55" s="2136"/>
      <x:c r="X55" s="2136"/>
      <x:c r="Y55" s="2136"/>
      <x:c r="Z55" s="149"/>
      <x:c r="AA55" s="149"/>
      <x:c r="AB55" s="149"/>
      <x:c r="AC55" s="149"/>
      <x:c r="AD55" s="149"/>
      <x:c r="AE55" s="1368"/>
      <x:c r="AF55" s="149"/>
      <x:c r="AG55" s="149"/>
      <x:c r="AH55" s="149"/>
      <x:c r="AI55" s="149"/>
      <x:c r="AJ55" s="149"/>
      <x:c r="AK55" s="149"/>
      <x:c r="AL55" s="149"/>
      <x:c r="AM55" s="149"/>
      <x:c r="AN55" s="149"/>
      <x:c r="AO55" s="149"/>
      <x:c r="AP55" s="149"/>
      <x:c r="AQ55" s="149"/>
      <x:c r="AR55" s="149"/>
      <x:c r="AS55" s="149"/>
      <x:c r="AT55" s="149"/>
      <x:c r="AU55" s="149"/>
      <x:c r="AV55" s="149"/>
      <x:c r="AW55" s="149"/>
      <x:c r="AX55" s="149"/>
      <x:c r="AY55" s="149"/>
      <x:c r="AZ55" s="149"/>
      <x:c r="BA55" s="149"/>
      <x:c r="BB55" s="149"/>
      <x:c r="BC55" s="149"/>
      <x:c r="BD55" s="149"/>
      <x:c r="BE55" s="149"/>
      <x:c r="BF55" s="149"/>
      <x:c r="BG55" s="149"/>
      <x:c r="BH55" s="149"/>
      <x:c r="BI55" s="149"/>
      <x:c r="BJ55" s="149"/>
      <x:c r="BK55" s="149"/>
      <x:c r="BL55" s="149"/>
      <x:c r="BM55" s="149"/>
      <x:c r="BN55" s="149"/>
      <x:c r="BO55" s="149"/>
      <x:c r="BP55" s="149"/>
      <x:c r="BQ55" s="149"/>
      <x:c r="BR55" s="149"/>
      <x:c r="BS55" s="149"/>
      <x:c r="BT55" s="149"/>
      <x:c r="BU55" s="149"/>
      <x:c r="BV55" s="149"/>
      <x:c r="BW55" s="149"/>
      <x:c r="BX55" s="149"/>
      <x:c r="BY55" s="149"/>
      <x:c r="BZ55" s="149"/>
      <x:c r="CA55" s="149"/>
      <x:c r="CB55" s="149"/>
      <x:c r="CC55" s="149"/>
      <x:c r="CD55" s="149"/>
      <x:c r="CE55" s="149"/>
      <x:c r="CF55" s="149"/>
      <x:c r="CG55" s="149"/>
      <x:c r="CH55" s="149"/>
      <x:c r="CI55" s="149"/>
      <x:c r="CJ55" s="149"/>
      <x:c r="CK55" s="149"/>
      <x:c r="CL55" s="149"/>
      <x:c r="CM55" s="149"/>
      <x:c r="CN55" s="149"/>
      <x:c r="CO55" s="149"/>
      <x:c r="CP55" s="149"/>
      <x:c r="CQ55" s="149"/>
      <x:c r="CR55" s="149"/>
      <x:c r="CS55" s="149"/>
      <x:c r="CT55" s="149"/>
      <x:c r="CU55" s="149"/>
      <x:c r="CV55" s="149"/>
      <x:c r="CW55" s="149"/>
      <x:c r="CX55" s="149"/>
      <x:c r="CY55" s="149"/>
      <x:c r="CZ55" s="149"/>
      <x:c r="DA55" s="149"/>
      <x:c r="DB55" s="149"/>
      <x:c r="DC55" s="149"/>
      <x:c r="DD55" s="149"/>
      <x:c r="DE55" s="149"/>
      <x:c r="DF55" s="149"/>
      <x:c r="DG55" s="149"/>
      <x:c r="DH55" s="149"/>
      <x:c r="DI55" s="149"/>
      <x:c r="DJ55" s="1313"/>
      <x:c r="DK55" s="1313"/>
      <x:c r="DL55" s="1313"/>
      <x:c r="DM55" s="1313"/>
      <x:c r="DN55" s="1313"/>
      <x:c r="DO55" s="1313"/>
      <x:c r="DP55" s="1313"/>
      <x:c r="DQ55" s="1313"/>
      <x:c r="DR55" s="1313"/>
      <x:c r="DS55" s="1313"/>
      <x:c r="DT55" s="1313"/>
      <x:c r="DU55" s="1313"/>
      <x:c r="DV55" s="1313"/>
    </x:row>
    <x:row r="56" ht="15.75" customHeight="1">
      <x:c r="A56" s="3079" t="str">
        <x:v>ACI LOSS CONTROL</x:v>
      </x:c>
      <x:c r="B56" s="3079"/>
      <x:c r="C56" s="3079"/>
      <x:c r="D56" s="3079"/>
      <x:c r="E56" s="3079"/>
      <x:c r="F56" s="2138"/>
      <x:c r="G56" s="2138"/>
      <x:c r="H56" s="2971" t="str">
        <x:v>VESSEL REPRESENTATIVE</x:v>
      </x:c>
      <x:c r="I56" s="2971"/>
      <x:c r="J56" s="2971"/>
      <x:c r="K56" s="2971"/>
      <x:c r="L56" s="2971"/>
      <x:c r="M56" s="2971"/>
      <x:c r="N56" s="2971"/>
      <x:c r="O56" s="2971"/>
      <x:c r="P56" s="2971"/>
      <x:c r="Q56" s="2139"/>
      <x:c r="R56" s="2139"/>
      <x:c r="S56" s="2137"/>
      <x:c r="T56" s="2139"/>
      <x:c r="U56" s="2139"/>
      <x:c r="V56" s="2139"/>
      <x:c r="W56" s="2139"/>
      <x:c r="X56" s="2139"/>
      <x:c r="Y56" s="2139"/>
      <x:c r="Z56" s="149"/>
      <x:c r="AA56" s="149"/>
      <x:c r="AB56" s="149"/>
      <x:c r="AC56" s="149"/>
      <x:c r="AD56" s="149"/>
      <x:c r="AE56" s="1368"/>
      <x:c r="AF56" s="149"/>
      <x:c r="AG56" s="149"/>
      <x:c r="AH56" s="149"/>
      <x:c r="AI56" s="149"/>
      <x:c r="AJ56" s="149"/>
      <x:c r="AK56" s="149"/>
      <x:c r="AL56" s="149"/>
      <x:c r="AM56" s="149"/>
      <x:c r="AN56" s="149"/>
      <x:c r="AO56" s="149"/>
      <x:c r="AP56" s="149"/>
      <x:c r="AQ56" s="149"/>
      <x:c r="AR56" s="149"/>
      <x:c r="AS56" s="149"/>
      <x:c r="AT56" s="149"/>
      <x:c r="AU56" s="149"/>
      <x:c r="AV56" s="149"/>
      <x:c r="AW56" s="149"/>
      <x:c r="AX56" s="149"/>
      <x:c r="AY56" s="149"/>
      <x:c r="AZ56" s="149"/>
      <x:c r="BA56" s="149"/>
      <x:c r="BB56" s="149"/>
      <x:c r="BC56" s="149"/>
      <x:c r="BD56" s="149"/>
      <x:c r="BE56" s="149"/>
      <x:c r="BF56" s="149"/>
      <x:c r="BG56" s="149"/>
      <x:c r="BH56" s="149"/>
      <x:c r="BI56" s="149"/>
      <x:c r="BJ56" s="149"/>
      <x:c r="BK56" s="149"/>
      <x:c r="BL56" s="149"/>
      <x:c r="BM56" s="149"/>
      <x:c r="BN56" s="149"/>
      <x:c r="BO56" s="149"/>
      <x:c r="BP56" s="149"/>
      <x:c r="BQ56" s="149"/>
      <x:c r="BR56" s="149"/>
      <x:c r="BS56" s="149"/>
      <x:c r="BT56" s="149"/>
      <x:c r="BU56" s="149"/>
      <x:c r="BV56" s="149"/>
      <x:c r="BW56" s="149"/>
      <x:c r="BX56" s="149"/>
      <x:c r="BY56" s="149"/>
      <x:c r="BZ56" s="149"/>
      <x:c r="CA56" s="149"/>
      <x:c r="CB56" s="149"/>
      <x:c r="CC56" s="149"/>
      <x:c r="CD56" s="149"/>
      <x:c r="CE56" s="149"/>
      <x:c r="CF56" s="149"/>
      <x:c r="CG56" s="149"/>
      <x:c r="CH56" s="149"/>
      <x:c r="CI56" s="149"/>
      <x:c r="CJ56" s="149"/>
      <x:c r="CK56" s="149"/>
      <x:c r="CL56" s="149"/>
      <x:c r="CM56" s="149"/>
      <x:c r="CN56" s="149"/>
      <x:c r="CO56" s="149"/>
      <x:c r="CP56" s="149"/>
      <x:c r="CQ56" s="149"/>
      <x:c r="CR56" s="149"/>
      <x:c r="CS56" s="149"/>
      <x:c r="CT56" s="149"/>
      <x:c r="CU56" s="149"/>
      <x:c r="CV56" s="149"/>
      <x:c r="CW56" s="149"/>
      <x:c r="CX56" s="149"/>
      <x:c r="CY56" s="149"/>
      <x:c r="CZ56" s="149"/>
      <x:c r="DA56" s="149"/>
      <x:c r="DB56" s="149"/>
      <x:c r="DC56" s="149"/>
      <x:c r="DD56" s="149"/>
      <x:c r="DE56" s="149"/>
      <x:c r="DF56" s="149"/>
      <x:c r="DG56" s="149"/>
      <x:c r="DH56" s="149"/>
      <x:c r="DI56" s="149"/>
      <x:c r="DJ56" s="1313"/>
      <x:c r="DK56" s="1313"/>
      <x:c r="DL56" s="1313"/>
      <x:c r="DM56" s="1313"/>
      <x:c r="DN56" s="1313"/>
      <x:c r="DO56" s="1313"/>
      <x:c r="DP56" s="1313"/>
      <x:c r="DQ56" s="1313"/>
      <x:c r="DR56" s="1313"/>
      <x:c r="DS56" s="1313"/>
      <x:c r="DT56" s="1313"/>
      <x:c r="DU56" s="1313"/>
      <x:c r="DV56" s="1313"/>
    </x:row>
    <x:row r="57">
      <x:c r="A57" s="2969"/>
      <x:c r="B57" s="2969"/>
      <x:c r="C57" s="2969"/>
      <x:c r="D57" s="2969"/>
      <x:c r="E57" s="2969"/>
      <x:c r="F57" s="2969"/>
      <x:c r="G57" s="2969"/>
      <x:c r="H57" s="2969"/>
      <x:c r="I57" s="2969"/>
      <x:c r="J57" s="2969"/>
      <x:c r="K57" s="2969"/>
      <x:c r="L57" s="2969"/>
      <x:c r="M57" s="2969"/>
      <x:c r="N57" s="2969"/>
      <x:c r="O57" s="2969"/>
      <x:c r="P57" s="2969"/>
      <x:c r="Q57"/>
      <x:c r="R57"/>
      <x:c r="S57" s="2137"/>
      <x:c r="T57"/>
      <x:c r="U57"/>
      <x:c r="V57"/>
      <x:c r="W57"/>
      <x:c r="X57"/>
      <x:c r="Y57"/>
      <x:c r="Z57" s="149"/>
      <x:c r="AA57" s="149"/>
      <x:c r="AB57" s="149"/>
      <x:c r="AC57" s="149"/>
      <x:c r="AD57" s="149"/>
      <x:c r="AE57" s="1368"/>
      <x:c r="AF57" s="149"/>
      <x:c r="AG57" s="149"/>
      <x:c r="AH57" s="149"/>
      <x:c r="AI57" s="149"/>
      <x:c r="AJ57" s="149"/>
      <x:c r="AK57" s="149"/>
      <x:c r="AL57" s="149"/>
      <x:c r="AM57" s="149"/>
      <x:c r="AN57" s="149"/>
      <x:c r="AO57" s="149"/>
      <x:c r="AP57" s="149"/>
      <x:c r="AQ57" s="149"/>
      <x:c r="AR57" s="149"/>
      <x:c r="AS57" s="149"/>
      <x:c r="AT57" s="149"/>
      <x:c r="AU57" s="149"/>
      <x:c r="AV57" s="149"/>
      <x:c r="AW57" s="149"/>
      <x:c r="AX57" s="149"/>
      <x:c r="AY57" s="149"/>
      <x:c r="AZ57" s="149"/>
      <x:c r="BA57" s="149"/>
      <x:c r="BB57" s="149"/>
      <x:c r="BC57" s="149"/>
      <x:c r="BD57" s="149"/>
      <x:c r="BE57" s="149"/>
      <x:c r="BF57" s="149"/>
      <x:c r="BG57" s="149"/>
      <x:c r="BH57" s="149"/>
      <x:c r="BI57" s="149"/>
      <x:c r="BJ57" s="149"/>
      <x:c r="BK57" s="149"/>
      <x:c r="BL57" s="149"/>
      <x:c r="BM57" s="149"/>
      <x:c r="BN57" s="149"/>
      <x:c r="BO57" s="149"/>
      <x:c r="BP57" s="149"/>
      <x:c r="BQ57" s="149"/>
      <x:c r="BR57" s="149"/>
      <x:c r="BS57" s="149"/>
      <x:c r="BT57" s="149"/>
      <x:c r="BU57" s="149"/>
      <x:c r="BV57" s="149"/>
      <x:c r="BW57" s="149"/>
      <x:c r="BX57" s="149"/>
      <x:c r="BY57" s="149"/>
      <x:c r="BZ57" s="149"/>
      <x:c r="CA57" s="149"/>
      <x:c r="CB57" s="149"/>
      <x:c r="CC57" s="149"/>
      <x:c r="CD57" s="149"/>
      <x:c r="CE57" s="149"/>
      <x:c r="CF57" s="149"/>
      <x:c r="CG57" s="149"/>
      <x:c r="CH57" s="149"/>
      <x:c r="CI57" s="149"/>
      <x:c r="CJ57" s="149"/>
      <x:c r="CK57" s="149"/>
      <x:c r="CL57" s="149"/>
      <x:c r="CM57" s="149"/>
      <x:c r="CN57" s="149"/>
      <x:c r="CO57" s="149"/>
      <x:c r="CP57" s="149"/>
      <x:c r="CQ57" s="149"/>
      <x:c r="CR57" s="149"/>
      <x:c r="CS57" s="149"/>
      <x:c r="CT57" s="149"/>
      <x:c r="CU57" s="149"/>
      <x:c r="CV57" s="149"/>
      <x:c r="CW57" s="149"/>
      <x:c r="CX57" s="149"/>
      <x:c r="CY57" s="149"/>
      <x:c r="CZ57" s="149"/>
      <x:c r="DA57" s="149"/>
      <x:c r="DB57" s="149"/>
      <x:c r="DC57" s="149"/>
      <x:c r="DD57" s="149"/>
      <x:c r="DE57" s="149"/>
      <x:c r="DF57" s="149"/>
      <x:c r="DG57" s="149"/>
      <x:c r="DH57" s="149"/>
      <x:c r="DI57" s="149"/>
      <x:c r="DJ57" s="1313"/>
      <x:c r="DK57" s="1313"/>
      <x:c r="DL57" s="1313"/>
      <x:c r="DM57" s="1313"/>
      <x:c r="DN57" s="1313"/>
      <x:c r="DO57" s="1313"/>
      <x:c r="DP57" s="1313"/>
      <x:c r="DQ57" s="1313"/>
      <x:c r="DR57" s="1313"/>
      <x:c r="DS57" s="1313"/>
      <x:c r="DT57" s="1313"/>
      <x:c r="DU57" s="1313"/>
      <x:c r="DV57" s="1313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 s="149"/>
      <x:c r="AA58" s="149"/>
      <x:c r="AB58" s="149"/>
      <x:c r="AC58" s="149"/>
      <x:c r="AD58" s="149"/>
      <x:c r="AE58" s="1368"/>
      <x:c r="AF58" s="149"/>
      <x:c r="AG58" s="149"/>
      <x:c r="AH58" s="149"/>
      <x:c r="AI58" s="149"/>
      <x:c r="AJ58" s="149"/>
      <x:c r="AK58" s="149"/>
      <x:c r="AL58" s="149"/>
      <x:c r="AM58" s="149"/>
      <x:c r="AN58" s="149"/>
      <x:c r="AO58" s="149"/>
      <x:c r="AP58" s="149"/>
      <x:c r="AQ58" s="149"/>
      <x:c r="AR58" s="149"/>
      <x:c r="AS58" s="149"/>
      <x:c r="AT58" s="149"/>
      <x:c r="AU58" s="149"/>
      <x:c r="AV58" s="149"/>
      <x:c r="AW58" s="149"/>
      <x:c r="AX58" s="149"/>
      <x:c r="AY58" s="149"/>
      <x:c r="AZ58" s="149"/>
      <x:c r="BA58" s="149"/>
      <x:c r="BB58" s="149"/>
      <x:c r="BC58" s="149"/>
      <x:c r="BD58" s="149"/>
      <x:c r="BE58" s="149"/>
      <x:c r="BF58" s="149"/>
      <x:c r="BG58" s="149"/>
      <x:c r="BH58" s="149"/>
      <x:c r="BI58" s="149"/>
      <x:c r="BJ58" s="149"/>
      <x:c r="BK58" s="149"/>
      <x:c r="BL58" s="149"/>
      <x:c r="BM58" s="149"/>
      <x:c r="BN58" s="149"/>
      <x:c r="BO58" s="149"/>
      <x:c r="BP58" s="149"/>
      <x:c r="BQ58" s="149"/>
      <x:c r="BR58" s="149"/>
      <x:c r="BS58" s="149"/>
      <x:c r="BT58" s="149"/>
      <x:c r="BU58" s="149"/>
      <x:c r="BV58" s="149"/>
      <x:c r="BW58" s="149"/>
      <x:c r="BX58" s="149"/>
      <x:c r="BY58" s="149"/>
      <x:c r="BZ58" s="149"/>
      <x:c r="CA58" s="149"/>
      <x:c r="CB58" s="149"/>
      <x:c r="CC58" s="149"/>
      <x:c r="CD58" s="149"/>
      <x:c r="CE58" s="149"/>
      <x:c r="CF58" s="149"/>
      <x:c r="CG58" s="149"/>
      <x:c r="CH58" s="149"/>
      <x:c r="CI58" s="149"/>
      <x:c r="CJ58" s="149"/>
      <x:c r="CK58" s="149"/>
      <x:c r="CL58" s="149"/>
      <x:c r="CM58" s="149"/>
      <x:c r="CN58" s="149"/>
      <x:c r="CO58" s="149"/>
      <x:c r="CP58" s="149"/>
      <x:c r="CQ58" s="149"/>
      <x:c r="CR58" s="149"/>
      <x:c r="CS58" s="149"/>
      <x:c r="CT58" s="149"/>
      <x:c r="CU58" s="149"/>
      <x:c r="CV58" s="149"/>
      <x:c r="CW58" s="149"/>
      <x:c r="CX58" s="149"/>
      <x:c r="CY58" s="149"/>
      <x:c r="CZ58" s="149"/>
      <x:c r="DA58" s="149"/>
      <x:c r="DB58" s="149"/>
      <x:c r="DC58" s="149"/>
      <x:c r="DD58" s="149"/>
      <x:c r="DE58" s="149"/>
      <x:c r="DF58" s="149"/>
      <x:c r="DG58" s="149"/>
      <x:c r="DH58" s="149"/>
      <x:c r="DI58" s="149"/>
      <x:c r="DJ58" s="1313"/>
      <x:c r="DK58" s="1313"/>
      <x:c r="DL58" s="1313"/>
      <x:c r="DM58" s="1313"/>
      <x:c r="DN58" s="1313"/>
      <x:c r="DO58" s="1313"/>
      <x:c r="DP58" s="1313"/>
      <x:c r="DQ58" s="1313"/>
      <x:c r="DR58" s="1313"/>
      <x:c r="DS58" s="1313"/>
      <x:c r="DT58" s="1313"/>
      <x:c r="DU58" s="1313"/>
      <x:c r="DV58" s="1313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 s="149"/>
      <x:c r="AA59" s="149"/>
      <x:c r="AB59" s="149"/>
      <x:c r="AC59" s="149"/>
      <x:c r="AD59" s="149"/>
      <x:c r="AE59" s="1368"/>
      <x:c r="AF59" s="149"/>
      <x:c r="AG59" s="149"/>
      <x:c r="AH59" s="149"/>
      <x:c r="AI59" s="149"/>
      <x:c r="AJ59" s="149"/>
      <x:c r="AK59" s="149"/>
      <x:c r="AL59" s="149"/>
      <x:c r="AM59" s="149"/>
      <x:c r="AN59" s="149"/>
      <x:c r="AO59" s="149"/>
      <x:c r="AP59" s="149"/>
      <x:c r="AQ59" s="149"/>
      <x:c r="AR59" s="149"/>
      <x:c r="AS59" s="149"/>
      <x:c r="AT59" s="149"/>
      <x:c r="AU59" s="149"/>
      <x:c r="AV59" s="149"/>
      <x:c r="AW59" s="149"/>
      <x:c r="AX59" s="149"/>
      <x:c r="AY59" s="149"/>
      <x:c r="AZ59" s="149"/>
      <x:c r="BA59" s="149"/>
      <x:c r="BB59" s="149"/>
      <x:c r="BC59" s="149"/>
      <x:c r="BD59" s="149"/>
      <x:c r="BE59" s="149"/>
      <x:c r="BF59" s="149"/>
      <x:c r="BG59" s="149"/>
      <x:c r="BH59" s="149"/>
      <x:c r="BI59" s="149"/>
      <x:c r="BJ59" s="149"/>
      <x:c r="BK59" s="149"/>
      <x:c r="BL59" s="149"/>
      <x:c r="BM59" s="149"/>
      <x:c r="BN59" s="149"/>
      <x:c r="BO59" s="149"/>
      <x:c r="BP59" s="149"/>
      <x:c r="BQ59" s="149"/>
      <x:c r="BR59" s="149"/>
      <x:c r="BS59" s="149"/>
      <x:c r="BT59" s="149"/>
      <x:c r="BU59" s="149"/>
      <x:c r="BV59" s="149"/>
      <x:c r="BW59" s="149"/>
      <x:c r="BX59" s="149"/>
      <x:c r="BY59" s="149"/>
      <x:c r="BZ59" s="149"/>
      <x:c r="CA59" s="149"/>
      <x:c r="CB59" s="149"/>
      <x:c r="CC59" s="149"/>
      <x:c r="CD59" s="149"/>
      <x:c r="CE59" s="149"/>
      <x:c r="CF59" s="149"/>
      <x:c r="CG59" s="149"/>
      <x:c r="CH59" s="149"/>
      <x:c r="CI59" s="149"/>
      <x:c r="CJ59" s="149"/>
      <x:c r="CK59" s="149"/>
      <x:c r="CL59" s="149"/>
      <x:c r="CM59" s="149"/>
      <x:c r="CN59" s="149"/>
      <x:c r="CO59" s="149"/>
      <x:c r="CP59" s="149"/>
      <x:c r="CQ59" s="149"/>
      <x:c r="CR59" s="149"/>
      <x:c r="CS59" s="149"/>
      <x:c r="CT59" s="149"/>
      <x:c r="CU59" s="149"/>
      <x:c r="CV59" s="149"/>
      <x:c r="CW59" s="149"/>
      <x:c r="CX59" s="149"/>
      <x:c r="CY59" s="149"/>
      <x:c r="CZ59" s="149"/>
      <x:c r="DA59" s="149"/>
      <x:c r="DB59" s="149"/>
      <x:c r="DC59" s="149"/>
      <x:c r="DD59" s="149"/>
      <x:c r="DE59" s="149"/>
      <x:c r="DF59" s="149"/>
      <x:c r="DG59" s="149"/>
      <x:c r="DH59" s="149"/>
      <x:c r="DI59" s="149"/>
      <x:c r="DJ59" s="1313"/>
      <x:c r="DK59" s="1313"/>
      <x:c r="DL59" s="1313"/>
      <x:c r="DM59" s="1313"/>
      <x:c r="DN59" s="1313"/>
      <x:c r="DO59" s="1313"/>
      <x:c r="DP59" s="1313"/>
      <x:c r="DQ59" s="1313"/>
      <x:c r="DR59" s="1313"/>
      <x:c r="DS59" s="1313"/>
      <x:c r="DT59" s="1313"/>
      <x:c r="DU59" s="1313"/>
      <x:c r="DV59" s="1313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 s="149"/>
      <x:c r="AA60" s="149"/>
      <x:c r="AB60" s="149"/>
      <x:c r="AC60" s="149"/>
      <x:c r="AD60" s="149"/>
      <x:c r="AE60" s="1368"/>
      <x:c r="AF60" s="149"/>
      <x:c r="AG60" s="149"/>
      <x:c r="AH60" s="149"/>
      <x:c r="AI60" s="149"/>
      <x:c r="AJ60" s="149"/>
      <x:c r="AK60" s="149"/>
      <x:c r="AL60" s="149"/>
      <x:c r="AM60" s="149"/>
      <x:c r="AN60" s="149"/>
      <x:c r="AO60" s="149"/>
      <x:c r="AP60" s="149"/>
      <x:c r="AQ60" s="149"/>
      <x:c r="AR60" s="149"/>
      <x:c r="AS60" s="149"/>
      <x:c r="AT60" s="149"/>
      <x:c r="AU60" s="149"/>
      <x:c r="AV60" s="149"/>
      <x:c r="AW60" s="149"/>
      <x:c r="AX60" s="149"/>
      <x:c r="AY60" s="149"/>
      <x:c r="AZ60" s="149"/>
      <x:c r="BA60" s="149"/>
      <x:c r="BB60" s="149"/>
      <x:c r="BC60" s="149"/>
      <x:c r="BD60" s="149"/>
      <x:c r="BE60" s="149"/>
      <x:c r="BF60" s="149"/>
      <x:c r="BG60" s="149"/>
      <x:c r="BH60" s="149"/>
      <x:c r="BI60" s="149"/>
      <x:c r="BJ60" s="149"/>
      <x:c r="BK60" s="149"/>
      <x:c r="BL60" s="149"/>
      <x:c r="BM60" s="149"/>
      <x:c r="BN60" s="149"/>
      <x:c r="BO60" s="149"/>
      <x:c r="BP60" s="149"/>
      <x:c r="BQ60" s="149"/>
      <x:c r="BR60" s="149"/>
      <x:c r="BS60" s="149"/>
      <x:c r="BT60" s="149"/>
      <x:c r="BU60" s="149"/>
      <x:c r="BV60" s="149"/>
      <x:c r="BW60" s="149"/>
      <x:c r="BX60" s="149"/>
      <x:c r="BY60" s="149"/>
      <x:c r="BZ60" s="149"/>
      <x:c r="CA60" s="149"/>
      <x:c r="CB60" s="149"/>
      <x:c r="CC60" s="149"/>
      <x:c r="CD60" s="149"/>
      <x:c r="CE60" s="149"/>
      <x:c r="CF60" s="149"/>
      <x:c r="CG60" s="149"/>
      <x:c r="CH60" s="149"/>
      <x:c r="CI60" s="149"/>
      <x:c r="CJ60" s="149"/>
      <x:c r="CK60" s="149"/>
      <x:c r="CL60" s="149"/>
      <x:c r="CM60" s="149"/>
      <x:c r="CN60" s="149"/>
      <x:c r="CO60" s="149"/>
      <x:c r="CP60" s="149"/>
      <x:c r="CQ60" s="149"/>
      <x:c r="CR60" s="149"/>
      <x:c r="CS60" s="149"/>
      <x:c r="CT60" s="149"/>
      <x:c r="CU60" s="149"/>
      <x:c r="CV60" s="149"/>
      <x:c r="CW60" s="149"/>
      <x:c r="CX60" s="149"/>
      <x:c r="CY60" s="149"/>
      <x:c r="CZ60" s="149"/>
      <x:c r="DA60" s="149"/>
      <x:c r="DB60" s="149"/>
      <x:c r="DC60" s="149"/>
      <x:c r="DD60" s="149"/>
      <x:c r="DE60" s="149"/>
      <x:c r="DF60" s="149"/>
      <x:c r="DG60" s="149"/>
      <x:c r="DH60" s="149"/>
      <x:c r="DI60" s="149"/>
      <x:c r="DJ60" s="1313"/>
      <x:c r="DK60" s="1313"/>
      <x:c r="DL60" s="1313"/>
      <x:c r="DM60" s="1313"/>
      <x:c r="DN60" s="1313"/>
      <x:c r="DO60" s="1313"/>
      <x:c r="DP60" s="1313"/>
      <x:c r="DQ60" s="1313"/>
      <x:c r="DR60" s="1313"/>
      <x:c r="DS60" s="1313"/>
      <x:c r="DT60" s="1313"/>
      <x:c r="DU60" s="1313"/>
      <x:c r="DV60" s="1313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 s="149"/>
      <x:c r="AA61" s="149"/>
      <x:c r="AB61" s="149"/>
      <x:c r="AC61" s="149"/>
      <x:c r="AD61" s="149"/>
      <x:c r="AE61" s="1368"/>
      <x:c r="AF61" s="149"/>
      <x:c r="AG61" s="149"/>
      <x:c r="AH61" s="149"/>
      <x:c r="AI61" s="149"/>
      <x:c r="AJ61" s="149"/>
      <x:c r="AK61" s="149"/>
      <x:c r="AL61" s="149"/>
      <x:c r="AM61" s="149"/>
      <x:c r="AN61" s="149"/>
      <x:c r="AO61" s="149"/>
      <x:c r="AP61" s="149"/>
      <x:c r="AQ61" s="149"/>
      <x:c r="AR61" s="149"/>
      <x:c r="AS61" s="149"/>
      <x:c r="AT61" s="149"/>
      <x:c r="AU61" s="149"/>
      <x:c r="AV61" s="149"/>
      <x:c r="AW61" s="149"/>
      <x:c r="AX61" s="149"/>
      <x:c r="AY61" s="149"/>
      <x:c r="AZ61" s="149"/>
      <x:c r="BA61" s="149"/>
      <x:c r="BB61" s="149"/>
      <x:c r="BC61" s="149"/>
      <x:c r="BD61" s="149"/>
      <x:c r="BE61" s="149"/>
      <x:c r="BF61" s="149"/>
      <x:c r="BG61" s="149"/>
      <x:c r="BH61" s="149"/>
      <x:c r="BI61" s="149"/>
      <x:c r="BJ61" s="149"/>
      <x:c r="BK61" s="149"/>
      <x:c r="BL61" s="149"/>
      <x:c r="BM61" s="149"/>
      <x:c r="BN61" s="149"/>
      <x:c r="BO61" s="149"/>
      <x:c r="BP61" s="149"/>
      <x:c r="BQ61" s="149"/>
      <x:c r="BR61" s="149"/>
      <x:c r="BS61" s="149"/>
      <x:c r="BT61" s="149"/>
      <x:c r="BU61" s="149"/>
      <x:c r="BV61" s="149"/>
      <x:c r="BW61" s="149"/>
      <x:c r="BX61" s="149"/>
      <x:c r="BY61" s="149"/>
      <x:c r="BZ61" s="149"/>
      <x:c r="CA61" s="149"/>
      <x:c r="CB61" s="149"/>
      <x:c r="CC61" s="149"/>
      <x:c r="CD61" s="149"/>
      <x:c r="CE61" s="149"/>
      <x:c r="CF61" s="149"/>
      <x:c r="CG61" s="149"/>
      <x:c r="CH61" s="149"/>
      <x:c r="CI61" s="149"/>
      <x:c r="CJ61" s="149"/>
      <x:c r="CK61" s="149"/>
      <x:c r="CL61" s="149"/>
      <x:c r="CM61" s="149"/>
      <x:c r="CN61" s="149"/>
      <x:c r="CO61" s="149"/>
      <x:c r="CP61" s="149"/>
      <x:c r="CQ61" s="149"/>
      <x:c r="CR61" s="149"/>
      <x:c r="CS61" s="149"/>
      <x:c r="CT61" s="149"/>
      <x:c r="CU61" s="149"/>
      <x:c r="CV61" s="149"/>
      <x:c r="CW61" s="149"/>
      <x:c r="CX61" s="149"/>
      <x:c r="CY61" s="149"/>
      <x:c r="CZ61" s="149"/>
      <x:c r="DA61" s="149"/>
      <x:c r="DB61" s="149"/>
      <x:c r="DC61" s="149"/>
      <x:c r="DD61" s="149"/>
      <x:c r="DE61" s="149"/>
      <x:c r="DF61" s="149"/>
      <x:c r="DG61" s="149"/>
      <x:c r="DH61" s="149"/>
      <x:c r="DI61" s="149"/>
      <x:c r="DJ61" s="1313"/>
      <x:c r="DK61" s="1313"/>
      <x:c r="DL61" s="1313"/>
      <x:c r="DM61" s="1313"/>
      <x:c r="DN61" s="1313"/>
      <x:c r="DO61" s="1313"/>
      <x:c r="DP61" s="1313"/>
      <x:c r="DQ61" s="1313"/>
      <x:c r="DR61" s="1313"/>
      <x:c r="DS61" s="1313"/>
      <x:c r="DT61" s="1313"/>
      <x:c r="DU61" s="1313"/>
      <x:c r="DV61" s="1313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 s="149"/>
      <x:c r="AA62" s="149"/>
      <x:c r="AB62" s="149"/>
      <x:c r="AC62" s="149"/>
      <x:c r="AD62" s="149"/>
      <x:c r="AE62" s="1368"/>
      <x:c r="AF62" s="149"/>
      <x:c r="AG62" s="149"/>
      <x:c r="AH62" s="149"/>
      <x:c r="AI62" s="149"/>
      <x:c r="AJ62" s="149"/>
      <x:c r="AK62" s="149"/>
      <x:c r="AL62" s="149"/>
      <x:c r="AM62" s="149"/>
      <x:c r="AN62" s="149"/>
      <x:c r="AO62" s="149"/>
      <x:c r="AP62" s="149"/>
      <x:c r="AQ62" s="149"/>
      <x:c r="AR62" s="149"/>
      <x:c r="AS62" s="149"/>
      <x:c r="AT62" s="149"/>
      <x:c r="AU62" s="149"/>
      <x:c r="AV62" s="149"/>
      <x:c r="AW62" s="149"/>
      <x:c r="AX62" s="149"/>
      <x:c r="AY62" s="149"/>
      <x:c r="AZ62" s="149"/>
      <x:c r="BA62" s="149"/>
      <x:c r="BB62" s="149"/>
      <x:c r="BC62" s="149"/>
      <x:c r="BD62" s="149"/>
      <x:c r="BE62" s="149"/>
      <x:c r="BF62" s="149"/>
      <x:c r="BG62" s="149"/>
      <x:c r="BH62" s="149"/>
      <x:c r="BI62" s="149"/>
      <x:c r="BJ62" s="149"/>
      <x:c r="BK62" s="149"/>
      <x:c r="BL62" s="149"/>
      <x:c r="BM62" s="149"/>
      <x:c r="BN62" s="149"/>
      <x:c r="BO62" s="149"/>
      <x:c r="BP62" s="149"/>
      <x:c r="BQ62" s="149"/>
      <x:c r="BR62" s="149"/>
      <x:c r="BS62" s="149"/>
      <x:c r="BT62" s="149"/>
      <x:c r="BU62" s="149"/>
      <x:c r="BV62" s="149"/>
      <x:c r="BW62" s="149"/>
      <x:c r="BX62" s="149"/>
      <x:c r="BY62" s="149"/>
      <x:c r="BZ62" s="149"/>
      <x:c r="CA62" s="149"/>
      <x:c r="CB62" s="149"/>
      <x:c r="CC62" s="149"/>
      <x:c r="CD62" s="149"/>
      <x:c r="CE62" s="149"/>
      <x:c r="CF62" s="149"/>
      <x:c r="CG62" s="149"/>
      <x:c r="CH62" s="149"/>
      <x:c r="CI62" s="149"/>
      <x:c r="CJ62" s="149"/>
      <x:c r="CK62" s="149"/>
      <x:c r="CL62" s="149"/>
      <x:c r="CM62" s="149"/>
      <x:c r="CN62" s="149"/>
      <x:c r="CO62" s="149"/>
      <x:c r="CP62" s="149"/>
      <x:c r="CQ62" s="149"/>
      <x:c r="CR62" s="149"/>
      <x:c r="CS62" s="149"/>
      <x:c r="CT62" s="149"/>
      <x:c r="CU62" s="149"/>
      <x:c r="CV62" s="149"/>
      <x:c r="CW62" s="149"/>
      <x:c r="CX62" s="149"/>
      <x:c r="CY62" s="149"/>
      <x:c r="CZ62" s="149"/>
      <x:c r="DA62" s="149"/>
      <x:c r="DB62" s="149"/>
      <x:c r="DC62" s="149"/>
      <x:c r="DD62" s="149"/>
      <x:c r="DE62" s="149"/>
      <x:c r="DF62" s="149"/>
      <x:c r="DG62" s="149"/>
      <x:c r="DH62" s="149"/>
      <x:c r="DI62" s="149"/>
      <x:c r="DJ62" s="1313"/>
      <x:c r="DK62" s="1313"/>
      <x:c r="DL62" s="1313"/>
      <x:c r="DM62" s="1313"/>
      <x:c r="DN62" s="1313"/>
      <x:c r="DO62" s="1313"/>
      <x:c r="DP62" s="1313"/>
      <x:c r="DQ62" s="1313"/>
      <x:c r="DR62" s="1313"/>
      <x:c r="DS62" s="1313"/>
      <x:c r="DT62" s="1313"/>
      <x:c r="DU62" s="1313"/>
      <x:c r="DV62" s="1313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 s="149"/>
      <x:c r="AA63" s="149"/>
      <x:c r="AB63" s="149"/>
      <x:c r="AC63" s="149"/>
      <x:c r="AD63" s="149"/>
      <x:c r="AE63" s="1368"/>
      <x:c r="AF63" s="149"/>
      <x:c r="AG63" s="149"/>
      <x:c r="AH63" s="149"/>
      <x:c r="AI63" s="149"/>
      <x:c r="AJ63" s="149"/>
      <x:c r="AK63" s="149"/>
      <x:c r="AL63" s="149"/>
      <x:c r="AM63" s="149"/>
      <x:c r="AN63" s="149"/>
      <x:c r="AO63" s="149"/>
      <x:c r="AP63" s="149"/>
      <x:c r="AQ63" s="149"/>
      <x:c r="AR63" s="149"/>
      <x:c r="AS63" s="149"/>
      <x:c r="AT63" s="149"/>
      <x:c r="AU63" s="149"/>
      <x:c r="AV63" s="149"/>
      <x:c r="AW63" s="149"/>
      <x:c r="AX63" s="149"/>
      <x:c r="AY63" s="149"/>
      <x:c r="AZ63" s="149"/>
      <x:c r="BA63" s="149"/>
      <x:c r="BB63" s="149"/>
      <x:c r="BC63" s="149"/>
      <x:c r="BD63" s="149"/>
      <x:c r="BE63" s="149"/>
      <x:c r="BF63" s="149"/>
      <x:c r="BG63" s="149"/>
      <x:c r="BH63" s="149"/>
      <x:c r="BI63" s="149"/>
      <x:c r="BJ63" s="149"/>
      <x:c r="BK63" s="149"/>
      <x:c r="BL63" s="149"/>
      <x:c r="BM63" s="149"/>
      <x:c r="BN63" s="149"/>
      <x:c r="BO63" s="149"/>
      <x:c r="BP63" s="149"/>
      <x:c r="BQ63" s="149"/>
      <x:c r="BR63" s="149"/>
      <x:c r="BS63" s="149"/>
      <x:c r="BT63" s="149"/>
      <x:c r="BU63" s="149"/>
      <x:c r="BV63" s="149"/>
      <x:c r="BW63" s="149"/>
      <x:c r="BX63" s="149"/>
      <x:c r="BY63" s="149"/>
      <x:c r="BZ63" s="149"/>
      <x:c r="CA63" s="149"/>
      <x:c r="CB63" s="149"/>
      <x:c r="CC63" s="149"/>
      <x:c r="CD63" s="149"/>
      <x:c r="CE63" s="149"/>
      <x:c r="CF63" s="149"/>
      <x:c r="CG63" s="149"/>
      <x:c r="CH63" s="149"/>
      <x:c r="CI63" s="149"/>
      <x:c r="CJ63" s="149"/>
      <x:c r="CK63" s="149"/>
      <x:c r="CL63" s="149"/>
      <x:c r="CM63" s="149"/>
      <x:c r="CN63" s="149"/>
      <x:c r="CO63" s="149"/>
      <x:c r="CP63" s="149"/>
      <x:c r="CQ63" s="149"/>
      <x:c r="CR63" s="149"/>
      <x:c r="CS63" s="149"/>
      <x:c r="CT63" s="149"/>
      <x:c r="CU63" s="149"/>
      <x:c r="CV63" s="149"/>
      <x:c r="CW63" s="149"/>
      <x:c r="CX63" s="149"/>
      <x:c r="CY63" s="149"/>
      <x:c r="CZ63" s="149"/>
      <x:c r="DA63" s="149"/>
      <x:c r="DB63" s="149"/>
      <x:c r="DC63" s="149"/>
      <x:c r="DD63" s="149"/>
      <x:c r="DE63" s="149"/>
      <x:c r="DF63" s="149"/>
      <x:c r="DG63" s="149"/>
      <x:c r="DH63" s="149"/>
      <x:c r="DI63" s="149"/>
      <x:c r="DJ63" s="1313"/>
      <x:c r="DK63" s="1313"/>
      <x:c r="DL63" s="1313"/>
      <x:c r="DM63" s="1313"/>
      <x:c r="DN63" s="1313"/>
      <x:c r="DO63" s="1313"/>
      <x:c r="DP63" s="1313"/>
      <x:c r="DQ63" s="1313"/>
      <x:c r="DR63" s="1313"/>
      <x:c r="DS63" s="1313"/>
      <x:c r="DT63" s="1313"/>
      <x:c r="DU63" s="1313"/>
      <x:c r="DV63" s="131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 s="149"/>
      <x:c r="AA64" s="149"/>
      <x:c r="AB64" s="149"/>
      <x:c r="AC64" s="149"/>
      <x:c r="AD64" s="149"/>
      <x:c r="AE64" s="1368"/>
      <x:c r="AF64" s="149"/>
      <x:c r="AG64" s="149"/>
      <x:c r="AH64" s="149"/>
      <x:c r="AI64" s="149"/>
      <x:c r="AJ64" s="149"/>
      <x:c r="AK64" s="149"/>
      <x:c r="AL64" s="149"/>
      <x:c r="AM64" s="149"/>
      <x:c r="AN64" s="149"/>
      <x:c r="AO64" s="149"/>
      <x:c r="AP64" s="149"/>
      <x:c r="AQ64" s="149"/>
      <x:c r="AR64" s="149"/>
      <x:c r="AS64" s="149"/>
      <x:c r="AT64" s="149"/>
      <x:c r="AU64" s="149"/>
      <x:c r="AV64" s="149"/>
      <x:c r="AW64" s="149"/>
      <x:c r="AX64" s="149"/>
      <x:c r="AY64" s="149"/>
      <x:c r="AZ64" s="149"/>
      <x:c r="BA64" s="149"/>
      <x:c r="BB64" s="149"/>
      <x:c r="BC64" s="149"/>
      <x:c r="BD64" s="149"/>
      <x:c r="BE64" s="149"/>
      <x:c r="BF64" s="149"/>
      <x:c r="BG64" s="149"/>
      <x:c r="BH64" s="149"/>
      <x:c r="BI64" s="149"/>
      <x:c r="BJ64" s="149"/>
      <x:c r="BK64" s="149"/>
      <x:c r="BL64" s="149"/>
      <x:c r="BM64" s="149"/>
      <x:c r="BN64" s="149"/>
      <x:c r="BO64" s="149"/>
      <x:c r="BP64" s="149"/>
      <x:c r="BQ64" s="149"/>
      <x:c r="BR64" s="149"/>
      <x:c r="BS64" s="149"/>
      <x:c r="BT64" s="149"/>
      <x:c r="BU64" s="149"/>
      <x:c r="BV64" s="149"/>
      <x:c r="BW64" s="149"/>
      <x:c r="BX64" s="149"/>
      <x:c r="BY64" s="149"/>
      <x:c r="BZ64" s="149"/>
      <x:c r="CA64" s="149"/>
      <x:c r="CB64" s="149"/>
      <x:c r="CC64" s="149"/>
      <x:c r="CD64" s="149"/>
      <x:c r="CE64" s="149"/>
      <x:c r="CF64" s="149"/>
      <x:c r="CG64" s="149"/>
      <x:c r="CH64" s="149"/>
      <x:c r="CI64" s="149"/>
      <x:c r="CJ64" s="149"/>
      <x:c r="CK64" s="149"/>
      <x:c r="CL64" s="149"/>
      <x:c r="CM64" s="149"/>
      <x:c r="CN64" s="149"/>
      <x:c r="CO64" s="149"/>
      <x:c r="CP64" s="149"/>
      <x:c r="CQ64" s="149"/>
      <x:c r="CR64" s="149"/>
      <x:c r="CS64" s="149"/>
      <x:c r="CT64" s="149"/>
      <x:c r="CU64" s="149"/>
      <x:c r="CV64" s="149"/>
      <x:c r="CW64" s="149"/>
      <x:c r="CX64" s="149"/>
      <x:c r="CY64" s="149"/>
      <x:c r="CZ64" s="149"/>
      <x:c r="DA64" s="149"/>
      <x:c r="DB64" s="149"/>
      <x:c r="DC64" s="149"/>
      <x:c r="DD64" s="149"/>
      <x:c r="DE64" s="149"/>
      <x:c r="DF64" s="149"/>
      <x:c r="DG64" s="149"/>
      <x:c r="DH64" s="149"/>
      <x:c r="DI64" s="149"/>
      <x:c r="DJ64" s="1313"/>
      <x:c r="DK64" s="1313"/>
      <x:c r="DL64" s="1313"/>
      <x:c r="DM64" s="1313"/>
      <x:c r="DN64" s="1313"/>
      <x:c r="DO64" s="1313"/>
      <x:c r="DP64" s="1313"/>
      <x:c r="DQ64" s="1313"/>
      <x:c r="DR64" s="1313"/>
      <x:c r="DS64" s="1313"/>
      <x:c r="DT64" s="1313"/>
      <x:c r="DU64" s="1313"/>
      <x:c r="DV64" s="1313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 s="149"/>
      <x:c r="AA65" s="149"/>
      <x:c r="AB65" s="149"/>
      <x:c r="AC65" s="149"/>
      <x:c r="AD65" s="149"/>
      <x:c r="AE65" s="1368"/>
      <x:c r="AF65" s="149"/>
      <x:c r="AG65" s="149"/>
      <x:c r="AH65" s="149"/>
      <x:c r="AI65" s="149"/>
      <x:c r="AJ65" s="149"/>
      <x:c r="AK65" s="149"/>
      <x:c r="AL65" s="149"/>
      <x:c r="AM65" s="149"/>
      <x:c r="AN65" s="149"/>
      <x:c r="AO65" s="149"/>
      <x:c r="AP65" s="149"/>
      <x:c r="AQ65" s="149"/>
      <x:c r="AR65" s="149"/>
      <x:c r="AS65" s="149"/>
      <x:c r="AT65" s="149"/>
      <x:c r="AU65" s="149"/>
      <x:c r="AV65" s="149"/>
      <x:c r="AW65" s="149"/>
      <x:c r="AX65" s="149"/>
      <x:c r="AY65" s="149"/>
      <x:c r="AZ65" s="149"/>
      <x:c r="BA65" s="149"/>
      <x:c r="BB65" s="149"/>
      <x:c r="BC65" s="149"/>
      <x:c r="BD65" s="149"/>
      <x:c r="BE65" s="149"/>
      <x:c r="BF65" s="149"/>
      <x:c r="BG65" s="149"/>
      <x:c r="BH65" s="149"/>
      <x:c r="BI65" s="149"/>
      <x:c r="BJ65" s="149"/>
      <x:c r="BK65" s="149"/>
      <x:c r="BL65" s="149"/>
      <x:c r="BM65" s="149"/>
      <x:c r="BN65" s="149"/>
      <x:c r="BO65" s="149"/>
      <x:c r="BP65" s="149"/>
      <x:c r="BQ65" s="149"/>
      <x:c r="BR65" s="149"/>
      <x:c r="BS65" s="149"/>
      <x:c r="BT65" s="149"/>
      <x:c r="BU65" s="149"/>
      <x:c r="BV65" s="149"/>
      <x:c r="BW65" s="149"/>
      <x:c r="BX65" s="149"/>
      <x:c r="BY65" s="149"/>
      <x:c r="BZ65" s="149"/>
      <x:c r="CA65" s="149"/>
      <x:c r="CB65" s="149"/>
      <x:c r="CC65" s="149"/>
      <x:c r="CD65" s="149"/>
      <x:c r="CE65" s="149"/>
      <x:c r="CF65" s="149"/>
      <x:c r="CG65" s="149"/>
      <x:c r="CH65" s="149"/>
      <x:c r="CI65" s="149"/>
      <x:c r="CJ65" s="149"/>
      <x:c r="CK65" s="149"/>
      <x:c r="CL65" s="149"/>
      <x:c r="CM65" s="149"/>
      <x:c r="CN65" s="149"/>
      <x:c r="CO65" s="149"/>
      <x:c r="CP65" s="149"/>
      <x:c r="CQ65" s="149"/>
      <x:c r="CR65" s="149"/>
      <x:c r="CS65" s="149"/>
      <x:c r="CT65" s="149"/>
      <x:c r="CU65" s="149"/>
      <x:c r="CV65" s="149"/>
      <x:c r="CW65" s="149"/>
      <x:c r="CX65" s="149"/>
      <x:c r="CY65" s="149"/>
      <x:c r="CZ65" s="149"/>
      <x:c r="DA65" s="149"/>
      <x:c r="DB65" s="149"/>
      <x:c r="DC65" s="149"/>
      <x:c r="DD65" s="149"/>
      <x:c r="DE65" s="149"/>
      <x:c r="DF65" s="149"/>
      <x:c r="DG65" s="149"/>
      <x:c r="DH65" s="149"/>
      <x:c r="DI65" s="149"/>
      <x:c r="DJ65" s="1313"/>
      <x:c r="DK65" s="1313"/>
      <x:c r="DL65" s="1313"/>
      <x:c r="DM65" s="1313"/>
      <x:c r="DN65" s="1313"/>
      <x:c r="DO65" s="1313"/>
      <x:c r="DP65" s="1313"/>
      <x:c r="DQ65" s="1313"/>
      <x:c r="DR65" s="1313"/>
      <x:c r="DS65" s="1313"/>
      <x:c r="DT65" s="1313"/>
      <x:c r="DU65" s="1313"/>
      <x:c r="DV65" s="1313"/>
    </x:row>
    <x:row r="66">
      <x:c r="A66"/>
      <x:c r="B66"/>
      <x:c r="C66"/>
      <x:c r="D66"/>
      <x:c r="E66"/>
      <x:c r="F66"/>
      <x:c r="G66"/>
      <x:c r="H66"/>
      <x:c r="I66"/>
      <x:c r="J66" s="2140"/>
      <x:c r="K66" s="2140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 s="149"/>
      <x:c r="AA66" s="149"/>
      <x:c r="AB66" s="149"/>
      <x:c r="AC66" s="149"/>
      <x:c r="AD66" s="149"/>
      <x:c r="AE66" s="1368"/>
      <x:c r="AF66" s="149"/>
      <x:c r="AG66" s="149"/>
      <x:c r="AH66" s="149"/>
      <x:c r="AI66" s="149"/>
      <x:c r="AJ66" s="149"/>
      <x:c r="AK66" s="149"/>
      <x:c r="AL66" s="149"/>
      <x:c r="AM66" s="149"/>
      <x:c r="AN66" s="149"/>
      <x:c r="AO66" s="149"/>
      <x:c r="AP66" s="149"/>
      <x:c r="AQ66" s="149"/>
      <x:c r="AR66" s="149"/>
      <x:c r="AS66" s="149"/>
      <x:c r="AT66" s="149"/>
      <x:c r="AU66" s="149"/>
      <x:c r="AV66" s="149"/>
      <x:c r="AW66" s="149"/>
      <x:c r="AX66" s="149"/>
      <x:c r="AY66" s="149"/>
      <x:c r="AZ66" s="149"/>
      <x:c r="BA66" s="149"/>
      <x:c r="BB66" s="149"/>
      <x:c r="BC66" s="149"/>
      <x:c r="BD66" s="149"/>
      <x:c r="BE66" s="149"/>
      <x:c r="BF66" s="149"/>
      <x:c r="BG66" s="149"/>
      <x:c r="BH66" s="149"/>
      <x:c r="BI66" s="149"/>
      <x:c r="BJ66" s="149"/>
      <x:c r="BK66" s="149"/>
      <x:c r="BL66" s="149"/>
      <x:c r="BM66" s="149"/>
      <x:c r="BN66" s="149"/>
      <x:c r="BO66" s="149"/>
      <x:c r="BP66" s="149"/>
      <x:c r="BQ66" s="149"/>
      <x:c r="BR66" s="149"/>
      <x:c r="BS66" s="149"/>
      <x:c r="BT66" s="149"/>
      <x:c r="BU66" s="149"/>
      <x:c r="BV66" s="149"/>
      <x:c r="BW66" s="149"/>
      <x:c r="BX66" s="149"/>
      <x:c r="BY66" s="149"/>
      <x:c r="BZ66" s="149"/>
      <x:c r="CA66" s="149"/>
      <x:c r="CB66" s="149"/>
      <x:c r="CC66" s="149"/>
      <x:c r="CD66" s="149"/>
      <x:c r="CE66" s="149"/>
      <x:c r="CF66" s="149"/>
      <x:c r="CG66" s="149"/>
      <x:c r="CH66" s="149"/>
      <x:c r="CI66" s="149"/>
      <x:c r="CJ66" s="149"/>
      <x:c r="CK66" s="149"/>
      <x:c r="CL66" s="149"/>
      <x:c r="CM66" s="149"/>
      <x:c r="CN66" s="149"/>
      <x:c r="CO66" s="149"/>
      <x:c r="CP66" s="149"/>
      <x:c r="CQ66" s="149"/>
      <x:c r="CR66" s="149"/>
      <x:c r="CS66" s="149"/>
      <x:c r="CT66" s="149"/>
      <x:c r="CU66" s="149"/>
      <x:c r="CV66" s="149"/>
      <x:c r="CW66" s="149"/>
      <x:c r="CX66" s="149"/>
      <x:c r="CY66" s="149"/>
      <x:c r="CZ66" s="149"/>
      <x:c r="DA66" s="149"/>
      <x:c r="DB66" s="149"/>
      <x:c r="DC66" s="149"/>
      <x:c r="DD66" s="149"/>
      <x:c r="DE66" s="149"/>
      <x:c r="DF66" s="149"/>
      <x:c r="DG66" s="149"/>
      <x:c r="DH66" s="149"/>
      <x:c r="DI66" s="149"/>
      <x:c r="DJ66" s="1313"/>
      <x:c r="DK66" s="1313"/>
      <x:c r="DL66" s="1313"/>
      <x:c r="DM66" s="1313"/>
      <x:c r="DN66" s="1313"/>
      <x:c r="DO66" s="1313"/>
      <x:c r="DP66" s="1313"/>
      <x:c r="DQ66" s="1313"/>
      <x:c r="DR66" s="1313"/>
      <x:c r="DS66" s="1313"/>
      <x:c r="DT66" s="1313"/>
      <x:c r="DU66" s="1313"/>
      <x:c r="DV66" s="1313"/>
    </x:row>
    <x:row r="67" ht="15" customHeight="1">
      <x:c r="A67"/>
      <x:c r="B67"/>
      <x:c r="C67"/>
      <x:c r="D67"/>
      <x:c r="E67"/>
      <x:c r="F67"/>
      <x:c r="G67"/>
      <x:c r="H67"/>
      <x:c r="I67"/>
      <x:c r="J67" s="3080" t="n">
        <x:v>0.866</x:v>
      </x:c>
      <x:c r="K67" s="3080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 s="149"/>
      <x:c r="AA67" s="149"/>
      <x:c r="AB67" s="149"/>
      <x:c r="AC67" s="149"/>
      <x:c r="AD67" s="149"/>
      <x:c r="AE67" s="1368"/>
      <x:c r="AF67" s="149"/>
      <x:c r="AG67" s="149"/>
      <x:c r="AH67" s="149"/>
      <x:c r="AI67" s="149"/>
      <x:c r="AJ67" s="149"/>
      <x:c r="AK67" s="149"/>
      <x:c r="AL67" s="149"/>
      <x:c r="AM67" s="149"/>
      <x:c r="AN67" s="149"/>
      <x:c r="AO67" s="149"/>
      <x:c r="AP67" s="149"/>
      <x:c r="AQ67" s="149"/>
      <x:c r="AR67" s="149"/>
      <x:c r="AS67" s="149"/>
      <x:c r="AT67" s="149"/>
      <x:c r="AU67" s="149"/>
      <x:c r="AV67" s="149"/>
      <x:c r="AW67" s="149"/>
      <x:c r="AX67" s="149"/>
      <x:c r="AY67" s="149"/>
      <x:c r="AZ67" s="149"/>
      <x:c r="BA67" s="149"/>
      <x:c r="BB67" s="149"/>
      <x:c r="BC67" s="149"/>
      <x:c r="BD67" s="149"/>
      <x:c r="BE67" s="149"/>
      <x:c r="BF67" s="149"/>
      <x:c r="BG67" s="149"/>
      <x:c r="BH67" s="149"/>
      <x:c r="BI67" s="149"/>
      <x:c r="BJ67" s="149"/>
      <x:c r="BK67" s="149"/>
      <x:c r="BL67" s="149"/>
      <x:c r="BM67" s="149"/>
      <x:c r="BN67" s="149"/>
      <x:c r="BO67" s="149"/>
      <x:c r="BP67" s="149"/>
      <x:c r="BQ67" s="149"/>
      <x:c r="BR67" s="149"/>
      <x:c r="BS67" s="149"/>
      <x:c r="BT67" s="149"/>
      <x:c r="BU67" s="149"/>
      <x:c r="BV67" s="149"/>
      <x:c r="BW67" s="149"/>
      <x:c r="BX67" s="149"/>
      <x:c r="BY67" s="149"/>
      <x:c r="BZ67" s="149"/>
      <x:c r="CA67" s="149"/>
      <x:c r="CB67" s="149"/>
      <x:c r="CC67" s="149"/>
      <x:c r="CD67" s="149"/>
      <x:c r="CE67" s="149"/>
      <x:c r="CF67" s="149"/>
      <x:c r="CG67" s="149"/>
      <x:c r="CH67" s="149"/>
      <x:c r="CI67" s="149"/>
      <x:c r="CJ67" s="149"/>
      <x:c r="CK67" s="149"/>
      <x:c r="CL67" s="149"/>
      <x:c r="CM67" s="149"/>
      <x:c r="CN67" s="149"/>
      <x:c r="CO67" s="149"/>
      <x:c r="CP67" s="149"/>
      <x:c r="CQ67" s="149"/>
      <x:c r="CR67" s="149"/>
      <x:c r="CS67" s="149"/>
      <x:c r="CT67" s="149"/>
      <x:c r="CU67" s="149"/>
      <x:c r="CV67" s="149"/>
      <x:c r="CW67" s="149"/>
      <x:c r="CX67" s="149"/>
      <x:c r="CY67" s="149"/>
      <x:c r="CZ67" s="149"/>
      <x:c r="DA67" s="149"/>
      <x:c r="DB67" s="149"/>
      <x:c r="DC67" s="149"/>
      <x:c r="DD67" s="149"/>
      <x:c r="DE67" s="149"/>
      <x:c r="DF67" s="149"/>
      <x:c r="DG67" s="149"/>
      <x:c r="DH67" s="149"/>
      <x:c r="DI67" s="149"/>
      <x:c r="DJ67" s="1313"/>
      <x:c r="DK67" s="1313"/>
      <x:c r="DL67" s="1313"/>
      <x:c r="DM67" s="1313"/>
      <x:c r="DN67" s="1313"/>
      <x:c r="DO67" s="1313"/>
      <x:c r="DP67" s="1313"/>
      <x:c r="DQ67" s="1313"/>
      <x:c r="DR67" s="1313"/>
      <x:c r="DS67" s="1313"/>
      <x:c r="DT67" s="1313"/>
      <x:c r="DU67" s="1313"/>
      <x:c r="DV67" s="1313"/>
    </x:row>
    <x:row r="68">
      <x:c r="A68"/>
      <x:c r="B68"/>
      <x:c r="C68"/>
      <x:c r="D68" s="149"/>
      <x:c r="E68" s="149"/>
      <x:c r="F68" s="149"/>
      <x:c r="G68" s="149"/>
      <x:c r="H68" s="149"/>
      <x:c r="I68" s="149"/>
      <x:c r="J68" s="3072" t="n">
        <x:v>6.28698162869919</x:v>
      </x:c>
      <x:c r="K68" s="3072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 s="149"/>
      <x:c r="AA68" s="149"/>
      <x:c r="AB68" s="149"/>
      <x:c r="AC68" s="149"/>
      <x:c r="AD68" s="149"/>
      <x:c r="AE68" s="1368"/>
      <x:c r="AF68" s="149"/>
      <x:c r="AG68" s="149"/>
      <x:c r="AH68" s="149"/>
      <x:c r="AI68" s="149"/>
      <x:c r="AJ68" s="149"/>
      <x:c r="AK68" s="149"/>
      <x:c r="AL68" s="149"/>
      <x:c r="AM68" s="149"/>
      <x:c r="AN68" s="149"/>
      <x:c r="AO68" s="149"/>
      <x:c r="AP68" s="149"/>
      <x:c r="AQ68" s="149"/>
      <x:c r="AR68" s="149"/>
      <x:c r="AS68" s="149"/>
      <x:c r="AT68" s="149"/>
      <x:c r="AU68" s="149"/>
      <x:c r="AV68" s="149"/>
      <x:c r="AW68" s="149"/>
      <x:c r="AX68" s="149"/>
      <x:c r="AY68" s="149"/>
      <x:c r="AZ68" s="149"/>
      <x:c r="BA68" s="149"/>
      <x:c r="BB68" s="149"/>
      <x:c r="BC68" s="149"/>
      <x:c r="BD68" s="149"/>
      <x:c r="BE68" s="149"/>
      <x:c r="BF68" s="149"/>
      <x:c r="BG68" s="149"/>
      <x:c r="BH68" s="149"/>
      <x:c r="BI68" s="149"/>
      <x:c r="BJ68" s="149"/>
      <x:c r="BK68" s="149"/>
      <x:c r="BL68" s="149"/>
      <x:c r="BM68" s="149"/>
      <x:c r="BN68" s="149"/>
      <x:c r="BO68" s="149"/>
      <x:c r="BP68" s="149"/>
      <x:c r="BQ68" s="149"/>
      <x:c r="BR68" s="149"/>
      <x:c r="BS68" s="149"/>
      <x:c r="BT68" s="149"/>
      <x:c r="BU68" s="149"/>
      <x:c r="BV68" s="149"/>
      <x:c r="BW68" s="149"/>
      <x:c r="BX68" s="149"/>
      <x:c r="BY68" s="149"/>
      <x:c r="BZ68" s="149"/>
      <x:c r="CA68" s="149"/>
      <x:c r="CB68" s="149"/>
      <x:c r="CC68" s="149"/>
      <x:c r="CD68" s="149"/>
      <x:c r="CE68" s="149"/>
      <x:c r="CF68" s="149"/>
      <x:c r="CG68" s="149"/>
      <x:c r="CH68" s="149"/>
      <x:c r="CI68" s="149"/>
      <x:c r="CJ68" s="149"/>
      <x:c r="CK68" s="149"/>
      <x:c r="CL68" s="149"/>
      <x:c r="CM68" s="149"/>
      <x:c r="CN68" s="149"/>
      <x:c r="CO68" s="149"/>
      <x:c r="CP68" s="149"/>
      <x:c r="CQ68" s="149"/>
      <x:c r="CR68" s="149"/>
      <x:c r="CS68" s="149"/>
      <x:c r="CT68" s="149"/>
      <x:c r="CU68" s="149"/>
      <x:c r="CV68" s="149"/>
      <x:c r="CW68" s="149"/>
      <x:c r="CX68" s="149"/>
      <x:c r="CY68" s="149"/>
      <x:c r="CZ68" s="149"/>
      <x:c r="DA68" s="149"/>
      <x:c r="DB68" s="149"/>
      <x:c r="DC68" s="149"/>
      <x:c r="DD68" s="149"/>
      <x:c r="DE68" s="149"/>
      <x:c r="DF68" s="149"/>
      <x:c r="DG68" s="149"/>
      <x:c r="DH68" s="149"/>
      <x:c r="DI68" s="149"/>
      <x:c r="DJ68" s="1313"/>
      <x:c r="DK68" s="1313"/>
      <x:c r="DL68" s="1313"/>
      <x:c r="DM68" s="1313"/>
      <x:c r="DN68" s="1313"/>
      <x:c r="DO68" s="1313"/>
      <x:c r="DP68" s="1313"/>
      <x:c r="DQ68" s="1313"/>
      <x:c r="DR68" s="1313"/>
      <x:c r="DS68" s="1313"/>
      <x:c r="DT68" s="1313"/>
      <x:c r="DU68" s="1313"/>
      <x:c r="DV68" s="1313"/>
    </x:row>
    <x:row r="69">
      <x:c r="A69"/>
      <x:c r="B69"/>
      <x:c r="C69"/>
      <x:c r="D69" s="149"/>
      <x:c r="E69" s="149"/>
      <x:c r="F69" s="149"/>
      <x:c r="G69" s="149"/>
      <x:c r="H69" s="149" t="str">
        <x:v>1A</x:v>
      </x:c>
      <x:c r="I69" s="1210" t="str">
        <x:v>Dens</x:v>
      </x:c>
      <x:c r="J69" s="1210" t="str">
        <x:v>Barrels</x:v>
      </x:c>
      <x:c r="K69" s="1371" t="n">
        <x:v>15</x:v>
      </x:c>
      <x:c r="L69"/>
      <x:c r="M69"/>
      <x:c r="N69" s="339" t="str">
        <x:v>T-2004</x:v>
      </x:c>
      <x:c r="O69"/>
      <x:c r="P69"/>
      <x:c r="Q69"/>
      <x:c r="R69"/>
      <x:c r="S69"/>
      <x:c r="T69"/>
      <x:c r="U69"/>
      <x:c r="V69"/>
      <x:c r="W69"/>
      <x:c r="X69"/>
      <x:c r="Y69"/>
      <x:c r="Z69" s="149"/>
      <x:c r="AA69" s="149"/>
      <x:c r="AB69" s="149"/>
      <x:c r="AC69" s="149"/>
      <x:c r="AD69" s="149"/>
      <x:c r="AE69" s="1368"/>
      <x:c r="AF69" s="149"/>
      <x:c r="AG69" s="149"/>
      <x:c r="AH69" s="149"/>
      <x:c r="AI69" s="149"/>
      <x:c r="AJ69" s="149"/>
      <x:c r="AK69" s="149"/>
      <x:c r="AL69" s="149"/>
      <x:c r="AM69" s="149"/>
      <x:c r="AN69" s="149" t="n">
        <x:v>1</x:v>
      </x:c>
      <x:c r="AO69" s="149" t="n">
        <x:v>2</x:v>
      </x:c>
      <x:c r="AP69" s="149" t="n">
        <x:v>3</x:v>
      </x:c>
      <x:c r="AQ69" s="149"/>
      <x:c r="AR69" s="149"/>
      <x:c r="AS69" s="149"/>
      <x:c r="AT69" s="149"/>
      <x:c r="AU69" s="149"/>
      <x:c r="AV69" s="149"/>
      <x:c r="AW69" s="149"/>
      <x:c r="AX69" s="149"/>
      <x:c r="AY69" s="149"/>
      <x:c r="AZ69" s="149"/>
      <x:c r="BA69" s="149"/>
      <x:c r="BB69" s="149"/>
      <x:c r="BC69" s="149"/>
      <x:c r="BD69" s="149"/>
      <x:c r="BE69" s="149"/>
      <x:c r="BF69" s="149"/>
      <x:c r="BG69" s="149"/>
      <x:c r="BH69" s="149"/>
      <x:c r="BI69" s="149"/>
      <x:c r="BJ69" s="149"/>
      <x:c r="BK69" s="149"/>
      <x:c r="BL69" s="149"/>
      <x:c r="BM69" s="149"/>
      <x:c r="BN69" s="149"/>
      <x:c r="BO69" s="149"/>
      <x:c r="BP69" s="149"/>
      <x:c r="BQ69" s="149"/>
      <x:c r="BR69" s="149"/>
      <x:c r="BS69" s="149"/>
      <x:c r="BT69" s="149"/>
      <x:c r="BU69" s="149"/>
      <x:c r="BV69" s="149"/>
      <x:c r="BW69" s="149"/>
      <x:c r="BX69" s="149"/>
      <x:c r="BY69" s="149"/>
      <x:c r="BZ69" s="149"/>
      <x:c r="CA69" s="149"/>
      <x:c r="CB69" s="149"/>
      <x:c r="CC69" s="149"/>
      <x:c r="CD69" s="149"/>
      <x:c r="CE69" s="149"/>
      <x:c r="CF69" s="149"/>
      <x:c r="CG69" s="149"/>
      <x:c r="CH69" s="149"/>
      <x:c r="CI69" s="149"/>
      <x:c r="CJ69" s="149"/>
      <x:c r="CK69" s="149"/>
      <x:c r="CL69" s="149"/>
      <x:c r="CM69" s="149"/>
      <x:c r="CN69" s="149"/>
      <x:c r="CO69" s="149"/>
      <x:c r="CP69" s="149"/>
      <x:c r="CQ69" s="149"/>
      <x:c r="CR69" s="149"/>
      <x:c r="CS69" s="149"/>
      <x:c r="CT69" s="149"/>
      <x:c r="CU69" s="149"/>
      <x:c r="CV69" s="149"/>
      <x:c r="CW69" s="149"/>
      <x:c r="CX69" s="149"/>
      <x:c r="CY69" s="149"/>
      <x:c r="CZ69" s="149"/>
      <x:c r="DA69" s="149"/>
      <x:c r="DB69" s="149"/>
      <x:c r="DC69" s="149"/>
      <x:c r="DD69" s="149"/>
      <x:c r="DE69" s="149"/>
      <x:c r="DF69" s="149"/>
      <x:c r="DG69" s="149"/>
      <x:c r="DH69" s="149"/>
      <x:c r="DI69" s="149"/>
      <x:c r="DJ69" s="1313"/>
      <x:c r="DK69" s="1313"/>
      <x:c r="DL69" s="1313"/>
      <x:c r="DM69" s="1313"/>
      <x:c r="DN69" s="1313"/>
      <x:c r="DO69" s="1313"/>
      <x:c r="DP69" s="1313"/>
      <x:c r="DQ69" s="1313"/>
      <x:c r="DR69" s="1313"/>
      <x:c r="DS69" s="1313"/>
      <x:c r="DT69" s="1313"/>
      <x:c r="DU69" s="1313"/>
      <x:c r="DV69" s="1313"/>
    </x:row>
    <x:row r="70" ht="15.75">
      <x:c r="A70"/>
      <x:c r="B70"/>
      <x:c r="C70"/>
      <x:c r="D70" s="149"/>
      <x:c r="E70" s="149"/>
      <x:c r="F70" s="149"/>
      <x:c r="G70" s="149"/>
      <x:c r="H70" s="149" t="str">
        <x:v>1B</x:v>
      </x:c>
      <x:c r="I70" s="1372" t="n">
        <x:v>0.5</x:v>
      </x:c>
      <x:c r="J70" s="1373" t="n">
        <x:v>6.301</x:v>
      </x:c>
      <x:c r="K70" s="1371" t="n">
        <x:v>20</x:v>
      </x:c>
      <x:c r="L70"/>
      <x:c r="M70"/>
      <x:c r="N70" s="339" t="str">
        <x:v>Table</x:v>
      </x:c>
      <x:c r="O70"/>
      <x:c r="P70"/>
      <x:c r="Q70"/>
      <x:c r="R70"/>
      <x:c r="S70"/>
      <x:c r="T70"/>
      <x:c r="U70"/>
      <x:c r="V70"/>
      <x:c r="W70"/>
      <x:c r="X70"/>
      <x:c r="Y70"/>
      <x:c r="Z70" s="149"/>
      <x:c r="AA70" s="149"/>
      <x:c r="AB70" s="149"/>
      <x:c r="AC70" s="149"/>
      <x:c r="AD70" s="149"/>
      <x:c r="AE70" s="1368"/>
      <x:c r="AF70" s="149"/>
      <x:c r="AG70" s="149"/>
      <x:c r="AH70" s="149"/>
      <x:c r="AI70" s="149" t="str">
        <x:v>i</x:v>
      </x:c>
      <x:c r="AJ70" s="149" t="str">
        <x:v>ai</x:v>
      </x:c>
      <x:c r="AK70" s="149" t="str">
        <x:v>PRODUCT</x:v>
      </x:c>
      <x:c r="AL70" s="149" t="str">
        <x:v>DENSITY RANGED (KG/M3)</x:v>
      </x:c>
      <x:c r="AM70" s="149"/>
      <x:c r="AN70" s="149" t="str">
        <x:v>KO</x:v>
      </x:c>
      <x:c r="AO70" s="149" t="str">
        <x:v>K1</x:v>
      </x:c>
      <x:c r="AP70" s="149" t="str">
        <x:v>K2</x:v>
      </x:c>
      <x:c r="AQ70" s="149" t="str">
        <x:v>Da</x:v>
      </x:c>
      <x:c r="AR70" s="149"/>
      <x:c r="AS70" s="149"/>
      <x:c r="AT70" s="149"/>
      <x:c r="AU70" s="149"/>
      <x:c r="AV70" s="149"/>
      <x:c r="AW70" s="149"/>
      <x:c r="AX70" s="149"/>
      <x:c r="AY70" s="149"/>
      <x:c r="AZ70" s="149"/>
      <x:c r="BA70" s="149"/>
      <x:c r="BB70" s="149"/>
      <x:c r="BC70" s="149"/>
      <x:c r="BD70" s="149"/>
      <x:c r="BE70" s="149"/>
      <x:c r="BF70" s="149"/>
      <x:c r="BG70" s="149"/>
      <x:c r="BH70" s="149"/>
      <x:c r="BI70" s="149"/>
      <x:c r="BJ70" s="149"/>
      <x:c r="BK70" s="149"/>
      <x:c r="BL70" s="149"/>
      <x:c r="BM70" s="149"/>
      <x:c r="BN70" s="149"/>
      <x:c r="BO70" s="149"/>
      <x:c r="BP70" s="149"/>
      <x:c r="BQ70" s="149"/>
      <x:c r="BR70" s="149"/>
      <x:c r="BS70" s="149"/>
      <x:c r="BT70" s="149"/>
      <x:c r="BU70" s="149"/>
      <x:c r="BV70" s="149"/>
      <x:c r="BW70" s="149"/>
      <x:c r="BX70" s="149"/>
      <x:c r="BY70" s="149"/>
      <x:c r="BZ70" s="149"/>
      <x:c r="CA70" s="149"/>
      <x:c r="CB70" s="149"/>
      <x:c r="CC70" s="149"/>
      <x:c r="CD70" s="149"/>
      <x:c r="CE70" s="149"/>
      <x:c r="CF70" s="149"/>
      <x:c r="CG70" s="149"/>
      <x:c r="CH70" s="149"/>
      <x:c r="CI70" s="149"/>
      <x:c r="CJ70" s="149"/>
      <x:c r="CK70" s="149"/>
      <x:c r="CL70" s="149"/>
      <x:c r="CM70" s="149"/>
      <x:c r="CN70" s="149"/>
      <x:c r="CO70" s="149"/>
      <x:c r="CP70" s="149"/>
      <x:c r="CQ70" s="149"/>
      <x:c r="CR70" s="149"/>
      <x:c r="CS70" s="149"/>
      <x:c r="CT70" s="149"/>
      <x:c r="CU70" s="149"/>
      <x:c r="CV70" s="149"/>
      <x:c r="CW70" s="149"/>
      <x:c r="CX70" s="149"/>
      <x:c r="CY70" s="149"/>
      <x:c r="CZ70" s="149"/>
      <x:c r="DA70" s="149"/>
      <x:c r="DB70" s="149"/>
      <x:c r="DC70" s="149"/>
      <x:c r="DD70" s="149"/>
      <x:c r="DE70" s="149"/>
      <x:c r="DF70" s="149"/>
      <x:c r="DG70" s="149"/>
      <x:c r="DH70" s="149"/>
      <x:c r="DI70" s="149"/>
      <x:c r="DJ70" s="3073"/>
      <x:c r="DK70" s="3074"/>
      <x:c r="DL70" s="3074"/>
      <x:c r="DM70" s="3075"/>
      <x:c r="DN70" s="2141"/>
      <x:c r="DO70" s="1313"/>
      <x:c r="DP70" s="1313"/>
      <x:c r="DQ70" s="1313"/>
      <x:c r="DR70" s="2087"/>
      <x:c r="DS70" s="2087" t="str">
        <x:v>Product</x:v>
      </x:c>
      <x:c r="DT70" s="2142" t="str">
        <x:v>K0</x:v>
      </x:c>
      <x:c r="DU70" s="2089" t="str">
        <x:v>k1</x:v>
      </x:c>
      <x:c r="DV70" s="1313"/>
    </x:row>
    <x:row r="71" ht="15.75">
      <x:c r="A71"/>
      <x:c r="B71"/>
      <x:c r="C71"/>
      <x:c r="D71" s="2076" t="str">
        <x:v>m³</x:v>
      </x:c>
      <x:c r="E71" s="149"/>
      <x:c r="F71" s="149" t="str">
        <x:v>°C</x:v>
      </x:c>
      <x:c r="G71" s="149"/>
      <x:c r="H71" s="149" t="str">
        <x:v>6A</x:v>
      </x:c>
      <x:c r="I71" s="1372" t="n">
        <x:v>0.501</x:v>
      </x:c>
      <x:c r="J71" s="1373" t="n">
        <x:v>6.3</x:v>
      </x:c>
      <x:c r="K71" s="1371" t="n">
        <x:v>60</x:v>
      </x:c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 s="149"/>
      <x:c r="AA71" s="149"/>
      <x:c r="AB71" s="149"/>
      <x:c r="AC71" s="149"/>
      <x:c r="AD71" s="149"/>
      <x:c r="AE71" s="1368"/>
      <x:c r="AF71" s="149"/>
      <x:c r="AG71" s="149"/>
      <x:c r="AH71" s="149"/>
      <x:c r="AI71" s="149" t="n">
        <x:v>1</x:v>
      </x:c>
      <x:c r="AJ71" s="149" t="n">
        <x:v>-0.148759</x:v>
      </x:c>
      <x:c r="AK71" s="149" t="str">
        <x:v>Crude Oil</x:v>
      </x:c>
      <x:c r="AL71" s="149" t="n">
        <x:v>610.6</x:v>
      </x:c>
      <x:c r="AM71" s="149" t="n">
        <x:v>1163.5</x:v>
      </x:c>
      <x:c r="AN71" s="149" t="n">
        <x:v>341.0957</x:v>
      </x:c>
      <x:c r="AO71" s="149" t="n">
        <x:v>0</x:v>
      </x:c>
      <x:c r="AP71" s="149" t="n">
        <x:v>0</x:v>
      </x:c>
      <x:c r="AQ71" s="149" t="n">
        <x:v>2</x:v>
      </x:c>
      <x:c r="AR71" s="149"/>
      <x:c r="AS71" s="149"/>
      <x:c r="AT71" s="149"/>
      <x:c r="AU71" s="149"/>
      <x:c r="AV71" s="149"/>
      <x:c r="AW71" s="149"/>
      <x:c r="AX71" s="149"/>
      <x:c r="AY71" s="149"/>
      <x:c r="AZ71" s="149"/>
      <x:c r="BA71" s="149"/>
      <x:c r="BB71" s="149"/>
      <x:c r="BC71" s="149"/>
      <x:c r="BD71" s="149"/>
      <x:c r="BE71" s="149"/>
      <x:c r="BF71" s="149"/>
      <x:c r="BG71" s="149"/>
      <x:c r="BH71" s="149"/>
      <x:c r="BI71" s="149"/>
      <x:c r="BJ71" s="149"/>
      <x:c r="BK71" s="149"/>
      <x:c r="BL71" s="149"/>
      <x:c r="BM71" s="149"/>
      <x:c r="BN71" s="149"/>
      <x:c r="BO71" s="149"/>
      <x:c r="BP71" s="149"/>
      <x:c r="BQ71" s="149"/>
      <x:c r="BR71" s="149"/>
      <x:c r="BS71" s="149"/>
      <x:c r="BT71" s="149"/>
      <x:c r="BU71" s="149"/>
      <x:c r="BV71" s="149"/>
      <x:c r="BW71" s="149"/>
      <x:c r="BX71" s="149"/>
      <x:c r="BY71" s="149"/>
      <x:c r="BZ71" s="149"/>
      <x:c r="CA71" s="149"/>
      <x:c r="CB71" s="149"/>
      <x:c r="CC71" s="149"/>
      <x:c r="CD71" s="149"/>
      <x:c r="CE71" s="149"/>
      <x:c r="CF71" s="149"/>
      <x:c r="CG71" s="149"/>
      <x:c r="CH71" s="149"/>
      <x:c r="CI71" s="149"/>
      <x:c r="CJ71" s="149"/>
      <x:c r="CK71" s="149"/>
      <x:c r="CL71" s="149"/>
      <x:c r="CM71" s="149"/>
      <x:c r="CN71" s="149"/>
      <x:c r="CO71" s="149"/>
      <x:c r="CP71" s="149"/>
      <x:c r="CQ71" s="149"/>
      <x:c r="CR71" s="149"/>
      <x:c r="CS71" s="149"/>
      <x:c r="CT71" s="149"/>
      <x:c r="CU71" s="149"/>
      <x:c r="CV71" s="149"/>
      <x:c r="CW71" s="149"/>
      <x:c r="CX71" s="149"/>
      <x:c r="CY71" s="149"/>
      <x:c r="CZ71" s="149"/>
      <x:c r="DA71" s="149"/>
      <x:c r="DB71" s="149"/>
      <x:c r="DC71" s="149"/>
      <x:c r="DD71" s="149"/>
      <x:c r="DE71" s="149"/>
      <x:c r="DF71" s="149"/>
      <x:c r="DG71" s="149"/>
      <x:c r="DH71" s="149"/>
      <x:c r="DI71" s="149"/>
      <x:c r="DJ71" s="1629"/>
      <x:c r="DK71" s="1629"/>
      <x:c r="DL71" s="1629"/>
      <x:c r="DM71" s="1629"/>
      <x:c r="DN71" s="2141"/>
      <x:c r="DO71" s="1313"/>
      <x:c r="DP71" s="1313"/>
      <x:c r="DQ71" s="1313"/>
      <x:c r="DR71" s="2087" t="n">
        <x:v>1</x:v>
      </x:c>
      <x:c r="DS71" s="2087" t="str">
        <x:v>CO</x:v>
      </x:c>
      <x:c r="DT71" s="2143" t="n">
        <x:v>341.0957</x:v>
      </x:c>
      <x:c r="DU71" s="2089" t="n">
        <x:v>0</x:v>
      </x:c>
      <x:c r="DV71" s="1313"/>
    </x:row>
    <x:row r="72" ht="15.75">
      <x:c r="A72"/>
      <x:c r="B72"/>
      <x:c r="C72"/>
      <x:c r="D72" s="149" t="str">
        <x:v>Barrels</x:v>
      </x:c>
      <x:c r="E72" s="149"/>
      <x:c r="F72" s="149" t="str">
        <x:v>°F</x:v>
      </x:c>
      <x:c r="G72" s="149"/>
      <x:c r="H72" s="149" t="str">
        <x:v>6B</x:v>
      </x:c>
      <x:c r="I72" s="1372" t="n">
        <x:v>0.518</x:v>
      </x:c>
      <x:c r="J72" s="1373" t="n">
        <x:v>6.299</x:v>
      </x:c>
      <x:c r="K72" s="1373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 s="149"/>
      <x:c r="AA72" s="149"/>
      <x:c r="AB72" s="149"/>
      <x:c r="AC72" s="149"/>
      <x:c r="AD72" s="149"/>
      <x:c r="AE72" s="1368"/>
      <x:c r="AF72" s="149"/>
      <x:c r="AG72" s="149"/>
      <x:c r="AH72" s="149"/>
      <x:c r="AI72" s="149" t="n">
        <x:f t="shared" ref="AI72:AI78" si="190">AI71+1</x:f>
        <x:v>2</x:v>
      </x:c>
      <x:c r="AJ72" s="149" t="n">
        <x:v>-0.267408</x:v>
      </x:c>
      <x:c r="AK72" s="149" t="str">
        <x:v>Fuel Oils</x:v>
      </x:c>
      <x:c r="AL72" s="149" t="n">
        <x:v>838.3127</x:v>
      </x:c>
      <x:c r="AM72" s="149" t="n">
        <x:v>1163.5</x:v>
      </x:c>
      <x:c r="AN72" s="149" t="n">
        <x:v>103.872</x:v>
      </x:c>
      <x:c r="AO72" s="149" t="n">
        <x:v>0.2701</x:v>
      </x:c>
      <x:c r="AP72" s="149" t="n">
        <x:v>0</x:v>
      </x:c>
      <x:c r="AQ72" s="149" t="n">
        <x:v>1.3</x:v>
      </x:c>
      <x:c r="AR72" s="149"/>
      <x:c r="AS72" s="149"/>
      <x:c r="AT72" s="149"/>
      <x:c r="AU72" s="149"/>
      <x:c r="AV72" s="149"/>
      <x:c r="AW72" s="149"/>
      <x:c r="AX72" s="149"/>
      <x:c r="AY72" s="149"/>
      <x:c r="AZ72" s="149"/>
      <x:c r="BA72" s="149"/>
      <x:c r="BB72" s="149"/>
      <x:c r="BC72" s="149"/>
      <x:c r="BD72" s="149"/>
      <x:c r="BE72" s="149"/>
      <x:c r="BF72" s="149"/>
      <x:c r="BG72" s="149"/>
      <x:c r="BH72" s="149"/>
      <x:c r="BI72" s="149"/>
      <x:c r="BJ72" s="149"/>
      <x:c r="BK72" s="149"/>
      <x:c r="BL72" s="149"/>
      <x:c r="BM72" s="149"/>
      <x:c r="BN72" s="149"/>
      <x:c r="BO72" s="149"/>
      <x:c r="BP72" s="149"/>
      <x:c r="BQ72" s="149"/>
      <x:c r="BR72" s="149"/>
      <x:c r="BS72" s="149"/>
      <x:c r="BT72" s="149"/>
      <x:c r="BU72" s="149"/>
      <x:c r="BV72" s="149"/>
      <x:c r="BW72" s="149"/>
      <x:c r="BX72" s="149"/>
      <x:c r="BY72" s="149"/>
      <x:c r="BZ72" s="149"/>
      <x:c r="CA72" s="149"/>
      <x:c r="CB72" s="149"/>
      <x:c r="CC72" s="149"/>
      <x:c r="CD72" s="149"/>
      <x:c r="CE72" s="149"/>
      <x:c r="CF72" s="149"/>
      <x:c r="CG72" s="149"/>
      <x:c r="CH72" s="149"/>
      <x:c r="CI72" s="149"/>
      <x:c r="CJ72" s="149"/>
      <x:c r="CK72" s="149"/>
      <x:c r="CL72" s="149"/>
      <x:c r="CM72" s="149"/>
      <x:c r="CN72" s="149"/>
      <x:c r="CO72" s="149"/>
      <x:c r="CP72" s="149"/>
      <x:c r="CQ72" s="149"/>
      <x:c r="CR72" s="149"/>
      <x:c r="CS72" s="149"/>
      <x:c r="CT72" s="149"/>
      <x:c r="CU72" s="149"/>
      <x:c r="CV72" s="149"/>
      <x:c r="CW72" s="149"/>
      <x:c r="CX72" s="149"/>
      <x:c r="CY72" s="149"/>
      <x:c r="CZ72" s="149"/>
      <x:c r="DA72" s="149"/>
      <x:c r="DB72" s="149"/>
      <x:c r="DC72" s="149"/>
      <x:c r="DD72" s="149"/>
      <x:c r="DE72" s="149"/>
      <x:c r="DF72" s="149"/>
      <x:c r="DG72" s="149"/>
      <x:c r="DH72" s="149"/>
      <x:c r="DI72" s="149"/>
      <x:c r="DJ72" s="1630"/>
      <x:c r="DK72" s="1630"/>
      <x:c r="DL72" s="1630"/>
      <x:c r="DM72" s="1630"/>
      <x:c r="DN72" s="2141"/>
      <x:c r="DO72" s="1313"/>
      <x:c r="DP72" s="1313"/>
      <x:c r="DQ72" s="1313"/>
      <x:c r="DR72" s="144" t="n">
        <x:v>2</x:v>
      </x:c>
      <x:c r="DS72" s="2087" t="str">
        <x:v>Gasolines</x:v>
      </x:c>
      <x:c r="DT72" s="144" t="n">
        <x:v>192.4571</x:v>
      </x:c>
      <x:c r="DU72" s="144" t="n">
        <x:v>0.2438</x:v>
      </x:c>
      <x:c r="DV72" s="1313"/>
    </x:row>
    <x:row r="73" ht="15.75">
      <x:c r="A73"/>
      <x:c r="B73"/>
      <x:c r="C73"/>
      <x:c r="D73" s="149"/>
      <x:c r="E73" s="149"/>
      <x:c r="F73" s="149"/>
      <x:c r="G73" s="149"/>
      <x:c r="H73" s="149" t="str">
        <x:v>6D</x:v>
      </x:c>
      <x:c r="I73" s="1372" t="n">
        <x:v>0.537</x:v>
      </x:c>
      <x:c r="J73" s="1373" t="n">
        <x:v>6.298</x:v>
      </x:c>
      <x:c r="K73" s="13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 s="149"/>
      <x:c r="AA73" s="149"/>
      <x:c r="AB73" s="149"/>
      <x:c r="AC73" s="149"/>
      <x:c r="AD73" s="149"/>
      <x:c r="AE73" s="1368"/>
      <x:c r="AF73" s="149"/>
      <x:c r="AG73" s="149"/>
      <x:c r="AH73" s="149"/>
      <x:c r="AI73" s="149" t="n">
        <x:f t="shared" si="190"/>
        <x:v>3</x:v>
      </x:c>
      <x:c r="AJ73" s="149" t="n">
        <x:v>1.08076</x:v>
      </x:c>
      <x:c r="AK73" s="149" t="str">
        <x:v>Jet Fuels</x:v>
      </x:c>
      <x:c r="AL73" s="149" t="n">
        <x:v>787.5195</x:v>
      </x:c>
      <x:c r="AM73" s="149" t="n">
        <x:v>838.3127</x:v>
      </x:c>
      <x:c r="AN73" s="149" t="n">
        <x:v>330.301</x:v>
      </x:c>
      <x:c r="AO73" s="149" t="n">
        <x:v>0</x:v>
      </x:c>
      <x:c r="AP73" s="149" t="n">
        <x:v>0</x:v>
      </x:c>
      <x:c r="AQ73" s="149" t="n">
        <x:v>2</x:v>
      </x:c>
      <x:c r="AR73" s="149"/>
      <x:c r="AS73" s="149"/>
      <x:c r="AT73" s="149"/>
      <x:c r="AU73" s="149"/>
      <x:c r="AV73" s="149"/>
      <x:c r="AW73" s="149"/>
      <x:c r="AX73" s="149"/>
      <x:c r="AY73" s="149"/>
      <x:c r="AZ73" s="149"/>
      <x:c r="BA73" s="149"/>
      <x:c r="BB73" s="149"/>
      <x:c r="BC73" s="149"/>
      <x:c r="BD73" s="149"/>
      <x:c r="BE73" s="149"/>
      <x:c r="BF73" s="149"/>
      <x:c r="BG73" s="149"/>
      <x:c r="BH73" s="149"/>
      <x:c r="BI73" s="149"/>
      <x:c r="BJ73" s="149"/>
      <x:c r="BK73" s="149"/>
      <x:c r="BL73" s="149"/>
      <x:c r="BM73" s="149"/>
      <x:c r="BN73" s="149"/>
      <x:c r="BO73" s="149"/>
      <x:c r="BP73" s="149"/>
      <x:c r="BQ73" s="149"/>
      <x:c r="BR73" s="149"/>
      <x:c r="BS73" s="149"/>
      <x:c r="BT73" s="149"/>
      <x:c r="BU73" s="149"/>
      <x:c r="BV73" s="149"/>
      <x:c r="BW73" s="149"/>
      <x:c r="BX73" s="149"/>
      <x:c r="BY73" s="149"/>
      <x:c r="BZ73" s="149"/>
      <x:c r="CA73" s="149"/>
      <x:c r="CB73" s="149"/>
      <x:c r="CC73" s="149"/>
      <x:c r="CD73" s="149"/>
      <x:c r="CE73" s="149"/>
      <x:c r="CF73" s="149"/>
      <x:c r="CG73" s="149"/>
      <x:c r="CH73" s="149"/>
      <x:c r="CI73" s="149"/>
      <x:c r="CJ73" s="149"/>
      <x:c r="CK73" s="149"/>
      <x:c r="CL73" s="149"/>
      <x:c r="CM73" s="149"/>
      <x:c r="CN73" s="149"/>
      <x:c r="CO73" s="149"/>
      <x:c r="CP73" s="149"/>
      <x:c r="CQ73" s="149"/>
      <x:c r="CR73" s="149"/>
      <x:c r="CS73" s="149"/>
      <x:c r="CT73" s="149"/>
      <x:c r="CU73" s="149"/>
      <x:c r="CV73" s="149"/>
      <x:c r="CW73" s="149"/>
      <x:c r="CX73" s="149"/>
      <x:c r="CY73" s="149"/>
      <x:c r="CZ73" s="149"/>
      <x:c r="DA73" s="149"/>
      <x:c r="DB73" s="149"/>
      <x:c r="DC73" s="149"/>
      <x:c r="DD73" s="149"/>
      <x:c r="DE73" s="149"/>
      <x:c r="DF73" s="149"/>
      <x:c r="DG73" s="149"/>
      <x:c r="DH73" s="149"/>
      <x:c r="DI73" s="149"/>
      <x:c r="DJ73" s="1631"/>
      <x:c r="DK73" s="1631"/>
      <x:c r="DL73" s="1631"/>
      <x:c r="DM73" s="1629"/>
      <x:c r="DN73" s="2141"/>
      <x:c r="DO73" s="1313"/>
      <x:c r="DP73" s="1313"/>
      <x:c r="DQ73" s="1313"/>
      <x:c r="DR73" s="2144" t="n">
        <x:v>3</x:v>
      </x:c>
      <x:c r="DS73" s="2144" t="str">
        <x:v>Jet Fuels</x:v>
      </x:c>
      <x:c r="DT73" s="2087" t="n">
        <x:v>330.301</x:v>
      </x:c>
      <x:c r="DU73" s="2145" t="n">
        <x:v>0</x:v>
      </x:c>
      <x:c r="DV73" s="1313"/>
    </x:row>
    <x:row r="74" ht="15.75">
      <x:c r="A74"/>
      <x:c r="B74"/>
      <x:c r="C74"/>
      <x:c r="D74" s="149"/>
      <x:c r="E74" s="149"/>
      <x:c r="F74" s="149"/>
      <x:c r="G74" s="149"/>
      <x:c r="H74" s="149" t="str">
        <x:v>54A</x:v>
      </x:c>
      <x:c r="I74" s="1374" t="n">
        <x:v>0.559</x:v>
      </x:c>
      <x:c r="J74" s="1210" t="n">
        <x:v>0.585</x:v>
      </x:c>
      <x:c r="K74" s="149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 s="149"/>
      <x:c r="AA74" s="149"/>
      <x:c r="AB74" s="149"/>
      <x:c r="AC74" s="149"/>
      <x:c r="AD74" s="149"/>
      <x:c r="AE74" s="1368"/>
      <x:c r="AF74" s="149"/>
      <x:c r="AG74" s="149"/>
      <x:c r="AH74" s="149"/>
      <x:c r="AI74" s="149" t="n">
        <x:f t="shared" si="190"/>
        <x:v>4</x:v>
      </x:c>
      <x:c r="AJ74" s="149" t="n">
        <x:v>1.269056</x:v>
      </x:c>
      <x:c r="AK74" s="149" t="str">
        <x:v>Transicion Zone</x:v>
      </x:c>
      <x:c r="AL74" s="149" t="n">
        <x:v>770.352</x:v>
      </x:c>
      <x:c r="AM74" s="149" t="n">
        <x:v>787.5195</x:v>
      </x:c>
      <x:c r="AN74" s="149" t="n">
        <x:v>1489.067</x:v>
      </x:c>
      <x:c r="AO74" s="149" t="n">
        <x:v>0</x:v>
      </x:c>
      <x:c r="AP74" s="149" t="n">
        <x:v>-0.0018684</x:v>
      </x:c>
      <x:c r="AQ74" s="149" t="n">
        <x:v>8.5</x:v>
      </x:c>
      <x:c r="AR74" s="149"/>
      <x:c r="AS74" s="149"/>
      <x:c r="AT74" s="149"/>
      <x:c r="AU74" s="149"/>
      <x:c r="AV74" s="149"/>
      <x:c r="AW74" s="149"/>
      <x:c r="AX74" s="149"/>
      <x:c r="AY74" s="149"/>
      <x:c r="AZ74" s="149"/>
      <x:c r="BA74" s="149"/>
      <x:c r="BB74" s="149"/>
      <x:c r="BC74" s="149"/>
      <x:c r="BD74" s="149"/>
      <x:c r="BE74" s="149"/>
      <x:c r="BF74" s="149"/>
      <x:c r="BG74" s="149"/>
      <x:c r="BH74" s="149"/>
      <x:c r="BI74" s="149"/>
      <x:c r="BJ74" s="149"/>
      <x:c r="BK74" s="149"/>
      <x:c r="BL74" s="149"/>
      <x:c r="BM74" s="149"/>
      <x:c r="BN74" s="149"/>
      <x:c r="BO74" s="149"/>
      <x:c r="BP74" s="149"/>
      <x:c r="BQ74" s="149"/>
      <x:c r="BR74" s="149"/>
      <x:c r="BS74" s="149"/>
      <x:c r="BT74" s="149"/>
      <x:c r="BU74" s="149"/>
      <x:c r="BV74" s="149"/>
      <x:c r="BW74" s="149"/>
      <x:c r="BX74" s="149"/>
      <x:c r="BY74" s="149"/>
      <x:c r="BZ74" s="149"/>
      <x:c r="CA74" s="149"/>
      <x:c r="CB74" s="149"/>
      <x:c r="CC74" s="149"/>
      <x:c r="CD74" s="149"/>
      <x:c r="CE74" s="149"/>
      <x:c r="CF74" s="149"/>
      <x:c r="CG74" s="149"/>
      <x:c r="CH74" s="149"/>
      <x:c r="CI74" s="149"/>
      <x:c r="CJ74" s="149"/>
      <x:c r="CK74" s="149"/>
      <x:c r="CL74" s="149"/>
      <x:c r="CM74" s="149"/>
      <x:c r="CN74" s="149"/>
      <x:c r="CO74" s="149"/>
      <x:c r="CP74" s="149"/>
      <x:c r="CQ74" s="149"/>
      <x:c r="CR74" s="149"/>
      <x:c r="CS74" s="149"/>
      <x:c r="CT74" s="149"/>
      <x:c r="CU74" s="149"/>
      <x:c r="CV74" s="149"/>
      <x:c r="CW74" s="149"/>
      <x:c r="CX74" s="149"/>
      <x:c r="CY74" s="149"/>
      <x:c r="CZ74" s="149"/>
      <x:c r="DA74" s="149"/>
      <x:c r="DB74" s="149"/>
      <x:c r="DC74" s="149"/>
      <x:c r="DD74" s="149"/>
      <x:c r="DE74" s="149"/>
      <x:c r="DF74" s="149"/>
      <x:c r="DG74" s="149"/>
      <x:c r="DH74" s="149"/>
      <x:c r="DI74" s="149"/>
      <x:c r="DJ74" s="1631"/>
      <x:c r="DK74" s="1631"/>
      <x:c r="DL74" s="1631"/>
      <x:c r="DM74" s="1629"/>
      <x:c r="DN74" s="2141"/>
      <x:c r="DO74" s="1313"/>
      <x:c r="DP74" s="1313"/>
      <x:c r="DQ74" s="1313"/>
      <x:c r="DR74" s="2144" t="n">
        <x:v>4</x:v>
      </x:c>
      <x:c r="DS74" s="2144" t="str">
        <x:v>Transition</x:v>
      </x:c>
      <x:c r="DT74" s="2087" t="n">
        <x:v>-0.0018684</x:v>
      </x:c>
      <x:c r="DU74" s="2145" t="n">
        <x:v>1489.067</x:v>
      </x:c>
      <x:c r="DV74" s="1313"/>
    </x:row>
    <x:row r="75" ht="15.75">
      <x:c r="A75"/>
      <x:c r="B75"/>
      <x:c r="C75"/>
      <x:c r="D75" s="149"/>
      <x:c r="E75" s="149"/>
      <x:c r="F75" s="149"/>
      <x:c r="G75" s="149"/>
      <x:c r="H75" s="149" t="str">
        <x:v>54B</x:v>
      </x:c>
      <x:c r="I75" s="1372" t="n">
        <x:v>0.586</x:v>
      </x:c>
      <x:c r="J75" s="1373" t="n">
        <x:v>6.296</x:v>
      </x:c>
      <x:c r="K75" s="149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 s="149"/>
      <x:c r="AA75" s="149"/>
      <x:c r="AB75" s="149"/>
      <x:c r="AC75" s="149"/>
      <x:c r="AD75" s="149"/>
      <x:c r="AE75" s="1368"/>
      <x:c r="AF75" s="149"/>
      <x:c r="AG75" s="149"/>
      <x:c r="AH75" s="149"/>
      <x:c r="AI75" s="149" t="n">
        <x:f t="shared" si="190"/>
        <x:v>5</x:v>
      </x:c>
      <x:c r="AJ75" s="149" t="n">
        <x:v>-4.089591</x:v>
      </x:c>
      <x:c r="AK75" s="149" t="str">
        <x:v>Gasolines</x:v>
      </x:c>
      <x:c r="AL75" s="149" t="n">
        <x:v>610.6</x:v>
      </x:c>
      <x:c r="AM75" s="149" t="n">
        <x:v>770.352</x:v>
      </x:c>
      <x:c r="AN75" s="149" t="n">
        <x:v>192.4571</x:v>
      </x:c>
      <x:c r="AO75" s="149" t="n">
        <x:v>0.2438</x:v>
      </x:c>
      <x:c r="AP75" s="149" t="n">
        <x:v>0</x:v>
      </x:c>
      <x:c r="AQ75" s="149" t="n">
        <x:v>1.5</x:v>
      </x:c>
      <x:c r="AR75" s="149"/>
      <x:c r="AS75" s="149"/>
      <x:c r="AT75" s="149"/>
      <x:c r="AU75" s="149"/>
      <x:c r="AV75" s="149"/>
      <x:c r="AW75" s="149"/>
      <x:c r="AX75" s="149"/>
      <x:c r="AY75" s="149"/>
      <x:c r="AZ75" s="149"/>
      <x:c r="BA75" s="149"/>
      <x:c r="BB75" s="149"/>
      <x:c r="BC75" s="149"/>
      <x:c r="BD75" s="149"/>
      <x:c r="BE75" s="149"/>
      <x:c r="BF75" s="149"/>
      <x:c r="BG75" s="149"/>
      <x:c r="BH75" s="149"/>
      <x:c r="BI75" s="149"/>
      <x:c r="BJ75" s="149"/>
      <x:c r="BK75" s="149"/>
      <x:c r="BL75" s="149"/>
      <x:c r="BM75" s="149"/>
      <x:c r="BN75" s="149"/>
      <x:c r="BO75" s="149"/>
      <x:c r="BP75" s="149"/>
      <x:c r="BQ75" s="149"/>
      <x:c r="BR75" s="149"/>
      <x:c r="BS75" s="149"/>
      <x:c r="BT75" s="149"/>
      <x:c r="BU75" s="149"/>
      <x:c r="BV75" s="149"/>
      <x:c r="BW75" s="149"/>
      <x:c r="BX75" s="149"/>
      <x:c r="BY75" s="149"/>
      <x:c r="BZ75" s="149"/>
      <x:c r="CA75" s="149"/>
      <x:c r="CB75" s="149"/>
      <x:c r="CC75" s="149"/>
      <x:c r="CD75" s="149"/>
      <x:c r="CE75" s="149"/>
      <x:c r="CF75" s="149"/>
      <x:c r="CG75" s="149"/>
      <x:c r="CH75" s="149"/>
      <x:c r="CI75" s="149"/>
      <x:c r="CJ75" s="149"/>
      <x:c r="CK75" s="149"/>
      <x:c r="CL75" s="149"/>
      <x:c r="CM75" s="149"/>
      <x:c r="CN75" s="149"/>
      <x:c r="CO75" s="149"/>
      <x:c r="CP75" s="149"/>
      <x:c r="CQ75" s="149"/>
      <x:c r="CR75" s="149"/>
      <x:c r="CS75" s="149"/>
      <x:c r="CT75" s="149"/>
      <x:c r="CU75" s="149"/>
      <x:c r="CV75" s="149"/>
      <x:c r="CW75" s="149"/>
      <x:c r="CX75" s="149"/>
      <x:c r="CY75" s="149"/>
      <x:c r="CZ75" s="149"/>
      <x:c r="DA75" s="149"/>
      <x:c r="DB75" s="149"/>
      <x:c r="DC75" s="149"/>
      <x:c r="DD75" s="149"/>
      <x:c r="DE75" s="149"/>
      <x:c r="DF75" s="149"/>
      <x:c r="DG75" s="149"/>
      <x:c r="DH75" s="149"/>
      <x:c r="DI75" s="149"/>
      <x:c r="DJ75" s="1631"/>
      <x:c r="DK75" s="1631"/>
      <x:c r="DL75" s="1631"/>
      <x:c r="DM75" s="1629"/>
      <x:c r="DN75" s="2141"/>
      <x:c r="DO75" s="1313"/>
      <x:c r="DP75" s="1313"/>
      <x:c r="DQ75" s="1313"/>
      <x:c r="DR75" s="2144" t="n">
        <x:v>5</x:v>
      </x:c>
      <x:c r="DS75" s="2144" t="str">
        <x:v>DOS / IFOS</x:v>
      </x:c>
      <x:c r="DT75" s="2087" t="n">
        <x:v>103.872</x:v>
      </x:c>
      <x:c r="DU75" s="1861" t="n">
        <x:v>0.2701</x:v>
      </x:c>
      <x:c r="DV75" s="1313"/>
    </x:row>
    <x:row r="76" ht="15.75">
      <x:c r="A76"/>
      <x:c r="B76"/>
      <x:c r="C76"/>
      <x:c r="D76" s="149"/>
      <x:c r="E76" s="149"/>
      <x:c r="F76" s="149"/>
      <x:c r="G76" s="149"/>
      <x:c r="H76" s="149" t="str">
        <x:v>54D</x:v>
      </x:c>
      <x:c r="I76" s="1372" t="n">
        <x:v>0.624</x:v>
      </x:c>
      <x:c r="J76" s="1373" t="n">
        <x:v>6.295</x:v>
      </x:c>
      <x:c r="K76" s="149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 s="149"/>
      <x:c r="AA76" s="149"/>
      <x:c r="AB76" s="149"/>
      <x:c r="AC76" s="149"/>
      <x:c r="AD76" s="149"/>
      <x:c r="AE76" s="1368"/>
      <x:c r="AF76" s="149"/>
      <x:c r="AG76" s="149"/>
      <x:c r="AH76" s="149"/>
      <x:c r="AI76" s="149" t="n">
        <x:f t="shared" si="190"/>
        <x:v>6</x:v>
      </x:c>
      <x:c r="AJ76" s="149" t="n">
        <x:v>-1.871251</x:v>
      </x:c>
      <x:c r="AK76" s="149" t="str">
        <x:v>Lubricating Oil</x:v>
      </x:c>
      <x:c r="AL76" s="149" t="n">
        <x:v>800.9</x:v>
      </x:c>
      <x:c r="AM76" s="149" t="n">
        <x:v>1163.5</x:v>
      </x:c>
      <x:c r="AN76" s="149" t="n">
        <x:v>0</x:v>
      </x:c>
      <x:c r="AO76" s="149" t="n">
        <x:v>0.34878</x:v>
      </x:c>
      <x:c r="AP76" s="149" t="n">
        <x:v>0</x:v>
      </x:c>
      <x:c r="AQ76" s="149" t="n">
        <x:v>1</x:v>
      </x:c>
      <x:c r="AR76" s="149"/>
      <x:c r="AS76" s="149"/>
      <x:c r="AT76" s="149"/>
      <x:c r="AU76" s="149"/>
      <x:c r="AV76" s="149"/>
      <x:c r="AW76" s="149"/>
      <x:c r="AX76" s="149"/>
      <x:c r="AY76" s="149"/>
      <x:c r="AZ76" s="149"/>
      <x:c r="BA76" s="149"/>
      <x:c r="BB76" s="149"/>
      <x:c r="BC76" s="149"/>
      <x:c r="BD76" s="149"/>
      <x:c r="BE76" s="149"/>
      <x:c r="BF76" s="149"/>
      <x:c r="BG76" s="149"/>
      <x:c r="BH76" s="149"/>
      <x:c r="BI76" s="149"/>
      <x:c r="BJ76" s="149"/>
      <x:c r="BK76" s="149"/>
      <x:c r="BL76" s="149"/>
      <x:c r="BM76" s="149"/>
      <x:c r="BN76" s="149"/>
      <x:c r="BO76" s="149"/>
      <x:c r="BP76" s="149"/>
      <x:c r="BQ76" s="149"/>
      <x:c r="BR76" s="149"/>
      <x:c r="BS76" s="149"/>
      <x:c r="BT76" s="149"/>
      <x:c r="BU76" s="149"/>
      <x:c r="BV76" s="149"/>
      <x:c r="BW76" s="149"/>
      <x:c r="BX76" s="149"/>
      <x:c r="BY76" s="149"/>
      <x:c r="BZ76" s="149"/>
      <x:c r="CA76" s="149"/>
      <x:c r="CB76" s="149"/>
      <x:c r="CC76" s="149"/>
      <x:c r="CD76" s="149"/>
      <x:c r="CE76" s="149"/>
      <x:c r="CF76" s="149"/>
      <x:c r="CG76" s="149"/>
      <x:c r="CH76" s="149"/>
      <x:c r="CI76" s="149"/>
      <x:c r="CJ76" s="149"/>
      <x:c r="CK76" s="149"/>
      <x:c r="CL76" s="149"/>
      <x:c r="CM76" s="149"/>
      <x:c r="CN76" s="149"/>
      <x:c r="CO76" s="149"/>
      <x:c r="CP76" s="149"/>
      <x:c r="CQ76" s="149"/>
      <x:c r="CR76" s="149"/>
      <x:c r="CS76" s="149"/>
      <x:c r="CT76" s="149"/>
      <x:c r="CU76" s="149"/>
      <x:c r="CV76" s="149"/>
      <x:c r="CW76" s="149"/>
      <x:c r="CX76" s="149"/>
      <x:c r="CY76" s="149"/>
      <x:c r="CZ76" s="149"/>
      <x:c r="DA76" s="149"/>
      <x:c r="DB76" s="149"/>
      <x:c r="DC76" s="149"/>
      <x:c r="DD76" s="149"/>
      <x:c r="DE76" s="149"/>
      <x:c r="DF76" s="149"/>
      <x:c r="DG76" s="149"/>
      <x:c r="DH76" s="149"/>
      <x:c r="DI76" s="149"/>
      <x:c r="DJ76" s="1631"/>
      <x:c r="DK76" s="1631"/>
      <x:c r="DL76" s="1631"/>
      <x:c r="DM76" s="1629"/>
      <x:c r="DN76" s="2141"/>
      <x:c r="DO76" s="1313"/>
      <x:c r="DP76" s="1313"/>
      <x:c r="DQ76" s="1313"/>
      <x:c r="DR76" s="2144" t="n">
        <x:v>6</x:v>
      </x:c>
      <x:c r="DS76" s="2144" t="str">
        <x:v>Lub Oil</x:v>
      </x:c>
      <x:c r="DT76" s="2146" t="n">
        <x:v>144.0427</x:v>
      </x:c>
      <x:c r="DU76" s="2147" t="n">
        <x:v>0.1896</x:v>
      </x:c>
      <x:c r="DV76" s="1313"/>
    </x:row>
    <x:row r="77">
      <x:c r="A77"/>
      <x:c r="B77"/>
      <x:c r="C77"/>
      <x:c r="D77" s="149"/>
      <x:c r="E77" s="149"/>
      <x:c r="F77" s="149"/>
      <x:c r="G77" s="149"/>
      <x:c r="H77" s="149" t="str">
        <x:v>6C</x:v>
      </x:c>
      <x:c r="I77" s="1372" t="n">
        <x:v>0.687</x:v>
      </x:c>
      <x:c r="J77" s="1373" t="n">
        <x:v>6.294</x:v>
      </x:c>
      <x:c r="K77" s="149"/>
      <x:c r="L77"/>
      <x:c r="M77" s="339" t="n">
        <x:v>2.0080097808995823</x:v>
      </x:c>
      <x:c r="N77"/>
      <x:c r="O77"/>
      <x:c r="P77"/>
      <x:c r="Q77"/>
      <x:c r="R77"/>
      <x:c r="S77"/>
      <x:c r="T77"/>
      <x:c r="U77"/>
      <x:c r="V77"/>
      <x:c r="W77"/>
      <x:c r="X77"/>
      <x:c r="Y77"/>
      <x:c r="Z77" s="149"/>
      <x:c r="AA77" s="149"/>
      <x:c r="AB77" s="149"/>
      <x:c r="AC77" s="149"/>
      <x:c r="AD77" s="149"/>
      <x:c r="AE77" s="1368"/>
      <x:c r="AF77" s="149"/>
      <x:c r="AG77" s="149"/>
      <x:c r="AH77" s="149"/>
      <x:c r="AI77" s="149" t="n">
        <x:f t="shared" si="190"/>
        <x:v>7</x:v>
      </x:c>
      <x:c r="AJ77" s="149" t="n">
        <x:v>7.438081</x:v>
      </x:c>
      <x:c r="AK77" s="149"/>
      <x:c r="AL77" s="149"/>
      <x:c r="AM77" s="149"/>
      <x:c r="AN77" s="149"/>
      <x:c r="AO77" s="149"/>
      <x:c r="AP77" s="149"/>
      <x:c r="AQ77" s="149" t="n">
        <x:v>0</x:v>
      </x:c>
      <x:c r="AR77" s="149"/>
      <x:c r="AS77" s="149"/>
      <x:c r="AT77" s="149"/>
      <x:c r="AU77" s="149"/>
      <x:c r="AV77" s="149"/>
      <x:c r="AW77" s="149"/>
      <x:c r="AX77" s="149"/>
      <x:c r="AY77" s="149"/>
      <x:c r="AZ77" s="149"/>
      <x:c r="BA77" s="149"/>
      <x:c r="BB77" s="149"/>
      <x:c r="BC77" s="149"/>
      <x:c r="BD77" s="149"/>
      <x:c r="BE77" s="149"/>
      <x:c r="BF77" s="149"/>
      <x:c r="BG77" s="149"/>
      <x:c r="BH77" s="149"/>
      <x:c r="BI77" s="149"/>
      <x:c r="BJ77" s="149"/>
      <x:c r="BK77" s="149"/>
      <x:c r="BL77" s="149"/>
      <x:c r="BM77" s="149"/>
      <x:c r="BN77" s="149"/>
      <x:c r="BO77" s="149"/>
      <x:c r="BP77" s="149"/>
      <x:c r="BQ77" s="149"/>
      <x:c r="BR77" s="149"/>
      <x:c r="BS77" s="149"/>
      <x:c r="BT77" s="149"/>
      <x:c r="BU77" s="149"/>
      <x:c r="BV77" s="149"/>
      <x:c r="BW77" s="149"/>
      <x:c r="BX77" s="149"/>
      <x:c r="BY77" s="149"/>
      <x:c r="BZ77" s="149"/>
      <x:c r="CA77" s="149"/>
      <x:c r="CB77" s="149"/>
      <x:c r="CC77" s="149"/>
      <x:c r="CD77" s="149"/>
      <x:c r="CE77" s="149"/>
      <x:c r="CF77" s="149"/>
      <x:c r="CG77" s="149"/>
      <x:c r="CH77" s="149"/>
      <x:c r="CI77" s="149"/>
      <x:c r="CJ77" s="149"/>
      <x:c r="CK77" s="149"/>
      <x:c r="CL77" s="149"/>
      <x:c r="CM77" s="149"/>
      <x:c r="CN77" s="149"/>
      <x:c r="CO77" s="149"/>
      <x:c r="CP77" s="149"/>
      <x:c r="CQ77" s="149"/>
      <x:c r="CR77" s="149"/>
      <x:c r="CS77" s="149"/>
      <x:c r="CT77" s="149"/>
      <x:c r="CU77" s="149"/>
      <x:c r="CV77" s="149"/>
      <x:c r="CW77" s="149"/>
      <x:c r="CX77" s="149"/>
      <x:c r="CY77" s="149"/>
      <x:c r="CZ77" s="149"/>
      <x:c r="DA77" s="149"/>
      <x:c r="DB77" s="149"/>
      <x:c r="DC77" s="149"/>
      <x:c r="DD77" s="149"/>
      <x:c r="DE77" s="149"/>
      <x:c r="DF77" s="149"/>
      <x:c r="DG77" s="149"/>
      <x:c r="DH77" s="149"/>
      <x:c r="DI77" s="149"/>
      <x:c r="DJ77" s="1631"/>
      <x:c r="DK77" s="1631"/>
      <x:c r="DL77" s="1631"/>
      <x:c r="DM77" s="1629"/>
      <x:c r="DN77" s="2141"/>
      <x:c r="DO77" s="1313"/>
      <x:c r="DP77" s="1313"/>
      <x:c r="DQ77" s="1313"/>
      <x:c r="DR77" s="1313"/>
      <x:c r="DS77" s="1313"/>
      <x:c r="DT77" s="1313"/>
      <x:c r="DU77" s="1313"/>
      <x:c r="DV77" s="1313"/>
    </x:row>
    <x:row r="78">
      <x:c r="A78"/>
      <x:c r="B78"/>
      <x:c r="C78"/>
      <x:c r="D78" s="149"/>
      <x:c r="E78" s="149"/>
      <x:c r="F78" s="149"/>
      <x:c r="G78" s="149"/>
      <x:c r="H78" s="149" t="str">
        <x:v>54C</x:v>
      </x:c>
      <x:c r="I78" s="1372" t="n">
        <x:v>0.766</x:v>
      </x:c>
      <x:c r="J78" s="1373" t="n">
        <x:v>6.293</x:v>
      </x:c>
      <x:c r="K78" s="149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 s="149"/>
      <x:c r="AA78" s="149"/>
      <x:c r="AB78" s="149"/>
      <x:c r="AC78" s="149"/>
      <x:c r="AD78" s="149"/>
      <x:c r="AE78" s="1368"/>
      <x:c r="AF78" s="149"/>
      <x:c r="AG78" s="149"/>
      <x:c r="AH78" s="149"/>
      <x:c r="AI78" s="149" t="n">
        <x:f t="shared" si="190"/>
        <x:v>8</x:v>
      </x:c>
      <x:c r="AJ78" s="149" t="n">
        <x:v>-3.536296</x:v>
      </x:c>
      <x:c r="AK78" s="149"/>
      <x:c r="AL78" s="149"/>
      <x:c r="AM78" s="149"/>
      <x:c r="AN78" s="149"/>
      <x:c r="AO78" s="149"/>
      <x:c r="AP78" s="149"/>
      <x:c r="AQ78" s="149"/>
      <x:c r="AR78" s="149"/>
      <x:c r="AS78" s="149"/>
      <x:c r="AT78" s="149"/>
      <x:c r="AU78" s="149"/>
      <x:c r="AV78" s="149"/>
      <x:c r="AW78" s="149"/>
      <x:c r="AX78" s="149"/>
      <x:c r="AY78" s="149"/>
      <x:c r="AZ78" s="149"/>
      <x:c r="BA78" s="149"/>
      <x:c r="BB78" s="149"/>
      <x:c r="BC78" s="149"/>
      <x:c r="BD78" s="149"/>
      <x:c r="BE78" s="149"/>
      <x:c r="BF78" s="149"/>
      <x:c r="BG78" s="149"/>
      <x:c r="BH78" s="149"/>
      <x:c r="BI78" s="149"/>
      <x:c r="BJ78" s="149"/>
      <x:c r="BK78" s="149"/>
      <x:c r="BL78" s="149"/>
      <x:c r="BM78" s="149"/>
      <x:c r="BN78" s="149"/>
      <x:c r="BO78" s="149"/>
      <x:c r="BP78" s="149"/>
      <x:c r="BQ78" s="149"/>
      <x:c r="BR78" s="149"/>
      <x:c r="BS78" s="149"/>
      <x:c r="BT78" s="149"/>
      <x:c r="BU78" s="149"/>
      <x:c r="BV78" s="149"/>
      <x:c r="BW78" s="149"/>
      <x:c r="BX78" s="149"/>
      <x:c r="BY78" s="149"/>
      <x:c r="BZ78" s="149"/>
      <x:c r="CA78" s="149"/>
      <x:c r="CB78" s="149"/>
      <x:c r="CC78" s="149"/>
      <x:c r="CD78" s="149"/>
      <x:c r="CE78" s="149"/>
      <x:c r="CF78" s="149"/>
      <x:c r="CG78" s="149"/>
      <x:c r="CH78" s="149"/>
      <x:c r="CI78" s="149"/>
      <x:c r="CJ78" s="149"/>
      <x:c r="CK78" s="149"/>
      <x:c r="CL78" s="149"/>
      <x:c r="CM78" s="149"/>
      <x:c r="CN78" s="149"/>
      <x:c r="CO78" s="149"/>
      <x:c r="CP78" s="149"/>
      <x:c r="CQ78" s="149"/>
      <x:c r="CR78" s="149"/>
      <x:c r="CS78" s="149"/>
      <x:c r="CT78" s="149"/>
      <x:c r="CU78" s="149"/>
      <x:c r="CV78" s="149"/>
      <x:c r="CW78" s="149"/>
      <x:c r="CX78" s="149"/>
      <x:c r="CY78" s="149"/>
      <x:c r="CZ78" s="149"/>
      <x:c r="DA78" s="149"/>
      <x:c r="DB78" s="149"/>
      <x:c r="DC78" s="149"/>
      <x:c r="DD78" s="149"/>
      <x:c r="DE78" s="149"/>
      <x:c r="DF78" s="149"/>
      <x:c r="DG78" s="149"/>
      <x:c r="DH78" s="149"/>
      <x:c r="DI78" s="149"/>
      <x:c r="DJ78" s="1631"/>
      <x:c r="DK78" s="1631"/>
      <x:c r="DL78" s="1631"/>
      <x:c r="DM78" s="1629"/>
      <x:c r="DN78" s="2141"/>
      <x:c r="DO78" s="1313"/>
      <x:c r="DP78" s="1313"/>
      <x:c r="DQ78" s="1313"/>
      <x:c r="DR78" s="1313"/>
      <x:c r="DS78" s="1313"/>
      <x:c r="DT78" s="1313"/>
      <x:c r="DU78" s="1313"/>
      <x:c r="DV78" s="1313"/>
    </x:row>
    <x:row r="79">
      <x:c r="A79"/>
      <x:c r="B79"/>
      <x:c r="C79"/>
      <x:c r="D79" s="149"/>
      <x:c r="E79" s="149"/>
      <x:c r="F79" s="149"/>
      <x:c r="G79" s="149"/>
      <x:c r="H79" s="149" t="str">
        <x:v>60D</x:v>
      </x:c>
      <x:c r="I79" s="1372" t="n">
        <x:v>0.906</x:v>
      </x:c>
      <x:c r="J79" s="1373" t="n">
        <x:v>6.292</x:v>
      </x:c>
      <x:c r="K79" s="14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 s="149"/>
      <x:c r="AA79" s="149"/>
      <x:c r="AB79" s="149"/>
      <x:c r="AC79" s="149"/>
      <x:c r="AD79" s="149"/>
      <x:c r="AE79" s="1368"/>
      <x:c r="AF79" s="149"/>
      <x:c r="AG79" s="149"/>
      <x:c r="AH79" s="149"/>
      <x:c r="AI79" s="149"/>
      <x:c r="AJ79" s="149"/>
      <x:c r="AK79" s="149"/>
      <x:c r="AL79" s="149"/>
      <x:c r="AM79" s="149"/>
      <x:c r="AN79" s="149"/>
      <x:c r="AO79" s="149"/>
      <x:c r="AP79" s="149"/>
      <x:c r="AQ79" s="149"/>
      <x:c r="AR79" s="149"/>
      <x:c r="AS79" s="149"/>
      <x:c r="AT79" s="149"/>
      <x:c r="AU79" s="149"/>
      <x:c r="AV79" s="149"/>
      <x:c r="AW79" s="149"/>
      <x:c r="AX79" s="149"/>
      <x:c r="AY79" s="149"/>
      <x:c r="AZ79" s="149"/>
      <x:c r="BA79" s="149"/>
      <x:c r="BB79" s="149"/>
      <x:c r="BC79" s="149"/>
      <x:c r="BD79" s="149"/>
      <x:c r="BE79" s="149"/>
      <x:c r="BF79" s="149"/>
      <x:c r="BG79" s="149"/>
      <x:c r="BH79" s="149"/>
      <x:c r="BI79" s="149"/>
      <x:c r="BJ79" s="149"/>
      <x:c r="BK79" s="149"/>
      <x:c r="BL79" s="149"/>
      <x:c r="BM79" s="149"/>
      <x:c r="BN79" s="149"/>
      <x:c r="BO79" s="149"/>
      <x:c r="BP79" s="149"/>
      <x:c r="BQ79" s="149"/>
      <x:c r="BR79" s="149"/>
      <x:c r="BS79" s="149"/>
      <x:c r="BT79" s="149"/>
      <x:c r="BU79" s="149"/>
      <x:c r="BV79" s="149"/>
      <x:c r="BW79" s="149"/>
      <x:c r="BX79" s="149"/>
      <x:c r="BY79" s="149"/>
      <x:c r="BZ79" s="149"/>
      <x:c r="CA79" s="149"/>
      <x:c r="CB79" s="149"/>
      <x:c r="CC79" s="149"/>
      <x:c r="CD79" s="149"/>
      <x:c r="CE79" s="149"/>
      <x:c r="CF79" s="149"/>
      <x:c r="CG79" s="149"/>
      <x:c r="CH79" s="149"/>
      <x:c r="CI79" s="149"/>
      <x:c r="CJ79" s="149"/>
      <x:c r="CK79" s="149"/>
      <x:c r="CL79" s="149"/>
      <x:c r="CM79" s="149"/>
      <x:c r="CN79" s="149"/>
      <x:c r="CO79" s="149"/>
      <x:c r="CP79" s="149"/>
      <x:c r="CQ79" s="149"/>
      <x:c r="CR79" s="149"/>
      <x:c r="CS79" s="149"/>
      <x:c r="CT79" s="149"/>
      <x:c r="CU79" s="149"/>
      <x:c r="CV79" s="149"/>
      <x:c r="CW79" s="149"/>
      <x:c r="CX79" s="149"/>
      <x:c r="CY79" s="149"/>
      <x:c r="CZ79" s="149"/>
      <x:c r="DA79" s="149"/>
      <x:c r="DB79" s="149"/>
      <x:c r="DC79" s="149"/>
      <x:c r="DD79" s="149"/>
      <x:c r="DE79" s="149"/>
      <x:c r="DF79" s="149"/>
      <x:c r="DG79" s="149"/>
      <x:c r="DH79" s="149"/>
      <x:c r="DI79" s="149"/>
      <x:c r="DJ79" s="1631"/>
      <x:c r="DK79" s="1631"/>
      <x:c r="DL79" s="1631"/>
      <x:c r="DM79" s="1629"/>
      <x:c r="DN79" s="2141"/>
      <x:c r="DO79" s="1313"/>
      <x:c r="DP79" s="1313"/>
      <x:c r="DQ79" s="1313"/>
      <x:c r="DR79" s="1313"/>
      <x:c r="DS79" s="1313"/>
      <x:c r="DT79" s="1313"/>
      <x:c r="DU79" s="1313"/>
      <x:c r="DV79" s="1313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 s="149"/>
      <x:c r="AA80" s="149"/>
      <x:c r="AB80" s="149"/>
      <x:c r="AC80" s="149"/>
      <x:c r="AD80" s="149"/>
      <x:c r="AE80" s="1368"/>
      <x:c r="AF80" s="149"/>
      <x:c r="AG80" s="149"/>
      <x:c r="AH80" s="149"/>
      <x:c r="AI80" s="149"/>
      <x:c r="AJ80" s="149"/>
      <x:c r="AK80" s="149"/>
      <x:c r="AL80" s="149"/>
      <x:c r="AM80" s="149"/>
      <x:c r="AN80" s="149"/>
      <x:c r="AO80" s="149"/>
      <x:c r="AP80" s="149"/>
      <x:c r="AQ80" s="149"/>
      <x:c r="AR80" s="149"/>
      <x:c r="AS80" s="149"/>
      <x:c r="AT80" s="149"/>
      <x:c r="AU80" s="149"/>
      <x:c r="AV80" s="149"/>
      <x:c r="AW80" s="149"/>
      <x:c r="AX80" s="149"/>
      <x:c r="AY80" s="149"/>
      <x:c r="AZ80" s="149"/>
      <x:c r="BA80" s="149"/>
      <x:c r="BB80" s="149"/>
      <x:c r="BC80" s="149"/>
      <x:c r="BD80" s="149"/>
      <x:c r="BE80" s="149"/>
      <x:c r="BF80" s="149"/>
      <x:c r="BG80" s="149"/>
      <x:c r="BH80" s="149"/>
      <x:c r="BI80" s="149"/>
      <x:c r="BJ80" s="149"/>
      <x:c r="BK80" s="149"/>
      <x:c r="BL80" s="149"/>
      <x:c r="BM80" s="149"/>
      <x:c r="BN80" s="149"/>
      <x:c r="BO80" s="149"/>
      <x:c r="BP80" s="149"/>
      <x:c r="BQ80" s="149"/>
      <x:c r="BR80" s="149"/>
      <x:c r="BS80" s="149"/>
      <x:c r="BT80" s="149"/>
      <x:c r="BU80" s="149"/>
      <x:c r="BV80" s="149"/>
      <x:c r="BW80" s="149"/>
      <x:c r="BX80" s="149"/>
      <x:c r="BY80" s="149"/>
      <x:c r="BZ80" s="149"/>
      <x:c r="CA80" s="149"/>
      <x:c r="CB80" s="149"/>
      <x:c r="CC80" s="149"/>
      <x:c r="CD80" s="149"/>
      <x:c r="CE80" s="149"/>
      <x:c r="CF80" s="149"/>
      <x:c r="CG80" s="149"/>
      <x:c r="CH80" s="149"/>
      <x:c r="CI80" s="149"/>
      <x:c r="CJ80" s="149"/>
      <x:c r="CK80" s="149"/>
      <x:c r="CL80" s="149"/>
      <x:c r="CM80" s="149"/>
      <x:c r="CN80" s="149"/>
      <x:c r="CO80" s="149"/>
      <x:c r="CP80" s="149"/>
      <x:c r="CQ80" s="149"/>
      <x:c r="CR80" s="149"/>
      <x:c r="CS80" s="149"/>
      <x:c r="CT80" s="149"/>
      <x:c r="CU80" s="149"/>
      <x:c r="CV80" s="149"/>
      <x:c r="CW80" s="149"/>
      <x:c r="CX80" s="149"/>
      <x:c r="CY80" s="149"/>
      <x:c r="CZ80" s="149"/>
      <x:c r="DA80" s="149"/>
      <x:c r="DB80" s="149"/>
      <x:c r="DC80" s="149"/>
      <x:c r="DD80" s="149"/>
      <x:c r="DE80" s="149"/>
      <x:c r="DF80" s="149"/>
      <x:c r="DG80" s="149"/>
      <x:c r="DH80" s="149"/>
      <x:c r="DI80" s="149"/>
      <x:c r="DJ80" s="1631"/>
      <x:c r="DK80" s="1631"/>
      <x:c r="DL80" s="1631"/>
      <x:c r="DM80" s="1629"/>
      <x:c r="DN80" s="2141"/>
      <x:c r="DO80" s="1313"/>
      <x:c r="DP80" s="1313"/>
      <x:c r="DQ80" s="1313"/>
      <x:c r="DR80" s="1313"/>
      <x:c r="DS80" s="1313"/>
      <x:c r="DT80" s="1313"/>
      <x:c r="DU80" s="1313"/>
      <x:c r="DV80" s="1313"/>
    </x:row>
    <x:row r="81">
      <x:c r="A81"/>
      <x:c r="B81"/>
      <x:c r="C81"/>
      <x:c r="D81" s="149"/>
      <x:c r="E81" s="2148" t="n">
        <x:v>0.15892</x:v>
      </x:c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 s="149"/>
      <x:c r="AA81" s="149"/>
      <x:c r="AB81" s="149"/>
      <x:c r="AC81" s="149"/>
      <x:c r="AD81" s="149"/>
      <x:c r="AE81" s="1368"/>
      <x:c r="AF81" s="149"/>
      <x:c r="AG81" s="149"/>
      <x:c r="AH81" s="149"/>
      <x:c r="AI81" s="149"/>
      <x:c r="AJ81" s="149"/>
      <x:c r="AK81" s="149"/>
      <x:c r="AL81" s="149"/>
      <x:c r="AM81" s="149"/>
      <x:c r="AN81" s="149"/>
      <x:c r="AO81" s="149"/>
      <x:c r="AP81" s="149"/>
      <x:c r="AQ81" s="149"/>
      <x:c r="AR81" s="149"/>
      <x:c r="AS81" s="149"/>
      <x:c r="AT81" s="149"/>
      <x:c r="AU81" s="149"/>
      <x:c r="AV81" s="149"/>
      <x:c r="AW81" s="149"/>
      <x:c r="AX81" s="149"/>
      <x:c r="AY81" s="149"/>
      <x:c r="AZ81" s="149"/>
      <x:c r="BA81" s="149"/>
      <x:c r="BB81" s="149"/>
      <x:c r="BC81" s="149"/>
      <x:c r="BD81" s="149"/>
      <x:c r="BE81" s="149"/>
      <x:c r="BF81" s="149"/>
      <x:c r="BG81" s="149"/>
      <x:c r="BH81" s="149"/>
      <x:c r="BI81" s="149"/>
      <x:c r="BJ81" s="149"/>
      <x:c r="BK81" s="149"/>
      <x:c r="BL81" s="149"/>
      <x:c r="BM81" s="149"/>
      <x:c r="BN81" s="149"/>
      <x:c r="BO81" s="149"/>
      <x:c r="BP81" s="149"/>
      <x:c r="BQ81" s="149"/>
      <x:c r="BR81" s="149"/>
      <x:c r="BS81" s="149"/>
      <x:c r="BT81" s="149"/>
      <x:c r="BU81" s="149"/>
      <x:c r="BV81" s="149"/>
      <x:c r="BW81" s="149"/>
      <x:c r="BX81" s="149"/>
      <x:c r="BY81" s="149"/>
      <x:c r="BZ81" s="149"/>
      <x:c r="CA81" s="149"/>
      <x:c r="CB81" s="149"/>
      <x:c r="CC81" s="149"/>
      <x:c r="CD81" s="149"/>
      <x:c r="CE81" s="149"/>
      <x:c r="CF81" s="149"/>
      <x:c r="CG81" s="149"/>
      <x:c r="CH81" s="149"/>
      <x:c r="CI81" s="149"/>
      <x:c r="CJ81" s="149"/>
      <x:c r="CK81" s="149"/>
      <x:c r="CL81" s="149"/>
      <x:c r="CM81" s="149"/>
      <x:c r="CN81" s="149"/>
      <x:c r="CO81" s="149"/>
      <x:c r="CP81" s="149"/>
      <x:c r="CQ81" s="149"/>
      <x:c r="CR81" s="149"/>
      <x:c r="CS81" s="149"/>
      <x:c r="CT81" s="149"/>
      <x:c r="CU81" s="149"/>
      <x:c r="CV81" s="149"/>
      <x:c r="CW81" s="149"/>
      <x:c r="CX81" s="149"/>
      <x:c r="CY81" s="149"/>
      <x:c r="CZ81" s="149"/>
      <x:c r="DA81" s="149"/>
      <x:c r="DB81" s="149"/>
      <x:c r="DC81" s="149"/>
      <x:c r="DD81" s="149"/>
      <x:c r="DE81" s="149"/>
      <x:c r="DF81" s="149"/>
      <x:c r="DG81" s="149"/>
      <x:c r="DH81" s="149"/>
      <x:c r="DI81" s="149"/>
      <x:c r="DJ81" s="1631"/>
      <x:c r="DK81" s="1631"/>
      <x:c r="DL81" s="1631"/>
      <x:c r="DM81" s="1629"/>
      <x:c r="DN81" s="2141"/>
      <x:c r="DO81" s="1313"/>
      <x:c r="DP81" s="1313"/>
      <x:c r="DQ81" s="1313"/>
      <x:c r="DR81" s="1313"/>
      <x:c r="DS81" s="1313"/>
      <x:c r="DT81" s="1313"/>
      <x:c r="DU81" s="1313"/>
      <x:c r="DV81" s="1313"/>
    </x:row>
    <x:row r="82">
      <x:c r="A82"/>
      <x:c r="B82"/>
      <x:c r="C82" s="314" t="n">
        <x:v>0</x:v>
      </x:c>
      <x:c r="D82" s="315" t="n">
        <x:v>15.2</x:v>
      </x:c>
      <x:c r="E82" s="316" t="n">
        <x:v>0.15893</x:v>
      </x:c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 s="149"/>
      <x:c r="AA82" s="149"/>
      <x:c r="AB82" s="149"/>
      <x:c r="AC82" s="149"/>
      <x:c r="AD82" s="149"/>
      <x:c r="AE82" s="1368"/>
      <x:c r="AF82" s="149"/>
      <x:c r="AG82" s="149"/>
      <x:c r="AH82" s="149"/>
      <x:c r="AI82" s="149"/>
      <x:c r="AJ82" s="149"/>
      <x:c r="AK82" s="149"/>
      <x:c r="AL82" s="149"/>
      <x:c r="AM82" s="149"/>
      <x:c r="AN82" s="149"/>
      <x:c r="AO82" s="149"/>
      <x:c r="AP82" s="149"/>
      <x:c r="AQ82" s="149"/>
      <x:c r="AR82" s="149"/>
      <x:c r="AS82" s="149"/>
      <x:c r="AT82" s="149"/>
      <x:c r="AU82" s="149"/>
      <x:c r="AV82" s="149"/>
      <x:c r="AW82" s="149"/>
      <x:c r="AX82" s="149"/>
      <x:c r="AY82" s="149"/>
      <x:c r="AZ82" s="149"/>
      <x:c r="BA82" s="149"/>
      <x:c r="BB82" s="149"/>
      <x:c r="BC82" s="149"/>
      <x:c r="BD82" s="149"/>
      <x:c r="BE82" s="149"/>
      <x:c r="BF82" s="149"/>
      <x:c r="BG82" s="149"/>
      <x:c r="BH82" s="149"/>
      <x:c r="BI82" s="149"/>
      <x:c r="BJ82" s="149"/>
      <x:c r="BK82" s="149"/>
      <x:c r="BL82" s="149"/>
      <x:c r="BM82" s="149"/>
      <x:c r="BN82" s="149"/>
      <x:c r="BO82" s="149"/>
      <x:c r="BP82" s="149"/>
      <x:c r="BQ82" s="149"/>
      <x:c r="BR82" s="149"/>
      <x:c r="BS82" s="149"/>
      <x:c r="BT82" s="149"/>
      <x:c r="BU82" s="149"/>
      <x:c r="BV82" s="149"/>
      <x:c r="BW82" s="149"/>
      <x:c r="BX82" s="149"/>
      <x:c r="BY82" s="149"/>
      <x:c r="BZ82" s="149"/>
      <x:c r="CA82" s="149"/>
      <x:c r="CB82" s="149"/>
      <x:c r="CC82" s="149"/>
      <x:c r="CD82" s="149"/>
      <x:c r="CE82" s="149"/>
      <x:c r="CF82" s="149"/>
      <x:c r="CG82" s="149"/>
      <x:c r="CH82" s="149"/>
      <x:c r="CI82" s="149"/>
      <x:c r="CJ82" s="149"/>
      <x:c r="CK82" s="149"/>
      <x:c r="CL82" s="149"/>
      <x:c r="CM82" s="149"/>
      <x:c r="CN82" s="149"/>
      <x:c r="CO82" s="149"/>
      <x:c r="CP82" s="149"/>
      <x:c r="CQ82" s="149"/>
      <x:c r="CR82" s="149"/>
      <x:c r="CS82" s="149"/>
      <x:c r="CT82" s="149"/>
      <x:c r="CU82" s="149"/>
      <x:c r="CV82" s="149"/>
      <x:c r="CW82" s="149"/>
      <x:c r="CX82" s="149"/>
      <x:c r="CY82" s="149"/>
      <x:c r="CZ82" s="149"/>
      <x:c r="DA82" s="149"/>
      <x:c r="DB82" s="149"/>
      <x:c r="DC82" s="149"/>
      <x:c r="DD82" s="149"/>
      <x:c r="DE82" s="149"/>
      <x:c r="DF82" s="149"/>
      <x:c r="DG82" s="149"/>
      <x:c r="DH82" s="149"/>
      <x:c r="DI82" s="149"/>
      <x:c r="DJ82" s="1631"/>
      <x:c r="DK82" s="1631"/>
      <x:c r="DL82" s="1631"/>
      <x:c r="DM82" s="1629"/>
      <x:c r="DN82" s="2141"/>
      <x:c r="DO82" s="1313"/>
      <x:c r="DP82" s="1313"/>
      <x:c r="DQ82" s="1313"/>
      <x:c r="DR82" s="1313"/>
      <x:c r="DS82" s="1313"/>
      <x:c r="DT82" s="1313"/>
      <x:c r="DU82" s="1313"/>
      <x:c r="DV82" s="1313"/>
    </x:row>
    <x:row r="83">
      <x:c r="A83"/>
      <x:c r="B83"/>
      <x:c r="C83" s="314" t="n">
        <x:v>15.3</x:v>
      </x:c>
      <x:c r="D83" s="315" t="n">
        <x:v>33.1</x:v>
      </x:c>
      <x:c r="E83" s="316" t="n">
        <x:v>0.15892</x:v>
      </x:c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 s="149"/>
      <x:c r="AA83" s="149"/>
      <x:c r="AB83" s="149"/>
      <x:c r="AC83" s="149"/>
      <x:c r="AD83" s="149"/>
      <x:c r="AE83" s="1368"/>
      <x:c r="AF83" s="149"/>
      <x:c r="AG83" s="149"/>
      <x:c r="AH83" s="149"/>
      <x:c r="AI83" s="149"/>
      <x:c r="AJ83" s="149"/>
      <x:c r="AK83" s="149"/>
      <x:c r="AL83" s="149"/>
      <x:c r="AM83" s="149"/>
      <x:c r="AN83" s="149"/>
      <x:c r="AO83" s="149"/>
      <x:c r="AP83" s="149"/>
      <x:c r="AQ83" s="149"/>
      <x:c r="AR83" s="149"/>
      <x:c r="AS83" s="149"/>
      <x:c r="AT83" s="149"/>
      <x:c r="AU83" s="149"/>
      <x:c r="AV83" s="149"/>
      <x:c r="AW83" s="149"/>
      <x:c r="AX83" s="149"/>
      <x:c r="AY83" s="149"/>
      <x:c r="AZ83" s="149"/>
      <x:c r="BA83" s="149"/>
      <x:c r="BB83" s="149"/>
      <x:c r="BC83" s="149"/>
      <x:c r="BD83" s="149"/>
      <x:c r="BE83" s="149"/>
      <x:c r="BF83" s="149"/>
      <x:c r="BG83" s="149"/>
      <x:c r="BH83" s="149"/>
      <x:c r="BI83" s="149"/>
      <x:c r="BJ83" s="149"/>
      <x:c r="BK83" s="149"/>
      <x:c r="BL83" s="149"/>
      <x:c r="BM83" s="149"/>
      <x:c r="BN83" s="149"/>
      <x:c r="BO83" s="149"/>
      <x:c r="BP83" s="149"/>
      <x:c r="BQ83" s="149"/>
      <x:c r="BR83" s="149"/>
      <x:c r="BS83" s="149"/>
      <x:c r="BT83" s="149"/>
      <x:c r="BU83" s="149"/>
      <x:c r="BV83" s="149"/>
      <x:c r="BW83" s="149"/>
      <x:c r="BX83" s="149"/>
      <x:c r="BY83" s="149"/>
      <x:c r="BZ83" s="149"/>
      <x:c r="CA83" s="149"/>
      <x:c r="CB83" s="149"/>
      <x:c r="CC83" s="149"/>
      <x:c r="CD83" s="149"/>
      <x:c r="CE83" s="149"/>
      <x:c r="CF83" s="149"/>
      <x:c r="CG83" s="149"/>
      <x:c r="CH83" s="149"/>
      <x:c r="CI83" s="149"/>
      <x:c r="CJ83" s="149"/>
      <x:c r="CK83" s="149"/>
      <x:c r="CL83" s="149"/>
      <x:c r="CM83" s="149"/>
      <x:c r="CN83" s="149"/>
      <x:c r="CO83" s="149"/>
      <x:c r="CP83" s="149"/>
      <x:c r="CQ83" s="149"/>
      <x:c r="CR83" s="149"/>
      <x:c r="CS83" s="149"/>
      <x:c r="CT83" s="149"/>
      <x:c r="CU83" s="149"/>
      <x:c r="CV83" s="149"/>
      <x:c r="CW83" s="149"/>
      <x:c r="CX83" s="149"/>
      <x:c r="CY83" s="149"/>
      <x:c r="CZ83" s="149"/>
      <x:c r="DA83" s="149"/>
      <x:c r="DB83" s="149"/>
      <x:c r="DC83" s="149"/>
      <x:c r="DD83" s="149"/>
      <x:c r="DE83" s="149"/>
      <x:c r="DF83" s="149"/>
      <x:c r="DG83" s="149"/>
      <x:c r="DH83" s="149"/>
      <x:c r="DI83" s="149"/>
      <x:c r="DJ83" s="1631"/>
      <x:c r="DK83" s="1631"/>
      <x:c r="DL83" s="1631"/>
      <x:c r="DM83" s="1629"/>
      <x:c r="DN83" s="2141"/>
      <x:c r="DO83" s="1313"/>
      <x:c r="DP83" s="1313"/>
      <x:c r="DQ83" s="1313"/>
      <x:c r="DR83" s="1313"/>
      <x:c r="DS83" s="1313"/>
      <x:c r="DT83" s="1313"/>
      <x:c r="DU83" s="1313"/>
      <x:c r="DV83" s="1313"/>
    </x:row>
    <x:row r="84">
      <x:c r="A84"/>
      <x:c r="B84"/>
      <x:c r="C84" s="314" t="n">
        <x:v>33.2</x:v>
      </x:c>
      <x:c r="D84" s="315" t="n">
        <x:v>45.5</x:v>
      </x:c>
      <x:c r="E84" s="316" t="n">
        <x:v>0.15891</x:v>
      </x:c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 s="149"/>
      <x:c r="AA84" s="149"/>
      <x:c r="AB84" s="149"/>
      <x:c r="AC84" s="149"/>
      <x:c r="AD84" s="149"/>
      <x:c r="AE84" s="1368"/>
      <x:c r="AF84" s="149"/>
      <x:c r="AG84" s="149"/>
      <x:c r="AH84" s="149"/>
      <x:c r="AI84" s="149"/>
      <x:c r="AJ84" s="149"/>
      <x:c r="AK84" s="149"/>
      <x:c r="AL84" s="149"/>
      <x:c r="AM84" s="149"/>
      <x:c r="AN84" s="149"/>
      <x:c r="AO84" s="149"/>
      <x:c r="AP84" s="149"/>
      <x:c r="AQ84" s="149"/>
      <x:c r="AR84" s="149"/>
      <x:c r="AS84" s="149"/>
      <x:c r="AT84" s="149"/>
      <x:c r="AU84" s="149"/>
      <x:c r="AV84" s="149"/>
      <x:c r="AW84" s="149"/>
      <x:c r="AX84" s="149"/>
      <x:c r="AY84" s="149"/>
      <x:c r="AZ84" s="149"/>
      <x:c r="BA84" s="149"/>
      <x:c r="BB84" s="149"/>
      <x:c r="BC84" s="149"/>
      <x:c r="BD84" s="149"/>
      <x:c r="BE84" s="149"/>
      <x:c r="BF84" s="149"/>
      <x:c r="BG84" s="149"/>
      <x:c r="BH84" s="149"/>
      <x:c r="BI84" s="149"/>
      <x:c r="BJ84" s="149"/>
      <x:c r="BK84" s="149"/>
      <x:c r="BL84" s="149"/>
      <x:c r="BM84" s="149"/>
      <x:c r="BN84" s="149"/>
      <x:c r="BO84" s="149"/>
      <x:c r="BP84" s="149"/>
      <x:c r="BQ84" s="149"/>
      <x:c r="BR84" s="149"/>
      <x:c r="BS84" s="149"/>
      <x:c r="BT84" s="149"/>
      <x:c r="BU84" s="149"/>
      <x:c r="BV84" s="149"/>
      <x:c r="BW84" s="149"/>
      <x:c r="BX84" s="149"/>
      <x:c r="BY84" s="149"/>
      <x:c r="BZ84" s="149"/>
      <x:c r="CA84" s="149"/>
      <x:c r="CB84" s="149"/>
      <x:c r="CC84" s="149"/>
      <x:c r="CD84" s="149"/>
      <x:c r="CE84" s="149"/>
      <x:c r="CF84" s="149"/>
      <x:c r="CG84" s="149"/>
      <x:c r="CH84" s="149"/>
      <x:c r="CI84" s="149"/>
      <x:c r="CJ84" s="149"/>
      <x:c r="CK84" s="149"/>
      <x:c r="CL84" s="149"/>
      <x:c r="CM84" s="149"/>
      <x:c r="CN84" s="149"/>
      <x:c r="CO84" s="149"/>
      <x:c r="CP84" s="149"/>
      <x:c r="CQ84" s="149"/>
      <x:c r="CR84" s="149"/>
      <x:c r="CS84" s="149"/>
      <x:c r="CT84" s="149"/>
      <x:c r="CU84" s="149"/>
      <x:c r="CV84" s="149"/>
      <x:c r="CW84" s="149"/>
      <x:c r="CX84" s="149"/>
      <x:c r="CY84" s="149"/>
      <x:c r="CZ84" s="149"/>
      <x:c r="DA84" s="149"/>
      <x:c r="DB84" s="149"/>
      <x:c r="DC84" s="149"/>
      <x:c r="DD84" s="149"/>
      <x:c r="DE84" s="149"/>
      <x:c r="DF84" s="149"/>
      <x:c r="DG84" s="149"/>
      <x:c r="DH84" s="149"/>
      <x:c r="DI84" s="149"/>
      <x:c r="DJ84" s="1631"/>
      <x:c r="DK84" s="1631"/>
      <x:c r="DL84" s="1631"/>
      <x:c r="DM84" s="1629"/>
      <x:c r="DN84" s="2141"/>
      <x:c r="DO84" s="1313"/>
      <x:c r="DP84" s="1313"/>
      <x:c r="DQ84" s="1313"/>
      <x:c r="DR84" s="1313"/>
      <x:c r="DS84" s="1313"/>
      <x:c r="DT84" s="1313"/>
      <x:c r="DU84" s="1313"/>
      <x:c r="DV84" s="1313"/>
    </x:row>
    <x:row r="85">
      <x:c r="A85"/>
      <x:c r="B85"/>
      <x:c r="C85" s="314" t="n">
        <x:v>45.6</x:v>
      </x:c>
      <x:c r="D85" s="315" t="n">
        <x:v>49.8</x:v>
      </x:c>
      <x:c r="E85" s="316" t="n">
        <x:v>0.1589</x:v>
      </x:c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 s="149"/>
      <x:c r="AA85" s="149"/>
      <x:c r="AB85" s="149"/>
      <x:c r="AC85" s="149"/>
      <x:c r="AD85" s="149"/>
      <x:c r="AE85" s="1368"/>
      <x:c r="AF85" s="149"/>
      <x:c r="AG85" s="149"/>
      <x:c r="AH85" s="149"/>
      <x:c r="AI85" s="149"/>
      <x:c r="AJ85" s="149"/>
      <x:c r="AK85" s="149"/>
      <x:c r="AL85" s="149"/>
      <x:c r="AM85" s="149"/>
      <x:c r="AN85" s="149"/>
      <x:c r="AO85" s="149"/>
      <x:c r="AP85" s="149"/>
      <x:c r="AQ85" s="149"/>
      <x:c r="AR85" s="149"/>
      <x:c r="AS85" s="149"/>
      <x:c r="AT85" s="149"/>
      <x:c r="AU85" s="149"/>
      <x:c r="AV85" s="149"/>
      <x:c r="AW85" s="149"/>
      <x:c r="AX85" s="149"/>
      <x:c r="AY85" s="149"/>
      <x:c r="AZ85" s="149"/>
      <x:c r="BA85" s="149"/>
      <x:c r="BB85" s="149"/>
      <x:c r="BC85" s="149"/>
      <x:c r="BD85" s="149"/>
      <x:c r="BE85" s="149"/>
      <x:c r="BF85" s="149"/>
      <x:c r="BG85" s="149"/>
      <x:c r="BH85" s="149"/>
      <x:c r="BI85" s="149"/>
      <x:c r="BJ85" s="149"/>
      <x:c r="BK85" s="149"/>
      <x:c r="BL85" s="149"/>
      <x:c r="BM85" s="149"/>
      <x:c r="BN85" s="149"/>
      <x:c r="BO85" s="149"/>
      <x:c r="BP85" s="149"/>
      <x:c r="BQ85" s="149"/>
      <x:c r="BR85" s="149"/>
      <x:c r="BS85" s="149"/>
      <x:c r="BT85" s="149"/>
      <x:c r="BU85" s="149"/>
      <x:c r="BV85" s="149"/>
      <x:c r="BW85" s="149"/>
      <x:c r="BX85" s="149"/>
      <x:c r="BY85" s="149"/>
      <x:c r="BZ85" s="149"/>
      <x:c r="CA85" s="149"/>
      <x:c r="CB85" s="149"/>
      <x:c r="CC85" s="149"/>
      <x:c r="CD85" s="149"/>
      <x:c r="CE85" s="149"/>
      <x:c r="CF85" s="149"/>
      <x:c r="CG85" s="149"/>
      <x:c r="CH85" s="149"/>
      <x:c r="CI85" s="149"/>
      <x:c r="CJ85" s="149"/>
      <x:c r="CK85" s="149"/>
      <x:c r="CL85" s="149"/>
      <x:c r="CM85" s="149"/>
      <x:c r="CN85" s="149"/>
      <x:c r="CO85" s="149"/>
      <x:c r="CP85" s="149"/>
      <x:c r="CQ85" s="149"/>
      <x:c r="CR85" s="149"/>
      <x:c r="CS85" s="149"/>
      <x:c r="CT85" s="149"/>
      <x:c r="CU85" s="149"/>
      <x:c r="CV85" s="149"/>
      <x:c r="CW85" s="149"/>
      <x:c r="CX85" s="149"/>
      <x:c r="CY85" s="149"/>
      <x:c r="CZ85" s="149"/>
      <x:c r="DA85" s="149"/>
      <x:c r="DB85" s="149"/>
      <x:c r="DC85" s="149"/>
      <x:c r="DD85" s="149"/>
      <x:c r="DE85" s="149"/>
      <x:c r="DF85" s="149"/>
      <x:c r="DG85" s="149"/>
      <x:c r="DH85" s="149"/>
      <x:c r="DI85" s="149"/>
      <x:c r="DJ85" s="1631"/>
      <x:c r="DK85" s="1631"/>
      <x:c r="DL85" s="1631"/>
      <x:c r="DM85" s="1629"/>
      <x:c r="DN85" s="2141"/>
      <x:c r="DO85" s="1313"/>
      <x:c r="DP85" s="1313"/>
      <x:c r="DQ85" s="1313"/>
      <x:c r="DR85" s="1313"/>
      <x:c r="DS85" s="1313"/>
      <x:c r="DT85" s="1313"/>
      <x:c r="DU85" s="1313"/>
      <x:c r="DV85" s="1313"/>
    </x:row>
    <x:row r="86">
      <x:c r="A86"/>
      <x:c r="B86"/>
      <x:c r="C86" s="314" t="n">
        <x:v>49.9</x:v>
      </x:c>
      <x:c r="D86" s="315" t="n">
        <x:v>52.6</x:v>
      </x:c>
      <x:c r="E86" s="316" t="n">
        <x:v>0.15889</x:v>
      </x:c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 s="149"/>
      <x:c r="AA86" s="149"/>
      <x:c r="AB86" s="149"/>
      <x:c r="AC86" s="149"/>
      <x:c r="AD86" s="149"/>
      <x:c r="AE86" s="149"/>
      <x:c r="AF86" s="149"/>
      <x:c r="AG86" s="149"/>
      <x:c r="AH86" s="149"/>
      <x:c r="AI86" s="149"/>
      <x:c r="AJ86" s="149"/>
      <x:c r="AK86" s="149"/>
      <x:c r="AL86" s="149"/>
      <x:c r="AM86" s="149"/>
      <x:c r="AN86" s="149"/>
      <x:c r="AO86" s="149"/>
      <x:c r="AP86" s="149"/>
      <x:c r="AQ86" s="149"/>
      <x:c r="AR86" s="149"/>
      <x:c r="AS86" s="149"/>
      <x:c r="AT86" s="149"/>
      <x:c r="AU86" s="149"/>
      <x:c r="AV86" s="149"/>
      <x:c r="AW86" s="149"/>
      <x:c r="AX86" s="149"/>
      <x:c r="AY86" s="149"/>
      <x:c r="AZ86" s="149"/>
      <x:c r="BA86" s="149"/>
      <x:c r="BB86" s="149"/>
      <x:c r="BC86" s="149"/>
      <x:c r="BD86" s="149"/>
      <x:c r="BE86" s="149"/>
      <x:c r="BF86" s="149"/>
      <x:c r="BG86" s="149"/>
      <x:c r="BH86" s="149"/>
      <x:c r="BI86" s="149"/>
      <x:c r="BJ86" s="149"/>
      <x:c r="BK86" s="149"/>
      <x:c r="BL86" s="149"/>
      <x:c r="BM86" s="149"/>
      <x:c r="BN86" s="149"/>
      <x:c r="BO86" s="149"/>
      <x:c r="BP86" s="149"/>
      <x:c r="BQ86" s="149"/>
      <x:c r="BR86" s="149"/>
      <x:c r="BS86" s="149"/>
      <x:c r="BT86" s="149"/>
      <x:c r="BU86" s="149"/>
      <x:c r="BV86" s="149"/>
      <x:c r="BW86" s="149"/>
      <x:c r="BX86" s="149"/>
      <x:c r="BY86" s="149"/>
      <x:c r="BZ86" s="149"/>
      <x:c r="CA86" s="149"/>
      <x:c r="CB86" s="149"/>
      <x:c r="CC86" s="149"/>
      <x:c r="CD86" s="149"/>
      <x:c r="CE86" s="149"/>
      <x:c r="CF86" s="149"/>
      <x:c r="CG86" s="149"/>
      <x:c r="CH86" s="149"/>
      <x:c r="CI86" s="149"/>
      <x:c r="CJ86" s="149"/>
      <x:c r="CK86" s="149"/>
      <x:c r="CL86" s="149"/>
      <x:c r="CM86" s="149"/>
      <x:c r="CN86" s="149"/>
      <x:c r="CO86" s="149"/>
      <x:c r="CP86" s="149"/>
      <x:c r="CQ86" s="149"/>
      <x:c r="CR86" s="149"/>
      <x:c r="CS86" s="149"/>
      <x:c r="CT86" s="149"/>
      <x:c r="CU86" s="149"/>
      <x:c r="CV86" s="149"/>
      <x:c r="CW86" s="149"/>
      <x:c r="CX86" s="149"/>
      <x:c r="CY86" s="149"/>
      <x:c r="CZ86" s="149"/>
      <x:c r="DA86" s="149"/>
      <x:c r="DB86" s="149"/>
      <x:c r="DC86" s="149"/>
      <x:c r="DD86" s="149"/>
      <x:c r="DE86" s="149"/>
      <x:c r="DF86" s="149"/>
      <x:c r="DG86" s="149"/>
      <x:c r="DH86" s="149"/>
      <x:c r="DI86" s="149"/>
      <x:c r="DJ86" s="1631"/>
      <x:c r="DK86" s="1631"/>
      <x:c r="DL86" s="1631"/>
      <x:c r="DM86" s="1629"/>
      <x:c r="DN86" s="2141"/>
      <x:c r="DO86" s="1313"/>
      <x:c r="DP86" s="1313"/>
      <x:c r="DQ86" s="1313"/>
      <x:c r="DR86" s="1313"/>
      <x:c r="DS86" s="1313"/>
      <x:c r="DT86" s="1313"/>
      <x:c r="DU86" s="1313"/>
      <x:c r="DV86" s="1313"/>
    </x:row>
    <x:row r="87">
      <x:c r="A87"/>
      <x:c r="B87"/>
      <x:c r="C87" s="314" t="n">
        <x:v>52.7</x:v>
      </x:c>
      <x:c r="D87" s="315" t="n">
        <x:v>64.3</x:v>
      </x:c>
      <x:c r="E87" s="316" t="n">
        <x:v>0.15888</x:v>
      </x:c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 s="149"/>
      <x:c r="AA87" s="149"/>
      <x:c r="AB87" s="149"/>
      <x:c r="AC87" s="149"/>
      <x:c r="AD87" s="149"/>
      <x:c r="AE87" s="149"/>
      <x:c r="AF87" s="149"/>
      <x:c r="AG87" s="149"/>
      <x:c r="AH87" s="149"/>
      <x:c r="AI87" s="149"/>
      <x:c r="AJ87" s="149"/>
      <x:c r="AK87" s="149"/>
      <x:c r="AL87" s="149"/>
      <x:c r="AM87" s="149"/>
      <x:c r="AN87" s="149"/>
      <x:c r="AO87" s="149"/>
      <x:c r="AP87" s="149"/>
      <x:c r="AQ87" s="149"/>
      <x:c r="AR87" s="149"/>
      <x:c r="AS87" s="149"/>
      <x:c r="AT87" s="149"/>
      <x:c r="AU87" s="149"/>
      <x:c r="AV87" s="149"/>
      <x:c r="AW87" s="149"/>
      <x:c r="AX87" s="149"/>
      <x:c r="AY87" s="149"/>
      <x:c r="AZ87" s="149"/>
      <x:c r="BA87" s="149"/>
      <x:c r="BB87" s="149"/>
      <x:c r="BC87" s="149"/>
      <x:c r="BD87" s="149"/>
      <x:c r="BE87" s="149"/>
      <x:c r="BF87" s="149"/>
      <x:c r="BG87" s="149"/>
      <x:c r="BH87" s="149"/>
      <x:c r="BI87" s="149"/>
      <x:c r="BJ87" s="149"/>
      <x:c r="BK87" s="149"/>
      <x:c r="BL87" s="149"/>
      <x:c r="BM87" s="149"/>
      <x:c r="BN87" s="149"/>
      <x:c r="BO87" s="149"/>
      <x:c r="BP87" s="149"/>
      <x:c r="BQ87" s="149"/>
      <x:c r="BR87" s="149"/>
      <x:c r="BS87" s="149"/>
      <x:c r="BT87" s="149"/>
      <x:c r="BU87" s="149"/>
      <x:c r="BV87" s="149"/>
      <x:c r="BW87" s="149"/>
      <x:c r="BX87" s="149"/>
      <x:c r="BY87" s="149"/>
      <x:c r="BZ87" s="149"/>
      <x:c r="CA87" s="149"/>
      <x:c r="CB87" s="149"/>
      <x:c r="CC87" s="149"/>
      <x:c r="CD87" s="149"/>
      <x:c r="CE87" s="149"/>
      <x:c r="CF87" s="149"/>
      <x:c r="CG87" s="149"/>
      <x:c r="CH87" s="149"/>
      <x:c r="CI87" s="149"/>
      <x:c r="CJ87" s="149"/>
      <x:c r="CK87" s="149"/>
      <x:c r="CL87" s="149"/>
      <x:c r="CM87" s="149"/>
      <x:c r="CN87" s="149"/>
      <x:c r="CO87" s="149"/>
      <x:c r="CP87" s="149"/>
      <x:c r="CQ87" s="149"/>
      <x:c r="CR87" s="149"/>
      <x:c r="CS87" s="149"/>
      <x:c r="CT87" s="149"/>
      <x:c r="CU87" s="149"/>
      <x:c r="CV87" s="149"/>
      <x:c r="CW87" s="149"/>
      <x:c r="CX87" s="149"/>
      <x:c r="CY87" s="149"/>
      <x:c r="CZ87" s="149"/>
      <x:c r="DA87" s="149"/>
      <x:c r="DB87" s="149"/>
      <x:c r="DC87" s="149"/>
      <x:c r="DD87" s="149"/>
      <x:c r="DE87" s="149"/>
      <x:c r="DF87" s="149"/>
      <x:c r="DG87" s="149"/>
      <x:c r="DH87" s="149"/>
      <x:c r="DI87" s="149"/>
      <x:c r="DJ87" s="1313"/>
      <x:c r="DK87" s="1313"/>
      <x:c r="DL87" s="1313"/>
      <x:c r="DM87" s="1313"/>
      <x:c r="DN87" s="1313"/>
      <x:c r="DO87" s="1313"/>
      <x:c r="DP87" s="1313"/>
      <x:c r="DQ87" s="1313"/>
      <x:c r="DR87" s="1313"/>
      <x:c r="DS87" s="1313"/>
      <x:c r="DT87" s="1313"/>
      <x:c r="DU87" s="1313"/>
      <x:c r="DV87" s="1313"/>
    </x:row>
    <x:row r="88">
      <x:c r="A88"/>
      <x:c r="B88"/>
      <x:c r="C88" s="314" t="n">
        <x:v>64.4</x:v>
      </x:c>
      <x:c r="D88" s="315" t="n">
        <x:v>75.5</x:v>
      </x:c>
      <x:c r="E88" s="316" t="n">
        <x:v>0.15887</x:v>
      </x:c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 s="149"/>
      <x:c r="AA88" s="149"/>
      <x:c r="AB88" s="149"/>
      <x:c r="AC88" s="149"/>
      <x:c r="AD88" s="149"/>
      <x:c r="AE88" s="149"/>
      <x:c r="AF88" s="149"/>
      <x:c r="AG88" s="149"/>
      <x:c r="AH88" s="149"/>
      <x:c r="AI88" s="149"/>
      <x:c r="AJ88" s="149"/>
      <x:c r="AK88" s="149"/>
      <x:c r="AL88" s="149"/>
      <x:c r="AM88" s="149"/>
      <x:c r="AN88" s="149"/>
      <x:c r="AO88" s="149"/>
      <x:c r="AP88" s="149"/>
      <x:c r="AQ88" s="149"/>
      <x:c r="AR88" s="149"/>
      <x:c r="AS88" s="149"/>
      <x:c r="AT88" s="149"/>
      <x:c r="AU88" s="149"/>
      <x:c r="AV88" s="149"/>
      <x:c r="AW88" s="149"/>
      <x:c r="AX88" s="149"/>
      <x:c r="AY88" s="149"/>
      <x:c r="AZ88" s="149"/>
      <x:c r="BA88" s="149"/>
      <x:c r="BB88" s="149"/>
      <x:c r="BC88" s="149"/>
      <x:c r="BD88" s="149"/>
      <x:c r="BE88" s="149"/>
      <x:c r="BF88" s="149"/>
      <x:c r="BG88" s="149"/>
      <x:c r="BH88" s="149"/>
      <x:c r="BI88" s="149"/>
      <x:c r="BJ88" s="149"/>
      <x:c r="BK88" s="149"/>
      <x:c r="BL88" s="149"/>
      <x:c r="BM88" s="149"/>
      <x:c r="BN88" s="149"/>
      <x:c r="BO88" s="149"/>
      <x:c r="BP88" s="149"/>
      <x:c r="BQ88" s="149"/>
      <x:c r="BR88" s="149"/>
      <x:c r="BS88" s="149"/>
      <x:c r="BT88" s="149"/>
      <x:c r="BU88" s="149"/>
      <x:c r="BV88" s="149"/>
      <x:c r="BW88" s="149"/>
      <x:c r="BX88" s="149"/>
      <x:c r="BY88" s="149"/>
      <x:c r="BZ88" s="149"/>
      <x:c r="CA88" s="149"/>
      <x:c r="CB88" s="149"/>
      <x:c r="CC88" s="149"/>
      <x:c r="CD88" s="149"/>
      <x:c r="CE88" s="149"/>
      <x:c r="CF88" s="149"/>
      <x:c r="CG88" s="149"/>
      <x:c r="CH88" s="149"/>
      <x:c r="CI88" s="149"/>
      <x:c r="CJ88" s="149"/>
      <x:c r="CK88" s="149"/>
      <x:c r="CL88" s="149"/>
      <x:c r="CM88" s="149"/>
      <x:c r="CN88" s="149"/>
      <x:c r="CO88" s="149"/>
      <x:c r="CP88" s="149"/>
      <x:c r="CQ88" s="149"/>
      <x:c r="CR88" s="149"/>
      <x:c r="CS88" s="149"/>
      <x:c r="CT88" s="149"/>
      <x:c r="CU88" s="149"/>
      <x:c r="CV88" s="149"/>
      <x:c r="CW88" s="149"/>
      <x:c r="CX88" s="149"/>
      <x:c r="CY88" s="149"/>
      <x:c r="CZ88" s="149"/>
      <x:c r="DA88" s="149"/>
      <x:c r="DB88" s="149"/>
      <x:c r="DC88" s="149"/>
      <x:c r="DD88" s="149"/>
      <x:c r="DE88" s="149"/>
      <x:c r="DF88" s="149"/>
      <x:c r="DG88" s="149"/>
      <x:c r="DH88" s="149"/>
      <x:c r="DI88" s="149"/>
      <x:c r="DJ88" s="1313"/>
      <x:c r="DK88" s="1313"/>
      <x:c r="DL88" s="1313"/>
      <x:c r="DM88" s="1313"/>
      <x:c r="DN88" s="1313"/>
      <x:c r="DO88" s="1313"/>
      <x:c r="DP88" s="1313"/>
      <x:c r="DQ88" s="1313"/>
      <x:c r="DR88" s="1313"/>
      <x:c r="DS88" s="1313"/>
      <x:c r="DT88" s="1313"/>
      <x:c r="DU88" s="1313"/>
      <x:c r="DV88" s="1313"/>
    </x:row>
    <x:row r="89">
      <x:c r="A89"/>
      <x:c r="B89"/>
      <x:c r="C89" s="314" t="n">
        <x:v>75.6</x:v>
      </x:c>
      <x:c r="D89" s="315" t="n">
        <x:v>85</x:v>
      </x:c>
      <x:c r="E89" s="316" t="n">
        <x:v>0.15886</x:v>
      </x:c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 s="149"/>
      <x:c r="AA89" s="149"/>
      <x:c r="AB89" s="149"/>
      <x:c r="AC89" s="149"/>
      <x:c r="AD89" s="149"/>
      <x:c r="AE89" s="149"/>
      <x:c r="AF89" s="149"/>
      <x:c r="AG89" s="149"/>
      <x:c r="AH89" s="149"/>
      <x:c r="AI89" s="149"/>
      <x:c r="AJ89" s="149"/>
      <x:c r="AK89" s="149"/>
      <x:c r="AL89" s="149"/>
      <x:c r="AM89" s="149"/>
      <x:c r="AN89" s="149"/>
      <x:c r="AO89" s="149"/>
      <x:c r="AP89" s="149"/>
      <x:c r="AQ89" s="149"/>
      <x:c r="AR89" s="149"/>
      <x:c r="AS89" s="149"/>
      <x:c r="AT89" s="149"/>
      <x:c r="AU89" s="149"/>
      <x:c r="AV89" s="149"/>
      <x:c r="AW89" s="149"/>
      <x:c r="AX89" s="149"/>
      <x:c r="AY89" s="149"/>
      <x:c r="AZ89" s="149"/>
      <x:c r="BA89" s="149"/>
      <x:c r="BB89" s="149"/>
      <x:c r="BC89" s="149"/>
      <x:c r="BD89" s="149"/>
      <x:c r="BE89" s="149"/>
      <x:c r="BF89" s="149"/>
      <x:c r="BG89" s="149"/>
      <x:c r="BH89" s="149"/>
      <x:c r="BI89" s="149"/>
      <x:c r="BJ89" s="149"/>
      <x:c r="BK89" s="149"/>
      <x:c r="BL89" s="149"/>
      <x:c r="BM89" s="149"/>
      <x:c r="BN89" s="149"/>
      <x:c r="BO89" s="149"/>
      <x:c r="BP89" s="149"/>
      <x:c r="BQ89" s="149"/>
      <x:c r="BR89" s="149"/>
      <x:c r="BS89" s="149"/>
      <x:c r="BT89" s="149"/>
      <x:c r="BU89" s="149"/>
      <x:c r="BV89" s="149"/>
      <x:c r="BW89" s="149"/>
      <x:c r="BX89" s="149"/>
      <x:c r="BY89" s="149"/>
      <x:c r="BZ89" s="149"/>
      <x:c r="CA89" s="149"/>
      <x:c r="CB89" s="149"/>
      <x:c r="CC89" s="149"/>
      <x:c r="CD89" s="149"/>
      <x:c r="CE89" s="149"/>
      <x:c r="CF89" s="149"/>
      <x:c r="CG89" s="149"/>
      <x:c r="CH89" s="149"/>
      <x:c r="CI89" s="149"/>
      <x:c r="CJ89" s="149"/>
      <x:c r="CK89" s="149"/>
      <x:c r="CL89" s="149"/>
      <x:c r="CM89" s="149"/>
      <x:c r="CN89" s="149"/>
      <x:c r="CO89" s="149"/>
      <x:c r="CP89" s="149"/>
      <x:c r="CQ89" s="149"/>
      <x:c r="CR89" s="149"/>
      <x:c r="CS89" s="149"/>
      <x:c r="CT89" s="149"/>
      <x:c r="CU89" s="149"/>
      <x:c r="CV89" s="149"/>
      <x:c r="CW89" s="149"/>
      <x:c r="CX89" s="149"/>
      <x:c r="CY89" s="149"/>
      <x:c r="CZ89" s="149"/>
      <x:c r="DA89" s="149"/>
      <x:c r="DB89" s="149"/>
      <x:c r="DC89" s="149"/>
      <x:c r="DD89" s="149"/>
      <x:c r="DE89" s="149"/>
      <x:c r="DF89" s="149"/>
      <x:c r="DG89" s="149"/>
      <x:c r="DH89" s="149"/>
      <x:c r="DI89" s="149"/>
      <x:c r="DJ89"/>
      <x:c r="DK89"/>
      <x:c r="DL89"/>
      <x:c r="DM89"/>
      <x:c r="DN89"/>
      <x:c r="DO89"/>
      <x:c r="DP89"/>
      <x:c r="DQ89"/>
      <x:c r="DR89"/>
      <x:c r="DS89"/>
      <x:c r="DT89"/>
      <x:c r="DU89"/>
      <x:c r="DV89"/>
    </x:row>
    <x:row r="90">
      <x:c r="A90"/>
      <x:c r="B90"/>
      <x:c r="C90" s="314" t="n">
        <x:v>85</x:v>
      </x:c>
      <x:c r="D90" s="315" t="n">
        <x:v>96</x:v>
      </x:c>
      <x:c r="E90" s="317" t="n">
        <x:v>0.15885</x:v>
      </x:c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 s="149"/>
      <x:c r="AA90" s="149"/>
      <x:c r="AB90" s="149"/>
      <x:c r="AC90" s="149"/>
      <x:c r="AD90" s="149"/>
      <x:c r="AE90" s="149"/>
      <x:c r="AF90" s="149"/>
      <x:c r="AG90" s="149"/>
      <x:c r="AH90" s="149"/>
      <x:c r="AI90" s="149"/>
      <x:c r="AJ90" s="149"/>
      <x:c r="AK90" s="149"/>
      <x:c r="AL90" s="149"/>
      <x:c r="AM90" s="149"/>
      <x:c r="AN90" s="149"/>
      <x:c r="AO90" s="149"/>
      <x:c r="AP90" s="149"/>
      <x:c r="AQ90" s="149"/>
      <x:c r="AR90" s="149"/>
      <x:c r="AS90" s="149"/>
      <x:c r="AT90" s="149"/>
      <x:c r="AU90" s="149"/>
      <x:c r="AV90" s="149"/>
      <x:c r="AW90" s="149"/>
      <x:c r="AX90" s="149"/>
      <x:c r="AY90" s="149"/>
      <x:c r="AZ90" s="149"/>
      <x:c r="BA90" s="149"/>
      <x:c r="BB90" s="149"/>
      <x:c r="BC90" s="149"/>
      <x:c r="BD90" s="149"/>
      <x:c r="BE90" s="149"/>
      <x:c r="BF90" s="149"/>
      <x:c r="BG90" s="149"/>
      <x:c r="BH90" s="149"/>
      <x:c r="BI90" s="149"/>
      <x:c r="BJ90" s="149"/>
      <x:c r="BK90" s="149"/>
      <x:c r="BL90" s="149"/>
      <x:c r="BM90" s="149"/>
      <x:c r="BN90" s="149"/>
      <x:c r="BO90" s="149"/>
      <x:c r="BP90" s="149"/>
      <x:c r="BQ90" s="149"/>
      <x:c r="BR90" s="149"/>
      <x:c r="BS90" s="149"/>
      <x:c r="BT90" s="149"/>
      <x:c r="BU90" s="149"/>
      <x:c r="BV90" s="149"/>
      <x:c r="BW90" s="149"/>
      <x:c r="BX90" s="149"/>
      <x:c r="BY90" s="149"/>
      <x:c r="BZ90" s="149"/>
      <x:c r="CA90" s="149"/>
      <x:c r="CB90" s="149"/>
      <x:c r="CC90" s="149"/>
      <x:c r="CD90" s="149"/>
      <x:c r="CE90" s="149"/>
      <x:c r="CF90" s="149"/>
      <x:c r="CG90" s="149"/>
      <x:c r="CH90" s="149"/>
      <x:c r="CI90" s="149"/>
      <x:c r="CJ90" s="149"/>
      <x:c r="CK90" s="149"/>
      <x:c r="CL90" s="149"/>
      <x:c r="CM90" s="149"/>
      <x:c r="CN90" s="149"/>
      <x:c r="CO90" s="149"/>
      <x:c r="CP90" s="149"/>
      <x:c r="CQ90" s="149"/>
      <x:c r="CR90" s="149"/>
      <x:c r="CS90" s="149"/>
      <x:c r="CT90" s="149"/>
      <x:c r="CU90" s="149"/>
      <x:c r="CV90" s="149"/>
      <x:c r="CW90" s="149"/>
      <x:c r="CX90" s="149"/>
      <x:c r="CY90" s="149"/>
      <x:c r="CZ90" s="149"/>
      <x:c r="DA90" s="149"/>
      <x:c r="DB90" s="149"/>
      <x:c r="DC90" s="149"/>
      <x:c r="DD90" s="149"/>
      <x:c r="DE90" s="149"/>
      <x:c r="DF90" s="149"/>
      <x:c r="DG90" s="149"/>
      <x:c r="DH90" s="149"/>
      <x:c r="DI90" s="149"/>
      <x:c r="DJ90"/>
      <x:c r="DK90"/>
      <x:c r="DL90"/>
      <x:c r="DM90"/>
      <x:c r="DN90"/>
      <x:c r="DO90"/>
      <x:c r="DP90"/>
      <x:c r="DQ90"/>
      <x:c r="DR90"/>
      <x:c r="DS90"/>
      <x:c r="DT90"/>
      <x:c r="DU90"/>
      <x:c r="DV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 s="149"/>
      <x:c r="AA91" s="149"/>
      <x:c r="AB91" s="149"/>
      <x:c r="AC91" s="149"/>
      <x:c r="AD91" s="149"/>
      <x:c r="AE91" s="149"/>
      <x:c r="AF91" s="149"/>
      <x:c r="AG91" s="149"/>
      <x:c r="AH91" s="149"/>
      <x:c r="AI91" s="149"/>
      <x:c r="AJ91" s="149"/>
      <x:c r="AK91" s="149"/>
      <x:c r="AL91" s="149"/>
      <x:c r="AM91" s="149"/>
      <x:c r="AN91" s="149"/>
      <x:c r="AO91" s="149"/>
      <x:c r="AP91" s="149"/>
      <x:c r="AQ91" s="149"/>
      <x:c r="AR91" s="149"/>
      <x:c r="AS91" s="149"/>
      <x:c r="AT91" s="149"/>
      <x:c r="AU91" s="149"/>
      <x:c r="AV91" s="149"/>
      <x:c r="AW91" s="149"/>
      <x:c r="AX91" s="149"/>
      <x:c r="AY91" s="149"/>
      <x:c r="AZ91" s="149"/>
      <x:c r="BA91" s="149"/>
      <x:c r="BB91" s="149"/>
      <x:c r="BC91" s="149"/>
      <x:c r="BD91" s="149"/>
      <x:c r="BE91" s="149"/>
      <x:c r="BF91" s="149"/>
      <x:c r="BG91" s="149"/>
      <x:c r="BH91" s="149"/>
      <x:c r="BI91" s="149"/>
      <x:c r="BJ91" s="149"/>
      <x:c r="BK91" s="149"/>
      <x:c r="BL91" s="149"/>
      <x:c r="BM91" s="149"/>
      <x:c r="BN91" s="149"/>
      <x:c r="BO91" s="149"/>
      <x:c r="BP91" s="149"/>
      <x:c r="BQ91" s="149"/>
      <x:c r="BR91" s="149"/>
      <x:c r="BS91" s="149"/>
      <x:c r="BT91" s="149"/>
      <x:c r="BU91" s="149"/>
      <x:c r="BV91" s="149"/>
      <x:c r="BW91" s="149"/>
      <x:c r="BX91" s="149"/>
      <x:c r="BY91" s="149"/>
      <x:c r="BZ91" s="149"/>
      <x:c r="CA91" s="149"/>
      <x:c r="CB91" s="149"/>
      <x:c r="CC91" s="149"/>
      <x:c r="CD91" s="149"/>
      <x:c r="CE91" s="149"/>
      <x:c r="CF91" s="149"/>
      <x:c r="CG91" s="149"/>
      <x:c r="CH91" s="149"/>
      <x:c r="CI91" s="149"/>
      <x:c r="CJ91" s="149"/>
      <x:c r="CK91" s="149"/>
      <x:c r="CL91" s="149"/>
      <x:c r="CM91" s="149"/>
      <x:c r="CN91" s="149"/>
      <x:c r="CO91" s="149"/>
      <x:c r="CP91" s="149"/>
      <x:c r="CQ91" s="149"/>
      <x:c r="CR91" s="149"/>
      <x:c r="CS91" s="149"/>
      <x:c r="CT91" s="149"/>
      <x:c r="CU91" s="149"/>
      <x:c r="CV91" s="149"/>
      <x:c r="CW91" s="149"/>
      <x:c r="CX91" s="149"/>
      <x:c r="CY91" s="149"/>
      <x:c r="CZ91" s="149"/>
      <x:c r="DA91" s="149"/>
      <x:c r="DB91" s="149"/>
      <x:c r="DC91" s="149"/>
      <x:c r="DD91" s="149"/>
      <x:c r="DE91" s="149"/>
      <x:c r="DF91" s="149"/>
      <x:c r="DG91" s="149"/>
      <x:c r="DH91" s="149"/>
      <x:c r="DI91" s="149"/>
      <x:c r="DJ91"/>
      <x:c r="DK91"/>
      <x:c r="DL91"/>
      <x:c r="DM91"/>
      <x:c r="DN91"/>
      <x:c r="DO91"/>
      <x:c r="DP91"/>
      <x:c r="DQ91"/>
      <x:c r="DR91"/>
      <x:c r="DS91"/>
      <x:c r="DT91"/>
      <x:c r="DU91"/>
      <x:c r="DV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 s="149"/>
      <x:c r="AA92" s="149"/>
      <x:c r="AB92" s="149"/>
      <x:c r="AC92" s="149"/>
      <x:c r="AD92" s="149"/>
      <x:c r="AE92" s="149"/>
      <x:c r="AF92" s="149"/>
      <x:c r="AG92" s="149"/>
      <x:c r="AH92" s="149"/>
      <x:c r="AI92" s="149"/>
      <x:c r="AJ92" s="149"/>
      <x:c r="AK92" s="149"/>
      <x:c r="AL92" s="149"/>
      <x:c r="AM92" s="149"/>
      <x:c r="AN92" s="149"/>
      <x:c r="AO92" s="149"/>
      <x:c r="AP92" s="149"/>
      <x:c r="AQ92" s="149"/>
      <x:c r="AR92" s="149"/>
      <x:c r="AS92" s="149"/>
      <x:c r="AT92" s="149"/>
      <x:c r="AU92" s="149"/>
      <x:c r="AV92" s="149"/>
      <x:c r="AW92" s="149"/>
      <x:c r="AX92" s="149"/>
      <x:c r="AY92" s="149"/>
      <x:c r="AZ92" s="149"/>
      <x:c r="BA92" s="149"/>
      <x:c r="BB92" s="149"/>
      <x:c r="BC92" s="149"/>
      <x:c r="BD92" s="149"/>
      <x:c r="BE92" s="149"/>
      <x:c r="BF92" s="149"/>
      <x:c r="BG92" s="149"/>
      <x:c r="BH92" s="149"/>
      <x:c r="BI92" s="149"/>
      <x:c r="BJ92" s="149"/>
      <x:c r="BK92" s="149"/>
      <x:c r="BL92" s="149"/>
      <x:c r="BM92" s="149"/>
      <x:c r="BN92" s="149"/>
      <x:c r="BO92" s="149"/>
      <x:c r="BP92" s="149"/>
      <x:c r="BQ92" s="149"/>
      <x:c r="BR92" s="149"/>
      <x:c r="BS92" s="149"/>
      <x:c r="BT92" s="149"/>
      <x:c r="BU92" s="149"/>
      <x:c r="BV92" s="149"/>
      <x:c r="BW92" s="149"/>
      <x:c r="BX92" s="149"/>
      <x:c r="BY92" s="149"/>
      <x:c r="BZ92" s="149"/>
      <x:c r="CA92" s="149"/>
      <x:c r="CB92" s="149"/>
      <x:c r="CC92" s="149"/>
      <x:c r="CD92" s="149"/>
      <x:c r="CE92" s="149"/>
      <x:c r="CF92" s="149"/>
      <x:c r="CG92" s="149"/>
      <x:c r="CH92" s="149"/>
      <x:c r="CI92" s="149"/>
      <x:c r="CJ92" s="149"/>
      <x:c r="CK92" s="149"/>
      <x:c r="CL92" s="149"/>
      <x:c r="CM92" s="149"/>
      <x:c r="CN92" s="149"/>
      <x:c r="CO92" s="149"/>
      <x:c r="CP92" s="149"/>
      <x:c r="CQ92" s="149"/>
      <x:c r="CR92" s="149"/>
      <x:c r="CS92" s="149"/>
      <x:c r="CT92" s="149"/>
      <x:c r="CU92" s="149"/>
      <x:c r="CV92" s="149"/>
      <x:c r="CW92" s="149"/>
      <x:c r="CX92" s="149"/>
      <x:c r="CY92" s="149"/>
      <x:c r="CZ92" s="149"/>
      <x:c r="DA92" s="149"/>
      <x:c r="DB92" s="149"/>
      <x:c r="DC92" s="149"/>
      <x:c r="DD92" s="149"/>
      <x:c r="DE92" s="149"/>
      <x:c r="DF92" s="149"/>
      <x:c r="DG92" s="149"/>
      <x:c r="DH92" s="149"/>
      <x:c r="DI92" s="149"/>
      <x:c r="DJ92"/>
      <x:c r="DK92"/>
      <x:c r="DL92"/>
      <x:c r="DM92"/>
      <x:c r="DN92"/>
      <x:c r="DO92"/>
      <x:c r="DP92"/>
      <x:c r="DQ92"/>
      <x:c r="DR92"/>
      <x:c r="DS92"/>
      <x:c r="DT92"/>
      <x:c r="DU92"/>
      <x:c r="DV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 s="149"/>
      <x:c r="AA93" s="149"/>
      <x:c r="AB93" s="149"/>
      <x:c r="AC93" s="149"/>
      <x:c r="AD93" s="149"/>
      <x:c r="AE93" s="149"/>
      <x:c r="AF93" s="149"/>
      <x:c r="AG93" s="149"/>
      <x:c r="AH93" s="149"/>
      <x:c r="AI93" s="149"/>
      <x:c r="AJ93" s="149"/>
      <x:c r="AK93" s="149"/>
      <x:c r="AL93" s="149"/>
      <x:c r="AM93" s="149"/>
      <x:c r="AN93" s="149"/>
      <x:c r="AO93" s="149"/>
      <x:c r="AP93" s="149"/>
      <x:c r="AQ93" s="149"/>
      <x:c r="AR93" s="149"/>
      <x:c r="AS93" s="149"/>
      <x:c r="AT93" s="149"/>
      <x:c r="AU93" s="149"/>
      <x:c r="AV93" s="149"/>
      <x:c r="AW93" s="149"/>
      <x:c r="AX93" s="149"/>
      <x:c r="AY93" s="149"/>
      <x:c r="AZ93" s="149"/>
      <x:c r="BA93" s="149"/>
      <x:c r="BB93" s="149"/>
      <x:c r="BC93" s="149"/>
      <x:c r="BD93" s="149"/>
      <x:c r="BE93" s="149"/>
      <x:c r="BF93" s="149"/>
      <x:c r="BG93" s="149"/>
      <x:c r="BH93" s="149"/>
      <x:c r="BI93" s="149"/>
      <x:c r="BJ93" s="149"/>
      <x:c r="BK93" s="149"/>
      <x:c r="BL93" s="149"/>
      <x:c r="BM93" s="149"/>
      <x:c r="BN93" s="149"/>
      <x:c r="BO93" s="149"/>
      <x:c r="BP93" s="149"/>
      <x:c r="BQ93" s="149"/>
      <x:c r="BR93" s="149"/>
      <x:c r="BS93" s="149"/>
      <x:c r="BT93" s="149"/>
      <x:c r="BU93" s="149"/>
      <x:c r="BV93" s="149"/>
      <x:c r="BW93" s="149"/>
      <x:c r="BX93" s="149"/>
      <x:c r="BY93" s="149"/>
      <x:c r="BZ93" s="149"/>
      <x:c r="CA93" s="149"/>
      <x:c r="CB93" s="149"/>
      <x:c r="CC93" s="149"/>
      <x:c r="CD93" s="149"/>
      <x:c r="CE93" s="149"/>
      <x:c r="CF93" s="149"/>
      <x:c r="CG93" s="149"/>
      <x:c r="CH93" s="149"/>
      <x:c r="CI93" s="149"/>
      <x:c r="CJ93" s="149"/>
      <x:c r="CK93" s="149"/>
      <x:c r="CL93" s="149"/>
      <x:c r="CM93" s="149"/>
      <x:c r="CN93" s="149"/>
      <x:c r="CO93" s="149"/>
      <x:c r="CP93" s="149"/>
      <x:c r="CQ93" s="149"/>
      <x:c r="CR93" s="149"/>
      <x:c r="CS93" s="149"/>
      <x:c r="CT93" s="149"/>
      <x:c r="CU93" s="149"/>
      <x:c r="CV93" s="149"/>
      <x:c r="CW93" s="149"/>
      <x:c r="CX93" s="149"/>
      <x:c r="CY93" s="149"/>
      <x:c r="CZ93" s="149"/>
      <x:c r="DA93" s="149"/>
      <x:c r="DB93" s="149"/>
      <x:c r="DC93" s="149"/>
      <x:c r="DD93" s="149"/>
      <x:c r="DE93" s="149"/>
      <x:c r="DF93" s="149"/>
      <x:c r="DG93" s="149"/>
      <x:c r="DH93" s="149"/>
      <x:c r="DI93" s="149"/>
      <x:c r="DJ93"/>
      <x:c r="DK93"/>
      <x:c r="DL93"/>
      <x:c r="DM93"/>
      <x:c r="DN93"/>
      <x:c r="DO93"/>
      <x:c r="DP93"/>
      <x:c r="DQ93"/>
      <x:c r="DR93"/>
      <x:c r="DS93"/>
      <x:c r="DT93"/>
      <x:c r="DU93"/>
      <x:c r="DV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 s="149"/>
      <x:c r="AA94" s="149"/>
      <x:c r="AB94" s="149"/>
      <x:c r="AC94" s="149"/>
      <x:c r="AD94" s="149"/>
      <x:c r="AE94" s="149"/>
      <x:c r="AF94" s="149"/>
      <x:c r="AG94" s="149"/>
      <x:c r="AH94" s="149"/>
      <x:c r="AI94" s="149"/>
      <x:c r="AJ94" s="149"/>
      <x:c r="AK94" s="149"/>
      <x:c r="AL94" s="149"/>
      <x:c r="AM94" s="149"/>
      <x:c r="AN94" s="149"/>
      <x:c r="AO94" s="149"/>
      <x:c r="AP94" s="149"/>
      <x:c r="AQ94" s="149"/>
      <x:c r="AR94" s="149"/>
      <x:c r="AS94" s="149"/>
      <x:c r="AT94" s="149"/>
      <x:c r="AU94" s="149"/>
      <x:c r="AV94" s="149"/>
      <x:c r="AW94" s="149"/>
      <x:c r="AX94" s="149"/>
      <x:c r="AY94" s="149"/>
      <x:c r="AZ94" s="149"/>
      <x:c r="BA94" s="149"/>
      <x:c r="BB94" s="149"/>
      <x:c r="BC94" s="149"/>
      <x:c r="BD94" s="149"/>
      <x:c r="BE94" s="149"/>
      <x:c r="BF94" s="149"/>
      <x:c r="BG94" s="149"/>
      <x:c r="BH94" s="149"/>
      <x:c r="BI94" s="149"/>
      <x:c r="BJ94" s="149"/>
      <x:c r="BK94" s="149"/>
      <x:c r="BL94" s="149"/>
      <x:c r="BM94" s="149"/>
      <x:c r="BN94" s="149"/>
      <x:c r="BO94" s="149"/>
      <x:c r="BP94" s="149"/>
      <x:c r="BQ94" s="149"/>
      <x:c r="BR94" s="149"/>
      <x:c r="BS94" s="149"/>
      <x:c r="BT94" s="149"/>
      <x:c r="BU94" s="149"/>
      <x:c r="BV94" s="149"/>
      <x:c r="BW94" s="149"/>
      <x:c r="BX94" s="149"/>
      <x:c r="BY94" s="149"/>
      <x:c r="BZ94" s="149"/>
      <x:c r="CA94" s="149"/>
      <x:c r="CB94" s="149"/>
      <x:c r="CC94" s="149"/>
      <x:c r="CD94" s="149"/>
      <x:c r="CE94" s="149"/>
      <x:c r="CF94" s="149"/>
      <x:c r="CG94" s="149"/>
      <x:c r="CH94" s="149"/>
      <x:c r="CI94" s="149"/>
      <x:c r="CJ94" s="149"/>
      <x:c r="CK94" s="149"/>
      <x:c r="CL94" s="149"/>
      <x:c r="CM94" s="149"/>
      <x:c r="CN94" s="149"/>
      <x:c r="CO94" s="149"/>
      <x:c r="CP94" s="149"/>
      <x:c r="CQ94" s="149"/>
      <x:c r="CR94" s="149"/>
      <x:c r="CS94" s="149"/>
      <x:c r="CT94" s="149"/>
      <x:c r="CU94" s="149"/>
      <x:c r="CV94" s="149"/>
      <x:c r="CW94" s="149"/>
      <x:c r="CX94" s="149"/>
      <x:c r="CY94" s="149"/>
      <x:c r="CZ94" s="149"/>
      <x:c r="DA94" s="149"/>
      <x:c r="DB94" s="149"/>
      <x:c r="DC94" s="149"/>
      <x:c r="DD94" s="149"/>
      <x:c r="DE94" s="149"/>
      <x:c r="DF94" s="149"/>
      <x:c r="DG94" s="149"/>
      <x:c r="DH94" s="149"/>
      <x:c r="DI94" s="149"/>
      <x:c r="DJ94"/>
      <x:c r="DK94"/>
      <x:c r="DL94"/>
      <x:c r="DM94"/>
      <x:c r="DN94"/>
      <x:c r="DO94"/>
      <x:c r="DP94"/>
      <x:c r="DQ94"/>
      <x:c r="DR94"/>
      <x:c r="DS94"/>
      <x:c r="DT94"/>
      <x:c r="DU94"/>
      <x:c r="DV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 s="149" t="str">
        <x:v>Density to</x:v>
      </x:c>
      <x:c r="U95" s="149"/>
      <x:c r="V95" s="149"/>
      <x:c r="W95" s="149"/>
      <x:c r="X95" s="149"/>
      <x:c r="Y95" s="149" t="str">
        <x:v>Density to</x:v>
      </x:c>
      <x:c r="Z95" s="149"/>
      <x:c r="AA95" s="149"/>
      <x:c r="AB95" s="149"/>
      <x:c r="AC95" s="149"/>
      <x:c r="AD95" s="149"/>
      <x:c r="AE95" s="149"/>
      <x:c r="AF95" s="149"/>
      <x:c r="AG95" s="149"/>
      <x:c r="AH95" s="149"/>
      <x:c r="AI95" s="149"/>
      <x:c r="AJ95" s="149"/>
      <x:c r="AK95" s="149"/>
      <x:c r="AL95" s="149"/>
      <x:c r="AM95" s="149"/>
      <x:c r="AN95" s="149"/>
      <x:c r="AO95" s="149"/>
      <x:c r="AP95" s="149"/>
      <x:c r="AQ95" s="149"/>
      <x:c r="AR95" s="149"/>
      <x:c r="AS95" s="149"/>
      <x:c r="AT95" s="149"/>
      <x:c r="AU95" s="149"/>
      <x:c r="AV95" s="149"/>
      <x:c r="AW95" s="149"/>
      <x:c r="AX95" s="149"/>
      <x:c r="AY95" s="149"/>
      <x:c r="AZ95" s="149"/>
      <x:c r="BA95" s="149"/>
      <x:c r="BB95" s="149"/>
      <x:c r="BC95" s="149"/>
      <x:c r="BD95" s="149"/>
      <x:c r="BE95" s="149"/>
      <x:c r="BF95" s="149"/>
      <x:c r="BG95" s="149"/>
      <x:c r="BH95" s="149"/>
      <x:c r="BI95" s="149"/>
      <x:c r="BJ95" s="149"/>
      <x:c r="BK95" s="149"/>
      <x:c r="BL95" s="149"/>
      <x:c r="BM95" s="149"/>
      <x:c r="BN95" s="149"/>
      <x:c r="BO95" s="149"/>
      <x:c r="BP95" s="149"/>
      <x:c r="BQ95" s="149"/>
      <x:c r="BR95" s="149"/>
      <x:c r="BS95" s="149"/>
      <x:c r="BT95" s="149"/>
      <x:c r="BU95" s="149"/>
      <x:c r="BV95" s="149"/>
      <x:c r="BW95" s="149"/>
      <x:c r="BX95" s="149"/>
      <x:c r="BY95" s="149"/>
      <x:c r="BZ95" s="149"/>
      <x:c r="CA95" s="149"/>
      <x:c r="CB95" s="149"/>
      <x:c r="CC95" s="149"/>
      <x:c r="CD95" s="149"/>
      <x:c r="CE95" s="149"/>
      <x:c r="CF95" s="149"/>
      <x:c r="CG95" s="149"/>
      <x:c r="CH95" s="149"/>
      <x:c r="CI95" s="149"/>
      <x:c r="CJ95" s="149"/>
      <x:c r="CK95" s="149"/>
      <x:c r="CL95" s="149"/>
      <x:c r="CM95" s="149"/>
      <x:c r="CN95" s="149"/>
      <x:c r="CO95" s="149"/>
      <x:c r="CP95" s="149"/>
      <x:c r="CQ95" s="149"/>
      <x:c r="CR95" s="149"/>
      <x:c r="CS95" s="149"/>
      <x:c r="CT95" s="149"/>
      <x:c r="CU95" s="149"/>
      <x:c r="CV95" s="149"/>
      <x:c r="CW95" s="149"/>
      <x:c r="CX95" s="149"/>
      <x:c r="CY95" s="149"/>
      <x:c r="CZ95" s="149"/>
      <x:c r="DA95" s="149"/>
      <x:c r="DB95" s="149"/>
      <x:c r="DC95" s="149"/>
      <x:c r="DD95" s="149"/>
      <x:c r="DE95" s="149"/>
      <x:c r="DF95" s="149"/>
      <x:c r="DG95" s="149"/>
      <x:c r="DH95" s="149"/>
      <x:c r="DI95" s="149"/>
      <x:c r="DJ95"/>
      <x:c r="DK95"/>
      <x:c r="DL95"/>
      <x:c r="DM95"/>
      <x:c r="DN95"/>
      <x:c r="DO95"/>
      <x:c r="DP95"/>
      <x:c r="DQ95"/>
      <x:c r="DR95"/>
      <x:c r="DS95"/>
      <x:c r="DT95"/>
      <x:c r="DU95"/>
      <x:c r="DV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 s="149" t="n">
        <x:v>15</x:v>
      </x:c>
      <x:c r="U96" s="149"/>
      <x:c r="V96" s="149"/>
      <x:c r="W96" s="149"/>
      <x:c r="X96" s="149"/>
      <x:c r="Y96" s="149" t="n">
        <x:v>15</x:v>
      </x:c>
      <x:c r="Z96" s="149" t="str">
        <x:v>FACTOR</x:v>
      </x:c>
      <x:c r="AA96" s="149"/>
      <x:c r="AB96" s="149"/>
      <x:c r="AC96" s="149"/>
      <x:c r="AD96" s="149"/>
      <x:c r="AE96" s="149"/>
      <x:c r="AF96" s="149"/>
      <x:c r="AG96" s="149"/>
      <x:c r="AH96" s="149"/>
      <x:c r="AI96" s="149"/>
      <x:c r="AJ96" s="149"/>
      <x:c r="AK96" s="149"/>
      <x:c r="AL96" s="149"/>
      <x:c r="AM96" s="149"/>
      <x:c r="AN96" s="149"/>
      <x:c r="AO96" s="149"/>
      <x:c r="AP96" s="149"/>
      <x:c r="AQ96" s="149"/>
      <x:c r="AR96" s="149"/>
      <x:c r="AS96" s="149"/>
      <x:c r="AT96" s="149"/>
      <x:c r="AU96" s="149"/>
      <x:c r="AV96" s="149"/>
      <x:c r="AW96" s="149"/>
      <x:c r="AX96" s="149"/>
      <x:c r="AY96" s="149"/>
      <x:c r="AZ96" s="149"/>
      <x:c r="BA96" s="149"/>
      <x:c r="BB96" s="149"/>
      <x:c r="BC96" s="149"/>
      <x:c r="BD96" s="149"/>
      <x:c r="BE96" s="149"/>
      <x:c r="BF96" s="149"/>
      <x:c r="BG96" s="149"/>
      <x:c r="BH96" s="149"/>
      <x:c r="BI96" s="149"/>
      <x:c r="BJ96" s="149"/>
      <x:c r="BK96" s="149"/>
      <x:c r="BL96" s="149"/>
      <x:c r="BM96" s="149"/>
      <x:c r="BN96" s="149"/>
      <x:c r="BO96" s="149"/>
      <x:c r="BP96" s="149"/>
      <x:c r="BQ96" s="149"/>
      <x:c r="BR96" s="149"/>
      <x:c r="BS96" s="149"/>
      <x:c r="BT96" s="149"/>
      <x:c r="BU96" s="149"/>
      <x:c r="BV96" s="149"/>
      <x:c r="BW96" s="149"/>
      <x:c r="BX96" s="149"/>
      <x:c r="BY96" s="149"/>
      <x:c r="BZ96" s="149"/>
      <x:c r="CA96" s="149"/>
      <x:c r="CB96" s="149"/>
      <x:c r="CC96" s="149"/>
      <x:c r="CD96" s="149"/>
      <x:c r="CE96" s="149"/>
      <x:c r="CF96" s="149"/>
      <x:c r="CG96" s="149"/>
      <x:c r="CH96" s="149"/>
      <x:c r="CI96" s="149"/>
      <x:c r="CJ96" s="149"/>
      <x:c r="CK96" s="149"/>
      <x:c r="CL96" s="149"/>
      <x:c r="CM96" s="149"/>
      <x:c r="CN96" s="149"/>
      <x:c r="CO96" s="149"/>
      <x:c r="CP96" s="149"/>
      <x:c r="CQ96" s="149"/>
      <x:c r="CR96" s="149"/>
      <x:c r="CS96" s="149"/>
      <x:c r="CT96" s="149"/>
      <x:c r="CU96" s="149"/>
      <x:c r="CV96" s="149"/>
      <x:c r="CW96" s="149"/>
      <x:c r="CX96" s="149"/>
      <x:c r="CY96" s="149"/>
      <x:c r="CZ96" s="149"/>
      <x:c r="DA96" s="149"/>
      <x:c r="DB96" s="149"/>
      <x:c r="DC96" s="149"/>
      <x:c r="DD96" s="149"/>
      <x:c r="DE96" s="149"/>
      <x:c r="DF96" s="149"/>
      <x:c r="DG96" s="149"/>
      <x:c r="DH96" s="149"/>
      <x:c r="DI96" s="149"/>
      <x:c r="DJ96"/>
      <x:c r="DK96"/>
      <x:c r="DL96"/>
      <x:c r="DM96"/>
      <x:c r="DN96"/>
      <x:c r="DO96"/>
      <x:c r="DP96"/>
      <x:c r="DQ96"/>
      <x:c r="DR96"/>
      <x:c r="DS96"/>
      <x:c r="DT96"/>
      <x:c r="DU96"/>
      <x:c r="DV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 s="149" t="n">
        <x:v>0.5</x:v>
      </x:c>
      <x:c r="U97" s="149"/>
      <x:c r="V97" s="149"/>
      <x:c r="W97" s="149"/>
      <x:c r="X97" s="149"/>
      <x:c r="Y97" s="149" t="n">
        <x:v>0.5191</x:v>
      </x:c>
      <x:c r="Z97" s="149" t="n">
        <x:v>0.99775</x:v>
      </x:c>
      <x:c r="AA97" s="1582" t="n">
        <x:f t="shared" ref="AA97:AA104" si="191">LOOKUP(K11,$T$97:$Z$110)</x:f>
        <x:v>0.99905</x:v>
      </x:c>
      <x:c r="AB97" s="149"/>
      <x:c r="AC97" s="149"/>
      <x:c r="AD97" s="149"/>
      <x:c r="AE97" s="149"/>
      <x:c r="AF97" s="149"/>
      <x:c r="AG97" s="149"/>
      <x:c r="AH97" s="149"/>
      <x:c r="AI97" s="149"/>
      <x:c r="AJ97" s="149"/>
      <x:c r="AK97" s="149"/>
      <x:c r="AL97" s="149"/>
      <x:c r="AM97" s="149"/>
      <x:c r="AN97" s="149"/>
      <x:c r="AO97" s="149"/>
      <x:c r="AP97" s="149"/>
      <x:c r="AQ97" s="149"/>
      <x:c r="AR97" s="149"/>
      <x:c r="AS97" s="149"/>
      <x:c r="AT97" s="149"/>
      <x:c r="AU97" s="149"/>
      <x:c r="AV97" s="149"/>
      <x:c r="AW97" s="149"/>
      <x:c r="AX97" s="149"/>
      <x:c r="AY97" s="149"/>
      <x:c r="AZ97" s="149"/>
      <x:c r="BA97" s="149"/>
      <x:c r="BB97" s="149"/>
      <x:c r="BC97" s="149"/>
      <x:c r="BD97" s="149"/>
      <x:c r="BE97" s="149"/>
      <x:c r="BF97" s="149"/>
      <x:c r="BG97" s="149"/>
      <x:c r="BH97" s="149"/>
      <x:c r="BI97" s="149"/>
      <x:c r="BJ97" s="149"/>
      <x:c r="BK97" s="149"/>
      <x:c r="BL97" s="149"/>
      <x:c r="BM97" s="149"/>
      <x:c r="BN97" s="149"/>
      <x:c r="BO97" s="149"/>
      <x:c r="BP97" s="149"/>
      <x:c r="BQ97" s="149"/>
      <x:c r="BR97" s="149"/>
      <x:c r="BS97" s="149"/>
      <x:c r="BT97" s="149"/>
      <x:c r="BU97" s="149"/>
      <x:c r="BV97" s="149"/>
      <x:c r="BW97" s="149"/>
      <x:c r="BX97" s="149"/>
      <x:c r="BY97" s="149"/>
      <x:c r="BZ97" s="149"/>
      <x:c r="CA97" s="149"/>
      <x:c r="CB97" s="149"/>
      <x:c r="CC97" s="149"/>
      <x:c r="CD97" s="149"/>
      <x:c r="CE97" s="149"/>
      <x:c r="CF97" s="149"/>
      <x:c r="CG97" s="149"/>
      <x:c r="CH97" s="149"/>
      <x:c r="CI97" s="149"/>
      <x:c r="CJ97" s="149"/>
      <x:c r="CK97" s="149"/>
      <x:c r="CL97" s="149"/>
      <x:c r="CM97" s="149"/>
      <x:c r="CN97" s="149"/>
      <x:c r="CO97" s="149"/>
      <x:c r="CP97" s="149"/>
      <x:c r="CQ97" s="149"/>
      <x:c r="CR97" s="149"/>
      <x:c r="CS97" s="149"/>
      <x:c r="CT97" s="149"/>
      <x:c r="CU97" s="149"/>
      <x:c r="CV97" s="149"/>
      <x:c r="CW97" s="149"/>
      <x:c r="CX97" s="149"/>
      <x:c r="CY97" s="149"/>
      <x:c r="CZ97" s="149"/>
      <x:c r="DA97" s="149"/>
      <x:c r="DB97" s="149"/>
      <x:c r="DC97" s="149"/>
      <x:c r="DD97" s="149"/>
      <x:c r="DE97" s="149"/>
      <x:c r="DF97" s="149"/>
      <x:c r="DG97" s="149"/>
      <x:c r="DH97" s="149"/>
      <x:c r="DI97" s="149"/>
      <x:c r="DJ97"/>
      <x:c r="DK97"/>
      <x:c r="DL97"/>
      <x:c r="DM97"/>
      <x:c r="DN97"/>
      <x:c r="DO97"/>
      <x:c r="DP97"/>
      <x:c r="DQ97"/>
      <x:c r="DR97"/>
      <x:c r="DS97"/>
      <x:c r="DT97"/>
      <x:c r="DU97"/>
      <x:c r="DV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 s="149" t="n">
        <x:v>0.5192</x:v>
      </x:c>
      <x:c r="U98" s="149"/>
      <x:c r="V98" s="149"/>
      <x:c r="W98" s="149"/>
      <x:c r="X98" s="149"/>
      <x:c r="Y98" s="149" t="n">
        <x:v>0.5421</x:v>
      </x:c>
      <x:c r="Z98" s="149" t="n">
        <x:v>0.99785</x:v>
      </x:c>
      <x:c r="AA98" s="1582" t="n">
        <x:f t="shared" si="191"/>
        <x:v>0.99905</x:v>
      </x:c>
      <x:c r="AB98" s="149"/>
      <x:c r="AC98" s="149"/>
      <x:c r="AD98" s="149"/>
      <x:c r="AE98" s="149"/>
      <x:c r="AF98" s="149"/>
      <x:c r="AG98" s="149"/>
      <x:c r="AH98" s="149"/>
      <x:c r="AI98" s="149"/>
      <x:c r="AJ98" s="149"/>
      <x:c r="AK98" s="149"/>
      <x:c r="AL98" s="149"/>
      <x:c r="AM98" s="149"/>
      <x:c r="AN98" s="149"/>
      <x:c r="AO98" s="149"/>
      <x:c r="AP98" s="149"/>
      <x:c r="AQ98" s="149"/>
      <x:c r="AR98" s="149"/>
      <x:c r="AS98" s="149"/>
      <x:c r="AT98" s="149"/>
      <x:c r="AU98" s="149"/>
      <x:c r="AV98" s="149"/>
      <x:c r="AW98" s="149"/>
      <x:c r="AX98" s="149"/>
      <x:c r="AY98" s="149"/>
      <x:c r="AZ98" s="149"/>
      <x:c r="BA98" s="149"/>
      <x:c r="BB98" s="149"/>
      <x:c r="BC98" s="149"/>
      <x:c r="BD98" s="149"/>
      <x:c r="BE98" s="149"/>
      <x:c r="BF98" s="149"/>
      <x:c r="BG98" s="149"/>
      <x:c r="BH98" s="149"/>
      <x:c r="BI98" s="149"/>
      <x:c r="BJ98" s="149"/>
      <x:c r="BK98" s="149"/>
      <x:c r="BL98" s="149"/>
      <x:c r="BM98" s="149"/>
      <x:c r="BN98" s="149"/>
      <x:c r="BO98" s="149"/>
      <x:c r="BP98" s="149"/>
      <x:c r="BQ98" s="149"/>
      <x:c r="BR98" s="149"/>
      <x:c r="BS98" s="149"/>
      <x:c r="BT98" s="149"/>
      <x:c r="BU98" s="149"/>
      <x:c r="BV98" s="149"/>
      <x:c r="BW98" s="149"/>
      <x:c r="BX98" s="149"/>
      <x:c r="BY98" s="149"/>
      <x:c r="BZ98" s="149"/>
      <x:c r="CA98" s="149"/>
      <x:c r="CB98" s="149"/>
      <x:c r="CC98" s="149"/>
      <x:c r="CD98" s="149"/>
      <x:c r="CE98" s="149"/>
      <x:c r="CF98" s="149"/>
      <x:c r="CG98" s="149"/>
      <x:c r="CH98" s="149"/>
      <x:c r="CI98" s="149"/>
      <x:c r="CJ98" s="149"/>
      <x:c r="CK98" s="149"/>
      <x:c r="CL98" s="149"/>
      <x:c r="CM98" s="149"/>
      <x:c r="CN98" s="149"/>
      <x:c r="CO98" s="149"/>
      <x:c r="CP98" s="149"/>
      <x:c r="CQ98" s="149"/>
      <x:c r="CR98" s="149"/>
      <x:c r="CS98" s="149"/>
      <x:c r="CT98" s="149"/>
      <x:c r="CU98" s="149"/>
      <x:c r="CV98" s="149"/>
      <x:c r="CW98" s="149"/>
      <x:c r="CX98" s="149"/>
      <x:c r="CY98" s="149"/>
      <x:c r="CZ98" s="149"/>
      <x:c r="DA98" s="149"/>
      <x:c r="DB98" s="149"/>
      <x:c r="DC98" s="149"/>
      <x:c r="DD98" s="149"/>
      <x:c r="DE98" s="149"/>
      <x:c r="DF98" s="149"/>
      <x:c r="DG98" s="149"/>
      <x:c r="DH98" s="149"/>
      <x:c r="DI98" s="149"/>
      <x:c r="DJ98"/>
      <x:c r="DK98"/>
      <x:c r="DL98"/>
      <x:c r="DM98"/>
      <x:c r="DN98"/>
      <x:c r="DO98"/>
      <x:c r="DP98"/>
      <x:c r="DQ98"/>
      <x:c r="DR98"/>
      <x:c r="DS98"/>
      <x:c r="DT98"/>
      <x:c r="DU98"/>
      <x:c r="DV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 s="149" t="n">
        <x:v>0.5422</x:v>
      </x:c>
      <x:c r="U99" s="149"/>
      <x:c r="V99" s="149"/>
      <x:c r="W99" s="149"/>
      <x:c r="X99" s="149"/>
      <x:c r="Y99" s="149" t="n">
        <x:v>0.5673</x:v>
      </x:c>
      <x:c r="Z99" s="149" t="n">
        <x:v>0.99795</x:v>
      </x:c>
      <x:c r="AA99" s="1582" t="n">
        <x:f t="shared" si="191"/>
        <x:v>0.99905</x:v>
      </x:c>
      <x:c r="AB99" s="149"/>
      <x:c r="AC99" s="149"/>
      <x:c r="AD99" s="149"/>
      <x:c r="AE99" s="149"/>
      <x:c r="AF99" s="149"/>
      <x:c r="AG99" s="149"/>
      <x:c r="AH99" s="149"/>
      <x:c r="AI99" s="149"/>
      <x:c r="AJ99" s="149"/>
      <x:c r="AK99" s="149"/>
      <x:c r="AL99" s="149"/>
      <x:c r="AM99" s="149"/>
      <x:c r="AN99" s="149"/>
      <x:c r="AO99" s="149"/>
      <x:c r="AP99" s="149"/>
      <x:c r="AQ99" s="149"/>
      <x:c r="AR99" s="149"/>
      <x:c r="AS99" s="149"/>
      <x:c r="AT99" s="149"/>
      <x:c r="AU99" s="149"/>
      <x:c r="AV99" s="149"/>
      <x:c r="AW99" s="149"/>
      <x:c r="AX99" s="149"/>
      <x:c r="AY99" s="149"/>
      <x:c r="AZ99" s="149"/>
      <x:c r="BA99" s="149"/>
      <x:c r="BB99" s="149"/>
      <x:c r="BC99" s="149"/>
      <x:c r="BD99" s="149"/>
      <x:c r="BE99" s="149"/>
      <x:c r="BF99" s="149"/>
      <x:c r="BG99" s="149"/>
      <x:c r="BH99" s="149"/>
      <x:c r="BI99" s="149"/>
      <x:c r="BJ99" s="149"/>
      <x:c r="BK99" s="149"/>
      <x:c r="BL99" s="149"/>
      <x:c r="BM99" s="149"/>
      <x:c r="BN99" s="149"/>
      <x:c r="BO99" s="149"/>
      <x:c r="BP99" s="149"/>
      <x:c r="BQ99" s="149"/>
      <x:c r="BR99" s="149"/>
      <x:c r="BS99" s="149"/>
      <x:c r="BT99" s="149"/>
      <x:c r="BU99" s="149"/>
      <x:c r="BV99" s="149"/>
      <x:c r="BW99" s="149"/>
      <x:c r="BX99" s="149"/>
      <x:c r="BY99" s="149"/>
      <x:c r="BZ99" s="149"/>
      <x:c r="CA99" s="149"/>
      <x:c r="CB99" s="149"/>
      <x:c r="CC99" s="149"/>
      <x:c r="CD99" s="149"/>
      <x:c r="CE99" s="149"/>
      <x:c r="CF99" s="149"/>
      <x:c r="CG99" s="149"/>
      <x:c r="CH99" s="149"/>
      <x:c r="CI99" s="149"/>
      <x:c r="CJ99" s="149"/>
      <x:c r="CK99" s="149"/>
      <x:c r="CL99" s="149"/>
      <x:c r="CM99" s="149"/>
      <x:c r="CN99" s="149"/>
      <x:c r="CO99" s="149"/>
      <x:c r="CP99" s="149"/>
      <x:c r="CQ99" s="149"/>
      <x:c r="CR99" s="149"/>
      <x:c r="CS99" s="149"/>
      <x:c r="CT99" s="149"/>
      <x:c r="CU99" s="149"/>
      <x:c r="CV99" s="149"/>
      <x:c r="CW99" s="149"/>
      <x:c r="CX99" s="149"/>
      <x:c r="CY99" s="149"/>
      <x:c r="CZ99" s="149"/>
      <x:c r="DA99" s="149"/>
      <x:c r="DB99" s="149"/>
      <x:c r="DC99" s="149"/>
      <x:c r="DD99" s="149"/>
      <x:c r="DE99" s="149"/>
      <x:c r="DF99" s="149"/>
      <x:c r="DG99" s="149"/>
      <x:c r="DH99" s="149"/>
      <x:c r="DI99" s="149"/>
      <x:c r="DJ99"/>
      <x:c r="DK99"/>
      <x:c r="DL99"/>
      <x:c r="DM99"/>
      <x:c r="DN99"/>
      <x:c r="DO99"/>
      <x:c r="DP99"/>
      <x:c r="DQ99"/>
      <x:c r="DR99"/>
      <x:c r="DS99"/>
      <x:c r="DT99"/>
      <x:c r="DU99"/>
      <x:c r="DV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 s="149" t="n">
        <x:v>0.5674</x:v>
      </x:c>
      <x:c r="U100" s="149"/>
      <x:c r="V100" s="149"/>
      <x:c r="W100" s="149"/>
      <x:c r="X100" s="149"/>
      <x:c r="Y100" s="149" t="n">
        <x:v>0.595</x:v>
      </x:c>
      <x:c r="Z100" s="149" t="n">
        <x:v>0.99805</x:v>
      </x:c>
      <x:c r="AA100" s="1582" t="str">
        <x:f t="shared" si="191"/>
        <x:v>#N/A</x:v>
      </x:c>
      <x:c r="AB100" s="149"/>
      <x:c r="AC100" s="149"/>
      <x:c r="AD100" s="149"/>
      <x:c r="AE100" s="149"/>
      <x:c r="AF100" s="149"/>
      <x:c r="AG100" s="149"/>
      <x:c r="AH100" s="149"/>
      <x:c r="AI100" s="149"/>
      <x:c r="AJ100" s="149"/>
      <x:c r="AK100" s="149"/>
      <x:c r="AL100" s="149"/>
      <x:c r="AM100" s="149"/>
      <x:c r="AN100" s="149"/>
      <x:c r="AO100" s="149"/>
      <x:c r="AP100" s="149"/>
      <x:c r="AQ100" s="149"/>
      <x:c r="AR100" s="149"/>
      <x:c r="AS100" s="149"/>
      <x:c r="AT100" s="149"/>
      <x:c r="AU100" s="149"/>
      <x:c r="AV100" s="149"/>
      <x:c r="AW100" s="149"/>
      <x:c r="AX100" s="149"/>
      <x:c r="AY100" s="149"/>
      <x:c r="AZ100" s="149"/>
      <x:c r="BA100" s="149"/>
      <x:c r="BB100" s="149"/>
      <x:c r="BC100" s="149"/>
      <x:c r="BD100" s="149"/>
      <x:c r="BE100" s="149"/>
      <x:c r="BF100" s="149"/>
      <x:c r="BG100" s="149"/>
      <x:c r="BH100" s="149"/>
      <x:c r="BI100" s="149"/>
      <x:c r="BJ100" s="149"/>
      <x:c r="BK100" s="149"/>
      <x:c r="BL100" s="149"/>
      <x:c r="BM100" s="149"/>
      <x:c r="BN100" s="149"/>
      <x:c r="BO100" s="149"/>
      <x:c r="BP100" s="149"/>
      <x:c r="BQ100" s="149"/>
      <x:c r="BR100" s="149"/>
      <x:c r="BS100" s="149"/>
      <x:c r="BT100" s="149"/>
      <x:c r="BU100" s="149"/>
      <x:c r="BV100" s="149"/>
      <x:c r="BW100" s="149"/>
      <x:c r="BX100" s="149"/>
      <x:c r="BY100" s="149"/>
      <x:c r="BZ100" s="149"/>
      <x:c r="CA100" s="149"/>
      <x:c r="CB100" s="149"/>
      <x:c r="CC100" s="149"/>
      <x:c r="CD100" s="149"/>
      <x:c r="CE100" s="149"/>
      <x:c r="CF100" s="149"/>
      <x:c r="CG100" s="149"/>
      <x:c r="CH100" s="149"/>
      <x:c r="CI100" s="149"/>
      <x:c r="CJ100" s="149"/>
      <x:c r="CK100" s="149"/>
      <x:c r="CL100" s="149"/>
      <x:c r="CM100" s="149"/>
      <x:c r="CN100" s="149"/>
      <x:c r="CO100" s="149"/>
      <x:c r="CP100" s="149"/>
      <x:c r="CQ100" s="149"/>
      <x:c r="CR100" s="149"/>
      <x:c r="CS100" s="149"/>
      <x:c r="CT100" s="149"/>
      <x:c r="CU100" s="149"/>
      <x:c r="CV100" s="149"/>
      <x:c r="CW100" s="149"/>
      <x:c r="CX100" s="149"/>
      <x:c r="CY100" s="149"/>
      <x:c r="CZ100" s="149"/>
      <x:c r="DA100" s="149"/>
      <x:c r="DB100" s="149"/>
      <x:c r="DC100" s="149"/>
      <x:c r="DD100" s="149"/>
      <x:c r="DE100" s="149"/>
      <x:c r="DF100" s="149"/>
      <x:c r="DG100" s="149"/>
      <x:c r="DH100" s="149"/>
      <x:c r="DI100" s="149"/>
      <x:c r="DJ100"/>
      <x:c r="DK100"/>
      <x:c r="DL100"/>
      <x:c r="DM100"/>
      <x:c r="DN100"/>
      <x:c r="DO100"/>
      <x:c r="DP100"/>
      <x:c r="DQ100"/>
      <x:c r="DR100"/>
      <x:c r="DS100"/>
      <x:c r="DT100"/>
      <x:c r="DU100"/>
      <x:c r="DV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 s="149" t="n">
        <x:v>0.5951</x:v>
      </x:c>
      <x:c r="U101" s="149"/>
      <x:c r="V101" s="149"/>
      <x:c r="W101" s="149"/>
      <x:c r="X101" s="149"/>
      <x:c r="Y101" s="149" t="n">
        <x:v>0.6255</x:v>
      </x:c>
      <x:c r="Z101" s="149" t="n">
        <x:v>0.99815</x:v>
      </x:c>
      <x:c r="AA101" s="1582" t="str">
        <x:f t="shared" si="191"/>
        <x:v>#N/A</x:v>
      </x:c>
      <x:c r="AB101" s="149"/>
      <x:c r="AC101" s="149"/>
      <x:c r="AD101" s="149"/>
      <x:c r="AE101" s="149"/>
      <x:c r="AF101" s="149"/>
      <x:c r="AG101" s="149"/>
      <x:c r="AH101" s="149"/>
      <x:c r="AI101" s="149"/>
      <x:c r="AJ101" s="149"/>
      <x:c r="AK101" s="149"/>
      <x:c r="AL101" s="149"/>
      <x:c r="AM101" s="149"/>
      <x:c r="AN101" s="149"/>
      <x:c r="AO101" s="149"/>
      <x:c r="AP101" s="149"/>
      <x:c r="AQ101" s="149"/>
      <x:c r="AR101" s="149"/>
      <x:c r="AS101" s="149"/>
      <x:c r="AT101" s="149"/>
      <x:c r="AU101" s="149"/>
      <x:c r="AV101" s="149"/>
      <x:c r="AW101" s="149"/>
      <x:c r="AX101" s="149"/>
      <x:c r="AY101" s="149"/>
      <x:c r="AZ101" s="149"/>
      <x:c r="BA101" s="149"/>
      <x:c r="BB101" s="149"/>
      <x:c r="BC101" s="149"/>
      <x:c r="BD101" s="149"/>
      <x:c r="BE101" s="149"/>
      <x:c r="BF101" s="149"/>
      <x:c r="BG101" s="149"/>
      <x:c r="BH101" s="149"/>
      <x:c r="BI101" s="149"/>
      <x:c r="BJ101" s="149"/>
      <x:c r="BK101" s="149"/>
      <x:c r="BL101" s="149"/>
      <x:c r="BM101" s="149"/>
      <x:c r="BN101" s="149"/>
      <x:c r="BO101" s="149"/>
      <x:c r="BP101" s="149"/>
      <x:c r="BQ101" s="149"/>
      <x:c r="BR101" s="149"/>
      <x:c r="BS101" s="149"/>
      <x:c r="BT101" s="149"/>
      <x:c r="BU101" s="149"/>
      <x:c r="BV101" s="149"/>
      <x:c r="BW101" s="149"/>
      <x:c r="BX101" s="149"/>
      <x:c r="BY101" s="149"/>
      <x:c r="BZ101" s="149"/>
      <x:c r="CA101" s="149"/>
      <x:c r="CB101" s="149"/>
      <x:c r="CC101" s="149"/>
      <x:c r="CD101" s="149"/>
      <x:c r="CE101" s="149"/>
      <x:c r="CF101" s="149"/>
      <x:c r="CG101" s="149"/>
      <x:c r="CH101" s="149"/>
      <x:c r="CI101" s="149"/>
      <x:c r="CJ101" s="149"/>
      <x:c r="CK101" s="149"/>
      <x:c r="CL101" s="149"/>
      <x:c r="CM101" s="149"/>
      <x:c r="CN101" s="149"/>
      <x:c r="CO101" s="149"/>
      <x:c r="CP101" s="149"/>
      <x:c r="CQ101" s="149"/>
      <x:c r="CR101" s="149"/>
      <x:c r="CS101" s="149"/>
      <x:c r="CT101" s="149"/>
      <x:c r="CU101" s="149"/>
      <x:c r="CV101" s="149"/>
      <x:c r="CW101" s="149"/>
      <x:c r="CX101" s="149"/>
      <x:c r="CY101" s="149"/>
      <x:c r="CZ101" s="149"/>
      <x:c r="DA101" s="149"/>
      <x:c r="DB101" s="149"/>
      <x:c r="DC101" s="149"/>
      <x:c r="DD101" s="149"/>
      <x:c r="DE101" s="149"/>
      <x:c r="DF101" s="149"/>
      <x:c r="DG101" s="149"/>
      <x:c r="DH101" s="149"/>
      <x:c r="DI101" s="149"/>
      <x:c r="DJ101"/>
      <x:c r="DK101"/>
      <x:c r="DL101"/>
      <x:c r="DM101"/>
      <x:c r="DN101"/>
      <x:c r="DO101"/>
      <x:c r="DP101"/>
      <x:c r="DQ101"/>
      <x:c r="DR101"/>
      <x:c r="DS101"/>
      <x:c r="DT101"/>
      <x:c r="DU101"/>
      <x:c r="DV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 s="149" t="n">
        <x:v>0.6256</x:v>
      </x:c>
      <x:c r="U102" s="149"/>
      <x:c r="V102" s="149"/>
      <x:c r="W102" s="149"/>
      <x:c r="X102" s="149"/>
      <x:c r="Y102" s="149" t="n">
        <x:v>0.6593</x:v>
      </x:c>
      <x:c r="Z102" s="149" t="n">
        <x:v>0.99825</x:v>
      </x:c>
      <x:c r="AA102" s="1582" t="str">
        <x:f t="shared" si="191"/>
        <x:v>#N/A</x:v>
      </x:c>
      <x:c r="AB102" s="149"/>
      <x:c r="AC102" s="149"/>
      <x:c r="AD102" s="149"/>
      <x:c r="AE102" s="149"/>
      <x:c r="AF102" s="149"/>
      <x:c r="AG102" s="149"/>
      <x:c r="AH102" s="149"/>
      <x:c r="AI102" s="149"/>
      <x:c r="AJ102" s="149"/>
      <x:c r="AK102" s="149"/>
      <x:c r="AL102" s="149"/>
      <x:c r="AM102" s="149"/>
      <x:c r="AN102" s="149"/>
      <x:c r="AO102" s="149"/>
      <x:c r="AP102" s="149"/>
      <x:c r="AQ102" s="149"/>
      <x:c r="AR102" s="149"/>
      <x:c r="AS102" s="149"/>
      <x:c r="AT102" s="149"/>
      <x:c r="AU102" s="149"/>
      <x:c r="AV102" s="149"/>
      <x:c r="AW102" s="149"/>
      <x:c r="AX102" s="149"/>
      <x:c r="AY102" s="149"/>
      <x:c r="AZ102" s="149"/>
      <x:c r="BA102" s="149"/>
      <x:c r="BB102" s="149"/>
      <x:c r="BC102" s="149"/>
      <x:c r="BD102" s="149"/>
      <x:c r="BE102" s="149"/>
      <x:c r="BF102" s="149"/>
      <x:c r="BG102" s="149"/>
      <x:c r="BH102" s="149"/>
      <x:c r="BI102" s="149"/>
      <x:c r="BJ102" s="149"/>
      <x:c r="BK102" s="149"/>
      <x:c r="BL102" s="149"/>
      <x:c r="BM102" s="149"/>
      <x:c r="BN102" s="149"/>
      <x:c r="BO102" s="149"/>
      <x:c r="BP102" s="149"/>
      <x:c r="BQ102" s="149"/>
      <x:c r="BR102" s="149"/>
      <x:c r="BS102" s="149"/>
      <x:c r="BT102" s="149"/>
      <x:c r="BU102" s="149"/>
      <x:c r="BV102" s="149"/>
      <x:c r="BW102" s="149"/>
      <x:c r="BX102" s="149"/>
      <x:c r="BY102" s="149"/>
      <x:c r="BZ102" s="149"/>
      <x:c r="CA102" s="149"/>
      <x:c r="CB102" s="149"/>
      <x:c r="CC102" s="149"/>
      <x:c r="CD102" s="149"/>
      <x:c r="CE102" s="149"/>
      <x:c r="CF102" s="149"/>
      <x:c r="CG102" s="149"/>
      <x:c r="CH102" s="149"/>
      <x:c r="CI102" s="149"/>
      <x:c r="CJ102" s="149"/>
      <x:c r="CK102" s="149"/>
      <x:c r="CL102" s="149"/>
      <x:c r="CM102" s="149"/>
      <x:c r="CN102" s="149"/>
      <x:c r="CO102" s="149"/>
      <x:c r="CP102" s="149"/>
      <x:c r="CQ102" s="149"/>
      <x:c r="CR102" s="149"/>
      <x:c r="CS102" s="149"/>
      <x:c r="CT102" s="149"/>
      <x:c r="CU102" s="149"/>
      <x:c r="CV102" s="149"/>
      <x:c r="CW102" s="149"/>
      <x:c r="CX102" s="149"/>
      <x:c r="CY102" s="149"/>
      <x:c r="CZ102" s="149"/>
      <x:c r="DA102" s="149"/>
      <x:c r="DB102" s="149"/>
      <x:c r="DC102" s="149"/>
      <x:c r="DD102" s="149"/>
      <x:c r="DE102" s="149"/>
      <x:c r="DF102" s="149"/>
      <x:c r="DG102" s="149"/>
      <x:c r="DH102" s="149"/>
      <x:c r="DI102" s="149"/>
      <x:c r="DJ102"/>
      <x:c r="DK102"/>
      <x:c r="DL102"/>
      <x:c r="DM102"/>
      <x:c r="DN102"/>
      <x:c r="DO102"/>
      <x:c r="DP102"/>
      <x:c r="DQ102"/>
      <x:c r="DR102"/>
      <x:c r="DS102"/>
      <x:c r="DT102"/>
      <x:c r="DU102"/>
      <x:c r="DV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 s="149" t="n">
        <x:v>0.6594</x:v>
      </x:c>
      <x:c r="U103" s="149"/>
      <x:c r="V103" s="149"/>
      <x:c r="W103" s="149"/>
      <x:c r="X103" s="149"/>
      <x:c r="Y103" s="149" t="n">
        <x:v>0.697</x:v>
      </x:c>
      <x:c r="Z103" s="149" t="n">
        <x:v>0.99835</x:v>
      </x:c>
      <x:c r="AA103" s="1582" t="str">
        <x:f t="shared" si="191"/>
        <x:v>#N/A</x:v>
      </x:c>
      <x:c r="AB103" s="149"/>
      <x:c r="AC103" s="149"/>
      <x:c r="AD103" s="149"/>
      <x:c r="AE103" s="149"/>
      <x:c r="AF103" s="149"/>
      <x:c r="AG103" s="149"/>
      <x:c r="AH103" s="149"/>
      <x:c r="AI103" s="149"/>
      <x:c r="AJ103" s="149"/>
      <x:c r="AK103" s="149"/>
      <x:c r="AL103" s="149"/>
      <x:c r="AM103" s="149"/>
      <x:c r="AN103" s="149"/>
      <x:c r="AO103" s="149"/>
      <x:c r="AP103" s="149"/>
      <x:c r="AQ103" s="149"/>
      <x:c r="AR103" s="149"/>
      <x:c r="AS103" s="149"/>
      <x:c r="AT103" s="149"/>
      <x:c r="AU103" s="149"/>
      <x:c r="AV103" s="149"/>
      <x:c r="AW103" s="149"/>
      <x:c r="AX103" s="149"/>
      <x:c r="AY103" s="149"/>
      <x:c r="AZ103" s="149"/>
      <x:c r="BA103" s="149"/>
      <x:c r="BB103" s="149"/>
      <x:c r="BC103" s="149"/>
      <x:c r="BD103" s="149"/>
      <x:c r="BE103" s="149"/>
      <x:c r="BF103" s="149"/>
      <x:c r="BG103" s="149"/>
      <x:c r="BH103" s="149"/>
      <x:c r="BI103" s="149"/>
      <x:c r="BJ103" s="149"/>
      <x:c r="BK103" s="149"/>
      <x:c r="BL103" s="149"/>
      <x:c r="BM103" s="149"/>
      <x:c r="BN103" s="149"/>
      <x:c r="BO103" s="149"/>
      <x:c r="BP103" s="149"/>
      <x:c r="BQ103" s="149"/>
      <x:c r="BR103" s="149"/>
      <x:c r="BS103" s="149"/>
      <x:c r="BT103" s="149"/>
      <x:c r="BU103" s="149"/>
      <x:c r="BV103" s="149"/>
      <x:c r="BW103" s="149"/>
      <x:c r="BX103" s="149"/>
      <x:c r="BY103" s="149"/>
      <x:c r="BZ103" s="149"/>
      <x:c r="CA103" s="149"/>
      <x:c r="CB103" s="149"/>
      <x:c r="CC103" s="149"/>
      <x:c r="CD103" s="149"/>
      <x:c r="CE103" s="149"/>
      <x:c r="CF103" s="149"/>
      <x:c r="CG103" s="149"/>
      <x:c r="CH103" s="149"/>
      <x:c r="CI103" s="149"/>
      <x:c r="CJ103" s="149"/>
      <x:c r="CK103" s="149"/>
      <x:c r="CL103" s="149"/>
      <x:c r="CM103" s="149"/>
      <x:c r="CN103" s="149"/>
      <x:c r="CO103" s="149"/>
      <x:c r="CP103" s="149"/>
      <x:c r="CQ103" s="149"/>
      <x:c r="CR103" s="149"/>
      <x:c r="CS103" s="149"/>
      <x:c r="CT103" s="149"/>
      <x:c r="CU103" s="149"/>
      <x:c r="CV103" s="149"/>
      <x:c r="CW103" s="149"/>
      <x:c r="CX103" s="149"/>
      <x:c r="CY103" s="149"/>
      <x:c r="CZ103" s="149"/>
      <x:c r="DA103" s="149"/>
      <x:c r="DB103" s="149"/>
      <x:c r="DC103" s="149"/>
      <x:c r="DD103" s="149"/>
      <x:c r="DE103" s="149"/>
      <x:c r="DF103" s="149"/>
      <x:c r="DG103" s="149"/>
      <x:c r="DH103" s="149"/>
      <x:c r="DI103" s="149"/>
      <x:c r="DJ103"/>
      <x:c r="DK103"/>
      <x:c r="DL103"/>
      <x:c r="DM103"/>
      <x:c r="DN103"/>
      <x:c r="DO103"/>
      <x:c r="DP103"/>
      <x:c r="DQ103"/>
      <x:c r="DR103"/>
      <x:c r="DS103"/>
      <x:c r="DT103"/>
      <x:c r="DU103"/>
      <x:c r="DV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 s="149" t="n">
        <x:v>0.6971</x:v>
      </x:c>
      <x:c r="U104" s="149"/>
      <x:c r="V104" s="149"/>
      <x:c r="W104" s="149"/>
      <x:c r="X104" s="149"/>
      <x:c r="Y104" s="149" t="n">
        <x:v>0.7392</x:v>
      </x:c>
      <x:c r="Z104" s="149" t="n">
        <x:v>0.99845</x:v>
      </x:c>
      <x:c r="AA104" s="1582" t="str">
        <x:f t="shared" si="191"/>
        <x:v>#N/A</x:v>
      </x:c>
      <x:c r="AB104" s="149"/>
      <x:c r="AC104" s="149"/>
      <x:c r="AD104" s="149"/>
      <x:c r="AE104" s="149"/>
      <x:c r="AF104" s="149"/>
      <x:c r="AG104" s="149"/>
      <x:c r="AH104" s="149"/>
      <x:c r="AI104" s="149"/>
      <x:c r="AJ104" s="149"/>
      <x:c r="AK104" s="149"/>
      <x:c r="AL104" s="149"/>
      <x:c r="AM104" s="149"/>
      <x:c r="AN104" s="149"/>
      <x:c r="AO104" s="149"/>
      <x:c r="AP104" s="149"/>
      <x:c r="AQ104" s="149"/>
      <x:c r="AR104" s="149"/>
      <x:c r="AS104" s="149"/>
      <x:c r="AT104" s="149"/>
      <x:c r="AU104" s="149"/>
      <x:c r="AV104" s="149"/>
      <x:c r="AW104" s="149"/>
      <x:c r="AX104" s="149"/>
      <x:c r="AY104" s="149"/>
      <x:c r="AZ104" s="149"/>
      <x:c r="BA104" s="149"/>
      <x:c r="BB104" s="149"/>
      <x:c r="BC104" s="149"/>
      <x:c r="BD104" s="149"/>
      <x:c r="BE104" s="149"/>
      <x:c r="BF104" s="149"/>
      <x:c r="BG104" s="149"/>
      <x:c r="BH104" s="149"/>
      <x:c r="BI104" s="149"/>
      <x:c r="BJ104" s="149"/>
      <x:c r="BK104" s="149"/>
      <x:c r="BL104" s="149"/>
      <x:c r="BM104" s="149"/>
      <x:c r="BN104" s="149"/>
      <x:c r="BO104" s="149"/>
      <x:c r="BP104" s="149"/>
      <x:c r="BQ104" s="149"/>
      <x:c r="BR104" s="149"/>
      <x:c r="BS104" s="149"/>
      <x:c r="BT104" s="149"/>
      <x:c r="BU104" s="149"/>
      <x:c r="BV104" s="149"/>
      <x:c r="BW104" s="149"/>
      <x:c r="BX104" s="149"/>
      <x:c r="BY104" s="149"/>
      <x:c r="BZ104" s="149"/>
      <x:c r="CA104" s="149"/>
      <x:c r="CB104" s="149"/>
      <x:c r="CC104" s="149"/>
      <x:c r="CD104" s="149"/>
      <x:c r="CE104" s="149"/>
      <x:c r="CF104" s="149"/>
      <x:c r="CG104" s="149"/>
      <x:c r="CH104" s="149"/>
      <x:c r="CI104" s="149"/>
      <x:c r="CJ104" s="149"/>
      <x:c r="CK104" s="149"/>
      <x:c r="CL104" s="149"/>
      <x:c r="CM104" s="149"/>
      <x:c r="CN104" s="149"/>
      <x:c r="CO104" s="149"/>
      <x:c r="CP104" s="149"/>
      <x:c r="CQ104" s="149"/>
      <x:c r="CR104" s="149"/>
      <x:c r="CS104" s="149"/>
      <x:c r="CT104" s="149"/>
      <x:c r="CU104" s="149"/>
      <x:c r="CV104" s="149"/>
      <x:c r="CW104" s="149"/>
      <x:c r="CX104" s="149"/>
      <x:c r="CY104" s="149"/>
      <x:c r="CZ104" s="149"/>
      <x:c r="DA104" s="149"/>
      <x:c r="DB104" s="149"/>
      <x:c r="DC104" s="149"/>
      <x:c r="DD104" s="149"/>
      <x:c r="DE104" s="149"/>
      <x:c r="DF104" s="149"/>
      <x:c r="DG104" s="149"/>
      <x:c r="DH104" s="149"/>
      <x:c r="DI104" s="149"/>
      <x:c r="DJ104"/>
      <x:c r="DK104"/>
      <x:c r="DL104"/>
      <x:c r="DM104"/>
      <x:c r="DN104"/>
      <x:c r="DO104"/>
      <x:c r="DP104"/>
      <x:c r="DQ104"/>
      <x:c r="DR104"/>
      <x:c r="DS104"/>
      <x:c r="DT104"/>
      <x:c r="DU104"/>
      <x:c r="DV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 s="149" t="n">
        <x:v>0.7393</x:v>
      </x:c>
      <x:c r="U105" s="149"/>
      <x:c r="V105" s="149"/>
      <x:c r="W105" s="149"/>
      <x:c r="X105" s="149"/>
      <x:c r="Y105" s="149" t="n">
        <x:v>0.7869</x:v>
      </x:c>
      <x:c r="Z105" s="149" t="n">
        <x:v>0.99855</x:v>
      </x:c>
      <x:c r="AA105" s="1582" t="str">
        <x:v>#N/A</x:v>
      </x:c>
      <x:c r="AB105" s="149"/>
      <x:c r="AC105" s="149"/>
      <x:c r="AD105" s="149"/>
      <x:c r="AE105" s="149"/>
      <x:c r="AF105" s="149"/>
      <x:c r="AG105" s="149"/>
      <x:c r="AH105" s="149"/>
      <x:c r="AI105" s="149"/>
      <x:c r="AJ105" s="149"/>
      <x:c r="AK105" s="149"/>
      <x:c r="AL105" s="149"/>
      <x:c r="AM105" s="149"/>
      <x:c r="AN105" s="149"/>
      <x:c r="AO105" s="149"/>
      <x:c r="AP105" s="149"/>
      <x:c r="AQ105" s="149"/>
      <x:c r="AR105" s="149"/>
      <x:c r="AS105" s="149"/>
      <x:c r="AT105" s="149"/>
      <x:c r="AU105" s="149"/>
      <x:c r="AV105" s="149"/>
      <x:c r="AW105" s="149"/>
      <x:c r="AX105" s="149"/>
      <x:c r="AY105" s="149"/>
      <x:c r="AZ105" s="149"/>
      <x:c r="BA105" s="149"/>
      <x:c r="BB105" s="149"/>
      <x:c r="BC105" s="149"/>
      <x:c r="BD105" s="149"/>
      <x:c r="BE105" s="149"/>
      <x:c r="BF105" s="149"/>
      <x:c r="BG105" s="149"/>
      <x:c r="BH105" s="149"/>
      <x:c r="BI105" s="149"/>
      <x:c r="BJ105" s="149"/>
      <x:c r="BK105" s="149"/>
      <x:c r="BL105" s="149"/>
      <x:c r="BM105" s="149"/>
      <x:c r="BN105" s="149"/>
      <x:c r="BO105" s="149"/>
      <x:c r="BP105" s="149"/>
      <x:c r="BQ105" s="149"/>
      <x:c r="BR105" s="149"/>
      <x:c r="BS105" s="149"/>
      <x:c r="BT105" s="149"/>
      <x:c r="BU105" s="149"/>
      <x:c r="BV105" s="149"/>
      <x:c r="BW105" s="149"/>
      <x:c r="BX105" s="149"/>
      <x:c r="BY105" s="149"/>
      <x:c r="BZ105" s="149"/>
      <x:c r="CA105" s="149"/>
      <x:c r="CB105" s="149"/>
      <x:c r="CC105" s="149"/>
      <x:c r="CD105" s="149"/>
      <x:c r="CE105" s="149"/>
      <x:c r="CF105" s="149"/>
      <x:c r="CG105" s="149"/>
      <x:c r="CH105" s="149"/>
      <x:c r="CI105" s="149"/>
      <x:c r="CJ105" s="149"/>
      <x:c r="CK105" s="149"/>
      <x:c r="CL105" s="149"/>
      <x:c r="CM105" s="149"/>
      <x:c r="CN105" s="149"/>
      <x:c r="CO105" s="149"/>
      <x:c r="CP105" s="149"/>
      <x:c r="CQ105" s="149"/>
      <x:c r="CR105" s="149"/>
      <x:c r="CS105" s="149"/>
      <x:c r="CT105" s="149"/>
      <x:c r="CU105" s="149"/>
      <x:c r="CV105" s="149"/>
      <x:c r="CW105" s="149"/>
      <x:c r="CX105" s="149"/>
      <x:c r="CY105" s="149"/>
      <x:c r="CZ105" s="149"/>
      <x:c r="DA105" s="149"/>
      <x:c r="DB105" s="149"/>
      <x:c r="DC105" s="149"/>
      <x:c r="DD105" s="149"/>
      <x:c r="DE105" s="149"/>
      <x:c r="DF105" s="149"/>
      <x:c r="DG105" s="149"/>
      <x:c r="DH105" s="149"/>
      <x:c r="DI105" s="149"/>
      <x:c r="DJ105"/>
      <x:c r="DK105"/>
      <x:c r="DL105"/>
      <x:c r="DM105"/>
      <x:c r="DN105"/>
      <x:c r="DO105"/>
      <x:c r="DP105"/>
      <x:c r="DQ105"/>
      <x:c r="DR105"/>
      <x:c r="DS105"/>
      <x:c r="DT105"/>
      <x:c r="DU105"/>
      <x:c r="DV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 s="149" t="n">
        <x:v>0.787</x:v>
      </x:c>
      <x:c r="U106" s="149"/>
      <x:c r="V106" s="149"/>
      <x:c r="W106" s="149"/>
      <x:c r="X106" s="149"/>
      <x:c r="Y106" s="149" t="n">
        <x:v>0.8411</x:v>
      </x:c>
      <x:c r="Z106" s="149" t="n">
        <x:v>0.99865</x:v>
      </x:c>
      <x:c r="AA106" s="1582" t="str">
        <x:v>#N/A</x:v>
      </x:c>
      <x:c r="AB106" s="149"/>
      <x:c r="AC106" s="149"/>
      <x:c r="AD106" s="149"/>
      <x:c r="AE106" s="149"/>
      <x:c r="AF106" s="149"/>
      <x:c r="AG106" s="149"/>
      <x:c r="AH106" s="149"/>
      <x:c r="AI106" s="149"/>
      <x:c r="AJ106" s="149"/>
      <x:c r="AK106" s="149"/>
      <x:c r="AL106" s="149"/>
      <x:c r="AM106" s="149"/>
      <x:c r="AN106" s="149"/>
      <x:c r="AO106" s="149"/>
      <x:c r="AP106" s="149"/>
      <x:c r="AQ106" s="149"/>
      <x:c r="AR106" s="149"/>
      <x:c r="AS106" s="149"/>
      <x:c r="AT106" s="149"/>
      <x:c r="AU106" s="149"/>
      <x:c r="AV106" s="149"/>
      <x:c r="AW106" s="149"/>
      <x:c r="AX106" s="149"/>
      <x:c r="AY106" s="149"/>
      <x:c r="AZ106" s="149"/>
      <x:c r="BA106" s="149"/>
      <x:c r="BB106" s="149"/>
      <x:c r="BC106" s="149"/>
      <x:c r="BD106" s="149"/>
      <x:c r="BE106" s="149"/>
      <x:c r="BF106" s="149"/>
      <x:c r="BG106" s="149"/>
      <x:c r="BH106" s="149"/>
      <x:c r="BI106" s="149"/>
      <x:c r="BJ106" s="149"/>
      <x:c r="BK106" s="149"/>
      <x:c r="BL106" s="149"/>
      <x:c r="BM106" s="149"/>
      <x:c r="BN106" s="149"/>
      <x:c r="BO106" s="149"/>
      <x:c r="BP106" s="149"/>
      <x:c r="BQ106" s="149"/>
      <x:c r="BR106" s="149"/>
      <x:c r="BS106" s="149"/>
      <x:c r="BT106" s="149"/>
      <x:c r="BU106" s="149"/>
      <x:c r="BV106" s="149"/>
      <x:c r="BW106" s="149"/>
      <x:c r="BX106" s="149"/>
      <x:c r="BY106" s="149"/>
      <x:c r="BZ106" s="149"/>
      <x:c r="CA106" s="149"/>
      <x:c r="CB106" s="149"/>
      <x:c r="CC106" s="149"/>
      <x:c r="CD106" s="149"/>
      <x:c r="CE106" s="149"/>
      <x:c r="CF106" s="149"/>
      <x:c r="CG106" s="149"/>
      <x:c r="CH106" s="149"/>
      <x:c r="CI106" s="149"/>
      <x:c r="CJ106" s="149"/>
      <x:c r="CK106" s="149"/>
      <x:c r="CL106" s="149"/>
      <x:c r="CM106" s="149"/>
      <x:c r="CN106" s="149"/>
      <x:c r="CO106" s="149"/>
      <x:c r="CP106" s="149"/>
      <x:c r="CQ106" s="149"/>
      <x:c r="CR106" s="149"/>
      <x:c r="CS106" s="149"/>
      <x:c r="CT106" s="149"/>
      <x:c r="CU106" s="149"/>
      <x:c r="CV106" s="149"/>
      <x:c r="CW106" s="149"/>
      <x:c r="CX106" s="149"/>
      <x:c r="CY106" s="149"/>
      <x:c r="CZ106" s="149"/>
      <x:c r="DA106" s="149"/>
      <x:c r="DB106" s="149"/>
      <x:c r="DC106" s="149"/>
      <x:c r="DD106" s="149"/>
      <x:c r="DE106" s="149"/>
      <x:c r="DF106" s="149"/>
      <x:c r="DG106" s="149"/>
      <x:c r="DH106" s="149"/>
      <x:c r="DI106" s="149"/>
      <x:c r="DJ106"/>
      <x:c r="DK106"/>
      <x:c r="DL106"/>
      <x:c r="DM106"/>
      <x:c r="DN106"/>
      <x:c r="DO106"/>
      <x:c r="DP106"/>
      <x:c r="DQ106"/>
      <x:c r="DR106"/>
      <x:c r="DS106"/>
      <x:c r="DT106"/>
      <x:c r="DU106"/>
      <x:c r="DV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 s="149" t="n">
        <x:v>0.8412</x:v>
      </x:c>
      <x:c r="U107" s="149"/>
      <x:c r="V107" s="149"/>
      <x:c r="W107" s="149"/>
      <x:c r="X107" s="149"/>
      <x:c r="Y107" s="149" t="n">
        <x:v>0.9034</x:v>
      </x:c>
      <x:c r="Z107" s="149" t="n">
        <x:v>0.99875</x:v>
      </x:c>
      <x:c r="AA107" s="1582" t="str"/>
      <x:c r="AB107" s="149"/>
      <x:c r="AC107" s="149"/>
      <x:c r="AD107" s="149"/>
      <x:c r="AE107" s="149"/>
      <x:c r="AF107" s="149"/>
      <x:c r="AG107" s="149"/>
      <x:c r="AH107" s="149"/>
      <x:c r="AI107" s="149"/>
      <x:c r="AJ107" s="149"/>
      <x:c r="AK107" s="149"/>
      <x:c r="AL107" s="149"/>
      <x:c r="AM107" s="149"/>
      <x:c r="AN107" s="149"/>
      <x:c r="AO107" s="149"/>
      <x:c r="AP107" s="149"/>
      <x:c r="AQ107" s="149"/>
      <x:c r="AR107" s="149"/>
      <x:c r="AS107" s="149"/>
      <x:c r="AT107" s="149"/>
      <x:c r="AU107" s="149"/>
      <x:c r="AV107" s="149"/>
      <x:c r="AW107" s="149"/>
      <x:c r="AX107" s="149"/>
      <x:c r="AY107" s="149"/>
      <x:c r="AZ107" s="149"/>
      <x:c r="BA107" s="149"/>
      <x:c r="BB107" s="149"/>
      <x:c r="BC107" s="149"/>
      <x:c r="BD107" s="149"/>
      <x:c r="BE107" s="149"/>
      <x:c r="BF107" s="149"/>
      <x:c r="BG107" s="149"/>
      <x:c r="BH107" s="149"/>
      <x:c r="BI107" s="149"/>
      <x:c r="BJ107" s="149"/>
      <x:c r="BK107" s="149"/>
      <x:c r="BL107" s="149"/>
      <x:c r="BM107" s="149"/>
      <x:c r="BN107" s="149"/>
      <x:c r="BO107" s="149"/>
      <x:c r="BP107" s="149"/>
      <x:c r="BQ107" s="149"/>
      <x:c r="BR107" s="149"/>
      <x:c r="BS107" s="149"/>
      <x:c r="BT107" s="149"/>
      <x:c r="BU107" s="149"/>
      <x:c r="BV107" s="149"/>
      <x:c r="BW107" s="149"/>
      <x:c r="BX107" s="149"/>
      <x:c r="BY107" s="149"/>
      <x:c r="BZ107" s="149"/>
      <x:c r="CA107" s="149"/>
      <x:c r="CB107" s="149"/>
      <x:c r="CC107" s="149"/>
      <x:c r="CD107" s="149"/>
      <x:c r="CE107" s="149"/>
      <x:c r="CF107" s="149"/>
      <x:c r="CG107" s="149"/>
      <x:c r="CH107" s="149"/>
      <x:c r="CI107" s="149"/>
      <x:c r="CJ107" s="149"/>
      <x:c r="CK107" s="149"/>
      <x:c r="CL107" s="149"/>
      <x:c r="CM107" s="149"/>
      <x:c r="CN107" s="149"/>
      <x:c r="CO107" s="149"/>
      <x:c r="CP107" s="149"/>
      <x:c r="CQ107" s="149"/>
      <x:c r="CR107" s="149"/>
      <x:c r="CS107" s="149"/>
      <x:c r="CT107" s="149"/>
      <x:c r="CU107" s="149"/>
      <x:c r="CV107" s="149"/>
      <x:c r="CW107" s="149"/>
      <x:c r="CX107" s="149"/>
      <x:c r="CY107" s="149"/>
      <x:c r="CZ107" s="149"/>
      <x:c r="DA107" s="149"/>
      <x:c r="DB107" s="149"/>
      <x:c r="DC107" s="149"/>
      <x:c r="DD107" s="149"/>
      <x:c r="DE107" s="149"/>
      <x:c r="DF107" s="149"/>
      <x:c r="DG107" s="149"/>
      <x:c r="DH107" s="149"/>
      <x:c r="DI107" s="149"/>
      <x:c r="DJ107"/>
      <x:c r="DK107"/>
      <x:c r="DL107"/>
      <x:c r="DM107"/>
      <x:c r="DN107"/>
      <x:c r="DO107"/>
      <x:c r="DP107"/>
      <x:c r="DQ107"/>
      <x:c r="DR107"/>
      <x:c r="DS107"/>
      <x:c r="DT107"/>
      <x:c r="DU107"/>
      <x:c r="DV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 s="149" t="n">
        <x:v>0.9035</x:v>
      </x:c>
      <x:c r="U108" s="149"/>
      <x:c r="V108" s="149"/>
      <x:c r="W108" s="149"/>
      <x:c r="X108" s="149"/>
      <x:c r="Y108" s="149" t="n">
        <x:v>0.9756</x:v>
      </x:c>
      <x:c r="Z108" s="149" t="n">
        <x:v>0.99885</x:v>
      </x:c>
      <x:c r="AA108" s="1582" t="str"/>
      <x:c r="AB108" s="149"/>
      <x:c r="AC108" s="149"/>
      <x:c r="AD108" s="149"/>
      <x:c r="AE108" s="149"/>
      <x:c r="AF108" s="149"/>
      <x:c r="AG108" s="149"/>
      <x:c r="AH108" s="149"/>
      <x:c r="AI108" s="149"/>
      <x:c r="AJ108" s="149"/>
      <x:c r="AK108" s="149"/>
      <x:c r="AL108" s="149"/>
      <x:c r="AM108" s="149"/>
      <x:c r="AN108" s="149"/>
      <x:c r="AO108" s="149"/>
      <x:c r="AP108" s="149"/>
      <x:c r="AQ108" s="149"/>
      <x:c r="AR108" s="149"/>
      <x:c r="AS108" s="149"/>
      <x:c r="AT108" s="149"/>
      <x:c r="AU108" s="149"/>
      <x:c r="AV108" s="149"/>
      <x:c r="AW108" s="149"/>
      <x:c r="AX108" s="149"/>
      <x:c r="AY108" s="149"/>
      <x:c r="AZ108" s="149"/>
      <x:c r="BA108" s="149"/>
      <x:c r="BB108" s="149"/>
      <x:c r="BC108" s="149"/>
      <x:c r="BD108" s="149"/>
      <x:c r="BE108" s="149"/>
      <x:c r="BF108" s="149"/>
      <x:c r="BG108" s="149"/>
      <x:c r="BH108" s="149"/>
      <x:c r="BI108" s="149"/>
      <x:c r="BJ108" s="149"/>
      <x:c r="BK108" s="149"/>
      <x:c r="BL108" s="149"/>
      <x:c r="BM108" s="149"/>
      <x:c r="BN108" s="149"/>
      <x:c r="BO108" s="149"/>
      <x:c r="BP108" s="149"/>
      <x:c r="BQ108" s="149"/>
      <x:c r="BR108" s="149"/>
      <x:c r="BS108" s="149"/>
      <x:c r="BT108" s="149"/>
      <x:c r="BU108" s="149"/>
      <x:c r="BV108" s="149"/>
      <x:c r="BW108" s="149"/>
      <x:c r="BX108" s="149"/>
      <x:c r="BY108" s="149"/>
      <x:c r="BZ108" s="149"/>
      <x:c r="CA108" s="149"/>
      <x:c r="CB108" s="149"/>
      <x:c r="CC108" s="149"/>
      <x:c r="CD108" s="149"/>
      <x:c r="CE108" s="149"/>
      <x:c r="CF108" s="149"/>
      <x:c r="CG108" s="149"/>
      <x:c r="CH108" s="149"/>
      <x:c r="CI108" s="149"/>
      <x:c r="CJ108" s="149"/>
      <x:c r="CK108" s="149"/>
      <x:c r="CL108" s="149"/>
      <x:c r="CM108" s="149"/>
      <x:c r="CN108" s="149"/>
      <x:c r="CO108" s="149"/>
      <x:c r="CP108" s="149"/>
      <x:c r="CQ108" s="149"/>
      <x:c r="CR108" s="149"/>
      <x:c r="CS108" s="149"/>
      <x:c r="CT108" s="149"/>
      <x:c r="CU108" s="149"/>
      <x:c r="CV108" s="149"/>
      <x:c r="CW108" s="149"/>
      <x:c r="CX108" s="149"/>
      <x:c r="CY108" s="149"/>
      <x:c r="CZ108" s="149"/>
      <x:c r="DA108" s="149"/>
      <x:c r="DB108" s="149"/>
      <x:c r="DC108" s="149"/>
      <x:c r="DD108" s="149"/>
      <x:c r="DE108" s="149"/>
      <x:c r="DF108" s="149"/>
      <x:c r="DG108" s="149"/>
      <x:c r="DH108" s="149"/>
      <x:c r="DI108" s="149"/>
      <x:c r="DJ108"/>
      <x:c r="DK108"/>
      <x:c r="DL108"/>
      <x:c r="DM108"/>
      <x:c r="DN108"/>
      <x:c r="DO108"/>
      <x:c r="DP108"/>
      <x:c r="DQ108"/>
      <x:c r="DR108"/>
      <x:c r="DS108"/>
      <x:c r="DT108"/>
      <x:c r="DU108"/>
      <x:c r="DV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 s="149" t="n">
        <x:v>0.9757</x:v>
      </x:c>
      <x:c r="U109" s="149"/>
      <x:c r="V109" s="149"/>
      <x:c r="W109" s="149"/>
      <x:c r="X109" s="149"/>
      <x:c r="Y109" s="149" t="n">
        <x:v>1.0604</x:v>
      </x:c>
      <x:c r="Z109" s="149" t="n">
        <x:v>0.99895</x:v>
      </x:c>
      <x:c r="AA109" s="1582" t="str"/>
      <x:c r="AB109" s="149"/>
      <x:c r="AC109" s="149"/>
      <x:c r="AD109" s="149"/>
      <x:c r="AE109" s="149"/>
      <x:c r="AF109" s="149"/>
      <x:c r="AG109" s="149"/>
      <x:c r="AH109" s="149"/>
      <x:c r="AI109" s="149"/>
      <x:c r="AJ109" s="149"/>
      <x:c r="AK109" s="149"/>
      <x:c r="AL109" s="149"/>
      <x:c r="AM109" s="149"/>
      <x:c r="AN109" s="149"/>
      <x:c r="AO109" s="149"/>
      <x:c r="AP109" s="149"/>
      <x:c r="AQ109" s="149"/>
      <x:c r="AR109" s="149"/>
      <x:c r="AS109" s="149"/>
      <x:c r="AT109" s="149"/>
      <x:c r="AU109" s="149"/>
      <x:c r="AV109" s="149"/>
      <x:c r="AW109" s="149"/>
      <x:c r="AX109" s="149"/>
      <x:c r="AY109" s="149"/>
      <x:c r="AZ109" s="149"/>
      <x:c r="BA109" s="149"/>
      <x:c r="BB109" s="149"/>
      <x:c r="BC109" s="149"/>
      <x:c r="BD109" s="149"/>
      <x:c r="BE109" s="149"/>
      <x:c r="BF109" s="149"/>
      <x:c r="BG109" s="149"/>
      <x:c r="BH109" s="149"/>
      <x:c r="BI109" s="149"/>
      <x:c r="BJ109" s="149"/>
      <x:c r="BK109" s="149"/>
      <x:c r="BL109" s="149"/>
      <x:c r="BM109" s="149"/>
      <x:c r="BN109" s="149"/>
      <x:c r="BO109" s="149"/>
      <x:c r="BP109" s="149"/>
      <x:c r="BQ109" s="149"/>
      <x:c r="BR109" s="149"/>
      <x:c r="BS109" s="149"/>
      <x:c r="BT109" s="149"/>
      <x:c r="BU109" s="149"/>
      <x:c r="BV109" s="149"/>
      <x:c r="BW109" s="149"/>
      <x:c r="BX109" s="149"/>
      <x:c r="BY109" s="149"/>
      <x:c r="BZ109" s="149"/>
      <x:c r="CA109" s="149"/>
      <x:c r="CB109" s="149"/>
      <x:c r="CC109" s="149"/>
      <x:c r="CD109" s="149"/>
      <x:c r="CE109" s="149"/>
      <x:c r="CF109" s="149"/>
      <x:c r="CG109" s="149"/>
      <x:c r="CH109" s="149"/>
      <x:c r="CI109" s="149"/>
      <x:c r="CJ109" s="149"/>
      <x:c r="CK109" s="149"/>
      <x:c r="CL109" s="149"/>
      <x:c r="CM109" s="149"/>
      <x:c r="CN109" s="149"/>
      <x:c r="CO109" s="149"/>
      <x:c r="CP109" s="149"/>
      <x:c r="CQ109" s="149"/>
      <x:c r="CR109" s="149"/>
      <x:c r="CS109" s="149"/>
      <x:c r="CT109" s="149"/>
      <x:c r="CU109" s="149"/>
      <x:c r="CV109" s="149"/>
      <x:c r="CW109" s="149"/>
      <x:c r="CX109" s="149"/>
      <x:c r="CY109" s="149"/>
      <x:c r="CZ109" s="149"/>
      <x:c r="DA109" s="149"/>
      <x:c r="DB109" s="149"/>
      <x:c r="DC109" s="149"/>
      <x:c r="DD109" s="149"/>
      <x:c r="DE109" s="149"/>
      <x:c r="DF109" s="149"/>
      <x:c r="DG109" s="149"/>
      <x:c r="DH109" s="149"/>
      <x:c r="DI109" s="149"/>
      <x:c r="DJ109"/>
      <x:c r="DK109"/>
      <x:c r="DL109"/>
      <x:c r="DM109"/>
      <x:c r="DN109"/>
      <x:c r="DO109"/>
      <x:c r="DP109"/>
      <x:c r="DQ109"/>
      <x:c r="DR109"/>
      <x:c r="DS109"/>
      <x:c r="DT109"/>
      <x:c r="DU109"/>
      <x:c r="DV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 s="149" t="n">
        <x:v>1.0605</x:v>
      </x:c>
      <x:c r="U110" s="149"/>
      <x:c r="V110" s="149"/>
      <x:c r="W110" s="149"/>
      <x:c r="X110" s="149"/>
      <x:c r="Y110" s="149" t="n">
        <x:v>1.1</x:v>
      </x:c>
      <x:c r="Z110" s="149" t="n">
        <x:v>0.99905</x:v>
      </x:c>
      <x:c r="AA110" s="1582" t="str"/>
      <x:c r="AB110" s="149"/>
      <x:c r="AC110" s="149"/>
      <x:c r="AD110" s="149"/>
      <x:c r="AE110" s="149"/>
      <x:c r="AF110" s="149"/>
      <x:c r="AG110" s="149"/>
      <x:c r="AH110" s="149"/>
      <x:c r="AI110" s="149"/>
      <x:c r="AJ110" s="149"/>
      <x:c r="AK110" s="149"/>
      <x:c r="AL110" s="149"/>
      <x:c r="AM110" s="149"/>
      <x:c r="AN110" s="149"/>
      <x:c r="AO110" s="149"/>
      <x:c r="AP110" s="149"/>
      <x:c r="AQ110" s="149"/>
      <x:c r="AR110" s="149"/>
      <x:c r="AS110" s="149"/>
      <x:c r="AT110" s="149"/>
      <x:c r="AU110" s="149"/>
      <x:c r="AV110" s="149"/>
      <x:c r="AW110" s="149"/>
      <x:c r="AX110" s="149"/>
      <x:c r="AY110" s="149"/>
      <x:c r="AZ110" s="149"/>
      <x:c r="BA110" s="149"/>
      <x:c r="BB110" s="149"/>
      <x:c r="BC110" s="149"/>
      <x:c r="BD110" s="149"/>
      <x:c r="BE110" s="149"/>
      <x:c r="BF110" s="149"/>
      <x:c r="BG110" s="149"/>
      <x:c r="BH110" s="149"/>
      <x:c r="BI110" s="149"/>
      <x:c r="BJ110" s="149"/>
      <x:c r="BK110" s="149"/>
      <x:c r="BL110" s="149"/>
      <x:c r="BM110" s="149"/>
      <x:c r="BN110" s="149"/>
      <x:c r="BO110" s="149"/>
      <x:c r="BP110" s="149"/>
      <x:c r="BQ110" s="149"/>
      <x:c r="BR110" s="149"/>
      <x:c r="BS110" s="149"/>
      <x:c r="BT110" s="149"/>
      <x:c r="BU110" s="149"/>
      <x:c r="BV110" s="149"/>
      <x:c r="BW110" s="149"/>
      <x:c r="BX110" s="149"/>
      <x:c r="BY110" s="149"/>
      <x:c r="BZ110" s="149"/>
      <x:c r="CA110" s="149"/>
      <x:c r="CB110" s="149"/>
      <x:c r="CC110" s="149"/>
      <x:c r="CD110" s="149"/>
      <x:c r="CE110" s="149"/>
      <x:c r="CF110" s="149"/>
      <x:c r="CG110" s="149"/>
      <x:c r="CH110" s="149"/>
      <x:c r="CI110" s="149"/>
      <x:c r="CJ110" s="149"/>
      <x:c r="CK110" s="149"/>
      <x:c r="CL110" s="149"/>
      <x:c r="CM110" s="149"/>
      <x:c r="CN110" s="149"/>
      <x:c r="CO110" s="149"/>
      <x:c r="CP110" s="149"/>
      <x:c r="CQ110" s="149"/>
      <x:c r="CR110" s="149"/>
      <x:c r="CS110" s="149"/>
      <x:c r="CT110" s="149"/>
      <x:c r="CU110" s="149"/>
      <x:c r="CV110" s="149"/>
      <x:c r="CW110" s="149"/>
      <x:c r="CX110" s="149"/>
      <x:c r="CY110" s="149"/>
      <x:c r="CZ110" s="149"/>
      <x:c r="DA110" s="149"/>
      <x:c r="DB110" s="149"/>
      <x:c r="DC110" s="149"/>
      <x:c r="DD110" s="149"/>
      <x:c r="DE110" s="149"/>
      <x:c r="DF110" s="149"/>
      <x:c r="DG110" s="149"/>
      <x:c r="DH110" s="149"/>
      <x:c r="DI110" s="149"/>
      <x:c r="DJ110"/>
      <x:c r="DK110"/>
      <x:c r="DL110"/>
      <x:c r="DM110"/>
      <x:c r="DN110"/>
      <x:c r="DO110"/>
      <x:c r="DP110"/>
      <x:c r="DQ110"/>
      <x:c r="DR110"/>
      <x:c r="DS110"/>
      <x:c r="DT110"/>
      <x:c r="DU110"/>
      <x:c r="DV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 s="149"/>
      <x:c r="AA111" s="1582" t="str">
        <x:f t="shared" ref="AA111:AA116" si="192">LOOKUP(K29,$T$97:$Z$110)</x:f>
      </x:c>
      <x:c r="AB111" s="149"/>
      <x:c r="AC111" s="149"/>
      <x:c r="AD111" s="149"/>
      <x:c r="AE111" s="149"/>
      <x:c r="AF111" s="149"/>
      <x:c r="AG111" s="149"/>
      <x:c r="AH111" s="149"/>
      <x:c r="AI111" s="149"/>
      <x:c r="AJ111" s="149"/>
      <x:c r="AK111" s="149"/>
      <x:c r="AL111" s="149"/>
      <x:c r="AM111" s="149"/>
      <x:c r="AN111" s="149"/>
      <x:c r="AO111" s="149"/>
      <x:c r="AP111" s="149"/>
      <x:c r="AQ111" s="149"/>
      <x:c r="AR111" s="149"/>
      <x:c r="AS111" s="149"/>
      <x:c r="AT111" s="149"/>
      <x:c r="AU111" s="149"/>
      <x:c r="AV111" s="149"/>
      <x:c r="AW111" s="149"/>
      <x:c r="AX111" s="149"/>
      <x:c r="AY111" s="149"/>
      <x:c r="AZ111" s="149"/>
      <x:c r="BA111" s="149"/>
      <x:c r="BB111" s="149"/>
      <x:c r="BC111" s="149"/>
      <x:c r="BD111" s="149"/>
      <x:c r="BE111" s="149"/>
      <x:c r="BF111" s="149"/>
      <x:c r="BG111" s="149"/>
      <x:c r="BH111" s="149"/>
      <x:c r="BI111" s="149"/>
      <x:c r="BJ111" s="149"/>
      <x:c r="BK111" s="149"/>
      <x:c r="BL111" s="149"/>
      <x:c r="BM111" s="149"/>
      <x:c r="BN111" s="149"/>
      <x:c r="BO111" s="149"/>
      <x:c r="BP111" s="149"/>
      <x:c r="BQ111" s="149"/>
      <x:c r="BR111" s="149"/>
      <x:c r="BS111" s="149"/>
      <x:c r="BT111" s="149"/>
      <x:c r="BU111" s="149"/>
      <x:c r="BV111" s="149"/>
      <x:c r="BW111" s="149"/>
      <x:c r="BX111" s="149"/>
      <x:c r="BY111" s="149"/>
      <x:c r="BZ111" s="149"/>
      <x:c r="CA111" s="149"/>
      <x:c r="CB111" s="149"/>
      <x:c r="CC111" s="149"/>
      <x:c r="CD111" s="149"/>
      <x:c r="CE111" s="149"/>
      <x:c r="CF111" s="149"/>
      <x:c r="CG111" s="149"/>
      <x:c r="CH111" s="149"/>
      <x:c r="CI111" s="149"/>
      <x:c r="CJ111" s="149"/>
      <x:c r="CK111" s="149"/>
      <x:c r="CL111" s="149"/>
      <x:c r="CM111" s="149"/>
      <x:c r="CN111" s="149"/>
      <x:c r="CO111" s="149"/>
      <x:c r="CP111" s="149"/>
      <x:c r="CQ111" s="149"/>
      <x:c r="CR111" s="149"/>
      <x:c r="CS111" s="149"/>
      <x:c r="CT111" s="149"/>
      <x:c r="CU111" s="149"/>
      <x:c r="CV111" s="149"/>
      <x:c r="CW111" s="149"/>
      <x:c r="CX111" s="149"/>
      <x:c r="CY111" s="149"/>
      <x:c r="CZ111" s="149"/>
      <x:c r="DA111" s="149"/>
      <x:c r="DB111" s="149"/>
      <x:c r="DC111" s="149"/>
      <x:c r="DD111" s="149"/>
      <x:c r="DE111" s="149"/>
      <x:c r="DF111" s="149"/>
      <x:c r="DG111" s="149"/>
      <x:c r="DH111" s="149"/>
      <x:c r="DI111" s="149"/>
      <x:c r="DJ111"/>
      <x:c r="DK111"/>
      <x:c r="DL111"/>
      <x:c r="DM111"/>
      <x:c r="DN111"/>
      <x:c r="DO111"/>
      <x:c r="DP111"/>
      <x:c r="DQ111"/>
      <x:c r="DR111"/>
      <x:c r="DS111"/>
      <x:c r="DT111"/>
      <x:c r="DU111"/>
      <x:c r="DV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 s="149"/>
      <x:c r="AA112" s="1582" t="str">
        <x:f t="shared" si="192"/>
        <x:v>#N/A</x:v>
      </x:c>
      <x:c r="AB112" s="149"/>
      <x:c r="AC112" s="149"/>
      <x:c r="AD112" s="149"/>
      <x:c r="AE112" s="149"/>
      <x:c r="AF112" s="149"/>
      <x:c r="AG112" s="149"/>
      <x:c r="AH112" s="149"/>
      <x:c r="AI112" s="149"/>
      <x:c r="AJ112" s="149"/>
      <x:c r="AK112" s="149"/>
      <x:c r="AL112" s="149"/>
      <x:c r="AM112" s="149"/>
      <x:c r="AN112" s="149"/>
      <x:c r="AO112" s="149"/>
      <x:c r="AP112" s="149"/>
      <x:c r="AQ112" s="149"/>
      <x:c r="AR112" s="149"/>
      <x:c r="AS112" s="149"/>
      <x:c r="AT112" s="149"/>
      <x:c r="AU112" s="149"/>
      <x:c r="AV112" s="149"/>
      <x:c r="AW112" s="149"/>
      <x:c r="AX112" s="149"/>
      <x:c r="AY112" s="149"/>
      <x:c r="AZ112" s="149"/>
      <x:c r="BA112" s="149"/>
      <x:c r="BB112" s="149"/>
      <x:c r="BC112" s="149"/>
      <x:c r="BD112" s="149"/>
      <x:c r="BE112" s="149"/>
      <x:c r="BF112" s="149"/>
      <x:c r="BG112" s="149"/>
      <x:c r="BH112" s="149"/>
      <x:c r="BI112" s="149"/>
      <x:c r="BJ112" s="149"/>
      <x:c r="BK112" s="149"/>
      <x:c r="BL112" s="149"/>
      <x:c r="BM112" s="149"/>
      <x:c r="BN112" s="149"/>
      <x:c r="BO112" s="149"/>
      <x:c r="BP112" s="149"/>
      <x:c r="BQ112" s="149"/>
      <x:c r="BR112" s="149"/>
      <x:c r="BS112" s="149"/>
      <x:c r="BT112" s="149"/>
      <x:c r="BU112" s="149"/>
      <x:c r="BV112" s="149"/>
      <x:c r="BW112" s="149"/>
      <x:c r="BX112" s="149"/>
      <x:c r="BY112" s="149"/>
      <x:c r="BZ112" s="149"/>
      <x:c r="CA112" s="149"/>
      <x:c r="CB112" s="149"/>
      <x:c r="CC112" s="149"/>
      <x:c r="CD112" s="149"/>
      <x:c r="CE112" s="149"/>
      <x:c r="CF112" s="149"/>
      <x:c r="CG112" s="149"/>
      <x:c r="CH112" s="149"/>
      <x:c r="CI112" s="149"/>
      <x:c r="CJ112" s="149"/>
      <x:c r="CK112" s="149"/>
      <x:c r="CL112" s="149"/>
      <x:c r="CM112" s="149"/>
      <x:c r="CN112" s="149"/>
      <x:c r="CO112" s="149"/>
      <x:c r="CP112" s="149"/>
      <x:c r="CQ112" s="149"/>
      <x:c r="CR112" s="149"/>
      <x:c r="CS112" s="149"/>
      <x:c r="CT112" s="149"/>
      <x:c r="CU112" s="149"/>
      <x:c r="CV112" s="149"/>
      <x:c r="CW112" s="149"/>
      <x:c r="CX112" s="149"/>
      <x:c r="CY112" s="149"/>
      <x:c r="CZ112" s="149"/>
      <x:c r="DA112" s="149"/>
      <x:c r="DB112" s="149"/>
      <x:c r="DC112" s="149"/>
      <x:c r="DD112" s="149"/>
      <x:c r="DE112" s="149"/>
      <x:c r="DF112" s="149"/>
      <x:c r="DG112" s="149"/>
      <x:c r="DH112" s="149"/>
      <x:c r="DI112" s="149"/>
      <x:c r="DJ112"/>
      <x:c r="DK112"/>
      <x:c r="DL112"/>
      <x:c r="DM112"/>
      <x:c r="DN112"/>
      <x:c r="DO112"/>
      <x:c r="DP112"/>
      <x:c r="DQ112"/>
      <x:c r="DR112"/>
      <x:c r="DS112"/>
      <x:c r="DT112"/>
      <x:c r="DU112"/>
      <x:c r="DV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 s="149"/>
      <x:c r="AA113" s="1582" t="str">
        <x:f t="shared" si="192"/>
        <x:v>#N/A</x:v>
      </x:c>
      <x:c r="AB113" s="149"/>
      <x:c r="AC113" s="149"/>
      <x:c r="AD113" s="149"/>
      <x:c r="AE113" s="149"/>
      <x:c r="AF113" s="149"/>
      <x:c r="AG113" s="149"/>
      <x:c r="AH113" s="149"/>
      <x:c r="AI113" s="149"/>
      <x:c r="AJ113" s="149"/>
      <x:c r="AK113" s="149"/>
      <x:c r="AL113" s="149"/>
      <x:c r="AM113" s="149"/>
      <x:c r="AN113" s="149"/>
      <x:c r="AO113" s="149"/>
      <x:c r="AP113" s="149"/>
      <x:c r="AQ113" s="149"/>
      <x:c r="AR113" s="149"/>
      <x:c r="AS113" s="149"/>
      <x:c r="AT113" s="149"/>
      <x:c r="AU113" s="149"/>
      <x:c r="AV113" s="149"/>
      <x:c r="AW113" s="149"/>
      <x:c r="AX113" s="149"/>
      <x:c r="AY113" s="149"/>
      <x:c r="AZ113" s="149"/>
      <x:c r="BA113" s="149"/>
      <x:c r="BB113" s="149"/>
      <x:c r="BC113" s="149"/>
      <x:c r="BD113" s="149"/>
      <x:c r="BE113" s="149"/>
      <x:c r="BF113" s="149"/>
      <x:c r="BG113" s="149"/>
      <x:c r="BH113" s="149"/>
      <x:c r="BI113" s="149"/>
      <x:c r="BJ113" s="149"/>
      <x:c r="BK113" s="149"/>
      <x:c r="BL113" s="149"/>
      <x:c r="BM113" s="149"/>
      <x:c r="BN113" s="149"/>
      <x:c r="BO113" s="149"/>
      <x:c r="BP113" s="149"/>
      <x:c r="BQ113" s="149"/>
      <x:c r="BR113" s="149"/>
      <x:c r="BS113" s="149"/>
      <x:c r="BT113" s="149"/>
      <x:c r="BU113" s="149"/>
      <x:c r="BV113" s="149"/>
      <x:c r="BW113" s="149"/>
      <x:c r="BX113" s="149"/>
      <x:c r="BY113" s="149"/>
      <x:c r="BZ113" s="149"/>
      <x:c r="CA113" s="149"/>
      <x:c r="CB113" s="149"/>
      <x:c r="CC113" s="149"/>
      <x:c r="CD113" s="149"/>
      <x:c r="CE113" s="149"/>
      <x:c r="CF113" s="149"/>
      <x:c r="CG113" s="149"/>
      <x:c r="CH113" s="149"/>
      <x:c r="CI113" s="149"/>
      <x:c r="CJ113" s="149"/>
      <x:c r="CK113" s="149"/>
      <x:c r="CL113" s="149"/>
      <x:c r="CM113" s="149"/>
      <x:c r="CN113" s="149"/>
      <x:c r="CO113" s="149"/>
      <x:c r="CP113" s="149"/>
      <x:c r="CQ113" s="149"/>
      <x:c r="CR113" s="149"/>
      <x:c r="CS113" s="149"/>
      <x:c r="CT113" s="149"/>
      <x:c r="CU113" s="149"/>
      <x:c r="CV113" s="149"/>
      <x:c r="CW113" s="149"/>
      <x:c r="CX113" s="149"/>
      <x:c r="CY113" s="149"/>
      <x:c r="CZ113" s="149"/>
      <x:c r="DA113" s="149"/>
      <x:c r="DB113" s="149"/>
      <x:c r="DC113" s="149"/>
      <x:c r="DD113" s="149"/>
      <x:c r="DE113" s="149"/>
      <x:c r="DF113" s="149"/>
      <x:c r="DG113" s="149"/>
      <x:c r="DH113" s="149"/>
      <x:c r="DI113" s="149"/>
      <x:c r="DJ113"/>
      <x:c r="DK113"/>
      <x:c r="DL113"/>
      <x:c r="DM113"/>
      <x:c r="DN113"/>
      <x:c r="DO113"/>
      <x:c r="DP113"/>
      <x:c r="DQ113"/>
      <x:c r="DR113"/>
      <x:c r="DS113"/>
      <x:c r="DT113"/>
      <x:c r="DU113"/>
      <x:c r="DV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 s="149"/>
      <x:c r="AA114" s="1582" t="str">
        <x:f t="shared" si="192"/>
        <x:v>#N/A</x:v>
      </x:c>
      <x:c r="AB114" s="149"/>
      <x:c r="AC114" s="149"/>
      <x:c r="AD114" s="149"/>
      <x:c r="AE114" s="149"/>
      <x:c r="AF114" s="149"/>
      <x:c r="AG114" s="149"/>
      <x:c r="AH114" s="149"/>
      <x:c r="AI114" s="149"/>
      <x:c r="AJ114" s="149"/>
      <x:c r="AK114" s="149"/>
      <x:c r="AL114" s="149"/>
      <x:c r="AM114" s="149"/>
      <x:c r="AN114" s="149"/>
      <x:c r="AO114" s="149"/>
      <x:c r="AP114" s="149"/>
      <x:c r="AQ114" s="149"/>
      <x:c r="AR114" s="149"/>
      <x:c r="AS114" s="149"/>
      <x:c r="AT114" s="149"/>
      <x:c r="AU114" s="149"/>
      <x:c r="AV114" s="149"/>
      <x:c r="AW114" s="149"/>
      <x:c r="AX114" s="149"/>
      <x:c r="AY114" s="149"/>
      <x:c r="AZ114" s="149"/>
      <x:c r="BA114" s="149"/>
      <x:c r="BB114" s="149"/>
      <x:c r="BC114" s="149"/>
      <x:c r="BD114" s="149"/>
      <x:c r="BE114" s="149"/>
      <x:c r="BF114" s="149"/>
      <x:c r="BG114" s="149"/>
      <x:c r="BH114" s="149"/>
      <x:c r="BI114" s="149"/>
      <x:c r="BJ114" s="149"/>
      <x:c r="BK114" s="149"/>
      <x:c r="BL114" s="149"/>
      <x:c r="BM114" s="149"/>
      <x:c r="BN114" s="149"/>
      <x:c r="BO114" s="149"/>
      <x:c r="BP114" s="149"/>
      <x:c r="BQ114" s="149"/>
      <x:c r="BR114" s="149"/>
      <x:c r="BS114" s="149"/>
      <x:c r="BT114" s="149"/>
      <x:c r="BU114" s="149"/>
      <x:c r="BV114" s="149"/>
      <x:c r="BW114" s="149"/>
      <x:c r="BX114" s="149"/>
      <x:c r="BY114" s="149"/>
      <x:c r="BZ114" s="149"/>
      <x:c r="CA114" s="149"/>
      <x:c r="CB114" s="149"/>
      <x:c r="CC114" s="149"/>
      <x:c r="CD114" s="149"/>
      <x:c r="CE114" s="149"/>
      <x:c r="CF114" s="149"/>
      <x:c r="CG114" s="149"/>
      <x:c r="CH114" s="149"/>
      <x:c r="CI114" s="149"/>
      <x:c r="CJ114" s="149"/>
      <x:c r="CK114" s="149"/>
      <x:c r="CL114" s="149"/>
      <x:c r="CM114" s="149"/>
      <x:c r="CN114" s="149"/>
      <x:c r="CO114" s="149"/>
      <x:c r="CP114" s="149"/>
      <x:c r="CQ114" s="149"/>
      <x:c r="CR114" s="149"/>
      <x:c r="CS114" s="149"/>
      <x:c r="CT114" s="149"/>
      <x:c r="CU114" s="149"/>
      <x:c r="CV114" s="149"/>
      <x:c r="CW114" s="149"/>
      <x:c r="CX114" s="149"/>
      <x:c r="CY114" s="149"/>
      <x:c r="CZ114" s="149"/>
      <x:c r="DA114" s="149"/>
      <x:c r="DB114" s="149"/>
      <x:c r="DC114" s="149"/>
      <x:c r="DD114" s="149"/>
      <x:c r="DE114" s="149"/>
      <x:c r="DF114" s="149"/>
      <x:c r="DG114" s="149"/>
      <x:c r="DH114" s="149"/>
      <x:c r="DI114" s="149"/>
      <x:c r="DJ114"/>
      <x:c r="DK114"/>
      <x:c r="DL114"/>
      <x:c r="DM114"/>
      <x:c r="DN114"/>
      <x:c r="DO114"/>
      <x:c r="DP114"/>
      <x:c r="DQ114"/>
      <x:c r="DR114"/>
      <x:c r="DS114"/>
      <x:c r="DT114"/>
      <x:c r="DU114"/>
      <x:c r="DV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 s="149"/>
      <x:c r="AA115" s="1582" t="str">
        <x:f t="shared" si="192"/>
        <x:v>#N/A</x:v>
      </x:c>
      <x:c r="AB115" s="149"/>
      <x:c r="AC115" s="149"/>
      <x:c r="AD115" s="149"/>
      <x:c r="AE115" s="149"/>
      <x:c r="AF115" s="149"/>
      <x:c r="AG115" s="149"/>
      <x:c r="AH115" s="149"/>
      <x:c r="AI115" s="149"/>
      <x:c r="AJ115" s="149"/>
      <x:c r="AK115" s="149"/>
      <x:c r="AL115" s="149"/>
      <x:c r="AM115" s="149"/>
      <x:c r="AN115" s="149"/>
      <x:c r="AO115" s="149"/>
      <x:c r="AP115" s="149"/>
      <x:c r="AQ115" s="149"/>
      <x:c r="AR115" s="149"/>
      <x:c r="AS115" s="149"/>
      <x:c r="AT115" s="149"/>
      <x:c r="AU115" s="149"/>
      <x:c r="AV115" s="149"/>
      <x:c r="AW115" s="149"/>
      <x:c r="AX115" s="149"/>
      <x:c r="AY115" s="149"/>
      <x:c r="AZ115" s="149"/>
      <x:c r="BA115" s="149"/>
      <x:c r="BB115" s="149"/>
      <x:c r="BC115" s="149"/>
      <x:c r="BD115" s="149"/>
      <x:c r="BE115" s="149"/>
      <x:c r="BF115" s="149"/>
      <x:c r="BG115" s="149"/>
      <x:c r="BH115" s="149"/>
      <x:c r="BI115" s="149"/>
      <x:c r="BJ115" s="149"/>
      <x:c r="BK115" s="149"/>
      <x:c r="BL115" s="149"/>
      <x:c r="BM115" s="149"/>
      <x:c r="BN115" s="149"/>
      <x:c r="BO115" s="149"/>
      <x:c r="BP115" s="149"/>
      <x:c r="BQ115" s="149"/>
      <x:c r="BR115" s="149"/>
      <x:c r="BS115" s="149"/>
      <x:c r="BT115" s="149"/>
      <x:c r="BU115" s="149"/>
      <x:c r="BV115" s="149"/>
      <x:c r="BW115" s="149"/>
      <x:c r="BX115" s="149"/>
      <x:c r="BY115" s="149"/>
      <x:c r="BZ115" s="149"/>
      <x:c r="CA115" s="149"/>
      <x:c r="CB115" s="149"/>
      <x:c r="CC115" s="149"/>
      <x:c r="CD115" s="149"/>
      <x:c r="CE115" s="149"/>
      <x:c r="CF115" s="149"/>
      <x:c r="CG115" s="149"/>
      <x:c r="CH115" s="149"/>
      <x:c r="CI115" s="149"/>
      <x:c r="CJ115" s="149"/>
      <x:c r="CK115" s="149"/>
      <x:c r="CL115" s="149"/>
      <x:c r="CM115" s="149"/>
      <x:c r="CN115" s="149"/>
      <x:c r="CO115" s="149"/>
      <x:c r="CP115" s="149"/>
      <x:c r="CQ115" s="149"/>
      <x:c r="CR115" s="149"/>
      <x:c r="CS115" s="149"/>
      <x:c r="CT115" s="149"/>
      <x:c r="CU115" s="149"/>
      <x:c r="CV115" s="149"/>
      <x:c r="CW115" s="149"/>
      <x:c r="CX115" s="149"/>
      <x:c r="CY115" s="149"/>
      <x:c r="CZ115" s="149"/>
      <x:c r="DA115" s="149"/>
      <x:c r="DB115" s="149"/>
      <x:c r="DC115" s="149"/>
      <x:c r="DD115" s="149"/>
      <x:c r="DE115" s="149"/>
      <x:c r="DF115" s="149"/>
      <x:c r="DG115" s="149"/>
      <x:c r="DH115" s="149"/>
      <x:c r="DI115" s="149"/>
      <x:c r="DJ115"/>
      <x:c r="DK115"/>
      <x:c r="DL115"/>
      <x:c r="DM115"/>
      <x:c r="DN115"/>
      <x:c r="DO115"/>
      <x:c r="DP115"/>
      <x:c r="DQ115"/>
      <x:c r="DR115"/>
      <x:c r="DS115"/>
      <x:c r="DT115"/>
      <x:c r="DU115"/>
      <x:c r="DV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 s="149"/>
      <x:c r="AA116" s="1582" t="str">
        <x:f t="shared" si="192"/>
        <x:v>#N/A</x:v>
      </x:c>
      <x:c r="AB116" s="149"/>
      <x:c r="AC116" s="149"/>
      <x:c r="AD116" s="149"/>
      <x:c r="AE116" s="149"/>
      <x:c r="AF116" s="149"/>
      <x:c r="AG116" s="149"/>
      <x:c r="AH116" s="149"/>
      <x:c r="AI116" s="149"/>
      <x:c r="AJ116" s="149"/>
      <x:c r="AK116" s="149"/>
      <x:c r="AL116" s="149"/>
      <x:c r="AM116" s="149"/>
      <x:c r="AN116" s="149"/>
      <x:c r="AO116" s="149"/>
      <x:c r="AP116" s="149"/>
      <x:c r="AQ116" s="149"/>
      <x:c r="AR116" s="149"/>
      <x:c r="AS116" s="149"/>
      <x:c r="AT116" s="149"/>
      <x:c r="AU116" s="149"/>
      <x:c r="AV116" s="149"/>
      <x:c r="AW116" s="149"/>
      <x:c r="AX116" s="149"/>
      <x:c r="AY116" s="149"/>
      <x:c r="AZ116" s="149"/>
      <x:c r="BA116" s="149"/>
      <x:c r="BB116" s="149"/>
      <x:c r="BC116" s="149"/>
      <x:c r="BD116" s="149"/>
      <x:c r="BE116" s="149"/>
      <x:c r="BF116" s="149"/>
      <x:c r="BG116" s="149"/>
      <x:c r="BH116" s="149"/>
      <x:c r="BI116" s="149"/>
      <x:c r="BJ116" s="149"/>
      <x:c r="BK116" s="149"/>
      <x:c r="BL116" s="149"/>
      <x:c r="BM116" s="149"/>
      <x:c r="BN116" s="149"/>
      <x:c r="BO116" s="149"/>
      <x:c r="BP116" s="149"/>
      <x:c r="BQ116" s="149"/>
      <x:c r="BR116" s="149"/>
      <x:c r="BS116" s="149"/>
      <x:c r="BT116" s="149"/>
      <x:c r="BU116" s="149"/>
      <x:c r="BV116" s="149"/>
      <x:c r="BW116" s="149"/>
      <x:c r="BX116" s="149"/>
      <x:c r="BY116" s="149"/>
      <x:c r="BZ116" s="149"/>
      <x:c r="CA116" s="149"/>
      <x:c r="CB116" s="149"/>
      <x:c r="CC116" s="149"/>
      <x:c r="CD116" s="149"/>
      <x:c r="CE116" s="149"/>
      <x:c r="CF116" s="149"/>
      <x:c r="CG116" s="149"/>
      <x:c r="CH116" s="149"/>
      <x:c r="CI116" s="149"/>
      <x:c r="CJ116" s="149"/>
      <x:c r="CK116" s="149"/>
      <x:c r="CL116" s="149"/>
      <x:c r="CM116" s="149"/>
      <x:c r="CN116" s="149"/>
      <x:c r="CO116" s="149"/>
      <x:c r="CP116" s="149"/>
      <x:c r="CQ116" s="149"/>
      <x:c r="CR116" s="149"/>
      <x:c r="CS116" s="149"/>
      <x:c r="CT116" s="149"/>
      <x:c r="CU116" s="149"/>
      <x:c r="CV116" s="149"/>
      <x:c r="CW116" s="149"/>
      <x:c r="CX116" s="149"/>
      <x:c r="CY116" s="149"/>
      <x:c r="CZ116" s="149"/>
      <x:c r="DA116" s="149"/>
      <x:c r="DB116" s="149"/>
      <x:c r="DC116" s="149"/>
      <x:c r="DD116" s="149"/>
      <x:c r="DE116" s="149"/>
      <x:c r="DF116" s="149"/>
      <x:c r="DG116" s="149"/>
      <x:c r="DH116" s="149"/>
      <x:c r="DI116" s="149"/>
      <x:c r="DJ116"/>
      <x:c r="DK116"/>
      <x:c r="DL116"/>
      <x:c r="DM116"/>
      <x:c r="DN116"/>
      <x:c r="DO116"/>
      <x:c r="DP116"/>
      <x:c r="DQ116"/>
      <x:c r="DR116"/>
      <x:c r="DS116"/>
      <x:c r="DT116"/>
      <x:c r="DU116"/>
      <x:c r="DV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 s="149"/>
      <x:c r="AA117" s="149"/>
      <x:c r="AB117" s="149"/>
      <x:c r="AC117" s="149"/>
      <x:c r="AD117" s="149"/>
      <x:c r="AE117" s="149"/>
      <x:c r="AF117" s="149"/>
      <x:c r="AG117" s="149"/>
      <x:c r="AH117" s="149"/>
      <x:c r="AI117" s="149"/>
      <x:c r="AJ117" s="149"/>
      <x:c r="AK117" s="149"/>
      <x:c r="AL117" s="149"/>
      <x:c r="AM117" s="149"/>
      <x:c r="AN117" s="149"/>
      <x:c r="AO117" s="149"/>
      <x:c r="AP117" s="149"/>
      <x:c r="AQ117" s="149"/>
      <x:c r="AR117" s="149"/>
      <x:c r="AS117" s="149"/>
      <x:c r="AT117" s="149"/>
      <x:c r="AU117" s="149"/>
      <x:c r="AV117" s="149"/>
      <x:c r="AW117" s="149"/>
      <x:c r="AX117" s="149"/>
      <x:c r="AY117" s="149"/>
      <x:c r="AZ117" s="149"/>
      <x:c r="BA117" s="149"/>
      <x:c r="BB117" s="149"/>
      <x:c r="BC117" s="149"/>
      <x:c r="BD117" s="149"/>
      <x:c r="BE117" s="149"/>
      <x:c r="BF117" s="149"/>
      <x:c r="BG117" s="149"/>
      <x:c r="BH117" s="149"/>
      <x:c r="BI117" s="149"/>
      <x:c r="BJ117" s="149"/>
      <x:c r="BK117" s="149"/>
      <x:c r="BL117" s="149"/>
      <x:c r="BM117" s="149"/>
      <x:c r="BN117" s="149"/>
      <x:c r="BO117" s="149"/>
      <x:c r="BP117" s="149"/>
      <x:c r="BQ117" s="149"/>
      <x:c r="BR117" s="149"/>
      <x:c r="BS117" s="149"/>
      <x:c r="BT117" s="149"/>
      <x:c r="BU117" s="149"/>
      <x:c r="BV117" s="149"/>
      <x:c r="BW117" s="149"/>
      <x:c r="BX117" s="149"/>
      <x:c r="BY117" s="149"/>
      <x:c r="BZ117" s="149"/>
      <x:c r="CA117" s="149"/>
      <x:c r="CB117" s="149"/>
      <x:c r="CC117" s="149"/>
      <x:c r="CD117" s="149"/>
      <x:c r="CE117" s="149"/>
      <x:c r="CF117" s="149"/>
      <x:c r="CG117" s="149"/>
      <x:c r="CH117" s="149"/>
      <x:c r="CI117" s="149"/>
      <x:c r="CJ117" s="149"/>
      <x:c r="CK117" s="149"/>
      <x:c r="CL117" s="149"/>
      <x:c r="CM117" s="149"/>
      <x:c r="CN117" s="149"/>
      <x:c r="CO117" s="149"/>
      <x:c r="CP117" s="149"/>
      <x:c r="CQ117" s="149"/>
      <x:c r="CR117" s="149"/>
      <x:c r="CS117" s="149"/>
      <x:c r="CT117" s="149"/>
      <x:c r="CU117" s="149"/>
      <x:c r="CV117" s="149"/>
      <x:c r="CW117" s="149"/>
      <x:c r="CX117" s="149"/>
      <x:c r="CY117" s="149"/>
      <x:c r="CZ117" s="149"/>
      <x:c r="DA117" s="149"/>
      <x:c r="DB117" s="149"/>
      <x:c r="DC117" s="149"/>
      <x:c r="DD117" s="149"/>
      <x:c r="DE117" s="149"/>
      <x:c r="DF117" s="149"/>
      <x:c r="DG117" s="149"/>
      <x:c r="DH117" s="149"/>
      <x:c r="DI117" s="149"/>
      <x:c r="DJ117"/>
      <x:c r="DK117"/>
      <x:c r="DL117"/>
      <x:c r="DM117"/>
      <x:c r="DN117"/>
      <x:c r="DO117"/>
      <x:c r="DP117"/>
      <x:c r="DQ117"/>
      <x:c r="DR117"/>
      <x:c r="DS117"/>
      <x:c r="DT117"/>
      <x:c r="DU117"/>
      <x:c r="DV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 s="149"/>
      <x:c r="AA118" s="149"/>
      <x:c r="AB118" s="149"/>
      <x:c r="AC118" s="149"/>
      <x:c r="AD118" s="149"/>
      <x:c r="AE118" s="149"/>
      <x:c r="AF118" s="149"/>
      <x:c r="AG118" s="149"/>
      <x:c r="AH118" s="149"/>
      <x:c r="AI118" s="149"/>
      <x:c r="AJ118" s="149"/>
      <x:c r="AK118" s="149"/>
      <x:c r="AL118" s="149"/>
      <x:c r="AM118" s="149"/>
      <x:c r="AN118" s="149"/>
      <x:c r="AO118" s="149"/>
      <x:c r="AP118" s="149"/>
      <x:c r="AQ118" s="149"/>
      <x:c r="AR118" s="149"/>
      <x:c r="AS118" s="149"/>
      <x:c r="AT118" s="149"/>
      <x:c r="AU118" s="149"/>
      <x:c r="AV118" s="149"/>
      <x:c r="AW118" s="149"/>
      <x:c r="AX118" s="149"/>
      <x:c r="AY118" s="149"/>
      <x:c r="AZ118" s="149"/>
      <x:c r="BA118" s="149"/>
      <x:c r="BB118" s="149"/>
      <x:c r="BC118" s="149"/>
      <x:c r="BD118" s="149"/>
      <x:c r="BE118" s="149"/>
      <x:c r="BF118" s="149"/>
      <x:c r="BG118" s="149"/>
      <x:c r="BH118" s="149"/>
      <x:c r="BI118" s="149"/>
      <x:c r="BJ118" s="149"/>
      <x:c r="BK118" s="149"/>
      <x:c r="BL118" s="149"/>
      <x:c r="BM118" s="149"/>
      <x:c r="BN118" s="149"/>
      <x:c r="BO118" s="149"/>
      <x:c r="BP118" s="149"/>
      <x:c r="BQ118" s="149"/>
      <x:c r="BR118" s="149"/>
      <x:c r="BS118" s="149"/>
      <x:c r="BT118" s="149"/>
      <x:c r="BU118" s="149"/>
      <x:c r="BV118" s="149"/>
      <x:c r="BW118" s="149"/>
      <x:c r="BX118" s="149"/>
      <x:c r="BY118" s="149"/>
      <x:c r="BZ118" s="149"/>
      <x:c r="CA118" s="149"/>
      <x:c r="CB118" s="149"/>
      <x:c r="CC118" s="149"/>
      <x:c r="CD118" s="149"/>
      <x:c r="CE118" s="149"/>
      <x:c r="CF118" s="149"/>
      <x:c r="CG118" s="149"/>
      <x:c r="CH118" s="149"/>
      <x:c r="CI118" s="149"/>
      <x:c r="CJ118" s="149"/>
      <x:c r="CK118" s="149"/>
      <x:c r="CL118" s="149"/>
      <x:c r="CM118" s="149"/>
      <x:c r="CN118" s="149"/>
      <x:c r="CO118" s="149"/>
      <x:c r="CP118" s="149"/>
      <x:c r="CQ118" s="149"/>
      <x:c r="CR118" s="149"/>
      <x:c r="CS118" s="149"/>
      <x:c r="CT118" s="149"/>
      <x:c r="CU118" s="149"/>
      <x:c r="CV118" s="149"/>
      <x:c r="CW118" s="149"/>
      <x:c r="CX118" s="149"/>
      <x:c r="CY118" s="149"/>
      <x:c r="CZ118" s="149"/>
      <x:c r="DA118" s="149"/>
      <x:c r="DB118" s="149"/>
      <x:c r="DC118" s="149"/>
      <x:c r="DD118" s="149"/>
      <x:c r="DE118" s="149"/>
      <x:c r="DF118" s="149"/>
      <x:c r="DG118" s="149"/>
      <x:c r="DH118" s="149"/>
      <x:c r="DI118" s="149"/>
      <x:c r="DJ118"/>
      <x:c r="DK118"/>
      <x:c r="DL118"/>
      <x:c r="DM118"/>
      <x:c r="DN118"/>
      <x:c r="DO118"/>
      <x:c r="DP118"/>
      <x:c r="DQ118"/>
      <x:c r="DR118"/>
      <x:c r="DS118"/>
      <x:c r="DT118"/>
      <x:c r="DU118"/>
      <x:c r="DV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 s="149"/>
      <x:c r="AA119" s="149"/>
      <x:c r="AB119" s="149"/>
      <x:c r="AC119" s="149"/>
      <x:c r="AD119" s="149"/>
      <x:c r="AE119" s="149"/>
      <x:c r="AF119" s="149"/>
      <x:c r="AG119" s="149"/>
      <x:c r="AH119" s="149"/>
      <x:c r="AI119" s="149"/>
      <x:c r="AJ119" s="149"/>
      <x:c r="AK119" s="149"/>
      <x:c r="AL119" s="149"/>
      <x:c r="AM119" s="149"/>
      <x:c r="AN119" s="149"/>
      <x:c r="AO119" s="149"/>
      <x:c r="AP119" s="149"/>
      <x:c r="AQ119" s="149"/>
      <x:c r="AR119" s="149"/>
      <x:c r="AS119" s="149"/>
      <x:c r="AT119" s="149"/>
      <x:c r="AU119" s="149"/>
      <x:c r="AV119" s="149"/>
      <x:c r="AW119" s="149"/>
      <x:c r="AX119" s="149"/>
      <x:c r="AY119" s="149"/>
      <x:c r="AZ119" s="149"/>
      <x:c r="BA119" s="149"/>
      <x:c r="BB119" s="149"/>
      <x:c r="BC119" s="149"/>
      <x:c r="BD119" s="149"/>
      <x:c r="BE119" s="149"/>
      <x:c r="BF119" s="149"/>
      <x:c r="BG119" s="149"/>
      <x:c r="BH119" s="149"/>
      <x:c r="BI119" s="149"/>
      <x:c r="BJ119" s="149"/>
      <x:c r="BK119" s="149"/>
      <x:c r="BL119" s="149"/>
      <x:c r="BM119" s="149"/>
      <x:c r="BN119" s="149"/>
      <x:c r="BO119" s="149"/>
      <x:c r="BP119" s="149"/>
      <x:c r="BQ119" s="149"/>
      <x:c r="BR119" s="149"/>
      <x:c r="BS119" s="149"/>
      <x:c r="BT119" s="149"/>
      <x:c r="BU119" s="149"/>
      <x:c r="BV119" s="149"/>
      <x:c r="BW119" s="149"/>
      <x:c r="BX119" s="149"/>
      <x:c r="BY119" s="149"/>
      <x:c r="BZ119" s="149"/>
      <x:c r="CA119" s="149"/>
      <x:c r="CB119" s="149"/>
      <x:c r="CC119" s="149"/>
      <x:c r="CD119" s="149"/>
      <x:c r="CE119" s="149"/>
      <x:c r="CF119" s="149"/>
      <x:c r="CG119" s="149"/>
      <x:c r="CH119" s="149"/>
      <x:c r="CI119" s="149"/>
      <x:c r="CJ119" s="149"/>
      <x:c r="CK119" s="149"/>
      <x:c r="CL119" s="149"/>
      <x:c r="CM119" s="149"/>
      <x:c r="CN119" s="149"/>
      <x:c r="CO119" s="149"/>
      <x:c r="CP119" s="149"/>
      <x:c r="CQ119" s="149"/>
      <x:c r="CR119" s="149"/>
      <x:c r="CS119" s="149"/>
      <x:c r="CT119" s="149"/>
      <x:c r="CU119" s="149"/>
      <x:c r="CV119" s="149"/>
      <x:c r="CW119" s="149"/>
      <x:c r="CX119" s="149"/>
      <x:c r="CY119" s="149"/>
      <x:c r="CZ119" s="149"/>
      <x:c r="DA119" s="149"/>
      <x:c r="DB119" s="149"/>
      <x:c r="DC119" s="149"/>
      <x:c r="DD119" s="149"/>
      <x:c r="DE119" s="149"/>
      <x:c r="DF119" s="149"/>
      <x:c r="DG119" s="149"/>
      <x:c r="DH119" s="149"/>
      <x:c r="DI119" s="149"/>
      <x:c r="DJ119"/>
      <x:c r="DK119"/>
      <x:c r="DL119"/>
      <x:c r="DM119"/>
      <x:c r="DN119"/>
      <x:c r="DO119"/>
      <x:c r="DP119"/>
      <x:c r="DQ119"/>
      <x:c r="DR119"/>
      <x:c r="DS119"/>
      <x:c r="DT119"/>
      <x:c r="DU119"/>
      <x:c r="DV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  <x:c r="BG120"/>
      <x:c r="BH120"/>
      <x:c r="BI120"/>
      <x:c r="BJ120"/>
      <x:c r="BK120"/>
      <x:c r="BL120"/>
      <x:c r="BM120"/>
      <x:c r="BN120"/>
      <x:c r="BO120"/>
      <x:c r="BP120"/>
      <x:c r="BQ120"/>
      <x:c r="BR120"/>
      <x:c r="BS120"/>
      <x:c r="BT120"/>
      <x:c r="BU120"/>
      <x:c r="BV120"/>
      <x:c r="BW120"/>
      <x:c r="BX120"/>
      <x:c r="BY120"/>
      <x:c r="BZ120"/>
      <x:c r="CA120"/>
      <x:c r="CB120"/>
      <x:c r="CC120"/>
      <x:c r="CD120"/>
      <x:c r="CE120"/>
      <x:c r="CF120"/>
      <x:c r="CG120"/>
      <x:c r="CH120"/>
      <x:c r="CI120"/>
      <x:c r="CJ120"/>
      <x:c r="CK120"/>
      <x:c r="CL120"/>
      <x:c r="CM120"/>
      <x:c r="CN120"/>
      <x:c r="CO120"/>
      <x:c r="CP120"/>
      <x:c r="CQ120"/>
      <x:c r="CR120"/>
      <x:c r="CS120"/>
      <x:c r="CT120"/>
      <x:c r="CU120"/>
      <x:c r="CV120"/>
      <x:c r="CW120"/>
      <x:c r="CX120"/>
      <x:c r="CY120"/>
      <x:c r="CZ120"/>
      <x:c r="DA120"/>
      <x:c r="DB120"/>
      <x:c r="DC120"/>
      <x:c r="DD120"/>
      <x:c r="DE120"/>
      <x:c r="DF120"/>
      <x:c r="DG120"/>
      <x:c r="DH120"/>
      <x:c r="DI120"/>
      <x:c r="DJ120"/>
      <x:c r="DK120"/>
      <x:c r="DL120"/>
      <x:c r="DM120"/>
      <x:c r="DN120"/>
      <x:c r="DO120"/>
      <x:c r="DP120"/>
      <x:c r="DQ120"/>
      <x:c r="DR120"/>
      <x:c r="DS120"/>
      <x:c r="DT120"/>
      <x:c r="DU120"/>
      <x:c r="DV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/>
      <x:c r="BO121"/>
      <x:c r="BP121"/>
      <x:c r="BQ121"/>
      <x:c r="BR121"/>
      <x:c r="BS121"/>
      <x:c r="BT121"/>
      <x:c r="BU121"/>
      <x:c r="BV121"/>
      <x:c r="BW121"/>
      <x:c r="BX121"/>
      <x:c r="BY121"/>
      <x:c r="BZ121"/>
      <x:c r="CA121"/>
      <x:c r="CB121"/>
      <x:c r="CC121"/>
      <x:c r="CD121"/>
      <x:c r="CE121"/>
      <x:c r="CF121"/>
      <x:c r="CG121"/>
      <x:c r="CH121"/>
      <x:c r="CI121"/>
      <x:c r="CJ121"/>
      <x:c r="CK121"/>
      <x:c r="CL121"/>
      <x:c r="CM121"/>
      <x:c r="CN121"/>
      <x:c r="CO121"/>
      <x:c r="CP121"/>
      <x:c r="CQ121"/>
      <x:c r="CR121"/>
      <x:c r="CS121"/>
      <x:c r="CT121"/>
      <x:c r="CU121"/>
      <x:c r="CV121"/>
      <x:c r="CW121"/>
      <x:c r="CX121"/>
      <x:c r="CY121"/>
      <x:c r="CZ121"/>
      <x:c r="DA121"/>
      <x:c r="DB121"/>
      <x:c r="DC121"/>
      <x:c r="DD121"/>
      <x:c r="DE121"/>
      <x:c r="DF121"/>
      <x:c r="DG121"/>
      <x:c r="DH121"/>
      <x:c r="DI121"/>
      <x:c r="DJ121"/>
      <x:c r="DK121"/>
      <x:c r="DL121"/>
      <x:c r="DM121"/>
      <x:c r="DN121"/>
      <x:c r="DO121"/>
      <x:c r="DP121"/>
      <x:c r="DQ121"/>
      <x:c r="DR121"/>
      <x:c r="DS121"/>
      <x:c r="DT121"/>
      <x:c r="DU121"/>
      <x:c r="DV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  <x:c r="BG122"/>
      <x:c r="BH122"/>
      <x:c r="BI122"/>
      <x:c r="BJ122"/>
      <x:c r="BK122"/>
      <x:c r="BL122"/>
      <x:c r="BM122"/>
      <x:c r="BN122"/>
      <x:c r="BO122"/>
      <x:c r="BP122"/>
      <x:c r="BQ122"/>
      <x:c r="BR122"/>
      <x:c r="BS122"/>
      <x:c r="BT122"/>
      <x:c r="BU122"/>
      <x:c r="BV122"/>
      <x:c r="BW122"/>
      <x:c r="BX122"/>
      <x:c r="BY122"/>
      <x:c r="BZ122"/>
      <x:c r="CA122"/>
      <x:c r="CB122"/>
      <x:c r="CC122"/>
      <x:c r="CD122"/>
      <x:c r="CE122"/>
      <x:c r="CF122"/>
      <x:c r="CG122"/>
      <x:c r="CH122"/>
      <x:c r="CI122"/>
      <x:c r="CJ122"/>
      <x:c r="CK122"/>
      <x:c r="CL122"/>
      <x:c r="CM122"/>
      <x:c r="CN122"/>
      <x:c r="CO122"/>
      <x:c r="CP122"/>
      <x:c r="CQ122"/>
      <x:c r="CR122"/>
      <x:c r="CS122"/>
      <x:c r="CT122"/>
      <x:c r="CU122"/>
      <x:c r="CV122"/>
      <x:c r="CW122"/>
      <x:c r="CX122"/>
      <x:c r="CY122"/>
      <x:c r="CZ122"/>
      <x:c r="DA122"/>
      <x:c r="DB122"/>
      <x:c r="DC122"/>
      <x:c r="DD122"/>
      <x:c r="DE122"/>
      <x:c r="DF122"/>
      <x:c r="DG122"/>
      <x:c r="DH122"/>
      <x:c r="DI122"/>
      <x:c r="DJ122"/>
      <x:c r="DK122"/>
      <x:c r="DL122"/>
      <x:c r="DM122"/>
      <x:c r="DN122"/>
      <x:c r="DO122"/>
      <x:c r="DP122"/>
      <x:c r="DQ122"/>
      <x:c r="DR122"/>
      <x:c r="DS122"/>
      <x:c r="DT122"/>
      <x:c r="DU122"/>
      <x:c r="DV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  <x:c r="BG123"/>
      <x:c r="BH123"/>
      <x:c r="BI123"/>
      <x:c r="BJ123"/>
      <x:c r="BK123"/>
      <x:c r="BL123"/>
      <x:c r="BM123"/>
      <x:c r="BN123"/>
      <x:c r="BO123"/>
      <x:c r="BP123"/>
      <x:c r="BQ123"/>
      <x:c r="BR123"/>
      <x:c r="BS123"/>
      <x:c r="BT123"/>
      <x:c r="BU123"/>
      <x:c r="BV123"/>
      <x:c r="BW123"/>
      <x:c r="BX123"/>
      <x:c r="BY123"/>
      <x:c r="BZ123"/>
      <x:c r="CA123"/>
      <x:c r="CB123"/>
      <x:c r="CC123"/>
      <x:c r="CD123"/>
      <x:c r="CE123"/>
      <x:c r="CF123"/>
      <x:c r="CG123"/>
      <x:c r="CH123"/>
      <x:c r="CI123"/>
      <x:c r="CJ123"/>
      <x:c r="CK123"/>
      <x:c r="CL123"/>
      <x:c r="CM123"/>
      <x:c r="CN123"/>
      <x:c r="CO123"/>
      <x:c r="CP123"/>
      <x:c r="CQ123"/>
      <x:c r="CR123"/>
      <x:c r="CS123"/>
      <x:c r="CT123"/>
      <x:c r="CU123"/>
      <x:c r="CV123"/>
      <x:c r="CW123"/>
      <x:c r="CX123"/>
      <x:c r="CY123"/>
      <x:c r="CZ123"/>
      <x:c r="DA123"/>
      <x:c r="DB123"/>
      <x:c r="DC123"/>
      <x:c r="DD123"/>
      <x:c r="DE123"/>
      <x:c r="DF123"/>
      <x:c r="DG123"/>
      <x:c r="DH123"/>
      <x:c r="DI123"/>
      <x:c r="DJ123"/>
      <x:c r="DK123"/>
      <x:c r="DL123"/>
      <x:c r="DM123"/>
      <x:c r="DN123"/>
      <x:c r="DO123"/>
      <x:c r="DP123"/>
      <x:c r="DQ123"/>
      <x:c r="DR123"/>
      <x:c r="DS123"/>
      <x:c r="DT123"/>
      <x:c r="DU123"/>
      <x:c r="DV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/>
      <x:c r="BU124"/>
      <x:c r="BV124"/>
      <x:c r="BW124"/>
      <x:c r="BX124"/>
      <x:c r="BY124"/>
      <x:c r="BZ124"/>
      <x:c r="CA124"/>
      <x:c r="CB124"/>
      <x:c r="CC124"/>
      <x:c r="CD124"/>
      <x:c r="CE124"/>
      <x:c r="CF124"/>
      <x:c r="CG124"/>
      <x:c r="CH124"/>
      <x:c r="CI124"/>
      <x:c r="CJ124"/>
      <x:c r="CK124"/>
      <x:c r="CL124"/>
      <x:c r="CM124"/>
      <x:c r="CN124"/>
      <x:c r="CO124"/>
      <x:c r="CP124"/>
      <x:c r="CQ124"/>
      <x:c r="CR124"/>
      <x:c r="CS124"/>
      <x:c r="CT124"/>
      <x:c r="CU124"/>
      <x:c r="CV124"/>
      <x:c r="CW124"/>
      <x:c r="CX124"/>
      <x:c r="CY124"/>
      <x:c r="CZ124"/>
      <x:c r="DA124"/>
      <x:c r="DB124"/>
      <x:c r="DC124"/>
      <x:c r="DD124"/>
      <x:c r="DE124"/>
      <x:c r="DF124"/>
      <x:c r="DG124"/>
      <x:c r="DH124"/>
      <x:c r="DI124"/>
      <x:c r="DJ124"/>
      <x:c r="DK124"/>
      <x:c r="DL124"/>
      <x:c r="DM124"/>
      <x:c r="DN124"/>
      <x:c r="DO124"/>
      <x:c r="DP124"/>
      <x:c r="DQ124"/>
      <x:c r="DR124"/>
      <x:c r="DS124"/>
      <x:c r="DT124"/>
      <x:c r="DU124"/>
      <x:c r="DV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  <x:c r="BG125"/>
      <x:c r="BH125"/>
      <x:c r="BI125"/>
      <x:c r="BJ125"/>
      <x:c r="BK125"/>
      <x:c r="BL125"/>
      <x:c r="BM125"/>
      <x:c r="BN125"/>
      <x:c r="BO125"/>
      <x:c r="BP125"/>
      <x:c r="BQ125"/>
      <x:c r="BR125"/>
      <x:c r="BS125"/>
      <x:c r="BT125"/>
      <x:c r="BU125"/>
      <x:c r="BV125"/>
      <x:c r="BW125"/>
      <x:c r="BX125"/>
      <x:c r="BY125"/>
      <x:c r="BZ125"/>
      <x:c r="CA125"/>
      <x:c r="CB125"/>
      <x:c r="CC125"/>
      <x:c r="CD125"/>
      <x:c r="CE125"/>
      <x:c r="CF125"/>
      <x:c r="CG125"/>
      <x:c r="CH125"/>
      <x:c r="CI125"/>
      <x:c r="CJ125"/>
      <x:c r="CK125"/>
      <x:c r="CL125"/>
      <x:c r="CM125"/>
      <x:c r="CN125"/>
      <x:c r="CO125"/>
      <x:c r="CP125"/>
      <x:c r="CQ125"/>
      <x:c r="CR125"/>
      <x:c r="CS125"/>
      <x:c r="CT125"/>
      <x:c r="CU125"/>
      <x:c r="CV125"/>
      <x:c r="CW125"/>
      <x:c r="CX125"/>
      <x:c r="CY125"/>
      <x:c r="CZ125"/>
      <x:c r="DA125"/>
      <x:c r="DB125"/>
      <x:c r="DC125"/>
      <x:c r="DD125"/>
      <x:c r="DE125"/>
      <x:c r="DF125"/>
      <x:c r="DG125"/>
      <x:c r="DH125"/>
      <x:c r="DI125"/>
      <x:c r="DJ125"/>
      <x:c r="DK125"/>
      <x:c r="DL125"/>
      <x:c r="DM125"/>
      <x:c r="DN125"/>
      <x:c r="DO125"/>
      <x:c r="DP125"/>
      <x:c r="DQ125"/>
      <x:c r="DR125"/>
      <x:c r="DS125"/>
      <x:c r="DT125"/>
      <x:c r="DU125"/>
      <x:c r="DV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  <x:c r="BG126"/>
      <x:c r="BH126"/>
      <x:c r="BI126"/>
      <x:c r="BJ126"/>
      <x:c r="BK126"/>
      <x:c r="BL126"/>
      <x:c r="BM126"/>
      <x:c r="BN126"/>
      <x:c r="BO126"/>
      <x:c r="BP126"/>
      <x:c r="BQ126"/>
      <x:c r="BR126"/>
      <x:c r="BS126"/>
      <x:c r="BT126"/>
      <x:c r="BU126"/>
      <x:c r="BV126"/>
      <x:c r="BW126"/>
      <x:c r="BX126"/>
      <x:c r="BY126"/>
      <x:c r="BZ126"/>
      <x:c r="CA126"/>
      <x:c r="CB126"/>
      <x:c r="CC126"/>
      <x:c r="CD126"/>
      <x:c r="CE126"/>
      <x:c r="CF126"/>
      <x:c r="CG126"/>
      <x:c r="CH126"/>
      <x:c r="CI126"/>
      <x:c r="CJ126"/>
      <x:c r="CK126"/>
      <x:c r="CL126"/>
      <x:c r="CM126"/>
      <x:c r="CN126"/>
      <x:c r="CO126"/>
      <x:c r="CP126"/>
      <x:c r="CQ126"/>
      <x:c r="CR126"/>
      <x:c r="CS126"/>
      <x:c r="CT126"/>
      <x:c r="CU126"/>
      <x:c r="CV126"/>
      <x:c r="CW126"/>
      <x:c r="CX126"/>
      <x:c r="CY126"/>
      <x:c r="CZ126"/>
      <x:c r="DA126"/>
      <x:c r="DB126"/>
      <x:c r="DC126"/>
      <x:c r="DD126"/>
      <x:c r="DE126"/>
      <x:c r="DF126"/>
      <x:c r="DG126"/>
      <x:c r="DH126"/>
      <x:c r="DI126"/>
      <x:c r="DJ126"/>
      <x:c r="DK126"/>
      <x:c r="DL126"/>
      <x:c r="DM126"/>
      <x:c r="DN126"/>
      <x:c r="DO126"/>
      <x:c r="DP126"/>
      <x:c r="DQ126"/>
      <x:c r="DR126"/>
      <x:c r="DS126"/>
      <x:c r="DT126"/>
      <x:c r="DU126"/>
      <x:c r="DV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/>
      <x:c r="BU127"/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  <x:c r="CK127"/>
      <x:c r="CL127"/>
      <x:c r="CM127"/>
      <x:c r="CN127"/>
      <x:c r="CO127"/>
      <x:c r="CP127"/>
      <x:c r="CQ127"/>
      <x:c r="CR127"/>
      <x:c r="CS127"/>
      <x:c r="CT127"/>
      <x:c r="CU127"/>
      <x:c r="CV127"/>
      <x:c r="CW127"/>
      <x:c r="CX127"/>
      <x:c r="CY127"/>
      <x:c r="CZ127"/>
      <x:c r="DA127"/>
      <x:c r="DB127"/>
      <x:c r="DC127"/>
      <x:c r="DD127"/>
      <x:c r="DE127"/>
      <x:c r="DF127"/>
      <x:c r="DG127"/>
      <x:c r="DH127"/>
      <x:c r="DI127"/>
      <x:c r="DJ127"/>
      <x:c r="DK127"/>
      <x:c r="DL127"/>
      <x:c r="DM127"/>
      <x:c r="DN127"/>
      <x:c r="DO127"/>
      <x:c r="DP127"/>
      <x:c r="DQ127"/>
      <x:c r="DR127"/>
      <x:c r="DS127"/>
      <x:c r="DT127"/>
      <x:c r="DU127"/>
      <x:c r="DV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/>
      <x:c r="BO128"/>
      <x:c r="BP128"/>
      <x:c r="BQ128"/>
      <x:c r="BR128"/>
      <x:c r="BS128"/>
      <x:c r="BT128"/>
      <x:c r="BU128"/>
      <x:c r="BV128"/>
      <x:c r="BW128"/>
      <x:c r="BX128"/>
      <x:c r="BY128"/>
      <x:c r="BZ128"/>
      <x:c r="CA128"/>
      <x:c r="CB128"/>
      <x:c r="CC128"/>
      <x:c r="CD128"/>
      <x:c r="CE128"/>
      <x:c r="CF128"/>
      <x:c r="CG128"/>
      <x:c r="CH128"/>
      <x:c r="CI128"/>
      <x:c r="CJ128"/>
      <x:c r="CK128"/>
      <x:c r="CL128"/>
      <x:c r="CM128"/>
      <x:c r="CN128"/>
      <x:c r="CO128"/>
      <x:c r="CP128"/>
      <x:c r="CQ128"/>
      <x:c r="CR128"/>
      <x:c r="CS128"/>
      <x:c r="CT128"/>
      <x:c r="CU128"/>
      <x:c r="CV128"/>
      <x:c r="CW128"/>
      <x:c r="CX128"/>
      <x:c r="CY128"/>
      <x:c r="CZ128"/>
      <x:c r="DA128"/>
      <x:c r="DB128"/>
      <x:c r="DC128"/>
      <x:c r="DD128"/>
      <x:c r="DE128"/>
      <x:c r="DF128"/>
      <x:c r="DG128"/>
      <x:c r="DH128"/>
      <x:c r="DI128"/>
      <x:c r="DJ128"/>
      <x:c r="DK128"/>
      <x:c r="DL128"/>
      <x:c r="DM128"/>
      <x:c r="DN128"/>
      <x:c r="DO128"/>
      <x:c r="DP128"/>
      <x:c r="DQ128"/>
      <x:c r="DR128"/>
      <x:c r="DS128"/>
      <x:c r="DT128"/>
      <x:c r="DU128"/>
      <x:c r="DV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/>
      <x:c r="BU129"/>
      <x:c r="BV129"/>
      <x:c r="BW129"/>
      <x:c r="BX129"/>
      <x:c r="BY129"/>
      <x:c r="BZ129"/>
      <x:c r="CA129"/>
      <x:c r="CB129"/>
      <x:c r="CC129"/>
      <x:c r="CD129"/>
      <x:c r="CE129"/>
      <x:c r="CF129"/>
      <x:c r="CG129"/>
      <x:c r="CH129"/>
      <x:c r="CI129"/>
      <x:c r="CJ129"/>
      <x:c r="CK129"/>
      <x:c r="CL129"/>
      <x:c r="CM129"/>
      <x:c r="CN129"/>
      <x:c r="CO129"/>
      <x:c r="CP129"/>
      <x:c r="CQ129"/>
      <x:c r="CR129"/>
      <x:c r="CS129"/>
      <x:c r="CT129"/>
      <x:c r="CU129"/>
      <x:c r="CV129"/>
      <x:c r="CW129"/>
      <x:c r="CX129"/>
      <x:c r="CY129"/>
      <x:c r="CZ129"/>
      <x:c r="DA129"/>
      <x:c r="DB129"/>
      <x:c r="DC129"/>
      <x:c r="DD129"/>
      <x:c r="DE129"/>
      <x:c r="DF129"/>
      <x:c r="DG129"/>
      <x:c r="DH129"/>
      <x:c r="DI129"/>
      <x:c r="DJ129"/>
      <x:c r="DK129"/>
      <x:c r="DL129"/>
      <x:c r="DM129"/>
      <x:c r="DN129"/>
      <x:c r="DO129"/>
      <x:c r="DP129"/>
      <x:c r="DQ129"/>
      <x:c r="DR129"/>
      <x:c r="DS129"/>
      <x:c r="DT129"/>
      <x:c r="DU129"/>
      <x:c r="DV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/>
      <x:c r="BU130"/>
      <x:c r="BV130"/>
      <x:c r="BW130"/>
      <x:c r="BX130"/>
      <x:c r="BY130"/>
      <x:c r="BZ130"/>
      <x:c r="CA130"/>
      <x:c r="CB130"/>
      <x:c r="CC130"/>
      <x:c r="CD130"/>
      <x:c r="CE130"/>
      <x:c r="CF130"/>
      <x:c r="CG130"/>
      <x:c r="CH130"/>
      <x:c r="CI130"/>
      <x:c r="CJ130"/>
      <x:c r="CK130"/>
      <x:c r="CL130"/>
      <x:c r="CM130"/>
      <x:c r="CN130"/>
      <x:c r="CO130"/>
      <x:c r="CP130"/>
      <x:c r="CQ130"/>
      <x:c r="CR130"/>
      <x:c r="CS130"/>
      <x:c r="CT130"/>
      <x:c r="CU130"/>
      <x:c r="CV130"/>
      <x:c r="CW130"/>
      <x:c r="CX130"/>
      <x:c r="CY130"/>
      <x:c r="CZ130"/>
      <x:c r="DA130"/>
      <x:c r="DB130"/>
      <x:c r="DC130"/>
      <x:c r="DD130"/>
      <x:c r="DE130"/>
      <x:c r="DF130"/>
      <x:c r="DG130"/>
      <x:c r="DH130"/>
      <x:c r="DI130"/>
      <x:c r="DJ130"/>
      <x:c r="DK130"/>
      <x:c r="DL130"/>
      <x:c r="DM130"/>
      <x:c r="DN130"/>
      <x:c r="DO130"/>
      <x:c r="DP130"/>
      <x:c r="DQ130"/>
      <x:c r="DR130"/>
      <x:c r="DS130"/>
      <x:c r="DT130"/>
      <x:c r="DU130"/>
      <x:c r="DV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  <x:c r="BG131"/>
      <x:c r="BH131"/>
      <x:c r="BI131"/>
      <x:c r="BJ131"/>
      <x:c r="BK131"/>
      <x:c r="BL131"/>
      <x:c r="BM131"/>
      <x:c r="BN131"/>
      <x:c r="BO131"/>
      <x:c r="BP131"/>
      <x:c r="BQ131"/>
      <x:c r="BR131"/>
      <x:c r="BS131"/>
      <x:c r="BT131"/>
      <x:c r="BU131"/>
      <x:c r="BV131"/>
      <x:c r="BW131"/>
      <x:c r="BX131"/>
      <x:c r="BY131"/>
      <x:c r="BZ131"/>
      <x:c r="CA131"/>
      <x:c r="CB131"/>
      <x:c r="CC131"/>
      <x:c r="CD131"/>
      <x:c r="CE131"/>
      <x:c r="CF131"/>
      <x:c r="CG131"/>
      <x:c r="CH131"/>
      <x:c r="CI131"/>
      <x:c r="CJ131"/>
      <x:c r="CK131"/>
      <x:c r="CL131"/>
      <x:c r="CM131"/>
      <x:c r="CN131"/>
      <x:c r="CO131"/>
      <x:c r="CP131"/>
      <x:c r="CQ131"/>
      <x:c r="CR131"/>
      <x:c r="CS131"/>
      <x:c r="CT131"/>
      <x:c r="CU131"/>
      <x:c r="CV131"/>
      <x:c r="CW131"/>
      <x:c r="CX131"/>
      <x:c r="CY131"/>
      <x:c r="CZ131"/>
      <x:c r="DA131"/>
      <x:c r="DB131"/>
      <x:c r="DC131"/>
      <x:c r="DD131"/>
      <x:c r="DE131"/>
      <x:c r="DF131"/>
      <x:c r="DG131"/>
      <x:c r="DH131"/>
      <x:c r="DI131"/>
      <x:c r="DJ131"/>
      <x:c r="DK131"/>
      <x:c r="DL131"/>
      <x:c r="DM131"/>
      <x:c r="DN131"/>
      <x:c r="DO131"/>
      <x:c r="DP131"/>
      <x:c r="DQ131"/>
      <x:c r="DR131"/>
      <x:c r="DS131"/>
      <x:c r="DT131"/>
      <x:c r="DU131"/>
      <x:c r="DV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  <x:c r="BG132"/>
      <x:c r="BH132"/>
      <x:c r="BI132"/>
      <x:c r="BJ132"/>
      <x:c r="BK132"/>
      <x:c r="BL132"/>
      <x:c r="BM132"/>
      <x:c r="BN132"/>
      <x:c r="BO132"/>
      <x:c r="BP132"/>
      <x:c r="BQ132"/>
      <x:c r="BR132"/>
      <x:c r="BS132"/>
      <x:c r="BT132"/>
      <x:c r="BU132"/>
      <x:c r="BV132"/>
      <x:c r="BW132"/>
      <x:c r="BX132"/>
      <x:c r="BY132"/>
      <x:c r="BZ132"/>
      <x:c r="CA132"/>
      <x:c r="CB132"/>
      <x:c r="CC132"/>
      <x:c r="CD132"/>
      <x:c r="CE132"/>
      <x:c r="CF132"/>
      <x:c r="CG132"/>
      <x:c r="CH132"/>
      <x:c r="CI132"/>
      <x:c r="CJ132"/>
      <x:c r="CK132"/>
      <x:c r="CL132"/>
      <x:c r="CM132"/>
      <x:c r="CN132"/>
      <x:c r="CO132"/>
      <x:c r="CP132"/>
      <x:c r="CQ132"/>
      <x:c r="CR132"/>
      <x:c r="CS132"/>
      <x:c r="CT132"/>
      <x:c r="CU132"/>
      <x:c r="CV132"/>
      <x:c r="CW132"/>
      <x:c r="CX132"/>
      <x:c r="CY132"/>
      <x:c r="CZ132"/>
      <x:c r="DA132"/>
      <x:c r="DB132"/>
      <x:c r="DC132"/>
      <x:c r="DD132"/>
      <x:c r="DE132"/>
      <x:c r="DF132"/>
      <x:c r="DG132"/>
      <x:c r="DH132"/>
      <x:c r="DI132"/>
      <x:c r="DJ132"/>
      <x:c r="DK132"/>
      <x:c r="DL132"/>
      <x:c r="DM132"/>
      <x:c r="DN132"/>
      <x:c r="DO132"/>
      <x:c r="DP132"/>
      <x:c r="DQ132"/>
      <x:c r="DR132"/>
      <x:c r="DS132"/>
      <x:c r="DT132"/>
      <x:c r="DU132"/>
      <x:c r="DV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  <x:c r="BG133"/>
      <x:c r="BH133"/>
      <x:c r="BI133"/>
      <x:c r="BJ133"/>
      <x:c r="BK133"/>
      <x:c r="BL133"/>
      <x:c r="BM133"/>
      <x:c r="BN133"/>
      <x:c r="BO133"/>
      <x:c r="BP133"/>
      <x:c r="BQ133"/>
      <x:c r="BR133"/>
      <x:c r="BS133"/>
      <x:c r="BT133"/>
      <x:c r="BU133"/>
      <x:c r="BV133"/>
      <x:c r="BW133"/>
      <x:c r="BX133"/>
      <x:c r="BY133"/>
      <x:c r="BZ133"/>
      <x:c r="CA133"/>
      <x:c r="CB133"/>
      <x:c r="CC133"/>
      <x:c r="CD133"/>
      <x:c r="CE133"/>
      <x:c r="CF133"/>
      <x:c r="CG133"/>
      <x:c r="CH133"/>
      <x:c r="CI133"/>
      <x:c r="CJ133"/>
      <x:c r="CK133"/>
      <x:c r="CL133"/>
      <x:c r="CM133"/>
      <x:c r="CN133"/>
      <x:c r="CO133"/>
      <x:c r="CP133"/>
      <x:c r="CQ133"/>
      <x:c r="CR133"/>
      <x:c r="CS133"/>
      <x:c r="CT133"/>
      <x:c r="CU133"/>
      <x:c r="CV133"/>
      <x:c r="CW133"/>
      <x:c r="CX133"/>
      <x:c r="CY133"/>
      <x:c r="CZ133"/>
      <x:c r="DA133"/>
      <x:c r="DB133"/>
      <x:c r="DC133"/>
      <x:c r="DD133"/>
      <x:c r="DE133"/>
      <x:c r="DF133"/>
      <x:c r="DG133"/>
      <x:c r="DH133"/>
      <x:c r="DI133"/>
      <x:c r="DJ133"/>
      <x:c r="DK133"/>
      <x:c r="DL133"/>
      <x:c r="DM133"/>
      <x:c r="DN133"/>
      <x:c r="DO133"/>
      <x:c r="DP133"/>
      <x:c r="DQ133"/>
      <x:c r="DR133"/>
      <x:c r="DS133"/>
      <x:c r="DT133"/>
      <x:c r="DU133"/>
      <x:c r="DV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  <x:c r="BG134"/>
      <x:c r="BH134"/>
      <x:c r="BI134"/>
      <x:c r="BJ134"/>
      <x:c r="BK134"/>
      <x:c r="BL134"/>
      <x:c r="BM134"/>
      <x:c r="BN134"/>
      <x:c r="BO134"/>
      <x:c r="BP134"/>
      <x:c r="BQ134"/>
      <x:c r="BR134"/>
      <x:c r="BS134"/>
      <x:c r="BT134"/>
      <x:c r="BU134"/>
      <x:c r="BV134"/>
      <x:c r="BW134"/>
      <x:c r="BX134"/>
      <x:c r="BY134"/>
      <x:c r="BZ134"/>
      <x:c r="CA134"/>
      <x:c r="CB134"/>
      <x:c r="CC134"/>
      <x:c r="CD134"/>
      <x:c r="CE134"/>
      <x:c r="CF134"/>
      <x:c r="CG134"/>
      <x:c r="CH134"/>
      <x:c r="CI134"/>
      <x:c r="CJ134"/>
      <x:c r="CK134"/>
      <x:c r="CL134"/>
      <x:c r="CM134"/>
      <x:c r="CN134"/>
      <x:c r="CO134"/>
      <x:c r="CP134"/>
      <x:c r="CQ134"/>
      <x:c r="CR134"/>
      <x:c r="CS134"/>
      <x:c r="CT134"/>
      <x:c r="CU134"/>
      <x:c r="CV134"/>
      <x:c r="CW134"/>
      <x:c r="CX134"/>
      <x:c r="CY134"/>
      <x:c r="CZ134"/>
      <x:c r="DA134"/>
      <x:c r="DB134"/>
      <x:c r="DC134"/>
      <x:c r="DD134"/>
      <x:c r="DE134"/>
      <x:c r="DF134"/>
      <x:c r="DG134"/>
      <x:c r="DH134"/>
      <x:c r="DI134"/>
      <x:c r="DJ134"/>
      <x:c r="DK134"/>
      <x:c r="DL134"/>
      <x:c r="DM134"/>
      <x:c r="DN134"/>
      <x:c r="DO134"/>
      <x:c r="DP134"/>
      <x:c r="DQ134"/>
      <x:c r="DR134"/>
      <x:c r="DS134"/>
      <x:c r="DT134"/>
      <x:c r="DU134"/>
      <x:c r="DV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/>
      <x:c r="BO135"/>
      <x:c r="BP135"/>
      <x:c r="BQ135"/>
      <x:c r="BR135"/>
      <x:c r="BS135"/>
      <x:c r="BT135"/>
      <x:c r="BU135"/>
      <x:c r="BV135"/>
      <x:c r="BW135"/>
      <x:c r="BX135"/>
      <x:c r="BY135"/>
      <x:c r="BZ135"/>
      <x:c r="CA135"/>
      <x:c r="CB135"/>
      <x:c r="CC135"/>
      <x:c r="CD135"/>
      <x:c r="CE135"/>
      <x:c r="CF135"/>
      <x:c r="CG135"/>
      <x:c r="CH135"/>
      <x:c r="CI135"/>
      <x:c r="CJ135"/>
      <x:c r="CK135"/>
      <x:c r="CL135"/>
      <x:c r="CM135"/>
      <x:c r="CN135"/>
      <x:c r="CO135"/>
      <x:c r="CP135"/>
      <x:c r="CQ135"/>
      <x:c r="CR135"/>
      <x:c r="CS135"/>
      <x:c r="CT135"/>
      <x:c r="CU135"/>
      <x:c r="CV135"/>
      <x:c r="CW135"/>
      <x:c r="CX135"/>
      <x:c r="CY135"/>
      <x:c r="CZ135"/>
      <x:c r="DA135"/>
      <x:c r="DB135"/>
      <x:c r="DC135"/>
      <x:c r="DD135"/>
      <x:c r="DE135"/>
      <x:c r="DF135"/>
      <x:c r="DG135"/>
      <x:c r="DH135"/>
      <x:c r="DI135"/>
      <x:c r="DJ135"/>
      <x:c r="DK135"/>
      <x:c r="DL135"/>
      <x:c r="DM135"/>
      <x:c r="DN135"/>
      <x:c r="DO135"/>
      <x:c r="DP135"/>
      <x:c r="DQ135"/>
      <x:c r="DR135"/>
      <x:c r="DS135"/>
      <x:c r="DT135"/>
      <x:c r="DU135"/>
      <x:c r="DV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  <x:c r="BG136"/>
      <x:c r="BH136"/>
      <x:c r="BI136"/>
      <x:c r="BJ136"/>
      <x:c r="BK136"/>
      <x:c r="BL136"/>
      <x:c r="BM136"/>
      <x:c r="BN136"/>
      <x:c r="BO136"/>
      <x:c r="BP136"/>
      <x:c r="BQ136"/>
      <x:c r="BR136"/>
      <x:c r="BS136"/>
      <x:c r="BT136"/>
      <x:c r="BU136"/>
      <x:c r="BV136"/>
      <x:c r="BW136"/>
      <x:c r="BX136"/>
      <x:c r="BY136"/>
      <x:c r="BZ136"/>
      <x:c r="CA136"/>
      <x:c r="CB136"/>
      <x:c r="CC136"/>
      <x:c r="CD136"/>
      <x:c r="CE136"/>
      <x:c r="CF136"/>
      <x:c r="CG136"/>
      <x:c r="CH136"/>
      <x:c r="CI136"/>
      <x:c r="CJ136"/>
      <x:c r="CK136"/>
      <x:c r="CL136"/>
      <x:c r="CM136"/>
      <x:c r="CN136"/>
      <x:c r="CO136"/>
      <x:c r="CP136"/>
      <x:c r="CQ136"/>
      <x:c r="CR136"/>
      <x:c r="CS136"/>
      <x:c r="CT136"/>
      <x:c r="CU136"/>
      <x:c r="CV136"/>
      <x:c r="CW136"/>
      <x:c r="CX136"/>
      <x:c r="CY136"/>
      <x:c r="CZ136"/>
      <x:c r="DA136"/>
      <x:c r="DB136"/>
      <x:c r="DC136"/>
      <x:c r="DD136"/>
      <x:c r="DE136"/>
      <x:c r="DF136"/>
      <x:c r="DG136"/>
      <x:c r="DH136"/>
      <x:c r="DI136"/>
      <x:c r="DJ136"/>
      <x:c r="DK136"/>
      <x:c r="DL136"/>
      <x:c r="DM136"/>
      <x:c r="DN136"/>
      <x:c r="DO136"/>
      <x:c r="DP136"/>
      <x:c r="DQ136"/>
      <x:c r="DR136"/>
      <x:c r="DS136"/>
      <x:c r="DT136"/>
      <x:c r="DU136"/>
      <x:c r="DV136"/>
    </x:row>
    <x:row r="137">
      <x:c r="A137" s="149"/>
      <x:c r="B137" s="149"/>
      <x:c r="C137" s="149"/>
      <x:c r="D137" s="2149"/>
      <x:c r="E137" s="2149"/>
      <x:c r="F137" s="2149"/>
      <x:c r="G137" s="149"/>
      <x:c r="H137" s="149"/>
      <x:c r="I137" s="149"/>
      <x:c r="J137" s="149"/>
      <x:c r="K137" s="149"/>
      <x:c r="L137" s="149"/>
      <x:c r="M137" s="149"/>
      <x:c r="N137" s="149"/>
      <x:c r="O137" s="149"/>
      <x:c r="P137" s="1589"/>
      <x:c r="Q137" s="149"/>
      <x:c r="R137" s="149" t="n">
        <x:v>15.555555555555555</x:v>
      </x:c>
      <x:c r="S137" s="149" t="n">
        <x:v>0.024691358024691357</x:v>
      </x:c>
      <x:c r="T137" s="1588" t="n">
        <x:v>58.849087256646705</x:v>
      </x:c>
      <x:c r="U137" s="149"/>
      <x:c r="V137" s="149"/>
      <x:c r="W137" s="149"/>
      <x:c r="X137" s="149"/>
      <x:c r="Y137" s="149"/>
      <x:c r="Z137" s="149"/>
      <x:c r="AA137" s="149"/>
      <x:c r="AB137" s="149"/>
      <x:c r="AC137" s="149"/>
      <x:c r="AD137" s="149"/>
      <x:c r="AE137" s="149"/>
      <x:c r="AF137" s="149"/>
      <x:c r="AG137" s="149"/>
      <x:c r="AH137" s="149"/>
      <x:c r="AI137" s="149"/>
      <x:c r="AJ137" s="149"/>
      <x:c r="AK137" s="149"/>
      <x:c r="AL137" s="149"/>
      <x:c r="AM137" s="149"/>
      <x:c r="AN137" s="149"/>
      <x:c r="AO137" s="149"/>
      <x:c r="AP137" s="149"/>
      <x:c r="AQ137" s="149"/>
      <x:c r="AR137" s="149"/>
      <x:c r="AS137" s="149"/>
      <x:c r="AT137" s="149"/>
      <x:c r="AU137" s="149"/>
      <x:c r="AV137" s="149"/>
      <x:c r="AW137" s="149"/>
      <x:c r="AX137" s="144"/>
      <x:c r="AY137" s="144"/>
      <x:c r="AZ137"/>
      <x:c r="BA137"/>
      <x:c r="BB137"/>
      <x:c r="BC137"/>
      <x:c r="BD137"/>
      <x:c r="BE137"/>
      <x:c r="BF137"/>
      <x:c r="BG137"/>
      <x:c r="BH137"/>
      <x:c r="BI137"/>
      <x:c r="BJ137"/>
      <x:c r="BK137"/>
      <x:c r="BL137"/>
      <x:c r="BM137"/>
      <x:c r="BN137"/>
      <x:c r="BO137"/>
      <x:c r="BP137"/>
      <x:c r="BQ137"/>
      <x:c r="BR137"/>
      <x:c r="BS137"/>
      <x:c r="BT137"/>
      <x:c r="BU137"/>
      <x:c r="BV137"/>
      <x:c r="BW137"/>
      <x:c r="BX137"/>
      <x:c r="BY137"/>
      <x:c r="BZ137"/>
      <x:c r="CA137"/>
      <x:c r="CB137"/>
      <x:c r="CC137"/>
      <x:c r="CD137"/>
      <x:c r="CE137"/>
      <x:c r="CF137"/>
      <x:c r="CG137"/>
      <x:c r="CH137"/>
      <x:c r="CI137"/>
      <x:c r="CJ137"/>
      <x:c r="CK137"/>
      <x:c r="CL137"/>
      <x:c r="CM137"/>
      <x:c r="CN137"/>
      <x:c r="CO137"/>
      <x:c r="CP137"/>
      <x:c r="CQ137"/>
      <x:c r="CR137"/>
      <x:c r="CS137"/>
      <x:c r="CT137"/>
      <x:c r="CU137"/>
      <x:c r="CV137"/>
      <x:c r="CW137"/>
      <x:c r="CX137"/>
      <x:c r="CY137"/>
      <x:c r="CZ137"/>
      <x:c r="DA137"/>
      <x:c r="DB137"/>
      <x:c r="DC137"/>
      <x:c r="DD137"/>
      <x:c r="DE137"/>
      <x:c r="DF137"/>
      <x:c r="DG137"/>
      <x:c r="DH137"/>
      <x:c r="DI137"/>
      <x:c r="DJ137"/>
      <x:c r="DK137"/>
      <x:c r="DL137"/>
      <x:c r="DM137"/>
      <x:c r="DN137"/>
      <x:c r="DO137"/>
      <x:c r="DP137"/>
      <x:c r="DQ137"/>
      <x:c r="DR137"/>
      <x:c r="DS137"/>
      <x:c r="DT137"/>
      <x:c r="DU137"/>
      <x:c r="DV137"/>
    </x:row>
    <x:row r="138" ht="26.25">
      <x:c r="A138" s="3076" t="str">
        <x:v>TABLA API MPMS 11.1 EDICION 2004</x:v>
      </x:c>
      <x:c r="B138" s="3076"/>
      <x:c r="C138" s="3076"/>
      <x:c r="D138" s="3076"/>
      <x:c r="E138" s="3076"/>
      <x:c r="F138" s="3076"/>
      <x:c r="G138" s="3076"/>
      <x:c r="H138" s="149"/>
      <x:c r="I138" s="1209"/>
      <x:c r="J138" s="149" t="n">
        <x:v>0</x:v>
      </x:c>
      <x:c r="K138" s="149" t="n">
        <x:v>7</x:v>
      </x:c>
      <x:c r="L138" s="149"/>
      <x:c r="M138" s="149"/>
      <x:c r="N138" s="149"/>
      <x:c r="O138" s="149"/>
      <x:c r="P138" s="1589" t="n">
        <x:v>7.438081</x:v>
      </x:c>
      <x:c r="Q138" s="149"/>
      <x:c r="R138" s="1589" t="n">
        <x:v>15</x:v>
      </x:c>
      <x:c r="S138" s="149" t="n">
        <x:v>0.023809523809523808</x:v>
      </x:c>
      <x:c r="T138" s="1588" t="n">
        <x:v>57.891229230368225</x:v>
      </x:c>
      <x:c r="U138" s="149" t="n">
        <x:v>-0.9578580262784797</x:v>
      </x:c>
      <x:c r="V138" s="149"/>
      <x:c r="W138" s="149"/>
      <x:c r="X138" s="149"/>
      <x:c r="Y138" s="149"/>
      <x:c r="Z138" s="149"/>
      <x:c r="AA138" s="149"/>
      <x:c r="AB138" s="149"/>
      <x:c r="AC138" s="149"/>
      <x:c r="AD138" s="149"/>
      <x:c r="AE138" s="149"/>
      <x:c r="AF138" s="149"/>
      <x:c r="AG138" s="149"/>
      <x:c r="AH138" s="149"/>
      <x:c r="AI138" s="149"/>
      <x:c r="AJ138" s="149"/>
      <x:c r="AK138" s="149"/>
      <x:c r="AL138" s="149"/>
      <x:c r="AM138" s="149"/>
      <x:c r="AN138" s="149"/>
      <x:c r="AO138" s="149"/>
      <x:c r="AP138" s="149"/>
      <x:c r="AQ138" s="149"/>
      <x:c r="AR138" s="149"/>
      <x:c r="AS138" s="149"/>
      <x:c r="AT138" s="149"/>
      <x:c r="AU138" s="149"/>
      <x:c r="AV138" s="149"/>
      <x:c r="AW138" s="149"/>
      <x:c r="AX138" s="144"/>
      <x:c r="AY138" s="144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/>
      <x:c r="BU138"/>
      <x:c r="BV138"/>
      <x:c r="BW138"/>
      <x:c r="BX138"/>
      <x:c r="BY138"/>
      <x:c r="BZ138"/>
      <x:c r="CA138"/>
      <x:c r="CB138"/>
      <x:c r="CC138"/>
      <x:c r="CD138"/>
      <x:c r="CE138"/>
      <x:c r="CF138"/>
      <x:c r="CG138"/>
      <x:c r="CH138"/>
      <x:c r="CI138"/>
      <x:c r="CJ138"/>
      <x:c r="CK138"/>
      <x:c r="CL138"/>
      <x:c r="CM138"/>
      <x:c r="CN138"/>
      <x:c r="CO138"/>
      <x:c r="CP138"/>
      <x:c r="CQ138"/>
      <x:c r="CR138"/>
      <x:c r="CS138"/>
      <x:c r="CT138"/>
      <x:c r="CU138"/>
      <x:c r="CV138"/>
      <x:c r="CW138"/>
      <x:c r="CX138"/>
      <x:c r="CY138"/>
      <x:c r="CZ138"/>
      <x:c r="DA138"/>
      <x:c r="DB138"/>
      <x:c r="DC138"/>
      <x:c r="DD138"/>
      <x:c r="DE138"/>
      <x:c r="DF138"/>
      <x:c r="DG138"/>
      <x:c r="DH138"/>
      <x:c r="DI138"/>
      <x:c r="DJ138"/>
      <x:c r="DK138"/>
      <x:c r="DL138"/>
      <x:c r="DM138"/>
      <x:c r="DN138"/>
      <x:c r="DO138"/>
      <x:c r="DP138"/>
      <x:c r="DQ138"/>
      <x:c r="DR138"/>
      <x:c r="DS138"/>
      <x:c r="DT138"/>
      <x:c r="DU138"/>
      <x:c r="DV138"/>
    </x:row>
    <x:row r="139" ht="15.75">
      <x:c r="A139" s="149"/>
      <x:c r="B139" s="149"/>
      <x:c r="C139" s="149"/>
      <x:c r="D139" s="149"/>
      <x:c r="E139" s="149"/>
      <x:c r="F139" s="149"/>
      <x:c r="G139" s="149"/>
      <x:c r="H139" s="149"/>
      <x:c r="I139" s="1209"/>
      <x:c r="J139" s="149"/>
      <x:c r="K139" s="149" t="n">
        <x:v>8</x:v>
      </x:c>
      <x:c r="L139" s="149"/>
      <x:c r="M139" s="149"/>
      <x:c r="N139" s="149"/>
      <x:c r="O139" s="149"/>
      <x:c r="P139" s="1589" t="n">
        <x:v>-3.536296</x:v>
      </x:c>
      <x:c r="Q139" s="149"/>
      <x:c r="R139" s="149"/>
      <x:c r="S139" s="149"/>
      <x:c r="T139" s="149"/>
      <x:c r="U139" s="149"/>
      <x:c r="V139" s="149"/>
      <x:c r="W139" s="149"/>
      <x:c r="X139" s="149"/>
      <x:c r="Y139" s="149"/>
      <x:c r="Z139" s="149"/>
      <x:c r="AA139" s="149"/>
      <x:c r="AB139" s="149"/>
      <x:c r="AC139" s="149"/>
      <x:c r="AD139" s="149"/>
      <x:c r="AE139" s="149"/>
      <x:c r="AF139" s="149"/>
      <x:c r="AG139" s="149"/>
      <x:c r="AH139" s="149"/>
      <x:c r="AI139" s="149"/>
      <x:c r="AJ139" s="149"/>
      <x:c r="AK139" s="149"/>
      <x:c r="AL139" s="149"/>
      <x:c r="AM139" s="149"/>
      <x:c r="AN139" s="149"/>
      <x:c r="AO139" s="149"/>
      <x:c r="AP139" s="149"/>
      <x:c r="AQ139" s="149"/>
      <x:c r="AR139" s="149"/>
      <x:c r="AS139" s="149"/>
      <x:c r="AT139" s="149"/>
      <x:c r="AU139" s="149"/>
      <x:c r="AV139" s="149"/>
      <x:c r="AW139" s="149"/>
      <x:c r="AX139" s="144"/>
      <x:c r="AY139" s="144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/>
      <x:c r="BU139"/>
      <x:c r="BV139"/>
      <x:c r="BW139"/>
      <x:c r="BX139"/>
      <x:c r="BY139"/>
      <x:c r="BZ139"/>
      <x:c r="CA139"/>
      <x:c r="CB139"/>
      <x:c r="CC139"/>
      <x:c r="CD139"/>
      <x:c r="CE139"/>
      <x:c r="CF139"/>
      <x:c r="CG139"/>
      <x:c r="CH139"/>
      <x:c r="CI139"/>
      <x:c r="CJ139"/>
      <x:c r="CK139"/>
      <x:c r="CL139"/>
      <x:c r="CM139"/>
      <x:c r="CN139"/>
      <x:c r="CO139"/>
      <x:c r="CP139"/>
      <x:c r="CQ139"/>
      <x:c r="CR139"/>
      <x:c r="CS139"/>
      <x:c r="CT139"/>
      <x:c r="CU139"/>
      <x:c r="CV139"/>
      <x:c r="CW139"/>
      <x:c r="CX139"/>
      <x:c r="CY139"/>
      <x:c r="CZ139"/>
      <x:c r="DA139"/>
      <x:c r="DB139"/>
      <x:c r="DC139"/>
      <x:c r="DD139"/>
      <x:c r="DE139"/>
      <x:c r="DF139"/>
      <x:c r="DG139"/>
      <x:c r="DH139"/>
      <x:c r="DI139"/>
      <x:c r="DJ139"/>
      <x:c r="DK139"/>
      <x:c r="DL139"/>
      <x:c r="DM139"/>
      <x:c r="DN139"/>
      <x:c r="DO139"/>
      <x:c r="DP139"/>
      <x:c r="DQ139"/>
      <x:c r="DR139"/>
      <x:c r="DS139"/>
      <x:c r="DT139"/>
      <x:c r="DU139"/>
      <x:c r="DV139"/>
    </x:row>
    <x:row r="140" ht="24.75">
      <x:c r="A140" s="149"/>
      <x:c r="B140" s="2150" t="str">
        <x:v>INPUT TABLE=</x:v>
      </x:c>
      <x:c r="C140" s="1375"/>
      <x:c r="D140" s="1375"/>
      <x:c r="E140" s="318" t="str">
        <x:v>6B</x:v>
      </x:c>
      <x:c r="F140" s="319" t="str">
        <x:v>Base Temp</x:v>
      </x:c>
      <x:c r="G140" s="320" t="n">
        <x:v>60</x:v>
      </x:c>
      <x:c r="H140" s="149"/>
      <x:c r="I140" s="1209"/>
      <x:c r="J140" s="1590" t="str">
        <x:v>6B</x:v>
      </x:c>
      <x:c r="K140" s="1209" t="str">
        <x:v>p60</x:v>
      </x:c>
      <x:c r="L140" s="1209"/>
      <x:c r="M140" s="1209"/>
      <x:c r="N140" s="1209"/>
      <x:c r="O140" s="1209"/>
      <x:c r="P140" s="1379"/>
      <x:c r="Q140" s="149"/>
      <x:c r="R140" s="1209"/>
      <x:c r="S140" s="1209" t="str">
        <x:v>ALPHA 60</x:v>
      </x:c>
      <x:c r="T140" s="149"/>
      <x:c r="U140" s="149"/>
      <x:c r="V140" s="149"/>
      <x:c r="W140" s="149"/>
      <x:c r="X140" s="149"/>
      <x:c r="Y140" s="1209" t="str">
        <x:v>D a</x:v>
      </x:c>
      <x:c r="Z140" s="149"/>
      <x:c r="AA140" s="149"/>
      <x:c r="AB140" s="149"/>
      <x:c r="AC140" s="149"/>
      <x:c r="AD140" s="1209" t="str">
        <x:v>Delta Rho 60</x:v>
      </x:c>
      <x:c r="AE140" s="1209"/>
      <x:c r="AF140" s="149"/>
      <x:c r="AG140" s="149"/>
      <x:c r="AH140" s="149"/>
      <x:c r="AI140" s="149"/>
      <x:c r="AJ140" s="149"/>
      <x:c r="AK140" s="149"/>
      <x:c r="AL140" s="149"/>
      <x:c r="AM140" s="149"/>
      <x:c r="AN140" s="149"/>
      <x:c r="AO140" s="149"/>
      <x:c r="AP140" s="149"/>
      <x:c r="AQ140" s="1209"/>
      <x:c r="AR140" s="1209"/>
      <x:c r="AS140" s="149"/>
      <x:c r="AT140" s="149"/>
      <x:c r="AU140" s="149"/>
      <x:c r="AV140" s="149"/>
      <x:c r="AW140" s="149"/>
      <x:c r="AX140" s="144"/>
      <x:c r="AY140" s="144"/>
      <x:c r="AZ140"/>
      <x:c r="BA140"/>
      <x:c r="BB140"/>
      <x:c r="BC140"/>
      <x:c r="BD140"/>
      <x:c r="BE140"/>
      <x:c r="BF140"/>
      <x:c r="BG140"/>
      <x:c r="BH140"/>
      <x:c r="BI140"/>
      <x:c r="BJ140"/>
      <x:c r="BK140"/>
      <x:c r="BL140"/>
      <x:c r="BM140"/>
      <x:c r="BN140"/>
      <x:c r="BO140"/>
      <x:c r="BP140"/>
      <x:c r="BQ140"/>
      <x:c r="BR140"/>
      <x:c r="BS140"/>
      <x:c r="BT140"/>
      <x:c r="BU140"/>
      <x:c r="BV140"/>
      <x:c r="BW140"/>
      <x:c r="BX140"/>
      <x:c r="BY140"/>
      <x:c r="BZ140"/>
      <x:c r="CA140"/>
      <x:c r="CB140"/>
      <x:c r="CC140"/>
      <x:c r="CD140"/>
      <x:c r="CE140"/>
      <x:c r="CF140"/>
      <x:c r="CG140"/>
      <x:c r="CH140"/>
      <x:c r="CI140"/>
      <x:c r="CJ140"/>
      <x:c r="CK140"/>
      <x:c r="CL140"/>
      <x:c r="CM140"/>
      <x:c r="CN140"/>
      <x:c r="CO140"/>
      <x:c r="CP140"/>
      <x:c r="CQ140"/>
      <x:c r="CR140"/>
      <x:c r="CS140"/>
      <x:c r="CT140"/>
      <x:c r="CU140"/>
      <x:c r="CV140"/>
      <x:c r="CW140"/>
      <x:c r="CX140"/>
      <x:c r="CY140"/>
      <x:c r="CZ140"/>
      <x:c r="DA140"/>
      <x:c r="DB140"/>
      <x:c r="DC140"/>
      <x:c r="DD140"/>
      <x:c r="DE140"/>
      <x:c r="DF140"/>
      <x:c r="DG140"/>
      <x:c r="DH140"/>
      <x:c r="DI140"/>
      <x:c r="DJ140"/>
      <x:c r="DK140"/>
      <x:c r="DL140"/>
      <x:c r="DM140"/>
      <x:c r="DN140"/>
      <x:c r="DO140"/>
      <x:c r="DP140"/>
      <x:c r="DQ140"/>
      <x:c r="DR140"/>
      <x:c r="DS140"/>
      <x:c r="DT140"/>
      <x:c r="DU140"/>
      <x:c r="DV140"/>
    </x:row>
    <x:row r="141" ht="24.75">
      <x:c r="A141" s="149"/>
      <x:c r="B141" s="2151"/>
      <x:c r="C141" s="149"/>
      <x:c r="D141" s="149"/>
      <x:c r="E141" s="149"/>
      <x:c r="F141" s="149"/>
      <x:c r="G141" s="1376"/>
      <x:c r="H141" s="149"/>
      <x:c r="I141" s="2152"/>
      <x:c r="J141" s="1209"/>
      <x:c r="K141" s="1209" t="str">
        <x:v>Rho60</x:v>
      </x:c>
      <x:c r="L141" s="1209"/>
      <x:c r="M141" s="1209" t="str">
        <x:v>K0</x:v>
      </x:c>
      <x:c r="N141" s="1209" t="str">
        <x:v>K1</x:v>
      </x:c>
      <x:c r="O141" s="1209" t="str">
        <x:v>K2</x:v>
      </x:c>
      <x:c r="P141" s="1209" t="str">
        <x:v>A</x:v>
      </x:c>
      <x:c r="Q141" s="1209" t="str">
        <x:v>B</x:v>
      </x:c>
      <x:c r="R141" s="1209" t="str">
        <x:v>Rho60*</x:v>
      </x:c>
      <x:c r="S141" s="1209" t="str">
        <x:v>a60</x:v>
      </x:c>
      <x:c r="T141" s="2153" t="str">
        <x:v>tc,90</x:v>
      </x:c>
      <x:c r="U141" s="2153" t="str">
        <x:v>r</x:v>
      </x:c>
      <x:c r="V141" s="2154" t="str">
        <x:v>t*</x:v>
      </x:c>
      <x:c r="W141" s="1209" t="str">
        <x:v>At</x:v>
      </x:c>
      <x:c r="X141" s="1209" t="str">
        <x:v>CTL</x:v>
      </x:c>
      <x:c r="Y141" s="1209" t="str">
        <x:v>d_alpha</x:v>
      </x:c>
      <x:c r="Z141" s="1209" t="str">
        <x:v>FP</x:v>
      </x:c>
      <x:c r="AA141" s="1209" t="str">
        <x:v>CPL</x:v>
      </x:c>
      <x:c r="AB141" s="1209" t="str">
        <x:v>CTPL</x:v>
      </x:c>
      <x:c r="AC141" s="1209" t="str">
        <x:v>Rho60 x Ctpl</x:v>
      </x:c>
      <x:c r="AD141" s="1209" t="str">
        <x:v>SP0</x:v>
      </x:c>
      <x:c r="AE141" s="1209" t="str">
        <x:v>E</x:v>
      </x:c>
      <x:c r="AF141" s="1209" t="str">
        <x:v>Dt</x:v>
      </x:c>
      <x:c r="AG141" s="1209" t="str">
        <x:v>Dp</x:v>
      </x:c>
      <x:c r="AH141" s="1209" t="str">
        <x:v>Delta Rho m</x:v>
      </x:c>
      <x:c r="AI141" s="2155" t="str">
        <x:v>Rho 60 m+1</x:v>
      </x:c>
      <x:c r="AJ141" s="1209" t="str">
        <x:v>A</x:v>
      </x:c>
      <x:c r="AK141" s="1209" t="str">
        <x:v>B</x:v>
      </x:c>
      <x:c r="AL141" s="1209" t="str">
        <x:v>Rho60*</x:v>
      </x:c>
      <x:c r="AM141" s="1377" t="str">
        <x:v>a60</x:v>
      </x:c>
      <x:c r="AN141" s="1377" t="str">
        <x:v>CTL</x:v>
      </x:c>
      <x:c r="AO141" s="1377" t="str">
        <x:v>d_alpha</x:v>
      </x:c>
      <x:c r="AP141" s="1377" t="str">
        <x:v>FP</x:v>
      </x:c>
      <x:c r="AQ141" s="1377" t="str">
        <x:v>CPL</x:v>
      </x:c>
      <x:c r="AR141" s="1377" t="str">
        <x:v>CTPL</x:v>
      </x:c>
      <x:c r="AS141" s="1377" t="str">
        <x:v>Delta t, ºF</x:v>
      </x:c>
      <x:c r="AT141" s="1377" t="str">
        <x:v>CTL</x:v>
      </x:c>
      <x:c r="AU141" s="1377" t="str">
        <x:v>FP</x:v>
      </x:c>
      <x:c r="AV141" s="1377" t="str">
        <x:v>PRESSURE</x:v>
      </x:c>
      <x:c r="AW141" s="1377" t="str">
        <x:v>CPL</x:v>
      </x:c>
      <x:c r="AX141" s="1377" t="str">
        <x:v>CTPL</x:v>
      </x:c>
      <x:c r="AY141" s="1377" t="str">
        <x:v>Rho60 x Ctpl</x:v>
      </x:c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/>
      <x:c r="BU141"/>
      <x:c r="BV141"/>
      <x:c r="BW141"/>
      <x:c r="BX141"/>
      <x:c r="BY141"/>
      <x:c r="BZ141"/>
      <x:c r="CA141"/>
      <x:c r="CB141"/>
      <x:c r="CC141"/>
      <x:c r="CD141"/>
      <x:c r="CE141"/>
      <x:c r="CF141"/>
      <x:c r="CG141"/>
      <x:c r="CH141"/>
      <x:c r="CI141"/>
      <x:c r="CJ141"/>
      <x:c r="CK141"/>
      <x:c r="CL141"/>
      <x:c r="CM141"/>
      <x:c r="CN141"/>
      <x:c r="CO141"/>
      <x:c r="CP141"/>
      <x:c r="CQ141"/>
      <x:c r="CR141"/>
      <x:c r="CS141"/>
      <x:c r="CT141"/>
      <x:c r="CU141"/>
      <x:c r="CV141"/>
      <x:c r="CW141"/>
      <x:c r="CX141"/>
      <x:c r="CY141"/>
      <x:c r="CZ141"/>
      <x:c r="DA141"/>
      <x:c r="DB141"/>
      <x:c r="DC141"/>
      <x:c r="DD141"/>
      <x:c r="DE141"/>
      <x:c r="DF141"/>
      <x:c r="DG141"/>
      <x:c r="DH141"/>
      <x:c r="DI141"/>
      <x:c r="DJ141"/>
      <x:c r="DK141"/>
      <x:c r="DL141"/>
      <x:c r="DM141"/>
      <x:c r="DN141"/>
      <x:c r="DO141"/>
      <x:c r="DP141"/>
      <x:c r="DQ141"/>
      <x:c r="DR141"/>
      <x:c r="DS141"/>
      <x:c r="DT141"/>
      <x:c r="DU141"/>
      <x:c r="DV141"/>
    </x:row>
    <x:row r="142" ht="24.75">
      <x:c r="A142" s="149"/>
      <x:c r="B142" s="2151" t="str">
        <x:v>INPUT OBSERVED API=</x:v>
      </x:c>
      <x:c r="C142" s="149"/>
      <x:c r="D142" s="149"/>
      <x:c r="E142" s="321" t="n">
        <x:v>31.8</x:v>
      </x:c>
      <x:c r="F142" s="1378"/>
      <x:c r="G142" s="1376"/>
      <x:c r="H142" s="149"/>
      <x:c r="I142" s="2156" t="str">
        <x:v>TABLA 5A</x:v>
      </x:c>
      <x:c r="J142" s="1591" t="n">
        <x:v>2</x:v>
      </x:c>
      <x:c r="K142" s="2157" t="n">
        <x:v>865.6507287201468</x:v>
      </x:c>
      <x:c r="L142" s="1379" t="n">
        <x:v>15.555555555555555</x:v>
      </x:c>
      <x:c r="M142" s="1379" t="n">
        <x:v>103.872</x:v>
      </x:c>
      <x:c r="N142" s="1379" t="n">
        <x:v>0.2701</x:v>
      </x:c>
      <x:c r="O142" s="1379" t="n">
        <x:v>0</x:v>
      </x:c>
      <x:c r="P142" s="1588" t="n">
        <x:v>9.529702396553329e-7</x:v>
      </x:c>
      <x:c r="Q142" s="1369" t="n">
        <x:v>4.250952474649492</x:v>
      </x:c>
      <x:c r="R142" s="2158" t="n">
        <x:v>865.6515536572094</x:v>
      </x:c>
      <x:c r="S142" s="1588" t="n">
        <x:v>0.00045063496020145626</x:v>
      </x:c>
      <x:c r="T142" s="2159" t="n">
        <x:v>15.555555555555555</x:v>
      </x:c>
      <x:c r="U142" s="2160" t="n">
        <x:v>0.024691358024691357</x:v>
      </x:c>
      <x:c r="V142" s="149" t="n">
        <x:v>60.0068748977356</x:v>
      </x:c>
      <x:c r="W142" s="1588" t="n">
        <x:v>1.1577876410888948</x:v>
      </x:c>
      <x:c r="X142" s="1588" t="n">
        <x:v>0.9994781762538555</x:v>
      </x:c>
      <x:c r="Y142" s="2161" t="n">
        <x:v>1.3</x:v>
      </x:c>
      <x:c r="Z142" s="1588" t="n">
        <x:v>0.4766817239358039</x:v>
      </x:c>
      <x:c r="AA142" s="1369" t="n">
        <x:v>1</x:v>
      </x:c>
      <x:c r="AB142" s="1588" t="n">
        <x:v>0.999478176253856</x:v>
      </x:c>
      <x:c r="AC142" s="1588" t="n">
        <x:v>865.1990116140339</x:v>
      </x:c>
      <x:c r="AD142" s="1588" t="n">
        <x:v>0.45171710611293747</x:v>
      </x:c>
      <x:c r="AE142" s="1588" t="n">
        <x:v>0.4519529458927991</x:v>
      </x:c>
      <x:c r="AF142" s="1588" t="n">
        <x:v>0</x:v>
      </x:c>
      <x:c r="AG142" s="2161" t="n">
        <x:v>0</x:v>
      </x:c>
      <x:c r="AH142" s="1588" t="n">
        <x:v>0.4519529458927991</x:v>
      </x:c>
      <x:c r="AI142" s="2162" t="n">
        <x:v>866.1026816660396</x:v>
      </x:c>
      <x:c r="AJ142" s="1588" t="n">
        <x:v>9.51975934148308e-7</x:v>
      </x:c>
      <x:c r="AK142" s="1369" t="n">
        <x:v>4.252127698158436</x:v>
      </x:c>
      <x:c r="AL142" s="2158" t="n">
        <x:v>866.1035061726318</x:v>
      </x:c>
      <x:c r="AM142" s="1588"/>
      <x:c r="AN142" s="1369"/>
      <x:c r="AO142" s="1588"/>
      <x:c r="AP142" s="1588"/>
      <x:c r="AQ142" s="1588"/>
      <x:c r="AR142" s="1588"/>
      <x:c r="AS142" s="1588"/>
      <x:c r="AT142" s="2161"/>
      <x:c r="AU142" s="1588"/>
      <x:c r="AV142" s="1588"/>
      <x:c r="AW142" s="1385"/>
      <x:c r="AX142" s="144"/>
      <x:c r="AY142" s="144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/>
      <x:c r="BU142"/>
      <x:c r="BV142"/>
      <x:c r="BW142"/>
      <x:c r="BX142"/>
      <x:c r="BY142"/>
      <x:c r="BZ142"/>
      <x:c r="CA142"/>
      <x:c r="CB142"/>
      <x:c r="CC142"/>
      <x:c r="CD142"/>
      <x:c r="CE142"/>
      <x:c r="CF142"/>
      <x:c r="CG142"/>
      <x:c r="CH142"/>
      <x:c r="CI142"/>
      <x:c r="CJ142"/>
      <x:c r="CK142"/>
      <x:c r="CL142"/>
      <x:c r="CM142"/>
      <x:c r="CN142"/>
      <x:c r="CO142"/>
      <x:c r="CP142"/>
      <x:c r="CQ142"/>
      <x:c r="CR142"/>
      <x:c r="CS142"/>
      <x:c r="CT142"/>
      <x:c r="CU142"/>
      <x:c r="CV142"/>
      <x:c r="CW142"/>
      <x:c r="CX142"/>
      <x:c r="CY142"/>
      <x:c r="CZ142"/>
      <x:c r="DA142"/>
      <x:c r="DB142"/>
      <x:c r="DC142"/>
      <x:c r="DD142"/>
      <x:c r="DE142"/>
      <x:c r="DF142"/>
      <x:c r="DG142"/>
      <x:c r="DH142"/>
      <x:c r="DI142"/>
      <x:c r="DJ142"/>
      <x:c r="DK142"/>
      <x:c r="DL142"/>
      <x:c r="DM142"/>
      <x:c r="DN142"/>
      <x:c r="DO142"/>
      <x:c r="DP142"/>
      <x:c r="DQ142"/>
      <x:c r="DR142"/>
      <x:c r="DS142"/>
      <x:c r="DT142"/>
      <x:c r="DU142"/>
      <x:c r="DV142"/>
    </x:row>
    <x:row r="143" ht="22.5">
      <x:c r="A143" s="149"/>
      <x:c r="B143" s="2163"/>
      <x:c r="C143" s="149"/>
      <x:c r="D143" s="149"/>
      <x:c r="E143" s="149"/>
      <x:c r="F143" s="149"/>
      <x:c r="G143" s="1376"/>
      <x:c r="H143" s="149"/>
      <x:c r="I143" s="2164" t="str">
        <x:v>0-37</x:v>
      </x:c>
      <x:c r="J143" s="1591" t="n">
        <x:v>2</x:v>
      </x:c>
      <x:c r="K143" s="2157" t="n">
        <x:v>866.1026816660396</x:v>
      </x:c>
      <x:c r="L143" s="1379" t="n">
        <x:v>15.555555555555555</x:v>
      </x:c>
      <x:c r="M143" s="1379" t="n">
        <x:v>103.872</x:v>
      </x:c>
      <x:c r="N143" s="1379" t="n">
        <x:v>0.2701</x:v>
      </x:c>
      <x:c r="O143" s="1379" t="n">
        <x:v>0</x:v>
      </x:c>
      <x:c r="P143" s="1588" t="n">
        <x:v>9.51975934148308e-7</x:v>
      </x:c>
      <x:c r="Q143" s="1369" t="n">
        <x:v>4.252127698158436</x:v>
      </x:c>
      <x:c r="R143" s="2158" t="n">
        <x:v>866.1035061726318</x:v>
      </x:c>
      <x:c r="S143" s="1588" t="n">
        <x:v>0.00045032751357072033</x:v>
      </x:c>
      <x:c r="T143" s="2159" t="n">
        <x:v>15.555555555555555</x:v>
      </x:c>
      <x:c r="U143" s="2160" t="n">
        <x:v>0.024691358024691357</x:v>
      </x:c>
      <x:c r="V143" s="149" t="n">
        <x:v>60.0068748977356</x:v>
      </x:c>
      <x:c r="W143" s="1588" t="n">
        <x:v>1.1577876410888948</x:v>
      </x:c>
      <x:c r="X143" s="1588" t="n">
        <x:v>0.9994785323264983</x:v>
      </x:c>
      <x:c r="Y143" s="2161" t="n">
        <x:v>1.3</x:v>
      </x:c>
      <x:c r="Z143" s="1588" t="n">
        <x:v>0.4760625506620973</x:v>
      </x:c>
      <x:c r="AA143" s="1369" t="n">
        <x:v>1</x:v>
      </x:c>
      <x:c r="AB143" s="1588" t="n">
        <x:v>0.999478532326498</x:v>
      </x:c>
      <x:c r="AC143" s="1588" t="n">
        <x:v>865.6510371156174</x:v>
      </x:c>
      <x:c r="AD143" s="1588" t="n">
        <x:v>-0.0003083954705971337</x:v>
      </x:c>
      <x:c r="AE143" s="1588" t="n">
        <x:v>-0.00030855637305649</x:v>
      </x:c>
      <x:c r="AF143" s="1588" t="n">
        <x:v>0</x:v>
      </x:c>
      <x:c r="AG143" s="2161" t="n">
        <x:v>0</x:v>
      </x:c>
      <x:c r="AH143" s="1588" t="n">
        <x:v>-0.00030855637305649</x:v>
      </x:c>
      <x:c r="AI143" s="2162" t="n">
        <x:v>866.1023731096666</x:v>
      </x:c>
      <x:c r="AJ143" s="1588" t="n">
        <x:v>9.51976612447555e-7</x:v>
      </x:c>
      <x:c r="AK143" s="1369" t="n">
        <x:v>4.252126895812293</x:v>
      </x:c>
      <x:c r="AL143" s="2158" t="n">
        <x:v>866.1031976165526</x:v>
      </x:c>
      <x:c r="AM143" s="1588"/>
      <x:c r="AN143" s="1369"/>
      <x:c r="AO143" s="1588"/>
      <x:c r="AP143" s="1588"/>
      <x:c r="AQ143" s="1588"/>
      <x:c r="AR143" s="1588"/>
      <x:c r="AS143" s="1588"/>
      <x:c r="AT143" s="2161"/>
      <x:c r="AU143" s="1588"/>
      <x:c r="AV143" s="1588"/>
      <x:c r="AW143" s="1385"/>
      <x:c r="AX143" s="144"/>
      <x:c r="AY143" s="144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/>
      <x:c r="BU143"/>
      <x:c r="BV143"/>
      <x:c r="BW143"/>
      <x:c r="BX143"/>
      <x:c r="BY143"/>
      <x:c r="BZ143"/>
      <x:c r="CA143"/>
      <x:c r="CB143"/>
      <x:c r="CC143"/>
      <x:c r="CD143"/>
      <x:c r="CE143"/>
      <x:c r="CF143"/>
      <x:c r="CG143"/>
      <x:c r="CH143"/>
      <x:c r="CI143"/>
      <x:c r="CJ143"/>
      <x:c r="CK143"/>
      <x:c r="CL143"/>
      <x:c r="CM143"/>
      <x:c r="CN143"/>
      <x:c r="CO143"/>
      <x:c r="CP143"/>
      <x:c r="CQ143"/>
      <x:c r="CR143"/>
      <x:c r="CS143"/>
      <x:c r="CT143"/>
      <x:c r="CU143"/>
      <x:c r="CV143"/>
      <x:c r="CW143"/>
      <x:c r="CX143"/>
      <x:c r="CY143"/>
      <x:c r="CZ143"/>
      <x:c r="DA143"/>
      <x:c r="DB143"/>
      <x:c r="DC143"/>
      <x:c r="DD143"/>
      <x:c r="DE143"/>
      <x:c r="DF143"/>
      <x:c r="DG143"/>
      <x:c r="DH143"/>
      <x:c r="DI143"/>
      <x:c r="DJ143"/>
      <x:c r="DK143"/>
      <x:c r="DL143"/>
      <x:c r="DM143"/>
      <x:c r="DN143"/>
      <x:c r="DO143"/>
      <x:c r="DP143"/>
      <x:c r="DQ143"/>
      <x:c r="DR143"/>
      <x:c r="DS143"/>
      <x:c r="DT143"/>
      <x:c r="DU143"/>
      <x:c r="DV143"/>
    </x:row>
    <x:row r="144" ht="22.5">
      <x:c r="A144" s="149"/>
      <x:c r="B144" s="2165" t="str">
        <x:v>INPUT OBSERVED TEMPERATURE=</x:v>
      </x:c>
      <x:c r="C144" s="149"/>
      <x:c r="D144" s="149"/>
      <x:c r="E144" s="322" t="n">
        <x:v>60</x:v>
      </x:c>
      <x:c r="F144" s="1378" t="str">
        <x:v>°F</x:v>
      </x:c>
      <x:c r="G144" s="1376"/>
      <x:c r="H144" s="149"/>
      <x:c r="I144" s="2164" t="str">
        <x:v>38-48</x:v>
      </x:c>
      <x:c r="J144" s="1591" t="n">
        <x:v>2</x:v>
      </x:c>
      <x:c r="K144" s="2157" t="n">
        <x:v>866.1023731096666</x:v>
      </x:c>
      <x:c r="L144" s="1379" t="n">
        <x:v>15.555555555555555</x:v>
      </x:c>
      <x:c r="M144" s="1379" t="n">
        <x:v>103.872</x:v>
      </x:c>
      <x:c r="N144" s="1379" t="n">
        <x:v>0.2701</x:v>
      </x:c>
      <x:c r="O144" s="1379" t="n">
        <x:v>0</x:v>
      </x:c>
      <x:c r="P144" s="1588" t="n">
        <x:v>9.51976612447555e-7</x:v>
      </x:c>
      <x:c r="Q144" s="1369" t="n">
        <x:v>4.252126895812293</x:v>
      </x:c>
      <x:c r="R144" s="2158" t="n">
        <x:v>866.1031976165526</x:v>
      </x:c>
      <x:c r="S144" s="1588" t="n">
        <x:v>0.0004503277233348496</x:v>
      </x:c>
      <x:c r="T144" s="2159" t="n">
        <x:v>15.555555555555555</x:v>
      </x:c>
      <x:c r="U144" s="2160" t="n">
        <x:v>0.024691358024691357</x:v>
      </x:c>
      <x:c r="V144" s="149" t="n">
        <x:v>60.0068748977356</x:v>
      </x:c>
      <x:c r="W144" s="1588" t="n">
        <x:v>1.1577876410888948</x:v>
      </x:c>
      <x:c r="X144" s="1588" t="n">
        <x:v>0.9994785320835576</x:v>
      </x:c>
      <x:c r="Y144" s="2161" t="n">
        <x:v>1.3</x:v>
      </x:c>
      <x:c r="Z144" s="1588" t="n">
        <x:v>0.4760629727779027</x:v>
      </x:c>
      <x:c r="AA144" s="1369" t="n">
        <x:v>1</x:v>
      </x:c>
      <x:c r="AB144" s="1588" t="n">
        <x:v>0.999478532083558</x:v>
      </x:c>
      <x:c r="AC144" s="1588" t="n">
        <x:v>865.6507285097356</x:v>
      </x:c>
      <x:c r="AD144" s="1588" t="n">
        <x:v>2.1041125819465378e-7</x:v>
      </x:c>
      <x:c r="AE144" s="1588" t="n">
        <x:v>2.105213070535683e-7</x:v>
      </x:c>
      <x:c r="AF144" s="1588" t="n">
        <x:v>0</x:v>
      </x:c>
      <x:c r="AG144" s="2161" t="n">
        <x:v>0</x:v>
      </x:c>
      <x:c r="AH144" s="1588" t="n">
        <x:v>2.105213070535683e-7</x:v>
      </x:c>
      <x:c r="AI144" s="2162" t="n">
        <x:v>866.1023733201879</x:v>
      </x:c>
      <x:c r="AJ144" s="1588" t="n">
        <x:v>9.51976611984766e-7</x:v>
      </x:c>
      <x:c r="AK144" s="1369" t="n">
        <x:v>4.252126896359717</x:v>
      </x:c>
      <x:c r="AL144" s="2158" t="n">
        <x:v>866.1031978270737</x:v>
      </x:c>
      <x:c r="AM144" s="1588"/>
      <x:c r="AN144" s="1369"/>
      <x:c r="AO144" s="1588"/>
      <x:c r="AP144" s="1588"/>
      <x:c r="AQ144" s="1588"/>
      <x:c r="AR144" s="1588"/>
      <x:c r="AS144" s="1588"/>
      <x:c r="AT144" s="2161"/>
      <x:c r="AU144" s="1588"/>
      <x:c r="AV144" s="1588"/>
      <x:c r="AW144" s="1385"/>
      <x:c r="AX144" s="144"/>
      <x:c r="AY144" s="144"/>
      <x:c r="AZ144"/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/>
      <x:c r="BO144"/>
      <x:c r="BP144"/>
      <x:c r="BQ144"/>
      <x:c r="BR144"/>
      <x:c r="BS144"/>
      <x:c r="BT144"/>
      <x:c r="BU144"/>
      <x:c r="BV144"/>
      <x:c r="BW144"/>
      <x:c r="BX144"/>
      <x:c r="BY144"/>
      <x:c r="BZ144"/>
      <x:c r="CA144"/>
      <x:c r="CB144"/>
      <x:c r="CC144"/>
      <x:c r="CD144"/>
      <x:c r="CE144"/>
      <x:c r="CF144"/>
      <x:c r="CG144"/>
      <x:c r="CH144"/>
      <x:c r="CI144"/>
      <x:c r="CJ144"/>
      <x:c r="CK144"/>
      <x:c r="CL144"/>
      <x:c r="CM144"/>
      <x:c r="CN144"/>
      <x:c r="CO144"/>
      <x:c r="CP144"/>
      <x:c r="CQ144"/>
      <x:c r="CR144"/>
      <x:c r="CS144"/>
      <x:c r="CT144"/>
      <x:c r="CU144"/>
      <x:c r="CV144"/>
      <x:c r="CW144"/>
      <x:c r="CX144"/>
      <x:c r="CY144"/>
      <x:c r="CZ144"/>
      <x:c r="DA144"/>
      <x:c r="DB144"/>
      <x:c r="DC144"/>
      <x:c r="DD144"/>
      <x:c r="DE144"/>
      <x:c r="DF144"/>
      <x:c r="DG144"/>
      <x:c r="DH144"/>
      <x:c r="DI144"/>
      <x:c r="DJ144"/>
      <x:c r="DK144"/>
      <x:c r="DL144"/>
      <x:c r="DM144"/>
      <x:c r="DN144"/>
      <x:c r="DO144"/>
      <x:c r="DP144"/>
      <x:c r="DQ144"/>
      <x:c r="DR144"/>
      <x:c r="DS144"/>
      <x:c r="DT144"/>
      <x:c r="DU144"/>
      <x:c r="DV144"/>
    </x:row>
    <x:row r="145" ht="22.5">
      <x:c r="A145" s="149"/>
      <x:c r="B145" s="2165"/>
      <x:c r="C145" s="149"/>
      <x:c r="D145" s="149"/>
      <x:c r="E145" s="149"/>
      <x:c r="F145" s="149"/>
      <x:c r="G145" s="1376"/>
      <x:c r="H145" s="149"/>
      <x:c r="I145" s="2164" t="str">
        <x:v>48-52</x:v>
      </x:c>
      <x:c r="J145" s="1591" t="n">
        <x:v>2</x:v>
      </x:c>
      <x:c r="K145" s="2157" t="n">
        <x:v>866.1023733201879</x:v>
      </x:c>
      <x:c r="L145" s="1379" t="n">
        <x:v>15.555555555555555</x:v>
      </x:c>
      <x:c r="M145" s="1379" t="n">
        <x:v>103.872</x:v>
      </x:c>
      <x:c r="N145" s="1379" t="n">
        <x:v>0.2701</x:v>
      </x:c>
      <x:c r="O145" s="1379" t="n">
        <x:v>0</x:v>
      </x:c>
      <x:c r="P145" s="1588" t="n">
        <x:v>9.51976611984766e-7</x:v>
      </x:c>
      <x:c r="Q145" s="1369" t="n">
        <x:v>4.252126896359717</x:v>
      </x:c>
      <x:c r="R145" s="2158" t="n">
        <x:v>866.1031978270737</x:v>
      </x:c>
      <x:c r="S145" s="1588" t="n">
        <x:v>0.000450327723191732</x:v>
      </x:c>
      <x:c r="T145" s="2159" t="n">
        <x:v>15.555555555555555</x:v>
      </x:c>
      <x:c r="U145" s="2160" t="n">
        <x:v>0.024691358024691357</x:v>
      </x:c>
      <x:c r="V145" s="149" t="n">
        <x:v>60.0068748977356</x:v>
      </x:c>
      <x:c r="W145" s="1588" t="n">
        <x:v>1.1577876410888948</x:v>
      </x:c>
      <x:c r="X145" s="1588" t="n">
        <x:v>0.9994785320837234</x:v>
      </x:c>
      <x:c r="Y145" s="2161" t="n">
        <x:v>1.3</x:v>
      </x:c>
      <x:c r="Z145" s="1588" t="n">
        <x:v>0.4760629724899019</x:v>
      </x:c>
      <x:c r="AA145" s="1369" t="n">
        <x:v>1</x:v>
      </x:c>
      <x:c r="AB145" s="1588" t="n">
        <x:v>0.999478532083723</x:v>
      </x:c>
      <x:c r="AC145" s="1588" t="n">
        <x:v>865.65072872029</x:v>
      </x:c>
      <x:c r="AD145" s="1588" t="n">
        <x:v>-1.4313172869151458e-10</x:v>
      </x:c>
      <x:c r="AE145" s="1588" t="n">
        <x:v>-1.4358647604240105e-10</x:v>
      </x:c>
      <x:c r="AF145" s="1588" t="n">
        <x:v>0</x:v>
      </x:c>
      <x:c r="AG145" s="2161" t="n">
        <x:v>0</x:v>
      </x:c>
      <x:c r="AH145" s="1588" t="n">
        <x:v>-1.4358647604240105e-10</x:v>
      </x:c>
      <x:c r="AI145" s="2162" t="n">
        <x:v>866.1023733200443</x:v>
      </x:c>
      <x:c r="AJ145" s="1588" t="n">
        <x:v>9.519766119850816e-7</x:v>
      </x:c>
      <x:c r="AK145" s="1369" t="n">
        <x:v>4.252126896359343</x:v>
      </x:c>
      <x:c r="AL145" s="2158" t="n">
        <x:v>866.1031978269301</x:v>
      </x:c>
      <x:c r="AM145" s="1588"/>
      <x:c r="AN145" s="1369"/>
      <x:c r="AO145" s="1588"/>
      <x:c r="AP145" s="1588"/>
      <x:c r="AQ145" s="1588"/>
      <x:c r="AR145" s="1588"/>
      <x:c r="AS145" s="1588"/>
      <x:c r="AT145" s="2161"/>
      <x:c r="AU145" s="1588"/>
      <x:c r="AV145" s="1588"/>
      <x:c r="AW145" s="1385"/>
      <x:c r="AX145" s="144"/>
      <x:c r="AY145" s="144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/>
      <x:c r="BU145"/>
      <x:c r="BV145"/>
      <x:c r="BW145"/>
      <x:c r="BX145"/>
      <x:c r="BY145"/>
      <x:c r="BZ145"/>
      <x:c r="CA145"/>
      <x:c r="CB145"/>
      <x:c r="CC145"/>
      <x:c r="CD145"/>
      <x:c r="CE145"/>
      <x:c r="CF145"/>
      <x:c r="CG145"/>
      <x:c r="CH145"/>
      <x:c r="CI145"/>
      <x:c r="CJ145"/>
      <x:c r="CK145"/>
      <x:c r="CL145"/>
      <x:c r="CM145"/>
      <x:c r="CN145"/>
      <x:c r="CO145"/>
      <x:c r="CP145"/>
      <x:c r="CQ145"/>
      <x:c r="CR145"/>
      <x:c r="CS145"/>
      <x:c r="CT145"/>
      <x:c r="CU145"/>
      <x:c r="CV145"/>
      <x:c r="CW145"/>
      <x:c r="CX145"/>
      <x:c r="CY145"/>
      <x:c r="CZ145"/>
      <x:c r="DA145"/>
      <x:c r="DB145"/>
      <x:c r="DC145"/>
      <x:c r="DD145"/>
      <x:c r="DE145"/>
      <x:c r="DF145"/>
      <x:c r="DG145"/>
      <x:c r="DH145"/>
      <x:c r="DI145"/>
      <x:c r="DJ145"/>
      <x:c r="DK145"/>
      <x:c r="DL145"/>
      <x:c r="DM145"/>
      <x:c r="DN145"/>
      <x:c r="DO145"/>
      <x:c r="DP145"/>
      <x:c r="DQ145"/>
      <x:c r="DR145"/>
      <x:c r="DS145"/>
      <x:c r="DT145"/>
      <x:c r="DU145"/>
      <x:c r="DV145"/>
    </x:row>
    <x:row r="146" ht="22.5">
      <x:c r="A146" s="149"/>
      <x:c r="B146" s="2165" t="str">
        <x:v>PRESSURE PSIG</x:v>
      </x:c>
      <x:c r="C146" s="149"/>
      <x:c r="D146" s="149"/>
      <x:c r="E146" s="322" t="n">
        <x:v>0</x:v>
      </x:c>
      <x:c r="F146" s="1378"/>
      <x:c r="G146" s="1376"/>
      <x:c r="H146" s="149"/>
      <x:c r="I146" s="2164" t="str">
        <x:v>52-100</x:v>
      </x:c>
      <x:c r="J146" s="1591" t="n">
        <x:v>2</x:v>
      </x:c>
      <x:c r="K146" s="2157" t="n">
        <x:v>866.1023733200443</x:v>
      </x:c>
      <x:c r="L146" s="1379" t="n">
        <x:v>15.555555555555555</x:v>
      </x:c>
      <x:c r="M146" s="1379" t="n">
        <x:v>103.872</x:v>
      </x:c>
      <x:c r="N146" s="1379" t="n">
        <x:v>0.2701</x:v>
      </x:c>
      <x:c r="O146" s="1379" t="n">
        <x:v>0</x:v>
      </x:c>
      <x:c r="P146" s="1588" t="n">
        <x:v>9.519766119850816e-7</x:v>
      </x:c>
      <x:c r="Q146" s="1369" t="n">
        <x:v>4.252126896359343</x:v>
      </x:c>
      <x:c r="R146" s="2158" t="n">
        <x:v>866.1031978269301</x:v>
      </x:c>
      <x:c r="S146" s="1588" t="n">
        <x:v>0.00045032772319182965</x:v>
      </x:c>
      <x:c r="T146" s="2159" t="n">
        <x:v>15.555555555555555</x:v>
      </x:c>
      <x:c r="U146" s="2160" t="n">
        <x:v>0.024691358024691357</x:v>
      </x:c>
      <x:c r="V146" s="149" t="n">
        <x:v>60.0068748977356</x:v>
      </x:c>
      <x:c r="W146" s="1588" t="n">
        <x:v>1.1577876410888948</x:v>
      </x:c>
      <x:c r="X146" s="1588" t="n">
        <x:v>0.9994785320837233</x:v>
      </x:c>
      <x:c r="Y146" s="2161" t="n">
        <x:v>1.3</x:v>
      </x:c>
      <x:c r="Z146" s="1588" t="n">
        <x:v>0.4760629724900983</x:v>
      </x:c>
      <x:c r="AA146" s="1369" t="n">
        <x:v>1</x:v>
      </x:c>
      <x:c r="AB146" s="1588" t="n">
        <x:v>0.999478532083723</x:v>
      </x:c>
      <x:c r="AC146" s="1588" t="n">
        <x:v>865.6507287201465</x:v>
      </x:c>
      <x:c r="AD146" s="1588" t="n">
        <x:v>3.410605131648481e-13</x:v>
      </x:c>
      <x:c r="AE146" s="1588" t="n">
        <x:v>1.1368683772161603e-13</x:v>
      </x:c>
      <x:c r="AF146" s="1588" t="n">
        <x:v>0</x:v>
      </x:c>
      <x:c r="AG146" s="2161" t="n">
        <x:v>0</x:v>
      </x:c>
      <x:c r="AH146" s="1588" t="n">
        <x:v>1.1368683772161603e-13</x:v>
      </x:c>
      <x:c r="AI146" s="2162" t="n">
        <x:v>866.1023733200444</x:v>
      </x:c>
      <x:c r="AJ146" s="1588" t="n">
        <x:v>9.519766119850813e-7</x:v>
      </x:c>
      <x:c r="AK146" s="1369" t="n">
        <x:v>4.252126896359343</x:v>
      </x:c>
      <x:c r="AL146" s="2158" t="n">
        <x:v>866.1031978269302</x:v>
      </x:c>
      <x:c r="AM146" s="1592" t="n">
        <x:v>0.00045032772319182954</x:v>
      </x:c>
      <x:c r="AN146" s="1593" t="n">
        <x:v>0.9994785320837233</x:v>
      </x:c>
      <x:c r="AO146" s="1593" t="n">
        <x:v>1.3</x:v>
      </x:c>
      <x:c r="AP146" s="1594" t="n">
        <x:v>0.4760629724900982</x:v>
      </x:c>
      <x:c r="AQ146" s="1593" t="n">
        <x:v>1</x:v>
      </x:c>
      <x:c r="AR146" s="1593" t="n">
        <x:v>0.999478532083723</x:v>
      </x:c>
      <x:c r="AS146" s="1593" t="n">
        <x:v>-0.9578580262784797</x:v>
      </x:c>
      <x:c r="AT146" s="1594" t="n">
        <x:v>1.0004312962920578</x:v>
      </x:c>
      <x:c r="AU146" s="1593" t="n">
        <x:v>0.47281582156922736</x:v>
      </x:c>
      <x:c r="AV146" s="1593" t="n">
        <x:v>0</x:v>
      </x:c>
      <x:c r="AW146" s="1593" t="n">
        <x:v>1</x:v>
      </x:c>
      <x:c r="AX146" s="1594" t="n">
        <x:v>1.000431296292058</x:v>
      </x:c>
      <x:c r="AY146" s="1595" t="n">
        <x:v>866.4767449248361</x:v>
      </x:c>
      <x:c r="AZ146"/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/>
      <x:c r="BO146"/>
      <x:c r="BP146"/>
      <x:c r="BQ146"/>
      <x:c r="BR146"/>
      <x:c r="BS146"/>
      <x:c r="BT146"/>
      <x:c r="BU146"/>
      <x:c r="BV146"/>
      <x:c r="BW146"/>
      <x:c r="BX146"/>
      <x:c r="BY146"/>
      <x:c r="BZ146"/>
      <x:c r="CA146"/>
      <x:c r="CB146"/>
      <x:c r="CC146"/>
      <x:c r="CD146"/>
      <x:c r="CE146"/>
      <x:c r="CF146"/>
      <x:c r="CG146"/>
      <x:c r="CH146"/>
      <x:c r="CI146"/>
      <x:c r="CJ146"/>
      <x:c r="CK146"/>
      <x:c r="CL146"/>
      <x:c r="CM146"/>
      <x:c r="CN146"/>
      <x:c r="CO146"/>
      <x:c r="CP146"/>
      <x:c r="CQ146"/>
      <x:c r="CR146"/>
      <x:c r="CS146"/>
      <x:c r="CT146"/>
      <x:c r="CU146"/>
      <x:c r="CV146"/>
      <x:c r="CW146"/>
      <x:c r="CX146"/>
      <x:c r="CY146"/>
      <x:c r="CZ146"/>
      <x:c r="DA146"/>
      <x:c r="DB146"/>
      <x:c r="DC146"/>
      <x:c r="DD146"/>
      <x:c r="DE146"/>
      <x:c r="DF146"/>
      <x:c r="DG146"/>
      <x:c r="DH146"/>
      <x:c r="DI146"/>
      <x:c r="DJ146"/>
      <x:c r="DK146"/>
      <x:c r="DL146"/>
      <x:c r="DM146"/>
      <x:c r="DN146"/>
      <x:c r="DO146"/>
      <x:c r="DP146"/>
      <x:c r="DQ146"/>
      <x:c r="DR146"/>
      <x:c r="DS146"/>
      <x:c r="DT146"/>
      <x:c r="DU146"/>
      <x:c r="DV146"/>
    </x:row>
    <x:row r="147" ht="21.75">
      <x:c r="A147" s="149"/>
      <x:c r="B147" s="2165"/>
      <x:c r="C147" s="149"/>
      <x:c r="D147" s="149"/>
      <x:c r="E147" s="149"/>
      <x:c r="F147" s="149"/>
      <x:c r="G147" s="1376"/>
      <x:c r="H147" s="149"/>
      <x:c r="I147" s="2164"/>
      <x:c r="J147" s="2166"/>
      <x:c r="K147" s="2167"/>
      <x:c r="L147" s="2166"/>
      <x:c r="M147" s="2166"/>
      <x:c r="N147" s="2166"/>
      <x:c r="O147" s="2166"/>
      <x:c r="P147" s="2166"/>
      <x:c r="Q147" s="2166"/>
      <x:c r="R147" s="2166"/>
      <x:c r="S147" s="2166"/>
      <x:c r="T147" s="2166"/>
      <x:c r="U147" s="2166"/>
      <x:c r="V147" s="2166"/>
      <x:c r="W147" s="2166"/>
      <x:c r="X147" s="2166"/>
      <x:c r="Y147" s="2166"/>
      <x:c r="Z147" s="2166"/>
      <x:c r="AA147" s="2166"/>
      <x:c r="AB147" s="2166"/>
      <x:c r="AC147" s="2166"/>
      <x:c r="AD147" s="2166"/>
      <x:c r="AE147" s="2166"/>
      <x:c r="AF147" s="2166"/>
      <x:c r="AG147" s="2166"/>
      <x:c r="AH147" s="2166"/>
      <x:c r="AI147" s="2168" t="n">
        <x:v>31.71484428927201</x:v>
      </x:c>
      <x:c r="AJ147" s="2168"/>
      <x:c r="AK147" s="2168"/>
      <x:c r="AL147" s="2168"/>
      <x:c r="AM147" s="2166"/>
      <x:c r="AN147" s="2166"/>
      <x:c r="AO147" s="2166"/>
      <x:c r="AP147" s="2166"/>
      <x:c r="AQ147" s="2169"/>
      <x:c r="AR147" s="2166"/>
      <x:c r="AS147" s="2166"/>
      <x:c r="AT147" s="2166"/>
      <x:c r="AU147" s="2166"/>
      <x:c r="AV147" s="2166"/>
      <x:c r="AW147" s="149"/>
      <x:c r="AX147" s="144"/>
      <x:c r="AY147" s="144"/>
      <x:c r="AZ147"/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/>
      <x:c r="BO147"/>
      <x:c r="BP147"/>
      <x:c r="BQ147"/>
      <x:c r="BR147"/>
      <x:c r="BS147"/>
      <x:c r="BT147"/>
      <x:c r="BU147"/>
      <x:c r="BV147"/>
      <x:c r="BW147"/>
      <x:c r="BX147"/>
      <x:c r="BY147"/>
      <x:c r="BZ147"/>
      <x:c r="CA147"/>
      <x:c r="CB147"/>
      <x:c r="CC147"/>
      <x:c r="CD147"/>
      <x:c r="CE147"/>
      <x:c r="CF147"/>
      <x:c r="CG147"/>
      <x:c r="CH147"/>
      <x:c r="CI147"/>
      <x:c r="CJ147"/>
      <x:c r="CK147"/>
      <x:c r="CL147"/>
      <x:c r="CM147"/>
      <x:c r="CN147"/>
      <x:c r="CO147"/>
      <x:c r="CP147"/>
      <x:c r="CQ147"/>
      <x:c r="CR147"/>
      <x:c r="CS147"/>
      <x:c r="CT147"/>
      <x:c r="CU147"/>
      <x:c r="CV147"/>
      <x:c r="CW147"/>
      <x:c r="CX147"/>
      <x:c r="CY147"/>
      <x:c r="CZ147"/>
      <x:c r="DA147"/>
      <x:c r="DB147"/>
      <x:c r="DC147"/>
      <x:c r="DD147"/>
      <x:c r="DE147"/>
      <x:c r="DF147"/>
      <x:c r="DG147"/>
      <x:c r="DH147"/>
      <x:c r="DI147"/>
      <x:c r="DJ147"/>
      <x:c r="DK147"/>
      <x:c r="DL147"/>
      <x:c r="DM147"/>
      <x:c r="DN147"/>
      <x:c r="DO147"/>
      <x:c r="DP147"/>
      <x:c r="DQ147"/>
      <x:c r="DR147"/>
      <x:c r="DS147"/>
      <x:c r="DT147"/>
      <x:c r="DU147"/>
      <x:c r="DV147"/>
    </x:row>
    <x:row r="148" ht="23.25">
      <x:c r="A148" s="149"/>
      <x:c r="B148" s="2165" t="str">
        <x:v>API @ 60°F=</x:v>
      </x:c>
      <x:c r="C148" s="149"/>
      <x:c r="D148" s="149"/>
      <x:c r="E148" s="2170" t="n">
        <x:v>31.71484428927201</x:v>
      </x:c>
      <x:c r="F148" s="2171"/>
      <x:c r="G148" s="1376"/>
      <x:c r="H148" s="149"/>
      <x:c r="I148" s="2164"/>
      <x:c r="J148" s="2166"/>
      <x:c r="K148" s="2166"/>
      <x:c r="L148" s="2166"/>
      <x:c r="M148" s="2166"/>
      <x:c r="N148" s="2166"/>
      <x:c r="O148" s="2166"/>
      <x:c r="P148" s="2166"/>
      <x:c r="Q148" s="2166"/>
      <x:c r="R148" s="2166"/>
      <x:c r="S148" s="2166"/>
      <x:c r="T148" s="2166"/>
      <x:c r="U148" s="2166"/>
      <x:c r="V148" s="2166"/>
      <x:c r="W148" s="2166"/>
      <x:c r="X148" s="2166"/>
      <x:c r="Y148" s="2166"/>
      <x:c r="Z148" s="2166"/>
      <x:c r="AA148" s="2166"/>
      <x:c r="AB148" s="2166"/>
      <x:c r="AC148" s="2166"/>
      <x:c r="AD148" s="2166"/>
      <x:c r="AE148" s="2166"/>
      <x:c r="AF148" s="2166"/>
      <x:c r="AG148" s="2166"/>
      <x:c r="AH148" s="2166"/>
      <x:c r="AI148" s="2166"/>
      <x:c r="AJ148" s="2166"/>
      <x:c r="AK148" s="2166"/>
      <x:c r="AL148" s="2166"/>
      <x:c r="AM148" s="2166"/>
      <x:c r="AN148" s="2166"/>
      <x:c r="AO148" s="2166"/>
      <x:c r="AP148" s="2166"/>
      <x:c r="AQ148" s="2169"/>
      <x:c r="AR148" s="2166"/>
      <x:c r="AS148" s="2166"/>
      <x:c r="AT148" s="2166"/>
      <x:c r="AU148" s="2166"/>
      <x:c r="AV148" s="2166"/>
      <x:c r="AW148" s="149"/>
      <x:c r="AX148" s="144"/>
      <x:c r="AY148" s="144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/>
      <x:c r="BU148"/>
      <x:c r="BV148"/>
      <x:c r="BW148"/>
      <x:c r="BX148"/>
      <x:c r="BY148"/>
      <x:c r="BZ148"/>
      <x:c r="CA148"/>
      <x:c r="CB148"/>
      <x:c r="CC148"/>
      <x:c r="CD148"/>
      <x:c r="CE148"/>
      <x:c r="CF148"/>
      <x:c r="CG148"/>
      <x:c r="CH148"/>
      <x:c r="CI148"/>
      <x:c r="CJ148"/>
      <x:c r="CK148"/>
      <x:c r="CL148"/>
      <x:c r="CM148"/>
      <x:c r="CN148"/>
      <x:c r="CO148"/>
      <x:c r="CP148"/>
      <x:c r="CQ148"/>
      <x:c r="CR148"/>
      <x:c r="CS148"/>
      <x:c r="CT148"/>
      <x:c r="CU148"/>
      <x:c r="CV148"/>
      <x:c r="CW148"/>
      <x:c r="CX148"/>
      <x:c r="CY148"/>
      <x:c r="CZ148"/>
      <x:c r="DA148"/>
      <x:c r="DB148"/>
      <x:c r="DC148"/>
      <x:c r="DD148"/>
      <x:c r="DE148"/>
      <x:c r="DF148"/>
      <x:c r="DG148"/>
      <x:c r="DH148"/>
      <x:c r="DI148"/>
      <x:c r="DJ148"/>
      <x:c r="DK148"/>
      <x:c r="DL148"/>
      <x:c r="DM148"/>
      <x:c r="DN148"/>
      <x:c r="DO148"/>
      <x:c r="DP148"/>
      <x:c r="DQ148"/>
      <x:c r="DR148"/>
      <x:c r="DS148"/>
      <x:c r="DT148"/>
      <x:c r="DU148"/>
      <x:c r="DV148"/>
    </x:row>
    <x:row r="149" ht="23.25">
      <x:c r="A149" s="149"/>
      <x:c r="B149" s="2165"/>
      <x:c r="C149" s="149"/>
      <x:c r="D149" s="149"/>
      <x:c r="E149" s="2170"/>
      <x:c r="F149" s="2171"/>
      <x:c r="G149" s="1376"/>
      <x:c r="H149" s="149"/>
      <x:c r="I149" s="2172"/>
      <x:c r="J149" s="2166"/>
      <x:c r="K149" s="2166"/>
      <x:c r="L149" s="2166"/>
      <x:c r="M149" s="2166"/>
      <x:c r="N149" s="2166"/>
      <x:c r="O149" s="2166"/>
      <x:c r="P149" s="2166"/>
      <x:c r="Q149" s="2166"/>
      <x:c r="R149" s="2166"/>
      <x:c r="S149" s="2166" t="n">
        <x:v>60.0000000008</x:v>
      </x:c>
      <x:c r="T149" s="2166"/>
      <x:c r="U149" s="2166"/>
      <x:c r="V149" s="2166"/>
      <x:c r="W149" s="2166"/>
      <x:c r="X149" s="2166"/>
      <x:c r="Y149" s="2166"/>
      <x:c r="Z149" s="2166"/>
      <x:c r="AA149" s="2166"/>
      <x:c r="AB149" s="2166"/>
      <x:c r="AC149" s="2166"/>
      <x:c r="AD149" s="2166"/>
      <x:c r="AE149" s="2166"/>
      <x:c r="AF149" s="2166"/>
      <x:c r="AG149" s="2166"/>
      <x:c r="AH149" s="2166"/>
      <x:c r="AI149" s="2166"/>
      <x:c r="AJ149" s="2166"/>
      <x:c r="AK149" s="2166"/>
      <x:c r="AL149" s="2166"/>
      <x:c r="AM149" s="2166"/>
      <x:c r="AN149" s="2166"/>
      <x:c r="AO149" s="2166"/>
      <x:c r="AP149" s="2166"/>
      <x:c r="AQ149" s="2169"/>
      <x:c r="AR149" s="2166"/>
      <x:c r="AS149" s="2166"/>
      <x:c r="AT149" s="2166"/>
      <x:c r="AU149" s="2166"/>
      <x:c r="AV149" s="2166"/>
      <x:c r="AW149" s="149"/>
      <x:c r="AX149" s="144"/>
      <x:c r="AY149" s="144"/>
      <x:c r="AZ149"/>
      <x:c r="BA149"/>
      <x:c r="BB149"/>
      <x:c r="BC149"/>
      <x:c r="BD149"/>
      <x:c r="BE149"/>
      <x:c r="BF149"/>
      <x:c r="BG149"/>
      <x:c r="BH149"/>
      <x:c r="BI149"/>
      <x:c r="BJ149"/>
      <x:c r="BK149"/>
      <x:c r="BL149"/>
      <x:c r="BM149"/>
      <x:c r="BN149"/>
      <x:c r="BO149"/>
      <x:c r="BP149"/>
      <x:c r="BQ149"/>
      <x:c r="BR149"/>
      <x:c r="BS149"/>
      <x:c r="BT149"/>
      <x:c r="BU149"/>
      <x:c r="BV149"/>
      <x:c r="BW149"/>
      <x:c r="BX149"/>
      <x:c r="BY149"/>
      <x:c r="BZ149"/>
      <x:c r="CA149"/>
      <x:c r="CB149"/>
      <x:c r="CC149"/>
      <x:c r="CD149"/>
      <x:c r="CE149"/>
      <x:c r="CF149"/>
      <x:c r="CG149"/>
      <x:c r="CH149"/>
      <x:c r="CI149"/>
      <x:c r="CJ149"/>
      <x:c r="CK149"/>
      <x:c r="CL149"/>
      <x:c r="CM149"/>
      <x:c r="CN149"/>
      <x:c r="CO149"/>
      <x:c r="CP149"/>
      <x:c r="CQ149"/>
      <x:c r="CR149"/>
      <x:c r="CS149"/>
      <x:c r="CT149"/>
      <x:c r="CU149"/>
      <x:c r="CV149"/>
      <x:c r="CW149"/>
      <x:c r="CX149"/>
      <x:c r="CY149"/>
      <x:c r="CZ149"/>
      <x:c r="DA149"/>
      <x:c r="DB149"/>
      <x:c r="DC149"/>
      <x:c r="DD149"/>
      <x:c r="DE149"/>
      <x:c r="DF149"/>
      <x:c r="DG149"/>
      <x:c r="DH149"/>
      <x:c r="DI149"/>
      <x:c r="DJ149"/>
      <x:c r="DK149"/>
      <x:c r="DL149"/>
      <x:c r="DM149"/>
      <x:c r="DN149"/>
      <x:c r="DO149"/>
      <x:c r="DP149"/>
      <x:c r="DQ149"/>
      <x:c r="DR149"/>
      <x:c r="DS149"/>
      <x:c r="DT149"/>
      <x:c r="DU149"/>
      <x:c r="DV149"/>
    </x:row>
    <x:row r="150" ht="23.25">
      <x:c r="A150" s="149"/>
      <x:c r="B150" s="2165" t="str">
        <x:v>SPECIFIC GRAVITY</x:v>
      </x:c>
      <x:c r="C150" s="149"/>
      <x:c r="D150" s="149"/>
      <x:c r="E150" s="2173" t="n">
        <x:v>0.867</x:v>
      </x:c>
      <x:c r="F150" s="2171"/>
      <x:c r="G150" s="1376"/>
      <x:c r="H150" s="149"/>
      <x:c r="I150" s="2164"/>
      <x:c r="J150" s="2166"/>
      <x:c r="K150" s="2166"/>
      <x:c r="L150" s="2166"/>
      <x:c r="M150" s="2166"/>
      <x:c r="N150" s="2166"/>
      <x:c r="O150" s="2166"/>
      <x:c r="P150" s="2166"/>
      <x:c r="Q150" s="2166"/>
      <x:c r="R150" s="2166"/>
      <x:c r="S150" s="2166"/>
      <x:c r="T150" s="2166"/>
      <x:c r="U150" s="2166"/>
      <x:c r="V150" s="2166"/>
      <x:c r="W150" s="2166"/>
      <x:c r="X150" s="2166"/>
      <x:c r="Y150" s="2166"/>
      <x:c r="Z150" s="2166"/>
      <x:c r="AA150" s="2166"/>
      <x:c r="AB150" s="2166"/>
      <x:c r="AC150" s="2166"/>
      <x:c r="AD150" s="2166"/>
      <x:c r="AE150" s="2166"/>
      <x:c r="AF150" s="2166"/>
      <x:c r="AG150" s="2166"/>
      <x:c r="AH150" s="2166"/>
      <x:c r="AI150" s="2166"/>
      <x:c r="AJ150" s="2166"/>
      <x:c r="AK150" s="2166"/>
      <x:c r="AL150" s="2166"/>
      <x:c r="AM150" s="2166"/>
      <x:c r="AN150" s="2166"/>
      <x:c r="AO150" s="2166"/>
      <x:c r="AP150" s="2166"/>
      <x:c r="AQ150" s="2169"/>
      <x:c r="AR150" s="2166"/>
      <x:c r="AS150" s="2166"/>
      <x:c r="AT150" s="2166"/>
      <x:c r="AU150" s="2166"/>
      <x:c r="AV150" s="2166"/>
      <x:c r="AW150" s="149"/>
      <x:c r="AX150" s="144"/>
      <x:c r="AY150" s="144"/>
      <x:c r="AZ150"/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/>
      <x:c r="BO150"/>
      <x:c r="BP150"/>
      <x:c r="BQ150"/>
      <x:c r="BR150"/>
      <x:c r="BS150"/>
      <x:c r="BT150"/>
      <x:c r="BU150"/>
      <x:c r="BV150"/>
      <x:c r="BW150"/>
      <x:c r="BX150"/>
      <x:c r="BY150"/>
      <x:c r="BZ150"/>
      <x:c r="CA150"/>
      <x:c r="CB150"/>
      <x:c r="CC150"/>
      <x:c r="CD150"/>
      <x:c r="CE150"/>
      <x:c r="CF150"/>
      <x:c r="CG150"/>
      <x:c r="CH150"/>
      <x:c r="CI150"/>
      <x:c r="CJ150"/>
      <x:c r="CK150"/>
      <x:c r="CL150"/>
      <x:c r="CM150"/>
      <x:c r="CN150"/>
      <x:c r="CO150"/>
      <x:c r="CP150"/>
      <x:c r="CQ150"/>
      <x:c r="CR150"/>
      <x:c r="CS150"/>
      <x:c r="CT150"/>
      <x:c r="CU150"/>
      <x:c r="CV150"/>
      <x:c r="CW150"/>
      <x:c r="CX150"/>
      <x:c r="CY150"/>
      <x:c r="CZ150"/>
      <x:c r="DA150"/>
      <x:c r="DB150"/>
      <x:c r="DC150"/>
      <x:c r="DD150"/>
      <x:c r="DE150"/>
      <x:c r="DF150"/>
      <x:c r="DG150"/>
      <x:c r="DH150"/>
      <x:c r="DI150"/>
      <x:c r="DJ150"/>
      <x:c r="DK150"/>
      <x:c r="DL150"/>
      <x:c r="DM150"/>
      <x:c r="DN150"/>
      <x:c r="DO150"/>
      <x:c r="DP150"/>
      <x:c r="DQ150"/>
      <x:c r="DR150"/>
      <x:c r="DS150"/>
      <x:c r="DT150"/>
      <x:c r="DU150"/>
      <x:c r="DV150"/>
    </x:row>
    <x:row r="151" ht="23.25">
      <x:c r="A151" s="149"/>
      <x:c r="B151" s="2165"/>
      <x:c r="C151" s="149"/>
      <x:c r="D151" s="149"/>
      <x:c r="E151" s="2170"/>
      <x:c r="F151" s="2171"/>
      <x:c r="G151" s="1376"/>
      <x:c r="H151" s="149"/>
      <x:c r="I151" s="2164"/>
      <x:c r="J151" s="2166"/>
      <x:c r="K151" s="2166"/>
      <x:c r="L151" s="2166"/>
      <x:c r="M151" s="2166"/>
      <x:c r="N151" s="2166"/>
      <x:c r="O151" s="2166"/>
      <x:c r="P151" s="2166"/>
      <x:c r="Q151" s="2166"/>
      <x:c r="R151" s="2166"/>
      <x:c r="S151" s="2166"/>
      <x:c r="T151" s="2166"/>
      <x:c r="U151" s="2166"/>
      <x:c r="V151" s="2166"/>
      <x:c r="W151" s="2166"/>
      <x:c r="X151" s="2166"/>
      <x:c r="Y151" s="2166"/>
      <x:c r="Z151" s="2166"/>
      <x:c r="AA151" s="2166"/>
      <x:c r="AB151" s="2166"/>
      <x:c r="AC151" s="2166"/>
      <x:c r="AD151" s="2166"/>
      <x:c r="AE151" s="2166"/>
      <x:c r="AF151" s="2166"/>
      <x:c r="AG151" s="2166"/>
      <x:c r="AH151" s="2166"/>
      <x:c r="AI151" s="2166"/>
      <x:c r="AJ151" s="2166"/>
      <x:c r="AK151" s="2166"/>
      <x:c r="AL151" s="2166"/>
      <x:c r="AM151" s="2166"/>
      <x:c r="AN151" s="2166"/>
      <x:c r="AO151" s="2166"/>
      <x:c r="AP151" s="2166"/>
      <x:c r="AQ151" s="2166"/>
      <x:c r="AR151" s="2166"/>
      <x:c r="AS151" s="2166"/>
      <x:c r="AT151" s="2166"/>
      <x:c r="AU151" s="2166"/>
      <x:c r="AV151" s="2166"/>
      <x:c r="AW151" s="149"/>
      <x:c r="AX151" s="144"/>
      <x:c r="AY151" s="144"/>
      <x:c r="AZ151"/>
      <x:c r="BA151"/>
      <x:c r="BB151"/>
      <x:c r="BC151"/>
      <x:c r="BD151"/>
      <x:c r="BE151"/>
      <x:c r="BF151"/>
      <x:c r="BG151"/>
      <x:c r="BH151"/>
      <x:c r="BI151"/>
      <x:c r="BJ151"/>
      <x:c r="BK151"/>
      <x:c r="BL151"/>
      <x:c r="BM151"/>
      <x:c r="BN151"/>
      <x:c r="BO151"/>
      <x:c r="BP151"/>
      <x:c r="BQ151"/>
      <x:c r="BR151"/>
      <x:c r="BS151"/>
      <x:c r="BT151"/>
      <x:c r="BU151"/>
      <x:c r="BV151"/>
      <x:c r="BW151"/>
      <x:c r="BX151"/>
      <x:c r="BY151"/>
      <x:c r="BZ151"/>
      <x:c r="CA151"/>
      <x:c r="CB151"/>
      <x:c r="CC151"/>
      <x:c r="CD151"/>
      <x:c r="CE151"/>
      <x:c r="CF151"/>
      <x:c r="CG151"/>
      <x:c r="CH151"/>
      <x:c r="CI151"/>
      <x:c r="CJ151"/>
      <x:c r="CK151"/>
      <x:c r="CL151"/>
      <x:c r="CM151"/>
      <x:c r="CN151"/>
      <x:c r="CO151"/>
      <x:c r="CP151"/>
      <x:c r="CQ151"/>
      <x:c r="CR151"/>
      <x:c r="CS151"/>
      <x:c r="CT151"/>
      <x:c r="CU151"/>
      <x:c r="CV151"/>
      <x:c r="CW151"/>
      <x:c r="CX151"/>
      <x:c r="CY151"/>
      <x:c r="CZ151"/>
      <x:c r="DA151"/>
      <x:c r="DB151"/>
      <x:c r="DC151"/>
      <x:c r="DD151"/>
      <x:c r="DE151"/>
      <x:c r="DF151"/>
      <x:c r="DG151"/>
      <x:c r="DH151"/>
      <x:c r="DI151"/>
      <x:c r="DJ151"/>
      <x:c r="DK151"/>
      <x:c r="DL151"/>
      <x:c r="DM151"/>
      <x:c r="DN151"/>
      <x:c r="DO151"/>
      <x:c r="DP151"/>
      <x:c r="DQ151"/>
      <x:c r="DR151"/>
      <x:c r="DS151"/>
      <x:c r="DT151"/>
      <x:c r="DU151"/>
      <x:c r="DV151"/>
    </x:row>
    <x:row r="152" ht="23.25">
      <x:c r="A152" s="149"/>
      <x:c r="B152" s="2165" t="str">
        <x:v>DENSITY @ 15.0º C.</x:v>
      </x:c>
      <x:c r="C152" s="149"/>
      <x:c r="D152" s="149"/>
      <x:c r="E152" s="2170" t="n">
        <x:v>866.4767449248361</x:v>
      </x:c>
      <x:c r="F152" s="2174"/>
      <x:c r="G152" s="1376"/>
      <x:c r="H152" s="149"/>
      <x:c r="I152" s="2164"/>
      <x:c r="J152" s="2166"/>
      <x:c r="K152" s="2166"/>
      <x:c r="L152" s="2166"/>
      <x:c r="M152" s="2166"/>
      <x:c r="N152" s="2166"/>
      <x:c r="O152" s="2166"/>
      <x:c r="P152" s="2166"/>
      <x:c r="Q152" s="2166"/>
      <x:c r="R152" s="2166"/>
      <x:c r="S152" s="2166"/>
      <x:c r="T152" s="2166"/>
      <x:c r="U152" s="2166"/>
      <x:c r="V152" s="2166"/>
      <x:c r="W152" s="2166"/>
      <x:c r="X152" s="2166"/>
      <x:c r="Y152" s="2166"/>
      <x:c r="Z152" s="2166"/>
      <x:c r="AA152" s="2166"/>
      <x:c r="AB152" s="2166"/>
      <x:c r="AC152" s="2166"/>
      <x:c r="AD152" s="2166"/>
      <x:c r="AE152" s="2166"/>
      <x:c r="AF152" s="2166"/>
      <x:c r="AG152" s="2166"/>
      <x:c r="AH152" s="2166"/>
      <x:c r="AI152" s="2166"/>
      <x:c r="AJ152" s="2166"/>
      <x:c r="AK152" s="2166"/>
      <x:c r="AL152" s="2166"/>
      <x:c r="AM152" s="2166"/>
      <x:c r="AN152" s="2166"/>
      <x:c r="AO152" s="2166"/>
      <x:c r="AP152" s="2166"/>
      <x:c r="AQ152" s="2166"/>
      <x:c r="AR152" s="2166"/>
      <x:c r="AS152" s="2166"/>
      <x:c r="AT152" s="2166"/>
      <x:c r="AU152" s="2166"/>
      <x:c r="AV152" s="2166"/>
      <x:c r="AW152" s="149"/>
      <x:c r="AX152" s="144"/>
      <x:c r="AY152" s="144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/>
      <x:c r="BU152"/>
      <x:c r="BV152"/>
      <x:c r="BW152"/>
      <x:c r="BX152"/>
      <x:c r="BY152"/>
      <x:c r="BZ152"/>
      <x:c r="CA152"/>
      <x:c r="CB152"/>
      <x:c r="CC152"/>
      <x:c r="CD152"/>
      <x:c r="CE152"/>
      <x:c r="CF152"/>
      <x:c r="CG152"/>
      <x:c r="CH152"/>
      <x:c r="CI152"/>
      <x:c r="CJ152"/>
      <x:c r="CK152"/>
      <x:c r="CL152"/>
      <x:c r="CM152"/>
      <x:c r="CN152"/>
      <x:c r="CO152"/>
      <x:c r="CP152"/>
      <x:c r="CQ152"/>
      <x:c r="CR152"/>
      <x:c r="CS152"/>
      <x:c r="CT152"/>
      <x:c r="CU152"/>
      <x:c r="CV152"/>
      <x:c r="CW152"/>
      <x:c r="CX152"/>
      <x:c r="CY152"/>
      <x:c r="CZ152"/>
      <x:c r="DA152"/>
      <x:c r="DB152"/>
      <x:c r="DC152"/>
      <x:c r="DD152"/>
      <x:c r="DE152"/>
      <x:c r="DF152"/>
      <x:c r="DG152"/>
      <x:c r="DH152"/>
      <x:c r="DI152"/>
      <x:c r="DJ152"/>
      <x:c r="DK152"/>
      <x:c r="DL152"/>
      <x:c r="DM152"/>
      <x:c r="DN152"/>
      <x:c r="DO152"/>
      <x:c r="DP152"/>
      <x:c r="DQ152"/>
      <x:c r="DR152"/>
      <x:c r="DS152"/>
      <x:c r="DT152"/>
      <x:c r="DU152"/>
      <x:c r="DV152"/>
    </x:row>
    <x:row r="153" ht="15.75">
      <x:c r="A153" s="1379"/>
      <x:c r="B153" s="1380"/>
      <x:c r="C153" s="1381"/>
      <x:c r="D153" s="1381"/>
      <x:c r="E153" s="1381"/>
      <x:c r="F153" s="1381"/>
      <x:c r="G153" s="1382"/>
      <x:c r="H153" s="149"/>
      <x:c r="I153" s="1377"/>
      <x:c r="J153" s="144"/>
      <x:c r="K153" s="1377"/>
      <x:c r="L153" s="1377"/>
      <x:c r="M153" s="1377"/>
      <x:c r="N153" s="1377"/>
      <x:c r="O153" s="1377"/>
      <x:c r="P153" s="2175"/>
      <x:c r="Q153" s="144"/>
      <x:c r="R153" s="1377"/>
      <x:c r="S153" s="1377"/>
      <x:c r="T153" s="144"/>
      <x:c r="U153" s="144"/>
      <x:c r="V153" s="144"/>
      <x:c r="W153" s="144"/>
      <x:c r="X153" s="144"/>
      <x:c r="Y153" s="1377"/>
      <x:c r="Z153" s="144"/>
      <x:c r="AA153" s="144"/>
      <x:c r="AB153" s="144"/>
      <x:c r="AC153" s="144"/>
      <x:c r="AD153" s="1377"/>
      <x:c r="AE153" s="1377"/>
      <x:c r="AF153" s="144"/>
      <x:c r="AG153" s="144"/>
      <x:c r="AH153" s="144"/>
      <x:c r="AI153" s="144"/>
      <x:c r="AJ153" s="144"/>
      <x:c r="AK153" s="144"/>
      <x:c r="AL153" s="144"/>
      <x:c r="AM153" s="144"/>
      <x:c r="AN153" s="144"/>
      <x:c r="AO153" s="144"/>
      <x:c r="AP153" s="144"/>
      <x:c r="AQ153" s="1377"/>
      <x:c r="AR153" s="1377"/>
      <x:c r="AS153" s="144"/>
      <x:c r="AT153" s="144"/>
      <x:c r="AU153" s="144"/>
      <x:c r="AV153" s="144"/>
      <x:c r="AW153" s="2175"/>
      <x:c r="AX153" s="144"/>
      <x:c r="AY153" s="144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/>
      <x:c r="BU153"/>
      <x:c r="BV153"/>
      <x:c r="BW153"/>
      <x:c r="BX153"/>
      <x:c r="BY153"/>
      <x:c r="BZ153"/>
      <x:c r="CA153"/>
      <x:c r="CB153"/>
      <x:c r="CC153"/>
      <x:c r="CD153"/>
      <x:c r="CE153"/>
      <x:c r="CF153"/>
      <x:c r="CG153"/>
      <x:c r="CH153"/>
      <x:c r="CI153"/>
      <x:c r="CJ153"/>
      <x:c r="CK153"/>
      <x:c r="CL153"/>
      <x:c r="CM153"/>
      <x:c r="CN153"/>
      <x:c r="CO153"/>
      <x:c r="CP153"/>
      <x:c r="CQ153"/>
      <x:c r="CR153"/>
      <x:c r="CS153"/>
      <x:c r="CT153"/>
      <x:c r="CU153"/>
      <x:c r="CV153"/>
      <x:c r="CW153"/>
      <x:c r="CX153"/>
      <x:c r="CY153"/>
      <x:c r="CZ153"/>
      <x:c r="DA153"/>
      <x:c r="DB153"/>
      <x:c r="DC153"/>
      <x:c r="DD153"/>
      <x:c r="DE153"/>
      <x:c r="DF153"/>
      <x:c r="DG153"/>
      <x:c r="DH153"/>
      <x:c r="DI153"/>
      <x:c r="DJ153"/>
      <x:c r="DK153"/>
      <x:c r="DL153"/>
      <x:c r="DM153"/>
      <x:c r="DN153"/>
      <x:c r="DO153"/>
      <x:c r="DP153"/>
      <x:c r="DQ153"/>
      <x:c r="DR153"/>
      <x:c r="DS153"/>
      <x:c r="DT153"/>
      <x:c r="DU153"/>
      <x:c r="DV153"/>
    </x:row>
    <x:row r="154" ht="19.5">
      <x:c r="A154" s="1383"/>
      <x:c r="B154" s="1383"/>
      <x:c r="C154" s="1383"/>
      <x:c r="D154" s="1383"/>
      <x:c r="E154" s="1384"/>
      <x:c r="F154" s="1383"/>
      <x:c r="G154" s="1383"/>
      <x:c r="H154" s="1383"/>
      <x:c r="I154" s="1377"/>
      <x:c r="J154" s="144"/>
      <x:c r="K154" s="1377"/>
      <x:c r="L154" s="1377"/>
      <x:c r="M154" s="1377"/>
      <x:c r="N154" s="1377"/>
      <x:c r="O154" s="1377"/>
      <x:c r="P154" s="2175"/>
      <x:c r="Q154" s="144"/>
      <x:c r="R154" s="1377"/>
      <x:c r="S154" s="1377"/>
      <x:c r="T154" s="144"/>
      <x:c r="U154" s="144"/>
      <x:c r="V154" s="144"/>
      <x:c r="W154" s="144"/>
      <x:c r="X154" s="144"/>
      <x:c r="Y154" s="1377"/>
      <x:c r="Z154" s="144"/>
      <x:c r="AA154" s="144"/>
      <x:c r="AB154" s="144"/>
      <x:c r="AC154" s="144"/>
      <x:c r="AD154" s="1377"/>
      <x:c r="AE154" s="1377"/>
      <x:c r="AF154" s="144"/>
      <x:c r="AG154" s="144"/>
      <x:c r="AH154" s="144"/>
      <x:c r="AI154" s="144"/>
      <x:c r="AJ154" s="144"/>
      <x:c r="AK154" s="144"/>
      <x:c r="AL154" s="144"/>
      <x:c r="AM154" s="144"/>
      <x:c r="AN154" s="144"/>
      <x:c r="AO154" s="144"/>
      <x:c r="AP154" s="144"/>
      <x:c r="AQ154" s="1377"/>
      <x:c r="AR154" s="1377"/>
      <x:c r="AS154" s="144"/>
      <x:c r="AT154" s="144"/>
      <x:c r="AU154" s="144"/>
      <x:c r="AV154" s="144"/>
      <x:c r="AW154" s="2175"/>
      <x:c r="AX154" s="144"/>
      <x:c r="AY154" s="14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/>
      <x:c r="BU154"/>
      <x:c r="BV154"/>
      <x:c r="BW154"/>
      <x:c r="BX154"/>
      <x:c r="BY154"/>
      <x:c r="BZ154"/>
      <x:c r="CA154"/>
      <x:c r="CB154"/>
      <x:c r="CC154"/>
      <x:c r="CD154"/>
      <x:c r="CE154"/>
      <x:c r="CF154"/>
      <x:c r="CG154"/>
      <x:c r="CH154"/>
      <x:c r="CI154"/>
      <x:c r="CJ154"/>
      <x:c r="CK154"/>
      <x:c r="CL154"/>
      <x:c r="CM154"/>
      <x:c r="CN154"/>
      <x:c r="CO154"/>
      <x:c r="CP154"/>
      <x:c r="CQ154"/>
      <x:c r="CR154"/>
      <x:c r="CS154"/>
      <x:c r="CT154"/>
      <x:c r="CU154"/>
      <x:c r="CV154"/>
      <x:c r="CW154"/>
      <x:c r="CX154"/>
      <x:c r="CY154"/>
      <x:c r="CZ154"/>
      <x:c r="DA154"/>
      <x:c r="DB154"/>
      <x:c r="DC154"/>
      <x:c r="DD154"/>
      <x:c r="DE154"/>
      <x:c r="DF154"/>
      <x:c r="DG154"/>
      <x:c r="DH154"/>
      <x:c r="DI154"/>
      <x:c r="DJ154"/>
      <x:c r="DK154"/>
      <x:c r="DL154"/>
      <x:c r="DM154"/>
      <x:c r="DN154"/>
      <x:c r="DO154"/>
      <x:c r="DP154"/>
      <x:c r="DQ154"/>
      <x:c r="DR154"/>
      <x:c r="DS154"/>
      <x:c r="DT154"/>
      <x:c r="DU154"/>
      <x:c r="DV154"/>
    </x:row>
    <x:row r="155">
      <x:c r="A155" s="1385"/>
      <x:c r="B155" s="1385"/>
      <x:c r="C155" s="1385"/>
      <x:c r="D155" s="1385"/>
      <x:c r="E155" s="1370"/>
      <x:c r="F155" s="1385"/>
      <x:c r="G155" s="1385"/>
      <x:c r="H155" s="1385"/>
      <x:c r="I155" s="2176"/>
      <x:c r="J155" s="2177"/>
      <x:c r="K155" s="2175"/>
      <x:c r="L155" s="2175"/>
      <x:c r="M155" s="2175"/>
      <x:c r="N155" s="2175"/>
      <x:c r="O155" s="2175"/>
      <x:c r="P155" s="2178"/>
      <x:c r="Q155" s="2179"/>
      <x:c r="R155" s="2180"/>
      <x:c r="S155" s="2178"/>
      <x:c r="T155" s="2181"/>
      <x:c r="U155" s="2182"/>
      <x:c r="V155" s="2180"/>
      <x:c r="W155" s="2178"/>
      <x:c r="X155" s="2178"/>
      <x:c r="Y155" s="2183"/>
      <x:c r="Z155" s="2178"/>
      <x:c r="AA155" s="2179"/>
      <x:c r="AB155" s="2178"/>
      <x:c r="AC155" s="2178"/>
      <x:c r="AD155" s="2178"/>
      <x:c r="AE155" s="2178"/>
      <x:c r="AF155" s="2178"/>
      <x:c r="AG155" s="2183"/>
      <x:c r="AH155" s="2178"/>
      <x:c r="AI155" s="2178"/>
      <x:c r="AJ155" s="2178"/>
      <x:c r="AK155" s="2178"/>
      <x:c r="AL155" s="2178"/>
      <x:c r="AM155" s="2178"/>
      <x:c r="AN155" s="2179"/>
      <x:c r="AO155" s="2178"/>
      <x:c r="AP155" s="2178"/>
      <x:c r="AQ155" s="2178"/>
      <x:c r="AR155" s="2178"/>
      <x:c r="AS155" s="2178"/>
      <x:c r="AT155" s="2183"/>
      <x:c r="AU155" s="2178"/>
      <x:c r="AV155" s="2178"/>
      <x:c r="AW155" s="144"/>
      <x:c r="AX155" s="144"/>
      <x:c r="AY155" s="144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/>
      <x:c r="BU155"/>
      <x:c r="BV155"/>
      <x:c r="BW155"/>
      <x:c r="BX155"/>
      <x:c r="BY155"/>
      <x:c r="BZ155"/>
      <x:c r="CA155"/>
      <x:c r="CB155"/>
      <x:c r="CC155"/>
      <x:c r="CD155"/>
      <x:c r="CE155"/>
      <x:c r="CF155"/>
      <x:c r="CG155"/>
      <x:c r="CH155"/>
      <x:c r="CI155"/>
      <x:c r="CJ155"/>
      <x:c r="CK155"/>
      <x:c r="CL155"/>
      <x:c r="CM155"/>
      <x:c r="CN155"/>
      <x:c r="CO155"/>
      <x:c r="CP155"/>
      <x:c r="CQ155"/>
      <x:c r="CR155"/>
      <x:c r="CS155"/>
      <x:c r="CT155"/>
      <x:c r="CU155"/>
      <x:c r="CV155"/>
      <x:c r="CW155"/>
      <x:c r="CX155"/>
      <x:c r="CY155"/>
      <x:c r="CZ155"/>
      <x:c r="DA155"/>
      <x:c r="DB155"/>
      <x:c r="DC155"/>
      <x:c r="DD155"/>
      <x:c r="DE155"/>
      <x:c r="DF155"/>
      <x:c r="DG155"/>
      <x:c r="DH155"/>
      <x:c r="DI155"/>
      <x:c r="DJ155"/>
      <x:c r="DK155"/>
      <x:c r="DL155"/>
      <x:c r="DM155"/>
      <x:c r="DN155"/>
      <x:c r="DO155"/>
      <x:c r="DP155"/>
      <x:c r="DQ155"/>
      <x:c r="DR155"/>
      <x:c r="DS155"/>
      <x:c r="DT155"/>
      <x:c r="DU155"/>
      <x:c r="DV155"/>
    </x:row>
    <x:row r="156">
      <x:c r="A156" s="2184" t="str">
        <x:v>1A</x:v>
      </x:c>
      <x:c r="B156" s="2184" t="str">
        <x:v>53B</x:v>
      </x:c>
      <x:c r="C156" s="1385"/>
      <x:c r="D156" s="1385"/>
      <x:c r="E156" s="1385"/>
      <x:c r="F156" s="1385"/>
      <x:c r="G156" s="1386"/>
      <x:c r="H156" s="1385"/>
      <x:c r="I156" s="2176"/>
      <x:c r="J156" s="2177"/>
      <x:c r="K156" s="2175"/>
      <x:c r="L156" s="2175"/>
      <x:c r="M156" s="2175"/>
      <x:c r="N156" s="2175"/>
      <x:c r="O156" s="2175"/>
      <x:c r="P156" s="2178"/>
      <x:c r="Q156" s="2179"/>
      <x:c r="R156" s="2185"/>
      <x:c r="S156" s="2178"/>
      <x:c r="T156" s="2186"/>
      <x:c r="U156" s="2187"/>
      <x:c r="V156" s="2185"/>
      <x:c r="W156" s="2178"/>
      <x:c r="X156" s="2178"/>
      <x:c r="Y156" s="2183"/>
      <x:c r="Z156" s="2178"/>
      <x:c r="AA156" s="2179"/>
      <x:c r="AB156" s="2178"/>
      <x:c r="AC156" s="2178"/>
      <x:c r="AD156" s="2178"/>
      <x:c r="AE156" s="2178"/>
      <x:c r="AF156" s="2178"/>
      <x:c r="AG156" s="2183"/>
      <x:c r="AH156" s="2178"/>
      <x:c r="AI156" s="2178"/>
      <x:c r="AJ156" s="2178"/>
      <x:c r="AK156" s="2178"/>
      <x:c r="AL156" s="2178"/>
      <x:c r="AM156" s="2178"/>
      <x:c r="AN156" s="2179"/>
      <x:c r="AO156" s="2178"/>
      <x:c r="AP156" s="2178"/>
      <x:c r="AQ156" s="2178"/>
      <x:c r="AR156" s="2178"/>
      <x:c r="AS156" s="2178"/>
      <x:c r="AT156" s="2183"/>
      <x:c r="AU156" s="2178"/>
      <x:c r="AV156" s="2178"/>
      <x:c r="AW156" s="144"/>
      <x:c r="AX156" s="144"/>
      <x:c r="AY156" s="144"/>
      <x:c r="AZ156"/>
      <x:c r="BA156"/>
      <x:c r="BB156"/>
      <x:c r="BC156"/>
      <x:c r="BD156"/>
      <x:c r="BE156"/>
      <x:c r="BF156"/>
      <x:c r="BG156"/>
      <x:c r="BH156"/>
      <x:c r="BI156"/>
      <x:c r="BJ156"/>
      <x:c r="BK156"/>
      <x:c r="BL156"/>
      <x:c r="BM156"/>
      <x:c r="BN156"/>
      <x:c r="BO156"/>
      <x:c r="BP156"/>
      <x:c r="BQ156"/>
      <x:c r="BR156"/>
      <x:c r="BS156"/>
      <x:c r="BT156"/>
      <x:c r="BU156"/>
      <x:c r="BV156"/>
      <x:c r="BW156"/>
      <x:c r="BX156"/>
      <x:c r="BY156"/>
      <x:c r="BZ156"/>
      <x:c r="CA156"/>
      <x:c r="CB156"/>
      <x:c r="CC156"/>
      <x:c r="CD156"/>
      <x:c r="CE156"/>
      <x:c r="CF156"/>
      <x:c r="CG156"/>
      <x:c r="CH156"/>
      <x:c r="CI156"/>
      <x:c r="CJ156"/>
      <x:c r="CK156"/>
      <x:c r="CL156"/>
      <x:c r="CM156"/>
      <x:c r="CN156"/>
      <x:c r="CO156"/>
      <x:c r="CP156"/>
      <x:c r="CQ156"/>
      <x:c r="CR156"/>
      <x:c r="CS156"/>
      <x:c r="CT156"/>
      <x:c r="CU156"/>
      <x:c r="CV156"/>
      <x:c r="CW156"/>
      <x:c r="CX156"/>
      <x:c r="CY156"/>
      <x:c r="CZ156"/>
      <x:c r="DA156"/>
      <x:c r="DB156"/>
      <x:c r="DC156"/>
      <x:c r="DD156"/>
      <x:c r="DE156"/>
      <x:c r="DF156"/>
      <x:c r="DG156"/>
      <x:c r="DH156"/>
      <x:c r="DI156"/>
      <x:c r="DJ156"/>
      <x:c r="DK156"/>
      <x:c r="DL156"/>
      <x:c r="DM156"/>
      <x:c r="DN156"/>
      <x:c r="DO156"/>
      <x:c r="DP156"/>
      <x:c r="DQ156"/>
      <x:c r="DR156"/>
      <x:c r="DS156"/>
      <x:c r="DT156"/>
      <x:c r="DU156"/>
      <x:c r="DV156"/>
    </x:row>
    <x:row r="157" ht="15.75">
      <x:c r="A157" s="2184" t="str">
        <x:v>1B</x:v>
      </x:c>
      <x:c r="B157" s="2184" t="str">
        <x:v>53B</x:v>
      </x:c>
      <x:c r="C157" s="1385"/>
      <x:c r="D157" s="1385"/>
      <x:c r="E157" s="1385"/>
      <x:c r="F157" s="1385"/>
      <x:c r="G157" s="1386"/>
      <x:c r="H157" s="1385"/>
      <x:c r="I157" s="2176"/>
      <x:c r="J157" s="1252" t="str">
        <x:v>Product Type</x:v>
      </x:c>
      <x:c r="K157" s="3077" t="str">
        <x:v>DENSITY RANGE</x:v>
      </x:c>
      <x:c r="L157" s="3077"/>
      <x:c r="M157" s="3077" t="str">
        <x:v>API GRAVITY</x:v>
      </x:c>
      <x:c r="N157" s="3077"/>
      <x:c r="O157" s="2188" t="str">
        <x:v>K0</x:v>
      </x:c>
      <x:c r="P157" s="2188" t="str">
        <x:v>K1</x:v>
      </x:c>
      <x:c r="Q157" s="1860" t="str">
        <x:v>K2</x:v>
      </x:c>
      <x:c r="R157" s="1860" t="str">
        <x:v>d_alpha</x:v>
      </x:c>
      <x:c r="S157" s="1860" t="str">
        <x:v>i</x:v>
      </x:c>
      <x:c r="T157" s="1860" t="str">
        <x:v>ai</x:v>
      </x:c>
      <x:c r="U157" s="1559"/>
      <x:c r="V157" s="1559"/>
      <x:c r="W157" s="1861"/>
      <x:c r="X157" s="1861"/>
      <x:c r="Y157" s="1861"/>
      <x:c r="Z157" s="2178"/>
      <x:c r="AA157" s="2179"/>
      <x:c r="AB157" s="2178"/>
      <x:c r="AC157" s="2178"/>
      <x:c r="AD157" s="2178"/>
      <x:c r="AE157" s="2178"/>
      <x:c r="AF157" s="2178"/>
      <x:c r="AG157" s="2183"/>
      <x:c r="AH157" s="2178"/>
      <x:c r="AI157" s="2178"/>
      <x:c r="AJ157" s="2178"/>
      <x:c r="AK157" s="2178"/>
      <x:c r="AL157" s="2178"/>
      <x:c r="AM157" s="2178"/>
      <x:c r="AN157" s="2179"/>
      <x:c r="AO157" s="2178"/>
      <x:c r="AP157" s="2178"/>
      <x:c r="AQ157" s="2178"/>
      <x:c r="AR157" s="2178"/>
      <x:c r="AS157" s="2178"/>
      <x:c r="AT157" s="2183"/>
      <x:c r="AU157" s="2178"/>
      <x:c r="AV157" s="2178"/>
      <x:c r="AW157" s="144"/>
      <x:c r="AX157" s="144"/>
      <x:c r="AY157" s="144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/>
      <x:c r="BU157"/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  <x:c r="CK157"/>
      <x:c r="CL157"/>
      <x:c r="CM157"/>
      <x:c r="CN157"/>
      <x:c r="CO157"/>
      <x:c r="CP157"/>
      <x:c r="CQ157"/>
      <x:c r="CR157"/>
      <x:c r="CS157"/>
      <x:c r="CT157"/>
      <x:c r="CU157"/>
      <x:c r="CV157"/>
      <x:c r="CW157"/>
      <x:c r="CX157"/>
      <x:c r="CY157"/>
      <x:c r="CZ157"/>
      <x:c r="DA157"/>
      <x:c r="DB157"/>
      <x:c r="DC157"/>
      <x:c r="DD157"/>
      <x:c r="DE157"/>
      <x:c r="DF157"/>
      <x:c r="DG157"/>
      <x:c r="DH157"/>
      <x:c r="DI157"/>
      <x:c r="DJ157"/>
      <x:c r="DK157"/>
      <x:c r="DL157"/>
      <x:c r="DM157"/>
      <x:c r="DN157"/>
      <x:c r="DO157"/>
      <x:c r="DP157"/>
      <x:c r="DQ157"/>
      <x:c r="DR157"/>
      <x:c r="DS157"/>
      <x:c r="DT157"/>
      <x:c r="DU157"/>
      <x:c r="DV157"/>
    </x:row>
    <x:row r="158">
      <x:c r="A158" s="2184" t="str">
        <x:v>54A</x:v>
      </x:c>
      <x:c r="B158" s="2184" t="str">
        <x:v>53A</x:v>
      </x:c>
      <x:c r="C158" s="1385"/>
      <x:c r="D158" s="1385"/>
      <x:c r="E158" s="1385"/>
      <x:c r="F158" s="1385"/>
      <x:c r="G158" s="1385"/>
      <x:c r="H158" s="1385"/>
      <x:c r="I158" s="2189" t="n">
        <x:v>1</x:v>
      </x:c>
      <x:c r="J158" s="149" t="str">
        <x:v>Curde Oil</x:v>
      </x:c>
      <x:c r="K158" s="149" t="n">
        <x:v>610.6</x:v>
      </x:c>
      <x:c r="L158" s="149" t="n">
        <x:v>1163.5</x:v>
      </x:c>
      <x:c r="M158" s="2149" t="n">
        <x:f t="shared" ref="M158:N163" si="193">(141.5/(K158/1000)-131.5)*0.999016</x:f>
        <x:v>100.14063740189977</x:v>
      </x:c>
      <x:c r="N158" s="2149" t="n">
        <x:f t="shared" si="193"/>
        <x:v>-9.874459608079077</x:v>
      </x:c>
      <x:c r="O158" s="1210" t="n">
        <x:v>341.0957</x:v>
      </x:c>
      <x:c r="P158" s="1210" t="n">
        <x:v>0</x:v>
      </x:c>
      <x:c r="Q158" s="136" t="n">
        <x:v>0</x:v>
      </x:c>
      <x:c r="R158" s="136" t="n">
        <x:v>2</x:v>
      </x:c>
      <x:c r="S158" s="136" t="n">
        <x:v>1</x:v>
      </x:c>
      <x:c r="T158" s="2190" t="n">
        <x:v>-0.148759</x:v>
      </x:c>
      <x:c r="U158" s="144"/>
      <x:c r="V158" s="144"/>
      <x:c r="W158" s="144"/>
      <x:c r="X158" s="2177"/>
      <x:c r="Y158" s="2177"/>
      <x:c r="Z158" s="2178"/>
      <x:c r="AA158" s="2179"/>
      <x:c r="AB158" s="2178"/>
      <x:c r="AC158" s="2178"/>
      <x:c r="AD158" s="2178"/>
      <x:c r="AE158" s="2178"/>
      <x:c r="AF158" s="2178"/>
      <x:c r="AG158" s="2183"/>
      <x:c r="AH158" s="2178"/>
      <x:c r="AI158" s="2178"/>
      <x:c r="AJ158" s="2178"/>
      <x:c r="AK158" s="2178"/>
      <x:c r="AL158" s="2178"/>
      <x:c r="AM158" s="2178"/>
      <x:c r="AN158" s="2179"/>
      <x:c r="AO158" s="2178"/>
      <x:c r="AP158" s="2178"/>
      <x:c r="AQ158" s="2178"/>
      <x:c r="AR158" s="2178"/>
      <x:c r="AS158" s="2178"/>
      <x:c r="AT158" s="2183"/>
      <x:c r="AU158" s="2178"/>
      <x:c r="AV158" s="2178"/>
      <x:c r="AW158" s="144"/>
      <x:c r="AX158" s="144"/>
      <x:c r="AY158" s="144"/>
      <x:c r="AZ158"/>
      <x:c r="BA158"/>
      <x:c r="BB158"/>
      <x:c r="BC158"/>
      <x:c r="BD158"/>
      <x:c r="BE158"/>
      <x:c r="BF158"/>
      <x:c r="BG158"/>
      <x:c r="BH158"/>
      <x:c r="BI158"/>
      <x:c r="BJ158"/>
      <x:c r="BK158"/>
      <x:c r="BL158"/>
      <x:c r="BM158"/>
      <x:c r="BN158"/>
      <x:c r="BO158"/>
      <x:c r="BP158"/>
      <x:c r="BQ158"/>
      <x:c r="BR158"/>
      <x:c r="BS158"/>
      <x:c r="BT158"/>
      <x:c r="BU158"/>
      <x:c r="BV158"/>
      <x:c r="BW158"/>
      <x:c r="BX158"/>
      <x:c r="BY158"/>
      <x:c r="BZ158"/>
      <x:c r="CA158"/>
      <x:c r="CB158"/>
      <x:c r="CC158"/>
      <x:c r="CD158"/>
      <x:c r="CE158"/>
      <x:c r="CF158"/>
      <x:c r="CG158"/>
      <x:c r="CH158"/>
      <x:c r="CI158"/>
      <x:c r="CJ158"/>
      <x:c r="CK158"/>
      <x:c r="CL158"/>
      <x:c r="CM158"/>
      <x:c r="CN158"/>
      <x:c r="CO158"/>
      <x:c r="CP158"/>
      <x:c r="CQ158"/>
      <x:c r="CR158"/>
      <x:c r="CS158"/>
      <x:c r="CT158"/>
      <x:c r="CU158"/>
      <x:c r="CV158"/>
      <x:c r="CW158"/>
      <x:c r="CX158"/>
      <x:c r="CY158"/>
      <x:c r="CZ158"/>
      <x:c r="DA158"/>
      <x:c r="DB158"/>
      <x:c r="DC158"/>
      <x:c r="DD158"/>
      <x:c r="DE158"/>
      <x:c r="DF158"/>
      <x:c r="DG158"/>
      <x:c r="DH158"/>
      <x:c r="DI158"/>
      <x:c r="DJ158"/>
      <x:c r="DK158"/>
      <x:c r="DL158"/>
      <x:c r="DM158"/>
      <x:c r="DN158"/>
      <x:c r="DO158"/>
      <x:c r="DP158"/>
      <x:c r="DQ158"/>
      <x:c r="DR158"/>
      <x:c r="DS158"/>
      <x:c r="DT158"/>
      <x:c r="DU158"/>
      <x:c r="DV158"/>
    </x:row>
    <x:row r="159">
      <x:c r="A159" s="2184" t="str">
        <x:v>54B</x:v>
      </x:c>
      <x:c r="B159" s="2184" t="str">
        <x:v>53B</x:v>
      </x:c>
      <x:c r="C159" s="1385"/>
      <x:c r="D159" s="1385"/>
      <x:c r="E159" s="1385"/>
      <x:c r="F159" s="1385"/>
      <x:c r="G159" s="1385"/>
      <x:c r="H159" s="1385"/>
      <x:c r="I159" s="2189" t="n">
        <x:v>2</x:v>
      </x:c>
      <x:c r="J159" s="149" t="str">
        <x:v>fuel Oil</x:v>
      </x:c>
      <x:c r="K159" s="149" t="n">
        <x:v>838.3127</x:v>
      </x:c>
      <x:c r="L159" s="149" t="n">
        <x:v>1163.5</x:v>
      </x:c>
      <x:c r="M159" s="2149" t="n">
        <x:f t="shared" si="193"/>
        <x:v>37.25473592387329</x:v>
      </x:c>
      <x:c r="N159" s="2149" t="n">
        <x:f t="shared" si="193"/>
        <x:v>-9.874459608079077</x:v>
      </x:c>
      <x:c r="O159" s="1210" t="n">
        <x:v>103.872</x:v>
      </x:c>
      <x:c r="P159" s="1210" t="n">
        <x:v>0.2701</x:v>
      </x:c>
      <x:c r="Q159" s="136" t="n">
        <x:v>0</x:v>
      </x:c>
      <x:c r="R159" s="136" t="n">
        <x:v>1.3</x:v>
      </x:c>
      <x:c r="S159" s="136" t="n">
        <x:v>2</x:v>
      </x:c>
      <x:c r="T159" s="2190" t="n">
        <x:v>-0.267408</x:v>
      </x:c>
      <x:c r="U159" s="144"/>
      <x:c r="V159" s="144"/>
      <x:c r="W159" s="144"/>
      <x:c r="X159" s="2177"/>
      <x:c r="Y159" s="2177"/>
      <x:c r="Z159" s="2178"/>
      <x:c r="AA159" s="2179"/>
      <x:c r="AB159" s="2178"/>
      <x:c r="AC159" s="2178"/>
      <x:c r="AD159" s="2178"/>
      <x:c r="AE159" s="2178"/>
      <x:c r="AF159" s="2178"/>
      <x:c r="AG159" s="2183"/>
      <x:c r="AH159" s="2178"/>
      <x:c r="AI159" s="2178"/>
      <x:c r="AJ159" s="2178"/>
      <x:c r="AK159" s="2178"/>
      <x:c r="AL159" s="2178"/>
      <x:c r="AM159" s="2178"/>
      <x:c r="AN159" s="2179"/>
      <x:c r="AO159" s="2178"/>
      <x:c r="AP159" s="2178"/>
      <x:c r="AQ159" s="2178"/>
      <x:c r="AR159" s="2178"/>
      <x:c r="AS159" s="2178"/>
      <x:c r="AT159" s="2183"/>
      <x:c r="AU159" s="2178"/>
      <x:c r="AV159" s="2178"/>
      <x:c r="AW159" s="144"/>
      <x:c r="AX159" s="144"/>
      <x:c r="AY159" s="144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/>
      <x:c r="BU159"/>
      <x:c r="BV159"/>
      <x:c r="BW159"/>
      <x:c r="BX159"/>
      <x:c r="BY159"/>
      <x:c r="BZ159"/>
      <x:c r="CA159"/>
      <x:c r="CB159"/>
      <x:c r="CC159"/>
      <x:c r="CD159"/>
      <x:c r="CE159"/>
      <x:c r="CF159"/>
      <x:c r="CG159"/>
      <x:c r="CH159"/>
      <x:c r="CI159"/>
      <x:c r="CJ159"/>
      <x:c r="CK159"/>
      <x:c r="CL159"/>
      <x:c r="CM159"/>
      <x:c r="CN159"/>
      <x:c r="CO159"/>
      <x:c r="CP159"/>
      <x:c r="CQ159"/>
      <x:c r="CR159"/>
      <x:c r="CS159"/>
      <x:c r="CT159"/>
      <x:c r="CU159"/>
      <x:c r="CV159"/>
      <x:c r="CW159"/>
      <x:c r="CX159"/>
      <x:c r="CY159"/>
      <x:c r="CZ159"/>
      <x:c r="DA159"/>
      <x:c r="DB159"/>
      <x:c r="DC159"/>
      <x:c r="DD159"/>
      <x:c r="DE159"/>
      <x:c r="DF159"/>
      <x:c r="DG159"/>
      <x:c r="DH159"/>
      <x:c r="DI159"/>
      <x:c r="DJ159"/>
      <x:c r="DK159"/>
      <x:c r="DL159"/>
      <x:c r="DM159"/>
      <x:c r="DN159"/>
      <x:c r="DO159"/>
      <x:c r="DP159"/>
      <x:c r="DQ159"/>
      <x:c r="DR159"/>
      <x:c r="DS159"/>
      <x:c r="DT159"/>
      <x:c r="DU159"/>
      <x:c r="DV159"/>
    </x:row>
    <x:row r="160">
      <x:c r="A160" s="2184" t="str">
        <x:v>54C</x:v>
      </x:c>
      <x:c r="B160" s="2184" t="str">
        <x:v>53C</x:v>
      </x:c>
      <x:c r="C160" s="1385"/>
      <x:c r="D160" s="1385"/>
      <x:c r="E160" s="1385"/>
      <x:c r="F160" s="1385"/>
      <x:c r="G160" s="1385"/>
      <x:c r="H160" s="1385"/>
      <x:c r="I160" s="2189" t="n">
        <x:v>3</x:v>
      </x:c>
      <x:c r="J160" s="149" t="str">
        <x:v>Jet Fuels</x:v>
      </x:c>
      <x:c r="K160" s="149" t="n">
        <x:v>787.5195</x:v>
      </x:c>
      <x:c r="L160" s="149" t="n">
        <x:v>838.3127</x:v>
      </x:c>
      <x:c r="M160" s="2149" t="n">
        <x:f t="shared" si="193"/>
        <x:v>48.13068326971204</x:v>
      </x:c>
      <x:c r="N160" s="2149" t="n">
        <x:f t="shared" si="193"/>
        <x:v>37.25473592387329</x:v>
      </x:c>
      <x:c r="O160" s="1210" t="n">
        <x:v>330.301</x:v>
      </x:c>
      <x:c r="P160" s="1210" t="n">
        <x:v>0</x:v>
      </x:c>
      <x:c r="Q160" s="136" t="n">
        <x:v>0</x:v>
      </x:c>
      <x:c r="R160" s="136" t="n">
        <x:v>2</x:v>
      </x:c>
      <x:c r="S160" s="136" t="n">
        <x:v>3</x:v>
      </x:c>
      <x:c r="T160" s="2190" t="n">
        <x:v>1.08076</x:v>
      </x:c>
      <x:c r="U160" s="144"/>
      <x:c r="V160" s="144"/>
      <x:c r="W160" s="144"/>
      <x:c r="X160" s="2177"/>
      <x:c r="Y160" s="2177"/>
      <x:c r="Z160" s="2178"/>
      <x:c r="AA160" s="2179"/>
      <x:c r="AB160" s="2178"/>
      <x:c r="AC160" s="2178"/>
      <x:c r="AD160" s="2178"/>
      <x:c r="AE160" s="2178"/>
      <x:c r="AF160" s="2178"/>
      <x:c r="AG160" s="2183"/>
      <x:c r="AH160" s="2178"/>
      <x:c r="AI160" s="2178"/>
      <x:c r="AJ160" s="2178"/>
      <x:c r="AK160" s="2178"/>
      <x:c r="AL160" s="2178"/>
      <x:c r="AM160" s="2178"/>
      <x:c r="AN160" s="2179"/>
      <x:c r="AO160" s="2178"/>
      <x:c r="AP160" s="2178"/>
      <x:c r="AQ160" s="2178"/>
      <x:c r="AR160" s="2178"/>
      <x:c r="AS160" s="2178"/>
      <x:c r="AT160" s="2183"/>
      <x:c r="AU160" s="2178"/>
      <x:c r="AV160" s="2178"/>
      <x:c r="AW160" s="144"/>
      <x:c r="AX160" s="144"/>
      <x:c r="AY160" s="144"/>
      <x:c r="AZ160"/>
      <x:c r="BA160"/>
      <x:c r="BB160"/>
      <x:c r="BC160"/>
      <x:c r="BD160"/>
      <x:c r="BE160"/>
      <x:c r="BF160"/>
      <x:c r="BG160"/>
      <x:c r="BH160"/>
      <x:c r="BI160"/>
      <x:c r="BJ160"/>
      <x:c r="BK160"/>
      <x:c r="BL160"/>
      <x:c r="BM160"/>
      <x:c r="BN160"/>
      <x:c r="BO160"/>
      <x:c r="BP160"/>
      <x:c r="BQ160"/>
      <x:c r="BR160"/>
      <x:c r="BS160"/>
      <x:c r="BT160"/>
      <x:c r="BU160"/>
      <x:c r="BV160"/>
      <x:c r="BW160"/>
      <x:c r="BX160"/>
      <x:c r="BY160"/>
      <x:c r="BZ160"/>
      <x:c r="CA160"/>
      <x:c r="CB160"/>
      <x:c r="CC160"/>
      <x:c r="CD160"/>
      <x:c r="CE160"/>
      <x:c r="CF160"/>
      <x:c r="CG160"/>
      <x:c r="CH160"/>
      <x:c r="CI160"/>
      <x:c r="CJ160"/>
      <x:c r="CK160"/>
      <x:c r="CL160"/>
      <x:c r="CM160"/>
      <x:c r="CN160"/>
      <x:c r="CO160"/>
      <x:c r="CP160"/>
      <x:c r="CQ160"/>
      <x:c r="CR160"/>
      <x:c r="CS160"/>
      <x:c r="CT160"/>
      <x:c r="CU160"/>
      <x:c r="CV160"/>
      <x:c r="CW160"/>
      <x:c r="CX160"/>
      <x:c r="CY160"/>
      <x:c r="CZ160"/>
      <x:c r="DA160"/>
      <x:c r="DB160"/>
      <x:c r="DC160"/>
      <x:c r="DD160"/>
      <x:c r="DE160"/>
      <x:c r="DF160"/>
      <x:c r="DG160"/>
      <x:c r="DH160"/>
      <x:c r="DI160"/>
      <x:c r="DJ160"/>
      <x:c r="DK160"/>
      <x:c r="DL160"/>
      <x:c r="DM160"/>
      <x:c r="DN160"/>
      <x:c r="DO160"/>
      <x:c r="DP160"/>
      <x:c r="DQ160"/>
      <x:c r="DR160"/>
      <x:c r="DS160"/>
      <x:c r="DT160"/>
      <x:c r="DU160"/>
      <x:c r="DV160"/>
    </x:row>
    <x:row r="161">
      <x:c r="A161" s="2184" t="str">
        <x:v>54D</x:v>
      </x:c>
      <x:c r="B161" s="2184" t="str">
        <x:v>53D</x:v>
      </x:c>
      <x:c r="C161" s="1385"/>
      <x:c r="D161" s="1385"/>
      <x:c r="E161" s="1385"/>
      <x:c r="F161" s="1385"/>
      <x:c r="G161" s="1385"/>
      <x:c r="H161" s="1385"/>
      <x:c r="I161" s="2189" t="n">
        <x:v>4</x:v>
      </x:c>
      <x:c r="J161" s="149" t="str">
        <x:v>Transition Zone</x:v>
      </x:c>
      <x:c r="K161" s="149" t="n">
        <x:v>770.352</x:v>
      </x:c>
      <x:c r="L161" s="149" t="n">
        <x:v>787.5195</x:v>
      </x:c>
      <x:c r="M161" s="2149" t="n">
        <x:f t="shared" si="193"/>
        <x:v>52.130917382432976</x:v>
      </x:c>
      <x:c r="N161" s="2149" t="n">
        <x:f t="shared" si="193"/>
        <x:v>48.13068326971204</x:v>
      </x:c>
      <x:c r="O161" s="1210" t="n">
        <x:v>1489.067</x:v>
      </x:c>
      <x:c r="P161" s="1210" t="n">
        <x:v>0</x:v>
      </x:c>
      <x:c r="Q161" s="136" t="n">
        <x:v>-0.0018684</x:v>
      </x:c>
      <x:c r="R161" s="136" t="n">
        <x:v>8.5</x:v>
      </x:c>
      <x:c r="S161" s="136" t="n">
        <x:v>4</x:v>
      </x:c>
      <x:c r="T161" s="2190" t="n">
        <x:v>1.269056</x:v>
      </x:c>
      <x:c r="U161" s="144"/>
      <x:c r="V161" s="144"/>
      <x:c r="W161" s="144"/>
      <x:c r="X161" s="2177"/>
      <x:c r="Y161" s="2177"/>
      <x:c r="Z161" s="2178"/>
      <x:c r="AA161" s="2179"/>
      <x:c r="AB161" s="2178"/>
      <x:c r="AC161" s="2178"/>
      <x:c r="AD161" s="2178"/>
      <x:c r="AE161" s="2178"/>
      <x:c r="AF161" s="2178"/>
      <x:c r="AG161" s="2183"/>
      <x:c r="AH161" s="2178"/>
      <x:c r="AI161" s="2178"/>
      <x:c r="AJ161" s="2178"/>
      <x:c r="AK161" s="2178"/>
      <x:c r="AL161" s="2178"/>
      <x:c r="AM161" s="2178"/>
      <x:c r="AN161" s="2179"/>
      <x:c r="AO161" s="2178"/>
      <x:c r="AP161" s="2178"/>
      <x:c r="AQ161" s="2178"/>
      <x:c r="AR161" s="2178"/>
      <x:c r="AS161" s="2178"/>
      <x:c r="AT161" s="2183"/>
      <x:c r="AU161" s="2178"/>
      <x:c r="AV161" s="2178"/>
      <x:c r="AW161" s="144"/>
      <x:c r="AX161" s="144"/>
      <x:c r="AY161" s="144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/>
      <x:c r="BU161"/>
      <x:c r="BV161"/>
      <x:c r="BW161"/>
      <x:c r="BX161"/>
      <x:c r="BY161"/>
      <x:c r="BZ161"/>
      <x:c r="CA161"/>
      <x:c r="CB161"/>
      <x:c r="CC161"/>
      <x:c r="CD161"/>
      <x:c r="CE161"/>
      <x:c r="CF161"/>
      <x:c r="CG161"/>
      <x:c r="CH161"/>
      <x:c r="CI161"/>
      <x:c r="CJ161"/>
      <x:c r="CK161"/>
      <x:c r="CL161"/>
      <x:c r="CM161"/>
      <x:c r="CN161"/>
      <x:c r="CO161"/>
      <x:c r="CP161"/>
      <x:c r="CQ161"/>
      <x:c r="CR161"/>
      <x:c r="CS161"/>
      <x:c r="CT161"/>
      <x:c r="CU161"/>
      <x:c r="CV161"/>
      <x:c r="CW161"/>
      <x:c r="CX161"/>
      <x:c r="CY161"/>
      <x:c r="CZ161"/>
      <x:c r="DA161"/>
      <x:c r="DB161"/>
      <x:c r="DC161"/>
      <x:c r="DD161"/>
      <x:c r="DE161"/>
      <x:c r="DF161"/>
      <x:c r="DG161"/>
      <x:c r="DH161"/>
      <x:c r="DI161"/>
      <x:c r="DJ161"/>
      <x:c r="DK161"/>
      <x:c r="DL161"/>
      <x:c r="DM161"/>
      <x:c r="DN161"/>
      <x:c r="DO161"/>
      <x:c r="DP161"/>
      <x:c r="DQ161"/>
      <x:c r="DR161"/>
      <x:c r="DS161"/>
      <x:c r="DT161"/>
      <x:c r="DU161"/>
      <x:c r="DV161"/>
    </x:row>
    <x:row r="162">
      <x:c r="A162" s="2184" t="str">
        <x:v>6A</x:v>
      </x:c>
      <x:c r="B162" s="2184" t="str">
        <x:v>5A</x:v>
      </x:c>
      <x:c r="C162" s="1385"/>
      <x:c r="D162" s="1385"/>
      <x:c r="E162" s="1385"/>
      <x:c r="F162" s="1385"/>
      <x:c r="G162" s="1385"/>
      <x:c r="H162" s="1385"/>
      <x:c r="I162" s="2189" t="n">
        <x:v>5</x:v>
      </x:c>
      <x:c r="J162" s="149" t="str">
        <x:v>Gasolines</x:v>
      </x:c>
      <x:c r="K162" s="149" t="n">
        <x:v>610.6</x:v>
      </x:c>
      <x:c r="L162" s="149" t="n">
        <x:v>770.352</x:v>
      </x:c>
      <x:c r="M162" s="2149" t="n">
        <x:f t="shared" si="193"/>
        <x:v>100.14063740189977</x:v>
      </x:c>
      <x:c r="N162" s="2149" t="n">
        <x:f t="shared" si="193"/>
        <x:v>52.130917382432976</x:v>
      </x:c>
      <x:c r="O162" s="1210" t="n">
        <x:v>192.4571</x:v>
      </x:c>
      <x:c r="P162" s="1210" t="n">
        <x:v>0.2438</x:v>
      </x:c>
      <x:c r="Q162" s="136" t="n">
        <x:v>0</x:v>
      </x:c>
      <x:c r="R162" s="136" t="n">
        <x:v>1.5</x:v>
      </x:c>
      <x:c r="S162" s="136" t="n">
        <x:v>5</x:v>
      </x:c>
      <x:c r="T162" s="2190" t="n">
        <x:v>-4.089591</x:v>
      </x:c>
      <x:c r="U162" s="144"/>
      <x:c r="V162" s="144"/>
      <x:c r="W162" s="144"/>
      <x:c r="X162" s="2177"/>
      <x:c r="Y162" s="2177"/>
      <x:c r="Z162" s="2178"/>
      <x:c r="AA162" s="2179"/>
      <x:c r="AB162" s="2178"/>
      <x:c r="AC162" s="2178"/>
      <x:c r="AD162" s="2178"/>
      <x:c r="AE162" s="2178"/>
      <x:c r="AF162" s="2178"/>
      <x:c r="AG162" s="2183"/>
      <x:c r="AH162" s="2178"/>
      <x:c r="AI162" s="2178"/>
      <x:c r="AJ162" s="2178"/>
      <x:c r="AK162" s="2178"/>
      <x:c r="AL162" s="2178"/>
      <x:c r="AM162" s="2178"/>
      <x:c r="AN162" s="2179"/>
      <x:c r="AO162" s="2178"/>
      <x:c r="AP162" s="2178"/>
      <x:c r="AQ162" s="2178"/>
      <x:c r="AR162" s="2178"/>
      <x:c r="AS162" s="2178"/>
      <x:c r="AT162" s="2183"/>
      <x:c r="AU162" s="2178"/>
      <x:c r="AV162" s="2178"/>
      <x:c r="AW162" s="144"/>
      <x:c r="AX162" s="144"/>
      <x:c r="AY162" s="144"/>
      <x:c r="AZ162"/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/>
      <x:c r="BO162"/>
      <x:c r="BP162"/>
      <x:c r="BQ162"/>
      <x:c r="BR162"/>
      <x:c r="BS162"/>
      <x:c r="BT162"/>
      <x:c r="BU162"/>
      <x:c r="BV162"/>
      <x:c r="BW162"/>
      <x:c r="BX162"/>
      <x:c r="BY162"/>
      <x:c r="BZ162"/>
      <x:c r="CA162"/>
      <x:c r="CB162"/>
      <x:c r="CC162"/>
      <x:c r="CD162"/>
      <x:c r="CE162"/>
      <x:c r="CF162"/>
      <x:c r="CG162"/>
      <x:c r="CH162"/>
      <x:c r="CI162"/>
      <x:c r="CJ162"/>
      <x:c r="CK162"/>
      <x:c r="CL162"/>
      <x:c r="CM162"/>
      <x:c r="CN162"/>
      <x:c r="CO162"/>
      <x:c r="CP162"/>
      <x:c r="CQ162"/>
      <x:c r="CR162"/>
      <x:c r="CS162"/>
      <x:c r="CT162"/>
      <x:c r="CU162"/>
      <x:c r="CV162"/>
      <x:c r="CW162"/>
      <x:c r="CX162"/>
      <x:c r="CY162"/>
      <x:c r="CZ162"/>
      <x:c r="DA162"/>
      <x:c r="DB162"/>
      <x:c r="DC162"/>
      <x:c r="DD162"/>
      <x:c r="DE162"/>
      <x:c r="DF162"/>
      <x:c r="DG162"/>
      <x:c r="DH162"/>
      <x:c r="DI162"/>
      <x:c r="DJ162"/>
      <x:c r="DK162"/>
      <x:c r="DL162"/>
      <x:c r="DM162"/>
      <x:c r="DN162"/>
      <x:c r="DO162"/>
      <x:c r="DP162"/>
      <x:c r="DQ162"/>
      <x:c r="DR162"/>
      <x:c r="DS162"/>
      <x:c r="DT162"/>
      <x:c r="DU162"/>
      <x:c r="DV162"/>
    </x:row>
    <x:row r="163">
      <x:c r="A163" s="2184" t="str">
        <x:v>6B</x:v>
      </x:c>
      <x:c r="B163" s="2184" t="str">
        <x:v>5B</x:v>
      </x:c>
      <x:c r="C163" s="1385"/>
      <x:c r="D163" s="1385"/>
      <x:c r="E163" s="1385"/>
      <x:c r="F163" s="1385"/>
      <x:c r="G163" s="1385"/>
      <x:c r="H163" s="1385"/>
      <x:c r="I163" s="2189" t="n">
        <x:v>6</x:v>
      </x:c>
      <x:c r="J163" s="149" t="str">
        <x:v>Lubricating Oils</x:v>
      </x:c>
      <x:c r="K163" s="149" t="n">
        <x:v>800.9</x:v>
      </x:c>
      <x:c r="L163" s="149" t="n">
        <x:v>1163.5</x:v>
      </x:c>
      <x:c r="M163" s="2149" t="n">
        <x:f t="shared" si="193"/>
        <x:v>45.13178581146212</x:v>
      </x:c>
      <x:c r="N163" s="2149" t="n">
        <x:f t="shared" si="193"/>
        <x:v>-9.874459608079077</x:v>
      </x:c>
      <x:c r="O163" s="1210" t="n">
        <x:v>0</x:v>
      </x:c>
      <x:c r="P163" s="1210" t="n">
        <x:v>0.34878</x:v>
      </x:c>
      <x:c r="Q163" s="136" t="n">
        <x:v>0</x:v>
      </x:c>
      <x:c r="R163" s="136" t="n">
        <x:v>1</x:v>
      </x:c>
      <x:c r="S163" s="136" t="n">
        <x:v>6</x:v>
      </x:c>
      <x:c r="T163" s="2190" t="n">
        <x:v>-1.871251</x:v>
      </x:c>
      <x:c r="U163" s="144"/>
      <x:c r="V163" s="144"/>
      <x:c r="W163" s="144"/>
      <x:c r="X163" s="2177"/>
      <x:c r="Y163" s="2177"/>
      <x:c r="Z163" s="2178"/>
      <x:c r="AA163" s="2179"/>
      <x:c r="AB163" s="2178"/>
      <x:c r="AC163" s="2178"/>
      <x:c r="AD163" s="2178"/>
      <x:c r="AE163" s="2178"/>
      <x:c r="AF163" s="2178"/>
      <x:c r="AG163" s="2183"/>
      <x:c r="AH163" s="2178"/>
      <x:c r="AI163" s="2178"/>
      <x:c r="AJ163" s="2178"/>
      <x:c r="AK163" s="2178"/>
      <x:c r="AL163" s="2178"/>
      <x:c r="AM163" s="2178"/>
      <x:c r="AN163" s="2179"/>
      <x:c r="AO163" s="2178"/>
      <x:c r="AP163" s="2178"/>
      <x:c r="AQ163" s="2178"/>
      <x:c r="AR163" s="2178"/>
      <x:c r="AS163" s="2178"/>
      <x:c r="AT163" s="2183"/>
      <x:c r="AU163" s="2178"/>
      <x:c r="AV163" s="2178"/>
      <x:c r="AW163" s="144"/>
      <x:c r="AX163" s="144"/>
      <x:c r="AY163" s="144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/>
      <x:c r="BU163"/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  <x:c r="CK163"/>
      <x:c r="CL163"/>
      <x:c r="CM163"/>
      <x:c r="CN163"/>
      <x:c r="CO163"/>
      <x:c r="CP163"/>
      <x:c r="CQ163"/>
      <x:c r="CR163"/>
      <x:c r="CS163"/>
      <x:c r="CT163"/>
      <x:c r="CU163"/>
      <x:c r="CV163"/>
      <x:c r="CW163"/>
      <x:c r="CX163"/>
      <x:c r="CY163"/>
      <x:c r="CZ163"/>
      <x:c r="DA163"/>
      <x:c r="DB163"/>
      <x:c r="DC163"/>
      <x:c r="DD163"/>
      <x:c r="DE163"/>
      <x:c r="DF163"/>
      <x:c r="DG163"/>
      <x:c r="DH163"/>
      <x:c r="DI163"/>
      <x:c r="DJ163"/>
      <x:c r="DK163"/>
      <x:c r="DL163"/>
      <x:c r="DM163"/>
      <x:c r="DN163"/>
      <x:c r="DO163"/>
      <x:c r="DP163"/>
      <x:c r="DQ163"/>
      <x:c r="DR163"/>
      <x:c r="DS163"/>
      <x:c r="DT163"/>
      <x:c r="DU163"/>
      <x:c r="DV163"/>
    </x:row>
    <x:row r="164">
      <x:c r="A164" s="2184" t="str">
        <x:v>6C</x:v>
      </x:c>
      <x:c r="B164" s="2184" t="str">
        <x:v>5C</x:v>
      </x:c>
      <x:c r="C164" s="1385"/>
      <x:c r="D164" s="144"/>
      <x:c r="E164" s="144"/>
      <x:c r="F164" s="144"/>
      <x:c r="G164" s="144"/>
      <x:c r="H164" s="144"/>
      <x:c r="I164" s="144"/>
      <x:c r="J164" s="144"/>
      <x:c r="K164" s="144"/>
      <x:c r="L164" s="144"/>
      <x:c r="M164" s="144"/>
      <x:c r="N164" s="144"/>
      <x:c r="O164" s="136"/>
      <x:c r="P164" s="136"/>
      <x:c r="Q164" s="136"/>
      <x:c r="R164" s="136"/>
      <x:c r="S164" s="1210" t="n">
        <x:v>7</x:v>
      </x:c>
      <x:c r="T164" s="2191" t="n">
        <x:v>7.438081</x:v>
      </x:c>
      <x:c r="U164" s="149"/>
      <x:c r="V164" s="149"/>
      <x:c r="W164" s="149"/>
      <x:c r="X164" s="1589"/>
      <x:c r="Y164" s="144"/>
      <x:c r="Z164" s="144"/>
      <x:c r="AA164" s="144"/>
      <x:c r="AB164" s="144"/>
      <x:c r="AC164" s="144"/>
      <x:c r="AD164" s="144"/>
      <x:c r="AE164" s="144"/>
      <x:c r="AF164" s="144"/>
      <x:c r="AG164" s="144"/>
      <x:c r="AH164" s="144"/>
      <x:c r="AI164" s="144"/>
      <x:c r="AJ164" s="144"/>
      <x:c r="AK164" s="144"/>
      <x:c r="AL164" s="144"/>
      <x:c r="AM164" s="144"/>
      <x:c r="AN164" s="144"/>
      <x:c r="AO164" s="144"/>
      <x:c r="AP164" s="144"/>
      <x:c r="AQ164" s="144"/>
      <x:c r="AR164" s="144"/>
      <x:c r="AS164" s="144"/>
      <x:c r="AT164" s="144"/>
      <x:c r="AU164" s="144"/>
      <x:c r="AV164" s="144"/>
      <x:c r="AW164" s="144"/>
      <x:c r="AX164" s="144"/>
      <x:c r="AY164" s="144"/>
      <x:c r="AZ164"/>
      <x:c r="BA164"/>
      <x:c r="BB164"/>
      <x:c r="BC164"/>
      <x:c r="BD164"/>
      <x:c r="BE164"/>
      <x:c r="BF164"/>
      <x:c r="BG164"/>
      <x:c r="BH164"/>
      <x:c r="BI164"/>
      <x:c r="BJ164"/>
      <x:c r="BK164"/>
      <x:c r="BL164"/>
      <x:c r="BM164"/>
      <x:c r="BN164"/>
      <x:c r="BO164"/>
      <x:c r="BP164"/>
      <x:c r="BQ164"/>
      <x:c r="BR164"/>
      <x:c r="BS164"/>
      <x:c r="BT164"/>
      <x:c r="BU164"/>
      <x:c r="BV164"/>
      <x:c r="BW164"/>
      <x:c r="BX164"/>
      <x:c r="BY164"/>
      <x:c r="BZ164"/>
      <x:c r="CA164"/>
      <x:c r="CB164"/>
      <x:c r="CC164"/>
      <x:c r="CD164"/>
      <x:c r="CE164"/>
      <x:c r="CF164"/>
      <x:c r="CG164"/>
      <x:c r="CH164"/>
      <x:c r="CI164"/>
      <x:c r="CJ164"/>
      <x:c r="CK164"/>
      <x:c r="CL164"/>
      <x:c r="CM164"/>
      <x:c r="CN164"/>
      <x:c r="CO164"/>
      <x:c r="CP164"/>
      <x:c r="CQ164"/>
      <x:c r="CR164"/>
      <x:c r="CS164"/>
      <x:c r="CT164"/>
      <x:c r="CU164"/>
      <x:c r="CV164"/>
      <x:c r="CW164"/>
      <x:c r="CX164"/>
      <x:c r="CY164"/>
      <x:c r="CZ164"/>
      <x:c r="DA164"/>
      <x:c r="DB164"/>
      <x:c r="DC164"/>
      <x:c r="DD164"/>
      <x:c r="DE164"/>
      <x:c r="DF164"/>
      <x:c r="DG164"/>
      <x:c r="DH164"/>
      <x:c r="DI164"/>
      <x:c r="DJ164"/>
      <x:c r="DK164"/>
      <x:c r="DL164"/>
      <x:c r="DM164"/>
      <x:c r="DN164"/>
      <x:c r="DO164"/>
      <x:c r="DP164"/>
      <x:c r="DQ164"/>
      <x:c r="DR164"/>
      <x:c r="DS164"/>
      <x:c r="DT164"/>
      <x:c r="DU164"/>
      <x:c r="DV164"/>
    </x:row>
    <x:row r="165">
      <x:c r="A165" s="2184" t="str">
        <x:v>6D</x:v>
      </x:c>
      <x:c r="B165" s="2184" t="str">
        <x:v>5D</x:v>
      </x:c>
      <x:c r="C165" s="1385"/>
      <x:c r="D165" s="144"/>
      <x:c r="E165" s="144"/>
      <x:c r="F165" s="144"/>
      <x:c r="G165" s="144"/>
      <x:c r="H165" s="144"/>
      <x:c r="I165" s="144"/>
      <x:c r="J165" s="144"/>
      <x:c r="K165" s="144"/>
      <x:c r="L165" s="144"/>
      <x:c r="M165" s="144"/>
      <x:c r="N165" s="144"/>
      <x:c r="O165" s="136"/>
      <x:c r="P165" s="136"/>
      <x:c r="Q165" s="136"/>
      <x:c r="R165" s="136"/>
      <x:c r="S165" s="1210" t="n">
        <x:v>8</x:v>
      </x:c>
      <x:c r="T165" s="2191" t="n">
        <x:v>-3.536296</x:v>
      </x:c>
      <x:c r="U165" s="149"/>
      <x:c r="V165" s="149"/>
      <x:c r="W165" s="149"/>
      <x:c r="X165" s="1589"/>
      <x:c r="Y165" s="144"/>
      <x:c r="Z165" s="144"/>
      <x:c r="AA165" s="144"/>
      <x:c r="AB165" s="144"/>
      <x:c r="AC165" s="144"/>
      <x:c r="AD165" s="144"/>
      <x:c r="AE165" s="144"/>
      <x:c r="AF165" s="144"/>
      <x:c r="AG165" s="144"/>
      <x:c r="AH165" s="144"/>
      <x:c r="AI165" s="144"/>
      <x:c r="AJ165" s="144"/>
      <x:c r="AK165" s="144"/>
      <x:c r="AL165" s="144"/>
      <x:c r="AM165" s="144"/>
      <x:c r="AN165" s="144"/>
      <x:c r="AO165" s="144"/>
      <x:c r="AP165" s="144"/>
      <x:c r="AQ165" s="144"/>
      <x:c r="AR165" s="144"/>
      <x:c r="AS165" s="144"/>
      <x:c r="AT165" s="144"/>
      <x:c r="AU165" s="144"/>
      <x:c r="AV165" s="144"/>
      <x:c r="AW165" s="144"/>
      <x:c r="AX165" s="144"/>
      <x:c r="AY165" s="144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/>
      <x:c r="BU165"/>
      <x:c r="BV165"/>
      <x:c r="BW165"/>
      <x:c r="BX165"/>
      <x:c r="BY165"/>
      <x:c r="BZ165"/>
      <x:c r="CA165"/>
      <x:c r="CB165"/>
      <x:c r="CC165"/>
      <x:c r="CD165"/>
      <x:c r="CE165"/>
      <x:c r="CF165"/>
      <x:c r="CG165"/>
      <x:c r="CH165"/>
      <x:c r="CI165"/>
      <x:c r="CJ165"/>
      <x:c r="CK165"/>
      <x:c r="CL165"/>
      <x:c r="CM165"/>
      <x:c r="CN165"/>
      <x:c r="CO165"/>
      <x:c r="CP165"/>
      <x:c r="CQ165"/>
      <x:c r="CR165"/>
      <x:c r="CS165"/>
      <x:c r="CT165"/>
      <x:c r="CU165"/>
      <x:c r="CV165"/>
      <x:c r="CW165"/>
      <x:c r="CX165"/>
      <x:c r="CY165"/>
      <x:c r="CZ165"/>
      <x:c r="DA165"/>
      <x:c r="DB165"/>
      <x:c r="DC165"/>
      <x:c r="DD165"/>
      <x:c r="DE165"/>
      <x:c r="DF165"/>
      <x:c r="DG165"/>
      <x:c r="DH165"/>
      <x:c r="DI165"/>
      <x:c r="DJ165"/>
      <x:c r="DK165"/>
      <x:c r="DL165"/>
      <x:c r="DM165"/>
      <x:c r="DN165"/>
      <x:c r="DO165"/>
      <x:c r="DP165"/>
      <x:c r="DQ165"/>
      <x:c r="DR165"/>
      <x:c r="DS165"/>
      <x:c r="DT165"/>
      <x:c r="DU165"/>
      <x:c r="DV165"/>
    </x:row>
    <x:row r="166">
      <x:c r="A166" s="144"/>
      <x:c r="B166" s="144"/>
      <x:c r="C166" s="144"/>
      <x:c r="D166" s="144"/>
      <x:c r="E166" s="144"/>
      <x:c r="F166" s="144"/>
      <x:c r="G166" s="144"/>
      <x:c r="H166" s="144"/>
      <x:c r="I166" s="144"/>
      <x:c r="J166" s="144"/>
      <x:c r="K166" s="144"/>
      <x:c r="L166" s="144"/>
      <x:c r="M166" s="144"/>
      <x:c r="N166" s="144"/>
      <x:c r="O166" s="144"/>
      <x:c r="P166" s="144"/>
      <x:c r="Q166" s="144"/>
      <x:c r="R166" s="144"/>
      <x:c r="S166" s="144"/>
      <x:c r="T166" s="144"/>
      <x:c r="U166" s="144"/>
      <x:c r="V166" s="144"/>
      <x:c r="W166" s="144"/>
      <x:c r="X166" s="144"/>
      <x:c r="Y166" s="144"/>
      <x:c r="Z166" s="144"/>
      <x:c r="AA166" s="144"/>
      <x:c r="AB166" s="144"/>
      <x:c r="AC166" s="144"/>
      <x:c r="AD166" s="144"/>
      <x:c r="AE166" s="144"/>
      <x:c r="AF166" s="144"/>
      <x:c r="AG166" s="144"/>
      <x:c r="AH166" s="144"/>
      <x:c r="AI166" s="144"/>
      <x:c r="AJ166" s="144"/>
      <x:c r="AK166" s="144"/>
      <x:c r="AL166" s="144"/>
      <x:c r="AM166" s="144"/>
      <x:c r="AN166" s="144"/>
      <x:c r="AO166" s="144"/>
      <x:c r="AP166" s="144"/>
      <x:c r="AQ166" s="144"/>
      <x:c r="AR166" s="144"/>
      <x:c r="AS166" s="144"/>
      <x:c r="AT166" s="144"/>
      <x:c r="AU166" s="144"/>
      <x:c r="AV166" s="144"/>
      <x:c r="AW166" s="144"/>
      <x:c r="AX166" s="144"/>
      <x:c r="AY166" s="144"/>
      <x:c r="AZ166"/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/>
      <x:c r="BO166"/>
      <x:c r="BP166"/>
      <x:c r="BQ166"/>
      <x:c r="BR166"/>
      <x:c r="BS166"/>
      <x:c r="BT166"/>
      <x:c r="BU166"/>
      <x:c r="BV166"/>
      <x:c r="BW166"/>
      <x:c r="BX166"/>
      <x:c r="BY166"/>
      <x:c r="BZ166"/>
      <x:c r="CA166"/>
      <x:c r="CB166"/>
      <x:c r="CC166"/>
      <x:c r="CD166"/>
      <x:c r="CE166"/>
      <x:c r="CF166"/>
      <x:c r="CG166"/>
      <x:c r="CH166"/>
      <x:c r="CI166"/>
      <x:c r="CJ166"/>
      <x:c r="CK166"/>
      <x:c r="CL166"/>
      <x:c r="CM166"/>
      <x:c r="CN166"/>
      <x:c r="CO166"/>
      <x:c r="CP166"/>
      <x:c r="CQ166"/>
      <x:c r="CR166"/>
      <x:c r="CS166"/>
      <x:c r="CT166"/>
      <x:c r="CU166"/>
      <x:c r="CV166"/>
      <x:c r="CW166"/>
      <x:c r="CX166"/>
      <x:c r="CY166"/>
      <x:c r="CZ166"/>
      <x:c r="DA166"/>
      <x:c r="DB166"/>
      <x:c r="DC166"/>
      <x:c r="DD166"/>
      <x:c r="DE166"/>
      <x:c r="DF166"/>
      <x:c r="DG166"/>
      <x:c r="DH166"/>
      <x:c r="DI166"/>
      <x:c r="DJ166"/>
      <x:c r="DK166"/>
      <x:c r="DL166"/>
      <x:c r="DM166"/>
      <x:c r="DN166"/>
      <x:c r="DO166"/>
      <x:c r="DP166"/>
      <x:c r="DQ166"/>
      <x:c r="DR166"/>
      <x:c r="DS166"/>
      <x:c r="DT166"/>
      <x:c r="DU166"/>
      <x:c r="DV166"/>
    </x:row>
    <x:row r="167">
      <x:c r="A167" s="144"/>
      <x:c r="B167" s="144"/>
      <x:c r="C167" s="144"/>
      <x:c r="D167" s="144"/>
      <x:c r="E167" s="144"/>
      <x:c r="F167" s="144"/>
      <x:c r="G167" s="144"/>
      <x:c r="H167" s="144"/>
      <x:c r="I167" s="144"/>
      <x:c r="J167" s="144"/>
      <x:c r="K167" s="144"/>
      <x:c r="L167" s="144"/>
      <x:c r="M167" s="144"/>
      <x:c r="N167" s="144"/>
      <x:c r="O167" s="144"/>
      <x:c r="P167" s="144"/>
      <x:c r="Q167" s="144"/>
      <x:c r="R167" s="144"/>
      <x:c r="S167" s="144"/>
      <x:c r="T167" s="144"/>
      <x:c r="U167" s="144"/>
      <x:c r="V167" s="144"/>
      <x:c r="W167" s="144"/>
      <x:c r="X167" s="144"/>
      <x:c r="Y167" s="144"/>
      <x:c r="Z167" s="144"/>
      <x:c r="AA167" s="144"/>
      <x:c r="AB167" s="144"/>
      <x:c r="AC167" s="144"/>
      <x:c r="AD167" s="144"/>
      <x:c r="AE167" s="144"/>
      <x:c r="AF167" s="144"/>
      <x:c r="AG167" s="144"/>
      <x:c r="AH167" s="144"/>
      <x:c r="AI167" s="144"/>
      <x:c r="AJ167" s="144"/>
      <x:c r="AK167" s="144"/>
      <x:c r="AL167" s="144"/>
      <x:c r="AM167" s="144"/>
      <x:c r="AN167" s="144"/>
      <x:c r="AO167" s="144"/>
      <x:c r="AP167" s="144"/>
      <x:c r="AQ167" s="144"/>
      <x:c r="AR167" s="144"/>
      <x:c r="AS167" s="144"/>
      <x:c r="AT167" s="144"/>
      <x:c r="AU167" s="144"/>
      <x:c r="AV167" s="144"/>
      <x:c r="AW167" s="144"/>
      <x:c r="AX167" s="144"/>
      <x:c r="AY167" s="144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/>
      <x:c r="BU167"/>
      <x:c r="BV167"/>
      <x:c r="BW167"/>
      <x:c r="BX167"/>
      <x:c r="BY167"/>
      <x:c r="BZ167"/>
      <x:c r="CA167"/>
      <x:c r="CB167"/>
      <x:c r="CC167"/>
      <x:c r="CD167"/>
      <x:c r="CE167"/>
      <x:c r="CF167"/>
      <x:c r="CG167"/>
      <x:c r="CH167"/>
      <x:c r="CI167"/>
      <x:c r="CJ167"/>
      <x:c r="CK167"/>
      <x:c r="CL167"/>
      <x:c r="CM167"/>
      <x:c r="CN167"/>
      <x:c r="CO167"/>
      <x:c r="CP167"/>
      <x:c r="CQ167"/>
      <x:c r="CR167"/>
      <x:c r="CS167"/>
      <x:c r="CT167"/>
      <x:c r="CU167"/>
      <x:c r="CV167"/>
      <x:c r="CW167"/>
      <x:c r="CX167"/>
      <x:c r="CY167"/>
      <x:c r="CZ167"/>
      <x:c r="DA167"/>
      <x:c r="DB167"/>
      <x:c r="DC167"/>
      <x:c r="DD167"/>
      <x:c r="DE167"/>
      <x:c r="DF167"/>
      <x:c r="DG167"/>
      <x:c r="DH167"/>
      <x:c r="DI167"/>
      <x:c r="DJ167"/>
      <x:c r="DK167"/>
      <x:c r="DL167"/>
      <x:c r="DM167"/>
      <x:c r="DN167"/>
      <x:c r="DO167"/>
      <x:c r="DP167"/>
      <x:c r="DQ167"/>
      <x:c r="DR167"/>
      <x:c r="DS167"/>
      <x:c r="DT167"/>
      <x:c r="DU167"/>
      <x:c r="DV167"/>
    </x:row>
    <x:row r="168" ht="15.75">
      <x:c r="A168" s="144"/>
      <x:c r="B168" s="144"/>
      <x:c r="C168" s="144"/>
      <x:c r="D168" s="1387" t="str">
        <x:v>5A</x:v>
      </x:c>
      <x:c r="E168" s="144" t="str">
        <x:v>°F</x:v>
      </x:c>
      <x:c r="F168" s="136" t="n">
        <x:v>15</x:v>
      </x:c>
      <x:c r="G168" s="144"/>
      <x:c r="H168" s="144"/>
      <x:c r="I168" s="144"/>
      <x:c r="J168" s="144"/>
      <x:c r="K168" s="144"/>
      <x:c r="L168" s="144"/>
      <x:c r="M168" s="144"/>
      <x:c r="N168" s="144"/>
      <x:c r="O168" s="144"/>
      <x:c r="P168" s="144"/>
      <x:c r="Q168" s="144"/>
      <x:c r="R168" s="144"/>
      <x:c r="S168" s="144"/>
      <x:c r="T168" s="144"/>
      <x:c r="U168" s="144"/>
      <x:c r="V168" s="144"/>
      <x:c r="W168" s="144"/>
      <x:c r="X168" s="144"/>
      <x:c r="Y168" s="144"/>
      <x:c r="Z168" s="144"/>
      <x:c r="AA168" s="144"/>
      <x:c r="AB168" s="144"/>
      <x:c r="AC168" s="144"/>
      <x:c r="AD168" s="144"/>
      <x:c r="AE168" s="144"/>
      <x:c r="AF168" s="144"/>
      <x:c r="AG168" s="144"/>
      <x:c r="AH168" s="144"/>
      <x:c r="AI168" s="144"/>
      <x:c r="AJ168" s="144"/>
      <x:c r="AK168" s="144"/>
      <x:c r="AL168" s="144"/>
      <x:c r="AM168" s="144"/>
      <x:c r="AN168" s="144"/>
      <x:c r="AO168" s="144"/>
      <x:c r="AP168" s="144"/>
      <x:c r="AQ168" s="144"/>
      <x:c r="AR168" s="144"/>
      <x:c r="AS168" s="144"/>
      <x:c r="AT168" s="144"/>
      <x:c r="AU168" s="144"/>
      <x:c r="AV168" s="144"/>
      <x:c r="AW168" s="144"/>
      <x:c r="AX168" s="144"/>
      <x:c r="AY168" s="144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/>
      <x:c r="BU168"/>
      <x:c r="BV168"/>
      <x:c r="BW168"/>
      <x:c r="BX168"/>
      <x:c r="BY168"/>
      <x:c r="BZ168"/>
      <x:c r="CA168"/>
      <x:c r="CB168"/>
      <x:c r="CC168"/>
      <x:c r="CD168"/>
      <x:c r="CE168"/>
      <x:c r="CF168"/>
      <x:c r="CG168"/>
      <x:c r="CH168"/>
      <x:c r="CI168"/>
      <x:c r="CJ168"/>
      <x:c r="CK168"/>
      <x:c r="CL168"/>
      <x:c r="CM168"/>
      <x:c r="CN168"/>
      <x:c r="CO168"/>
      <x:c r="CP168"/>
      <x:c r="CQ168"/>
      <x:c r="CR168"/>
      <x:c r="CS168"/>
      <x:c r="CT168"/>
      <x:c r="CU168"/>
      <x:c r="CV168"/>
      <x:c r="CW168"/>
      <x:c r="CX168"/>
      <x:c r="CY168"/>
      <x:c r="CZ168"/>
      <x:c r="DA168"/>
      <x:c r="DB168"/>
      <x:c r="DC168"/>
      <x:c r="DD168"/>
      <x:c r="DE168"/>
      <x:c r="DF168"/>
      <x:c r="DG168"/>
      <x:c r="DH168"/>
      <x:c r="DI168"/>
      <x:c r="DJ168"/>
      <x:c r="DK168"/>
      <x:c r="DL168"/>
      <x:c r="DM168"/>
      <x:c r="DN168"/>
      <x:c r="DO168"/>
      <x:c r="DP168"/>
      <x:c r="DQ168"/>
      <x:c r="DR168"/>
      <x:c r="DS168"/>
      <x:c r="DT168"/>
      <x:c r="DU168"/>
      <x:c r="DV168"/>
    </x:row>
    <x:row r="169" ht="15.75">
      <x:c r="A169" s="144"/>
      <x:c r="B169" s="144"/>
      <x:c r="C169" s="144"/>
      <x:c r="D169" s="1387" t="str">
        <x:v>5B</x:v>
      </x:c>
      <x:c r="E169" s="144" t="str">
        <x:v>°C</x:v>
      </x:c>
      <x:c r="F169" s="136" t="n">
        <x:v>20</x:v>
      </x:c>
      <x:c r="G169" s="144"/>
      <x:c r="H169" s="144"/>
      <x:c r="I169" s="144"/>
      <x:c r="J169" s="144"/>
      <x:c r="K169" s="144"/>
      <x:c r="L169" s="144"/>
      <x:c r="M169" s="144"/>
      <x:c r="N169" s="144"/>
      <x:c r="O169" s="144"/>
      <x:c r="P169" s="144"/>
      <x:c r="Q169" s="144"/>
      <x:c r="R169" s="144"/>
      <x:c r="S169" s="144"/>
      <x:c r="T169" s="144"/>
      <x:c r="U169" s="144"/>
      <x:c r="V169" s="144"/>
      <x:c r="W169" s="144"/>
      <x:c r="X169" s="144"/>
      <x:c r="Y169" s="144"/>
      <x:c r="Z169" s="144"/>
      <x:c r="AA169" s="144"/>
      <x:c r="AB169" s="144"/>
      <x:c r="AC169" s="144"/>
      <x:c r="AD169" s="144"/>
      <x:c r="AE169" s="144"/>
      <x:c r="AF169" s="144"/>
      <x:c r="AG169" s="144"/>
      <x:c r="AH169" s="144"/>
      <x:c r="AI169" s="144"/>
      <x:c r="AJ169" s="144"/>
      <x:c r="AK169" s="144"/>
      <x:c r="AL169" s="144"/>
      <x:c r="AM169" s="144"/>
      <x:c r="AN169" s="144"/>
      <x:c r="AO169" s="144"/>
      <x:c r="AP169" s="144"/>
      <x:c r="AQ169" s="144"/>
      <x:c r="AR169" s="144"/>
      <x:c r="AS169" s="144"/>
      <x:c r="AT169" s="144"/>
      <x:c r="AU169" s="144"/>
      <x:c r="AV169" s="144"/>
      <x:c r="AW169" s="144"/>
      <x:c r="AX169" s="144"/>
      <x:c r="AY169" s="144"/>
      <x:c r="AZ169"/>
      <x:c r="BA169"/>
      <x:c r="BB169"/>
      <x:c r="BC169"/>
      <x:c r="BD169"/>
      <x:c r="BE169"/>
      <x:c r="BF169"/>
      <x:c r="BG169"/>
      <x:c r="BH169"/>
      <x:c r="BI169"/>
      <x:c r="BJ169"/>
      <x:c r="BK169"/>
      <x:c r="BL169"/>
      <x:c r="BM169"/>
      <x:c r="BN169"/>
      <x:c r="BO169"/>
      <x:c r="BP169"/>
      <x:c r="BQ169"/>
      <x:c r="BR169"/>
      <x:c r="BS169"/>
      <x:c r="BT169"/>
      <x:c r="BU169"/>
      <x:c r="BV169"/>
      <x:c r="BW169"/>
      <x:c r="BX169"/>
      <x:c r="BY169"/>
      <x:c r="BZ169"/>
      <x:c r="CA169"/>
      <x:c r="CB169"/>
      <x:c r="CC169"/>
      <x:c r="CD169"/>
      <x:c r="CE169"/>
      <x:c r="CF169"/>
      <x:c r="CG169"/>
      <x:c r="CH169"/>
      <x:c r="CI169"/>
      <x:c r="CJ169"/>
      <x:c r="CK169"/>
      <x:c r="CL169"/>
      <x:c r="CM169"/>
      <x:c r="CN169"/>
      <x:c r="CO169"/>
      <x:c r="CP169"/>
      <x:c r="CQ169"/>
      <x:c r="CR169"/>
      <x:c r="CS169"/>
      <x:c r="CT169"/>
      <x:c r="CU169"/>
      <x:c r="CV169"/>
      <x:c r="CW169"/>
      <x:c r="CX169"/>
      <x:c r="CY169"/>
      <x:c r="CZ169"/>
      <x:c r="DA169"/>
      <x:c r="DB169"/>
      <x:c r="DC169"/>
      <x:c r="DD169"/>
      <x:c r="DE169"/>
      <x:c r="DF169"/>
      <x:c r="DG169"/>
      <x:c r="DH169"/>
      <x:c r="DI169"/>
      <x:c r="DJ169"/>
      <x:c r="DK169"/>
      <x:c r="DL169"/>
      <x:c r="DM169"/>
      <x:c r="DN169"/>
      <x:c r="DO169"/>
      <x:c r="DP169"/>
      <x:c r="DQ169"/>
      <x:c r="DR169"/>
      <x:c r="DS169"/>
      <x:c r="DT169"/>
      <x:c r="DU169"/>
      <x:c r="DV169"/>
    </x:row>
    <x:row r="170" ht="15.75">
      <x:c r="A170" s="144"/>
      <x:c r="B170" s="144"/>
      <x:c r="C170" s="144"/>
      <x:c r="D170" s="1387" t="str">
        <x:v>5D</x:v>
      </x:c>
      <x:c r="E170" s="144"/>
      <x:c r="F170" s="136" t="n">
        <x:v>60</x:v>
      </x:c>
      <x:c r="G170" s="144"/>
      <x:c r="H170" s="144"/>
      <x:c r="I170" s="144"/>
      <x:c r="J170" s="144"/>
      <x:c r="K170" s="144"/>
      <x:c r="L170" s="144"/>
      <x:c r="M170" s="144"/>
      <x:c r="N170" s="144"/>
      <x:c r="O170" s="144"/>
      <x:c r="P170" s="144"/>
      <x:c r="Q170" s="144"/>
      <x:c r="R170" s="144"/>
      <x:c r="S170" s="144"/>
      <x:c r="T170" s="144"/>
      <x:c r="U170" s="144"/>
      <x:c r="V170" s="144"/>
      <x:c r="W170" s="144"/>
      <x:c r="X170" s="144"/>
      <x:c r="Y170" s="144"/>
      <x:c r="Z170" s="144"/>
      <x:c r="AA170" s="144"/>
      <x:c r="AB170" s="144"/>
      <x:c r="AC170" s="144"/>
      <x:c r="AD170" s="144"/>
      <x:c r="AE170" s="144"/>
      <x:c r="AF170" s="144"/>
      <x:c r="AG170" s="144"/>
      <x:c r="AH170" s="144"/>
      <x:c r="AI170" s="144"/>
      <x:c r="AJ170" s="144"/>
      <x:c r="AK170" s="144"/>
      <x:c r="AL170" s="144"/>
      <x:c r="AM170" s="144"/>
      <x:c r="AN170" s="144"/>
      <x:c r="AO170" s="144"/>
      <x:c r="AP170" s="144"/>
      <x:c r="AQ170" s="144"/>
      <x:c r="AR170" s="144"/>
      <x:c r="AS170" s="144"/>
      <x:c r="AT170" s="144"/>
      <x:c r="AU170" s="144"/>
      <x:c r="AV170" s="144"/>
      <x:c r="AW170" s="144"/>
      <x:c r="AX170" s="144"/>
      <x:c r="AY170" s="144"/>
      <x:c r="AZ170"/>
      <x:c r="BA170"/>
      <x:c r="BB170"/>
      <x:c r="BC170"/>
      <x:c r="BD170"/>
      <x:c r="BE170"/>
      <x:c r="BF170"/>
      <x:c r="BG170"/>
      <x:c r="BH170"/>
      <x:c r="BI170"/>
      <x:c r="BJ170"/>
      <x:c r="BK170"/>
      <x:c r="BL170"/>
      <x:c r="BM170"/>
      <x:c r="BN170"/>
      <x:c r="BO170"/>
      <x:c r="BP170"/>
      <x:c r="BQ170"/>
      <x:c r="BR170"/>
      <x:c r="BS170"/>
      <x:c r="BT170"/>
      <x:c r="BU170"/>
      <x:c r="BV170"/>
      <x:c r="BW170"/>
      <x:c r="BX170"/>
      <x:c r="BY170"/>
      <x:c r="BZ170"/>
      <x:c r="CA170"/>
      <x:c r="CB170"/>
      <x:c r="CC170"/>
      <x:c r="CD170"/>
      <x:c r="CE170"/>
      <x:c r="CF170"/>
      <x:c r="CG170"/>
      <x:c r="CH170"/>
      <x:c r="CI170"/>
      <x:c r="CJ170"/>
      <x:c r="CK170"/>
      <x:c r="CL170"/>
      <x:c r="CM170"/>
      <x:c r="CN170"/>
      <x:c r="CO170"/>
      <x:c r="CP170"/>
      <x:c r="CQ170"/>
      <x:c r="CR170"/>
      <x:c r="CS170"/>
      <x:c r="CT170"/>
      <x:c r="CU170"/>
      <x:c r="CV170"/>
      <x:c r="CW170"/>
      <x:c r="CX170"/>
      <x:c r="CY170"/>
      <x:c r="CZ170"/>
      <x:c r="DA170"/>
      <x:c r="DB170"/>
      <x:c r="DC170"/>
      <x:c r="DD170"/>
      <x:c r="DE170"/>
      <x:c r="DF170"/>
      <x:c r="DG170"/>
      <x:c r="DH170"/>
      <x:c r="DI170"/>
      <x:c r="DJ170"/>
      <x:c r="DK170"/>
      <x:c r="DL170"/>
      <x:c r="DM170"/>
      <x:c r="DN170"/>
      <x:c r="DO170"/>
      <x:c r="DP170"/>
      <x:c r="DQ170"/>
      <x:c r="DR170"/>
      <x:c r="DS170"/>
      <x:c r="DT170"/>
      <x:c r="DU170"/>
      <x:c r="DV170"/>
    </x:row>
    <x:row r="171" ht="15.75">
      <x:c r="A171" s="144"/>
      <x:c r="B171" s="144"/>
      <x:c r="C171" s="144"/>
      <x:c r="D171" s="1387" t="str">
        <x:v>23A</x:v>
      </x:c>
      <x:c r="E171" s="144"/>
      <x:c r="F171" s="144"/>
      <x:c r="G171" s="144"/>
      <x:c r="H171" s="144"/>
      <x:c r="I171" s="144"/>
      <x:c r="J171" s="144"/>
      <x:c r="K171" s="144"/>
      <x:c r="L171" s="144"/>
      <x:c r="M171" s="144"/>
      <x:c r="N171" s="144"/>
      <x:c r="O171" s="144"/>
      <x:c r="P171" s="144"/>
      <x:c r="Q171" s="144"/>
      <x:c r="R171" s="144"/>
      <x:c r="S171" s="144"/>
      <x:c r="T171" s="144"/>
      <x:c r="U171" s="144"/>
      <x:c r="V171" s="144"/>
      <x:c r="W171" s="144"/>
      <x:c r="X171" s="144"/>
      <x:c r="Y171" s="144"/>
      <x:c r="Z171" s="144"/>
      <x:c r="AA171" s="144"/>
      <x:c r="AB171" s="144"/>
      <x:c r="AC171" s="144"/>
      <x:c r="AD171" s="144"/>
      <x:c r="AE171" s="144"/>
      <x:c r="AF171" s="144"/>
      <x:c r="AG171" s="144"/>
      <x:c r="AH171" s="144"/>
      <x:c r="AI171" s="144"/>
      <x:c r="AJ171" s="144"/>
      <x:c r="AK171" s="144"/>
      <x:c r="AL171" s="144"/>
      <x:c r="AM171" s="144"/>
      <x:c r="AN171" s="144"/>
      <x:c r="AO171" s="144"/>
      <x:c r="AP171" s="144"/>
      <x:c r="AQ171" s="144"/>
      <x:c r="AR171" s="144"/>
      <x:c r="AS171" s="144"/>
      <x:c r="AT171" s="144"/>
      <x:c r="AU171" s="144"/>
      <x:c r="AV171" s="144"/>
      <x:c r="AW171" s="144"/>
      <x:c r="AX171" s="144"/>
      <x:c r="AY171" s="144"/>
      <x:c r="AZ171"/>
      <x:c r="BA171"/>
      <x:c r="BB171"/>
      <x:c r="BC171"/>
      <x:c r="BD171"/>
      <x:c r="BE171"/>
      <x:c r="BF171"/>
      <x:c r="BG171"/>
      <x:c r="BH171"/>
      <x:c r="BI171"/>
      <x:c r="BJ171"/>
      <x:c r="BK171"/>
      <x:c r="BL171"/>
      <x:c r="BM171"/>
      <x:c r="BN171"/>
      <x:c r="BO171"/>
      <x:c r="BP171"/>
      <x:c r="BQ171"/>
      <x:c r="BR171"/>
      <x:c r="BS171"/>
      <x:c r="BT171"/>
      <x:c r="BU171"/>
      <x:c r="BV171"/>
      <x:c r="BW171"/>
      <x:c r="BX171"/>
      <x:c r="BY171"/>
      <x:c r="BZ171"/>
      <x:c r="CA171"/>
      <x:c r="CB171"/>
      <x:c r="CC171"/>
      <x:c r="CD171"/>
      <x:c r="CE171"/>
      <x:c r="CF171"/>
      <x:c r="CG171"/>
      <x:c r="CH171"/>
      <x:c r="CI171"/>
      <x:c r="CJ171"/>
      <x:c r="CK171"/>
      <x:c r="CL171"/>
      <x:c r="CM171"/>
      <x:c r="CN171"/>
      <x:c r="CO171"/>
      <x:c r="CP171"/>
      <x:c r="CQ171"/>
      <x:c r="CR171"/>
      <x:c r="CS171"/>
      <x:c r="CT171"/>
      <x:c r="CU171"/>
      <x:c r="CV171"/>
      <x:c r="CW171"/>
      <x:c r="CX171"/>
      <x:c r="CY171"/>
      <x:c r="CZ171"/>
      <x:c r="DA171"/>
      <x:c r="DB171"/>
      <x:c r="DC171"/>
      <x:c r="DD171"/>
      <x:c r="DE171"/>
      <x:c r="DF171"/>
      <x:c r="DG171"/>
      <x:c r="DH171"/>
      <x:c r="DI171"/>
      <x:c r="DJ171"/>
      <x:c r="DK171"/>
      <x:c r="DL171"/>
      <x:c r="DM171"/>
      <x:c r="DN171"/>
      <x:c r="DO171"/>
      <x:c r="DP171"/>
      <x:c r="DQ171"/>
      <x:c r="DR171"/>
      <x:c r="DS171"/>
      <x:c r="DT171"/>
      <x:c r="DU171"/>
      <x:c r="DV171"/>
    </x:row>
    <x:row r="172" ht="15.75">
      <x:c r="A172" s="144"/>
      <x:c r="B172" s="144"/>
      <x:c r="C172" s="144"/>
      <x:c r="D172" s="1387" t="str">
        <x:v>23B</x:v>
      </x:c>
      <x:c r="E172" s="144"/>
      <x:c r="F172" s="144"/>
      <x:c r="G172" s="144"/>
      <x:c r="H172" s="144"/>
      <x:c r="I172" s="144"/>
      <x:c r="J172" s="144"/>
      <x:c r="K172" s="144"/>
      <x:c r="L172" s="144"/>
      <x:c r="M172" s="144"/>
      <x:c r="N172" s="144"/>
      <x:c r="O172" s="144"/>
      <x:c r="P172" s="144"/>
      <x:c r="Q172" s="144"/>
      <x:c r="R172" s="144"/>
      <x:c r="S172" s="144"/>
      <x:c r="T172" s="144"/>
      <x:c r="U172" s="144"/>
      <x:c r="V172" s="144"/>
      <x:c r="W172" s="144"/>
      <x:c r="X172" s="144"/>
      <x:c r="Y172" s="144"/>
      <x:c r="Z172" s="144"/>
      <x:c r="AA172" s="144"/>
      <x:c r="AB172" s="144"/>
      <x:c r="AC172" s="144"/>
      <x:c r="AD172" s="144"/>
      <x:c r="AE172" s="144"/>
      <x:c r="AF172" s="144"/>
      <x:c r="AG172" s="144"/>
      <x:c r="AH172" s="144"/>
      <x:c r="AI172" s="144"/>
      <x:c r="AJ172" s="144"/>
      <x:c r="AK172" s="144"/>
      <x:c r="AL172" s="144"/>
      <x:c r="AM172" s="144"/>
      <x:c r="AN172" s="144"/>
      <x:c r="AO172" s="144"/>
      <x:c r="AP172" s="144"/>
      <x:c r="AQ172" s="144"/>
      <x:c r="AR172" s="144"/>
      <x:c r="AS172" s="144"/>
      <x:c r="AT172" s="144"/>
      <x:c r="AU172" s="144"/>
      <x:c r="AV172" s="144"/>
      <x:c r="AW172" s="144"/>
      <x:c r="AX172" s="144"/>
      <x:c r="AY172" s="144"/>
      <x:c r="AZ172"/>
      <x:c r="BA172"/>
      <x:c r="BB172"/>
      <x:c r="BC172"/>
      <x:c r="BD172"/>
      <x:c r="BE172"/>
      <x:c r="BF172"/>
      <x:c r="BG172"/>
      <x:c r="BH172"/>
      <x:c r="BI172"/>
      <x:c r="BJ172"/>
      <x:c r="BK172"/>
      <x:c r="BL172"/>
      <x:c r="BM172"/>
      <x:c r="BN172"/>
      <x:c r="BO172"/>
      <x:c r="BP172"/>
      <x:c r="BQ172"/>
      <x:c r="BR172"/>
      <x:c r="BS172"/>
      <x:c r="BT172"/>
      <x:c r="BU172"/>
      <x:c r="BV172"/>
      <x:c r="BW172"/>
      <x:c r="BX172"/>
      <x:c r="BY172"/>
      <x:c r="BZ172"/>
      <x:c r="CA172"/>
      <x:c r="CB172"/>
      <x:c r="CC172"/>
      <x:c r="CD172"/>
      <x:c r="CE172"/>
      <x:c r="CF172"/>
      <x:c r="CG172"/>
      <x:c r="CH172"/>
      <x:c r="CI172"/>
      <x:c r="CJ172"/>
      <x:c r="CK172"/>
      <x:c r="CL172"/>
      <x:c r="CM172"/>
      <x:c r="CN172"/>
      <x:c r="CO172"/>
      <x:c r="CP172"/>
      <x:c r="CQ172"/>
      <x:c r="CR172"/>
      <x:c r="CS172"/>
      <x:c r="CT172"/>
      <x:c r="CU172"/>
      <x:c r="CV172"/>
      <x:c r="CW172"/>
      <x:c r="CX172"/>
      <x:c r="CY172"/>
      <x:c r="CZ172"/>
      <x:c r="DA172"/>
      <x:c r="DB172"/>
      <x:c r="DC172"/>
      <x:c r="DD172"/>
      <x:c r="DE172"/>
      <x:c r="DF172"/>
      <x:c r="DG172"/>
      <x:c r="DH172"/>
      <x:c r="DI172"/>
      <x:c r="DJ172"/>
      <x:c r="DK172"/>
      <x:c r="DL172"/>
      <x:c r="DM172"/>
      <x:c r="DN172"/>
      <x:c r="DO172"/>
      <x:c r="DP172"/>
      <x:c r="DQ172"/>
      <x:c r="DR172"/>
      <x:c r="DS172"/>
      <x:c r="DT172"/>
      <x:c r="DU172"/>
      <x:c r="DV172"/>
    </x:row>
    <x:row r="173" ht="15.75">
      <x:c r="A173" s="144"/>
      <x:c r="B173" s="144"/>
      <x:c r="C173" s="144"/>
      <x:c r="D173" s="1387" t="str">
        <x:v>23D</x:v>
      </x:c>
      <x:c r="E173" s="144"/>
      <x:c r="F173" s="144"/>
      <x:c r="G173" s="144"/>
      <x:c r="H173" s="144"/>
      <x:c r="I173" s="144"/>
      <x:c r="J173" s="144"/>
      <x:c r="K173" s="144"/>
      <x:c r="L173" s="144"/>
      <x:c r="M173" s="144"/>
      <x:c r="N173" s="144"/>
      <x:c r="O173" s="144"/>
      <x:c r="P173" s="144"/>
      <x:c r="Q173" s="144"/>
      <x:c r="R173" s="144"/>
      <x:c r="S173" s="144"/>
      <x:c r="T173" s="144"/>
      <x:c r="U173" s="144"/>
      <x:c r="V173" s="144"/>
      <x:c r="W173" s="144"/>
      <x:c r="X173" s="144"/>
      <x:c r="Y173" s="144"/>
      <x:c r="Z173" s="144"/>
      <x:c r="AA173" s="144"/>
      <x:c r="AB173" s="144"/>
      <x:c r="AC173" s="144"/>
      <x:c r="AD173" s="144"/>
      <x:c r="AE173" s="144"/>
      <x:c r="AF173" s="144"/>
      <x:c r="AG173" s="144"/>
      <x:c r="AH173" s="144"/>
      <x:c r="AI173" s="144"/>
      <x:c r="AJ173" s="144"/>
      <x:c r="AK173" s="144"/>
      <x:c r="AL173" s="144"/>
      <x:c r="AM173" s="144"/>
      <x:c r="AN173" s="144"/>
      <x:c r="AO173" s="144"/>
      <x:c r="AP173" s="144"/>
      <x:c r="AQ173" s="144"/>
      <x:c r="AR173" s="144"/>
      <x:c r="AS173" s="144"/>
      <x:c r="AT173" s="144"/>
      <x:c r="AU173" s="144"/>
      <x:c r="AV173" s="144"/>
      <x:c r="AW173" s="144"/>
      <x:c r="AX173" s="144"/>
      <x:c r="AY173" s="144"/>
      <x:c r="AZ173"/>
      <x:c r="BA173"/>
      <x:c r="BB173"/>
      <x:c r="BC173"/>
      <x:c r="BD173"/>
      <x:c r="BE173"/>
      <x:c r="BF173"/>
      <x:c r="BG173"/>
      <x:c r="BH173"/>
      <x:c r="BI173"/>
      <x:c r="BJ173"/>
      <x:c r="BK173"/>
      <x:c r="BL173"/>
      <x:c r="BM173"/>
      <x:c r="BN173"/>
      <x:c r="BO173"/>
      <x:c r="BP173"/>
      <x:c r="BQ173"/>
      <x:c r="BR173"/>
      <x:c r="BS173"/>
      <x:c r="BT173"/>
      <x:c r="BU173"/>
      <x:c r="BV173"/>
      <x:c r="BW173"/>
      <x:c r="BX173"/>
      <x:c r="BY173"/>
      <x:c r="BZ173"/>
      <x:c r="CA173"/>
      <x:c r="CB173"/>
      <x:c r="CC173"/>
      <x:c r="CD173"/>
      <x:c r="CE173"/>
      <x:c r="CF173"/>
      <x:c r="CG173"/>
      <x:c r="CH173"/>
      <x:c r="CI173"/>
      <x:c r="CJ173"/>
      <x:c r="CK173"/>
      <x:c r="CL173"/>
      <x:c r="CM173"/>
      <x:c r="CN173"/>
      <x:c r="CO173"/>
      <x:c r="CP173"/>
      <x:c r="CQ173"/>
      <x:c r="CR173"/>
      <x:c r="CS173"/>
      <x:c r="CT173"/>
      <x:c r="CU173"/>
      <x:c r="CV173"/>
      <x:c r="CW173"/>
      <x:c r="CX173"/>
      <x:c r="CY173"/>
      <x:c r="CZ173"/>
      <x:c r="DA173"/>
      <x:c r="DB173"/>
      <x:c r="DC173"/>
      <x:c r="DD173"/>
      <x:c r="DE173"/>
      <x:c r="DF173"/>
      <x:c r="DG173"/>
      <x:c r="DH173"/>
      <x:c r="DI173"/>
      <x:c r="DJ173"/>
      <x:c r="DK173"/>
      <x:c r="DL173"/>
      <x:c r="DM173"/>
      <x:c r="DN173"/>
      <x:c r="DO173"/>
      <x:c r="DP173"/>
      <x:c r="DQ173"/>
      <x:c r="DR173"/>
      <x:c r="DS173"/>
      <x:c r="DT173"/>
      <x:c r="DU173"/>
      <x:c r="DV173"/>
    </x:row>
    <x:row r="174" ht="15.75">
      <x:c r="A174" s="144"/>
      <x:c r="B174" s="144"/>
      <x:c r="C174" s="144"/>
      <x:c r="D174" s="1387" t="str">
        <x:v>53A</x:v>
      </x:c>
      <x:c r="E174" s="144"/>
      <x:c r="F174" s="144"/>
      <x:c r="G174" s="144"/>
      <x:c r="H174" s="144"/>
      <x:c r="I174" s="144"/>
      <x:c r="J174" s="144"/>
      <x:c r="K174" s="144"/>
      <x:c r="L174" s="144"/>
      <x:c r="M174" s="144"/>
      <x:c r="N174" s="144"/>
      <x:c r="O174" s="144"/>
      <x:c r="P174" s="144"/>
      <x:c r="Q174" s="144"/>
      <x:c r="R174" s="144"/>
      <x:c r="S174" s="144"/>
      <x:c r="T174" s="144"/>
      <x:c r="U174" s="144"/>
      <x:c r="V174" s="144"/>
      <x:c r="W174" s="144"/>
      <x:c r="X174" s="144"/>
      <x:c r="Y174" s="144"/>
      <x:c r="Z174" s="144"/>
      <x:c r="AA174" s="144"/>
      <x:c r="AB174" s="144"/>
      <x:c r="AC174" s="144"/>
      <x:c r="AD174" s="144"/>
      <x:c r="AE174" s="144"/>
      <x:c r="AF174" s="144"/>
      <x:c r="AG174" s="144"/>
      <x:c r="AH174" s="144"/>
      <x:c r="AI174" s="144"/>
      <x:c r="AJ174" s="144"/>
      <x:c r="AK174" s="144"/>
      <x:c r="AL174" s="144"/>
      <x:c r="AM174" s="144"/>
      <x:c r="AN174" s="144"/>
      <x:c r="AO174" s="144"/>
      <x:c r="AP174" s="144"/>
      <x:c r="AQ174" s="144"/>
      <x:c r="AR174" s="144"/>
      <x:c r="AS174" s="144"/>
      <x:c r="AT174" s="144"/>
      <x:c r="AU174" s="144"/>
      <x:c r="AV174" s="144"/>
      <x:c r="AW174" s="144"/>
      <x:c r="AX174" s="144"/>
      <x:c r="AY174" s="144"/>
      <x:c r="AZ174"/>
      <x:c r="BA174"/>
      <x:c r="BB174"/>
      <x:c r="BC174"/>
      <x:c r="BD174"/>
      <x:c r="BE174"/>
      <x:c r="BF174"/>
      <x:c r="BG174"/>
      <x:c r="BH174"/>
      <x:c r="BI174"/>
      <x:c r="BJ174"/>
      <x:c r="BK174"/>
      <x:c r="BL174"/>
      <x:c r="BM174"/>
      <x:c r="BN174"/>
      <x:c r="BO174"/>
      <x:c r="BP174"/>
      <x:c r="BQ174"/>
      <x:c r="BR174"/>
      <x:c r="BS174"/>
      <x:c r="BT174"/>
      <x:c r="BU174"/>
      <x:c r="BV174"/>
      <x:c r="BW174"/>
      <x:c r="BX174"/>
      <x:c r="BY174"/>
      <x:c r="BZ174"/>
      <x:c r="CA174"/>
      <x:c r="CB174"/>
      <x:c r="CC174"/>
      <x:c r="CD174"/>
      <x:c r="CE174"/>
      <x:c r="CF174"/>
      <x:c r="CG174"/>
      <x:c r="CH174"/>
      <x:c r="CI174"/>
      <x:c r="CJ174"/>
      <x:c r="CK174"/>
      <x:c r="CL174"/>
      <x:c r="CM174"/>
      <x:c r="CN174"/>
      <x:c r="CO174"/>
      <x:c r="CP174"/>
      <x:c r="CQ174"/>
      <x:c r="CR174"/>
      <x:c r="CS174"/>
      <x:c r="CT174"/>
      <x:c r="CU174"/>
      <x:c r="CV174"/>
      <x:c r="CW174"/>
      <x:c r="CX174"/>
      <x:c r="CY174"/>
      <x:c r="CZ174"/>
      <x:c r="DA174"/>
      <x:c r="DB174"/>
      <x:c r="DC174"/>
      <x:c r="DD174"/>
      <x:c r="DE174"/>
      <x:c r="DF174"/>
      <x:c r="DG174"/>
      <x:c r="DH174"/>
      <x:c r="DI174"/>
      <x:c r="DJ174"/>
      <x:c r="DK174"/>
      <x:c r="DL174"/>
      <x:c r="DM174"/>
      <x:c r="DN174"/>
      <x:c r="DO174"/>
      <x:c r="DP174"/>
      <x:c r="DQ174"/>
      <x:c r="DR174"/>
      <x:c r="DS174"/>
      <x:c r="DT174"/>
      <x:c r="DU174"/>
      <x:c r="DV174"/>
    </x:row>
    <x:row r="175" ht="15.75">
      <x:c r="A175" s="144"/>
      <x:c r="B175" s="144"/>
      <x:c r="C175" s="144"/>
      <x:c r="D175" s="1387" t="str">
        <x:v>53B</x:v>
      </x:c>
      <x:c r="E175" s="144"/>
      <x:c r="F175" s="144"/>
      <x:c r="G175" s="144"/>
      <x:c r="H175" s="144"/>
      <x:c r="I175" s="144"/>
      <x:c r="J175" s="144"/>
      <x:c r="K175" s="144"/>
      <x:c r="L175" s="144"/>
      <x:c r="M175" s="144"/>
      <x:c r="N175" s="144"/>
      <x:c r="O175" s="144"/>
      <x:c r="P175" s="144"/>
      <x:c r="Q175" s="144"/>
      <x:c r="R175" s="144"/>
      <x:c r="S175" s="144"/>
      <x:c r="T175" s="144"/>
      <x:c r="U175" s="144"/>
      <x:c r="V175" s="144"/>
      <x:c r="W175" s="144"/>
      <x:c r="X175" s="144"/>
      <x:c r="Y175" s="144"/>
      <x:c r="Z175" s="144"/>
      <x:c r="AA175" s="144"/>
      <x:c r="AB175" s="144"/>
      <x:c r="AC175" s="144"/>
      <x:c r="AD175" s="144"/>
      <x:c r="AE175" s="144"/>
      <x:c r="AF175" s="144"/>
      <x:c r="AG175" s="144"/>
      <x:c r="AH175" s="144"/>
      <x:c r="AI175" s="144"/>
      <x:c r="AJ175" s="144"/>
      <x:c r="AK175" s="144"/>
      <x:c r="AL175" s="144"/>
      <x:c r="AM175" s="144"/>
      <x:c r="AN175" s="144"/>
      <x:c r="AO175" s="144"/>
      <x:c r="AP175" s="144"/>
      <x:c r="AQ175" s="144"/>
      <x:c r="AR175" s="144"/>
      <x:c r="AS175" s="144"/>
      <x:c r="AT175" s="144"/>
      <x:c r="AU175" s="144"/>
      <x:c r="AV175" s="144"/>
      <x:c r="AW175" s="144"/>
      <x:c r="AX175" s="144"/>
      <x:c r="AY175" s="144"/>
      <x:c r="AZ175"/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/>
      <x:c r="BO175"/>
      <x:c r="BP175"/>
      <x:c r="BQ175"/>
      <x:c r="BR175"/>
      <x:c r="BS175"/>
      <x:c r="BT175"/>
      <x:c r="BU175"/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  <x:c r="CK175"/>
      <x:c r="CL175"/>
      <x:c r="CM175"/>
      <x:c r="CN175"/>
      <x:c r="CO175"/>
      <x:c r="CP175"/>
      <x:c r="CQ175"/>
      <x:c r="CR175"/>
      <x:c r="CS175"/>
      <x:c r="CT175"/>
      <x:c r="CU175"/>
      <x:c r="CV175"/>
      <x:c r="CW175"/>
      <x:c r="CX175"/>
      <x:c r="CY175"/>
      <x:c r="CZ175"/>
      <x:c r="DA175"/>
      <x:c r="DB175"/>
      <x:c r="DC175"/>
      <x:c r="DD175"/>
      <x:c r="DE175"/>
      <x:c r="DF175"/>
      <x:c r="DG175"/>
      <x:c r="DH175"/>
      <x:c r="DI175"/>
      <x:c r="DJ175"/>
      <x:c r="DK175"/>
      <x:c r="DL175"/>
      <x:c r="DM175"/>
      <x:c r="DN175"/>
      <x:c r="DO175"/>
      <x:c r="DP175"/>
      <x:c r="DQ175"/>
      <x:c r="DR175"/>
      <x:c r="DS175"/>
      <x:c r="DT175"/>
      <x:c r="DU175"/>
      <x:c r="DV175"/>
    </x:row>
    <x:row r="176" ht="15.75">
      <x:c r="A176" s="144"/>
      <x:c r="B176" s="144"/>
      <x:c r="C176" s="144"/>
      <x:c r="D176" s="1387" t="str">
        <x:v>53D</x:v>
      </x:c>
      <x:c r="E176" s="144"/>
      <x:c r="F176" s="144"/>
      <x:c r="G176" s="144"/>
      <x:c r="H176" s="144"/>
      <x:c r="I176" s="144"/>
      <x:c r="J176" s="144"/>
      <x:c r="K176" s="144"/>
      <x:c r="L176" s="144"/>
      <x:c r="M176" s="144"/>
      <x:c r="N176" s="144"/>
      <x:c r="O176" s="144"/>
      <x:c r="P176" s="144"/>
      <x:c r="Q176" s="144"/>
      <x:c r="R176" s="144"/>
      <x:c r="S176" s="144"/>
      <x:c r="T176" s="144"/>
      <x:c r="U176" s="144"/>
      <x:c r="V176" s="144"/>
      <x:c r="W176" s="144"/>
      <x:c r="X176" s="144"/>
      <x:c r="Y176" s="144"/>
      <x:c r="Z176" s="144"/>
      <x:c r="AA176" s="144"/>
      <x:c r="AB176" s="144"/>
      <x:c r="AC176" s="144"/>
      <x:c r="AD176" s="144"/>
      <x:c r="AE176" s="144"/>
      <x:c r="AF176" s="144"/>
      <x:c r="AG176" s="144"/>
      <x:c r="AH176" s="144"/>
      <x:c r="AI176" s="144"/>
      <x:c r="AJ176" s="144"/>
      <x:c r="AK176" s="144"/>
      <x:c r="AL176" s="144"/>
      <x:c r="AM176" s="144"/>
      <x:c r="AN176" s="144"/>
      <x:c r="AO176" s="144"/>
      <x:c r="AP176" s="144"/>
      <x:c r="AQ176" s="144"/>
      <x:c r="AR176" s="144"/>
      <x:c r="AS176" s="144"/>
      <x:c r="AT176" s="144"/>
      <x:c r="AU176" s="144"/>
      <x:c r="AV176" s="144"/>
      <x:c r="AW176" s="144"/>
      <x:c r="AX176" s="144"/>
      <x:c r="AY176" s="144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/>
      <x:c r="BU176"/>
      <x:c r="BV176"/>
      <x:c r="BW176"/>
      <x:c r="BX176"/>
      <x:c r="BY176"/>
      <x:c r="BZ176"/>
      <x:c r="CA176"/>
      <x:c r="CB176"/>
      <x:c r="CC176"/>
      <x:c r="CD176"/>
      <x:c r="CE176"/>
      <x:c r="CF176"/>
      <x:c r="CG176"/>
      <x:c r="CH176"/>
      <x:c r="CI176"/>
      <x:c r="CJ176"/>
      <x:c r="CK176"/>
      <x:c r="CL176"/>
      <x:c r="CM176"/>
      <x:c r="CN176"/>
      <x:c r="CO176"/>
      <x:c r="CP176"/>
      <x:c r="CQ176"/>
      <x:c r="CR176"/>
      <x:c r="CS176"/>
      <x:c r="CT176"/>
      <x:c r="CU176"/>
      <x:c r="CV176"/>
      <x:c r="CW176"/>
      <x:c r="CX176"/>
      <x:c r="CY176"/>
      <x:c r="CZ176"/>
      <x:c r="DA176"/>
      <x:c r="DB176"/>
      <x:c r="DC176"/>
      <x:c r="DD176"/>
      <x:c r="DE176"/>
      <x:c r="DF176"/>
      <x:c r="DG176"/>
      <x:c r="DH176"/>
      <x:c r="DI176"/>
      <x:c r="DJ176"/>
      <x:c r="DK176"/>
      <x:c r="DL176"/>
      <x:c r="DM176"/>
      <x:c r="DN176"/>
      <x:c r="DO176"/>
      <x:c r="DP176"/>
      <x:c r="DQ176"/>
      <x:c r="DR176"/>
      <x:c r="DS176"/>
      <x:c r="DT176"/>
      <x:c r="DU176"/>
      <x:c r="DV176"/>
    </x:row>
    <x:row r="177" ht="15.75">
      <x:c r="A177" s="144"/>
      <x:c r="B177" s="144"/>
      <x:c r="C177" s="144"/>
      <x:c r="D177" s="1387" t="str">
        <x:v>59A</x:v>
      </x:c>
      <x:c r="E177" s="144"/>
      <x:c r="F177" s="144"/>
      <x:c r="G177" s="144"/>
      <x:c r="H177" s="144"/>
      <x:c r="I177" s="144"/>
      <x:c r="J177" s="144"/>
      <x:c r="K177" s="144"/>
      <x:c r="L177" s="144"/>
      <x:c r="M177" s="144"/>
      <x:c r="N177" s="144"/>
      <x:c r="O177" s="144"/>
      <x:c r="P177" s="144"/>
      <x:c r="Q177" s="144"/>
      <x:c r="R177" s="144"/>
      <x:c r="S177" s="144"/>
      <x:c r="T177" s="144"/>
      <x:c r="U177" s="144"/>
      <x:c r="V177" s="144"/>
      <x:c r="W177" s="144"/>
      <x:c r="X177" s="144"/>
      <x:c r="Y177" s="144"/>
      <x:c r="Z177" s="144"/>
      <x:c r="AA177" s="144"/>
      <x:c r="AB177" s="144"/>
      <x:c r="AC177" s="144"/>
      <x:c r="AD177" s="144"/>
      <x:c r="AE177" s="144"/>
      <x:c r="AF177" s="144"/>
      <x:c r="AG177" s="144"/>
      <x:c r="AH177" s="144"/>
      <x:c r="AI177" s="144"/>
      <x:c r="AJ177" s="144"/>
      <x:c r="AK177" s="144"/>
      <x:c r="AL177" s="144"/>
      <x:c r="AM177" s="144"/>
      <x:c r="AN177" s="144"/>
      <x:c r="AO177" s="144"/>
      <x:c r="AP177" s="144"/>
      <x:c r="AQ177" s="144"/>
      <x:c r="AR177" s="144"/>
      <x:c r="AS177" s="144"/>
      <x:c r="AT177" s="144"/>
      <x:c r="AU177" s="144"/>
      <x:c r="AV177" s="144"/>
      <x:c r="AW177" s="144"/>
      <x:c r="AX177" s="144"/>
      <x:c r="AY177" s="144"/>
      <x:c r="AZ177"/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/>
      <x:c r="BO177"/>
      <x:c r="BP177"/>
      <x:c r="BQ177"/>
      <x:c r="BR177"/>
      <x:c r="BS177"/>
      <x:c r="BT177"/>
      <x:c r="BU177"/>
      <x:c r="BV177"/>
      <x:c r="BW177"/>
      <x:c r="BX177"/>
      <x:c r="BY177"/>
      <x:c r="BZ177"/>
      <x:c r="CA177"/>
      <x:c r="CB177"/>
      <x:c r="CC177"/>
      <x:c r="CD177"/>
      <x:c r="CE177"/>
      <x:c r="CF177"/>
      <x:c r="CG177"/>
      <x:c r="CH177"/>
      <x:c r="CI177"/>
      <x:c r="CJ177"/>
      <x:c r="CK177"/>
      <x:c r="CL177"/>
      <x:c r="CM177"/>
      <x:c r="CN177"/>
      <x:c r="CO177"/>
      <x:c r="CP177"/>
      <x:c r="CQ177"/>
      <x:c r="CR177"/>
      <x:c r="CS177"/>
      <x:c r="CT177"/>
      <x:c r="CU177"/>
      <x:c r="CV177"/>
      <x:c r="CW177"/>
      <x:c r="CX177"/>
      <x:c r="CY177"/>
      <x:c r="CZ177"/>
      <x:c r="DA177"/>
      <x:c r="DB177"/>
      <x:c r="DC177"/>
      <x:c r="DD177"/>
      <x:c r="DE177"/>
      <x:c r="DF177"/>
      <x:c r="DG177"/>
      <x:c r="DH177"/>
      <x:c r="DI177"/>
      <x:c r="DJ177"/>
      <x:c r="DK177"/>
      <x:c r="DL177"/>
      <x:c r="DM177"/>
      <x:c r="DN177"/>
      <x:c r="DO177"/>
      <x:c r="DP177"/>
      <x:c r="DQ177"/>
      <x:c r="DR177"/>
      <x:c r="DS177"/>
      <x:c r="DT177"/>
      <x:c r="DU177"/>
      <x:c r="DV177"/>
    </x:row>
    <x:row r="178" ht="15.75">
      <x:c r="A178" s="144"/>
      <x:c r="B178" s="144"/>
      <x:c r="C178" s="144"/>
      <x:c r="D178" s="1387" t="str">
        <x:v>59B</x:v>
      </x:c>
      <x:c r="E178" s="144"/>
      <x:c r="F178" s="144"/>
      <x:c r="G178" s="144"/>
      <x:c r="H178" s="144"/>
      <x:c r="I178" s="144"/>
      <x:c r="J178" s="144"/>
      <x:c r="K178" s="144"/>
      <x:c r="L178" s="144"/>
      <x:c r="M178" s="144"/>
      <x:c r="N178" s="144"/>
      <x:c r="O178" s="144"/>
      <x:c r="P178" s="144"/>
      <x:c r="Q178" s="144"/>
      <x:c r="R178" s="144"/>
      <x:c r="S178" s="144"/>
      <x:c r="T178" s="144"/>
      <x:c r="U178" s="144"/>
      <x:c r="V178" s="144"/>
      <x:c r="W178" s="144"/>
      <x:c r="X178" s="144"/>
      <x:c r="Y178" s="144"/>
      <x:c r="Z178" s="144"/>
      <x:c r="AA178" s="144"/>
      <x:c r="AB178" s="144"/>
      <x:c r="AC178" s="144"/>
      <x:c r="AD178" s="144"/>
      <x:c r="AE178" s="144"/>
      <x:c r="AF178" s="144"/>
      <x:c r="AG178" s="144"/>
      <x:c r="AH178" s="144"/>
      <x:c r="AI178" s="144"/>
      <x:c r="AJ178" s="144"/>
      <x:c r="AK178" s="144"/>
      <x:c r="AL178" s="144"/>
      <x:c r="AM178" s="144"/>
      <x:c r="AN178" s="144"/>
      <x:c r="AO178" s="144"/>
      <x:c r="AP178" s="144"/>
      <x:c r="AQ178" s="144"/>
      <x:c r="AR178" s="144"/>
      <x:c r="AS178" s="144"/>
      <x:c r="AT178" s="144"/>
      <x:c r="AU178" s="144"/>
      <x:c r="AV178" s="144"/>
      <x:c r="AW178" s="144"/>
      <x:c r="AX178" s="144"/>
      <x:c r="AY178" s="144"/>
      <x:c r="AZ178"/>
      <x:c r="BA178"/>
      <x:c r="BB178"/>
      <x:c r="BC178"/>
      <x:c r="BD178"/>
      <x:c r="BE178"/>
      <x:c r="BF178"/>
      <x:c r="BG178"/>
      <x:c r="BH178"/>
      <x:c r="BI178"/>
      <x:c r="BJ178"/>
      <x:c r="BK178"/>
      <x:c r="BL178"/>
      <x:c r="BM178"/>
      <x:c r="BN178"/>
      <x:c r="BO178"/>
      <x:c r="BP178"/>
      <x:c r="BQ178"/>
      <x:c r="BR178"/>
      <x:c r="BS178"/>
      <x:c r="BT178"/>
      <x:c r="BU178"/>
      <x:c r="BV178"/>
      <x:c r="BW178"/>
      <x:c r="BX178"/>
      <x:c r="BY178"/>
      <x:c r="BZ178"/>
      <x:c r="CA178"/>
      <x:c r="CB178"/>
      <x:c r="CC178"/>
      <x:c r="CD178"/>
      <x:c r="CE178"/>
      <x:c r="CF178"/>
      <x:c r="CG178"/>
      <x:c r="CH178"/>
      <x:c r="CI178"/>
      <x:c r="CJ178"/>
      <x:c r="CK178"/>
      <x:c r="CL178"/>
      <x:c r="CM178"/>
      <x:c r="CN178"/>
      <x:c r="CO178"/>
      <x:c r="CP178"/>
      <x:c r="CQ178"/>
      <x:c r="CR178"/>
      <x:c r="CS178"/>
      <x:c r="CT178"/>
      <x:c r="CU178"/>
      <x:c r="CV178"/>
      <x:c r="CW178"/>
      <x:c r="CX178"/>
      <x:c r="CY178"/>
      <x:c r="CZ178"/>
      <x:c r="DA178"/>
      <x:c r="DB178"/>
      <x:c r="DC178"/>
      <x:c r="DD178"/>
      <x:c r="DE178"/>
      <x:c r="DF178"/>
      <x:c r="DG178"/>
      <x:c r="DH178"/>
      <x:c r="DI178"/>
      <x:c r="DJ178"/>
      <x:c r="DK178"/>
      <x:c r="DL178"/>
      <x:c r="DM178"/>
      <x:c r="DN178"/>
      <x:c r="DO178"/>
      <x:c r="DP178"/>
      <x:c r="DQ178"/>
      <x:c r="DR178"/>
      <x:c r="DS178"/>
      <x:c r="DT178"/>
      <x:c r="DU178"/>
      <x:c r="DV178"/>
    </x:row>
    <x:row r="179" ht="15.75">
      <x:c r="A179" s="144"/>
      <x:c r="B179" s="144"/>
      <x:c r="C179" s="144"/>
      <x:c r="D179" s="1387" t="str">
        <x:v>59D</x:v>
      </x:c>
      <x:c r="E179" s="144"/>
      <x:c r="F179" s="144"/>
      <x:c r="G179" s="144"/>
      <x:c r="H179" s="144"/>
      <x:c r="I179" s="144"/>
      <x:c r="J179" s="144"/>
      <x:c r="K179" s="144"/>
      <x:c r="L179" s="144"/>
      <x:c r="M179" s="144"/>
      <x:c r="N179" s="144"/>
      <x:c r="O179" s="144"/>
      <x:c r="P179" s="144"/>
      <x:c r="Q179" s="144"/>
      <x:c r="R179" s="144"/>
      <x:c r="S179" s="144"/>
      <x:c r="T179" s="144"/>
      <x:c r="U179" s="144"/>
      <x:c r="V179" s="144"/>
      <x:c r="W179" s="144"/>
      <x:c r="X179" s="144"/>
      <x:c r="Y179" s="144"/>
      <x:c r="Z179" s="144"/>
      <x:c r="AA179" s="144"/>
      <x:c r="AB179" s="144"/>
      <x:c r="AC179" s="144"/>
      <x:c r="AD179" s="144"/>
      <x:c r="AE179" s="144"/>
      <x:c r="AF179" s="144"/>
      <x:c r="AG179" s="144"/>
      <x:c r="AH179" s="144"/>
      <x:c r="AI179" s="144"/>
      <x:c r="AJ179" s="144"/>
      <x:c r="AK179" s="144"/>
      <x:c r="AL179" s="144"/>
      <x:c r="AM179" s="144"/>
      <x:c r="AN179" s="144"/>
      <x:c r="AO179" s="144"/>
      <x:c r="AP179" s="144"/>
      <x:c r="AQ179" s="144"/>
      <x:c r="AR179" s="144"/>
      <x:c r="AS179" s="144"/>
      <x:c r="AT179" s="144"/>
      <x:c r="AU179" s="144"/>
      <x:c r="AV179" s="144"/>
      <x:c r="AW179" s="144"/>
      <x:c r="AX179" s="144"/>
      <x:c r="AY179" s="144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/>
      <x:c r="BU179"/>
      <x:c r="BV179"/>
      <x:c r="BW179"/>
      <x:c r="BX179"/>
      <x:c r="BY179"/>
      <x:c r="BZ179"/>
      <x:c r="CA179"/>
      <x:c r="CB179"/>
      <x:c r="CC179"/>
      <x:c r="CD179"/>
      <x:c r="CE179"/>
      <x:c r="CF179"/>
      <x:c r="CG179"/>
      <x:c r="CH179"/>
      <x:c r="CI179"/>
      <x:c r="CJ179"/>
      <x:c r="CK179"/>
      <x:c r="CL179"/>
      <x:c r="CM179"/>
      <x:c r="CN179"/>
      <x:c r="CO179"/>
      <x:c r="CP179"/>
      <x:c r="CQ179"/>
      <x:c r="CR179"/>
      <x:c r="CS179"/>
      <x:c r="CT179"/>
      <x:c r="CU179"/>
      <x:c r="CV179"/>
      <x:c r="CW179"/>
      <x:c r="CX179"/>
      <x:c r="CY179"/>
      <x:c r="CZ179"/>
      <x:c r="DA179"/>
      <x:c r="DB179"/>
      <x:c r="DC179"/>
      <x:c r="DD179"/>
      <x:c r="DE179"/>
      <x:c r="DF179"/>
      <x:c r="DG179"/>
      <x:c r="DH179"/>
      <x:c r="DI179"/>
      <x:c r="DJ179"/>
      <x:c r="DK179"/>
      <x:c r="DL179"/>
      <x:c r="DM179"/>
      <x:c r="DN179"/>
      <x:c r="DO179"/>
      <x:c r="DP179"/>
      <x:c r="DQ179"/>
      <x:c r="DR179"/>
      <x:c r="DS179"/>
      <x:c r="DT179"/>
      <x:c r="DU179"/>
      <x:c r="DV179"/>
    </x:row>
  </x:sheetData>
  <x:mergeCells>
    <x:mergeCell ref="A2:P2"/>
    <x:mergeCell ref="A3:P3"/>
    <x:mergeCell ref="C4:E4"/>
    <x:mergeCell ref="K4:N4"/>
    <x:mergeCell ref="O4:P4"/>
    <x:mergeCell ref="C5:E5"/>
    <x:mergeCell ref="K5:L5"/>
    <x:mergeCell ref="M5:N5"/>
    <x:mergeCell ref="O5:P5"/>
    <x:mergeCell ref="O8:P8"/>
    <x:mergeCell ref="AH8:DF8"/>
    <x:mergeCell ref="DL8:DO8"/>
    <x:mergeCell ref="T5:Y5"/>
    <x:mergeCell ref="C6:E6"/>
    <x:mergeCell ref="K6:N6"/>
    <x:mergeCell ref="O6:P6"/>
    <x:mergeCell ref="C7:E7"/>
    <x:mergeCell ref="K7:N7"/>
    <x:mergeCell ref="O7:P7"/>
    <x:mergeCell ref="A9:B9"/>
    <x:mergeCell ref="F9:G9"/>
    <x:mergeCell ref="I9:J9"/>
    <x:mergeCell ref="A10:B10"/>
    <x:mergeCell ref="F10:G10"/>
    <x:mergeCell ref="I10:J10"/>
    <x:mergeCell ref="A8:B8"/>
    <x:mergeCell ref="F8:H8"/>
    <x:mergeCell ref="I8:J8"/>
    <x:mergeCell ref="O10:P10"/>
    <x:mergeCell ref="A11:B11"/>
    <x:mergeCell ref="F11:G11"/>
    <x:mergeCell ref="I11:J11"/>
    <x:mergeCell ref="O11:P11"/>
    <x:mergeCell ref="A12:B12"/>
    <x:mergeCell ref="F12:G12"/>
    <x:mergeCell ref="I12:J12"/>
    <x:mergeCell ref="O12:P12"/>
    <x:mergeCell ref="A15:B15"/>
    <x:mergeCell ref="F15:G15"/>
    <x:mergeCell ref="I15:J15"/>
    <x:mergeCell ref="O15:P15"/>
    <x:mergeCell ref="A16:B16"/>
    <x:mergeCell ref="F16:G16"/>
    <x:mergeCell ref="I16:J16"/>
    <x:mergeCell ref="O16:P16"/>
    <x:mergeCell ref="A13:B13"/>
    <x:mergeCell ref="F13:G13"/>
    <x:mergeCell ref="I13:J13"/>
    <x:mergeCell ref="O13:P13"/>
    <x:mergeCell ref="A14:B14"/>
    <x:mergeCell ref="F14:G14"/>
    <x:mergeCell ref="I14:J14"/>
    <x:mergeCell ref="O14:P14"/>
    <x:mergeCell ref="A19:B19"/>
    <x:mergeCell ref="F19:G19"/>
    <x:mergeCell ref="I19:J19"/>
    <x:mergeCell ref="O19:P19"/>
    <x:mergeCell ref="A20:B20"/>
    <x:mergeCell ref="F20:G20"/>
    <x:mergeCell ref="I20:J20"/>
    <x:mergeCell ref="O20:P20"/>
    <x:mergeCell ref="A17:B17"/>
    <x:mergeCell ref="F17:G17"/>
    <x:mergeCell ref="I17:J17"/>
    <x:mergeCell ref="O17:P17"/>
    <x:mergeCell ref="A18:B18"/>
    <x:mergeCell ref="F18:G18"/>
    <x:mergeCell ref="I18:J18"/>
    <x:mergeCell ref="O18:P18"/>
    <x:mergeCell ref="A29:B29"/>
    <x:mergeCell ref="F29:G29"/>
    <x:mergeCell ref="I29:J29"/>
    <x:mergeCell ref="O29:P29"/>
    <x:mergeCell ref="A30:B30"/>
    <x:mergeCell ref="F30:G30"/>
    <x:mergeCell ref="I30:J30"/>
    <x:mergeCell ref="O30:P30"/>
    <x:mergeCell ref="A21:B21"/>
    <x:mergeCell ref="F21:G21"/>
    <x:mergeCell ref="I21:J21"/>
    <x:mergeCell ref="O21:P21"/>
    <x:mergeCell ref="A22:B22"/>
    <x:mergeCell ref="F22:G22"/>
    <x:mergeCell ref="I22:J22"/>
    <x:mergeCell ref="O22:P22"/>
    <x:mergeCell ref="A23:B23"/>
    <x:mergeCell ref="F23:G23"/>
    <x:mergeCell ref="I23:J23"/>
    <x:mergeCell ref="O23:P23"/>
    <x:mergeCell ref="A24:B24"/>
    <x:mergeCell ref="F24:G24"/>
    <x:mergeCell ref="I24:J24"/>
    <x:mergeCell ref="O24:P24"/>
    <x:mergeCell ref="A33:B33"/>
    <x:mergeCell ref="F33:G33"/>
    <x:mergeCell ref="I33:J33"/>
    <x:mergeCell ref="O33:P33"/>
    <x:mergeCell ref="A34:B34"/>
    <x:mergeCell ref="F34:G34"/>
    <x:mergeCell ref="I34:J34"/>
    <x:mergeCell ref="O34:P34"/>
    <x:mergeCell ref="A31:B31"/>
    <x:mergeCell ref="F31:G31"/>
    <x:mergeCell ref="I31:J31"/>
    <x:mergeCell ref="O31:P31"/>
    <x:mergeCell ref="A32:B32"/>
    <x:mergeCell ref="F32:G32"/>
    <x:mergeCell ref="I32:J32"/>
    <x:mergeCell ref="O32:P32"/>
    <x:mergeCell ref="E38:F38"/>
    <x:mergeCell ref="G38:J38"/>
    <x:mergeCell ref="O38:P38"/>
    <x:mergeCell ref="E39:F39"/>
    <x:mergeCell ref="G39:J39"/>
    <x:mergeCell ref="O39:P39"/>
    <x:mergeCell ref="A35:D35"/>
    <x:mergeCell ref="F35:G35"/>
    <x:mergeCell ref="I35:J35"/>
    <x:mergeCell ref="O35:P35"/>
    <x:mergeCell ref="A37:D37"/>
    <x:mergeCell ref="E37:F37"/>
    <x:mergeCell ref="G37:J37"/>
    <x:mergeCell ref="L37:M37"/>
    <x:mergeCell ref="N37:P37"/>
    <x:mergeCell ref="E42:F42"/>
    <x:mergeCell ref="G42:J42"/>
    <x:mergeCell ref="E43:F43"/>
    <x:mergeCell ref="G43:J43"/>
    <x:mergeCell ref="E40:F40"/>
    <x:mergeCell ref="G40:J40"/>
    <x:mergeCell ref="O40:P40"/>
    <x:mergeCell ref="E41:F41"/>
    <x:mergeCell ref="G41:J41"/>
    <x:mergeCell ref="O41:P41"/>
    <x:mergeCell ref="L42:P43"/>
    <x:mergeCell ref="A48:D48"/>
    <x:mergeCell ref="A52:E52"/>
    <x:mergeCell ref="F52:I52"/>
    <x:mergeCell ref="N52:P52"/>
    <x:mergeCell ref="A54:E54"/>
    <x:mergeCell ref="H54:P54"/>
    <x:mergeCell ref="E44:F44"/>
    <x:mergeCell ref="G44:J44"/>
    <x:mergeCell ref="L44:M44"/>
    <x:mergeCell ref="N44:P44"/>
    <x:mergeCell ref="E45:F45"/>
    <x:mergeCell ref="G45:J45"/>
    <x:mergeCell ref="L45:M45"/>
    <x:mergeCell ref="N45:P45"/>
    <x:mergeCell ref="J68:K68"/>
    <x:mergeCell ref="DJ70:DM70"/>
    <x:mergeCell ref="A138:G138"/>
    <x:mergeCell ref="K157:L157"/>
    <x:mergeCell ref="M157:N157"/>
    <x:mergeCell ref="A55:E55"/>
    <x:mergeCell ref="H55:P55"/>
    <x:mergeCell ref="A56:E56"/>
    <x:mergeCell ref="H56:P56"/>
    <x:mergeCell ref="A57:P57"/>
    <x:mergeCell ref="J67:K67"/>
    <x:mergeCell ref="A28:B28"/>
    <x:mergeCell ref="F28:G28"/>
    <x:mergeCell ref="I28:J28"/>
    <x:mergeCell ref="O28:P28"/>
    <x:mergeCell ref="A25:B25"/>
    <x:mergeCell ref="F25:G25"/>
    <x:mergeCell ref="I25:J25"/>
    <x:mergeCell ref="O25:P25"/>
    <x:mergeCell ref="A26:B26"/>
    <x:mergeCell ref="F26:G26"/>
    <x:mergeCell ref="I26:J26"/>
    <x:mergeCell ref="O26:P26"/>
    <x:mergeCell ref="A27:B27"/>
    <x:mergeCell ref="F27:G27"/>
    <x:mergeCell ref="I27:J27"/>
    <x:mergeCell ref="O27:P27"/>
  </x:mergeCells>
  <x:conditionalFormatting sqref="C7:E7">
    <x:cfRule type="cellIs" dxfId="199" priority="16" operator="greaterThan">
      <x:formula>0</x:formula>
    </x:cfRule>
  </x:conditionalFormatting>
  <x:conditionalFormatting sqref="E38:F42">
    <x:cfRule type="expression" dxfId="198" priority="20" stopIfTrue="1">
      <x:formula>IF($I$10="Barrels",1,0)</x:formula>
    </x:cfRule>
  </x:conditionalFormatting>
  <x:conditionalFormatting sqref="E43:F43">
    <x:cfRule type="expression" dxfId="197" priority="29" stopIfTrue="1">
      <x:formula>IF($I$10="m³",1,0)</x:formula>
    </x:cfRule>
  </x:conditionalFormatting>
  <x:conditionalFormatting sqref="E45:F45">
    <x:cfRule type="expression" dxfId="196" priority="19" stopIfTrue="1">
      <x:formula>IF($I$10="Barrels",1,0)</x:formula>
    </x:cfRule>
  </x:conditionalFormatting>
  <x:conditionalFormatting sqref="H9:H9 F9:G10">
    <x:cfRule type="cellIs" dxfId="195" priority="38" stopIfTrue="1" operator="equal">
      <x:formula>0</x:formula>
    </x:cfRule>
  </x:conditionalFormatting>
  <x:conditionalFormatting sqref="I11:J35">
    <x:cfRule type="expression" dxfId="194" priority="12">
      <x:formula>IF($I$10="Barrels",1,0)</x:formula>
    </x:cfRule>
  </x:conditionalFormatting>
  <x:conditionalFormatting sqref="I9:L10 N9:P10 F10:F10">
    <x:cfRule type="cellIs" dxfId="193" priority="44" stopIfTrue="1" operator="equal">
      <x:formula>0</x:formula>
    </x:cfRule>
  </x:conditionalFormatting>
  <x:conditionalFormatting sqref="K11:K34">
    <x:cfRule type="cellIs" dxfId="192" priority="5" stopIfTrue="1" operator="greaterThan">
      <x:formula>2</x:formula>
    </x:cfRule>
    <x:cfRule type="cellIs" dxfId="191" priority="6" stopIfTrue="1" operator="lessThanOrEqual">
      <x:formula>2</x:formula>
    </x:cfRule>
  </x:conditionalFormatting>
  <x:conditionalFormatting sqref="K35:K35">
    <x:cfRule type="cellIs" dxfId="190" priority="25" stopIfTrue="1" operator="greaterThanOrEqual">
      <x:formula>2</x:formula>
    </x:cfRule>
  </x:conditionalFormatting>
  <x:conditionalFormatting sqref="K39:K39">
    <x:cfRule type="cellIs" dxfId="189" priority="36" stopIfTrue="1" operator="equal">
      <x:formula>0</x:formula>
    </x:cfRule>
    <x:cfRule type="cellIs" dxfId="188" priority="48" stopIfTrue="1" operator="equal">
      <x:formula>0</x:formula>
    </x:cfRule>
  </x:conditionalFormatting>
  <x:conditionalFormatting sqref="K40:K40">
    <x:cfRule type="expression" dxfId="187" priority="26" stopIfTrue="1">
      <x:formula>IF($I$10="m³",1,0)</x:formula>
    </x:cfRule>
  </x:conditionalFormatting>
  <x:conditionalFormatting sqref="K44:K44">
    <x:cfRule type="expression" dxfId="186" priority="30" stopIfTrue="1">
      <x:formula>IF($K$35&lt;=2,3)</x:formula>
    </x:cfRule>
  </x:conditionalFormatting>
  <x:conditionalFormatting sqref="K45:K45">
    <x:cfRule type="expression" dxfId="185" priority="28" stopIfTrue="1">
      <x:formula>IF($I$10="m³",1,0)</x:formula>
    </x:cfRule>
  </x:conditionalFormatting>
  <x:conditionalFormatting sqref="K39:L39">
    <x:cfRule type="cellIs" dxfId="184" priority="33" stopIfTrue="1" operator="equal">
      <x:formula>0</x:formula>
    </x:cfRule>
  </x:conditionalFormatting>
  <x:conditionalFormatting sqref="L9:L9">
    <x:cfRule type="cellIs" dxfId="183" priority="50" stopIfTrue="1" operator="equal">
      <x:formula>0</x:formula>
    </x:cfRule>
  </x:conditionalFormatting>
  <x:conditionalFormatting sqref="L11:L35">
    <x:cfRule type="expression" dxfId="182" priority="11">
      <x:formula>IF($K$10=60,1,0)</x:formula>
    </x:cfRule>
  </x:conditionalFormatting>
  <x:conditionalFormatting sqref="L9:M9">
    <x:cfRule type="cellIs" dxfId="181" priority="22" stopIfTrue="1" operator="equal">
      <x:formula>0</x:formula>
    </x:cfRule>
  </x:conditionalFormatting>
  <x:conditionalFormatting sqref="L10:M10">
    <x:cfRule type="cellIs" dxfId="180" priority="23" stopIfTrue="1" operator="equal">
      <x:formula>0</x:formula>
    </x:cfRule>
  </x:conditionalFormatting>
  <x:conditionalFormatting sqref="N39:N40 P39:P40">
    <x:cfRule type="cellIs" dxfId="179" priority="34" stopIfTrue="1" operator="equal">
      <x:formula>0</x:formula>
    </x:cfRule>
  </x:conditionalFormatting>
  <x:conditionalFormatting sqref="N45:P45">
    <x:cfRule type="cellIs" dxfId="178" priority="27" stopIfTrue="1" operator="equal">
      <x:formula>0</x:formula>
    </x:cfRule>
  </x:conditionalFormatting>
  <x:conditionalFormatting sqref="O9:P9">
    <x:cfRule type="cellIs" dxfId="177" priority="42" stopIfTrue="1" operator="equal">
      <x:formula>0</x:formula>
    </x:cfRule>
  </x:conditionalFormatting>
  <x:conditionalFormatting sqref="O11:P35">
    <x:cfRule type="expression" dxfId="176" priority="13" stopIfTrue="1">
      <x:formula>IF($I$10="Barrels",1,0)</x:formula>
    </x:cfRule>
  </x:conditionalFormatting>
  <x:conditionalFormatting sqref="O44:P44 N44:N45">
    <x:cfRule type="cellIs" dxfId="175" priority="31" stopIfTrue="1" operator="equal">
      <x:formula>0</x:formula>
    </x:cfRule>
  </x:conditionalFormatting>
  <x:dataValidations count="7">
    <x:dataValidation type="list" allowBlank="1" showInputMessage="1" showErrorMessage="1" sqref="L37:M37">
      <x:formula1>"DRAFT m,DRAFT ft-in."</x:formula1>
    </x:dataValidation>
    <x:dataValidation type="list" allowBlank="1" showInputMessage="1" showErrorMessage="1" sqref="D49 B49:C50">
      <x:formula1>#REF!</x:formula1>
    </x:dataValidation>
    <x:dataValidation type="list" allowBlank="1" showInputMessage="1" showErrorMessage="1" sqref="K10">
      <x:formula1>$K$69:$K$71</x:formula1>
    </x:dataValidation>
    <x:dataValidation type="list" allowBlank="1" showInputMessage="1" showErrorMessage="1" sqref="I10:J10">
      <x:formula1>$D$71:$D$72</x:formula1>
    </x:dataValidation>
    <x:dataValidation type="list" allowBlank="1" showInputMessage="1" showErrorMessage="1" sqref="N10">
      <x:formula1>$H$69:$H$79</x:formula1>
    </x:dataValidation>
    <x:dataValidation type="list" allowBlank="1" showInputMessage="1" showErrorMessage="1" sqref="N9">
      <x:formula1>$N$69:$N$70</x:formula1>
    </x:dataValidation>
    <x:dataValidation type="list" allowBlank="1" showInputMessage="1" showErrorMessage="1" sqref="A55:E55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79b1cacce5524694"/>
  <x:legacyDrawing xmlns:r="http://schemas.openxmlformats.org/officeDocument/2006/relationships" r:id="R106c2f64508b4051"/>
</x:worksheet>
</file>

<file path=xl/worksheets/sheet14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5"/>
  <x:cols>
    <x:col min="1" max="1" width="7.5703125" style="2234" customWidth="1"/>
    <x:col min="2" max="2" width="2.28515625" style="2234" customWidth="1"/>
    <x:col min="3" max="3" width="7.5703125" style="2234" customWidth="1"/>
    <x:col min="4" max="4" width="7.85546875" style="2234" customWidth="1"/>
    <x:col min="5" max="5" width="11.42578125" style="2234" customWidth="0"/>
    <x:col min="6" max="7" width="5.85546875" style="329" customWidth="1"/>
    <x:col min="8" max="8" width="6.85546875" style="329" customWidth="1"/>
    <x:col min="9" max="9" width="5.85546875" style="329" customWidth="1"/>
    <x:col min="10" max="10" width="9.7109375" style="329" customWidth="1"/>
    <x:col min="11" max="11" width="14.5703125" style="329" customWidth="1"/>
    <x:col min="12" max="12" width="6.5703125" style="329" customWidth="1"/>
    <x:col min="13" max="13" width="9.140625" style="329" customWidth="1"/>
    <x:col min="14" max="14" width="7.28515625" style="329" customWidth="1"/>
    <x:col min="15" max="15" width="5.28515625" style="329" customWidth="1"/>
    <x:col min="16" max="16" width="5.140625" style="329" customWidth="1"/>
    <x:col min="17" max="17" width="7.5703125" style="329" customWidth="1"/>
    <x:col min="18" max="18" width="14.42578125" style="329" customWidth="1"/>
    <x:col min="19" max="20" width="9" style="329" customWidth="1"/>
    <x:col min="21" max="21" width="9.5703125" style="329" customWidth="1"/>
    <x:col min="22" max="22" width="11.42578125" style="329" customWidth="1"/>
    <x:col min="23" max="23" width="10.140625" style="329" customWidth="1"/>
    <x:col min="24" max="24" width="11.140625" style="329" customWidth="1"/>
    <x:col min="25" max="25" width="11.42578125" style="329" customWidth="1"/>
    <x:col min="26" max="26" width="15.7109375" style="329" customWidth="1"/>
    <x:col min="27" max="31" width="11.42578125" style="329" customWidth="1"/>
    <x:col min="32" max="32" width="14.5703125" style="329" customWidth="1"/>
    <x:col min="33" max="126" width="11.42578125" style="329" customWidth="1"/>
    <x:col min="127" max="16384" width="11.42578125" style="329" customWidth="0"/>
  </x:cols>
  <x:sheetData>
    <x:row r="1" ht="61.150001525878906" customHeight="1">
      <x:c r="A1" s="4191"/>
      <x:c r="B1" s="4191"/>
      <x:c r="C1" s="4191"/>
      <x:c r="D1" s="4191"/>
      <x:c r="E1" s="4096"/>
      <x:c r="F1" s="4163"/>
      <x:c r="G1" s="4163"/>
      <x:c r="H1" s="4143"/>
      <x:c r="I1" s="4143"/>
      <x:c r="J1" s="4143"/>
      <x:c r="K1" s="4143"/>
      <x:c r="L1" s="4143"/>
      <x:c r="M1" s="2253"/>
      <x:c r="N1" s="2253"/>
      <x:c r="O1" s="2253"/>
      <x:c r="P1" s="2253"/>
      <x:c r="Q1" s="207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/>
      <x:c r="CV1"/>
      <x:c r="CW1"/>
      <x:c r="CX1"/>
      <x:c r="CY1"/>
      <x:c r="CZ1"/>
      <x:c r="DA1"/>
      <x:c r="DB1"/>
      <x:c r="DC1"/>
      <x:c r="DD1"/>
      <x:c r="DE1"/>
      <x:c r="DF1"/>
      <x:c r="DG1"/>
      <x:c r="DH1"/>
      <x:c r="DI1"/>
      <x:c r="DJ1"/>
      <x:c r="DK1"/>
      <x:c r="DL1"/>
      <x:c r="DM1"/>
      <x:c r="DN1"/>
      <x:c r="DO1"/>
      <x:c r="DP1"/>
      <x:c r="DQ1"/>
      <x:c r="DR1"/>
      <x:c r="DS1"/>
      <x:c r="DT1"/>
      <x:c r="DU1"/>
      <x:c r="DV1"/>
    </x:row>
    <x:row r="2" ht="18.75" customHeight="1">
      <x:c r="A2" s="4193" t="str">
        <x:v>VESSEL ULLAGE REPORT</x:v>
      </x:c>
      <x:c r="B2" s="4193"/>
      <x:c r="C2" s="4193"/>
      <x:c r="D2" s="4193"/>
      <x:c r="E2" s="4193"/>
      <x:c r="F2" s="4193"/>
      <x:c r="G2" s="4193"/>
      <x:c r="H2" s="4193"/>
      <x:c r="I2" s="4193"/>
      <x:c r="J2" s="4193"/>
      <x:c r="K2" s="4193"/>
      <x:c r="L2" s="4193"/>
      <x:c r="M2" s="3190"/>
      <x:c r="N2" s="3190"/>
      <x:c r="O2" s="3190"/>
      <x:c r="P2" s="3190"/>
      <x:c r="Q2" s="2072"/>
      <x:c r="R2" s="2072"/>
      <x:c r="S2" s="2072"/>
      <x:c r="T2" s="207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/>
      <x:c r="DF2"/>
      <x:c r="DG2"/>
      <x:c r="DH2"/>
      <x:c r="DI2"/>
      <x:c r="DJ2"/>
      <x:c r="DK2"/>
      <x:c r="DL2"/>
      <x:c r="DM2"/>
      <x:c r="DN2"/>
      <x:c r="DO2"/>
      <x:c r="DP2"/>
      <x:c r="DQ2"/>
      <x:c r="DR2"/>
      <x:c r="DS2"/>
      <x:c r="DT2"/>
      <x:c r="DU2"/>
      <x:c r="DV2"/>
    </x:row>
    <x:row r="3" ht="15" customHeight="1">
      <x:c r="A3" s="4043" t="str">
        <x:v>AFTER DISCHARGE</x:v>
      </x:c>
      <x:c r="B3" s="4043"/>
      <x:c r="C3" s="4043"/>
      <x:c r="D3" s="4043"/>
      <x:c r="E3" s="4043"/>
      <x:c r="F3" s="4043"/>
      <x:c r="G3" s="4043"/>
      <x:c r="H3" s="4043"/>
      <x:c r="I3" s="4043"/>
      <x:c r="J3" s="4043"/>
      <x:c r="K3" s="4043"/>
      <x:c r="L3" s="4043"/>
      <x:c r="M3" s="2711"/>
      <x:c r="N3" s="2711"/>
      <x:c r="O3" s="2711"/>
      <x:c r="P3" s="2254"/>
      <x:c r="Q3" s="2072"/>
      <x:c r="R3" s="2072"/>
      <x:c r="S3" s="2072"/>
      <x:c r="T3" s="2072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/>
      <x:c r="DF3"/>
      <x:c r="DG3"/>
      <x:c r="DH3"/>
      <x:c r="DI3"/>
      <x:c r="DJ3"/>
      <x:c r="DK3"/>
      <x:c r="DL3"/>
      <x:c r="DM3"/>
      <x:c r="DN3"/>
      <x:c r="DO3"/>
      <x:c r="DP3"/>
      <x:c r="DQ3"/>
      <x:c r="DR3"/>
      <x:c r="DS3"/>
      <x:c r="DT3"/>
      <x:c r="DU3"/>
      <x:c r="DV3"/>
    </x:row>
    <x:row r="4" ht="18" customHeight="1">
      <x:c r="A4" s="4138" t="str">
        <x:v>VESSEL          </x:v>
      </x:c>
      <x:c r="B4" s="4138" t="str">
        <x:v>:</x:v>
      </x:c>
      <x:c r="C4" s="4129" t="n">
        <x:v>0</x:v>
      </x:c>
      <x:c r="D4" s="4129"/>
      <x:c r="E4" s="4129"/>
      <x:c r="F4" s="4129"/>
      <x:c r="G4" s="4128"/>
      <x:c r="H4" s="4128"/>
      <x:c r="I4" s="4128"/>
      <x:c r="J4" s="4020" t="str">
        <x:v>VOYAGE:</x:v>
      </x:c>
      <x:c r="K4" s="4158" t="n">
        <x:v>0</x:v>
      </x:c>
      <x:c r="L4" s="4129"/>
      <x:c r="M4" s="2839"/>
      <x:c r="N4" s="2839"/>
      <x:c r="O4" s="3193"/>
      <x:c r="P4" s="3186"/>
      <x:c r="Q4" s="2073"/>
      <x:c r="R4" s="2073"/>
      <x:c r="S4" s="2073"/>
      <x:c r="T4" s="2073"/>
      <x:c r="U4" s="2073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  <x:c r="CU4"/>
      <x:c r="CV4"/>
      <x:c r="CW4"/>
      <x:c r="CX4"/>
      <x:c r="CY4"/>
      <x:c r="CZ4"/>
      <x:c r="DA4"/>
      <x:c r="DB4"/>
      <x:c r="DC4"/>
      <x:c r="DD4"/>
      <x:c r="DE4"/>
      <x:c r="DF4"/>
      <x:c r="DG4"/>
      <x:c r="DH4"/>
      <x:c r="DI4"/>
      <x:c r="DJ4"/>
      <x:c r="DK4"/>
      <x:c r="DL4"/>
      <x:c r="DM4"/>
      <x:c r="DN4"/>
      <x:c r="DO4"/>
      <x:c r="DP4"/>
      <x:c r="DQ4"/>
      <x:c r="DR4"/>
      <x:c r="DS4"/>
      <x:c r="DT4"/>
      <x:c r="DU4"/>
      <x:c r="DV4"/>
    </x:row>
    <x:row r="5" ht="18" customHeight="1">
      <x:c r="A5" s="4138" t="str">
        <x:v>TERMINAL      </x:v>
      </x:c>
      <x:c r="B5" s="4138" t="str">
        <x:v>:</x:v>
      </x:c>
      <x:c r="C5" s="4129" t="n">
        <x:v>0</x:v>
      </x:c>
      <x:c r="D5" s="4129"/>
      <x:c r="E5" s="4129"/>
      <x:c r="F5" s="4129"/>
      <x:c r="G5" s="4128"/>
      <x:c r="H5" s="4128"/>
      <x:c r="I5" s="4128"/>
      <x:c r="J5" s="4195" t="str">
        <x:v>DATE:</x:v>
      </x:c>
      <x:c r="K5" s="4189" t="n">
        <x:v>0</x:v>
      </x:c>
      <x:c r="L5" s="4189"/>
      <x:c r="M5" s="2782"/>
      <x:c r="N5" s="2782"/>
      <x:c r="O5" s="3195"/>
      <x:c r="P5" s="3195"/>
      <x:c r="Q5" s="2074"/>
      <x:c r="R5" s="2074"/>
      <x:c r="S5" s="2074"/>
      <x:c r="T5" s="3183"/>
      <x:c r="U5" s="3184"/>
      <x:c r="V5" s="3184"/>
      <x:c r="W5" s="3184"/>
      <x:c r="X5" s="3184"/>
      <x:c r="Y5" s="3185"/>
      <x:c r="Z5" s="149"/>
      <x:c r="AA5" s="149"/>
      <x:c r="AB5" s="149"/>
      <x:c r="AC5" s="149"/>
      <x:c r="AD5" s="149"/>
      <x:c r="AE5" s="149"/>
      <x:c r="AF5" s="149"/>
      <x:c r="AG5" s="149"/>
      <x:c r="AH5" s="149"/>
      <x:c r="AI5" s="149"/>
      <x:c r="AJ5" s="149"/>
      <x:c r="AK5" s="149"/>
      <x:c r="AL5" s="149"/>
      <x:c r="AM5" s="149" t="n">
        <x:v>15.555555555555555</x:v>
      </x:c>
      <x:c r="AN5" s="149" t="n">
        <x:v>0.024691358024691357</x:v>
      </x:c>
      <x:c r="AO5" s="149" t="n">
        <x:v>60.006874896972334</x:v>
      </x:c>
      <x:c r="AP5" s="149"/>
      <x:c r="AQ5" s="149"/>
      <x:c r="AR5" s="149"/>
      <x:c r="AS5" s="149"/>
      <x:c r="AT5" s="149"/>
      <x:c r="AU5" s="149"/>
      <x:c r="AV5" s="149"/>
      <x:c r="AW5" s="149"/>
      <x:c r="AX5" s="149"/>
      <x:c r="AY5" s="149"/>
      <x:c r="AZ5" s="149"/>
      <x:c r="BA5" s="149"/>
      <x:c r="BB5" s="149"/>
      <x:c r="BC5" s="149"/>
      <x:c r="BD5" s="149"/>
      <x:c r="BE5" s="149"/>
      <x:c r="BF5" s="149"/>
      <x:c r="BG5" s="149"/>
      <x:c r="BH5" s="149"/>
      <x:c r="BI5" s="149"/>
      <x:c r="BJ5" s="149"/>
      <x:c r="BK5" s="149"/>
      <x:c r="BL5" s="149"/>
      <x:c r="BM5" s="149"/>
      <x:c r="BN5" s="149"/>
      <x:c r="BO5" s="149"/>
      <x:c r="BP5" s="149"/>
      <x:c r="BQ5" s="149"/>
      <x:c r="BR5" s="149"/>
      <x:c r="BS5" s="149"/>
      <x:c r="BT5" s="149"/>
      <x:c r="BU5" s="149"/>
      <x:c r="BV5" s="149"/>
      <x:c r="BW5" s="149"/>
      <x:c r="BX5" s="149"/>
      <x:c r="BY5" s="149"/>
      <x:c r="BZ5" s="149"/>
      <x:c r="CA5" s="149"/>
      <x:c r="CB5" s="149"/>
      <x:c r="CC5" s="149"/>
      <x:c r="CD5" s="149"/>
      <x:c r="CE5" s="149"/>
      <x:c r="CF5" s="149"/>
      <x:c r="CG5" s="149"/>
      <x:c r="CH5" s="149"/>
      <x:c r="CI5" s="149"/>
      <x:c r="CJ5" s="149"/>
      <x:c r="CK5" s="149"/>
      <x:c r="CL5" s="149"/>
      <x:c r="CM5" s="149"/>
      <x:c r="CN5" s="149"/>
      <x:c r="CO5" s="149"/>
      <x:c r="CP5" s="149"/>
      <x:c r="CQ5" s="149"/>
      <x:c r="CR5" s="149"/>
      <x:c r="CS5" s="149"/>
      <x:c r="CT5" s="149"/>
      <x:c r="CU5" s="149"/>
      <x:c r="CV5" s="149"/>
      <x:c r="CW5" s="149"/>
      <x:c r="CX5" s="149"/>
      <x:c r="CY5" s="149"/>
      <x:c r="CZ5" s="149"/>
      <x:c r="DA5" s="149"/>
      <x:c r="DB5" s="149"/>
      <x:c r="DC5" s="149"/>
      <x:c r="DD5" s="149"/>
      <x:c r="DE5" s="149"/>
      <x:c r="DF5" s="149"/>
      <x:c r="DG5" s="149"/>
      <x:c r="DH5" s="149"/>
      <x:c r="DI5" s="149"/>
      <x:c r="DJ5" s="339"/>
      <x:c r="DK5" s="339"/>
      <x:c r="DL5" s="339"/>
      <x:c r="DM5" s="339"/>
      <x:c r="DN5" s="339"/>
      <x:c r="DO5" s="339"/>
      <x:c r="DP5" s="339"/>
      <x:c r="DQ5" s="339"/>
      <x:c r="DR5" s="339"/>
      <x:c r="DS5" s="339"/>
      <x:c r="DT5" s="339"/>
      <x:c r="DU5" s="339"/>
      <x:c r="DV5" s="339"/>
    </x:row>
    <x:row r="6" ht="18" customHeight="1">
      <x:c r="A6" s="4138" t="str">
        <x:v>PORT               </x:v>
      </x:c>
      <x:c r="B6" s="4138" t="str">
        <x:v>:</x:v>
      </x:c>
      <x:c r="C6" s="4129" t="n">
        <x:v>0</x:v>
      </x:c>
      <x:c r="D6" s="4129"/>
      <x:c r="E6" s="4129"/>
      <x:c r="F6" s="4128"/>
      <x:c r="G6" s="4128"/>
      <x:c r="H6" s="4128"/>
      <x:c r="I6" s="4128"/>
      <x:c r="J6" s="4020" t="str">
        <x:v>OUR REF.:</x:v>
      </x:c>
      <x:c r="K6" s="4129" t="n">
        <x:v>0</x:v>
      </x:c>
      <x:c r="L6" s="4129"/>
      <x:c r="M6" s="2839"/>
      <x:c r="N6" s="2839"/>
      <x:c r="O6" s="3186"/>
      <x:c r="P6" s="3186"/>
      <x:c r="Q6" s="2074"/>
      <x:c r="R6" s="2074"/>
      <x:c r="S6" s="2074"/>
      <x:c r="T6" s="2074"/>
      <x:c r="U6" s="2074"/>
      <x:c r="V6" s="2074"/>
      <x:c r="W6" s="2074"/>
      <x:c r="X6" s="2074"/>
      <x:c r="Y6" s="2074"/>
      <x:c r="Z6" s="1303" t="n">
        <x:v>257</x:v>
      </x:c>
      <x:c r="AA6" s="149"/>
      <x:c r="AB6" s="149"/>
      <x:c r="AC6" s="149"/>
      <x:c r="AD6" s="149"/>
      <x:c r="AE6" s="149"/>
      <x:c r="AF6" s="149"/>
      <x:c r="AG6" s="149"/>
      <x:c r="AH6" s="149"/>
      <x:c r="AI6" s="149"/>
      <x:c r="AJ6" s="149"/>
      <x:c r="AK6" s="149"/>
      <x:c r="AL6" s="149"/>
      <x:c r="AM6" s="149" t="n">
        <x:v>15.555555555555555</x:v>
      </x:c>
      <x:c r="AN6" s="149" t="n">
        <x:v>0.024691358024691357</x:v>
      </x:c>
      <x:c r="AO6" s="149" t="n">
        <x:v>60.006874896972334</x:v>
      </x:c>
      <x:c r="AP6" s="149" t="n">
        <x:v>0</x:v>
      </x:c>
      <x:c r="AQ6" s="149"/>
      <x:c r="AR6" s="149"/>
      <x:c r="AS6" s="149"/>
      <x:c r="AT6" s="149"/>
      <x:c r="AU6" s="149"/>
      <x:c r="AV6" s="149"/>
      <x:c r="AW6" s="149"/>
      <x:c r="AX6" s="149"/>
      <x:c r="AY6" s="149"/>
      <x:c r="AZ6" s="149"/>
      <x:c r="BA6" s="149"/>
      <x:c r="BB6" s="149"/>
      <x:c r="BC6" s="149"/>
      <x:c r="BD6" s="149"/>
      <x:c r="BE6" s="149"/>
      <x:c r="BF6" s="149"/>
      <x:c r="BG6" s="149"/>
      <x:c r="BH6" s="149"/>
      <x:c r="BI6" s="149"/>
      <x:c r="BJ6" s="149"/>
      <x:c r="BK6" s="149"/>
      <x:c r="BL6" s="149"/>
      <x:c r="BM6" s="149"/>
      <x:c r="BN6" s="149"/>
      <x:c r="BO6" s="149"/>
      <x:c r="BP6" s="149"/>
      <x:c r="BQ6" s="149"/>
      <x:c r="BR6" s="149"/>
      <x:c r="BS6" s="149"/>
      <x:c r="BT6" s="149"/>
      <x:c r="BU6" s="149"/>
      <x:c r="BV6" s="149"/>
      <x:c r="BW6" s="149"/>
      <x:c r="BX6" s="149"/>
      <x:c r="BY6" s="149"/>
      <x:c r="BZ6" s="149"/>
      <x:c r="CA6" s="149"/>
      <x:c r="CB6" s="149"/>
      <x:c r="CC6" s="149"/>
      <x:c r="CD6" s="149"/>
      <x:c r="CE6" s="149"/>
      <x:c r="CF6" s="149"/>
      <x:c r="CG6" s="149"/>
      <x:c r="CH6" s="149"/>
      <x:c r="CI6" s="149"/>
      <x:c r="CJ6" s="149"/>
      <x:c r="CK6" s="149"/>
      <x:c r="CL6" s="149"/>
      <x:c r="CM6" s="149"/>
      <x:c r="CN6" s="149"/>
      <x:c r="CO6" s="149"/>
      <x:c r="CP6" s="149"/>
      <x:c r="CQ6" s="149"/>
      <x:c r="CR6" s="149"/>
      <x:c r="CS6" s="149"/>
      <x:c r="CT6" s="149"/>
      <x:c r="CU6" s="149"/>
      <x:c r="CV6" s="149"/>
      <x:c r="CW6" s="149"/>
      <x:c r="CX6" s="149"/>
      <x:c r="CY6" s="149"/>
      <x:c r="CZ6" s="149"/>
      <x:c r="DA6" s="149"/>
      <x:c r="DB6" s="149"/>
      <x:c r="DC6" s="149"/>
      <x:c r="DD6" s="149"/>
      <x:c r="DE6" s="149"/>
      <x:c r="DF6" s="149"/>
      <x:c r="DG6" s="149"/>
      <x:c r="DH6" s="149"/>
      <x:c r="DI6" s="149"/>
      <x:c r="DJ6" s="339"/>
      <x:c r="DK6" s="339"/>
      <x:c r="DL6" s="339"/>
      <x:c r="DM6" s="339"/>
      <x:c r="DN6" s="339"/>
      <x:c r="DO6" s="339"/>
      <x:c r="DP6" s="339"/>
      <x:c r="DQ6" s="339"/>
      <x:c r="DR6" s="339"/>
      <x:c r="DS6" s="339"/>
      <x:c r="DT6" s="339"/>
      <x:c r="DU6" s="339"/>
      <x:c r="DV6" s="339"/>
    </x:row>
    <x:row r="7" ht="18" customHeight="1">
      <x:c r="A7" s="1883" t="str">
        <x:v>PRODUCT </x:v>
      </x:c>
      <x:c r="B7" s="1883" t="str">
        <x:v>:</x:v>
      </x:c>
      <x:c r="C7" s="2839" t="n">
        <x:v>0</x:v>
      </x:c>
      <x:c r="D7" s="2839"/>
      <x:c r="E7" s="2839"/>
      <x:c r="F7" s="1885"/>
      <x:c r="G7" s="2195"/>
      <x:c r="H7" s="2195"/>
      <x:c r="I7" s="1885"/>
      <x:c r="J7" s="2198" t="str">
        <x:v>YOUR REF.:</x:v>
      </x:c>
      <x:c r="K7" s="3188" t="n">
        <x:v>0</x:v>
      </x:c>
      <x:c r="L7" s="2839"/>
      <x:c r="M7" s="2839"/>
      <x:c r="N7" s="2839"/>
      <x:c r="O7" s="3189"/>
      <x:c r="P7" s="3189"/>
      <x:c r="Q7" s="2075"/>
      <x:c r="R7" s="2075"/>
      <x:c r="S7" s="2075"/>
      <x:c r="T7" s="2077" t="str"/>
      <x:c r="U7" s="2077"/>
      <x:c r="V7" s="2077"/>
      <x:c r="W7" s="2077"/>
      <x:c r="X7" s="2077"/>
      <x:c r="Y7" s="2077"/>
      <x:c r="Z7" s="149"/>
      <x:c r="AA7" s="149"/>
      <x:c r="AB7" s="149"/>
      <x:c r="AC7" s="1366"/>
      <x:c r="AD7" s="149"/>
      <x:c r="AE7" s="149"/>
      <x:c r="AF7" s="149"/>
      <x:c r="AG7" s="149"/>
      <x:c r="AH7" s="149"/>
      <x:c r="AI7" s="149"/>
      <x:c r="AJ7" s="149"/>
      <x:c r="AK7" s="149"/>
      <x:c r="AL7" s="149"/>
      <x:c r="AM7" s="149" t="str">
        <x:v>Aternative Pressure</x:v>
      </x:c>
      <x:c r="AN7" s="149"/>
      <x:c r="AO7" s="149" t="n">
        <x:v>0</x:v>
      </x:c>
      <x:c r="AP7" s="149"/>
      <x:c r="AQ7" s="149"/>
      <x:c r="AR7" s="149"/>
      <x:c r="AS7" s="149"/>
      <x:c r="AT7" s="149"/>
      <x:c r="AU7" s="149"/>
      <x:c r="AV7" s="149"/>
      <x:c r="AW7" s="149"/>
      <x:c r="AX7" s="149"/>
      <x:c r="AY7" s="149"/>
      <x:c r="AZ7" s="149"/>
      <x:c r="BA7" s="149" t="str">
        <x:v>TABLA 5A, 5B &amp; 5 D</x:v>
      </x:c>
      <x:c r="BB7" s="149"/>
      <x:c r="BC7" s="149"/>
      <x:c r="BD7" s="149"/>
      <x:c r="BE7" s="149"/>
      <x:c r="BF7" s="149"/>
      <x:c r="BG7" s="149"/>
      <x:c r="BH7" s="149"/>
      <x:c r="BI7" s="149"/>
      <x:c r="BJ7" s="149"/>
      <x:c r="BK7" s="149"/>
      <x:c r="BL7" s="149"/>
      <x:c r="BM7" s="149"/>
      <x:c r="BN7" s="149"/>
      <x:c r="BO7" s="149"/>
      <x:c r="BP7" s="149"/>
      <x:c r="BQ7" s="149"/>
      <x:c r="BR7" s="149"/>
      <x:c r="BS7" s="149"/>
      <x:c r="BT7" s="149"/>
      <x:c r="BU7" s="149"/>
      <x:c r="BV7" s="149"/>
      <x:c r="BW7" s="149"/>
      <x:c r="BX7" s="149"/>
      <x:c r="BY7" s="149"/>
      <x:c r="BZ7" s="149"/>
      <x:c r="CA7" s="149"/>
      <x:c r="CB7" s="149"/>
      <x:c r="CC7" s="149"/>
      <x:c r="CD7" s="149"/>
      <x:c r="CE7" s="149"/>
      <x:c r="CF7" s="149"/>
      <x:c r="CG7" s="149"/>
      <x:c r="CH7" s="149"/>
      <x:c r="CI7" s="149"/>
      <x:c r="CJ7" s="149"/>
      <x:c r="CK7" s="149"/>
      <x:c r="CL7" s="149"/>
      <x:c r="CM7" s="149"/>
      <x:c r="CN7" s="149"/>
      <x:c r="CO7" s="149"/>
      <x:c r="CP7" s="149"/>
      <x:c r="CQ7" s="149"/>
      <x:c r="CR7" s="149"/>
      <x:c r="CS7" s="149"/>
      <x:c r="CT7" s="149"/>
      <x:c r="CU7" s="149"/>
      <x:c r="CV7" s="149"/>
      <x:c r="CW7" s="149"/>
      <x:c r="CX7" s="149"/>
      <x:c r="CY7" s="149"/>
      <x:c r="CZ7" s="149"/>
      <x:c r="DA7" s="149"/>
      <x:c r="DB7" s="149"/>
      <x:c r="DC7" s="149"/>
      <x:c r="DD7" s="149"/>
      <x:c r="DE7" s="149"/>
      <x:c r="DF7" s="149"/>
      <x:c r="DG7" s="149"/>
      <x:c r="DH7" s="149"/>
      <x:c r="DI7" s="149"/>
      <x:c r="DJ7" s="339"/>
      <x:c r="DK7" s="339"/>
      <x:c r="DL7" s="339"/>
      <x:c r="DM7" s="339"/>
      <x:c r="DN7" s="339"/>
      <x:c r="DO7" s="339"/>
      <x:c r="DP7" s="339"/>
      <x:c r="DQ7" s="339"/>
      <x:c r="DR7" s="339"/>
      <x:c r="DS7" s="339"/>
      <x:c r="DT7" s="339"/>
      <x:c r="DU7" s="339"/>
      <x:c r="DV7" s="339"/>
    </x:row>
    <x:row r="8" ht="15" customHeight="1">
      <x:c r="A8" s="3266" t="str">
        <x:v>Tank</x:v>
      </x:c>
      <x:c r="B8" s="3267"/>
      <x:c r="C8" s="2235" t="str">
        <x:v>Ullage</x:v>
      </x:c>
      <x:c r="D8" s="2236" t="str">
        <x:v>Ullage</x:v>
      </x:c>
      <x:c r="E8" s="2237" t="str">
        <x:v>T.O.V.</x:v>
      </x:c>
      <x:c r="F8" s="3268" t="str">
        <x:v>FREE WATER</x:v>
      </x:c>
      <x:c r="G8" s="3269"/>
      <x:c r="H8" s="3269"/>
      <x:c r="I8" s="3270" t="str">
        <x:v>G.O.V.</x:v>
      </x:c>
      <x:c r="J8" s="3267"/>
      <x:c r="K8" s="2235" t="str">
        <x:v>API</x:v>
      </x:c>
      <x:c r="L8" s="2235" t="str">
        <x:v>TEMP</x:v>
      </x:c>
      <x:c r="M8" s="2238" t="str">
        <x:v>THERMAL</x:v>
      </x:c>
      <x:c r="N8" s="2236" t="str">
        <x:v>V.C.F.</x:v>
      </x:c>
      <x:c r="O8" s="3271" t="str">
        <x:v>G.S.V.</x:v>
      </x:c>
      <x:c r="P8" s="3272"/>
      <x:c r="Q8" s="2079"/>
      <x:c r="R8" s="2079"/>
      <x:c r="S8" s="2079"/>
      <x:c r="T8" s="2079"/>
      <x:c r="U8" s="2079"/>
      <x:c r="V8" s="2079"/>
      <x:c r="W8" s="2079"/>
      <x:c r="X8" s="2079"/>
      <x:c r="Y8" s="2079"/>
      <x:c r="Z8" s="149"/>
      <x:c r="AA8" s="149"/>
      <x:c r="AB8" s="149"/>
      <x:c r="AC8" s="149"/>
      <x:c r="AD8" s="149"/>
      <x:c r="AE8" s="149"/>
      <x:c r="AF8" s="149"/>
      <x:c r="AG8" s="149"/>
      <x:c r="AH8" s="3072" t="str">
        <x:v>TABLA 6A, 6B, 6C &amp; 6D</x:v>
      </x:c>
      <x:c r="AI8" s="3072"/>
      <x:c r="AJ8" s="3072"/>
      <x:c r="AK8" s="3072"/>
      <x:c r="AL8" s="3072"/>
      <x:c r="AM8" s="3072"/>
      <x:c r="AN8" s="3072"/>
      <x:c r="AO8" s="3072"/>
      <x:c r="AP8" s="3072"/>
      <x:c r="AQ8" s="3072"/>
      <x:c r="AR8" s="3072"/>
      <x:c r="AS8" s="3072"/>
      <x:c r="AT8" s="3072"/>
      <x:c r="AU8" s="3072"/>
      <x:c r="AV8" s="3072"/>
      <x:c r="AW8" s="3072"/>
      <x:c r="AX8" s="3072"/>
      <x:c r="AY8" s="3072"/>
      <x:c r="AZ8" s="3072"/>
      <x:c r="BA8" s="3072"/>
      <x:c r="BB8" s="3072"/>
      <x:c r="BC8" s="3072"/>
      <x:c r="BD8" s="3072"/>
      <x:c r="BE8" s="3072"/>
      <x:c r="BF8" s="3072"/>
      <x:c r="BG8" s="3072"/>
      <x:c r="BH8" s="3072"/>
      <x:c r="BI8" s="3072"/>
      <x:c r="BJ8" s="3072"/>
      <x:c r="BK8" s="3072"/>
      <x:c r="BL8" s="3072"/>
      <x:c r="BM8" s="3072"/>
      <x:c r="BN8" s="3072"/>
      <x:c r="BO8" s="3072"/>
      <x:c r="BP8" s="3072"/>
      <x:c r="BQ8" s="3072"/>
      <x:c r="BR8" s="3072"/>
      <x:c r="BS8" s="3072"/>
      <x:c r="BT8" s="3072"/>
      <x:c r="BU8" s="3072"/>
      <x:c r="BV8" s="3072"/>
      <x:c r="BW8" s="3072"/>
      <x:c r="BX8" s="3072"/>
      <x:c r="BY8" s="3072"/>
      <x:c r="BZ8" s="3072"/>
      <x:c r="CA8" s="3072"/>
      <x:c r="CB8" s="3072"/>
      <x:c r="CC8" s="3072"/>
      <x:c r="CD8" s="3072"/>
      <x:c r="CE8" s="3072"/>
      <x:c r="CF8" s="3072"/>
      <x:c r="CG8" s="3072"/>
      <x:c r="CH8" s="3072"/>
      <x:c r="CI8" s="3072"/>
      <x:c r="CJ8" s="3072"/>
      <x:c r="CK8" s="3072"/>
      <x:c r="CL8" s="3072"/>
      <x:c r="CM8" s="3072"/>
      <x:c r="CN8" s="3072"/>
      <x:c r="CO8" s="3072"/>
      <x:c r="CP8" s="3072"/>
      <x:c r="CQ8" s="3072"/>
      <x:c r="CR8" s="3072"/>
      <x:c r="CS8" s="3072"/>
      <x:c r="CT8" s="3072"/>
      <x:c r="CU8" s="3072"/>
      <x:c r="CV8" s="3072"/>
      <x:c r="CW8" s="3072"/>
      <x:c r="CX8" s="3072"/>
      <x:c r="CY8" s="3072"/>
      <x:c r="CZ8" s="3072"/>
      <x:c r="DA8" s="3072"/>
      <x:c r="DB8" s="3072"/>
      <x:c r="DC8" s="3072"/>
      <x:c r="DD8" s="3072"/>
      <x:c r="DE8" s="3072"/>
      <x:c r="DF8" s="3072"/>
      <x:c r="DG8" s="149"/>
      <x:c r="DH8" s="149"/>
      <x:c r="DI8" s="149"/>
      <x:c r="DJ8" s="2080"/>
      <x:c r="DK8" s="2080"/>
      <x:c r="DL8" s="3180"/>
      <x:c r="DM8" s="3181"/>
      <x:c r="DN8" s="3181"/>
      <x:c r="DO8" s="3182"/>
      <x:c r="DP8" s="2081"/>
      <x:c r="DQ8" s="2080"/>
      <x:c r="DR8" s="2080"/>
      <x:c r="DS8" s="2080"/>
      <x:c r="DT8" s="2080"/>
      <x:c r="DU8" s="2082"/>
      <x:c r="DV8" s="2070"/>
    </x:row>
    <x:row r="9" ht="15" customHeight="1">
      <x:c r="A9" s="3256"/>
      <x:c r="B9" s="3257"/>
      <x:c r="C9" s="2239"/>
      <x:c r="D9" s="2240" t="str">
        <x:v>CORRECTED</x:v>
      </x:c>
      <x:c r="E9" s="2241"/>
      <x:c r="F9" s="3258" t="str">
        <x:v>INNAGE</x:v>
      </x:c>
      <x:c r="G9" s="3259"/>
      <x:c r="H9" s="2242" t="str">
        <x:v>VOLUME</x:v>
      </x:c>
      <x:c r="I9" s="3260" t="str">
        <x:v>VOLUME</x:v>
      </x:c>
      <x:c r="J9" s="3257"/>
      <x:c r="K9" s="2239" t="str">
        <x:v>TO</x:v>
      </x:c>
      <x:c r="L9" s="2239"/>
      <x:c r="M9" s="282" t="str">
        <x:v>EXPANSION</x:v>
      </x:c>
      <x:c r="N9" s="283" t="str">
        <x:v>T-2004</x:v>
      </x:c>
      <x:c r="O9" s="2243" t="str">
        <x:v>at</x:v>
      </x:c>
      <x:c r="P9" s="2244" t="str">
        <x:v>60°F</x:v>
      </x:c>
      <x:c r="Q9" s="2079"/>
      <x:c r="R9" s="2083"/>
      <x:c r="S9" s="2083"/>
      <x:c r="T9" s="2083"/>
      <x:c r="U9" s="2083"/>
      <x:c r="V9" s="2083"/>
      <x:c r="W9" s="2083"/>
      <x:c r="X9" s="2083"/>
      <x:c r="Y9" s="2083"/>
      <x:c r="Z9" s="149" t="str">
        <x:v>Metric</x:v>
      </x:c>
      <x:c r="AA9" s="149"/>
      <x:c r="AB9" s="149"/>
      <x:c r="AC9" s="149" t="str">
        <x:v>T-11</x:v>
      </x:c>
      <x:c r="AD9" s="149" t="str">
        <x:v>T-13</x:v>
      </x:c>
      <x:c r="AE9" s="1209" t="str">
        <x:v>Long</x:v>
      </x:c>
      <x:c r="AF9" s="149"/>
      <x:c r="AG9" s="149"/>
      <x:c r="AH9" s="1210" t="str">
        <x:v>54b</x:v>
      </x:c>
      <x:c r="AI9" s="149" t="str">
        <x:v>PRODUCT</x:v>
      </x:c>
      <x:c r="AJ9" s="149" t="str">
        <x:v>DENSITY</x:v>
      </x:c>
      <x:c r="AK9" s="149" t="str">
        <x:v>TEMP º C</x:v>
      </x:c>
      <x:c r="AL9" s="149"/>
      <x:c r="AM9" s="149" t="str">
        <x:v>At</x:v>
      </x:c>
      <x:c r="AN9" s="149"/>
      <x:c r="AO9" s="149"/>
      <x:c r="AP9" s="149"/>
      <x:c r="AQ9" s="149"/>
      <x:c r="AR9" s="149"/>
      <x:c r="AS9" s="149" t="str">
        <x:v>P*</x:v>
      </x:c>
      <x:c r="AT9" s="149" t="str">
        <x:v>a60</x:v>
      </x:c>
      <x:c r="AU9" s="149" t="str">
        <x:v>At</x:v>
      </x:c>
      <x:c r="AV9" s="149"/>
      <x:c r="AW9" s="149" t="str">
        <x:v>Comp. Factor</x:v>
      </x:c>
      <x:c r="AX9" s="149"/>
      <x:c r="AY9" s="149" t="str">
        <x:v>VCF</x:v>
      </x:c>
      <x:c r="AZ9" s="149" t="str">
        <x:v>DENSITY</x:v>
      </x:c>
      <x:c r="BA9" s="149" t="str">
        <x:v>Delta</x:v>
      </x:c>
      <x:c r="BB9" s="149"/>
      <x:c r="BC9" s="149"/>
      <x:c r="BD9" s="149"/>
      <x:c r="BE9" s="149"/>
      <x:c r="BF9" s="149" t="str">
        <x:v>Delta</x:v>
      </x:c>
      <x:c r="BG9" s="149" t="str">
        <x:v>Rho 60</x:v>
      </x:c>
      <x:c r="BH9" s="149"/>
      <x:c r="BI9" s="149"/>
      <x:c r="BJ9" s="149"/>
      <x:c r="BK9" s="149"/>
      <x:c r="BL9" s="149"/>
      <x:c r="BM9" s="149"/>
      <x:c r="BN9" s="149" t="str">
        <x:v>P*</x:v>
      </x:c>
      <x:c r="BO9" s="149" t="str">
        <x:v>a60</x:v>
      </x:c>
      <x:c r="BP9" s="149" t="str">
        <x:v>At</x:v>
      </x:c>
      <x:c r="BQ9" s="149"/>
      <x:c r="BR9" s="149" t="str">
        <x:v>Comp. Factor</x:v>
      </x:c>
      <x:c r="BS9" s="149"/>
      <x:c r="BT9" s="149"/>
      <x:c r="BU9" s="149" t="str">
        <x:v>DENSITY</x:v>
      </x:c>
      <x:c r="BV9" s="149" t="str">
        <x:v>Delta</x:v>
      </x:c>
      <x:c r="BW9" s="149"/>
      <x:c r="BX9" s="149"/>
      <x:c r="BY9" s="149"/>
      <x:c r="BZ9" s="149"/>
      <x:c r="CA9" s="149" t="str">
        <x:v>Delta</x:v>
      </x:c>
      <x:c r="CB9" s="149"/>
      <x:c r="CC9" s="149"/>
      <x:c r="CD9" s="149"/>
      <x:c r="CE9" s="149"/>
      <x:c r="CF9" s="149"/>
      <x:c r="CG9" s="149"/>
      <x:c r="CH9" s="149"/>
      <x:c r="CI9" s="149" t="str">
        <x:v>P*</x:v>
      </x:c>
      <x:c r="CJ9" s="149" t="str">
        <x:v>a60</x:v>
      </x:c>
      <x:c r="CK9" s="149" t="str">
        <x:v>At</x:v>
      </x:c>
      <x:c r="CL9" s="149"/>
      <x:c r="CM9" s="149" t="str">
        <x:v>Comp. Factor</x:v>
      </x:c>
      <x:c r="CN9" s="149"/>
      <x:c r="CO9" s="149"/>
      <x:c r="CP9" s="149" t="str">
        <x:v>DENSITY</x:v>
      </x:c>
      <x:c r="CQ9" s="149" t="str">
        <x:v>Delta</x:v>
      </x:c>
      <x:c r="CR9" s="149"/>
      <x:c r="CS9" s="149"/>
      <x:c r="CT9" s="149"/>
      <x:c r="CU9" s="149"/>
      <x:c r="CV9" s="149" t="str">
        <x:v>Delta</x:v>
      </x:c>
      <x:c r="CW9" s="149" t="str">
        <x:v>P*</x:v>
      </x:c>
      <x:c r="CX9" s="149"/>
      <x:c r="CY9" s="149" t="str">
        <x:v>a60</x:v>
      </x:c>
      <x:c r="CZ9" s="149" t="str">
        <x:v>Delta t</x:v>
      </x:c>
      <x:c r="DA9" s="149"/>
      <x:c r="DB9" s="149" t="str">
        <x:v>Comp. Factor</x:v>
      </x:c>
      <x:c r="DC9" s="149"/>
      <x:c r="DD9" s="149"/>
      <x:c r="DE9" s="149"/>
      <x:c r="DF9" s="149"/>
      <x:c r="DG9" s="149"/>
      <x:c r="DH9" s="149"/>
      <x:c r="DI9" s="149"/>
      <x:c r="DJ9" s="2084"/>
      <x:c r="DK9" s="2084"/>
      <x:c r="DL9" s="2085"/>
      <x:c r="DM9" s="2085"/>
      <x:c r="DN9" s="2085"/>
      <x:c r="DO9" s="2085"/>
      <x:c r="DP9" s="2085"/>
      <x:c r="DQ9" s="2084"/>
      <x:c r="DR9" s="2084"/>
      <x:c r="DS9" s="2084"/>
      <x:c r="DT9" s="2084"/>
      <x:c r="DU9" s="2082"/>
      <x:c r="DV9" s="2070"/>
    </x:row>
    <x:row r="10" ht="15" customHeight="1">
      <x:c r="A10" s="3261" t="str">
        <x:v>Nº</x:v>
      </x:c>
      <x:c r="B10" s="3262"/>
      <x:c r="C10" s="1118" t="str">
        <x:v>m</x:v>
      </x:c>
      <x:c r="D10" s="1118" t="str">
        <x:v>m</x:v>
      </x:c>
      <x:c r="E10" s="1367" t="str">
        <x:v>m3 </x:v>
      </x:c>
      <x:c r="F10" s="3263" t="str">
        <x:v>m</x:v>
      </x:c>
      <x:c r="G10" s="3264"/>
      <x:c r="H10" s="1367" t="str">
        <x:v>m3 </x:v>
      </x:c>
      <x:c r="I10" s="3248" t="str">
        <x:v>Barrels</x:v>
      </x:c>
      <x:c r="J10" s="3265"/>
      <x:c r="K10" s="1119" t="n">
        <x:v>60</x:v>
      </x:c>
      <x:c r="L10" s="1120" t="str">
        <x:v>°F</x:v>
      </x:c>
      <x:c r="M10" s="1121" t="str">
        <x:v>COEFFICIENT</x:v>
      </x:c>
      <x:c r="N10" s="1120" t="str">
        <x:v>6B</x:v>
      </x:c>
      <x:c r="O10" s="3248" t="str">
        <x:v>Barrels</x:v>
      </x:c>
      <x:c r="P10" s="3249"/>
      <x:c r="Q10" s="2086" t="str">
        <x:v>T1</x:v>
      </x:c>
      <x:c r="R10" s="2083" t="str">
        <x:v>T2</x:v>
      </x:c>
      <x:c r="S10" s="2083" t="str">
        <x:v>T3</x:v>
      </x:c>
      <x:c r="T10" s="2083" t="str">
        <x:v>Promedio</x:v>
      </x:c>
      <x:c r="U10" s="2083"/>
      <x:c r="V10" s="2083"/>
      <x:c r="W10" s="2083"/>
      <x:c r="X10" s="2083"/>
      <x:c r="Y10" s="2083"/>
      <x:c r="Z10" s="149" t="str">
        <x:v>Tons</x:v>
      </x:c>
      <x:c r="AA10" s="149" t="n">
        <x:v>903.2636677316293</x:v>
      </x:c>
      <x:c r="AB10" s="149"/>
      <x:c r="AC10" s="149" t="str">
        <x:v>WCF</x:v>
      </x:c>
      <x:c r="AD10" s="149" t="str">
        <x:v>WCF</x:v>
      </x:c>
      <x:c r="AE10" s="1209" t="str">
        <x:v>Tons</x:v>
      </x:c>
      <x:c r="AF10" s="149" t="str">
        <x:v>Density</x:v>
      </x:c>
      <x:c r="AG10" s="149" t="str">
        <x:v>Temp</x:v>
      </x:c>
      <x:c r="AH10" s="1300" t="str">
        <x:v>PRESSURE</x:v>
      </x:c>
      <x:c r="AI10" s="149"/>
      <x:c r="AJ10" s="149" t="str">
        <x:v>TO 15</x:v>
      </x:c>
      <x:c r="AK10" s="149" t="str">
        <x:v>tc 90</x:v>
      </x:c>
      <x:c r="AL10" s="149" t="str">
        <x:v>t</x:v>
      </x:c>
      <x:c r="AM10" s="149" t="str">
        <x:v>t*</x:v>
      </x:c>
      <x:c r="AN10" s="149" t="str">
        <x:v>K0</x:v>
      </x:c>
      <x:c r="AO10" s="149" t="str">
        <x:v>k1</x:v>
      </x:c>
      <x:c r="AP10" s="149" t="str">
        <x:v>k2</x:v>
      </x:c>
      <x:c r="AQ10" s="149" t="str">
        <x:v>A</x:v>
      </x:c>
      <x:c r="AR10" s="149" t="str">
        <x:v>B</x:v>
      </x:c>
      <x:c r="AS10" s="149" t="str">
        <x:v>Rho 60 *</x:v>
      </x:c>
      <x:c r="AT10" s="149" t="str">
        <x:v>Thermal Exp</x:v>
      </x:c>
      <x:c r="AU10" s="149" t="str">
        <x:v>Delta t</x:v>
      </x:c>
      <x:c r="AV10" s="149" t="str">
        <x:v>CTL</x:v>
      </x:c>
      <x:c r="AW10" s="149" t="str">
        <x:v>Fp</x:v>
      </x:c>
      <x:c r="AX10" s="149" t="str">
        <x:v>CPL</x:v>
      </x:c>
      <x:c r="AY10" s="149" t="str">
        <x:v>CTPL</x:v>
      </x:c>
      <x:c r="AZ10" s="149" t="str">
        <x:v>at T &amp; P</x:v>
      </x:c>
      <x:c r="BA10" s="149" t="str">
        <x:v>Rho 60 (m)</x:v>
      </x:c>
      <x:c r="BB10" s="149" t="str">
        <x:v>Da</x:v>
      </x:c>
      <x:c r="BC10" s="149" t="str">
        <x:v>E</x:v>
      </x:c>
      <x:c r="BD10" s="149" t="str">
        <x:v>Dt</x:v>
      </x:c>
      <x:c r="BE10" s="149" t="str">
        <x:v>Dp</x:v>
      </x:c>
      <x:c r="BF10" s="149" t="str">
        <x:v>Rho 60 (m)</x:v>
      </x:c>
      <x:c r="BG10" s="149" t="str">
        <x:v>m+1</x:v>
      </x:c>
      <x:c r="BH10" s="149"/>
      <x:c r="BI10" s="149" t="str">
        <x:v>k0</x:v>
      </x:c>
      <x:c r="BJ10" s="149" t="str">
        <x:v>k1</x:v>
      </x:c>
      <x:c r="BK10" s="149" t="str">
        <x:v>k2</x:v>
      </x:c>
      <x:c r="BL10" s="149" t="str">
        <x:v>A</x:v>
      </x:c>
      <x:c r="BM10" s="149" t="str">
        <x:v>B</x:v>
      </x:c>
      <x:c r="BN10" s="149" t="str">
        <x:v>Rho 60 *</x:v>
      </x:c>
      <x:c r="BO10" s="149" t="str">
        <x:v>Thermal Exp</x:v>
      </x:c>
      <x:c r="BP10" s="149" t="str">
        <x:v>Delta t</x:v>
      </x:c>
      <x:c r="BQ10" s="149" t="str">
        <x:v>CTL</x:v>
      </x:c>
      <x:c r="BR10" s="149" t="str">
        <x:v>Fp</x:v>
      </x:c>
      <x:c r="BS10" s="149" t="str">
        <x:v>CPL</x:v>
      </x:c>
      <x:c r="BT10" s="149" t="str">
        <x:v>CTPL</x:v>
      </x:c>
      <x:c r="BU10" s="149" t="str">
        <x:v>at T &amp; P</x:v>
      </x:c>
      <x:c r="BV10" s="149" t="str">
        <x:v>Rho 60 (m)</x:v>
      </x:c>
      <x:c r="BW10" s="149" t="str">
        <x:v>Da</x:v>
      </x:c>
      <x:c r="BX10" s="149" t="str">
        <x:v>E</x:v>
      </x:c>
      <x:c r="BY10" s="149" t="str">
        <x:v>Dt</x:v>
      </x:c>
      <x:c r="BZ10" s="149" t="str">
        <x:v>Dp</x:v>
      </x:c>
      <x:c r="CA10" s="149" t="str">
        <x:v>Rho 60 (m)</x:v>
      </x:c>
      <x:c r="CB10" s="149"/>
      <x:c r="CC10" s="149"/>
      <x:c r="CD10" s="149" t="str">
        <x:v>k0</x:v>
      </x:c>
      <x:c r="CE10" s="149" t="str">
        <x:v>k1</x:v>
      </x:c>
      <x:c r="CF10" s="149" t="str">
        <x:v>k2</x:v>
      </x:c>
      <x:c r="CG10" s="149" t="str">
        <x:v>A</x:v>
      </x:c>
      <x:c r="CH10" s="149" t="str">
        <x:v>B</x:v>
      </x:c>
      <x:c r="CI10" s="149" t="str">
        <x:v>Rho 60 *</x:v>
      </x:c>
      <x:c r="CJ10" s="149" t="str">
        <x:v>Thermal Exp</x:v>
      </x:c>
      <x:c r="CK10" s="149" t="str">
        <x:v>Delta t</x:v>
      </x:c>
      <x:c r="CL10" s="149" t="str">
        <x:v>CTL</x:v>
      </x:c>
      <x:c r="CM10" s="149" t="str">
        <x:v>Fp</x:v>
      </x:c>
      <x:c r="CN10" s="149" t="str">
        <x:v>CPL</x:v>
      </x:c>
      <x:c r="CO10" s="149" t="str">
        <x:v>CTPL</x:v>
      </x:c>
      <x:c r="CP10" s="149" t="str">
        <x:v>at T &amp; P</x:v>
      </x:c>
      <x:c r="CQ10" s="149" t="str">
        <x:v>Rho 60 (m)</x:v>
      </x:c>
      <x:c r="CR10" s="149" t="str">
        <x:v>Da</x:v>
      </x:c>
      <x:c r="CS10" s="149" t="str">
        <x:v>E</x:v>
      </x:c>
      <x:c r="CT10" s="149" t="str">
        <x:v>Dt</x:v>
      </x:c>
      <x:c r="CU10" s="149" t="str">
        <x:v>Dp</x:v>
      </x:c>
      <x:c r="CV10" s="149" t="str">
        <x:v>Rho 60 (m)</x:v>
      </x:c>
      <x:c r="CW10" s="149" t="str">
        <x:v>Rho 60 *</x:v>
      </x:c>
      <x:c r="CX10" s="149" t="str">
        <x:v>CTL</x:v>
      </x:c>
      <x:c r="CY10" s="149" t="str">
        <x:v>Thermal Exp</x:v>
      </x:c>
      <x:c r="CZ10" s="149" t="str">
        <x:v>Obs. Temp</x:v>
      </x:c>
      <x:c r="DA10" s="149" t="str">
        <x:v>CTL</x:v>
      </x:c>
      <x:c r="DB10" s="149" t="str">
        <x:v>Fp</x:v>
      </x:c>
      <x:c r="DC10" s="149" t="str">
        <x:v>CPL</x:v>
      </x:c>
      <x:c r="DD10" s="149" t="str">
        <x:v>CTPL *</x:v>
      </x:c>
      <x:c r="DE10" s="149" t="str">
        <x:v>CTL</x:v>
      </x:c>
      <x:c r="DF10" s="149" t="str">
        <x:v>CTPL</x:v>
      </x:c>
      <x:c r="DG10" s="1210" t="str">
        <x:v>1A</x:v>
      </x:c>
      <x:c r="DH10" s="1210" t="str">
        <x:v>1B</x:v>
      </x:c>
      <x:c r="DI10" s="149"/>
      <x:c r="DJ10" s="144"/>
      <x:c r="DK10" s="144"/>
      <x:c r="DL10" s="2087"/>
      <x:c r="DM10" s="2087"/>
      <x:c r="DN10" s="2088"/>
      <x:c r="DO10" s="2089"/>
      <x:c r="DP10" s="2087" t="str">
        <x:v>RHO</x:v>
      </x:c>
      <x:c r="DQ10" s="2087" t="str">
        <x:v>K0</x:v>
      </x:c>
      <x:c r="DR10" s="2090" t="str">
        <x:v>K1</x:v>
      </x:c>
      <x:c r="DS10" s="2091" t="str">
        <x:v>A1</x:v>
      </x:c>
      <x:c r="DT10" s="2091" t="str">
        <x:v>A2</x:v>
      </x:c>
      <x:c r="DU10" s="2092" t="str">
        <x:v>ALPHA</x:v>
      </x:c>
      <x:c r="DV10" s="2093" t="str">
        <x:v>VCF</x:v>
      </x:c>
    </x:row>
    <x:row r="11" ht="15.949999809265137" customHeight="1">
      <x:c r="A11" s="3250" t="str">
        <x:v>1 Port </x:v>
      </x:c>
      <x:c r="B11" s="3251"/>
      <x:c r="C11" s="1824" t="n">
        <x:v>4</x:v>
      </x:c>
      <x:c r="D11" s="1825" t="n">
        <x:v>4</x:v>
      </x:c>
      <x:c r="E11" s="1826" t="n">
        <x:v>2000</x:v>
      </x:c>
      <x:c r="F11" s="3156" t="str">
        <x:v>N/F</x:v>
      </x:c>
      <x:c r="G11" s="3157"/>
      <x:c r="H11" s="1844" t="n">
        <x:v>2.02</x:v>
      </x:c>
      <x:c r="I11" s="3252" t="n">
        <x:v>12566.92</x:v>
      </x:c>
      <x:c r="J11" s="3253"/>
      <x:c r="K11" s="1827" t="n">
        <x:v>45.8</x:v>
      </x:c>
      <x:c r="L11" s="2268" t="n">
        <x:v>82.6</x:v>
      </x:c>
      <x:c r="M11" s="848" t="n">
        <x:v>0</x:v>
      </x:c>
      <x:c r="N11" s="2271" t="n">
        <x:v>0.98821</x:v>
      </x:c>
      <x:c r="O11" s="3254" t="n">
        <x:v>12418.76</x:v>
      </x:c>
      <x:c r="P11" s="3255"/>
      <x:c r="Q11" s="285" t="n">
        <x:v>25</x:v>
      </x:c>
      <x:c r="R11" s="2094" t="n">
        <x:v>35</x:v>
      </x:c>
      <x:c r="S11" s="285" t="n">
        <x:v>24.3</x:v>
      </x:c>
      <x:c r="T11" s="2095" t="n">
        <x:v>28.099999999999998</x:v>
      </x:c>
      <x:c r="U11" s="2096"/>
      <x:c r="V11" s="2096"/>
      <x:c r="W11" s="2096"/>
      <x:c r="X11" s="286" t="n">
        <x:v>1.000123738</x:v>
      </x:c>
      <x:c r="Y11" s="2095"/>
      <x:c r="Z11" s="1583" t="n">
        <x:v>1572.0908284000002</x:v>
      </x:c>
      <x:c r="AA11" s="1302" t="n">
        <x:v>0</x:v>
      </x:c>
      <x:c r="AB11" s="1302" t="n">
        <x:v>82.6</x:v>
      </x:c>
      <x:c r="AC11" s="1582" t="n">
        <x:v>0.12459</x:v>
      </x:c>
      <x:c r="AD11" s="1582" t="n">
        <x:v>0.12659</x:v>
      </x:c>
      <x:c r="AE11" s="1368" t="n">
        <x:v>1547.2533084000002</x:v>
      </x:c>
      <x:c r="AF11" s="149" t="n">
        <x:v>568779.208</x:v>
      </x:c>
      <x:c r="AG11" s="149" t="n">
        <x:v>1025789.576</x:v>
      </x:c>
      <x:c r="AH11" s="149" t="n">
        <x:v>0</x:v>
      </x:c>
      <x:c r="AI11" s="149" t="n">
        <x:v>3</x:v>
      </x:c>
      <x:c r="AJ11" s="1584" t="n">
        <x:v>797.2970332769316</x:v>
      </x:c>
      <x:c r="AK11" s="1302" t="n">
        <x:v>28.111111111111107</x:v>
      </x:c>
      <x:c r="AL11" s="149" t="n">
        <x:v>0.04462081128747795</x:v>
      </x:c>
      <x:c r="AM11" s="149" t="n">
        <x:f t="shared" ref="AM11:AM37" si="0">(AK11-($AJ$73+($AJ$74+($AJ$75+($AJ$76+($AJ$77+($AJ$78+($AJ$79+$AJ$80*AL11)*AL11)*AL11)*AL11)*AL11)*AL11)*AL11)*AL11)*1.8+32</x:f>
        <x:v>82.6127257306854</x:v>
      </x:c>
      <x:c r="AN11" s="149" t="n">
        <x:f t="shared" ref="AN11:AN37" si="1">IF(AA11=0,VLOOKUP($AI11,$AI$73:$AN$78,6),0)</x:f>
        <x:v>330.301</x:v>
      </x:c>
      <x:c r="AO11" s="149" t="n">
        <x:f t="shared" ref="AO11:AO37" si="2">IF(AA11=0,VLOOKUP(AI11,$AI$73:$AO$78,7),0)</x:f>
        <x:v>0</x:v>
      </x:c>
      <x:c r="AP11" s="149" t="n">
        <x:f t="shared" ref="AP11:AP37" si="3">IF(AA11=0,VLOOKUP($AI11,$AI$73:$AP$78,8),0)</x:f>
        <x:v>0</x:v>
      </x:c>
      <x:c r="AQ11" s="149" t="n">
        <x:v>0.0000035722005640175092</x:v>
      </x:c>
      <x:c r="AR11" s="149" t="n">
        <x:v>2</x:v>
      </x:c>
      <x:c r="AS11" s="149" t="n">
        <x:v>797.299881374722</x:v>
      </x:c>
      <x:c r="AT11" s="149" t="n">
        <x:v>0.0005195968261169102</x:v>
      </x:c>
      <x:c r="AU11" s="149" t="n">
        <x:v>0</x:v>
      </x:c>
      <x:c r="AV11" s="149" t="n">
        <x:v>1</x:v>
      </x:c>
      <x:c r="AW11" s="149" t="n">
        <x:v>0.4743624098959567</x:v>
      </x:c>
      <x:c r="AX11" s="1303" t="n">
        <x:v>1</x:v>
      </x:c>
      <x:c r="AY11" s="149" t="n">
        <x:v>1</x:v>
      </x:c>
      <x:c r="AZ11" s="149" t="n">
        <x:v>797.2970332769316</x:v>
      </x:c>
      <x:c r="BA11" s="149" t="n">
        <x:v>0</x:v>
      </x:c>
      <x:c r="BB11" s="149" t="n">
        <x:f t="shared" ref="BB11:BB37" si="4">IF(AA11=0,VLOOKUP($AI11,$AI$73:$AQ$79,9),0)</x:f>
        <x:v>2</x:v>
      </x:c>
      <x:c r="BC11" s="149" t="n">
        <x:v>0</x:v>
      </x:c>
      <x:c r="BD11" s="149" t="n">
        <x:v>0</x:v>
      </x:c>
      <x:c r="BE11" s="149" t="n">
        <x:v>0</x:v>
      </x:c>
      <x:c r="BF11" s="149" t="n">
        <x:v>0</x:v>
      </x:c>
      <x:c r="BG11" s="149" t="n">
        <x:v>797.2970332769316</x:v>
      </x:c>
      <x:c r="BH11" s="149" t="n">
        <x:v>3</x:v>
      </x:c>
      <x:c r="BI11" s="149" t="n">
        <x:f t="shared" ref="BI11:BI37" si="5">IF(AA11=0,VLOOKUP(BH11,$AI$73:$AN$78,6),0)</x:f>
        <x:v>330.301</x:v>
      </x:c>
      <x:c r="BJ11" s="149" t="n">
        <x:f t="shared" ref="BJ11:BJ37" si="6">IF(AA11=0,VLOOKUP(BH11,$AI$73:$AO$78,7),0)</x:f>
        <x:v>0</x:v>
      </x:c>
      <x:c r="BK11" s="149" t="n">
        <x:f t="shared" ref="BK11:BK37" si="7">IF(AA11=0,VLOOKUP(BH11,$AI$73:$AP$78,8),0)</x:f>
        <x:v>0</x:v>
      </x:c>
      <x:c r="BL11" s="149" t="n">
        <x:v>0.0000035722005640175092</x:v>
      </x:c>
      <x:c r="BM11" s="149" t="n">
        <x:v>2</x:v>
      </x:c>
      <x:c r="BN11" s="149" t="n">
        <x:v>797.299881374722</x:v>
      </x:c>
      <x:c r="BO11" s="149" t="n">
        <x:v>0.0005195968261169102</x:v>
      </x:c>
      <x:c r="BP11" s="149" t="n">
        <x:v>0</x:v>
      </x:c>
      <x:c r="BQ11" s="149" t="n">
        <x:v>1</x:v>
      </x:c>
      <x:c r="BR11" s="149" t="n">
        <x:v>0.4743624098959567</x:v>
      </x:c>
      <x:c r="BS11" s="149" t="n">
        <x:v>1</x:v>
      </x:c>
      <x:c r="BT11" s="149" t="n">
        <x:v>1</x:v>
      </x:c>
      <x:c r="BU11" s="149" t="n">
        <x:v>797.2970332769316</x:v>
      </x:c>
      <x:c r="BV11" s="149" t="n">
        <x:v>0</x:v>
      </x:c>
      <x:c r="BW11" s="149" t="n">
        <x:f t="shared" ref="BW11:BW37" si="8">IF(S11=0,VLOOKUP($AI11,$AI$73:$AQ$79,9),0)</x:f>
        <x:v>0</x:v>
      </x:c>
      <x:c r="BX11" s="149" t="n">
        <x:v>0</x:v>
      </x:c>
      <x:c r="BY11" s="149" t="n">
        <x:v>0</x:v>
      </x:c>
      <x:c r="BZ11" s="149" t="n">
        <x:v>0</x:v>
      </x:c>
      <x:c r="CA11" s="149" t="n">
        <x:v>0</x:v>
      </x:c>
      <x:c r="CB11" s="149" t="n">
        <x:v>797.2970332769316</x:v>
      </x:c>
      <x:c r="CC11" s="149" t="n">
        <x:v>3</x:v>
      </x:c>
      <x:c r="CD11" s="149" t="n">
        <x:f t="shared" ref="CD11:CD37" si="9">IF(AA11=0,VLOOKUP(CC11,$AI$73:$AN$78,6),0)</x:f>
        <x:v>330.301</x:v>
      </x:c>
      <x:c r="CE11" s="149" t="n">
        <x:f t="shared" ref="CE11:CE37" si="10">IF(AA11=0,VLOOKUP(CC11,$AI$73:$AO$78,7),0)</x:f>
        <x:v>0</x:v>
      </x:c>
      <x:c r="CF11" s="149" t="n">
        <x:f t="shared" ref="CF11:CF37" si="11">IF(AA11=0,VLOOKUP(CC11,$AI$73:$AP$78,8),0)</x:f>
        <x:v>0</x:v>
      </x:c>
      <x:c r="CG11" s="149" t="n">
        <x:v>0.0000035722005640175092</x:v>
      </x:c>
      <x:c r="CH11" s="149" t="n">
        <x:v>2</x:v>
      </x:c>
      <x:c r="CI11" s="149" t="n">
        <x:v>797.2970332769316</x:v>
      </x:c>
      <x:c r="CJ11" s="149" t="n">
        <x:v>0.0005196005383224088</x:v>
      </x:c>
      <x:c r="CK11" s="149" t="n">
        <x:v>0</x:v>
      </x:c>
      <x:c r="CL11" s="149" t="n">
        <x:v>1</x:v>
      </x:c>
      <x:c r="CM11" s="149" t="n">
        <x:v>0.47436664253338545</x:v>
      </x:c>
      <x:c r="CN11" s="149" t="n">
        <x:v>1</x:v>
      </x:c>
      <x:c r="CO11" s="149" t="n">
        <x:v>1</x:v>
      </x:c>
      <x:c r="CP11" s="149" t="n">
        <x:v>797.2970332769316</x:v>
      </x:c>
      <x:c r="CQ11" s="149" t="n">
        <x:v>0</x:v>
      </x:c>
      <x:c r="CR11" s="149" t="n">
        <x:f t="shared" ref="CR11:CR37" si="12">IF(AA11=0,VLOOKUP($AI11,$AI$73:$AQ$79,9),0)</x:f>
        <x:v>2</x:v>
      </x:c>
      <x:c r="CS11" s="149" t="n">
        <x:v>0</x:v>
      </x:c>
      <x:c r="CT11" s="149" t="n">
        <x:v>0</x:v>
      </x:c>
      <x:c r="CU11" s="149" t="n">
        <x:v>0</x:v>
      </x:c>
      <x:c r="CV11" s="149" t="n">
        <x:v>0</x:v>
      </x:c>
      <x:c r="CW11" s="149" t="n">
        <x:v>797.2970332769316</x:v>
      </x:c>
      <x:c r="CX11" s="149" t="n">
        <x:v>1</x:v>
      </x:c>
      <x:c r="CY11" s="149" t="n">
        <x:v>0.0005196005383224088</x:v>
      </x:c>
      <x:c r="CZ11" s="149" t="n">
        <x:v>22.605850833713063</x:v>
      </x:c>
      <x:c r="DA11" s="149" t="n">
        <x:v>0.9882135563492671</x:v>
      </x:c>
      <x:c r="DB11" s="149" t="n">
        <x:v>0.6489513677554516</x:v>
      </x:c>
      <x:c r="DC11" s="149" t="n">
        <x:v>1</x:v>
      </x:c>
      <x:c r="DD11" s="149" t="n">
        <x:v>0.988213556349267</x:v>
      </x:c>
      <x:c r="DE11" s="149" t="n">
        <x:v>0.9882135563492671</x:v>
      </x:c>
      <x:c r="DF11" s="149" t="n">
        <x:v>0.98821</x:v>
      </x:c>
      <x:c r="DG11" s="1210" t="n">
        <x:v>0.9921</x:v>
      </x:c>
      <x:c r="DH11" s="1210" t="n">
        <x:v>0.991</x:v>
      </x:c>
      <x:c r="DI11" s="149"/>
      <x:c r="DJ11" s="1255" t="n">
        <x:v>3</x:v>
      </x:c>
      <x:c r="DK11" s="2097" t="n">
        <x:v>46</x:v>
      </x:c>
      <x:c r="DL11" s="2098" t="n">
        <x:v>796.3954816901409</x:v>
      </x:c>
      <x:c r="DM11" s="2097" t="n">
        <x:v>82.5</x:v>
      </x:c>
      <x:c r="DN11" s="2099" t="n">
        <x:v>22.5</x:v>
      </x:c>
      <x:c r="DO11" s="2089"/>
      <x:c r="DP11" s="2100" t="n">
        <x:v>796.4</x:v>
      </x:c>
      <x:c r="DQ11" s="1861" t="n">
        <x:f t="shared" ref="DQ11:DQ37" si="13">IF(K11&lt;2,ROUND(LOOKUP(DJ11,$DR$73:$DT$78)*1.8,8),LOOKUP(DJ11,$DR$73:$DT$78))</x:f>
        <x:v>1</x:v>
      </x:c>
      <x:c r="DR11" s="1861" t="n">
        <x:f t="shared" ref="DR11:DR37" si="14">IF(K11&lt;2,ROUND(LOOKUP(DJ11,$DR$73:$DU$78)*1.8,8),LOOKUP(DJ11,$DR$73:$DU$78))</x:f>
        <x:v>1</x:v>
      </x:c>
      <x:c r="DS11" s="2101" t="n">
        <x:v>0.000001576657995</x:v>
      </x:c>
      <x:c r="DT11" s="2102" t="n">
        <x:v>1</x:v>
      </x:c>
      <x:c r="DU11" s="2103" t="n">
        <x:v>1.000001576657995</x:v>
      </x:c>
      <x:c r="DV11" s="2104" t="n">
        <x:v>0</x:v>
      </x:c>
    </x:row>
    <x:row r="12" ht="15.949999809265137" customHeight="1">
      <x:c r="A12" s="3196" t="str">
        <x:v>1 Stbd.</x:v>
      </x:c>
      <x:c r="B12" s="3197"/>
      <x:c r="C12" s="1829" t="n">
        <x:v>4</x:v>
      </x:c>
      <x:c r="D12" s="1830" t="n">
        <x:v>4</x:v>
      </x:c>
      <x:c r="E12" s="1098" t="n">
        <x:v>4126.321</x:v>
      </x:c>
      <x:c r="F12" s="3066" t="str">
        <x:v>N/F</x:v>
      </x:c>
      <x:c r="G12" s="3067"/>
      <x:c r="H12" s="1845" t="n">
        <x:v>0</x:v>
      </x:c>
      <x:c r="I12" s="3200" t="n">
        <x:f t="shared" ref="I12:I36" si="15">IF(E12&lt;&gt;"",ROUND((E12-H12)*6.289812,2),"")</x:f>
        <x:v>25953.78</x:v>
      </x:c>
      <x:c r="J12" s="3201"/>
      <x:c r="K12" s="1831" t="n">
        <x:v>29.7</x:v>
      </x:c>
      <x:c r="L12" s="2269" t="n">
        <x:f t="shared" ref="L12:L36" si="16">IF(E12&lt;&gt;"",ROUND(((T12*1.8)+32),1),"")</x:f>
        <x:v>75.9</x:v>
      </x:c>
      <x:c r="M12" s="849" t="n">
        <x:v>0</x:v>
      </x:c>
      <x:c r="N12" s="2272" t="n">
        <x:f t="shared" ref="N12:N36" si="17">IF(E12="","",IF(AND($N$10="1A",AJ12&gt;966),DG12,IF(AND($N$10="1B",AJ12&lt;966),DH12,IF($N$9="T-2004",DF12,DV12))))</x:f>
        <x:v>0.99294</x:v>
      </x:c>
      <x:c r="O12" s="3202" t="n">
        <x:v>25770.55</x:v>
      </x:c>
      <x:c r="P12" s="3203"/>
      <x:c r="Q12" s="285" t="n">
        <x:v>24.8</x:v>
      </x:c>
      <x:c r="R12" s="2094" t="n">
        <x:v>24.3</x:v>
      </x:c>
      <x:c r="S12" s="285" t="n">
        <x:v>24.1</x:v>
      </x:c>
      <x:c r="T12" s="2095" t="n">
        <x:f t="shared" ref="T12:T36" si="18">AVERAGE(Q12:S12)</x:f>
        <x:v>24.400000000000002</x:v>
      </x:c>
      <x:c r="U12" s="2096"/>
      <x:c r="V12" s="2096"/>
      <x:c r="W12" s="2096"/>
      <x:c r="X12" s="286" t="n">
        <x:f t="shared" ref="X12:X36" si="19">ROUND((1.000149926*$K12-1.199407795*0.001)/$K12,5)</x:f>
        <x:v>1.00011</x:v>
      </x:c>
      <x:c r="Y12" s="2095"/>
      <x:c r="Z12" s="1583" t="n">
        <x:f t="shared" ref="Z12:Z36" si="20">IF(E12="","",IF($K$10=60,O12*AD12,O12*K12*X12))</x:f>
        <x:v>3588.5490875</x:v>
      </x:c>
      <x:c r="AA12" s="1302" t="n">
        <x:f t="shared" ref="AA12:AA36" si="21">IF($L$10="°F",M12,M12/1.8)</x:f>
        <x:v>0</x:v>
      </x:c>
      <x:c r="AB12" s="1302" t="n">
        <x:f t="shared" ref="AB12:AB36" si="22">IF(E12="","",IF($L$10="°C",L12*1.8+32,ROUND(L12,1)))</x:f>
        <x:v>75.9</x:v>
      </x:c>
      <x:c r="AC12" s="1582" t="n">
        <x:f t="shared" ref="AC12:AC36" si="23">ROUND((141.3819577/($K12+131.5)-0.001199407795)*0.1564763335,5)</x:f>
        <x:v>0.13705</x:v>
      </x:c>
      <x:c r="AD12" s="1582" t="n">
        <x:f t="shared" ref="AD12:AD36" si="24">ROUND((141.3819577/($K12+131.5)-0.001199407795)*0.1589872949,5)</x:f>
        <x:v>0.13925</x:v>
      </x:c>
      <x:c r="AE12" s="1368" t="n">
        <x:f t="shared" ref="AE12:AE36" si="25">IF(E12="","",AC12*O12)</x:f>
        <x:v>3531.8538775</x:v>
      </x:c>
      <x:c r="AF12" s="149" t="n">
        <x:f t="shared" ref="AF12:AF36" si="26">IF(E12="","",O12*K12)</x:f>
        <x:v>765385.335</x:v>
      </x:c>
      <x:c r="AG12" s="149" t="n">
        <x:f t="shared" ref="AG12:AG36" si="27">IF(E12="","",L12*O12)</x:f>
        <x:v>1955984.745</x:v>
      </x:c>
      <x:c r="AH12" s="149" t="n">
        <x:v>0</x:v>
      </x:c>
      <x:c r="AI12" s="149" t="n">
        <x:f t="shared" ref="AI12:AI37" si="28">IF(AH$9="54a",1,IF(AH$9="54D",6,IF(AJ12&lt;=770.352,5,IF(AJ12&lt;=787.5195,4,IF(AJ12&lt;=838.3127,3,IF(AJ12&lt;=1163.5,2,))))))</x:f>
        <x:v>2</x:v>
      </x:c>
      <x:c r="AJ12" s="1584" t="n">
        <x:f t="shared" ref="AJ12:AJ37" si="29">IF($K$10=60,(141.5/(K12+131.5)*999.016),IF(AND(K12&lt;1,$K$10=60),K12*999.016,K12*1000))</x:f>
        <x:v>876.9278163771712</x:v>
      </x:c>
      <x:c r="AK12" s="1302" t="n">
        <x:f t="shared" ref="AK12:AK36" si="30">IF($L$10="°F",(AB12-32)/1.8,L12)</x:f>
        <x:v>24.388888888888893</x:v>
      </x:c>
      <x:c r="AL12" s="149" t="n">
        <x:f t="shared" ref="AL12:AL37" si="31">AK12/630</x:f>
        <x:v>0.03871252204585539</x:v>
      </x:c>
      <x:c r="AM12" s="149" t="n">
        <x:f t="shared" si="0"/>
        <x:v>75.91096991621221</x:v>
      </x:c>
      <x:c r="AN12" s="149" t="n">
        <x:f t="shared" si="1"/>
        <x:v>103.872</x:v>
      </x:c>
      <x:c r="AO12" s="149" t="n">
        <x:f t="shared" si="2"/>
        <x:v>0.2701</x:v>
      </x:c>
      <x:c r="AP12" s="149" t="n">
        <x:f t="shared" si="3"/>
        <x:v>0</x:v>
      </x:c>
      <x:c r="AQ12" s="149" t="n">
        <x:f t="shared" ref="AQ12:AQ37" si="32">IF(AA12=0,(0.01374979547/2*(($AN12/AJ12+$AO$11)*1/AJ12+$AP$11)),0)</x:f>
        <x:v>9.286178847383129e-7</x:v>
      </x:c>
      <x:c r="AR12" s="149" t="n">
        <x:f t="shared" ref="AR12:AR37" si="33">IF(AA12=0,(2*$AN$11+$AO$11*AJ12)/($AN$11+($AO$11+$AP$11*AJ12)*AJ12),0)</x:f>
        <x:v>2</x:v>
      </x:c>
      <x:c r="AS12" s="149" t="n">
        <x:f t="shared" ref="AS12:AS37" si="34">IF($AA12=0,ROUND(AJ12*(1+(EXP(AQ12*(1+0.8*AQ12))-1)/(1+AQ12*(1+1.6*AQ12)*AR12)),12),(AJ12*(EXP(0.5*$AA12*0.01374979547*(1+0.4*$AA12*0.01374979547)))))</x:f>
        <x:v>876.928630707496</x:v>
      </x:c>
      <x:c r="AT12" s="149" t="n">
        <x:f t="shared" ref="AT12:AT37" si="35">IF(AA12=0,($AN12/AS12+$AO12)*1/AS12+$AP12,AA12)</x:f>
        <x:v>0.00044308027191304627</x:v>
      </x:c>
      <x:c r="AU12" s="149" t="n">
        <x:f t="shared" ref="AU12:AU37" si="36">$AO$6-$AO$5</x:f>
        <x:v>0</x:v>
      </x:c>
      <x:c r="AV12" s="149" t="n">
        <x:f t="shared" ref="AV12:AV37" si="37">ROUND(EXP(-AT12*AU12*(1+0.8*AT12*(AU12+0.01374979547))),25)</x:f>
        <x:v>1</x:v>
      </x:c>
      <x:c r="AW12" s="149" t="n">
        <x:f t="shared" ref="AW12:AW37" si="38">EXP(-1.9947+0.00013427*AU12+((793920+2326*AU12)/AS12^2))</x:f>
        <x:v>0.38201346923225643</x:v>
      </x:c>
      <x:c r="AX12" s="1303" t="n">
        <x:f t="shared" ref="AX12:AX37" si="39">1/(1-10^-5*AW12*0)</x:f>
        <x:v>1</x:v>
      </x:c>
      <x:c r="AY12" s="149" t="n">
        <x:f t="shared" ref="AY12:AY37" si="40">ROUND(AX12*AV12,25)</x:f>
        <x:v>1</x:v>
      </x:c>
      <x:c r="AZ12" s="149" t="n">
        <x:f t="shared" ref="AZ12:AZ37" si="41">AY12*$AJ12</x:f>
        <x:v>876.9278163771712</x:v>
      </x:c>
      <x:c r="BA12" s="149" t="n">
        <x:f t="shared" ref="BA12:BA37" si="42">$AJ12-AZ12</x:f>
        <x:v>0</x:v>
      </x:c>
      <x:c r="BB12" s="149" t="n">
        <x:f t="shared" si="4"/>
        <x:v>1.3</x:v>
      </x:c>
      <x:c r="BC12" s="149" t="n">
        <x:f t="shared" ref="BC12:BC37" si="43">BA12/AY12</x:f>
        <x:v>0</x:v>
      </x:c>
      <x:c r="BD12" s="149" t="n">
        <x:f t="shared" ref="BD12:BD37" si="44">BB12*AT12*$AU12*(1+1.6*AT12*$AU12)</x:f>
        <x:v>0</x:v>
      </x:c>
      <x:c r="BE12" s="149" t="n">
        <x:f t="shared" ref="BE12:BE37" si="45">-(2*AX12*0*AW12*(7.9392+0.02326*AK12))/AS12^2</x:f>
        <x:v>0</x:v>
      </x:c>
      <x:c r="BF12" s="149" t="n">
        <x:f t="shared" ref="BF12:BF37" si="46">BC12/(1+BD12+BE12)</x:f>
        <x:v>0</x:v>
      </x:c>
      <x:c r="BG12" s="149" t="n">
        <x:f t="shared" ref="BG12:BG37" si="47">BF12+$AJ12</x:f>
        <x:v>876.9278163771712</x:v>
      </x:c>
      <x:c r="BH12" s="149" t="n">
        <x:f t="shared" ref="BH12:BH37" si="48">IF($AH$9="54a",1,IF($AH$9="54D",6,IF(BG12&lt;=770.352,5,IF(BG12&lt;=787.5195,4,IF(BG12&lt;=838.3127,3,IF(BG12&lt;=1163.5,2,))))))</x:f>
        <x:v>2</x:v>
      </x:c>
      <x:c r="BI12" s="149" t="n">
        <x:f t="shared" si="5"/>
        <x:v>103.872</x:v>
      </x:c>
      <x:c r="BJ12" s="149" t="n">
        <x:f t="shared" si="6"/>
        <x:v>0.2701</x:v>
      </x:c>
      <x:c r="BK12" s="149" t="n">
        <x:f t="shared" si="7"/>
        <x:v>0</x:v>
      </x:c>
      <x:c r="BL12" s="149" t="n">
        <x:f t="shared" ref="BL12:BL37" si="49">IF(AA12=0,(0.01374979547/2*((BI12/BG12+BJ12)*1/BG12+BK12)),0)</x:f>
        <x:v>0.000003046135248818407</x:v>
      </x:c>
      <x:c r="BM12" s="149" t="n">
        <x:f t="shared" ref="BM12:BM37" si="50">IF(AA12=0,(2*BI12+BJ12*BG12)/(BI12+(BJ12+BK12*BG12)*BG12),0)</x:f>
        <x:v>1.3048511667689486</x:v>
      </x:c>
      <x:c r="BN12" s="149" t="n">
        <x:f t="shared" ref="BN12:BN37" si="51">IF($AA12=0,ROUND(BG12*(1+(EXP(BL12*(1+0.8*BL12))-1)/(1+BL12*(1+1.6*BL12)*BM12)),12),(BG12*(EXP(0.5*$AA12*0.01374979547*(1+0.4*$AA12*0.01374979547)))))</x:f>
        <x:v>876.930487617864</x:v>
      </x:c>
      <x:c r="BO12" s="149" t="n">
        <x:f t="shared" ref="BO12:BO37" si="52">IF(AA12=0,($AN12/BN12+$AO12)*1/BN12+$AP12,AA12)</x:f>
        <x:v>0.0004430790476665116</x:v>
      </x:c>
      <x:c r="BP12" s="149" t="n">
        <x:f t="shared" ref="BP12:BP37" si="53">$AO$6-$AO$5</x:f>
        <x:v>0</x:v>
      </x:c>
      <x:c r="BQ12" s="149" t="n">
        <x:f t="shared" ref="BQ12:BQ37" si="54">EXP(-BO12*BP12*(1+0.8*BO12*(BP12+0.01374979547)))</x:f>
        <x:v>1</x:v>
      </x:c>
      <x:c r="BR12" s="149" t="n">
        <x:f t="shared" ref="BR12:BR37" si="55">EXP(-1.9947+0.00013427*BP12+((793920+2326*BP12)/BN12^2))</x:f>
        <x:v>0.38201179898303617</x:v>
      </x:c>
      <x:c r="BS12" s="149" t="n">
        <x:f t="shared" ref="BS12:BS37" si="56">1/(1-10^-5*BR12*0)</x:f>
        <x:v>1</x:v>
      </x:c>
      <x:c r="BT12" s="149" t="n">
        <x:f t="shared" ref="BT12:BT37" si="57">ROUND(BS12*BQ12,15)</x:f>
        <x:v>1</x:v>
      </x:c>
      <x:c r="BU12" s="149" t="n">
        <x:f t="shared" ref="BU12:BU37" si="58">BT12*BG12</x:f>
        <x:v>876.9278163771712</x:v>
      </x:c>
      <x:c r="BV12" s="149" t="n">
        <x:f t="shared" ref="BV12:BV37" si="59">$AJ12-BU12</x:f>
        <x:v>0</x:v>
      </x:c>
      <x:c r="BW12" s="149" t="n">
        <x:f t="shared" si="8"/>
        <x:v>0</x:v>
      </x:c>
      <x:c r="BX12" s="149" t="n">
        <x:f t="shared" ref="BX12:BX37" si="60">BV12/BT12</x:f>
        <x:v>0</x:v>
      </x:c>
      <x:c r="BY12" s="149" t="n">
        <x:f t="shared" ref="BY12:BY37" si="61">BW12*BO12*BP12*(1+1.6*BO12*BP12)</x:f>
        <x:v>0</x:v>
      </x:c>
      <x:c r="BZ12" s="149" t="n">
        <x:f t="shared" ref="BZ12:BZ37" si="62">-(2*BS12*0*BR12*(7.9392+0.02326*$AK12))/BN12^2</x:f>
        <x:v>0</x:v>
      </x:c>
      <x:c r="CA12" s="149" t="n">
        <x:f t="shared" ref="CA12:CA37" si="63">BX12/(1+BY12+BZ12)</x:f>
        <x:v>0</x:v>
      </x:c>
      <x:c r="CB12" s="149" t="n">
        <x:f t="shared" ref="CB12:CB37" si="64">CA12+BG12</x:f>
        <x:v>876.9278163771712</x:v>
      </x:c>
      <x:c r="CC12" s="149" t="n">
        <x:f t="shared" ref="CC12:CC37" si="65">IF($AH$9="54a",1,IF($AH$9="54D",6,IF(CB12&lt;=770.352,5,IF(CB12&lt;=787.5195,4,IF(CB12&lt;=838.3127,3,IF(CB12&lt;=1163.5,2,))))))</x:f>
        <x:v>2</x:v>
      </x:c>
      <x:c r="CD12" s="149" t="n">
        <x:f t="shared" si="9"/>
        <x:v>103.872</x:v>
      </x:c>
      <x:c r="CE12" s="149" t="n">
        <x:f t="shared" si="10"/>
        <x:v>0.2701</x:v>
      </x:c>
      <x:c r="CF12" s="149" t="n">
        <x:f t="shared" si="11"/>
        <x:v>0</x:v>
      </x:c>
      <x:c r="CG12" s="149" t="n">
        <x:f t="shared" ref="CG12:CG37" si="66">IF(AA12=0,(0.01374979547/2*((CD12/CB12+CE12)*1/CB12+CF12)),0)</x:f>
        <x:v>0.000003046135248818407</x:v>
      </x:c>
      <x:c r="CH12" s="149" t="n">
        <x:f t="shared" ref="CH12:CH37" si="67">IF(AA12=0,(2*CD12+CE12*CB12)/(CD12+(CE12+CF12*CB12)*CB12),0)</x:f>
        <x:v>1.3048511667689486</x:v>
      </x:c>
      <x:c r="CI12" s="149" t="n">
        <x:f t="shared" ref="CI12:CI37" si="68">IF($S$11=0,ROUND(CB12*(1+(EXP(CG12*(1+0.8*CG12))-1)/(1+CG12*(1+1.6*CG12)*CH12)),12),(CB12*(EXP(0.5*$AA12*0.01374979547*(1+0.4*$AA12*0.01374979547)))))</x:f>
        <x:v>876.9278163771712</x:v>
      </x:c>
      <x:c r="CJ12" s="149" t="n">
        <x:f t="shared" ref="CJ12:CJ37" si="69">IF(AA12=0,($AN12/CI12+$AO12)*1/CI12+$AP12,BO12)</x:f>
        <x:v>0.0004430808087967009</x:v>
      </x:c>
      <x:c r="CK12" s="149" t="n">
        <x:f t="shared" ref="CK12:CK37" si="70">$AO$6-$AO$5</x:f>
        <x:v>0</x:v>
      </x:c>
      <x:c r="CL12" s="149" t="n">
        <x:f t="shared" ref="CL12:CL37" si="71">EXP(-CJ12*CK12*(1+0.8*CJ12*(CK12+0.01374979547)))</x:f>
        <x:v>1</x:v>
      </x:c>
      <x:c r="CM12" s="149" t="n">
        <x:f t="shared" ref="CM12:CM37" si="72">EXP(-1.9947+0.00013427*CK12+((793920+2326*CK12)/CI12^2))</x:f>
        <x:v>0.3820142017097662</x:v>
      </x:c>
      <x:c r="CN12" s="149" t="n">
        <x:f t="shared" ref="CN12:CN37" si="73">1/(1-10^-5*CM12*0)</x:f>
        <x:v>1</x:v>
      </x:c>
      <x:c r="CO12" s="149" t="n">
        <x:f t="shared" ref="CO12:CO37" si="74">ROUND(CN12*CL12,15)</x:f>
        <x:v>1</x:v>
      </x:c>
      <x:c r="CP12" s="149" t="n">
        <x:f t="shared" ref="CP12:CP37" si="75">CO12*CB12</x:f>
        <x:v>876.9278163771712</x:v>
      </x:c>
      <x:c r="CQ12" s="149" t="n">
        <x:f t="shared" ref="CQ12:CQ37" si="76">$AJ12-CP12</x:f>
        <x:v>0</x:v>
      </x:c>
      <x:c r="CR12" s="149" t="n">
        <x:f t="shared" si="12"/>
        <x:v>1.3</x:v>
      </x:c>
      <x:c r="CS12" s="149" t="n">
        <x:f t="shared" ref="CS12:CS37" si="77">CQ12/CO12</x:f>
        <x:v>0</x:v>
      </x:c>
      <x:c r="CT12" s="149" t="n">
        <x:f t="shared" ref="CT12:CT37" si="78">CR12*CJ12*CK12*(1+1.6*CJ12*CK12)</x:f>
        <x:v>0</x:v>
      </x:c>
      <x:c r="CU12" s="149" t="n">
        <x:f t="shared" ref="CU12:CU37" si="79">-(2*CN12*0*CM12*(7.9392+0.02326*AK12))/CI12^2</x:f>
        <x:v>0</x:v>
      </x:c>
      <x:c r="CV12" s="149" t="n">
        <x:f t="shared" ref="CV12:CV37" si="80">CS12/(1+CT12+CU12)</x:f>
        <x:v>0</x:v>
      </x:c>
      <x:c r="CW12" s="149" t="n">
        <x:f t="shared" ref="CW12:CW37" si="81">CV12+CB12</x:f>
        <x:v>876.9278163771712</x:v>
      </x:c>
      <x:c r="CX12" s="149" t="n">
        <x:f t="shared" ref="CX12:CX37" si="82">EXP(-CJ12*CK12*(1+0.8*CJ12*(CK12+0.01374979547)))</x:f>
        <x:v>1</x:v>
      </x:c>
      <x:c r="CY12" s="149" t="n">
        <x:f t="shared" ref="CY12:CY37" si="83">CJ12</x:f>
        <x:v>0.0004430808087967009</x:v>
      </x:c>
      <x:c r="CZ12" s="149" t="n">
        <x:f t="shared" ref="CZ12:CZ37" si="84">AM12-$AO$5</x:f>
        <x:v>15.904095019239875</x:v>
      </x:c>
      <x:c r="DA12" s="149" t="n">
        <x:f t="shared" ref="DA12:DA37" si="85">EXP(-CY12*CZ12*(1+0.8*CY12*(CZ12+0.01374979547)))</x:f>
        <x:v>0.9929384909210026</x:v>
      </x:c>
      <x:c r="DB12" s="149" t="n">
        <x:f t="shared" ref="DB12:DB37" si="86">EXP(-1.9947+0.00013427*AM12+((793920+2326*AM12)/CW12^2))</x:f>
        <x:v>0.4855382693956092</x:v>
      </x:c>
      <x:c r="DC12" s="149" t="n">
        <x:f t="shared" ref="DC12:DC37" si="87">1/(1-10^-5*DB12*AH12)</x:f>
        <x:v>1</x:v>
      </x:c>
      <x:c r="DD12" s="149" t="n">
        <x:f t="shared" ref="DD12:DD37" si="88">ROUND(DC12*DA12,15)</x:f>
        <x:v>0.992938490921003</x:v>
      </x:c>
      <x:c r="DE12" s="149" t="n">
        <x:f t="shared" ref="DE12:DE37" si="89">DA12/CL12</x:f>
        <x:v>0.9929384909210026</x:v>
      </x:c>
      <x:c r="DF12" s="149" t="n">
        <x:f t="shared" ref="DF12:DF37" si="90">ROUND(DE12*DC12,5)</x:f>
        <x:v>0.99294</x:v>
      </x:c>
      <x:c r="DG12" s="1210" t="n">
        <x:f t="shared" ref="DG12:DG36" si="91">IF($L$10="°F",ROUND(1.0211326242-3.548988118*10^-4*L12+4.49881*10^-8*L12^2,4),ROUND(1.0094684142-6.33413410744*10^-4*L12+1.45710416212*10^-7*L12^2,4))</x:f>
        <x:v>0.9945</x:v>
      </x:c>
      <x:c r="DH12" s="1210" t="n">
        <x:f t="shared" ref="DH12:DH36" si="92">IF($L$10="°F",ROUND(1.02413769-4.0641418*10^-4*L12+6.79176*10^-8*L12^2,4),ROUND(1.0108020095-7.2343515319*10^-4*L12+2.1996598346*10^-7*L12^2,4))</x:f>
        <x:v>0.9937</x:v>
      </x:c>
      <x:c r="DI12" s="149"/>
      <x:c r="DJ12" s="1255" t="n">
        <x:f t="shared" ref="DJ12:DJ37" si="93">IF($AH$9="54a",1,IF($AH$9="54D",6,IF(DP12&lt;=770,2,IF(DP12&lt;=785,4,IF(DP12&lt;=838,3,IF(AND(DP12&gt;=838,DP12&lt;=1075),5))))))</x:f>
        <x:v>5</x:v>
      </x:c>
      <x:c r="DK12" s="2097" t="n">
        <x:f t="shared" ref="DK12:DK37" si="94">IF($K$10=60,(INT((K12*2)+0.5)/2),K12)</x:f>
        <x:v>29.5</x:v>
      </x:c>
      <x:c r="DL12" s="2098" t="n">
        <x:f t="shared" ref="DL12:DL37" si="95">IF(DK12&lt;2,K12*1000,141.5/(DK12+131.5)*999.012)</x:f>
        <x:v>878.013652173913</x:v>
      </x:c>
      <x:c r="DM12" s="2097" t="n">
        <x:f t="shared" ref="DM12:DM36" si="96">IF($K$10=60,INT((L12*2)+0.5)/2,INT((L12*4)+0.5)/4)</x:f>
        <x:v>76</x:v>
      </x:c>
      <x:c r="DN12" s="2099" t="n">
        <x:f t="shared" ref="DN12:DN37" si="97">IF(K12&lt;2,DM12-15,DM12-60)</x:f>
        <x:v>16</x:v>
      </x:c>
      <x:c r="DO12" s="2089"/>
      <x:c r="DP12" s="2100" t="n">
        <x:f t="shared" ref="DP12:DP37" si="98">ROUND(DL12,2)</x:f>
        <x:v>878.01</x:v>
      </x:c>
      <x:c r="DQ12" s="1861" t="n">
        <x:f t="shared" si="13"/>
        <x:v>103.872</x:v>
      </x:c>
      <x:c r="DR12" s="1861" t="n">
        <x:f t="shared" si="14"/>
        <x:v>0.2701</x:v>
      </x:c>
      <x:c r="DS12" s="2101" t="n">
        <x:f t="shared" ref="DS12:DS37" si="99">IF(DR12&gt;1,DR12/DP12^2,ROUND(DQ12/DP12^2,18))</x:f>
        <x:v>0.00013474093889</x:v>
      </x:c>
      <x:c r="DT12" s="2102" t="n">
        <x:f t="shared" ref="DT12:DT37" si="100">IF(DR12&gt;=1,DQ12,ROUND(DR12/DP12,16))</x:f>
        <x:v>0.000307627475769</x:v>
      </x:c>
      <x:c r="DU12" s="2103" t="n">
        <x:f t="shared" ref="DU12:DU37" si="101">ROUND(DT12+DS12,61)</x:f>
        <x:v>0.000442368414659</x:v>
      </x:c>
      <x:c r="DV12" s="2104" t="n">
        <x:v>0.9929</x:v>
      </x:c>
    </x:row>
    <x:row r="13" ht="15.949999809265137" customHeight="1">
      <x:c r="A13" s="3196" t="str">
        <x:v>2 Port </x:v>
      </x:c>
      <x:c r="B13" s="3197"/>
      <x:c r="C13" s="1829" t="n">
        <x:v>4</x:v>
      </x:c>
      <x:c r="D13" s="1830" t="n">
        <x:f t="shared" ref="D13" si="102">+C13</x:f>
        <x:v>4</x:v>
      </x:c>
      <x:c r="E13" s="1098" t="n">
        <x:v>1</x:v>
      </x:c>
      <x:c r="F13" s="3066" t="str">
        <x:v>N/F</x:v>
      </x:c>
      <x:c r="G13" s="3067"/>
      <x:c r="H13" s="1845" t="n">
        <x:v>0</x:v>
      </x:c>
      <x:c r="I13" s="3200" t="n">
        <x:f t="shared" si="15"/>
        <x:v>6.29</x:v>
      </x:c>
      <x:c r="J13" s="3201"/>
      <x:c r="K13" s="1831" t="n">
        <x:v>19.6</x:v>
      </x:c>
      <x:c r="L13" s="2269" t="n">
        <x:f t="shared" si="16"/>
        <x:v>76.9</x:v>
      </x:c>
      <x:c r="M13" s="849" t="n">
        <x:v>0</x:v>
      </x:c>
      <x:c r="N13" s="2272" t="n">
        <x:f t="shared" si="17"/>
        <x:v>0.9931</x:v>
      </x:c>
      <x:c r="O13" s="3202" t="n">
        <x:f t="shared" ref="O13:O36" si="103">IF(N13&lt;&gt;"",ROUND(I13*N13,2),"")</x:f>
        <x:v>6.25</x:v>
      </x:c>
      <x:c r="P13" s="3203"/>
      <x:c r="Q13" s="285" t="n">
        <x:v>25.3</x:v>
      </x:c>
      <x:c r="R13" s="2094" t="n">
        <x:v>24.9</x:v>
      </x:c>
      <x:c r="S13" s="2105" t="n">
        <x:v>24.6</x:v>
      </x:c>
      <x:c r="T13" s="2095" t="n">
        <x:f t="shared" si="18"/>
        <x:v>24.933333333333337</x:v>
      </x:c>
      <x:c r="U13" s="2096"/>
      <x:c r="V13" s="2096"/>
      <x:c r="W13" s="2096"/>
      <x:c r="X13" s="286" t="n">
        <x:f t="shared" si="19"/>
        <x:v>1.00009</x:v>
      </x:c>
      <x:c r="Y13" s="2095"/>
      <x:c r="Z13" s="1583" t="n">
        <x:f t="shared" si="20"/>
        <x:v>0.9285625000000001</x:v>
      </x:c>
      <x:c r="AA13" s="1302" t="n">
        <x:f t="shared" si="21"/>
        <x:v>0</x:v>
      </x:c>
      <x:c r="AB13" s="1302" t="n">
        <x:f t="shared" si="22"/>
        <x:v>76.9</x:v>
      </x:c>
      <x:c r="AC13" s="1582" t="n">
        <x:f t="shared" si="23"/>
        <x:v>0.14622</x:v>
      </x:c>
      <x:c r="AD13" s="1582" t="n">
        <x:f t="shared" si="24"/>
        <x:v>0.14857</x:v>
      </x:c>
      <x:c r="AE13" s="1368" t="n">
        <x:f t="shared" si="25"/>
        <x:v>0.9138749999999999</x:v>
      </x:c>
      <x:c r="AF13" s="149" t="n">
        <x:f t="shared" si="26"/>
        <x:v>122.50000000000001</x:v>
      </x:c>
      <x:c r="AG13" s="149" t="n">
        <x:f t="shared" si="27"/>
        <x:v>480.62500000000006</x:v>
      </x:c>
      <x:c r="AH13" s="149"/>
      <x:c r="AI13" s="149" t="n">
        <x:f t="shared" si="28"/>
        <x:v>2</x:v>
      </x:c>
      <x:c r="AJ13" s="1584" t="n">
        <x:f t="shared" si="29"/>
        <x:v>935.5444341495698</x:v>
      </x:c>
      <x:c r="AK13" s="1302" t="n">
        <x:f t="shared" si="30"/>
        <x:v>24.944444444444446</x:v>
      </x:c>
      <x:c r="AL13" s="149" t="n">
        <x:f t="shared" si="31"/>
        <x:v>0.03959435626102293</x:v>
      </x:c>
      <x:c r="AM13" s="149" t="n">
        <x:f t="shared" si="0"/>
        <x:v>76.91123098364031</x:v>
      </x:c>
      <x:c r="AN13" s="149" t="n">
        <x:f t="shared" si="1"/>
        <x:v>103.872</x:v>
      </x:c>
      <x:c r="AO13" s="149" t="n">
        <x:f t="shared" si="2"/>
        <x:v>0.2701</x:v>
      </x:c>
      <x:c r="AP13" s="149" t="n">
        <x:f t="shared" si="3"/>
        <x:v>0</x:v>
      </x:c>
      <x:c r="AQ13" s="149" t="n">
        <x:f t="shared" si="32"/>
        <x:v>8.158980543033414e-7</x:v>
      </x:c>
      <x:c r="AR13" s="149" t="n">
        <x:f t="shared" si="33"/>
        <x:v>2</x:v>
      </x:c>
      <x:c r="AS13" s="149" t="n">
        <x:f t="shared" si="34"/>
        <x:v>935.545197458017</x:v>
      </x:c>
      <x:c r="AT13" s="149" t="n">
        <x:f t="shared" si="35"/>
        <x:v>0.00040738631194030516</x:v>
      </x:c>
      <x:c r="AU13" s="149" t="n">
        <x:f t="shared" si="36"/>
        <x:v>0</x:v>
      </x:c>
      <x:c r="AV13" s="149" t="n">
        <x:f t="shared" si="37"/>
        <x:v>1</x:v>
      </x:c>
      <x:c r="AW13" s="149" t="n">
        <x:f t="shared" si="38"/>
        <x:v>0.33701877088053206</x:v>
      </x:c>
      <x:c r="AX13" s="1303" t="n">
        <x:f t="shared" si="39"/>
        <x:v>1</x:v>
      </x:c>
      <x:c r="AY13" s="149" t="n">
        <x:f t="shared" si="40"/>
        <x:v>1</x:v>
      </x:c>
      <x:c r="AZ13" s="149" t="n">
        <x:f t="shared" si="41"/>
        <x:v>935.5444341495698</x:v>
      </x:c>
      <x:c r="BA13" s="149" t="n">
        <x:f t="shared" si="42"/>
        <x:v>0</x:v>
      </x:c>
      <x:c r="BB13" s="149" t="n">
        <x:f t="shared" si="4"/>
        <x:v>1.3</x:v>
      </x:c>
      <x:c r="BC13" s="149" t="n">
        <x:f t="shared" si="43"/>
        <x:v>0</x:v>
      </x:c>
      <x:c r="BD13" s="149" t="n">
        <x:f t="shared" si="44"/>
        <x:v>0</x:v>
      </x:c>
      <x:c r="BE13" s="149" t="n">
        <x:f t="shared" si="45"/>
        <x:v>0</x:v>
      </x:c>
      <x:c r="BF13" s="149" t="n">
        <x:f t="shared" si="46"/>
        <x:v>0</x:v>
      </x:c>
      <x:c r="BG13" s="149" t="n">
        <x:f t="shared" si="47"/>
        <x:v>935.5444341495698</x:v>
      </x:c>
      <x:c r="BH13" s="149" t="n">
        <x:f t="shared" si="48"/>
        <x:v>2</x:v>
      </x:c>
      <x:c r="BI13" s="149" t="n">
        <x:f t="shared" si="5"/>
        <x:v>103.872</x:v>
      </x:c>
      <x:c r="BJ13" s="149" t="n">
        <x:f t="shared" si="6"/>
        <x:v>0.2701</x:v>
      </x:c>
      <x:c r="BK13" s="149" t="n">
        <x:f t="shared" si="7"/>
        <x:v>0</x:v>
      </x:c>
      <x:c r="BL13" s="149" t="n">
        <x:f t="shared" si="49"/>
        <x:v>0.000002800742184033504</x:v>
      </x:c>
      <x:c r="BM13" s="149" t="n">
        <x:f t="shared" si="50"/>
        <x:v>1.2913149446438235</x:v>
      </x:c>
      <x:c r="BN13" s="149" t="n">
        <x:f t="shared" si="51"/>
        <x:v>935.547054368395</x:v>
      </x:c>
      <x:c r="BO13" s="149" t="n">
        <x:f t="shared" si="52"/>
        <x:v>0.0004073852677884448</x:v>
      </x:c>
      <x:c r="BP13" s="149" t="n">
        <x:f t="shared" si="53"/>
        <x:v>0</x:v>
      </x:c>
      <x:c r="BQ13" s="149" t="n">
        <x:f t="shared" si="54"/>
        <x:v>1</x:v>
      </x:c>
      <x:c r="BR13" s="149" t="n">
        <x:f t="shared" si="55"/>
        <x:v>0.33701755733695477</x:v>
      </x:c>
      <x:c r="BS13" s="149" t="n">
        <x:f t="shared" si="56"/>
        <x:v>1</x:v>
      </x:c>
      <x:c r="BT13" s="149" t="n">
        <x:f t="shared" si="57"/>
        <x:v>1</x:v>
      </x:c>
      <x:c r="BU13" s="149" t="n">
        <x:f t="shared" si="58"/>
        <x:v>935.5444341495698</x:v>
      </x:c>
      <x:c r="BV13" s="149" t="n">
        <x:f t="shared" si="59"/>
        <x:v>0</x:v>
      </x:c>
      <x:c r="BW13" s="149" t="n">
        <x:f t="shared" si="8"/>
        <x:v>0</x:v>
      </x:c>
      <x:c r="BX13" s="149" t="n">
        <x:f t="shared" si="60"/>
        <x:v>0</x:v>
      </x:c>
      <x:c r="BY13" s="149" t="n">
        <x:f t="shared" si="61"/>
        <x:v>0</x:v>
      </x:c>
      <x:c r="BZ13" s="149" t="n">
        <x:f t="shared" si="62"/>
        <x:v>0</x:v>
      </x:c>
      <x:c r="CA13" s="149" t="n">
        <x:f t="shared" si="63"/>
        <x:v>0</x:v>
      </x:c>
      <x:c r="CB13" s="149" t="n">
        <x:f t="shared" si="64"/>
        <x:v>935.5444341495698</x:v>
      </x:c>
      <x:c r="CC13" s="149" t="n">
        <x:f t="shared" si="65"/>
        <x:v>2</x:v>
      </x:c>
      <x:c r="CD13" s="149" t="n">
        <x:f t="shared" si="9"/>
        <x:v>103.872</x:v>
      </x:c>
      <x:c r="CE13" s="149" t="n">
        <x:f t="shared" si="10"/>
        <x:v>0.2701</x:v>
      </x:c>
      <x:c r="CF13" s="149" t="n">
        <x:f t="shared" si="11"/>
        <x:v>0</x:v>
      </x:c>
      <x:c r="CG13" s="149" t="n">
        <x:f t="shared" si="66"/>
        <x:v>0.000002800742184033504</x:v>
      </x:c>
      <x:c r="CH13" s="149" t="n">
        <x:f t="shared" si="67"/>
        <x:v>1.2913149446438235</x:v>
      </x:c>
      <x:c r="CI13" s="149" t="n">
        <x:f t="shared" si="68"/>
        <x:v>935.5444341495698</x:v>
      </x:c>
      <x:c r="CJ13" s="149" t="n">
        <x:f t="shared" si="69"/>
        <x:v>0.0004073867411547037</x:v>
      </x:c>
      <x:c r="CK13" s="149" t="n">
        <x:f t="shared" si="70"/>
        <x:v>0</x:v>
      </x:c>
      <x:c r="CL13" s="149" t="n">
        <x:f t="shared" si="71"/>
        <x:v>1</x:v>
      </x:c>
      <x:c r="CM13" s="149" t="n">
        <x:f t="shared" si="72"/>
        <x:v>0.33701926972760576</x:v>
      </x:c>
      <x:c r="CN13" s="149" t="n">
        <x:f t="shared" si="73"/>
        <x:v>1</x:v>
      </x:c>
      <x:c r="CO13" s="149" t="n">
        <x:f t="shared" si="74"/>
        <x:v>1</x:v>
      </x:c>
      <x:c r="CP13" s="149" t="n">
        <x:f t="shared" si="75"/>
        <x:v>935.5444341495698</x:v>
      </x:c>
      <x:c r="CQ13" s="149" t="n">
        <x:f t="shared" si="76"/>
        <x:v>0</x:v>
      </x:c>
      <x:c r="CR13" s="149" t="n">
        <x:f t="shared" si="12"/>
        <x:v>1.3</x:v>
      </x:c>
      <x:c r="CS13" s="149" t="n">
        <x:f t="shared" si="77"/>
        <x:v>0</x:v>
      </x:c>
      <x:c r="CT13" s="149" t="n">
        <x:f t="shared" si="78"/>
        <x:v>0</x:v>
      </x:c>
      <x:c r="CU13" s="149" t="n">
        <x:f t="shared" si="79"/>
        <x:v>0</x:v>
      </x:c>
      <x:c r="CV13" s="149" t="n">
        <x:f t="shared" si="80"/>
        <x:v>0</x:v>
      </x:c>
      <x:c r="CW13" s="149" t="n">
        <x:f t="shared" si="81"/>
        <x:v>935.5444341495698</x:v>
      </x:c>
      <x:c r="CX13" s="149" t="n">
        <x:f t="shared" si="82"/>
        <x:v>1</x:v>
      </x:c>
      <x:c r="CY13" s="149" t="n">
        <x:f t="shared" si="83"/>
        <x:v>0.0004073867411547037</x:v>
      </x:c>
      <x:c r="CZ13" s="149" t="n">
        <x:f t="shared" si="84"/>
        <x:v>16.904356086667974</x:v>
      </x:c>
      <x:c r="DA13" s="149" t="n">
        <x:f t="shared" si="85"/>
        <x:v>0.993099337951505</x:v>
      </x:c>
      <x:c r="DB13" s="149" t="n">
        <x:f t="shared" si="86"/>
        <x:v>0.4177412210184394</x:v>
      </x:c>
      <x:c r="DC13" s="149" t="n">
        <x:f t="shared" si="87"/>
        <x:v>1</x:v>
      </x:c>
      <x:c r="DD13" s="149" t="n">
        <x:f t="shared" si="88"/>
        <x:v>0.993099337951505</x:v>
      </x:c>
      <x:c r="DE13" s="149" t="n">
        <x:f t="shared" si="89"/>
        <x:v>0.993099337951505</x:v>
      </x:c>
      <x:c r="DF13" s="149" t="n">
        <x:f t="shared" si="90"/>
        <x:v>0.9931</x:v>
      </x:c>
      <x:c r="DG13" s="1210" t="n">
        <x:f t="shared" si="91"/>
        <x:v>0.9941</x:v>
      </x:c>
      <x:c r="DH13" s="1210" t="n">
        <x:f t="shared" si="92"/>
        <x:v>0.9933</x:v>
      </x:c>
      <x:c r="DI13" s="149"/>
      <x:c r="DJ13" s="1255" t="n">
        <x:f t="shared" si="93"/>
        <x:v>5</x:v>
      </x:c>
      <x:c r="DK13" s="2097" t="n">
        <x:f t="shared" si="94"/>
        <x:v>19.5</x:v>
      </x:c>
      <x:c r="DL13" s="2098" t="n">
        <x:f t="shared" si="95"/>
        <x:v>936.160251655629</x:v>
      </x:c>
      <x:c r="DM13" s="2097" t="n">
        <x:f t="shared" si="96"/>
        <x:v>77</x:v>
      </x:c>
      <x:c r="DN13" s="2099" t="n">
        <x:f t="shared" si="97"/>
        <x:v>17</x:v>
      </x:c>
      <x:c r="DO13" s="2089"/>
      <x:c r="DP13" s="2100" t="n">
        <x:f t="shared" si="98"/>
        <x:v>936.16</x:v>
      </x:c>
      <x:c r="DQ13" s="1861" t="n">
        <x:f t="shared" si="13"/>
        <x:v>103.872</x:v>
      </x:c>
      <x:c r="DR13" s="1861" t="n">
        <x:f t="shared" si="14"/>
        <x:v>0.2701</x:v>
      </x:c>
      <x:c r="DS13" s="2101" t="n">
        <x:f t="shared" si="99"/>
        <x:v>0.000118521825586056</x:v>
      </x:c>
      <x:c r="DT13" s="2102" t="n">
        <x:f t="shared" si="100"/>
        <x:v>0.0002885190565715</x:v>
      </x:c>
      <x:c r="DU13" s="2103" t="n">
        <x:f t="shared" si="101"/>
        <x:v>0.000407040882157556</x:v>
      </x:c>
      <x:c r="DV13" s="2104" t="n">
        <x:f t="shared" ref="DV13:DV37" si="104">ROUND(EXP(-DU13*DN13*(1+0.8*DU13*DN13)),4)</x:f>
        <x:v>0.9931</x:v>
      </x:c>
    </x:row>
    <x:row r="14" ht="15.949999809265137" customHeight="1">
      <x:c r="A14" s="3196"/>
      <x:c r="B14" s="3197"/>
      <x:c r="C14" s="287"/>
      <x:c r="D14" s="296"/>
      <x:c r="E14" s="1098"/>
      <x:c r="F14" s="3198"/>
      <x:c r="G14" s="3199"/>
      <x:c r="H14" s="1847"/>
      <x:c r="I14" s="3200">
        <x:f t="shared" si="15"/>
      </x:c>
      <x:c r="J14" s="3201"/>
      <x:c r="K14" s="323"/>
      <x:c r="L14" s="2269">
        <x:f t="shared" si="16"/>
      </x:c>
      <x:c r="M14" s="849"/>
      <x:c r="N14" s="2272">
        <x:f t="shared" si="17"/>
      </x:c>
      <x:c r="O14" s="3202">
        <x:f t="shared" si="103"/>
      </x:c>
      <x:c r="P14" s="3203"/>
      <x:c r="Q14" s="285" t="n">
        <x:v>25.1</x:v>
      </x:c>
      <x:c r="R14" s="2094" t="n">
        <x:v>24.9</x:v>
      </x:c>
      <x:c r="S14" s="2105" t="n">
        <x:v>24.6</x:v>
      </x:c>
      <x:c r="T14" s="2095" t="n">
        <x:f t="shared" si="18"/>
        <x:v>24.866666666666664</x:v>
      </x:c>
      <x:c r="U14" s="2096"/>
      <x:c r="V14" s="2096"/>
      <x:c r="W14" s="2096"/>
      <x:c r="X14" s="286" t="str">
        <x:f t="shared" si="19"/>
        <x:v>#DIV/0!</x:v>
      </x:c>
      <x:c r="Y14" s="2095"/>
      <x:c r="Z14" s="1583">
        <x:f t="shared" si="20"/>
      </x:c>
      <x:c r="AA14" s="1302" t="n">
        <x:f t="shared" si="21"/>
        <x:v>0</x:v>
      </x:c>
      <x:c r="AB14" s="1302">
        <x:f t="shared" si="22"/>
      </x:c>
      <x:c r="AC14" s="1582" t="n">
        <x:f t="shared" si="23"/>
        <x:v>0.16805</x:v>
      </x:c>
      <x:c r="AD14" s="1582" t="n">
        <x:f t="shared" si="24"/>
        <x:v>0.17074</x:v>
      </x:c>
      <x:c r="AE14" s="1368">
        <x:f t="shared" si="25"/>
      </x:c>
      <x:c r="AF14" s="149">
        <x:f t="shared" si="26"/>
      </x:c>
      <x:c r="AG14" s="149">
        <x:f t="shared" si="27"/>
      </x:c>
      <x:c r="AH14" s="149" t="n">
        <x:v>0</x:v>
      </x:c>
      <x:c r="AI14" s="149" t="n">
        <x:f t="shared" si="28"/>
        <x:v>2</x:v>
      </x:c>
      <x:c r="AJ14" s="1584" t="n">
        <x:f t="shared" si="29"/>
        <x:v>1074.9867984790874</x:v>
      </x:c>
      <x:c r="AK14" s="1302" t="str">
        <x:f t="shared" si="30"/>
        <x:v>#VALUE!</x:v>
      </x:c>
      <x:c r="AL14" s="149" t="str">
        <x:f t="shared" si="31"/>
        <x:v>#VALUE!</x:v>
      </x:c>
      <x:c r="AM14" s="149" t="str">
        <x:f t="shared" si="0"/>
        <x:v>#VALUE!</x:v>
      </x:c>
      <x:c r="AN14" s="149" t="n">
        <x:f t="shared" si="1"/>
        <x:v>103.872</x:v>
      </x:c>
      <x:c r="AO14" s="149" t="n">
        <x:f t="shared" si="2"/>
        <x:v>0.2701</x:v>
      </x:c>
      <x:c r="AP14" s="149" t="n">
        <x:f t="shared" si="3"/>
        <x:v>0</x:v>
      </x:c>
      <x:c r="AQ14" s="149" t="n">
        <x:f t="shared" si="32"/>
        <x:v>6.17957310608021e-7</x:v>
      </x:c>
      <x:c r="AR14" s="149" t="n">
        <x:f t="shared" si="33"/>
        <x:v>2</x:v>
      </x:c>
      <x:c r="AS14" s="149" t="n">
        <x:f t="shared" si="34"/>
        <x:v>1074.98746277475</x:v>
      </x:c>
      <x:c r="AT14" s="149" t="n">
        <x:f t="shared" si="35"/>
        <x:v>0.0003411446699475294</x:v>
      </x:c>
      <x:c r="AU14" s="149" t="n">
        <x:f t="shared" si="36"/>
        <x:v>0</x:v>
      </x:c>
      <x:c r="AV14" s="149" t="n">
        <x:f t="shared" si="37"/>
        <x:v>1</x:v>
      </x:c>
      <x:c r="AW14" s="149" t="n">
        <x:f t="shared" si="38"/>
        <x:v>0.2704470069133532</x:v>
      </x:c>
      <x:c r="AX14" s="1303" t="n">
        <x:f t="shared" si="39"/>
        <x:v>1</x:v>
      </x:c>
      <x:c r="AY14" s="149" t="n">
        <x:f t="shared" si="40"/>
        <x:v>1</x:v>
      </x:c>
      <x:c r="AZ14" s="149" t="n">
        <x:f t="shared" si="41"/>
        <x:v>1074.9867984790874</x:v>
      </x:c>
      <x:c r="BA14" s="149" t="n">
        <x:f t="shared" si="42"/>
        <x:v>0</x:v>
      </x:c>
      <x:c r="BB14" s="149" t="n">
        <x:f t="shared" si="4"/>
        <x:v>1.3</x:v>
      </x:c>
      <x:c r="BC14" s="149" t="n">
        <x:f t="shared" si="43"/>
        <x:v>0</x:v>
      </x:c>
      <x:c r="BD14" s="149" t="n">
        <x:f t="shared" si="44"/>
        <x:v>0</x:v>
      </x:c>
      <x:c r="BE14" s="149" t="str">
        <x:f t="shared" si="45"/>
        <x:v>#VALUE!</x:v>
      </x:c>
      <x:c r="BF14" s="149" t="str">
        <x:f t="shared" si="46"/>
        <x:v>#VALUE!</x:v>
      </x:c>
      <x:c r="BG14" s="149" t="str">
        <x:f t="shared" si="47"/>
        <x:v>#VALUE!</x:v>
      </x:c>
      <x:c r="BH14" s="149" t="str">
        <x:f t="shared" si="48"/>
        <x:v>#VALUE!</x:v>
      </x:c>
      <x:c r="BI14" s="149" t="str">
        <x:f t="shared" si="5"/>
        <x:v>#VALUE!</x:v>
      </x:c>
      <x:c r="BJ14" s="149" t="str">
        <x:f t="shared" si="6"/>
        <x:v>#VALUE!</x:v>
      </x:c>
      <x:c r="BK14" s="149" t="str">
        <x:f t="shared" si="7"/>
        <x:v>#VALUE!</x:v>
      </x:c>
      <x:c r="BL14" s="149" t="str">
        <x:f t="shared" si="49"/>
        <x:v>#VALUE!</x:v>
      </x:c>
      <x:c r="BM14" s="149" t="str">
        <x:f t="shared" si="50"/>
        <x:v>#VALUE!</x:v>
      </x:c>
      <x:c r="BN14" s="149" t="str">
        <x:f t="shared" si="51"/>
        <x:v>#VALUE!</x:v>
      </x:c>
      <x:c r="BO14" s="149" t="str">
        <x:f t="shared" si="52"/>
        <x:v>#VALUE!</x:v>
      </x:c>
      <x:c r="BP14" s="149" t="n">
        <x:f t="shared" si="53"/>
        <x:v>0</x:v>
      </x:c>
      <x:c r="BQ14" s="149" t="str">
        <x:f t="shared" si="54"/>
        <x:v>#VALUE!</x:v>
      </x:c>
      <x:c r="BR14" s="149" t="str">
        <x:f t="shared" si="55"/>
        <x:v>#VALUE!</x:v>
      </x:c>
      <x:c r="BS14" s="149" t="str">
        <x:f t="shared" si="56"/>
        <x:v>#VALUE!</x:v>
      </x:c>
      <x:c r="BT14" s="149" t="str">
        <x:f t="shared" si="57"/>
        <x:v>#VALUE!</x:v>
      </x:c>
      <x:c r="BU14" s="149" t="str">
        <x:f t="shared" si="58"/>
        <x:v>#VALUE!</x:v>
      </x:c>
      <x:c r="BV14" s="149" t="str">
        <x:f t="shared" si="59"/>
        <x:v>#VALUE!</x:v>
      </x:c>
      <x:c r="BW14" s="149" t="n">
        <x:f t="shared" si="8"/>
        <x:v>0</x:v>
      </x:c>
      <x:c r="BX14" s="149" t="str">
        <x:f t="shared" si="60"/>
        <x:v>#VALUE!</x:v>
      </x:c>
      <x:c r="BY14" s="149" t="str">
        <x:f t="shared" si="61"/>
        <x:v>#VALUE!</x:v>
      </x:c>
      <x:c r="BZ14" s="149" t="str">
        <x:f t="shared" si="62"/>
        <x:v>#VALUE!</x:v>
      </x:c>
      <x:c r="CA14" s="149" t="str">
        <x:f t="shared" si="63"/>
        <x:v>#VALUE!</x:v>
      </x:c>
      <x:c r="CB14" s="149" t="str">
        <x:f t="shared" si="64"/>
        <x:v>#VALUE!</x:v>
      </x:c>
      <x:c r="CC14" s="149" t="str">
        <x:f t="shared" si="65"/>
        <x:v>#VALUE!</x:v>
      </x:c>
      <x:c r="CD14" s="149" t="str">
        <x:f t="shared" si="9"/>
        <x:v>#VALUE!</x:v>
      </x:c>
      <x:c r="CE14" s="149" t="str">
        <x:f t="shared" si="10"/>
        <x:v>#VALUE!</x:v>
      </x:c>
      <x:c r="CF14" s="149" t="str">
        <x:f t="shared" si="11"/>
        <x:v>#VALUE!</x:v>
      </x:c>
      <x:c r="CG14" s="149" t="str">
        <x:f t="shared" si="66"/>
        <x:v>#VALUE!</x:v>
      </x:c>
      <x:c r="CH14" s="149" t="str">
        <x:f t="shared" si="67"/>
        <x:v>#VALUE!</x:v>
      </x:c>
      <x:c r="CI14" s="149" t="str">
        <x:f t="shared" si="68"/>
        <x:v>#VALUE!</x:v>
      </x:c>
      <x:c r="CJ14" s="149" t="str">
        <x:f t="shared" si="69"/>
        <x:v>#VALUE!</x:v>
      </x:c>
      <x:c r="CK14" s="149" t="n">
        <x:f t="shared" si="70"/>
        <x:v>0</x:v>
      </x:c>
      <x:c r="CL14" s="149" t="str">
        <x:f t="shared" si="71"/>
        <x:v>#VALUE!</x:v>
      </x:c>
      <x:c r="CM14" s="149" t="str">
        <x:f t="shared" si="72"/>
        <x:v>#VALUE!</x:v>
      </x:c>
      <x:c r="CN14" s="149" t="str">
        <x:f t="shared" si="73"/>
        <x:v>#VALUE!</x:v>
      </x:c>
      <x:c r="CO14" s="149" t="str">
        <x:f t="shared" si="74"/>
        <x:v>#VALUE!</x:v>
      </x:c>
      <x:c r="CP14" s="149" t="str">
        <x:f t="shared" si="75"/>
        <x:v>#VALUE!</x:v>
      </x:c>
      <x:c r="CQ14" s="149" t="str">
        <x:f t="shared" si="76"/>
        <x:v>#VALUE!</x:v>
      </x:c>
      <x:c r="CR14" s="149" t="n">
        <x:f t="shared" si="12"/>
        <x:v>1.3</x:v>
      </x:c>
      <x:c r="CS14" s="149" t="str">
        <x:f t="shared" si="77"/>
        <x:v>#VALUE!</x:v>
      </x:c>
      <x:c r="CT14" s="149" t="str">
        <x:f t="shared" si="78"/>
        <x:v>#VALUE!</x:v>
      </x:c>
      <x:c r="CU14" s="149" t="str">
        <x:f t="shared" si="79"/>
        <x:v>#VALUE!</x:v>
      </x:c>
      <x:c r="CV14" s="149" t="str">
        <x:f t="shared" si="80"/>
        <x:v>#VALUE!</x:v>
      </x:c>
      <x:c r="CW14" s="149" t="str">
        <x:f t="shared" si="81"/>
        <x:v>#VALUE!</x:v>
      </x:c>
      <x:c r="CX14" s="149" t="str">
        <x:f t="shared" si="82"/>
        <x:v>#VALUE!</x:v>
      </x:c>
      <x:c r="CY14" s="149" t="str">
        <x:f t="shared" si="83"/>
        <x:v>#VALUE!</x:v>
      </x:c>
      <x:c r="CZ14" s="149" t="str">
        <x:f t="shared" si="84"/>
        <x:v>#VALUE!</x:v>
      </x:c>
      <x:c r="DA14" s="149" t="str">
        <x:f t="shared" si="85"/>
        <x:v>#VALUE!</x:v>
      </x:c>
      <x:c r="DB14" s="149" t="str">
        <x:f t="shared" si="86"/>
        <x:v>#VALUE!</x:v>
      </x:c>
      <x:c r="DC14" s="149" t="str">
        <x:f t="shared" si="87"/>
        <x:v>#VALUE!</x:v>
      </x:c>
      <x:c r="DD14" s="149" t="str">
        <x:f t="shared" si="88"/>
        <x:v>#VALUE!</x:v>
      </x:c>
      <x:c r="DE14" s="149" t="str">
        <x:f t="shared" si="89"/>
        <x:v>#VALUE!</x:v>
      </x:c>
      <x:c r="DF14" s="149" t="str">
        <x:f t="shared" si="90"/>
        <x:v>#VALUE!</x:v>
      </x:c>
      <x:c r="DG14" s="1210" t="str">
        <x:f t="shared" si="91"/>
        <x:v>#VALUE!</x:v>
      </x:c>
      <x:c r="DH14" s="1210" t="str">
        <x:f t="shared" si="92"/>
        <x:v>#VALUE!</x:v>
      </x:c>
      <x:c r="DI14" s="149"/>
      <x:c r="DJ14" s="1255" t="n">
        <x:f t="shared" si="93"/>
        <x:v>2</x:v>
      </x:c>
      <x:c r="DK14" s="2097" t="n">
        <x:f t="shared" si="94"/>
        <x:v>0</x:v>
      </x:c>
      <x:c r="DL14" s="2098" t="n">
        <x:f t="shared" si="95"/>
        <x:v>0</x:v>
      </x:c>
      <x:c r="DM14" s="2097" t="str">
        <x:f t="shared" si="96"/>
        <x:v>#VALUE!</x:v>
      </x:c>
      <x:c r="DN14" s="2099" t="str">
        <x:f t="shared" si="97"/>
        <x:v>#VALUE!</x:v>
      </x:c>
      <x:c r="DO14" s="2089"/>
      <x:c r="DP14" s="2100" t="n">
        <x:f t="shared" si="98"/>
        <x:v>0</x:v>
      </x:c>
      <x:c r="DQ14" s="1861" t="n">
        <x:f t="shared" si="13"/>
        <x:v>346.42278</x:v>
      </x:c>
      <x:c r="DR14" s="1861" t="n">
        <x:f t="shared" si="14"/>
        <x:v>0.43884</x:v>
      </x:c>
      <x:c r="DS14" s="2101" t="str">
        <x:f t="shared" si="99"/>
        <x:v>#DIV/0!</x:v>
      </x:c>
      <x:c r="DT14" s="2102" t="str">
        <x:f t="shared" si="100"/>
        <x:v>#DIV/0!</x:v>
      </x:c>
      <x:c r="DU14" s="2103" t="str">
        <x:f t="shared" si="101"/>
        <x:v>#DIV/0!</x:v>
      </x:c>
      <x:c r="DV14" s="2104" t="str">
        <x:f t="shared" si="104"/>
        <x:v>#DIV/0!</x:v>
      </x:c>
    </x:row>
    <x:row r="15" ht="15.949999809265137" customHeight="1">
      <x:c r="A15" s="3196"/>
      <x:c r="B15" s="3197"/>
      <x:c r="C15" s="287"/>
      <x:c r="D15" s="296"/>
      <x:c r="E15" s="1098"/>
      <x:c r="F15" s="3198"/>
      <x:c r="G15" s="3199"/>
      <x:c r="H15" s="1847"/>
      <x:c r="I15" s="3200">
        <x:f t="shared" si="15"/>
      </x:c>
      <x:c r="J15" s="3201"/>
      <x:c r="K15" s="323"/>
      <x:c r="L15" s="2269">
        <x:f t="shared" si="16"/>
      </x:c>
      <x:c r="M15" s="849"/>
      <x:c r="N15" s="2272">
        <x:f t="shared" si="17"/>
      </x:c>
      <x:c r="O15" s="3202">
        <x:f t="shared" si="103"/>
      </x:c>
      <x:c r="P15" s="3203"/>
      <x:c r="Q15" s="285" t="n">
        <x:v>25.4</x:v>
      </x:c>
      <x:c r="R15" s="2094" t="n">
        <x:v>25</x:v>
      </x:c>
      <x:c r="S15" s="2105" t="n">
        <x:v>24.7</x:v>
      </x:c>
      <x:c r="T15" s="2095" t="n">
        <x:f t="shared" si="18"/>
        <x:v>25.03333333333333</x:v>
      </x:c>
      <x:c r="U15" s="2096"/>
      <x:c r="V15" s="2096"/>
      <x:c r="W15" s="2096"/>
      <x:c r="X15" s="286" t="str">
        <x:f t="shared" si="19"/>
        <x:v>#DIV/0!</x:v>
      </x:c>
      <x:c r="Y15" s="2095"/>
      <x:c r="Z15" s="1583">
        <x:f t="shared" si="20"/>
      </x:c>
      <x:c r="AA15" s="1302" t="n">
        <x:f t="shared" si="21"/>
        <x:v>0</x:v>
      </x:c>
      <x:c r="AB15" s="1302">
        <x:f t="shared" si="22"/>
      </x:c>
      <x:c r="AC15" s="1582" t="n">
        <x:f t="shared" si="23"/>
        <x:v>0.16805</x:v>
      </x:c>
      <x:c r="AD15" s="1582" t="n">
        <x:f t="shared" si="24"/>
        <x:v>0.17074</x:v>
      </x:c>
      <x:c r="AE15" s="1368">
        <x:f t="shared" si="25"/>
      </x:c>
      <x:c r="AF15" s="149">
        <x:f t="shared" si="26"/>
      </x:c>
      <x:c r="AG15" s="149">
        <x:f t="shared" si="27"/>
      </x:c>
      <x:c r="AH15" s="149" t="n">
        <x:v>0</x:v>
      </x:c>
      <x:c r="AI15" s="149" t="n">
        <x:f t="shared" si="28"/>
        <x:v>2</x:v>
      </x:c>
      <x:c r="AJ15" s="1584" t="n">
        <x:f t="shared" si="29"/>
        <x:v>1074.9867984790874</x:v>
      </x:c>
      <x:c r="AK15" s="1302" t="str">
        <x:f t="shared" si="30"/>
        <x:v>#VALUE!</x:v>
      </x:c>
      <x:c r="AL15" s="149" t="str">
        <x:f t="shared" si="31"/>
        <x:v>#VALUE!</x:v>
      </x:c>
      <x:c r="AM15" s="149" t="str">
        <x:f t="shared" si="0"/>
        <x:v>#VALUE!</x:v>
      </x:c>
      <x:c r="AN15" s="149" t="n">
        <x:f t="shared" si="1"/>
        <x:v>103.872</x:v>
      </x:c>
      <x:c r="AO15" s="149" t="n">
        <x:f t="shared" si="2"/>
        <x:v>0.2701</x:v>
      </x:c>
      <x:c r="AP15" s="149" t="n">
        <x:f t="shared" si="3"/>
        <x:v>0</x:v>
      </x:c>
      <x:c r="AQ15" s="149" t="n">
        <x:f t="shared" si="32"/>
        <x:v>6.17957310608021e-7</x:v>
      </x:c>
      <x:c r="AR15" s="149" t="n">
        <x:f t="shared" si="33"/>
        <x:v>2</x:v>
      </x:c>
      <x:c r="AS15" s="149" t="n">
        <x:f t="shared" si="34"/>
        <x:v>1074.98746277475</x:v>
      </x:c>
      <x:c r="AT15" s="149" t="n">
        <x:f t="shared" si="35"/>
        <x:v>0.0003411446699475294</x:v>
      </x:c>
      <x:c r="AU15" s="149" t="n">
        <x:f t="shared" si="36"/>
        <x:v>0</x:v>
      </x:c>
      <x:c r="AV15" s="149" t="n">
        <x:f t="shared" si="37"/>
        <x:v>1</x:v>
      </x:c>
      <x:c r="AW15" s="149" t="n">
        <x:f t="shared" si="38"/>
        <x:v>0.2704470069133532</x:v>
      </x:c>
      <x:c r="AX15" s="1303" t="n">
        <x:f t="shared" si="39"/>
        <x:v>1</x:v>
      </x:c>
      <x:c r="AY15" s="149" t="n">
        <x:f t="shared" si="40"/>
        <x:v>1</x:v>
      </x:c>
      <x:c r="AZ15" s="149" t="n">
        <x:f t="shared" si="41"/>
        <x:v>1074.9867984790874</x:v>
      </x:c>
      <x:c r="BA15" s="149" t="n">
        <x:f t="shared" si="42"/>
        <x:v>0</x:v>
      </x:c>
      <x:c r="BB15" s="149" t="n">
        <x:f t="shared" si="4"/>
        <x:v>1.3</x:v>
      </x:c>
      <x:c r="BC15" s="149" t="n">
        <x:f t="shared" si="43"/>
        <x:v>0</x:v>
      </x:c>
      <x:c r="BD15" s="149" t="n">
        <x:f t="shared" si="44"/>
        <x:v>0</x:v>
      </x:c>
      <x:c r="BE15" s="149" t="str">
        <x:f t="shared" si="45"/>
        <x:v>#VALUE!</x:v>
      </x:c>
      <x:c r="BF15" s="149" t="str">
        <x:f t="shared" si="46"/>
        <x:v>#VALUE!</x:v>
      </x:c>
      <x:c r="BG15" s="149" t="str">
        <x:f t="shared" si="47"/>
        <x:v>#VALUE!</x:v>
      </x:c>
      <x:c r="BH15" s="149" t="str">
        <x:f t="shared" si="48"/>
        <x:v>#VALUE!</x:v>
      </x:c>
      <x:c r="BI15" s="149" t="str">
        <x:f t="shared" si="5"/>
        <x:v>#VALUE!</x:v>
      </x:c>
      <x:c r="BJ15" s="149" t="str">
        <x:f t="shared" si="6"/>
        <x:v>#VALUE!</x:v>
      </x:c>
      <x:c r="BK15" s="149" t="str">
        <x:f t="shared" si="7"/>
        <x:v>#VALUE!</x:v>
      </x:c>
      <x:c r="BL15" s="149" t="str">
        <x:f t="shared" si="49"/>
        <x:v>#VALUE!</x:v>
      </x:c>
      <x:c r="BM15" s="149" t="str">
        <x:f t="shared" si="50"/>
        <x:v>#VALUE!</x:v>
      </x:c>
      <x:c r="BN15" s="149" t="str">
        <x:f t="shared" si="51"/>
        <x:v>#VALUE!</x:v>
      </x:c>
      <x:c r="BO15" s="149" t="str">
        <x:f t="shared" si="52"/>
        <x:v>#VALUE!</x:v>
      </x:c>
      <x:c r="BP15" s="149" t="n">
        <x:f t="shared" si="53"/>
        <x:v>0</x:v>
      </x:c>
      <x:c r="BQ15" s="149" t="str">
        <x:f t="shared" si="54"/>
        <x:v>#VALUE!</x:v>
      </x:c>
      <x:c r="BR15" s="149" t="str">
        <x:f t="shared" si="55"/>
        <x:v>#VALUE!</x:v>
      </x:c>
      <x:c r="BS15" s="149" t="str">
        <x:f t="shared" si="56"/>
        <x:v>#VALUE!</x:v>
      </x:c>
      <x:c r="BT15" s="149" t="str">
        <x:f t="shared" si="57"/>
        <x:v>#VALUE!</x:v>
      </x:c>
      <x:c r="BU15" s="149" t="str">
        <x:f t="shared" si="58"/>
        <x:v>#VALUE!</x:v>
      </x:c>
      <x:c r="BV15" s="149" t="str">
        <x:f t="shared" si="59"/>
        <x:v>#VALUE!</x:v>
      </x:c>
      <x:c r="BW15" s="149" t="n">
        <x:f t="shared" si="8"/>
        <x:v>0</x:v>
      </x:c>
      <x:c r="BX15" s="149" t="str">
        <x:f t="shared" si="60"/>
        <x:v>#VALUE!</x:v>
      </x:c>
      <x:c r="BY15" s="149" t="str">
        <x:f t="shared" si="61"/>
        <x:v>#VALUE!</x:v>
      </x:c>
      <x:c r="BZ15" s="149" t="str">
        <x:f t="shared" si="62"/>
        <x:v>#VALUE!</x:v>
      </x:c>
      <x:c r="CA15" s="149" t="str">
        <x:f t="shared" si="63"/>
        <x:v>#VALUE!</x:v>
      </x:c>
      <x:c r="CB15" s="149" t="str">
        <x:f t="shared" si="64"/>
        <x:v>#VALUE!</x:v>
      </x:c>
      <x:c r="CC15" s="149" t="str">
        <x:f t="shared" si="65"/>
        <x:v>#VALUE!</x:v>
      </x:c>
      <x:c r="CD15" s="149" t="str">
        <x:f t="shared" si="9"/>
        <x:v>#VALUE!</x:v>
      </x:c>
      <x:c r="CE15" s="149" t="str">
        <x:f t="shared" si="10"/>
        <x:v>#VALUE!</x:v>
      </x:c>
      <x:c r="CF15" s="149" t="str">
        <x:f t="shared" si="11"/>
        <x:v>#VALUE!</x:v>
      </x:c>
      <x:c r="CG15" s="149" t="str">
        <x:f t="shared" si="66"/>
        <x:v>#VALUE!</x:v>
      </x:c>
      <x:c r="CH15" s="149" t="str">
        <x:f t="shared" si="67"/>
        <x:v>#VALUE!</x:v>
      </x:c>
      <x:c r="CI15" s="149" t="str">
        <x:f t="shared" si="68"/>
        <x:v>#VALUE!</x:v>
      </x:c>
      <x:c r="CJ15" s="149" t="str">
        <x:f t="shared" si="69"/>
        <x:v>#VALUE!</x:v>
      </x:c>
      <x:c r="CK15" s="149" t="n">
        <x:f t="shared" si="70"/>
        <x:v>0</x:v>
      </x:c>
      <x:c r="CL15" s="149" t="str">
        <x:f t="shared" si="71"/>
        <x:v>#VALUE!</x:v>
      </x:c>
      <x:c r="CM15" s="149" t="str">
        <x:f t="shared" si="72"/>
        <x:v>#VALUE!</x:v>
      </x:c>
      <x:c r="CN15" s="149" t="str">
        <x:f t="shared" si="73"/>
        <x:v>#VALUE!</x:v>
      </x:c>
      <x:c r="CO15" s="149" t="str">
        <x:f t="shared" si="74"/>
        <x:v>#VALUE!</x:v>
      </x:c>
      <x:c r="CP15" s="149" t="str">
        <x:f t="shared" si="75"/>
        <x:v>#VALUE!</x:v>
      </x:c>
      <x:c r="CQ15" s="149" t="str">
        <x:f t="shared" si="76"/>
        <x:v>#VALUE!</x:v>
      </x:c>
      <x:c r="CR15" s="149" t="n">
        <x:f t="shared" si="12"/>
        <x:v>1.3</x:v>
      </x:c>
      <x:c r="CS15" s="149" t="str">
        <x:f t="shared" si="77"/>
        <x:v>#VALUE!</x:v>
      </x:c>
      <x:c r="CT15" s="149" t="str">
        <x:f t="shared" si="78"/>
        <x:v>#VALUE!</x:v>
      </x:c>
      <x:c r="CU15" s="149" t="str">
        <x:f t="shared" si="79"/>
        <x:v>#VALUE!</x:v>
      </x:c>
      <x:c r="CV15" s="149" t="str">
        <x:f t="shared" si="80"/>
        <x:v>#VALUE!</x:v>
      </x:c>
      <x:c r="CW15" s="149" t="str">
        <x:f t="shared" si="81"/>
        <x:v>#VALUE!</x:v>
      </x:c>
      <x:c r="CX15" s="149" t="str">
        <x:f t="shared" si="82"/>
        <x:v>#VALUE!</x:v>
      </x:c>
      <x:c r="CY15" s="149" t="str">
        <x:f t="shared" si="83"/>
        <x:v>#VALUE!</x:v>
      </x:c>
      <x:c r="CZ15" s="149" t="str">
        <x:f t="shared" si="84"/>
        <x:v>#VALUE!</x:v>
      </x:c>
      <x:c r="DA15" s="149" t="str">
        <x:f t="shared" si="85"/>
        <x:v>#VALUE!</x:v>
      </x:c>
      <x:c r="DB15" s="149" t="str">
        <x:f t="shared" si="86"/>
        <x:v>#VALUE!</x:v>
      </x:c>
      <x:c r="DC15" s="149" t="str">
        <x:f t="shared" si="87"/>
        <x:v>#VALUE!</x:v>
      </x:c>
      <x:c r="DD15" s="149" t="str">
        <x:f t="shared" si="88"/>
        <x:v>#VALUE!</x:v>
      </x:c>
      <x:c r="DE15" s="149" t="str">
        <x:f t="shared" si="89"/>
        <x:v>#VALUE!</x:v>
      </x:c>
      <x:c r="DF15" s="149" t="str">
        <x:f t="shared" si="90"/>
        <x:v>#VALUE!</x:v>
      </x:c>
      <x:c r="DG15" s="1210" t="str">
        <x:f t="shared" si="91"/>
        <x:v>#VALUE!</x:v>
      </x:c>
      <x:c r="DH15" s="1210" t="str">
        <x:f t="shared" si="92"/>
        <x:v>#VALUE!</x:v>
      </x:c>
      <x:c r="DI15" s="149"/>
      <x:c r="DJ15" s="1255" t="n">
        <x:f t="shared" si="93"/>
        <x:v>2</x:v>
      </x:c>
      <x:c r="DK15" s="2097" t="n">
        <x:f t="shared" si="94"/>
        <x:v>0</x:v>
      </x:c>
      <x:c r="DL15" s="2098" t="n">
        <x:f t="shared" si="95"/>
        <x:v>0</x:v>
      </x:c>
      <x:c r="DM15" s="2097" t="str">
        <x:f t="shared" si="96"/>
        <x:v>#VALUE!</x:v>
      </x:c>
      <x:c r="DN15" s="2099" t="str">
        <x:f t="shared" si="97"/>
        <x:v>#VALUE!</x:v>
      </x:c>
      <x:c r="DO15" s="2089"/>
      <x:c r="DP15" s="2100" t="n">
        <x:f t="shared" si="98"/>
        <x:v>0</x:v>
      </x:c>
      <x:c r="DQ15" s="1861" t="n">
        <x:f t="shared" si="13"/>
        <x:v>346.42278</x:v>
      </x:c>
      <x:c r="DR15" s="1861" t="n">
        <x:f t="shared" si="14"/>
        <x:v>0.43884</x:v>
      </x:c>
      <x:c r="DS15" s="2101" t="str">
        <x:f t="shared" si="99"/>
        <x:v>#DIV/0!</x:v>
      </x:c>
      <x:c r="DT15" s="2102" t="str">
        <x:f t="shared" si="100"/>
        <x:v>#DIV/0!</x:v>
      </x:c>
      <x:c r="DU15" s="2103" t="str">
        <x:f t="shared" si="101"/>
        <x:v>#DIV/0!</x:v>
      </x:c>
      <x:c r="DV15" s="2104" t="str">
        <x:f t="shared" si="104"/>
        <x:v>#DIV/0!</x:v>
      </x:c>
    </x:row>
    <x:row r="16" ht="15.949999809265137" customHeight="1">
      <x:c r="A16" s="3196"/>
      <x:c r="B16" s="3197"/>
      <x:c r="C16" s="287"/>
      <x:c r="D16" s="296"/>
      <x:c r="E16" s="1098"/>
      <x:c r="F16" s="3198"/>
      <x:c r="G16" s="3199"/>
      <x:c r="H16" s="1847"/>
      <x:c r="I16" s="3200">
        <x:f t="shared" si="15"/>
      </x:c>
      <x:c r="J16" s="3201"/>
      <x:c r="K16" s="323"/>
      <x:c r="L16" s="2269">
        <x:f t="shared" si="16"/>
      </x:c>
      <x:c r="M16" s="849"/>
      <x:c r="N16" s="2272">
        <x:f t="shared" si="17"/>
      </x:c>
      <x:c r="O16" s="3202">
        <x:f t="shared" si="103"/>
      </x:c>
      <x:c r="P16" s="3203"/>
      <x:c r="Q16" s="285" t="n">
        <x:v>25.5</x:v>
      </x:c>
      <x:c r="R16" s="2094" t="n">
        <x:v>25.1</x:v>
      </x:c>
      <x:c r="S16" s="2105" t="n">
        <x:v>24.7</x:v>
      </x:c>
      <x:c r="T16" s="2095" t="n">
        <x:f t="shared" si="18"/>
        <x:v>25.099999999999998</x:v>
      </x:c>
      <x:c r="U16" s="2096"/>
      <x:c r="V16" s="2096"/>
      <x:c r="W16" s="2096"/>
      <x:c r="X16" s="286" t="str">
        <x:f t="shared" si="19"/>
        <x:v>#DIV/0!</x:v>
      </x:c>
      <x:c r="Y16" s="2095"/>
      <x:c r="Z16" s="1583">
        <x:f t="shared" si="20"/>
      </x:c>
      <x:c r="AA16" s="1302" t="n">
        <x:f t="shared" si="21"/>
        <x:v>0</x:v>
      </x:c>
      <x:c r="AB16" s="1302">
        <x:f t="shared" si="22"/>
      </x:c>
      <x:c r="AC16" s="1582" t="n">
        <x:f t="shared" si="23"/>
        <x:v>0.16805</x:v>
      </x:c>
      <x:c r="AD16" s="1582" t="n">
        <x:f t="shared" si="24"/>
        <x:v>0.17074</x:v>
      </x:c>
      <x:c r="AE16" s="1368">
        <x:f t="shared" si="25"/>
      </x:c>
      <x:c r="AF16" s="149">
        <x:f t="shared" si="26"/>
      </x:c>
      <x:c r="AG16" s="149">
        <x:f t="shared" si="27"/>
      </x:c>
      <x:c r="AH16" s="149"/>
      <x:c r="AI16" s="149" t="n">
        <x:f t="shared" si="28"/>
        <x:v>2</x:v>
      </x:c>
      <x:c r="AJ16" s="1584" t="n">
        <x:f t="shared" si="29"/>
        <x:v>1074.9867984790874</x:v>
      </x:c>
      <x:c r="AK16" s="1302" t="str">
        <x:f t="shared" si="30"/>
        <x:v>#VALUE!</x:v>
      </x:c>
      <x:c r="AL16" s="149" t="str">
        <x:f t="shared" si="31"/>
        <x:v>#VALUE!</x:v>
      </x:c>
      <x:c r="AM16" s="149" t="str">
        <x:f t="shared" si="0"/>
        <x:v>#VALUE!</x:v>
      </x:c>
      <x:c r="AN16" s="149" t="n">
        <x:f t="shared" si="1"/>
        <x:v>103.872</x:v>
      </x:c>
      <x:c r="AO16" s="149" t="n">
        <x:f t="shared" si="2"/>
        <x:v>0.2701</x:v>
      </x:c>
      <x:c r="AP16" s="149" t="n">
        <x:f t="shared" si="3"/>
        <x:v>0</x:v>
      </x:c>
      <x:c r="AQ16" s="149" t="n">
        <x:f t="shared" si="32"/>
        <x:v>6.17957310608021e-7</x:v>
      </x:c>
      <x:c r="AR16" s="149" t="n">
        <x:f t="shared" si="33"/>
        <x:v>2</x:v>
      </x:c>
      <x:c r="AS16" s="149" t="n">
        <x:f t="shared" si="34"/>
        <x:v>1074.98746277475</x:v>
      </x:c>
      <x:c r="AT16" s="149" t="n">
        <x:f t="shared" si="35"/>
        <x:v>0.0003411446699475294</x:v>
      </x:c>
      <x:c r="AU16" s="149" t="n">
        <x:f t="shared" si="36"/>
        <x:v>0</x:v>
      </x:c>
      <x:c r="AV16" s="149" t="n">
        <x:f t="shared" si="37"/>
        <x:v>1</x:v>
      </x:c>
      <x:c r="AW16" s="149" t="n">
        <x:f t="shared" si="38"/>
        <x:v>0.2704470069133532</x:v>
      </x:c>
      <x:c r="AX16" s="1303" t="n">
        <x:f t="shared" si="39"/>
        <x:v>1</x:v>
      </x:c>
      <x:c r="AY16" s="149" t="n">
        <x:f t="shared" si="40"/>
        <x:v>1</x:v>
      </x:c>
      <x:c r="AZ16" s="149" t="n">
        <x:f t="shared" si="41"/>
        <x:v>1074.9867984790874</x:v>
      </x:c>
      <x:c r="BA16" s="149" t="n">
        <x:f t="shared" si="42"/>
        <x:v>0</x:v>
      </x:c>
      <x:c r="BB16" s="149" t="n">
        <x:f t="shared" si="4"/>
        <x:v>1.3</x:v>
      </x:c>
      <x:c r="BC16" s="149" t="n">
        <x:f t="shared" si="43"/>
        <x:v>0</x:v>
      </x:c>
      <x:c r="BD16" s="149" t="n">
        <x:f t="shared" si="44"/>
        <x:v>0</x:v>
      </x:c>
      <x:c r="BE16" s="149" t="str">
        <x:f t="shared" si="45"/>
        <x:v>#VALUE!</x:v>
      </x:c>
      <x:c r="BF16" s="149" t="str">
        <x:f t="shared" si="46"/>
        <x:v>#VALUE!</x:v>
      </x:c>
      <x:c r="BG16" s="149" t="str">
        <x:f t="shared" si="47"/>
        <x:v>#VALUE!</x:v>
      </x:c>
      <x:c r="BH16" s="149" t="str">
        <x:f t="shared" si="48"/>
        <x:v>#VALUE!</x:v>
      </x:c>
      <x:c r="BI16" s="149" t="str">
        <x:f t="shared" si="5"/>
        <x:v>#VALUE!</x:v>
      </x:c>
      <x:c r="BJ16" s="149" t="str">
        <x:f t="shared" si="6"/>
        <x:v>#VALUE!</x:v>
      </x:c>
      <x:c r="BK16" s="149" t="str">
        <x:f t="shared" si="7"/>
        <x:v>#VALUE!</x:v>
      </x:c>
      <x:c r="BL16" s="149" t="str">
        <x:f t="shared" si="49"/>
        <x:v>#VALUE!</x:v>
      </x:c>
      <x:c r="BM16" s="149" t="str">
        <x:f t="shared" si="50"/>
        <x:v>#VALUE!</x:v>
      </x:c>
      <x:c r="BN16" s="149" t="str">
        <x:f t="shared" si="51"/>
        <x:v>#VALUE!</x:v>
      </x:c>
      <x:c r="BO16" s="149" t="str">
        <x:f t="shared" si="52"/>
        <x:v>#VALUE!</x:v>
      </x:c>
      <x:c r="BP16" s="149" t="n">
        <x:f t="shared" si="53"/>
        <x:v>0</x:v>
      </x:c>
      <x:c r="BQ16" s="149" t="str">
        <x:f t="shared" si="54"/>
        <x:v>#VALUE!</x:v>
      </x:c>
      <x:c r="BR16" s="149" t="str">
        <x:f t="shared" si="55"/>
        <x:v>#VALUE!</x:v>
      </x:c>
      <x:c r="BS16" s="149" t="str">
        <x:f t="shared" si="56"/>
        <x:v>#VALUE!</x:v>
      </x:c>
      <x:c r="BT16" s="149" t="str">
        <x:f t="shared" si="57"/>
        <x:v>#VALUE!</x:v>
      </x:c>
      <x:c r="BU16" s="149" t="str">
        <x:f t="shared" si="58"/>
        <x:v>#VALUE!</x:v>
      </x:c>
      <x:c r="BV16" s="149" t="str">
        <x:f t="shared" si="59"/>
        <x:v>#VALUE!</x:v>
      </x:c>
      <x:c r="BW16" s="149" t="n">
        <x:f t="shared" si="8"/>
        <x:v>0</x:v>
      </x:c>
      <x:c r="BX16" s="149" t="str">
        <x:f t="shared" si="60"/>
        <x:v>#VALUE!</x:v>
      </x:c>
      <x:c r="BY16" s="149" t="str">
        <x:f t="shared" si="61"/>
        <x:v>#VALUE!</x:v>
      </x:c>
      <x:c r="BZ16" s="149" t="str">
        <x:f t="shared" si="62"/>
        <x:v>#VALUE!</x:v>
      </x:c>
      <x:c r="CA16" s="149" t="str">
        <x:f t="shared" si="63"/>
        <x:v>#VALUE!</x:v>
      </x:c>
      <x:c r="CB16" s="149" t="str">
        <x:f t="shared" si="64"/>
        <x:v>#VALUE!</x:v>
      </x:c>
      <x:c r="CC16" s="149" t="str">
        <x:f t="shared" si="65"/>
        <x:v>#VALUE!</x:v>
      </x:c>
      <x:c r="CD16" s="149" t="str">
        <x:f t="shared" si="9"/>
        <x:v>#VALUE!</x:v>
      </x:c>
      <x:c r="CE16" s="149" t="str">
        <x:f t="shared" si="10"/>
        <x:v>#VALUE!</x:v>
      </x:c>
      <x:c r="CF16" s="149" t="str">
        <x:f t="shared" si="11"/>
        <x:v>#VALUE!</x:v>
      </x:c>
      <x:c r="CG16" s="149" t="str">
        <x:f t="shared" si="66"/>
        <x:v>#VALUE!</x:v>
      </x:c>
      <x:c r="CH16" s="149" t="str">
        <x:f t="shared" si="67"/>
        <x:v>#VALUE!</x:v>
      </x:c>
      <x:c r="CI16" s="149" t="str">
        <x:f t="shared" si="68"/>
        <x:v>#VALUE!</x:v>
      </x:c>
      <x:c r="CJ16" s="149" t="str">
        <x:f t="shared" si="69"/>
        <x:v>#VALUE!</x:v>
      </x:c>
      <x:c r="CK16" s="149" t="n">
        <x:f t="shared" si="70"/>
        <x:v>0</x:v>
      </x:c>
      <x:c r="CL16" s="149" t="str">
        <x:f t="shared" si="71"/>
        <x:v>#VALUE!</x:v>
      </x:c>
      <x:c r="CM16" s="149" t="str">
        <x:f t="shared" si="72"/>
        <x:v>#VALUE!</x:v>
      </x:c>
      <x:c r="CN16" s="149" t="str">
        <x:f t="shared" si="73"/>
        <x:v>#VALUE!</x:v>
      </x:c>
      <x:c r="CO16" s="149" t="str">
        <x:f t="shared" si="74"/>
        <x:v>#VALUE!</x:v>
      </x:c>
      <x:c r="CP16" s="149" t="str">
        <x:f t="shared" si="75"/>
        <x:v>#VALUE!</x:v>
      </x:c>
      <x:c r="CQ16" s="149" t="str">
        <x:f t="shared" si="76"/>
        <x:v>#VALUE!</x:v>
      </x:c>
      <x:c r="CR16" s="149" t="n">
        <x:f t="shared" si="12"/>
        <x:v>1.3</x:v>
      </x:c>
      <x:c r="CS16" s="149" t="str">
        <x:f t="shared" si="77"/>
        <x:v>#VALUE!</x:v>
      </x:c>
      <x:c r="CT16" s="149" t="str">
        <x:f t="shared" si="78"/>
        <x:v>#VALUE!</x:v>
      </x:c>
      <x:c r="CU16" s="149" t="str">
        <x:f t="shared" si="79"/>
        <x:v>#VALUE!</x:v>
      </x:c>
      <x:c r="CV16" s="149" t="str">
        <x:f t="shared" si="80"/>
        <x:v>#VALUE!</x:v>
      </x:c>
      <x:c r="CW16" s="149" t="str">
        <x:f t="shared" si="81"/>
        <x:v>#VALUE!</x:v>
      </x:c>
      <x:c r="CX16" s="149" t="str">
        <x:f t="shared" si="82"/>
        <x:v>#VALUE!</x:v>
      </x:c>
      <x:c r="CY16" s="149" t="str">
        <x:f t="shared" si="83"/>
        <x:v>#VALUE!</x:v>
      </x:c>
      <x:c r="CZ16" s="149" t="str">
        <x:f t="shared" si="84"/>
        <x:v>#VALUE!</x:v>
      </x:c>
      <x:c r="DA16" s="149" t="str">
        <x:f t="shared" si="85"/>
        <x:v>#VALUE!</x:v>
      </x:c>
      <x:c r="DB16" s="149" t="str">
        <x:f t="shared" si="86"/>
        <x:v>#VALUE!</x:v>
      </x:c>
      <x:c r="DC16" s="149" t="str">
        <x:f t="shared" si="87"/>
        <x:v>#VALUE!</x:v>
      </x:c>
      <x:c r="DD16" s="149" t="str">
        <x:f t="shared" si="88"/>
        <x:v>#VALUE!</x:v>
      </x:c>
      <x:c r="DE16" s="149" t="str">
        <x:f t="shared" si="89"/>
        <x:v>#VALUE!</x:v>
      </x:c>
      <x:c r="DF16" s="149" t="str">
        <x:f t="shared" si="90"/>
        <x:v>#VALUE!</x:v>
      </x:c>
      <x:c r="DG16" s="1210" t="str">
        <x:f t="shared" si="91"/>
        <x:v>#VALUE!</x:v>
      </x:c>
      <x:c r="DH16" s="1210" t="str">
        <x:f t="shared" si="92"/>
        <x:v>#VALUE!</x:v>
      </x:c>
      <x:c r="DI16" s="149"/>
      <x:c r="DJ16" s="1255" t="n">
        <x:f t="shared" si="93"/>
        <x:v>2</x:v>
      </x:c>
      <x:c r="DK16" s="2097" t="n">
        <x:f t="shared" si="94"/>
        <x:v>0</x:v>
      </x:c>
      <x:c r="DL16" s="2098" t="n">
        <x:f t="shared" si="95"/>
        <x:v>0</x:v>
      </x:c>
      <x:c r="DM16" s="2097" t="str">
        <x:f t="shared" si="96"/>
        <x:v>#VALUE!</x:v>
      </x:c>
      <x:c r="DN16" s="2099" t="str">
        <x:f t="shared" si="97"/>
        <x:v>#VALUE!</x:v>
      </x:c>
      <x:c r="DO16" s="2089"/>
      <x:c r="DP16" s="2100" t="n">
        <x:f t="shared" si="98"/>
        <x:v>0</x:v>
      </x:c>
      <x:c r="DQ16" s="1861" t="n">
        <x:f t="shared" si="13"/>
        <x:v>346.42278</x:v>
      </x:c>
      <x:c r="DR16" s="1861" t="n">
        <x:f t="shared" si="14"/>
        <x:v>0.43884</x:v>
      </x:c>
      <x:c r="DS16" s="2101" t="str">
        <x:f t="shared" si="99"/>
        <x:v>#DIV/0!</x:v>
      </x:c>
      <x:c r="DT16" s="2102" t="str">
        <x:f t="shared" si="100"/>
        <x:v>#DIV/0!</x:v>
      </x:c>
      <x:c r="DU16" s="2103" t="str">
        <x:f t="shared" si="101"/>
        <x:v>#DIV/0!</x:v>
      </x:c>
      <x:c r="DV16" s="2104" t="str">
        <x:f t="shared" si="104"/>
        <x:v>#DIV/0!</x:v>
      </x:c>
    </x:row>
    <x:row r="17" ht="15.949999809265137" customHeight="1">
      <x:c r="A17" s="3196"/>
      <x:c r="B17" s="3197"/>
      <x:c r="C17" s="287"/>
      <x:c r="D17" s="296"/>
      <x:c r="E17" s="1098"/>
      <x:c r="F17" s="3198"/>
      <x:c r="G17" s="3199"/>
      <x:c r="H17" s="1847"/>
      <x:c r="I17" s="3200">
        <x:f t="shared" si="15"/>
      </x:c>
      <x:c r="J17" s="3201"/>
      <x:c r="K17" s="323"/>
      <x:c r="L17" s="2269">
        <x:f t="shared" si="16"/>
      </x:c>
      <x:c r="M17" s="849"/>
      <x:c r="N17" s="2272">
        <x:f t="shared" si="17"/>
      </x:c>
      <x:c r="O17" s="3202">
        <x:f t="shared" si="103"/>
      </x:c>
      <x:c r="P17" s="3203"/>
      <x:c r="Q17" s="285" t="n">
        <x:v>25.4</x:v>
      </x:c>
      <x:c r="R17" s="2094" t="n">
        <x:v>25</x:v>
      </x:c>
      <x:c r="S17" s="2105" t="n">
        <x:v>24.7</x:v>
      </x:c>
      <x:c r="T17" s="2095" t="n">
        <x:f t="shared" si="18"/>
        <x:v>25.03333333333333</x:v>
      </x:c>
      <x:c r="U17" s="2096"/>
      <x:c r="V17" s="2096"/>
      <x:c r="W17" s="2096"/>
      <x:c r="X17" s="286" t="str">
        <x:f t="shared" si="19"/>
        <x:v>#DIV/0!</x:v>
      </x:c>
      <x:c r="Y17" s="2095"/>
      <x:c r="Z17" s="1583">
        <x:f t="shared" si="20"/>
      </x:c>
      <x:c r="AA17" s="1302" t="n">
        <x:f t="shared" si="21"/>
        <x:v>0</x:v>
      </x:c>
      <x:c r="AB17" s="1302">
        <x:f t="shared" si="22"/>
      </x:c>
      <x:c r="AC17" s="1582" t="n">
        <x:f t="shared" si="23"/>
        <x:v>0.16805</x:v>
      </x:c>
      <x:c r="AD17" s="1582" t="n">
        <x:f t="shared" si="24"/>
        <x:v>0.17074</x:v>
      </x:c>
      <x:c r="AE17" s="1368">
        <x:f t="shared" si="25"/>
      </x:c>
      <x:c r="AF17" s="149">
        <x:f t="shared" si="26"/>
      </x:c>
      <x:c r="AG17" s="149">
        <x:f t="shared" si="27"/>
      </x:c>
      <x:c r="AH17" s="149" t="n">
        <x:v>0</x:v>
      </x:c>
      <x:c r="AI17" s="149" t="n">
        <x:f t="shared" si="28"/>
        <x:v>2</x:v>
      </x:c>
      <x:c r="AJ17" s="1584" t="n">
        <x:f t="shared" si="29"/>
        <x:v>1074.9867984790874</x:v>
      </x:c>
      <x:c r="AK17" s="1302" t="str">
        <x:f t="shared" si="30"/>
        <x:v>#VALUE!</x:v>
      </x:c>
      <x:c r="AL17" s="149" t="str">
        <x:f t="shared" si="31"/>
        <x:v>#VALUE!</x:v>
      </x:c>
      <x:c r="AM17" s="149" t="str">
        <x:f t="shared" si="0"/>
        <x:v>#VALUE!</x:v>
      </x:c>
      <x:c r="AN17" s="149" t="n">
        <x:f t="shared" si="1"/>
        <x:v>103.872</x:v>
      </x:c>
      <x:c r="AO17" s="149" t="n">
        <x:f t="shared" si="2"/>
        <x:v>0.2701</x:v>
      </x:c>
      <x:c r="AP17" s="149" t="n">
        <x:f t="shared" si="3"/>
        <x:v>0</x:v>
      </x:c>
      <x:c r="AQ17" s="149" t="n">
        <x:f t="shared" si="32"/>
        <x:v>6.17957310608021e-7</x:v>
      </x:c>
      <x:c r="AR17" s="149" t="n">
        <x:f t="shared" si="33"/>
        <x:v>2</x:v>
      </x:c>
      <x:c r="AS17" s="149" t="n">
        <x:f t="shared" si="34"/>
        <x:v>1074.98746277475</x:v>
      </x:c>
      <x:c r="AT17" s="149" t="n">
        <x:f t="shared" si="35"/>
        <x:v>0.0003411446699475294</x:v>
      </x:c>
      <x:c r="AU17" s="149" t="n">
        <x:f t="shared" si="36"/>
        <x:v>0</x:v>
      </x:c>
      <x:c r="AV17" s="149" t="n">
        <x:f t="shared" si="37"/>
        <x:v>1</x:v>
      </x:c>
      <x:c r="AW17" s="149" t="n">
        <x:f t="shared" si="38"/>
        <x:v>0.2704470069133532</x:v>
      </x:c>
      <x:c r="AX17" s="1303" t="n">
        <x:f t="shared" si="39"/>
        <x:v>1</x:v>
      </x:c>
      <x:c r="AY17" s="149" t="n">
        <x:f t="shared" si="40"/>
        <x:v>1</x:v>
      </x:c>
      <x:c r="AZ17" s="149" t="n">
        <x:f t="shared" si="41"/>
        <x:v>1074.9867984790874</x:v>
      </x:c>
      <x:c r="BA17" s="149" t="n">
        <x:f t="shared" si="42"/>
        <x:v>0</x:v>
      </x:c>
      <x:c r="BB17" s="149" t="n">
        <x:f t="shared" si="4"/>
        <x:v>1.3</x:v>
      </x:c>
      <x:c r="BC17" s="149" t="n">
        <x:f t="shared" si="43"/>
        <x:v>0</x:v>
      </x:c>
      <x:c r="BD17" s="149" t="n">
        <x:f t="shared" si="44"/>
        <x:v>0</x:v>
      </x:c>
      <x:c r="BE17" s="149" t="str">
        <x:f t="shared" si="45"/>
        <x:v>#VALUE!</x:v>
      </x:c>
      <x:c r="BF17" s="149" t="str">
        <x:f t="shared" si="46"/>
        <x:v>#VALUE!</x:v>
      </x:c>
      <x:c r="BG17" s="149" t="str">
        <x:f t="shared" si="47"/>
        <x:v>#VALUE!</x:v>
      </x:c>
      <x:c r="BH17" s="149" t="str">
        <x:f t="shared" si="48"/>
        <x:v>#VALUE!</x:v>
      </x:c>
      <x:c r="BI17" s="149" t="str">
        <x:f t="shared" si="5"/>
        <x:v>#VALUE!</x:v>
      </x:c>
      <x:c r="BJ17" s="149" t="str">
        <x:f t="shared" si="6"/>
        <x:v>#VALUE!</x:v>
      </x:c>
      <x:c r="BK17" s="149" t="str">
        <x:f t="shared" si="7"/>
        <x:v>#VALUE!</x:v>
      </x:c>
      <x:c r="BL17" s="149" t="str">
        <x:f t="shared" si="49"/>
        <x:v>#VALUE!</x:v>
      </x:c>
      <x:c r="BM17" s="149" t="str">
        <x:f t="shared" si="50"/>
        <x:v>#VALUE!</x:v>
      </x:c>
      <x:c r="BN17" s="149" t="str">
        <x:f t="shared" si="51"/>
        <x:v>#VALUE!</x:v>
      </x:c>
      <x:c r="BO17" s="149" t="str">
        <x:f t="shared" si="52"/>
        <x:v>#VALUE!</x:v>
      </x:c>
      <x:c r="BP17" s="149" t="n">
        <x:f t="shared" si="53"/>
        <x:v>0</x:v>
      </x:c>
      <x:c r="BQ17" s="149" t="str">
        <x:f t="shared" si="54"/>
        <x:v>#VALUE!</x:v>
      </x:c>
      <x:c r="BR17" s="149" t="str">
        <x:f t="shared" si="55"/>
        <x:v>#VALUE!</x:v>
      </x:c>
      <x:c r="BS17" s="149" t="str">
        <x:f t="shared" si="56"/>
        <x:v>#VALUE!</x:v>
      </x:c>
      <x:c r="BT17" s="149" t="str">
        <x:f t="shared" si="57"/>
        <x:v>#VALUE!</x:v>
      </x:c>
      <x:c r="BU17" s="149" t="str">
        <x:f t="shared" si="58"/>
        <x:v>#VALUE!</x:v>
      </x:c>
      <x:c r="BV17" s="149" t="str">
        <x:f t="shared" si="59"/>
        <x:v>#VALUE!</x:v>
      </x:c>
      <x:c r="BW17" s="149" t="n">
        <x:f t="shared" si="8"/>
        <x:v>0</x:v>
      </x:c>
      <x:c r="BX17" s="149" t="str">
        <x:f t="shared" si="60"/>
        <x:v>#VALUE!</x:v>
      </x:c>
      <x:c r="BY17" s="149" t="str">
        <x:f t="shared" si="61"/>
        <x:v>#VALUE!</x:v>
      </x:c>
      <x:c r="BZ17" s="149" t="str">
        <x:f t="shared" si="62"/>
        <x:v>#VALUE!</x:v>
      </x:c>
      <x:c r="CA17" s="149" t="str">
        <x:f t="shared" si="63"/>
        <x:v>#VALUE!</x:v>
      </x:c>
      <x:c r="CB17" s="149" t="str">
        <x:f t="shared" si="64"/>
        <x:v>#VALUE!</x:v>
      </x:c>
      <x:c r="CC17" s="149" t="str">
        <x:f t="shared" si="65"/>
        <x:v>#VALUE!</x:v>
      </x:c>
      <x:c r="CD17" s="149" t="str">
        <x:f t="shared" si="9"/>
        <x:v>#VALUE!</x:v>
      </x:c>
      <x:c r="CE17" s="149" t="str">
        <x:f t="shared" si="10"/>
        <x:v>#VALUE!</x:v>
      </x:c>
      <x:c r="CF17" s="149" t="str">
        <x:f t="shared" si="11"/>
        <x:v>#VALUE!</x:v>
      </x:c>
      <x:c r="CG17" s="149" t="str">
        <x:f t="shared" si="66"/>
        <x:v>#VALUE!</x:v>
      </x:c>
      <x:c r="CH17" s="149" t="str">
        <x:f t="shared" si="67"/>
        <x:v>#VALUE!</x:v>
      </x:c>
      <x:c r="CI17" s="149" t="str">
        <x:f t="shared" si="68"/>
        <x:v>#VALUE!</x:v>
      </x:c>
      <x:c r="CJ17" s="149" t="str">
        <x:f t="shared" si="69"/>
        <x:v>#VALUE!</x:v>
      </x:c>
      <x:c r="CK17" s="149" t="n">
        <x:f t="shared" si="70"/>
        <x:v>0</x:v>
      </x:c>
      <x:c r="CL17" s="149" t="str">
        <x:f t="shared" si="71"/>
        <x:v>#VALUE!</x:v>
      </x:c>
      <x:c r="CM17" s="149" t="str">
        <x:f t="shared" si="72"/>
        <x:v>#VALUE!</x:v>
      </x:c>
      <x:c r="CN17" s="149" t="str">
        <x:f t="shared" si="73"/>
        <x:v>#VALUE!</x:v>
      </x:c>
      <x:c r="CO17" s="149" t="str">
        <x:f t="shared" si="74"/>
        <x:v>#VALUE!</x:v>
      </x:c>
      <x:c r="CP17" s="149" t="str">
        <x:f t="shared" si="75"/>
        <x:v>#VALUE!</x:v>
      </x:c>
      <x:c r="CQ17" s="149" t="str">
        <x:f t="shared" si="76"/>
        <x:v>#VALUE!</x:v>
      </x:c>
      <x:c r="CR17" s="149" t="n">
        <x:f t="shared" si="12"/>
        <x:v>1.3</x:v>
      </x:c>
      <x:c r="CS17" s="149" t="str">
        <x:f t="shared" si="77"/>
        <x:v>#VALUE!</x:v>
      </x:c>
      <x:c r="CT17" s="149" t="str">
        <x:f t="shared" si="78"/>
        <x:v>#VALUE!</x:v>
      </x:c>
      <x:c r="CU17" s="149" t="str">
        <x:f t="shared" si="79"/>
        <x:v>#VALUE!</x:v>
      </x:c>
      <x:c r="CV17" s="149" t="str">
        <x:f t="shared" si="80"/>
        <x:v>#VALUE!</x:v>
      </x:c>
      <x:c r="CW17" s="149" t="str">
        <x:f t="shared" si="81"/>
        <x:v>#VALUE!</x:v>
      </x:c>
      <x:c r="CX17" s="149" t="str">
        <x:f t="shared" si="82"/>
        <x:v>#VALUE!</x:v>
      </x:c>
      <x:c r="CY17" s="149" t="str">
        <x:f t="shared" si="83"/>
        <x:v>#VALUE!</x:v>
      </x:c>
      <x:c r="CZ17" s="149" t="str">
        <x:f t="shared" si="84"/>
        <x:v>#VALUE!</x:v>
      </x:c>
      <x:c r="DA17" s="149" t="str">
        <x:f t="shared" si="85"/>
        <x:v>#VALUE!</x:v>
      </x:c>
      <x:c r="DB17" s="149" t="str">
        <x:f t="shared" si="86"/>
        <x:v>#VALUE!</x:v>
      </x:c>
      <x:c r="DC17" s="149" t="str">
        <x:f t="shared" si="87"/>
        <x:v>#VALUE!</x:v>
      </x:c>
      <x:c r="DD17" s="149" t="str">
        <x:f t="shared" si="88"/>
        <x:v>#VALUE!</x:v>
      </x:c>
      <x:c r="DE17" s="149" t="str">
        <x:f t="shared" si="89"/>
        <x:v>#VALUE!</x:v>
      </x:c>
      <x:c r="DF17" s="149" t="str">
        <x:f t="shared" si="90"/>
        <x:v>#VALUE!</x:v>
      </x:c>
      <x:c r="DG17" s="1210" t="str">
        <x:f t="shared" si="91"/>
        <x:v>#VALUE!</x:v>
      </x:c>
      <x:c r="DH17" s="1210" t="str">
        <x:f t="shared" si="92"/>
        <x:v>#VALUE!</x:v>
      </x:c>
      <x:c r="DI17" s="149"/>
      <x:c r="DJ17" s="1255" t="n">
        <x:f t="shared" si="93"/>
        <x:v>2</x:v>
      </x:c>
      <x:c r="DK17" s="2097" t="n">
        <x:f t="shared" si="94"/>
        <x:v>0</x:v>
      </x:c>
      <x:c r="DL17" s="2098" t="n">
        <x:f t="shared" si="95"/>
        <x:v>0</x:v>
      </x:c>
      <x:c r="DM17" s="2097" t="str">
        <x:f t="shared" si="96"/>
        <x:v>#VALUE!</x:v>
      </x:c>
      <x:c r="DN17" s="2099" t="str">
        <x:f t="shared" si="97"/>
        <x:v>#VALUE!</x:v>
      </x:c>
      <x:c r="DO17" s="2089"/>
      <x:c r="DP17" s="2100" t="n">
        <x:f t="shared" si="98"/>
        <x:v>0</x:v>
      </x:c>
      <x:c r="DQ17" s="1861" t="n">
        <x:f t="shared" si="13"/>
        <x:v>346.42278</x:v>
      </x:c>
      <x:c r="DR17" s="1861" t="n">
        <x:f t="shared" si="14"/>
        <x:v>0.43884</x:v>
      </x:c>
      <x:c r="DS17" s="2101" t="str">
        <x:f t="shared" si="99"/>
        <x:v>#DIV/0!</x:v>
      </x:c>
      <x:c r="DT17" s="2102" t="str">
        <x:f t="shared" si="100"/>
        <x:v>#DIV/0!</x:v>
      </x:c>
      <x:c r="DU17" s="2103" t="str">
        <x:f t="shared" si="101"/>
        <x:v>#DIV/0!</x:v>
      </x:c>
      <x:c r="DV17" s="2104" t="str">
        <x:f t="shared" si="104"/>
        <x:v>#DIV/0!</x:v>
      </x:c>
    </x:row>
    <x:row r="18" ht="15.949999809265137" customHeight="1">
      <x:c r="A18" s="3196"/>
      <x:c r="B18" s="3197"/>
      <x:c r="C18" s="287"/>
      <x:c r="D18" s="296"/>
      <x:c r="E18" s="1098"/>
      <x:c r="F18" s="3198"/>
      <x:c r="G18" s="3199"/>
      <x:c r="H18" s="1847"/>
      <x:c r="I18" s="3200">
        <x:f t="shared" si="15"/>
      </x:c>
      <x:c r="J18" s="3201"/>
      <x:c r="K18" s="323"/>
      <x:c r="L18" s="2269">
        <x:f t="shared" si="16"/>
      </x:c>
      <x:c r="M18" s="849"/>
      <x:c r="N18" s="2272">
        <x:f t="shared" si="17"/>
      </x:c>
      <x:c r="O18" s="3202">
        <x:f t="shared" si="103"/>
      </x:c>
      <x:c r="P18" s="3203"/>
      <x:c r="Q18" s="285" t="n">
        <x:v>25.3</x:v>
      </x:c>
      <x:c r="R18" s="2094" t="n">
        <x:v>25</x:v>
      </x:c>
      <x:c r="S18" s="2105" t="n">
        <x:v>24.6</x:v>
      </x:c>
      <x:c r="T18" s="2095" t="n">
        <x:f t="shared" si="18"/>
        <x:v>24.96666666666667</x:v>
      </x:c>
      <x:c r="U18" s="2096"/>
      <x:c r="V18" s="2096"/>
      <x:c r="W18" s="2096"/>
      <x:c r="X18" s="286" t="str">
        <x:f t="shared" si="19"/>
        <x:v>#DIV/0!</x:v>
      </x:c>
      <x:c r="Y18" s="2095"/>
      <x:c r="Z18" s="1583">
        <x:f t="shared" si="20"/>
      </x:c>
      <x:c r="AA18" s="1302" t="n">
        <x:f t="shared" si="21"/>
        <x:v>0</x:v>
      </x:c>
      <x:c r="AB18" s="1302">
        <x:f t="shared" si="22"/>
      </x:c>
      <x:c r="AC18" s="1582" t="n">
        <x:f t="shared" si="23"/>
        <x:v>0.16805</x:v>
      </x:c>
      <x:c r="AD18" s="1582" t="n">
        <x:f t="shared" si="24"/>
        <x:v>0.17074</x:v>
      </x:c>
      <x:c r="AE18" s="1368">
        <x:f t="shared" si="25"/>
      </x:c>
      <x:c r="AF18" s="149">
        <x:f t="shared" si="26"/>
      </x:c>
      <x:c r="AG18" s="149">
        <x:f t="shared" si="27"/>
      </x:c>
      <x:c r="AH18" s="149" t="n">
        <x:v>0</x:v>
      </x:c>
      <x:c r="AI18" s="149" t="n">
        <x:f t="shared" si="28"/>
        <x:v>2</x:v>
      </x:c>
      <x:c r="AJ18" s="1584" t="n">
        <x:f t="shared" si="29"/>
        <x:v>1074.9867984790874</x:v>
      </x:c>
      <x:c r="AK18" s="1302" t="str">
        <x:f t="shared" si="30"/>
        <x:v>#VALUE!</x:v>
      </x:c>
      <x:c r="AL18" s="149" t="str">
        <x:f t="shared" si="31"/>
        <x:v>#VALUE!</x:v>
      </x:c>
      <x:c r="AM18" s="149" t="str">
        <x:f t="shared" si="0"/>
        <x:v>#VALUE!</x:v>
      </x:c>
      <x:c r="AN18" s="149" t="n">
        <x:f t="shared" si="1"/>
        <x:v>103.872</x:v>
      </x:c>
      <x:c r="AO18" s="149" t="n">
        <x:f t="shared" si="2"/>
        <x:v>0.2701</x:v>
      </x:c>
      <x:c r="AP18" s="149" t="n">
        <x:f t="shared" si="3"/>
        <x:v>0</x:v>
      </x:c>
      <x:c r="AQ18" s="149" t="n">
        <x:f t="shared" si="32"/>
        <x:v>6.17957310608021e-7</x:v>
      </x:c>
      <x:c r="AR18" s="149" t="n">
        <x:f t="shared" si="33"/>
        <x:v>2</x:v>
      </x:c>
      <x:c r="AS18" s="149" t="n">
        <x:f t="shared" si="34"/>
        <x:v>1074.98746277475</x:v>
      </x:c>
      <x:c r="AT18" s="149" t="n">
        <x:f t="shared" si="35"/>
        <x:v>0.0003411446699475294</x:v>
      </x:c>
      <x:c r="AU18" s="149" t="n">
        <x:f t="shared" si="36"/>
        <x:v>0</x:v>
      </x:c>
      <x:c r="AV18" s="149" t="n">
        <x:f t="shared" si="37"/>
        <x:v>1</x:v>
      </x:c>
      <x:c r="AW18" s="149" t="n">
        <x:f t="shared" si="38"/>
        <x:v>0.2704470069133532</x:v>
      </x:c>
      <x:c r="AX18" s="1303" t="n">
        <x:f t="shared" si="39"/>
        <x:v>1</x:v>
      </x:c>
      <x:c r="AY18" s="149" t="n">
        <x:f t="shared" si="40"/>
        <x:v>1</x:v>
      </x:c>
      <x:c r="AZ18" s="149" t="n">
        <x:f t="shared" si="41"/>
        <x:v>1074.9867984790874</x:v>
      </x:c>
      <x:c r="BA18" s="149" t="n">
        <x:f t="shared" si="42"/>
        <x:v>0</x:v>
      </x:c>
      <x:c r="BB18" s="149" t="n">
        <x:f t="shared" si="4"/>
        <x:v>1.3</x:v>
      </x:c>
      <x:c r="BC18" s="149" t="n">
        <x:f t="shared" si="43"/>
        <x:v>0</x:v>
      </x:c>
      <x:c r="BD18" s="149" t="n">
        <x:f t="shared" si="44"/>
        <x:v>0</x:v>
      </x:c>
      <x:c r="BE18" s="149" t="str">
        <x:f t="shared" si="45"/>
        <x:v>#VALUE!</x:v>
      </x:c>
      <x:c r="BF18" s="149" t="str">
        <x:f t="shared" si="46"/>
        <x:v>#VALUE!</x:v>
      </x:c>
      <x:c r="BG18" s="149" t="str">
        <x:f t="shared" si="47"/>
        <x:v>#VALUE!</x:v>
      </x:c>
      <x:c r="BH18" s="149" t="str">
        <x:f t="shared" si="48"/>
        <x:v>#VALUE!</x:v>
      </x:c>
      <x:c r="BI18" s="149" t="str">
        <x:f t="shared" si="5"/>
        <x:v>#VALUE!</x:v>
      </x:c>
      <x:c r="BJ18" s="149" t="str">
        <x:f t="shared" si="6"/>
        <x:v>#VALUE!</x:v>
      </x:c>
      <x:c r="BK18" s="149" t="str">
        <x:f t="shared" si="7"/>
        <x:v>#VALUE!</x:v>
      </x:c>
      <x:c r="BL18" s="149" t="str">
        <x:f t="shared" si="49"/>
        <x:v>#VALUE!</x:v>
      </x:c>
      <x:c r="BM18" s="149" t="str">
        <x:f t="shared" si="50"/>
        <x:v>#VALUE!</x:v>
      </x:c>
      <x:c r="BN18" s="149" t="str">
        <x:f t="shared" si="51"/>
        <x:v>#VALUE!</x:v>
      </x:c>
      <x:c r="BO18" s="149" t="str">
        <x:f t="shared" si="52"/>
        <x:v>#VALUE!</x:v>
      </x:c>
      <x:c r="BP18" s="149" t="n">
        <x:f t="shared" si="53"/>
        <x:v>0</x:v>
      </x:c>
      <x:c r="BQ18" s="149" t="str">
        <x:f t="shared" si="54"/>
        <x:v>#VALUE!</x:v>
      </x:c>
      <x:c r="BR18" s="149" t="str">
        <x:f t="shared" si="55"/>
        <x:v>#VALUE!</x:v>
      </x:c>
      <x:c r="BS18" s="149" t="str">
        <x:f t="shared" si="56"/>
        <x:v>#VALUE!</x:v>
      </x:c>
      <x:c r="BT18" s="149" t="str">
        <x:f t="shared" si="57"/>
        <x:v>#VALUE!</x:v>
      </x:c>
      <x:c r="BU18" s="149" t="str">
        <x:f t="shared" si="58"/>
        <x:v>#VALUE!</x:v>
      </x:c>
      <x:c r="BV18" s="149" t="str">
        <x:f t="shared" si="59"/>
        <x:v>#VALUE!</x:v>
      </x:c>
      <x:c r="BW18" s="149" t="n">
        <x:f t="shared" si="8"/>
        <x:v>0</x:v>
      </x:c>
      <x:c r="BX18" s="149" t="str">
        <x:f t="shared" si="60"/>
        <x:v>#VALUE!</x:v>
      </x:c>
      <x:c r="BY18" s="149" t="str">
        <x:f t="shared" si="61"/>
        <x:v>#VALUE!</x:v>
      </x:c>
      <x:c r="BZ18" s="149" t="str">
        <x:f t="shared" si="62"/>
        <x:v>#VALUE!</x:v>
      </x:c>
      <x:c r="CA18" s="149" t="str">
        <x:f t="shared" si="63"/>
        <x:v>#VALUE!</x:v>
      </x:c>
      <x:c r="CB18" s="149" t="str">
        <x:f t="shared" si="64"/>
        <x:v>#VALUE!</x:v>
      </x:c>
      <x:c r="CC18" s="149" t="str">
        <x:f t="shared" si="65"/>
        <x:v>#VALUE!</x:v>
      </x:c>
      <x:c r="CD18" s="149" t="str">
        <x:f t="shared" si="9"/>
        <x:v>#VALUE!</x:v>
      </x:c>
      <x:c r="CE18" s="149" t="str">
        <x:f t="shared" si="10"/>
        <x:v>#VALUE!</x:v>
      </x:c>
      <x:c r="CF18" s="149" t="str">
        <x:f t="shared" si="11"/>
        <x:v>#VALUE!</x:v>
      </x:c>
      <x:c r="CG18" s="149" t="str">
        <x:f t="shared" si="66"/>
        <x:v>#VALUE!</x:v>
      </x:c>
      <x:c r="CH18" s="149" t="str">
        <x:f t="shared" si="67"/>
        <x:v>#VALUE!</x:v>
      </x:c>
      <x:c r="CI18" s="149" t="str">
        <x:f t="shared" si="68"/>
        <x:v>#VALUE!</x:v>
      </x:c>
      <x:c r="CJ18" s="149" t="str">
        <x:f t="shared" si="69"/>
        <x:v>#VALUE!</x:v>
      </x:c>
      <x:c r="CK18" s="149" t="n">
        <x:f t="shared" si="70"/>
        <x:v>0</x:v>
      </x:c>
      <x:c r="CL18" s="149" t="str">
        <x:f t="shared" si="71"/>
        <x:v>#VALUE!</x:v>
      </x:c>
      <x:c r="CM18" s="149" t="str">
        <x:f t="shared" si="72"/>
        <x:v>#VALUE!</x:v>
      </x:c>
      <x:c r="CN18" s="149" t="str">
        <x:f t="shared" si="73"/>
        <x:v>#VALUE!</x:v>
      </x:c>
      <x:c r="CO18" s="149" t="str">
        <x:f t="shared" si="74"/>
        <x:v>#VALUE!</x:v>
      </x:c>
      <x:c r="CP18" s="149" t="str">
        <x:f t="shared" si="75"/>
        <x:v>#VALUE!</x:v>
      </x:c>
      <x:c r="CQ18" s="149" t="str">
        <x:f t="shared" si="76"/>
        <x:v>#VALUE!</x:v>
      </x:c>
      <x:c r="CR18" s="149" t="n">
        <x:f t="shared" si="12"/>
        <x:v>1.3</x:v>
      </x:c>
      <x:c r="CS18" s="149" t="str">
        <x:f t="shared" si="77"/>
        <x:v>#VALUE!</x:v>
      </x:c>
      <x:c r="CT18" s="149" t="str">
        <x:f t="shared" si="78"/>
        <x:v>#VALUE!</x:v>
      </x:c>
      <x:c r="CU18" s="149" t="str">
        <x:f t="shared" si="79"/>
        <x:v>#VALUE!</x:v>
      </x:c>
      <x:c r="CV18" s="149" t="str">
        <x:f t="shared" si="80"/>
        <x:v>#VALUE!</x:v>
      </x:c>
      <x:c r="CW18" s="149" t="str">
        <x:f t="shared" si="81"/>
        <x:v>#VALUE!</x:v>
      </x:c>
      <x:c r="CX18" s="149" t="str">
        <x:f t="shared" si="82"/>
        <x:v>#VALUE!</x:v>
      </x:c>
      <x:c r="CY18" s="149" t="str">
        <x:f t="shared" si="83"/>
        <x:v>#VALUE!</x:v>
      </x:c>
      <x:c r="CZ18" s="149" t="str">
        <x:f t="shared" si="84"/>
        <x:v>#VALUE!</x:v>
      </x:c>
      <x:c r="DA18" s="149" t="str">
        <x:f t="shared" si="85"/>
        <x:v>#VALUE!</x:v>
      </x:c>
      <x:c r="DB18" s="149" t="str">
        <x:f t="shared" si="86"/>
        <x:v>#VALUE!</x:v>
      </x:c>
      <x:c r="DC18" s="149" t="str">
        <x:f t="shared" si="87"/>
        <x:v>#VALUE!</x:v>
      </x:c>
      <x:c r="DD18" s="149" t="str">
        <x:f t="shared" si="88"/>
        <x:v>#VALUE!</x:v>
      </x:c>
      <x:c r="DE18" s="149" t="str">
        <x:f t="shared" si="89"/>
        <x:v>#VALUE!</x:v>
      </x:c>
      <x:c r="DF18" s="149" t="str">
        <x:f t="shared" si="90"/>
        <x:v>#VALUE!</x:v>
      </x:c>
      <x:c r="DG18" s="1210" t="str">
        <x:f t="shared" si="91"/>
        <x:v>#VALUE!</x:v>
      </x:c>
      <x:c r="DH18" s="1210" t="str">
        <x:f t="shared" si="92"/>
        <x:v>#VALUE!</x:v>
      </x:c>
      <x:c r="DI18" s="149"/>
      <x:c r="DJ18" s="1255" t="n">
        <x:f t="shared" si="93"/>
        <x:v>2</x:v>
      </x:c>
      <x:c r="DK18" s="2097" t="n">
        <x:f t="shared" si="94"/>
        <x:v>0</x:v>
      </x:c>
      <x:c r="DL18" s="2098" t="n">
        <x:f t="shared" si="95"/>
        <x:v>0</x:v>
      </x:c>
      <x:c r="DM18" s="2097" t="str">
        <x:f t="shared" si="96"/>
        <x:v>#VALUE!</x:v>
      </x:c>
      <x:c r="DN18" s="2099" t="str">
        <x:f t="shared" si="97"/>
        <x:v>#VALUE!</x:v>
      </x:c>
      <x:c r="DO18" s="2089"/>
      <x:c r="DP18" s="2100" t="n">
        <x:f t="shared" si="98"/>
        <x:v>0</x:v>
      </x:c>
      <x:c r="DQ18" s="1861" t="n">
        <x:f t="shared" si="13"/>
        <x:v>346.42278</x:v>
      </x:c>
      <x:c r="DR18" s="1861" t="n">
        <x:f t="shared" si="14"/>
        <x:v>0.43884</x:v>
      </x:c>
      <x:c r="DS18" s="2101" t="str">
        <x:f t="shared" si="99"/>
        <x:v>#DIV/0!</x:v>
      </x:c>
      <x:c r="DT18" s="2102" t="str">
        <x:f t="shared" si="100"/>
        <x:v>#DIV/0!</x:v>
      </x:c>
      <x:c r="DU18" s="2103" t="str">
        <x:f t="shared" si="101"/>
        <x:v>#DIV/0!</x:v>
      </x:c>
      <x:c r="DV18" s="2104" t="str">
        <x:f t="shared" si="104"/>
        <x:v>#DIV/0!</x:v>
      </x:c>
    </x:row>
    <x:row r="19" ht="15.949999809265137" customHeight="1">
      <x:c r="A19" s="3196"/>
      <x:c r="B19" s="3197"/>
      <x:c r="C19" s="287"/>
      <x:c r="D19" s="296"/>
      <x:c r="E19" s="1098"/>
      <x:c r="F19" s="3198"/>
      <x:c r="G19" s="3199"/>
      <x:c r="H19" s="1847"/>
      <x:c r="I19" s="3200">
        <x:f t="shared" si="15"/>
      </x:c>
      <x:c r="J19" s="3201"/>
      <x:c r="K19" s="323"/>
      <x:c r="L19" s="2269">
        <x:f t="shared" si="16"/>
      </x:c>
      <x:c r="M19" s="849"/>
      <x:c r="N19" s="2272">
        <x:f t="shared" si="17"/>
      </x:c>
      <x:c r="O19" s="3202">
        <x:f t="shared" si="103"/>
      </x:c>
      <x:c r="P19" s="3203"/>
      <x:c r="Q19" s="2095" t="n">
        <x:v>24.633333333333336</x:v>
      </x:c>
      <x:c r="R19" s="2094" t="n">
        <x:v>25</x:v>
      </x:c>
      <x:c r="S19" s="2105" t="n">
        <x:v>30</x:v>
      </x:c>
      <x:c r="T19" s="2095" t="n">
        <x:f t="shared" si="18"/>
        <x:v>26.544444444444448</x:v>
      </x:c>
      <x:c r="U19" s="2096"/>
      <x:c r="V19" s="2096"/>
      <x:c r="W19" s="2096"/>
      <x:c r="X19" s="286" t="str">
        <x:f t="shared" si="19"/>
        <x:v>#DIV/0!</x:v>
      </x:c>
      <x:c r="Y19" s="2095"/>
      <x:c r="Z19" s="1583">
        <x:f t="shared" si="20"/>
      </x:c>
      <x:c r="AA19" s="1302" t="n">
        <x:f t="shared" si="21"/>
        <x:v>0</x:v>
      </x:c>
      <x:c r="AB19" s="1302">
        <x:f t="shared" si="22"/>
      </x:c>
      <x:c r="AC19" s="1582" t="n">
        <x:f t="shared" si="23"/>
        <x:v>0.16805</x:v>
      </x:c>
      <x:c r="AD19" s="1582" t="n">
        <x:f t="shared" si="24"/>
        <x:v>0.17074</x:v>
      </x:c>
      <x:c r="AE19" s="1368">
        <x:f t="shared" si="25"/>
      </x:c>
      <x:c r="AF19" s="149">
        <x:f t="shared" si="26"/>
      </x:c>
      <x:c r="AG19" s="149">
        <x:f t="shared" si="27"/>
      </x:c>
      <x:c r="AH19" s="149"/>
      <x:c r="AI19" s="149" t="n">
        <x:f t="shared" si="28"/>
        <x:v>2</x:v>
      </x:c>
      <x:c r="AJ19" s="1584" t="n">
        <x:f t="shared" si="29"/>
        <x:v>1074.9867984790874</x:v>
      </x:c>
      <x:c r="AK19" s="1302" t="str">
        <x:f t="shared" si="30"/>
        <x:v>#VALUE!</x:v>
      </x:c>
      <x:c r="AL19" s="149" t="str">
        <x:f t="shared" si="31"/>
        <x:v>#VALUE!</x:v>
      </x:c>
      <x:c r="AM19" s="149" t="str">
        <x:f t="shared" si="0"/>
        <x:v>#VALUE!</x:v>
      </x:c>
      <x:c r="AN19" s="149" t="n">
        <x:f t="shared" si="1"/>
        <x:v>103.872</x:v>
      </x:c>
      <x:c r="AO19" s="149" t="n">
        <x:f t="shared" si="2"/>
        <x:v>0.2701</x:v>
      </x:c>
      <x:c r="AP19" s="149" t="n">
        <x:f t="shared" si="3"/>
        <x:v>0</x:v>
      </x:c>
      <x:c r="AQ19" s="149" t="n">
        <x:f t="shared" si="32"/>
        <x:v>6.17957310608021e-7</x:v>
      </x:c>
      <x:c r="AR19" s="149" t="n">
        <x:f t="shared" si="33"/>
        <x:v>2</x:v>
      </x:c>
      <x:c r="AS19" s="149" t="n">
        <x:f t="shared" si="34"/>
        <x:v>1074.98746277475</x:v>
      </x:c>
      <x:c r="AT19" s="149" t="n">
        <x:f t="shared" si="35"/>
        <x:v>0.0003411446699475294</x:v>
      </x:c>
      <x:c r="AU19" s="149" t="n">
        <x:f t="shared" si="36"/>
        <x:v>0</x:v>
      </x:c>
      <x:c r="AV19" s="149" t="n">
        <x:f t="shared" si="37"/>
        <x:v>1</x:v>
      </x:c>
      <x:c r="AW19" s="149" t="n">
        <x:f t="shared" si="38"/>
        <x:v>0.2704470069133532</x:v>
      </x:c>
      <x:c r="AX19" s="1303" t="n">
        <x:f t="shared" si="39"/>
        <x:v>1</x:v>
      </x:c>
      <x:c r="AY19" s="149" t="n">
        <x:f t="shared" si="40"/>
        <x:v>1</x:v>
      </x:c>
      <x:c r="AZ19" s="149" t="n">
        <x:f t="shared" si="41"/>
        <x:v>1074.9867984790874</x:v>
      </x:c>
      <x:c r="BA19" s="149" t="n">
        <x:f t="shared" si="42"/>
        <x:v>0</x:v>
      </x:c>
      <x:c r="BB19" s="149" t="n">
        <x:f t="shared" si="4"/>
        <x:v>1.3</x:v>
      </x:c>
      <x:c r="BC19" s="149" t="n">
        <x:f t="shared" si="43"/>
        <x:v>0</x:v>
      </x:c>
      <x:c r="BD19" s="149" t="n">
        <x:f t="shared" si="44"/>
        <x:v>0</x:v>
      </x:c>
      <x:c r="BE19" s="149" t="str">
        <x:f t="shared" si="45"/>
        <x:v>#VALUE!</x:v>
      </x:c>
      <x:c r="BF19" s="149" t="str">
        <x:f t="shared" si="46"/>
        <x:v>#VALUE!</x:v>
      </x:c>
      <x:c r="BG19" s="149" t="str">
        <x:f t="shared" si="47"/>
        <x:v>#VALUE!</x:v>
      </x:c>
      <x:c r="BH19" s="149" t="str">
        <x:f t="shared" si="48"/>
        <x:v>#VALUE!</x:v>
      </x:c>
      <x:c r="BI19" s="149" t="str">
        <x:f t="shared" si="5"/>
        <x:v>#VALUE!</x:v>
      </x:c>
      <x:c r="BJ19" s="149" t="str">
        <x:f t="shared" si="6"/>
        <x:v>#VALUE!</x:v>
      </x:c>
      <x:c r="BK19" s="149" t="str">
        <x:f t="shared" si="7"/>
        <x:v>#VALUE!</x:v>
      </x:c>
      <x:c r="BL19" s="149" t="str">
        <x:f t="shared" si="49"/>
        <x:v>#VALUE!</x:v>
      </x:c>
      <x:c r="BM19" s="149" t="str">
        <x:f t="shared" si="50"/>
        <x:v>#VALUE!</x:v>
      </x:c>
      <x:c r="BN19" s="149" t="str">
        <x:f t="shared" si="51"/>
        <x:v>#VALUE!</x:v>
      </x:c>
      <x:c r="BO19" s="149" t="str">
        <x:f t="shared" si="52"/>
        <x:v>#VALUE!</x:v>
      </x:c>
      <x:c r="BP19" s="149" t="n">
        <x:f t="shared" si="53"/>
        <x:v>0</x:v>
      </x:c>
      <x:c r="BQ19" s="149" t="str">
        <x:f t="shared" si="54"/>
        <x:v>#VALUE!</x:v>
      </x:c>
      <x:c r="BR19" s="149" t="str">
        <x:f t="shared" si="55"/>
        <x:v>#VALUE!</x:v>
      </x:c>
      <x:c r="BS19" s="149" t="str">
        <x:f t="shared" si="56"/>
        <x:v>#VALUE!</x:v>
      </x:c>
      <x:c r="BT19" s="149" t="str">
        <x:f t="shared" si="57"/>
        <x:v>#VALUE!</x:v>
      </x:c>
      <x:c r="BU19" s="149" t="str">
        <x:f t="shared" si="58"/>
        <x:v>#VALUE!</x:v>
      </x:c>
      <x:c r="BV19" s="149" t="str">
        <x:f t="shared" si="59"/>
        <x:v>#VALUE!</x:v>
      </x:c>
      <x:c r="BW19" s="149" t="n">
        <x:f t="shared" si="8"/>
        <x:v>0</x:v>
      </x:c>
      <x:c r="BX19" s="149" t="str">
        <x:f t="shared" si="60"/>
        <x:v>#VALUE!</x:v>
      </x:c>
      <x:c r="BY19" s="149" t="str">
        <x:f t="shared" si="61"/>
        <x:v>#VALUE!</x:v>
      </x:c>
      <x:c r="BZ19" s="149" t="str">
        <x:f t="shared" si="62"/>
        <x:v>#VALUE!</x:v>
      </x:c>
      <x:c r="CA19" s="149" t="str">
        <x:f t="shared" si="63"/>
        <x:v>#VALUE!</x:v>
      </x:c>
      <x:c r="CB19" s="149" t="str">
        <x:f t="shared" si="64"/>
        <x:v>#VALUE!</x:v>
      </x:c>
      <x:c r="CC19" s="149" t="str">
        <x:f t="shared" si="65"/>
        <x:v>#VALUE!</x:v>
      </x:c>
      <x:c r="CD19" s="149" t="str">
        <x:f t="shared" si="9"/>
        <x:v>#VALUE!</x:v>
      </x:c>
      <x:c r="CE19" s="149" t="str">
        <x:f t="shared" si="10"/>
        <x:v>#VALUE!</x:v>
      </x:c>
      <x:c r="CF19" s="149" t="str">
        <x:f t="shared" si="11"/>
        <x:v>#VALUE!</x:v>
      </x:c>
      <x:c r="CG19" s="149" t="str">
        <x:f t="shared" si="66"/>
        <x:v>#VALUE!</x:v>
      </x:c>
      <x:c r="CH19" s="149" t="str">
        <x:f t="shared" si="67"/>
        <x:v>#VALUE!</x:v>
      </x:c>
      <x:c r="CI19" s="149" t="str">
        <x:f t="shared" si="68"/>
        <x:v>#VALUE!</x:v>
      </x:c>
      <x:c r="CJ19" s="149" t="str">
        <x:f t="shared" si="69"/>
        <x:v>#VALUE!</x:v>
      </x:c>
      <x:c r="CK19" s="149" t="n">
        <x:f t="shared" si="70"/>
        <x:v>0</x:v>
      </x:c>
      <x:c r="CL19" s="149" t="str">
        <x:f t="shared" si="71"/>
        <x:v>#VALUE!</x:v>
      </x:c>
      <x:c r="CM19" s="149" t="str">
        <x:f t="shared" si="72"/>
        <x:v>#VALUE!</x:v>
      </x:c>
      <x:c r="CN19" s="149" t="str">
        <x:f t="shared" si="73"/>
        <x:v>#VALUE!</x:v>
      </x:c>
      <x:c r="CO19" s="149" t="str">
        <x:f t="shared" si="74"/>
        <x:v>#VALUE!</x:v>
      </x:c>
      <x:c r="CP19" s="149" t="str">
        <x:f t="shared" si="75"/>
        <x:v>#VALUE!</x:v>
      </x:c>
      <x:c r="CQ19" s="149" t="str">
        <x:f t="shared" si="76"/>
        <x:v>#VALUE!</x:v>
      </x:c>
      <x:c r="CR19" s="149" t="n">
        <x:f t="shared" si="12"/>
        <x:v>1.3</x:v>
      </x:c>
      <x:c r="CS19" s="149" t="str">
        <x:f t="shared" si="77"/>
        <x:v>#VALUE!</x:v>
      </x:c>
      <x:c r="CT19" s="149" t="str">
        <x:f t="shared" si="78"/>
        <x:v>#VALUE!</x:v>
      </x:c>
      <x:c r="CU19" s="149" t="str">
        <x:f t="shared" si="79"/>
        <x:v>#VALUE!</x:v>
      </x:c>
      <x:c r="CV19" s="149" t="str">
        <x:f t="shared" si="80"/>
        <x:v>#VALUE!</x:v>
      </x:c>
      <x:c r="CW19" s="149" t="str">
        <x:f t="shared" si="81"/>
        <x:v>#VALUE!</x:v>
      </x:c>
      <x:c r="CX19" s="149" t="str">
        <x:f t="shared" si="82"/>
        <x:v>#VALUE!</x:v>
      </x:c>
      <x:c r="CY19" s="149" t="str">
        <x:f t="shared" si="83"/>
        <x:v>#VALUE!</x:v>
      </x:c>
      <x:c r="CZ19" s="149" t="str">
        <x:f t="shared" si="84"/>
        <x:v>#VALUE!</x:v>
      </x:c>
      <x:c r="DA19" s="149" t="str">
        <x:f t="shared" si="85"/>
        <x:v>#VALUE!</x:v>
      </x:c>
      <x:c r="DB19" s="149" t="str">
        <x:f t="shared" si="86"/>
        <x:v>#VALUE!</x:v>
      </x:c>
      <x:c r="DC19" s="149" t="str">
        <x:f t="shared" si="87"/>
        <x:v>#VALUE!</x:v>
      </x:c>
      <x:c r="DD19" s="149" t="str">
        <x:f t="shared" si="88"/>
        <x:v>#VALUE!</x:v>
      </x:c>
      <x:c r="DE19" s="149" t="str">
        <x:f t="shared" si="89"/>
        <x:v>#VALUE!</x:v>
      </x:c>
      <x:c r="DF19" s="149" t="str">
        <x:f t="shared" si="90"/>
        <x:v>#VALUE!</x:v>
      </x:c>
      <x:c r="DG19" s="1210" t="str">
        <x:f t="shared" si="91"/>
        <x:v>#VALUE!</x:v>
      </x:c>
      <x:c r="DH19" s="1210" t="str">
        <x:f t="shared" si="92"/>
        <x:v>#VALUE!</x:v>
      </x:c>
      <x:c r="DI19" s="149"/>
      <x:c r="DJ19" s="1255" t="n">
        <x:f t="shared" si="93"/>
        <x:v>2</x:v>
      </x:c>
      <x:c r="DK19" s="2097" t="n">
        <x:f t="shared" si="94"/>
        <x:v>0</x:v>
      </x:c>
      <x:c r="DL19" s="2098" t="n">
        <x:f t="shared" si="95"/>
        <x:v>0</x:v>
      </x:c>
      <x:c r="DM19" s="2097" t="str">
        <x:f t="shared" si="96"/>
        <x:v>#VALUE!</x:v>
      </x:c>
      <x:c r="DN19" s="2099" t="str">
        <x:f t="shared" si="97"/>
        <x:v>#VALUE!</x:v>
      </x:c>
      <x:c r="DO19" s="2089"/>
      <x:c r="DP19" s="2100" t="n">
        <x:f t="shared" si="98"/>
        <x:v>0</x:v>
      </x:c>
      <x:c r="DQ19" s="1861" t="n">
        <x:f t="shared" si="13"/>
        <x:v>346.42278</x:v>
      </x:c>
      <x:c r="DR19" s="1861" t="n">
        <x:f t="shared" si="14"/>
        <x:v>0.43884</x:v>
      </x:c>
      <x:c r="DS19" s="2101" t="str">
        <x:f t="shared" si="99"/>
        <x:v>#DIV/0!</x:v>
      </x:c>
      <x:c r="DT19" s="2102" t="str">
        <x:f t="shared" si="100"/>
        <x:v>#DIV/0!</x:v>
      </x:c>
      <x:c r="DU19" s="2103" t="str">
        <x:f t="shared" si="101"/>
        <x:v>#DIV/0!</x:v>
      </x:c>
      <x:c r="DV19" s="2104" t="str">
        <x:f t="shared" si="104"/>
        <x:v>#DIV/0!</x:v>
      </x:c>
    </x:row>
    <x:row r="20" ht="15.949999809265137" customHeight="1">
      <x:c r="A20" s="3196"/>
      <x:c r="B20" s="3197"/>
      <x:c r="C20" s="287"/>
      <x:c r="D20" s="296"/>
      <x:c r="E20" s="1098"/>
      <x:c r="F20" s="3198"/>
      <x:c r="G20" s="3199"/>
      <x:c r="H20" s="1847"/>
      <x:c r="I20" s="3200">
        <x:f t="shared" si="15"/>
      </x:c>
      <x:c r="J20" s="3201"/>
      <x:c r="K20" s="323"/>
      <x:c r="L20" s="2269">
        <x:f t="shared" si="16"/>
      </x:c>
      <x:c r="M20" s="849"/>
      <x:c r="N20" s="2272">
        <x:f t="shared" si="17"/>
      </x:c>
      <x:c r="O20" s="3202">
        <x:f t="shared" si="103"/>
      </x:c>
      <x:c r="P20" s="3203"/>
      <x:c r="Q20" s="2095" t="n">
        <x:v>24.633333333333336</x:v>
      </x:c>
      <x:c r="R20" s="2094" t="n">
        <x:v>25</x:v>
      </x:c>
      <x:c r="S20" s="2105" t="n">
        <x:v>30</x:v>
      </x:c>
      <x:c r="T20" s="2095" t="n">
        <x:f t="shared" si="18"/>
        <x:v>26.544444444444448</x:v>
      </x:c>
      <x:c r="U20" s="2096"/>
      <x:c r="V20" s="2096"/>
      <x:c r="W20" s="2096"/>
      <x:c r="X20" s="286" t="str">
        <x:f t="shared" si="19"/>
        <x:v>#DIV/0!</x:v>
      </x:c>
      <x:c r="Y20" s="2095"/>
      <x:c r="Z20" s="1583">
        <x:f t="shared" si="20"/>
      </x:c>
      <x:c r="AA20" s="1302" t="n">
        <x:f t="shared" si="21"/>
        <x:v>0</x:v>
      </x:c>
      <x:c r="AB20" s="1302">
        <x:f t="shared" si="22"/>
      </x:c>
      <x:c r="AC20" s="1582" t="n">
        <x:f t="shared" si="23"/>
        <x:v>0.16805</x:v>
      </x:c>
      <x:c r="AD20" s="1582" t="n">
        <x:f t="shared" si="24"/>
        <x:v>0.17074</x:v>
      </x:c>
      <x:c r="AE20" s="1368">
        <x:f t="shared" si="25"/>
      </x:c>
      <x:c r="AF20" s="149">
        <x:f t="shared" si="26"/>
      </x:c>
      <x:c r="AG20" s="149">
        <x:f t="shared" si="27"/>
      </x:c>
      <x:c r="AH20" s="149" t="n">
        <x:v>0</x:v>
      </x:c>
      <x:c r="AI20" s="149" t="n">
        <x:f t="shared" si="28"/>
        <x:v>2</x:v>
      </x:c>
      <x:c r="AJ20" s="1584" t="n">
        <x:f t="shared" si="29"/>
        <x:v>1074.9867984790874</x:v>
      </x:c>
      <x:c r="AK20" s="1302" t="str">
        <x:f t="shared" si="30"/>
        <x:v>#VALUE!</x:v>
      </x:c>
      <x:c r="AL20" s="149" t="str">
        <x:f t="shared" si="31"/>
        <x:v>#VALUE!</x:v>
      </x:c>
      <x:c r="AM20" s="149" t="str">
        <x:f t="shared" si="0"/>
        <x:v>#VALUE!</x:v>
      </x:c>
      <x:c r="AN20" s="149" t="n">
        <x:f t="shared" si="1"/>
        <x:v>103.872</x:v>
      </x:c>
      <x:c r="AO20" s="149" t="n">
        <x:f t="shared" si="2"/>
        <x:v>0.2701</x:v>
      </x:c>
      <x:c r="AP20" s="149" t="n">
        <x:f t="shared" si="3"/>
        <x:v>0</x:v>
      </x:c>
      <x:c r="AQ20" s="149" t="n">
        <x:f t="shared" si="32"/>
        <x:v>6.17957310608021e-7</x:v>
      </x:c>
      <x:c r="AR20" s="149" t="n">
        <x:f t="shared" si="33"/>
        <x:v>2</x:v>
      </x:c>
      <x:c r="AS20" s="149" t="n">
        <x:f t="shared" si="34"/>
        <x:v>1074.98746277475</x:v>
      </x:c>
      <x:c r="AT20" s="149" t="n">
        <x:f t="shared" si="35"/>
        <x:v>0.0003411446699475294</x:v>
      </x:c>
      <x:c r="AU20" s="149" t="n">
        <x:f t="shared" si="36"/>
        <x:v>0</x:v>
      </x:c>
      <x:c r="AV20" s="149" t="n">
        <x:f t="shared" si="37"/>
        <x:v>1</x:v>
      </x:c>
      <x:c r="AW20" s="149" t="n">
        <x:f t="shared" si="38"/>
        <x:v>0.2704470069133532</x:v>
      </x:c>
      <x:c r="AX20" s="1303" t="n">
        <x:f t="shared" si="39"/>
        <x:v>1</x:v>
      </x:c>
      <x:c r="AY20" s="149" t="n">
        <x:f t="shared" si="40"/>
        <x:v>1</x:v>
      </x:c>
      <x:c r="AZ20" s="149" t="n">
        <x:f t="shared" si="41"/>
        <x:v>1074.9867984790874</x:v>
      </x:c>
      <x:c r="BA20" s="149" t="n">
        <x:f t="shared" si="42"/>
        <x:v>0</x:v>
      </x:c>
      <x:c r="BB20" s="149" t="n">
        <x:f t="shared" si="4"/>
        <x:v>1.3</x:v>
      </x:c>
      <x:c r="BC20" s="149" t="n">
        <x:f t="shared" si="43"/>
        <x:v>0</x:v>
      </x:c>
      <x:c r="BD20" s="149" t="n">
        <x:f t="shared" si="44"/>
        <x:v>0</x:v>
      </x:c>
      <x:c r="BE20" s="149" t="str">
        <x:f t="shared" si="45"/>
        <x:v>#VALUE!</x:v>
      </x:c>
      <x:c r="BF20" s="149" t="str">
        <x:f t="shared" si="46"/>
        <x:v>#VALUE!</x:v>
      </x:c>
      <x:c r="BG20" s="149" t="str">
        <x:f t="shared" si="47"/>
        <x:v>#VALUE!</x:v>
      </x:c>
      <x:c r="BH20" s="149" t="str">
        <x:f t="shared" si="48"/>
        <x:v>#VALUE!</x:v>
      </x:c>
      <x:c r="BI20" s="149" t="str">
        <x:f t="shared" si="5"/>
        <x:v>#VALUE!</x:v>
      </x:c>
      <x:c r="BJ20" s="149" t="str">
        <x:f t="shared" si="6"/>
        <x:v>#VALUE!</x:v>
      </x:c>
      <x:c r="BK20" s="149" t="str">
        <x:f t="shared" si="7"/>
        <x:v>#VALUE!</x:v>
      </x:c>
      <x:c r="BL20" s="149" t="str">
        <x:f t="shared" si="49"/>
        <x:v>#VALUE!</x:v>
      </x:c>
      <x:c r="BM20" s="149" t="str">
        <x:f t="shared" si="50"/>
        <x:v>#VALUE!</x:v>
      </x:c>
      <x:c r="BN20" s="149" t="str">
        <x:f t="shared" si="51"/>
        <x:v>#VALUE!</x:v>
      </x:c>
      <x:c r="BO20" s="149" t="str">
        <x:f t="shared" si="52"/>
        <x:v>#VALUE!</x:v>
      </x:c>
      <x:c r="BP20" s="149" t="n">
        <x:f t="shared" si="53"/>
        <x:v>0</x:v>
      </x:c>
      <x:c r="BQ20" s="149" t="str">
        <x:f t="shared" si="54"/>
        <x:v>#VALUE!</x:v>
      </x:c>
      <x:c r="BR20" s="149" t="str">
        <x:f t="shared" si="55"/>
        <x:v>#VALUE!</x:v>
      </x:c>
      <x:c r="BS20" s="149" t="str">
        <x:f t="shared" si="56"/>
        <x:v>#VALUE!</x:v>
      </x:c>
      <x:c r="BT20" s="149" t="str">
        <x:f t="shared" si="57"/>
        <x:v>#VALUE!</x:v>
      </x:c>
      <x:c r="BU20" s="149" t="str">
        <x:f t="shared" si="58"/>
        <x:v>#VALUE!</x:v>
      </x:c>
      <x:c r="BV20" s="149" t="str">
        <x:f t="shared" si="59"/>
        <x:v>#VALUE!</x:v>
      </x:c>
      <x:c r="BW20" s="149" t="n">
        <x:f t="shared" si="8"/>
        <x:v>0</x:v>
      </x:c>
      <x:c r="BX20" s="149" t="str">
        <x:f t="shared" si="60"/>
        <x:v>#VALUE!</x:v>
      </x:c>
      <x:c r="BY20" s="149" t="str">
        <x:f t="shared" si="61"/>
        <x:v>#VALUE!</x:v>
      </x:c>
      <x:c r="BZ20" s="149" t="str">
        <x:f t="shared" si="62"/>
        <x:v>#VALUE!</x:v>
      </x:c>
      <x:c r="CA20" s="149" t="str">
        <x:f t="shared" si="63"/>
        <x:v>#VALUE!</x:v>
      </x:c>
      <x:c r="CB20" s="149" t="str">
        <x:f t="shared" si="64"/>
        <x:v>#VALUE!</x:v>
      </x:c>
      <x:c r="CC20" s="149" t="str">
        <x:f t="shared" si="65"/>
        <x:v>#VALUE!</x:v>
      </x:c>
      <x:c r="CD20" s="149" t="str">
        <x:f t="shared" si="9"/>
        <x:v>#VALUE!</x:v>
      </x:c>
      <x:c r="CE20" s="149" t="str">
        <x:f t="shared" si="10"/>
        <x:v>#VALUE!</x:v>
      </x:c>
      <x:c r="CF20" s="149" t="str">
        <x:f t="shared" si="11"/>
        <x:v>#VALUE!</x:v>
      </x:c>
      <x:c r="CG20" s="149" t="str">
        <x:f t="shared" si="66"/>
        <x:v>#VALUE!</x:v>
      </x:c>
      <x:c r="CH20" s="149" t="str">
        <x:f t="shared" si="67"/>
        <x:v>#VALUE!</x:v>
      </x:c>
      <x:c r="CI20" s="149" t="str">
        <x:f t="shared" si="68"/>
        <x:v>#VALUE!</x:v>
      </x:c>
      <x:c r="CJ20" s="149" t="str">
        <x:f t="shared" si="69"/>
        <x:v>#VALUE!</x:v>
      </x:c>
      <x:c r="CK20" s="149" t="n">
        <x:f t="shared" si="70"/>
        <x:v>0</x:v>
      </x:c>
      <x:c r="CL20" s="149" t="str">
        <x:f t="shared" si="71"/>
        <x:v>#VALUE!</x:v>
      </x:c>
      <x:c r="CM20" s="149" t="str">
        <x:f t="shared" si="72"/>
        <x:v>#VALUE!</x:v>
      </x:c>
      <x:c r="CN20" s="149" t="str">
        <x:f t="shared" si="73"/>
        <x:v>#VALUE!</x:v>
      </x:c>
      <x:c r="CO20" s="149" t="str">
        <x:f t="shared" si="74"/>
        <x:v>#VALUE!</x:v>
      </x:c>
      <x:c r="CP20" s="149" t="str">
        <x:f t="shared" si="75"/>
        <x:v>#VALUE!</x:v>
      </x:c>
      <x:c r="CQ20" s="149" t="str">
        <x:f t="shared" si="76"/>
        <x:v>#VALUE!</x:v>
      </x:c>
      <x:c r="CR20" s="149" t="n">
        <x:f t="shared" si="12"/>
        <x:v>1.3</x:v>
      </x:c>
      <x:c r="CS20" s="149" t="str">
        <x:f t="shared" si="77"/>
        <x:v>#VALUE!</x:v>
      </x:c>
      <x:c r="CT20" s="149" t="str">
        <x:f t="shared" si="78"/>
        <x:v>#VALUE!</x:v>
      </x:c>
      <x:c r="CU20" s="149" t="str">
        <x:f t="shared" si="79"/>
        <x:v>#VALUE!</x:v>
      </x:c>
      <x:c r="CV20" s="149" t="str">
        <x:f t="shared" si="80"/>
        <x:v>#VALUE!</x:v>
      </x:c>
      <x:c r="CW20" s="149" t="str">
        <x:f t="shared" si="81"/>
        <x:v>#VALUE!</x:v>
      </x:c>
      <x:c r="CX20" s="149" t="str">
        <x:f t="shared" si="82"/>
        <x:v>#VALUE!</x:v>
      </x:c>
      <x:c r="CY20" s="149" t="str">
        <x:f t="shared" si="83"/>
        <x:v>#VALUE!</x:v>
      </x:c>
      <x:c r="CZ20" s="149" t="str">
        <x:f t="shared" si="84"/>
        <x:v>#VALUE!</x:v>
      </x:c>
      <x:c r="DA20" s="149" t="str">
        <x:f t="shared" si="85"/>
        <x:v>#VALUE!</x:v>
      </x:c>
      <x:c r="DB20" s="149" t="str">
        <x:f t="shared" si="86"/>
        <x:v>#VALUE!</x:v>
      </x:c>
      <x:c r="DC20" s="149" t="str">
        <x:f t="shared" si="87"/>
        <x:v>#VALUE!</x:v>
      </x:c>
      <x:c r="DD20" s="149" t="str">
        <x:f t="shared" si="88"/>
        <x:v>#VALUE!</x:v>
      </x:c>
      <x:c r="DE20" s="149" t="str">
        <x:f t="shared" si="89"/>
        <x:v>#VALUE!</x:v>
      </x:c>
      <x:c r="DF20" s="149" t="str">
        <x:f t="shared" si="90"/>
        <x:v>#VALUE!</x:v>
      </x:c>
      <x:c r="DG20" s="1210" t="str">
        <x:f t="shared" si="91"/>
        <x:v>#VALUE!</x:v>
      </x:c>
      <x:c r="DH20" s="1210" t="str">
        <x:f t="shared" si="92"/>
        <x:v>#VALUE!</x:v>
      </x:c>
      <x:c r="DI20" s="149"/>
      <x:c r="DJ20" s="1255" t="n">
        <x:f t="shared" si="93"/>
        <x:v>2</x:v>
      </x:c>
      <x:c r="DK20" s="2097" t="n">
        <x:f t="shared" si="94"/>
        <x:v>0</x:v>
      </x:c>
      <x:c r="DL20" s="2098" t="n">
        <x:f t="shared" si="95"/>
        <x:v>0</x:v>
      </x:c>
      <x:c r="DM20" s="2097" t="str">
        <x:f t="shared" si="96"/>
        <x:v>#VALUE!</x:v>
      </x:c>
      <x:c r="DN20" s="2099" t="str">
        <x:f t="shared" si="97"/>
        <x:v>#VALUE!</x:v>
      </x:c>
      <x:c r="DO20" s="2089"/>
      <x:c r="DP20" s="2100" t="n">
        <x:f t="shared" si="98"/>
        <x:v>0</x:v>
      </x:c>
      <x:c r="DQ20" s="1861" t="n">
        <x:f t="shared" si="13"/>
        <x:v>346.42278</x:v>
      </x:c>
      <x:c r="DR20" s="1861" t="n">
        <x:f t="shared" si="14"/>
        <x:v>0.43884</x:v>
      </x:c>
      <x:c r="DS20" s="2101" t="str">
        <x:f t="shared" si="99"/>
        <x:v>#DIV/0!</x:v>
      </x:c>
      <x:c r="DT20" s="2102" t="str">
        <x:f t="shared" si="100"/>
        <x:v>#DIV/0!</x:v>
      </x:c>
      <x:c r="DU20" s="2103" t="str">
        <x:f t="shared" si="101"/>
        <x:v>#DIV/0!</x:v>
      </x:c>
      <x:c r="DV20" s="2104" t="str">
        <x:f t="shared" si="104"/>
        <x:v>#DIV/0!</x:v>
      </x:c>
    </x:row>
    <x:row r="21" ht="15.949999809265137" customHeight="1">
      <x:c r="A21" s="3196"/>
      <x:c r="B21" s="3197"/>
      <x:c r="C21" s="287"/>
      <x:c r="D21" s="296"/>
      <x:c r="E21" s="1098"/>
      <x:c r="F21" s="3198"/>
      <x:c r="G21" s="3199"/>
      <x:c r="H21" s="1847"/>
      <x:c r="I21" s="3200">
        <x:f t="shared" si="15"/>
      </x:c>
      <x:c r="J21" s="3201"/>
      <x:c r="K21" s="323"/>
      <x:c r="L21" s="2269">
        <x:f t="shared" si="16"/>
      </x:c>
      <x:c r="M21" s="849"/>
      <x:c r="N21" s="2272">
        <x:f t="shared" si="17"/>
      </x:c>
      <x:c r="O21" s="3202">
        <x:f t="shared" si="103"/>
      </x:c>
      <x:c r="P21" s="3203"/>
      <x:c r="Q21" s="2095" t="n">
        <x:v>24.633333333333336</x:v>
      </x:c>
      <x:c r="R21" s="2094" t="n">
        <x:v>25</x:v>
      </x:c>
      <x:c r="S21" s="2105" t="n">
        <x:v>30</x:v>
      </x:c>
      <x:c r="T21" s="2095" t="n">
        <x:f t="shared" si="18"/>
        <x:v>26.544444444444448</x:v>
      </x:c>
      <x:c r="U21" s="2096"/>
      <x:c r="V21" s="2096"/>
      <x:c r="W21" s="2096"/>
      <x:c r="X21" s="286" t="str">
        <x:f t="shared" si="19"/>
        <x:v>#DIV/0!</x:v>
      </x:c>
      <x:c r="Y21" s="2095"/>
      <x:c r="Z21" s="1583">
        <x:f t="shared" si="20"/>
      </x:c>
      <x:c r="AA21" s="1302" t="n">
        <x:f t="shared" si="21"/>
        <x:v>0</x:v>
      </x:c>
      <x:c r="AB21" s="1302">
        <x:f t="shared" si="22"/>
      </x:c>
      <x:c r="AC21" s="1582" t="n">
        <x:f t="shared" si="23"/>
        <x:v>0.16805</x:v>
      </x:c>
      <x:c r="AD21" s="1582" t="n">
        <x:f t="shared" si="24"/>
        <x:v>0.17074</x:v>
      </x:c>
      <x:c r="AE21" s="1368">
        <x:f t="shared" si="25"/>
      </x:c>
      <x:c r="AF21" s="149">
        <x:f t="shared" si="26"/>
      </x:c>
      <x:c r="AG21" s="149">
        <x:f t="shared" si="27"/>
      </x:c>
      <x:c r="AH21" s="149" t="n">
        <x:v>0</x:v>
      </x:c>
      <x:c r="AI21" s="149" t="n">
        <x:f t="shared" si="28"/>
        <x:v>2</x:v>
      </x:c>
      <x:c r="AJ21" s="1584" t="n">
        <x:f t="shared" si="29"/>
        <x:v>1074.9867984790874</x:v>
      </x:c>
      <x:c r="AK21" s="1302" t="str">
        <x:f t="shared" si="30"/>
        <x:v>#VALUE!</x:v>
      </x:c>
      <x:c r="AL21" s="149" t="str">
        <x:f t="shared" si="31"/>
        <x:v>#VALUE!</x:v>
      </x:c>
      <x:c r="AM21" s="149" t="str">
        <x:f t="shared" si="0"/>
        <x:v>#VALUE!</x:v>
      </x:c>
      <x:c r="AN21" s="149" t="n">
        <x:f t="shared" si="1"/>
        <x:v>103.872</x:v>
      </x:c>
      <x:c r="AO21" s="149" t="n">
        <x:f t="shared" si="2"/>
        <x:v>0.2701</x:v>
      </x:c>
      <x:c r="AP21" s="149" t="n">
        <x:f t="shared" si="3"/>
        <x:v>0</x:v>
      </x:c>
      <x:c r="AQ21" s="149" t="n">
        <x:f t="shared" si="32"/>
        <x:v>6.17957310608021e-7</x:v>
      </x:c>
      <x:c r="AR21" s="149" t="n">
        <x:f t="shared" si="33"/>
        <x:v>2</x:v>
      </x:c>
      <x:c r="AS21" s="149" t="n">
        <x:f t="shared" si="34"/>
        <x:v>1074.98746277475</x:v>
      </x:c>
      <x:c r="AT21" s="149" t="n">
        <x:f t="shared" si="35"/>
        <x:v>0.0003411446699475294</x:v>
      </x:c>
      <x:c r="AU21" s="149" t="n">
        <x:f t="shared" si="36"/>
        <x:v>0</x:v>
      </x:c>
      <x:c r="AV21" s="149" t="n">
        <x:f t="shared" si="37"/>
        <x:v>1</x:v>
      </x:c>
      <x:c r="AW21" s="149" t="n">
        <x:f t="shared" si="38"/>
        <x:v>0.2704470069133532</x:v>
      </x:c>
      <x:c r="AX21" s="1303" t="n">
        <x:f t="shared" si="39"/>
        <x:v>1</x:v>
      </x:c>
      <x:c r="AY21" s="149" t="n">
        <x:f t="shared" si="40"/>
        <x:v>1</x:v>
      </x:c>
      <x:c r="AZ21" s="149" t="n">
        <x:f t="shared" si="41"/>
        <x:v>1074.9867984790874</x:v>
      </x:c>
      <x:c r="BA21" s="149" t="n">
        <x:f t="shared" si="42"/>
        <x:v>0</x:v>
      </x:c>
      <x:c r="BB21" s="149" t="n">
        <x:f t="shared" si="4"/>
        <x:v>1.3</x:v>
      </x:c>
      <x:c r="BC21" s="149" t="n">
        <x:f t="shared" si="43"/>
        <x:v>0</x:v>
      </x:c>
      <x:c r="BD21" s="149" t="n">
        <x:f t="shared" si="44"/>
        <x:v>0</x:v>
      </x:c>
      <x:c r="BE21" s="149" t="str">
        <x:f t="shared" si="45"/>
        <x:v>#VALUE!</x:v>
      </x:c>
      <x:c r="BF21" s="149" t="str">
        <x:f t="shared" si="46"/>
        <x:v>#VALUE!</x:v>
      </x:c>
      <x:c r="BG21" s="149" t="str">
        <x:f t="shared" si="47"/>
        <x:v>#VALUE!</x:v>
      </x:c>
      <x:c r="BH21" s="149" t="str">
        <x:f t="shared" si="48"/>
        <x:v>#VALUE!</x:v>
      </x:c>
      <x:c r="BI21" s="149" t="str">
        <x:f t="shared" si="5"/>
        <x:v>#VALUE!</x:v>
      </x:c>
      <x:c r="BJ21" s="149" t="str">
        <x:f t="shared" si="6"/>
        <x:v>#VALUE!</x:v>
      </x:c>
      <x:c r="BK21" s="149" t="str">
        <x:f t="shared" si="7"/>
        <x:v>#VALUE!</x:v>
      </x:c>
      <x:c r="BL21" s="149" t="str">
        <x:f t="shared" si="49"/>
        <x:v>#VALUE!</x:v>
      </x:c>
      <x:c r="BM21" s="149" t="str">
        <x:f t="shared" si="50"/>
        <x:v>#VALUE!</x:v>
      </x:c>
      <x:c r="BN21" s="149" t="str">
        <x:f t="shared" si="51"/>
        <x:v>#VALUE!</x:v>
      </x:c>
      <x:c r="BO21" s="149" t="str">
        <x:f t="shared" si="52"/>
        <x:v>#VALUE!</x:v>
      </x:c>
      <x:c r="BP21" s="149" t="n">
        <x:f t="shared" si="53"/>
        <x:v>0</x:v>
      </x:c>
      <x:c r="BQ21" s="149" t="str">
        <x:f t="shared" si="54"/>
        <x:v>#VALUE!</x:v>
      </x:c>
      <x:c r="BR21" s="149" t="str">
        <x:f t="shared" si="55"/>
        <x:v>#VALUE!</x:v>
      </x:c>
      <x:c r="BS21" s="149" t="str">
        <x:f t="shared" si="56"/>
        <x:v>#VALUE!</x:v>
      </x:c>
      <x:c r="BT21" s="149" t="str">
        <x:f t="shared" si="57"/>
        <x:v>#VALUE!</x:v>
      </x:c>
      <x:c r="BU21" s="149" t="str">
        <x:f t="shared" si="58"/>
        <x:v>#VALUE!</x:v>
      </x:c>
      <x:c r="BV21" s="149" t="str">
        <x:f t="shared" si="59"/>
        <x:v>#VALUE!</x:v>
      </x:c>
      <x:c r="BW21" s="149" t="n">
        <x:f t="shared" si="8"/>
        <x:v>0</x:v>
      </x:c>
      <x:c r="BX21" s="149" t="str">
        <x:f t="shared" si="60"/>
        <x:v>#VALUE!</x:v>
      </x:c>
      <x:c r="BY21" s="149" t="str">
        <x:f t="shared" si="61"/>
        <x:v>#VALUE!</x:v>
      </x:c>
      <x:c r="BZ21" s="149" t="str">
        <x:f t="shared" si="62"/>
        <x:v>#VALUE!</x:v>
      </x:c>
      <x:c r="CA21" s="149" t="str">
        <x:f t="shared" si="63"/>
        <x:v>#VALUE!</x:v>
      </x:c>
      <x:c r="CB21" s="149" t="str">
        <x:f t="shared" si="64"/>
        <x:v>#VALUE!</x:v>
      </x:c>
      <x:c r="CC21" s="149" t="str">
        <x:f t="shared" si="65"/>
        <x:v>#VALUE!</x:v>
      </x:c>
      <x:c r="CD21" s="149" t="str">
        <x:f t="shared" si="9"/>
        <x:v>#VALUE!</x:v>
      </x:c>
      <x:c r="CE21" s="149" t="str">
        <x:f t="shared" si="10"/>
        <x:v>#VALUE!</x:v>
      </x:c>
      <x:c r="CF21" s="149" t="str">
        <x:f t="shared" si="11"/>
        <x:v>#VALUE!</x:v>
      </x:c>
      <x:c r="CG21" s="149" t="str">
        <x:f t="shared" si="66"/>
        <x:v>#VALUE!</x:v>
      </x:c>
      <x:c r="CH21" s="149" t="str">
        <x:f t="shared" si="67"/>
        <x:v>#VALUE!</x:v>
      </x:c>
      <x:c r="CI21" s="149" t="str">
        <x:f t="shared" si="68"/>
        <x:v>#VALUE!</x:v>
      </x:c>
      <x:c r="CJ21" s="149" t="str">
        <x:f t="shared" si="69"/>
        <x:v>#VALUE!</x:v>
      </x:c>
      <x:c r="CK21" s="149" t="n">
        <x:f t="shared" si="70"/>
        <x:v>0</x:v>
      </x:c>
      <x:c r="CL21" s="149" t="str">
        <x:f t="shared" si="71"/>
        <x:v>#VALUE!</x:v>
      </x:c>
      <x:c r="CM21" s="149" t="str">
        <x:f t="shared" si="72"/>
        <x:v>#VALUE!</x:v>
      </x:c>
      <x:c r="CN21" s="149" t="str">
        <x:f t="shared" si="73"/>
        <x:v>#VALUE!</x:v>
      </x:c>
      <x:c r="CO21" s="149" t="str">
        <x:f t="shared" si="74"/>
        <x:v>#VALUE!</x:v>
      </x:c>
      <x:c r="CP21" s="149" t="str">
        <x:f t="shared" si="75"/>
        <x:v>#VALUE!</x:v>
      </x:c>
      <x:c r="CQ21" s="149" t="str">
        <x:f t="shared" si="76"/>
        <x:v>#VALUE!</x:v>
      </x:c>
      <x:c r="CR21" s="149" t="n">
        <x:f t="shared" si="12"/>
        <x:v>1.3</x:v>
      </x:c>
      <x:c r="CS21" s="149" t="str">
        <x:f t="shared" si="77"/>
        <x:v>#VALUE!</x:v>
      </x:c>
      <x:c r="CT21" s="149" t="str">
        <x:f t="shared" si="78"/>
        <x:v>#VALUE!</x:v>
      </x:c>
      <x:c r="CU21" s="149" t="str">
        <x:f t="shared" si="79"/>
        <x:v>#VALUE!</x:v>
      </x:c>
      <x:c r="CV21" s="149" t="str">
        <x:f t="shared" si="80"/>
        <x:v>#VALUE!</x:v>
      </x:c>
      <x:c r="CW21" s="149" t="str">
        <x:f t="shared" si="81"/>
        <x:v>#VALUE!</x:v>
      </x:c>
      <x:c r="CX21" s="149" t="str">
        <x:f t="shared" si="82"/>
        <x:v>#VALUE!</x:v>
      </x:c>
      <x:c r="CY21" s="149" t="str">
        <x:f t="shared" si="83"/>
        <x:v>#VALUE!</x:v>
      </x:c>
      <x:c r="CZ21" s="149" t="str">
        <x:f t="shared" si="84"/>
        <x:v>#VALUE!</x:v>
      </x:c>
      <x:c r="DA21" s="149" t="str">
        <x:f t="shared" si="85"/>
        <x:v>#VALUE!</x:v>
      </x:c>
      <x:c r="DB21" s="149" t="str">
        <x:f t="shared" si="86"/>
        <x:v>#VALUE!</x:v>
      </x:c>
      <x:c r="DC21" s="149" t="str">
        <x:f t="shared" si="87"/>
        <x:v>#VALUE!</x:v>
      </x:c>
      <x:c r="DD21" s="149" t="str">
        <x:f t="shared" si="88"/>
        <x:v>#VALUE!</x:v>
      </x:c>
      <x:c r="DE21" s="149" t="str">
        <x:f t="shared" si="89"/>
        <x:v>#VALUE!</x:v>
      </x:c>
      <x:c r="DF21" s="149" t="str">
        <x:f t="shared" si="90"/>
        <x:v>#VALUE!</x:v>
      </x:c>
      <x:c r="DG21" s="1210" t="str">
        <x:f t="shared" si="91"/>
        <x:v>#VALUE!</x:v>
      </x:c>
      <x:c r="DH21" s="1210" t="str">
        <x:f t="shared" si="92"/>
        <x:v>#VALUE!</x:v>
      </x:c>
      <x:c r="DI21" s="149"/>
      <x:c r="DJ21" s="1255" t="n">
        <x:f t="shared" si="93"/>
        <x:v>2</x:v>
      </x:c>
      <x:c r="DK21" s="2097" t="n">
        <x:f t="shared" si="94"/>
        <x:v>0</x:v>
      </x:c>
      <x:c r="DL21" s="2098" t="n">
        <x:f t="shared" si="95"/>
        <x:v>0</x:v>
      </x:c>
      <x:c r="DM21" s="2097" t="str">
        <x:f t="shared" si="96"/>
        <x:v>#VALUE!</x:v>
      </x:c>
      <x:c r="DN21" s="2099" t="str">
        <x:f t="shared" si="97"/>
        <x:v>#VALUE!</x:v>
      </x:c>
      <x:c r="DO21" s="2089"/>
      <x:c r="DP21" s="2100" t="n">
        <x:f t="shared" si="98"/>
        <x:v>0</x:v>
      </x:c>
      <x:c r="DQ21" s="1861" t="n">
        <x:f t="shared" si="13"/>
        <x:v>346.42278</x:v>
      </x:c>
      <x:c r="DR21" s="1861" t="n">
        <x:f t="shared" si="14"/>
        <x:v>0.43884</x:v>
      </x:c>
      <x:c r="DS21" s="2101" t="str">
        <x:f t="shared" si="99"/>
        <x:v>#DIV/0!</x:v>
      </x:c>
      <x:c r="DT21" s="2102" t="str">
        <x:f t="shared" si="100"/>
        <x:v>#DIV/0!</x:v>
      </x:c>
      <x:c r="DU21" s="2103" t="str">
        <x:f t="shared" si="101"/>
        <x:v>#DIV/0!</x:v>
      </x:c>
      <x:c r="DV21" s="2104" t="str">
        <x:f t="shared" si="104"/>
        <x:v>#DIV/0!</x:v>
      </x:c>
    </x:row>
    <x:row r="22" ht="15.949999809265137" customHeight="1">
      <x:c r="A22" s="3196"/>
      <x:c r="B22" s="3197"/>
      <x:c r="C22" s="287"/>
      <x:c r="D22" s="296"/>
      <x:c r="E22" s="1098"/>
      <x:c r="F22" s="3198"/>
      <x:c r="G22" s="3199"/>
      <x:c r="H22" s="1847"/>
      <x:c r="I22" s="3200">
        <x:f t="shared" si="15"/>
      </x:c>
      <x:c r="J22" s="3201"/>
      <x:c r="K22" s="323"/>
      <x:c r="L22" s="2269">
        <x:f t="shared" si="16"/>
      </x:c>
      <x:c r="M22" s="849"/>
      <x:c r="N22" s="2272">
        <x:f t="shared" si="17"/>
      </x:c>
      <x:c r="O22" s="3202">
        <x:f t="shared" si="103"/>
      </x:c>
      <x:c r="P22" s="3203"/>
      <x:c r="Q22" s="2095" t="n">
        <x:v>24.633333333333336</x:v>
      </x:c>
      <x:c r="R22" s="2094" t="n">
        <x:v>25</x:v>
      </x:c>
      <x:c r="S22" s="2105" t="n">
        <x:v>30</x:v>
      </x:c>
      <x:c r="T22" s="2095" t="n">
        <x:f t="shared" si="18"/>
        <x:v>26.544444444444448</x:v>
      </x:c>
      <x:c r="U22" s="2096"/>
      <x:c r="V22" s="2096"/>
      <x:c r="W22" s="2096"/>
      <x:c r="X22" s="286" t="str">
        <x:f t="shared" si="19"/>
        <x:v>#DIV/0!</x:v>
      </x:c>
      <x:c r="Y22" s="2095"/>
      <x:c r="Z22" s="1583">
        <x:f t="shared" si="20"/>
      </x:c>
      <x:c r="AA22" s="1302" t="n">
        <x:f t="shared" si="21"/>
        <x:v>0</x:v>
      </x:c>
      <x:c r="AB22" s="1302">
        <x:f t="shared" si="22"/>
      </x:c>
      <x:c r="AC22" s="1582" t="n">
        <x:f t="shared" si="23"/>
        <x:v>0.16805</x:v>
      </x:c>
      <x:c r="AD22" s="1582" t="n">
        <x:f t="shared" si="24"/>
        <x:v>0.17074</x:v>
      </x:c>
      <x:c r="AE22" s="1368">
        <x:f t="shared" si="25"/>
      </x:c>
      <x:c r="AF22" s="149">
        <x:f t="shared" si="26"/>
      </x:c>
      <x:c r="AG22" s="149">
        <x:f t="shared" si="27"/>
      </x:c>
      <x:c r="AH22" s="149"/>
      <x:c r="AI22" s="149" t="n">
        <x:f t="shared" si="28"/>
        <x:v>2</x:v>
      </x:c>
      <x:c r="AJ22" s="1584" t="n">
        <x:f t="shared" si="29"/>
        <x:v>1074.9867984790874</x:v>
      </x:c>
      <x:c r="AK22" s="1302" t="str">
        <x:f t="shared" si="30"/>
        <x:v>#VALUE!</x:v>
      </x:c>
      <x:c r="AL22" s="149" t="str">
        <x:f t="shared" si="31"/>
        <x:v>#VALUE!</x:v>
      </x:c>
      <x:c r="AM22" s="149" t="str">
        <x:f t="shared" si="0"/>
        <x:v>#VALUE!</x:v>
      </x:c>
      <x:c r="AN22" s="149" t="n">
        <x:f t="shared" si="1"/>
        <x:v>103.872</x:v>
      </x:c>
      <x:c r="AO22" s="149" t="n">
        <x:f t="shared" si="2"/>
        <x:v>0.2701</x:v>
      </x:c>
      <x:c r="AP22" s="149" t="n">
        <x:f t="shared" si="3"/>
        <x:v>0</x:v>
      </x:c>
      <x:c r="AQ22" s="149" t="n">
        <x:f t="shared" si="32"/>
        <x:v>6.17957310608021e-7</x:v>
      </x:c>
      <x:c r="AR22" s="149" t="n">
        <x:f t="shared" si="33"/>
        <x:v>2</x:v>
      </x:c>
      <x:c r="AS22" s="149" t="n">
        <x:f t="shared" si="34"/>
        <x:v>1074.98746277475</x:v>
      </x:c>
      <x:c r="AT22" s="149" t="n">
        <x:f t="shared" si="35"/>
        <x:v>0.0003411446699475294</x:v>
      </x:c>
      <x:c r="AU22" s="149" t="n">
        <x:f t="shared" si="36"/>
        <x:v>0</x:v>
      </x:c>
      <x:c r="AV22" s="149" t="n">
        <x:f t="shared" si="37"/>
        <x:v>1</x:v>
      </x:c>
      <x:c r="AW22" s="149" t="n">
        <x:f t="shared" si="38"/>
        <x:v>0.2704470069133532</x:v>
      </x:c>
      <x:c r="AX22" s="1303" t="n">
        <x:f t="shared" si="39"/>
        <x:v>1</x:v>
      </x:c>
      <x:c r="AY22" s="149" t="n">
        <x:f t="shared" si="40"/>
        <x:v>1</x:v>
      </x:c>
      <x:c r="AZ22" s="149" t="n">
        <x:f t="shared" si="41"/>
        <x:v>1074.9867984790874</x:v>
      </x:c>
      <x:c r="BA22" s="149" t="n">
        <x:f t="shared" si="42"/>
        <x:v>0</x:v>
      </x:c>
      <x:c r="BB22" s="149" t="n">
        <x:f t="shared" si="4"/>
        <x:v>1.3</x:v>
      </x:c>
      <x:c r="BC22" s="149" t="n">
        <x:f t="shared" si="43"/>
        <x:v>0</x:v>
      </x:c>
      <x:c r="BD22" s="149" t="n">
        <x:f t="shared" si="44"/>
        <x:v>0</x:v>
      </x:c>
      <x:c r="BE22" s="149" t="str">
        <x:f t="shared" si="45"/>
        <x:v>#VALUE!</x:v>
      </x:c>
      <x:c r="BF22" s="149" t="str">
        <x:f t="shared" si="46"/>
        <x:v>#VALUE!</x:v>
      </x:c>
      <x:c r="BG22" s="149" t="str">
        <x:f t="shared" si="47"/>
        <x:v>#VALUE!</x:v>
      </x:c>
      <x:c r="BH22" s="149" t="str">
        <x:f t="shared" si="48"/>
        <x:v>#VALUE!</x:v>
      </x:c>
      <x:c r="BI22" s="149" t="str">
        <x:f t="shared" si="5"/>
        <x:v>#VALUE!</x:v>
      </x:c>
      <x:c r="BJ22" s="149" t="str">
        <x:f t="shared" si="6"/>
        <x:v>#VALUE!</x:v>
      </x:c>
      <x:c r="BK22" s="149" t="str">
        <x:f t="shared" si="7"/>
        <x:v>#VALUE!</x:v>
      </x:c>
      <x:c r="BL22" s="149" t="str">
        <x:f t="shared" si="49"/>
        <x:v>#VALUE!</x:v>
      </x:c>
      <x:c r="BM22" s="149" t="str">
        <x:f t="shared" si="50"/>
        <x:v>#VALUE!</x:v>
      </x:c>
      <x:c r="BN22" s="149" t="str">
        <x:f t="shared" si="51"/>
        <x:v>#VALUE!</x:v>
      </x:c>
      <x:c r="BO22" s="149" t="str">
        <x:f t="shared" si="52"/>
        <x:v>#VALUE!</x:v>
      </x:c>
      <x:c r="BP22" s="149" t="n">
        <x:f t="shared" si="53"/>
        <x:v>0</x:v>
      </x:c>
      <x:c r="BQ22" s="149" t="str">
        <x:f t="shared" si="54"/>
        <x:v>#VALUE!</x:v>
      </x:c>
      <x:c r="BR22" s="149" t="str">
        <x:f t="shared" si="55"/>
        <x:v>#VALUE!</x:v>
      </x:c>
      <x:c r="BS22" s="149" t="str">
        <x:f t="shared" si="56"/>
        <x:v>#VALUE!</x:v>
      </x:c>
      <x:c r="BT22" s="149" t="str">
        <x:f t="shared" si="57"/>
        <x:v>#VALUE!</x:v>
      </x:c>
      <x:c r="BU22" s="149" t="str">
        <x:f t="shared" si="58"/>
        <x:v>#VALUE!</x:v>
      </x:c>
      <x:c r="BV22" s="149" t="str">
        <x:f t="shared" si="59"/>
        <x:v>#VALUE!</x:v>
      </x:c>
      <x:c r="BW22" s="149" t="n">
        <x:f t="shared" si="8"/>
        <x:v>0</x:v>
      </x:c>
      <x:c r="BX22" s="149" t="str">
        <x:f t="shared" si="60"/>
        <x:v>#VALUE!</x:v>
      </x:c>
      <x:c r="BY22" s="149" t="str">
        <x:f t="shared" si="61"/>
        <x:v>#VALUE!</x:v>
      </x:c>
      <x:c r="BZ22" s="149" t="str">
        <x:f t="shared" si="62"/>
        <x:v>#VALUE!</x:v>
      </x:c>
      <x:c r="CA22" s="149" t="str">
        <x:f t="shared" si="63"/>
        <x:v>#VALUE!</x:v>
      </x:c>
      <x:c r="CB22" s="149" t="str">
        <x:f t="shared" si="64"/>
        <x:v>#VALUE!</x:v>
      </x:c>
      <x:c r="CC22" s="149" t="str">
        <x:f t="shared" si="65"/>
        <x:v>#VALUE!</x:v>
      </x:c>
      <x:c r="CD22" s="149" t="str">
        <x:f t="shared" si="9"/>
        <x:v>#VALUE!</x:v>
      </x:c>
      <x:c r="CE22" s="149" t="str">
        <x:f t="shared" si="10"/>
        <x:v>#VALUE!</x:v>
      </x:c>
      <x:c r="CF22" s="149" t="str">
        <x:f t="shared" si="11"/>
        <x:v>#VALUE!</x:v>
      </x:c>
      <x:c r="CG22" s="149" t="str">
        <x:f t="shared" si="66"/>
        <x:v>#VALUE!</x:v>
      </x:c>
      <x:c r="CH22" s="149" t="str">
        <x:f t="shared" si="67"/>
        <x:v>#VALUE!</x:v>
      </x:c>
      <x:c r="CI22" s="149" t="str">
        <x:f t="shared" si="68"/>
        <x:v>#VALUE!</x:v>
      </x:c>
      <x:c r="CJ22" s="149" t="str">
        <x:f t="shared" si="69"/>
        <x:v>#VALUE!</x:v>
      </x:c>
      <x:c r="CK22" s="149" t="n">
        <x:f t="shared" si="70"/>
        <x:v>0</x:v>
      </x:c>
      <x:c r="CL22" s="149" t="str">
        <x:f t="shared" si="71"/>
        <x:v>#VALUE!</x:v>
      </x:c>
      <x:c r="CM22" s="149" t="str">
        <x:f t="shared" si="72"/>
        <x:v>#VALUE!</x:v>
      </x:c>
      <x:c r="CN22" s="149" t="str">
        <x:f t="shared" si="73"/>
        <x:v>#VALUE!</x:v>
      </x:c>
      <x:c r="CO22" s="149" t="str">
        <x:f t="shared" si="74"/>
        <x:v>#VALUE!</x:v>
      </x:c>
      <x:c r="CP22" s="149" t="str">
        <x:f t="shared" si="75"/>
        <x:v>#VALUE!</x:v>
      </x:c>
      <x:c r="CQ22" s="149" t="str">
        <x:f t="shared" si="76"/>
        <x:v>#VALUE!</x:v>
      </x:c>
      <x:c r="CR22" s="149" t="n">
        <x:f t="shared" si="12"/>
        <x:v>1.3</x:v>
      </x:c>
      <x:c r="CS22" s="149" t="str">
        <x:f t="shared" si="77"/>
        <x:v>#VALUE!</x:v>
      </x:c>
      <x:c r="CT22" s="149" t="str">
        <x:f t="shared" si="78"/>
        <x:v>#VALUE!</x:v>
      </x:c>
      <x:c r="CU22" s="149" t="str">
        <x:f t="shared" si="79"/>
        <x:v>#VALUE!</x:v>
      </x:c>
      <x:c r="CV22" s="149" t="str">
        <x:f t="shared" si="80"/>
        <x:v>#VALUE!</x:v>
      </x:c>
      <x:c r="CW22" s="149" t="str">
        <x:f t="shared" si="81"/>
        <x:v>#VALUE!</x:v>
      </x:c>
      <x:c r="CX22" s="149" t="str">
        <x:f t="shared" si="82"/>
        <x:v>#VALUE!</x:v>
      </x:c>
      <x:c r="CY22" s="149" t="str">
        <x:f t="shared" si="83"/>
        <x:v>#VALUE!</x:v>
      </x:c>
      <x:c r="CZ22" s="149" t="str">
        <x:f t="shared" si="84"/>
        <x:v>#VALUE!</x:v>
      </x:c>
      <x:c r="DA22" s="149" t="str">
        <x:f t="shared" si="85"/>
        <x:v>#VALUE!</x:v>
      </x:c>
      <x:c r="DB22" s="149" t="str">
        <x:f t="shared" si="86"/>
        <x:v>#VALUE!</x:v>
      </x:c>
      <x:c r="DC22" s="149" t="str">
        <x:f t="shared" si="87"/>
        <x:v>#VALUE!</x:v>
      </x:c>
      <x:c r="DD22" s="149" t="str">
        <x:f t="shared" si="88"/>
        <x:v>#VALUE!</x:v>
      </x:c>
      <x:c r="DE22" s="149" t="str">
        <x:f t="shared" si="89"/>
        <x:v>#VALUE!</x:v>
      </x:c>
      <x:c r="DF22" s="149" t="str">
        <x:f t="shared" si="90"/>
        <x:v>#VALUE!</x:v>
      </x:c>
      <x:c r="DG22" s="1210" t="str">
        <x:f t="shared" si="91"/>
        <x:v>#VALUE!</x:v>
      </x:c>
      <x:c r="DH22" s="1210" t="str">
        <x:f t="shared" si="92"/>
        <x:v>#VALUE!</x:v>
      </x:c>
      <x:c r="DI22" s="149"/>
      <x:c r="DJ22" s="1255" t="n">
        <x:f t="shared" si="93"/>
        <x:v>2</x:v>
      </x:c>
      <x:c r="DK22" s="2097" t="n">
        <x:f t="shared" si="94"/>
        <x:v>0</x:v>
      </x:c>
      <x:c r="DL22" s="2098" t="n">
        <x:f t="shared" si="95"/>
        <x:v>0</x:v>
      </x:c>
      <x:c r="DM22" s="2097" t="str">
        <x:f t="shared" si="96"/>
        <x:v>#VALUE!</x:v>
      </x:c>
      <x:c r="DN22" s="2099" t="str">
        <x:f t="shared" si="97"/>
        <x:v>#VALUE!</x:v>
      </x:c>
      <x:c r="DO22" s="2089"/>
      <x:c r="DP22" s="2100" t="n">
        <x:f t="shared" si="98"/>
        <x:v>0</x:v>
      </x:c>
      <x:c r="DQ22" s="1861" t="n">
        <x:f t="shared" si="13"/>
        <x:v>346.42278</x:v>
      </x:c>
      <x:c r="DR22" s="1861" t="n">
        <x:f t="shared" si="14"/>
        <x:v>0.43884</x:v>
      </x:c>
      <x:c r="DS22" s="2101" t="str">
        <x:f t="shared" si="99"/>
        <x:v>#DIV/0!</x:v>
      </x:c>
      <x:c r="DT22" s="2102" t="str">
        <x:f t="shared" si="100"/>
        <x:v>#DIV/0!</x:v>
      </x:c>
      <x:c r="DU22" s="2103" t="str">
        <x:f t="shared" si="101"/>
        <x:v>#DIV/0!</x:v>
      </x:c>
      <x:c r="DV22" s="2104" t="str">
        <x:f t="shared" si="104"/>
        <x:v>#DIV/0!</x:v>
      </x:c>
    </x:row>
    <x:row r="23" ht="15.949999809265137" customHeight="1">
      <x:c r="A23" s="3196"/>
      <x:c r="B23" s="3197"/>
      <x:c r="C23" s="287"/>
      <x:c r="D23" s="296"/>
      <x:c r="E23" s="1098"/>
      <x:c r="F23" s="3198"/>
      <x:c r="G23" s="3199"/>
      <x:c r="H23" s="1847"/>
      <x:c r="I23" s="3200">
        <x:f t="shared" si="15"/>
      </x:c>
      <x:c r="J23" s="3201"/>
      <x:c r="K23" s="323"/>
      <x:c r="L23" s="2269">
        <x:f t="shared" si="16"/>
      </x:c>
      <x:c r="M23" s="849"/>
      <x:c r="N23" s="2272" t="str">
        <x:f t="shared" ref="N23:N28" si="105">IF(E23="","",IF(AND($N$10="1A",AJ23&gt;966),DG23,IF(AND($N$10="1B",AJ23&lt;966),DH23,IF($N$9="T-2004",DF23,DV23))))</x:f>
      </x:c>
      <x:c r="O23" s="3202" t="str">
        <x:f t="shared" ref="O23:O28" si="106">IF(N23&lt;&gt;"",ROUND(I23*N23,2),"")</x:f>
      </x:c>
      <x:c r="P23" s="3203"/>
      <x:c r="Q23" s="2095" t="n">
        <x:v>24.633333333333336</x:v>
      </x:c>
      <x:c r="R23" s="2094" t="n">
        <x:v>25</x:v>
      </x:c>
      <x:c r="S23" s="2105" t="n">
        <x:v>30</x:v>
      </x:c>
      <x:c r="T23" s="2095" t="n">
        <x:f t="shared" si="18"/>
        <x:v>26.544444444444448</x:v>
      </x:c>
      <x:c r="U23" s="2096"/>
      <x:c r="V23" s="2096"/>
      <x:c r="W23" s="2096"/>
      <x:c r="X23" s="286" t="str">
        <x:f t="shared" si="19"/>
        <x:v>#DIV/0!</x:v>
      </x:c>
      <x:c r="Y23" s="2095"/>
      <x:c r="Z23" s="1583" t="str">
        <x:f t="shared" ref="Z23:Z28" si="107">IF(E23="","",IF($K$10=60,O23*AD23,O23*K23*X23))</x:f>
      </x:c>
      <x:c r="AA23" s="1302" t="str">
        <x:f t="shared" ref="AA23:AA28" si="108">IF($L$10="°F",M23,M23/1.8)</x:f>
        <x:v>#VALUE!</x:v>
      </x:c>
      <x:c r="AB23" s="1302" t="str">
        <x:f t="shared" ref="AB23:AB28" si="109">IF(E23="","",IF($L$10="°C",L23*1.8+32,ROUND(L23,1)))</x:f>
      </x:c>
      <x:c r="AC23" s="1582" t="n">
        <x:f t="shared" si="23"/>
        <x:v>0.16805</x:v>
      </x:c>
      <x:c r="AD23" s="1582" t="n">
        <x:f t="shared" si="24"/>
        <x:v>0.17074</x:v>
      </x:c>
      <x:c r="AE23" s="1368" t="str">
        <x:f t="shared" ref="AE23:AE28" si="110">IF(E23="","",AC23*O23)</x:f>
      </x:c>
      <x:c r="AF23" s="149" t="str">
        <x:f t="shared" ref="AF23:AF28" si="111">IF(E23="","",O23*K23)</x:f>
      </x:c>
      <x:c r="AG23" s="149" t="str">
        <x:f t="shared" ref="AG23:AG28" si="112">IF(E23="","",L23*O23)</x:f>
      </x:c>
      <x:c r="AH23" s="149" t="n">
        <x:v>0</x:v>
      </x:c>
      <x:c r="AI23" s="149" t="n">
        <x:f t="shared" ref="AI23:AI28" si="113">IF(AH$9="54a",1,IF(AH$9="54D",6,IF(AJ23&lt;=770.352,5,IF(AJ23&lt;=787.5195,4,IF(AJ23&lt;=838.3127,3,IF(AJ23&lt;=1163.5,2,))))))</x:f>
        <x:v>2</x:v>
      </x:c>
      <x:c r="AJ23" s="1584" t="n">
        <x:f t="shared" ref="AJ23:AJ28" si="114">IF($K$10=60,(141.5/(K23+131.5)*999.016),IF(AND(K23&lt;1,$K$10=60),K23*999.016,K23*1000))</x:f>
        <x:v>1074.9867984790874</x:v>
      </x:c>
      <x:c r="AK23" s="1302" t="n">
        <x:f t="shared" ref="AK23:AK28" si="115">IF($L$10="°F",(AB23-32)/1.8,L23)</x:f>
        <x:v>-17.77777777777778</x:v>
      </x:c>
      <x:c r="AL23" s="149" t="n">
        <x:f t="shared" ref="AL23:AL28" si="116">AK23/630</x:f>
        <x:v>-0.028218694885361554</x:v>
      </x:c>
      <x:c r="AM23" s="149" t="str">
        <x:f t="shared" si="0"/>
        <x:v>#VALUE!</x:v>
      </x:c>
      <x:c r="AN23" s="149" t="n">
        <x:f t="shared" si="1"/>
        <x:v>103.872</x:v>
      </x:c>
      <x:c r="AO23" s="149" t="n">
        <x:f t="shared" si="2"/>
        <x:v>0.2701</x:v>
      </x:c>
      <x:c r="AP23" s="149" t="n">
        <x:f t="shared" si="3"/>
        <x:v>0</x:v>
      </x:c>
      <x:c r="AQ23" s="149" t="str">
        <x:f t="shared" ref="AQ23:AQ28" si="117">IF(AA23=0,(0.01374979547/2*(($AN23/AJ23+$AO$11)*1/AJ23+$AP$11)),0)</x:f>
        <x:v>#VALUE!</x:v>
      </x:c>
      <x:c r="AR23" s="149" t="str">
        <x:f t="shared" ref="AR23:AR28" si="118">IF(AA23=0,(2*$AN$11+$AO$11*AJ23)/($AN$11+($AO$11+$AP$11*AJ23)*AJ23),0)</x:f>
        <x:v>#VALUE!</x:v>
      </x:c>
      <x:c r="AS23" s="149" t="str">
        <x:f t="shared" ref="AS23:AS28" si="119">IF($AA23=0,ROUND(AJ23*(1+(EXP(AQ23*(1+0.8*AQ23))-1)/(1+AQ23*(1+1.6*AQ23)*AR23)),12),(AJ23*(EXP(0.5*$AA23*0.01374979547*(1+0.4*$AA23*0.01374979547)))))</x:f>
        <x:v>#VALUE!</x:v>
      </x:c>
      <x:c r="AT23" s="149" t="str">
        <x:f t="shared" ref="AT23:AT28" si="120">IF(AA23=0,($AN23/AS23+$AO23)*1/AS23+$AP23,AA23)</x:f>
        <x:v>#VALUE!</x:v>
      </x:c>
      <x:c r="AU23" s="149" t="n">
        <x:f t="shared" si="36"/>
        <x:v>0</x:v>
      </x:c>
      <x:c r="AV23" s="149" t="str">
        <x:f t="shared" ref="AV23:AV28" si="121">ROUND(EXP(-AT23*AU23*(1+0.8*AT23*(AU23+0.01374979547))),25)</x:f>
        <x:v>#VALUE!</x:v>
      </x:c>
      <x:c r="AW23" s="149" t="str">
        <x:f t="shared" ref="AW23:AW28" si="122">EXP(-1.9947+0.00013427*AU23+((793920+2326*AU23)/AS23^2))</x:f>
        <x:v>#VALUE!</x:v>
      </x:c>
      <x:c r="AX23" s="1303" t="str">
        <x:f t="shared" ref="AX23:AX28" si="123">1/(1-10^-5*AW23*0)</x:f>
        <x:v>#VALUE!</x:v>
      </x:c>
      <x:c r="AY23" s="149" t="str">
        <x:f t="shared" ref="AY23:AY28" si="124">ROUND(AX23*AV23,25)</x:f>
        <x:v>#VALUE!</x:v>
      </x:c>
      <x:c r="AZ23" s="149" t="str">
        <x:f t="shared" ref="AZ23:AZ28" si="125">AY23*$AJ23</x:f>
        <x:v>#VALUE!</x:v>
      </x:c>
      <x:c r="BA23" s="149" t="str">
        <x:f t="shared" ref="BA23:BA28" si="126">$AJ23-AZ23</x:f>
        <x:v>#VALUE!</x:v>
      </x:c>
      <x:c r="BB23" s="149" t="n">
        <x:f t="shared" si="4"/>
        <x:v>1.3</x:v>
      </x:c>
      <x:c r="BC23" s="149" t="str">
        <x:f t="shared" ref="BC23:BC28" si="127">BA23/AY23</x:f>
        <x:v>#VALUE!</x:v>
      </x:c>
      <x:c r="BD23" s="149" t="str">
        <x:f t="shared" ref="BD23:BD28" si="128">BB23*AT23*$AU23*(1+1.6*AT23*$AU23)</x:f>
        <x:v>#VALUE!</x:v>
      </x:c>
      <x:c r="BE23" s="149" t="str">
        <x:f t="shared" ref="BE23:BE28" si="129">-(2*AX23*0*AW23*(7.9392+0.02326*AK23))/AS23^2</x:f>
        <x:v>#VALUE!</x:v>
      </x:c>
      <x:c r="BF23" s="149" t="str">
        <x:f t="shared" ref="BF23:BF28" si="130">BC23/(1+BD23+BE23)</x:f>
        <x:v>#VALUE!</x:v>
      </x:c>
      <x:c r="BG23" s="149" t="str">
        <x:f t="shared" ref="BG23:BG28" si="131">BF23+$AJ23</x:f>
        <x:v>#VALUE!</x:v>
      </x:c>
      <x:c r="BH23" s="149" t="str">
        <x:f t="shared" ref="BH23:BH28" si="132">IF($AH$9="54a",1,IF($AH$9="54D",6,IF(BG23&lt;=770.352,5,IF(BG23&lt;=787.5195,4,IF(BG23&lt;=838.3127,3,IF(BG23&lt;=1163.5,2,))))))</x:f>
        <x:v>#VALUE!</x:v>
      </x:c>
      <x:c r="BI23" s="149" t="str">
        <x:f t="shared" si="5"/>
        <x:v>#VALUE!</x:v>
      </x:c>
      <x:c r="BJ23" s="149" t="str">
        <x:f t="shared" si="6"/>
        <x:v>#VALUE!</x:v>
      </x:c>
      <x:c r="BK23" s="149" t="str">
        <x:f t="shared" si="7"/>
        <x:v>#VALUE!</x:v>
      </x:c>
      <x:c r="BL23" s="149" t="str">
        <x:f t="shared" ref="BL23:BL28" si="133">IF(AA23=0,(0.01374979547/2*((BI23/BG23+BJ23)*1/BG23+BK23)),0)</x:f>
        <x:v>#VALUE!</x:v>
      </x:c>
      <x:c r="BM23" s="149" t="str">
        <x:f t="shared" ref="BM23:BM28" si="134">IF(AA23=0,(2*BI23+BJ23*BG23)/(BI23+(BJ23+BK23*BG23)*BG23),0)</x:f>
        <x:v>#VALUE!</x:v>
      </x:c>
      <x:c r="BN23" s="149" t="str">
        <x:f t="shared" ref="BN23:BN28" si="135">IF($AA23=0,ROUND(BG23*(1+(EXP(BL23*(1+0.8*BL23))-1)/(1+BL23*(1+1.6*BL23)*BM23)),12),(BG23*(EXP(0.5*$AA23*0.01374979547*(1+0.4*$AA23*0.01374979547)))))</x:f>
        <x:v>#VALUE!</x:v>
      </x:c>
      <x:c r="BO23" s="149" t="str">
        <x:f t="shared" ref="BO23:BO28" si="136">IF(AA23=0,($AN23/BN23+$AO23)*1/BN23+$AP23,AA23)</x:f>
        <x:v>#VALUE!</x:v>
      </x:c>
      <x:c r="BP23" s="149" t="n">
        <x:f t="shared" si="53"/>
        <x:v>0</x:v>
      </x:c>
      <x:c r="BQ23" s="149" t="str">
        <x:f t="shared" ref="BQ23:BQ28" si="137">EXP(-BO23*BP23*(1+0.8*BO23*(BP23+0.01374979547)))</x:f>
        <x:v>#VALUE!</x:v>
      </x:c>
      <x:c r="BR23" s="149" t="str">
        <x:f t="shared" ref="BR23:BR28" si="138">EXP(-1.9947+0.00013427*BP23+((793920+2326*BP23)/BN23^2))</x:f>
        <x:v>#VALUE!</x:v>
      </x:c>
      <x:c r="BS23" s="149" t="str">
        <x:f t="shared" ref="BS23:BS28" si="139">1/(1-10^-5*BR23*0)</x:f>
        <x:v>#VALUE!</x:v>
      </x:c>
      <x:c r="BT23" s="149" t="str">
        <x:f t="shared" ref="BT23:BT28" si="140">ROUND(BS23*BQ23,15)</x:f>
        <x:v>#VALUE!</x:v>
      </x:c>
      <x:c r="BU23" s="149" t="str">
        <x:f t="shared" ref="BU23:BU28" si="141">BT23*BG23</x:f>
        <x:v>#VALUE!</x:v>
      </x:c>
      <x:c r="BV23" s="149" t="str">
        <x:f t="shared" ref="BV23:BV28" si="142">$AJ23-BU23</x:f>
        <x:v>#VALUE!</x:v>
      </x:c>
      <x:c r="BW23" s="149" t="n">
        <x:f t="shared" si="8"/>
        <x:v>0</x:v>
      </x:c>
      <x:c r="BX23" s="149" t="str">
        <x:f t="shared" ref="BX23:BX28" si="143">BV23/BT23</x:f>
        <x:v>#VALUE!</x:v>
      </x:c>
      <x:c r="BY23" s="149" t="str">
        <x:f t="shared" ref="BY23:BY28" si="144">BW23*BO23*BP23*(1+1.6*BO23*BP23)</x:f>
        <x:v>#VALUE!</x:v>
      </x:c>
      <x:c r="BZ23" s="149" t="str">
        <x:f t="shared" ref="BZ23:BZ28" si="145">-(2*BS23*0*BR23*(7.9392+0.02326*$AK23))/BN23^2</x:f>
        <x:v>#VALUE!</x:v>
      </x:c>
      <x:c r="CA23" s="149" t="str">
        <x:f t="shared" ref="CA23:CA28" si="146">BX23/(1+BY23+BZ23)</x:f>
        <x:v>#VALUE!</x:v>
      </x:c>
      <x:c r="CB23" s="149" t="str">
        <x:f t="shared" ref="CB23:CB28" si="147">CA23+BG23</x:f>
        <x:v>#VALUE!</x:v>
      </x:c>
      <x:c r="CC23" s="149" t="str">
        <x:f t="shared" ref="CC23:CC28" si="148">IF($AH$9="54a",1,IF($AH$9="54D",6,IF(CB23&lt;=770.352,5,IF(CB23&lt;=787.5195,4,IF(CB23&lt;=838.3127,3,IF(CB23&lt;=1163.5,2,))))))</x:f>
        <x:v>#VALUE!</x:v>
      </x:c>
      <x:c r="CD23" s="149" t="str">
        <x:f t="shared" si="9"/>
        <x:v>#VALUE!</x:v>
      </x:c>
      <x:c r="CE23" s="149" t="str">
        <x:f t="shared" si="10"/>
        <x:v>#VALUE!</x:v>
      </x:c>
      <x:c r="CF23" s="149" t="str">
        <x:f t="shared" si="11"/>
        <x:v>#VALUE!</x:v>
      </x:c>
      <x:c r="CG23" s="149" t="str">
        <x:f t="shared" ref="CG23:CG28" si="149">IF(AA23=0,(0.01374979547/2*((CD23/CB23+CE23)*1/CB23+CF23)),0)</x:f>
        <x:v>#VALUE!</x:v>
      </x:c>
      <x:c r="CH23" s="149" t="str">
        <x:f t="shared" ref="CH23:CH28" si="150">IF(AA23=0,(2*CD23+CE23*CB23)/(CD23+(CE23+CF23*CB23)*CB23),0)</x:f>
        <x:v>#VALUE!</x:v>
      </x:c>
      <x:c r="CI23" s="149" t="str">
        <x:f t="shared" ref="CI23:CI28" si="151">IF($S$11=0,ROUND(CB23*(1+(EXP(CG23*(1+0.8*CG23))-1)/(1+CG23*(1+1.6*CG23)*CH23)),12),(CB23*(EXP(0.5*$AA23*0.01374979547*(1+0.4*$AA23*0.01374979547)))))</x:f>
        <x:v>#VALUE!</x:v>
      </x:c>
      <x:c r="CJ23" s="149" t="str">
        <x:f t="shared" ref="CJ23:CJ28" si="152">IF(AA23=0,($AN23/CI23+$AO23)*1/CI23+$AP23,BO23)</x:f>
        <x:v>#VALUE!</x:v>
      </x:c>
      <x:c r="CK23" s="149" t="n">
        <x:f t="shared" si="70"/>
        <x:v>0</x:v>
      </x:c>
      <x:c r="CL23" s="149" t="str">
        <x:f t="shared" ref="CL23:CL28" si="153">EXP(-CJ23*CK23*(1+0.8*CJ23*(CK23+0.01374979547)))</x:f>
        <x:v>#VALUE!</x:v>
      </x:c>
      <x:c r="CM23" s="149" t="str">
        <x:f t="shared" ref="CM23:CM28" si="154">EXP(-1.9947+0.00013427*CK23+((793920+2326*CK23)/CI23^2))</x:f>
        <x:v>#VALUE!</x:v>
      </x:c>
      <x:c r="CN23" s="149" t="str">
        <x:f t="shared" ref="CN23:CN28" si="155">1/(1-10^-5*CM23*0)</x:f>
        <x:v>#VALUE!</x:v>
      </x:c>
      <x:c r="CO23" s="149" t="str">
        <x:f t="shared" ref="CO23:CO28" si="156">ROUND(CN23*CL23,15)</x:f>
        <x:v>#VALUE!</x:v>
      </x:c>
      <x:c r="CP23" s="149" t="str">
        <x:f t="shared" ref="CP23:CP28" si="157">CO23*CB23</x:f>
        <x:v>#VALUE!</x:v>
      </x:c>
      <x:c r="CQ23" s="149" t="str">
        <x:f t="shared" ref="CQ23:CQ28" si="158">$AJ23-CP23</x:f>
        <x:v>#VALUE!</x:v>
      </x:c>
      <x:c r="CR23" s="149" t="n">
        <x:f t="shared" si="12"/>
        <x:v>1.3</x:v>
      </x:c>
      <x:c r="CS23" s="149" t="str">
        <x:f t="shared" ref="CS23:CS28" si="159">CQ23/CO23</x:f>
        <x:v>#VALUE!</x:v>
      </x:c>
      <x:c r="CT23" s="149" t="str">
        <x:f t="shared" ref="CT23:CT28" si="160">CR23*CJ23*CK23*(1+1.6*CJ23*CK23)</x:f>
        <x:v>#VALUE!</x:v>
      </x:c>
      <x:c r="CU23" s="149" t="str">
        <x:f t="shared" ref="CU23:CU28" si="161">-(2*CN23*0*CM23*(7.9392+0.02326*AK23))/CI23^2</x:f>
        <x:v>#VALUE!</x:v>
      </x:c>
      <x:c r="CV23" s="149" t="str">
        <x:f t="shared" ref="CV23:CV28" si="162">CS23/(1+CT23+CU23)</x:f>
        <x:v>#VALUE!</x:v>
      </x:c>
      <x:c r="CW23" s="149" t="str">
        <x:f t="shared" ref="CW23:CW28" si="163">CV23+CB23</x:f>
        <x:v>#VALUE!</x:v>
      </x:c>
      <x:c r="CX23" s="149" t="str">
        <x:f t="shared" ref="CX23:CX28" si="164">EXP(-CJ23*CK23*(1+0.8*CJ23*(CK23+0.01374979547)))</x:f>
        <x:v>#VALUE!</x:v>
      </x:c>
      <x:c r="CY23" s="149" t="str">
        <x:f t="shared" ref="CY23:CY28" si="165">CJ23</x:f>
        <x:v>#VALUE!</x:v>
      </x:c>
      <x:c r="CZ23" s="149" t="str">
        <x:f t="shared" ref="CZ23:CZ28" si="166">AM23-$AO$5</x:f>
        <x:v>#VALUE!</x:v>
      </x:c>
      <x:c r="DA23" s="149" t="str">
        <x:f t="shared" ref="DA23:DA28" si="167">EXP(-CY23*CZ23*(1+0.8*CY23*(CZ23+0.01374979547)))</x:f>
        <x:v>#VALUE!</x:v>
      </x:c>
      <x:c r="DB23" s="149" t="str">
        <x:f t="shared" ref="DB23:DB28" si="168">EXP(-1.9947+0.00013427*AM23+((793920+2326*AM23)/CW23^2))</x:f>
        <x:v>#VALUE!</x:v>
      </x:c>
      <x:c r="DC23" s="149" t="str">
        <x:f t="shared" ref="DC23:DC28" si="169">1/(1-10^-5*DB23*AH23)</x:f>
        <x:v>#VALUE!</x:v>
      </x:c>
      <x:c r="DD23" s="149" t="str">
        <x:f t="shared" ref="DD23:DD28" si="170">ROUND(DC23*DA23,15)</x:f>
        <x:v>#VALUE!</x:v>
      </x:c>
      <x:c r="DE23" s="149" t="str">
        <x:f t="shared" ref="DE23:DE28" si="171">DA23/CL23</x:f>
        <x:v>#VALUE!</x:v>
      </x:c>
      <x:c r="DF23" s="149" t="str">
        <x:f t="shared" ref="DF23:DF28" si="172">ROUND(DE23*DC23,5)</x:f>
        <x:v>#VALUE!</x:v>
      </x:c>
      <x:c r="DG23" s="1210" t="n">
        <x:f t="shared" ref="DG23:DG28" si="173">IF($L$10="°F",ROUND(1.0211326242-3.548988118*10^-4*L23+4.49881*10^-8*L23^2,4),ROUND(1.0094684142-6.33413410744*10^-4*L23+1.45710416212*10^-7*L23^2,4))</x:f>
        <x:v>1.0211</x:v>
      </x:c>
      <x:c r="DH23" s="1210" t="n">
        <x:f t="shared" ref="DH23:DH28" si="174">IF($L$10="°F",ROUND(1.02413769-4.0641418*10^-4*L23+6.79176*10^-8*L23^2,4),ROUND(1.0108020095-7.2343515319*10^-4*L23+2.1996598346*10^-7*L23^2,4))</x:f>
        <x:v>1.0241</x:v>
      </x:c>
      <x:c r="DI23" s="149"/>
      <x:c r="DJ23" s="1255" t="n">
        <x:f t="shared" ref="DJ23:DJ28" si="175">IF($AH$9="54a",1,IF($AH$9="54D",6,IF(DP23&lt;=770,2,IF(DP23&lt;=785,4,IF(DP23&lt;=838,3,IF(AND(DP23&gt;=838,DP23&lt;=1075),5))))))</x:f>
        <x:v>2</x:v>
      </x:c>
      <x:c r="DK23" s="2097" t="n">
        <x:f t="shared" ref="DK23:DK28" si="176">IF($K$10=60,(INT((K23*2)+0.5)/2),K23)</x:f>
        <x:v>0</x:v>
      </x:c>
      <x:c r="DL23" s="2098" t="n">
        <x:f t="shared" ref="DL23:DL28" si="177">IF(DK23&lt;2,K23*1000,141.5/(DK23+131.5)*999.012)</x:f>
        <x:v>0</x:v>
      </x:c>
      <x:c r="DM23" s="2097" t="n">
        <x:f t="shared" ref="DM23:DM28" si="178">IF($K$10=60,INT((L23*2)+0.5)/2,INT((L23*4)+0.5)/4)</x:f>
        <x:v>0</x:v>
      </x:c>
      <x:c r="DN23" s="2099" t="n">
        <x:f t="shared" ref="DN23:DN28" si="179">IF(K23&lt;2,DM23-15,DM23-60)</x:f>
        <x:v>-15</x:v>
      </x:c>
      <x:c r="DO23" s="2089"/>
      <x:c r="DP23" s="2100" t="n">
        <x:f t="shared" ref="DP23:DP28" si="180">ROUND(DL23,2)</x:f>
        <x:v>0</x:v>
      </x:c>
      <x:c r="DQ23" s="1861" t="n">
        <x:f t="shared" si="13"/>
        <x:v>346.42278</x:v>
      </x:c>
      <x:c r="DR23" s="1861" t="n">
        <x:f t="shared" si="14"/>
        <x:v>0.43884</x:v>
      </x:c>
      <x:c r="DS23" s="2101" t="str">
        <x:f t="shared" ref="DS23:DS28" si="181">IF(DR23&gt;1,DR23/DP23^2,ROUND(DQ23/DP23^2,18))</x:f>
        <x:v>#VALUE!</x:v>
      </x:c>
      <x:c r="DT23" s="2102" t="str">
        <x:f t="shared" ref="DT23:DT28" si="182">IF(DR23&gt;=1,DQ23,ROUND(DR23/DP23,16))</x:f>
        <x:v>#VALUE!</x:v>
      </x:c>
      <x:c r="DU23" s="2103" t="str">
        <x:f t="shared" ref="DU23:DU28" si="183">ROUND(DT23+DS23,61)</x:f>
        <x:v>#VALUE!</x:v>
      </x:c>
      <x:c r="DV23" s="2104" t="str">
        <x:f t="shared" ref="DV23:DV28" si="184">ROUND(EXP(-DU23*DN23*(1+0.8*DU23*DN23)),4)</x:f>
        <x:v>#VALUE!</x:v>
      </x:c>
    </x:row>
    <x:row r="24" ht="15.949999809265137" customHeight="1">
      <x:c r="A24" s="3196"/>
      <x:c r="B24" s="3197"/>
      <x:c r="C24" s="287"/>
      <x:c r="D24" s="296"/>
      <x:c r="E24" s="1098"/>
      <x:c r="F24" s="3198"/>
      <x:c r="G24" s="3199"/>
      <x:c r="H24" s="1847"/>
      <x:c r="I24" s="3200">
        <x:f t="shared" si="15"/>
      </x:c>
      <x:c r="J24" s="3201"/>
      <x:c r="K24" s="323"/>
      <x:c r="L24" s="2269">
        <x:f t="shared" si="16"/>
      </x:c>
      <x:c r="M24" s="849"/>
      <x:c r="N24" s="2272">
        <x:f t="shared" si="105"/>
      </x:c>
      <x:c r="O24" s="3202">
        <x:f t="shared" si="106"/>
      </x:c>
      <x:c r="P24" s="3203"/>
      <x:c r="Q24" s="2095" t="n">
        <x:v>24.633333333333336</x:v>
      </x:c>
      <x:c r="R24" s="2094" t="n">
        <x:v>25</x:v>
      </x:c>
      <x:c r="S24" s="2105" t="n">
        <x:v>30</x:v>
      </x:c>
      <x:c r="T24" s="2095" t="n">
        <x:f t="shared" si="18"/>
        <x:v>26.544444444444448</x:v>
      </x:c>
      <x:c r="U24" s="2096"/>
      <x:c r="V24" s="2096"/>
      <x:c r="W24" s="2096"/>
      <x:c r="X24" s="286" t="str">
        <x:f t="shared" si="19"/>
        <x:v>#DIV/0!</x:v>
      </x:c>
      <x:c r="Y24" s="2095"/>
      <x:c r="Z24" s="1583">
        <x:f t="shared" si="107"/>
      </x:c>
      <x:c r="AA24" s="1302" t="n">
        <x:f t="shared" si="108"/>
        <x:v>0</x:v>
      </x:c>
      <x:c r="AB24" s="1302">
        <x:f t="shared" si="109"/>
      </x:c>
      <x:c r="AC24" s="1582" t="n">
        <x:f t="shared" si="23"/>
        <x:v>0.16805</x:v>
      </x:c>
      <x:c r="AD24" s="1582" t="n">
        <x:f t="shared" si="24"/>
        <x:v>0.17074</x:v>
      </x:c>
      <x:c r="AE24" s="1368">
        <x:f t="shared" si="110"/>
      </x:c>
      <x:c r="AF24" s="149">
        <x:f t="shared" si="111"/>
      </x:c>
      <x:c r="AG24" s="149">
        <x:f t="shared" si="112"/>
      </x:c>
      <x:c r="AH24" s="149" t="n">
        <x:v>0</x:v>
      </x:c>
      <x:c r="AI24" s="149" t="n">
        <x:f t="shared" si="113"/>
        <x:v>2</x:v>
      </x:c>
      <x:c r="AJ24" s="1584" t="n">
        <x:f t="shared" si="114"/>
        <x:v>1074.9867984790874</x:v>
      </x:c>
      <x:c r="AK24" s="1302" t="str">
        <x:f t="shared" si="115"/>
        <x:v>#VALUE!</x:v>
      </x:c>
      <x:c r="AL24" s="149" t="str">
        <x:f t="shared" si="116"/>
        <x:v>#VALUE!</x:v>
      </x:c>
      <x:c r="AM24" s="149" t="str">
        <x:f t="shared" si="0"/>
        <x:v>#VALUE!</x:v>
      </x:c>
      <x:c r="AN24" s="149" t="n">
        <x:f t="shared" si="1"/>
        <x:v>103.872</x:v>
      </x:c>
      <x:c r="AO24" s="149" t="n">
        <x:f t="shared" si="2"/>
        <x:v>0.2701</x:v>
      </x:c>
      <x:c r="AP24" s="149" t="n">
        <x:f t="shared" si="3"/>
        <x:v>0</x:v>
      </x:c>
      <x:c r="AQ24" s="149" t="n">
        <x:f t="shared" si="117"/>
        <x:v>6.17957310608021e-7</x:v>
      </x:c>
      <x:c r="AR24" s="149" t="n">
        <x:f t="shared" si="118"/>
        <x:v>2</x:v>
      </x:c>
      <x:c r="AS24" s="149" t="n">
        <x:f t="shared" si="119"/>
        <x:v>1074.98746277475</x:v>
      </x:c>
      <x:c r="AT24" s="149" t="n">
        <x:f t="shared" si="120"/>
        <x:v>0.0003411446699475294</x:v>
      </x:c>
      <x:c r="AU24" s="149" t="n">
        <x:f t="shared" si="36"/>
        <x:v>0</x:v>
      </x:c>
      <x:c r="AV24" s="149" t="n">
        <x:f t="shared" si="121"/>
        <x:v>1</x:v>
      </x:c>
      <x:c r="AW24" s="149" t="n">
        <x:f t="shared" si="122"/>
        <x:v>0.2704470069133532</x:v>
      </x:c>
      <x:c r="AX24" s="1303" t="n">
        <x:f t="shared" si="123"/>
        <x:v>1</x:v>
      </x:c>
      <x:c r="AY24" s="149" t="n">
        <x:f t="shared" si="124"/>
        <x:v>1</x:v>
      </x:c>
      <x:c r="AZ24" s="149" t="n">
        <x:f t="shared" si="125"/>
        <x:v>1074.9867984790874</x:v>
      </x:c>
      <x:c r="BA24" s="149" t="n">
        <x:f t="shared" si="126"/>
        <x:v>0</x:v>
      </x:c>
      <x:c r="BB24" s="149" t="n">
        <x:f t="shared" si="4"/>
        <x:v>1.3</x:v>
      </x:c>
      <x:c r="BC24" s="149" t="n">
        <x:f t="shared" si="127"/>
        <x:v>0</x:v>
      </x:c>
      <x:c r="BD24" s="149" t="n">
        <x:f t="shared" si="128"/>
        <x:v>0</x:v>
      </x:c>
      <x:c r="BE24" s="149" t="str">
        <x:f t="shared" si="129"/>
        <x:v>#VALUE!</x:v>
      </x:c>
      <x:c r="BF24" s="149" t="str">
        <x:f t="shared" si="130"/>
        <x:v>#VALUE!</x:v>
      </x:c>
      <x:c r="BG24" s="149" t="str">
        <x:f t="shared" si="131"/>
        <x:v>#VALUE!</x:v>
      </x:c>
      <x:c r="BH24" s="149" t="str">
        <x:f t="shared" si="132"/>
        <x:v>#VALUE!</x:v>
      </x:c>
      <x:c r="BI24" s="149" t="str">
        <x:f t="shared" si="5"/>
        <x:v>#VALUE!</x:v>
      </x:c>
      <x:c r="BJ24" s="149" t="str">
        <x:f t="shared" si="6"/>
        <x:v>#VALUE!</x:v>
      </x:c>
      <x:c r="BK24" s="149" t="str">
        <x:f t="shared" si="7"/>
        <x:v>#VALUE!</x:v>
      </x:c>
      <x:c r="BL24" s="149" t="str">
        <x:f t="shared" si="133"/>
        <x:v>#VALUE!</x:v>
      </x:c>
      <x:c r="BM24" s="149" t="str">
        <x:f t="shared" si="134"/>
        <x:v>#VALUE!</x:v>
      </x:c>
      <x:c r="BN24" s="149" t="str">
        <x:f t="shared" si="135"/>
        <x:v>#VALUE!</x:v>
      </x:c>
      <x:c r="BO24" s="149" t="str">
        <x:f t="shared" si="136"/>
        <x:v>#VALUE!</x:v>
      </x:c>
      <x:c r="BP24" s="149" t="n">
        <x:f t="shared" si="53"/>
        <x:v>0</x:v>
      </x:c>
      <x:c r="BQ24" s="149" t="str">
        <x:f t="shared" si="137"/>
        <x:v>#VALUE!</x:v>
      </x:c>
      <x:c r="BR24" s="149" t="str">
        <x:f t="shared" si="138"/>
        <x:v>#VALUE!</x:v>
      </x:c>
      <x:c r="BS24" s="149" t="str">
        <x:f t="shared" si="139"/>
        <x:v>#VALUE!</x:v>
      </x:c>
      <x:c r="BT24" s="149" t="str">
        <x:f t="shared" si="140"/>
        <x:v>#VALUE!</x:v>
      </x:c>
      <x:c r="BU24" s="149" t="str">
        <x:f t="shared" si="141"/>
        <x:v>#VALUE!</x:v>
      </x:c>
      <x:c r="BV24" s="149" t="str">
        <x:f t="shared" si="142"/>
        <x:v>#VALUE!</x:v>
      </x:c>
      <x:c r="BW24" s="149" t="n">
        <x:f t="shared" si="8"/>
        <x:v>0</x:v>
      </x:c>
      <x:c r="BX24" s="149" t="str">
        <x:f t="shared" si="143"/>
        <x:v>#VALUE!</x:v>
      </x:c>
      <x:c r="BY24" s="149" t="str">
        <x:f t="shared" si="144"/>
        <x:v>#VALUE!</x:v>
      </x:c>
      <x:c r="BZ24" s="149" t="str">
        <x:f t="shared" si="145"/>
        <x:v>#VALUE!</x:v>
      </x:c>
      <x:c r="CA24" s="149" t="str">
        <x:f t="shared" si="146"/>
        <x:v>#VALUE!</x:v>
      </x:c>
      <x:c r="CB24" s="149" t="str">
        <x:f t="shared" si="147"/>
        <x:v>#VALUE!</x:v>
      </x:c>
      <x:c r="CC24" s="149" t="str">
        <x:f t="shared" si="148"/>
        <x:v>#VALUE!</x:v>
      </x:c>
      <x:c r="CD24" s="149" t="str">
        <x:f t="shared" si="9"/>
        <x:v>#VALUE!</x:v>
      </x:c>
      <x:c r="CE24" s="149" t="str">
        <x:f t="shared" si="10"/>
        <x:v>#VALUE!</x:v>
      </x:c>
      <x:c r="CF24" s="149" t="str">
        <x:f t="shared" si="11"/>
        <x:v>#VALUE!</x:v>
      </x:c>
      <x:c r="CG24" s="149" t="str">
        <x:f t="shared" si="149"/>
        <x:v>#VALUE!</x:v>
      </x:c>
      <x:c r="CH24" s="149" t="str">
        <x:f t="shared" si="150"/>
        <x:v>#VALUE!</x:v>
      </x:c>
      <x:c r="CI24" s="149" t="str">
        <x:f t="shared" si="151"/>
        <x:v>#VALUE!</x:v>
      </x:c>
      <x:c r="CJ24" s="149" t="str">
        <x:f t="shared" si="152"/>
        <x:v>#VALUE!</x:v>
      </x:c>
      <x:c r="CK24" s="149" t="n">
        <x:f t="shared" si="70"/>
        <x:v>0</x:v>
      </x:c>
      <x:c r="CL24" s="149" t="str">
        <x:f t="shared" si="153"/>
        <x:v>#VALUE!</x:v>
      </x:c>
      <x:c r="CM24" s="149" t="str">
        <x:f t="shared" si="154"/>
        <x:v>#VALUE!</x:v>
      </x:c>
      <x:c r="CN24" s="149" t="str">
        <x:f t="shared" si="155"/>
        <x:v>#VALUE!</x:v>
      </x:c>
      <x:c r="CO24" s="149" t="str">
        <x:f t="shared" si="156"/>
        <x:v>#VALUE!</x:v>
      </x:c>
      <x:c r="CP24" s="149" t="str">
        <x:f t="shared" si="157"/>
        <x:v>#VALUE!</x:v>
      </x:c>
      <x:c r="CQ24" s="149" t="str">
        <x:f t="shared" si="158"/>
        <x:v>#VALUE!</x:v>
      </x:c>
      <x:c r="CR24" s="149" t="n">
        <x:f t="shared" si="12"/>
        <x:v>1.3</x:v>
      </x:c>
      <x:c r="CS24" s="149" t="str">
        <x:f t="shared" si="159"/>
        <x:v>#VALUE!</x:v>
      </x:c>
      <x:c r="CT24" s="149" t="str">
        <x:f t="shared" si="160"/>
        <x:v>#VALUE!</x:v>
      </x:c>
      <x:c r="CU24" s="149" t="str">
        <x:f t="shared" si="161"/>
        <x:v>#VALUE!</x:v>
      </x:c>
      <x:c r="CV24" s="149" t="str">
        <x:f t="shared" si="162"/>
        <x:v>#VALUE!</x:v>
      </x:c>
      <x:c r="CW24" s="149" t="str">
        <x:f t="shared" si="163"/>
        <x:v>#VALUE!</x:v>
      </x:c>
      <x:c r="CX24" s="149" t="str">
        <x:f t="shared" si="164"/>
        <x:v>#VALUE!</x:v>
      </x:c>
      <x:c r="CY24" s="149" t="str">
        <x:f t="shared" si="165"/>
        <x:v>#VALUE!</x:v>
      </x:c>
      <x:c r="CZ24" s="149" t="str">
        <x:f t="shared" si="166"/>
        <x:v>#VALUE!</x:v>
      </x:c>
      <x:c r="DA24" s="149" t="str">
        <x:f t="shared" si="167"/>
        <x:v>#VALUE!</x:v>
      </x:c>
      <x:c r="DB24" s="149" t="str">
        <x:f t="shared" si="168"/>
        <x:v>#VALUE!</x:v>
      </x:c>
      <x:c r="DC24" s="149" t="str">
        <x:f t="shared" si="169"/>
        <x:v>#VALUE!</x:v>
      </x:c>
      <x:c r="DD24" s="149" t="str">
        <x:f t="shared" si="170"/>
        <x:v>#VALUE!</x:v>
      </x:c>
      <x:c r="DE24" s="149" t="str">
        <x:f t="shared" si="171"/>
        <x:v>#VALUE!</x:v>
      </x:c>
      <x:c r="DF24" s="149" t="str">
        <x:f t="shared" si="172"/>
        <x:v>#VALUE!</x:v>
      </x:c>
      <x:c r="DG24" s="1210" t="str">
        <x:f t="shared" si="173"/>
        <x:v>#VALUE!</x:v>
      </x:c>
      <x:c r="DH24" s="1210" t="str">
        <x:f t="shared" si="174"/>
        <x:v>#VALUE!</x:v>
      </x:c>
      <x:c r="DI24" s="149"/>
      <x:c r="DJ24" s="1255" t="n">
        <x:f t="shared" si="175"/>
        <x:v>2</x:v>
      </x:c>
      <x:c r="DK24" s="2097" t="n">
        <x:f t="shared" si="176"/>
        <x:v>0</x:v>
      </x:c>
      <x:c r="DL24" s="2098" t="n">
        <x:f t="shared" si="177"/>
        <x:v>0</x:v>
      </x:c>
      <x:c r="DM24" s="2097" t="str">
        <x:f t="shared" si="178"/>
        <x:v>#VALUE!</x:v>
      </x:c>
      <x:c r="DN24" s="2099" t="str">
        <x:f t="shared" si="179"/>
        <x:v>#VALUE!</x:v>
      </x:c>
      <x:c r="DO24" s="2089"/>
      <x:c r="DP24" s="2100" t="n">
        <x:f t="shared" si="180"/>
        <x:v>0</x:v>
      </x:c>
      <x:c r="DQ24" s="1861" t="n">
        <x:f t="shared" si="13"/>
        <x:v>346.42278</x:v>
      </x:c>
      <x:c r="DR24" s="1861" t="n">
        <x:f t="shared" si="14"/>
        <x:v>0.43884</x:v>
      </x:c>
      <x:c r="DS24" s="2101" t="str">
        <x:f t="shared" si="181"/>
        <x:v>#DIV/0!</x:v>
      </x:c>
      <x:c r="DT24" s="2102" t="str">
        <x:f t="shared" si="182"/>
        <x:v>#DIV/0!</x:v>
      </x:c>
      <x:c r="DU24" s="2103" t="str">
        <x:f t="shared" si="183"/>
        <x:v>#DIV/0!</x:v>
      </x:c>
      <x:c r="DV24" s="2104" t="str">
        <x:f t="shared" si="184"/>
        <x:v>#DIV/0!</x:v>
      </x:c>
    </x:row>
    <x:row r="25" ht="15.949999809265137" customHeight="1">
      <x:c r="A25" s="3196"/>
      <x:c r="B25" s="3197"/>
      <x:c r="C25" s="287"/>
      <x:c r="D25" s="296"/>
      <x:c r="E25" s="1098"/>
      <x:c r="F25" s="3198"/>
      <x:c r="G25" s="3199"/>
      <x:c r="H25" s="1847"/>
      <x:c r="I25" s="3200">
        <x:f t="shared" si="15"/>
      </x:c>
      <x:c r="J25" s="3201"/>
      <x:c r="K25" s="323"/>
      <x:c r="L25" s="2269">
        <x:f t="shared" si="16"/>
      </x:c>
      <x:c r="M25" s="849"/>
      <x:c r="N25" s="2272">
        <x:f t="shared" si="105"/>
      </x:c>
      <x:c r="O25" s="3202">
        <x:f t="shared" si="106"/>
      </x:c>
      <x:c r="P25" s="3203"/>
      <x:c r="Q25" s="2095" t="n">
        <x:v>24.633333333333336</x:v>
      </x:c>
      <x:c r="R25" s="2094" t="n">
        <x:v>25</x:v>
      </x:c>
      <x:c r="S25" s="2105" t="n">
        <x:v>30</x:v>
      </x:c>
      <x:c r="T25" s="2095" t="n">
        <x:f t="shared" si="18"/>
        <x:v>26.544444444444448</x:v>
      </x:c>
      <x:c r="U25" s="2096"/>
      <x:c r="V25" s="2096"/>
      <x:c r="W25" s="2096"/>
      <x:c r="X25" s="286" t="str">
        <x:f t="shared" si="19"/>
        <x:v>#DIV/0!</x:v>
      </x:c>
      <x:c r="Y25" s="2095"/>
      <x:c r="Z25" s="1583">
        <x:f t="shared" si="107"/>
      </x:c>
      <x:c r="AA25" s="1302" t="n">
        <x:f t="shared" si="108"/>
        <x:v>0</x:v>
      </x:c>
      <x:c r="AB25" s="1302">
        <x:f t="shared" si="109"/>
      </x:c>
      <x:c r="AC25" s="1582" t="n">
        <x:f t="shared" si="23"/>
        <x:v>0.16805</x:v>
      </x:c>
      <x:c r="AD25" s="1582" t="n">
        <x:f t="shared" si="24"/>
        <x:v>0.17074</x:v>
      </x:c>
      <x:c r="AE25" s="1368">
        <x:f t="shared" si="110"/>
      </x:c>
      <x:c r="AF25" s="149">
        <x:f t="shared" si="111"/>
      </x:c>
      <x:c r="AG25" s="149">
        <x:f t="shared" si="112"/>
      </x:c>
      <x:c r="AH25" s="149"/>
      <x:c r="AI25" s="149" t="n">
        <x:f t="shared" si="113"/>
        <x:v>2</x:v>
      </x:c>
      <x:c r="AJ25" s="1584" t="n">
        <x:f t="shared" si="114"/>
        <x:v>1074.9867984790874</x:v>
      </x:c>
      <x:c r="AK25" s="1302" t="str">
        <x:f t="shared" si="115"/>
        <x:v>#VALUE!</x:v>
      </x:c>
      <x:c r="AL25" s="149" t="str">
        <x:f t="shared" si="116"/>
        <x:v>#VALUE!</x:v>
      </x:c>
      <x:c r="AM25" s="149" t="str">
        <x:f t="shared" si="0"/>
        <x:v>#VALUE!</x:v>
      </x:c>
      <x:c r="AN25" s="149" t="n">
        <x:f t="shared" si="1"/>
        <x:v>103.872</x:v>
      </x:c>
      <x:c r="AO25" s="149" t="n">
        <x:f t="shared" si="2"/>
        <x:v>0.2701</x:v>
      </x:c>
      <x:c r="AP25" s="149" t="n">
        <x:f t="shared" si="3"/>
        <x:v>0</x:v>
      </x:c>
      <x:c r="AQ25" s="149" t="n">
        <x:f t="shared" si="117"/>
        <x:v>6.17957310608021e-7</x:v>
      </x:c>
      <x:c r="AR25" s="149" t="n">
        <x:f t="shared" si="118"/>
        <x:v>2</x:v>
      </x:c>
      <x:c r="AS25" s="149" t="n">
        <x:f t="shared" si="119"/>
        <x:v>1074.98746277475</x:v>
      </x:c>
      <x:c r="AT25" s="149" t="n">
        <x:f t="shared" si="120"/>
        <x:v>0.0003411446699475294</x:v>
      </x:c>
      <x:c r="AU25" s="149" t="n">
        <x:f t="shared" si="36"/>
        <x:v>0</x:v>
      </x:c>
      <x:c r="AV25" s="149" t="n">
        <x:f t="shared" si="121"/>
        <x:v>1</x:v>
      </x:c>
      <x:c r="AW25" s="149" t="n">
        <x:f t="shared" si="122"/>
        <x:v>0.2704470069133532</x:v>
      </x:c>
      <x:c r="AX25" s="1303" t="n">
        <x:f t="shared" si="123"/>
        <x:v>1</x:v>
      </x:c>
      <x:c r="AY25" s="149" t="n">
        <x:f t="shared" si="124"/>
        <x:v>1</x:v>
      </x:c>
      <x:c r="AZ25" s="149" t="n">
        <x:f t="shared" si="125"/>
        <x:v>1074.9867984790874</x:v>
      </x:c>
      <x:c r="BA25" s="149" t="n">
        <x:f t="shared" si="126"/>
        <x:v>0</x:v>
      </x:c>
      <x:c r="BB25" s="149" t="n">
        <x:f t="shared" si="4"/>
        <x:v>1.3</x:v>
      </x:c>
      <x:c r="BC25" s="149" t="n">
        <x:f t="shared" si="127"/>
        <x:v>0</x:v>
      </x:c>
      <x:c r="BD25" s="149" t="n">
        <x:f t="shared" si="128"/>
        <x:v>0</x:v>
      </x:c>
      <x:c r="BE25" s="149" t="str">
        <x:f t="shared" si="129"/>
        <x:v>#VALUE!</x:v>
      </x:c>
      <x:c r="BF25" s="149" t="str">
        <x:f t="shared" si="130"/>
        <x:v>#VALUE!</x:v>
      </x:c>
      <x:c r="BG25" s="149" t="str">
        <x:f t="shared" si="131"/>
        <x:v>#VALUE!</x:v>
      </x:c>
      <x:c r="BH25" s="149" t="str">
        <x:f t="shared" si="132"/>
        <x:v>#VALUE!</x:v>
      </x:c>
      <x:c r="BI25" s="149" t="str">
        <x:f t="shared" si="5"/>
        <x:v>#VALUE!</x:v>
      </x:c>
      <x:c r="BJ25" s="149" t="str">
        <x:f t="shared" si="6"/>
        <x:v>#VALUE!</x:v>
      </x:c>
      <x:c r="BK25" s="149" t="str">
        <x:f t="shared" si="7"/>
        <x:v>#VALUE!</x:v>
      </x:c>
      <x:c r="BL25" s="149" t="str">
        <x:f t="shared" si="133"/>
        <x:v>#VALUE!</x:v>
      </x:c>
      <x:c r="BM25" s="149" t="str">
        <x:f t="shared" si="134"/>
        <x:v>#VALUE!</x:v>
      </x:c>
      <x:c r="BN25" s="149" t="str">
        <x:f t="shared" si="135"/>
        <x:v>#VALUE!</x:v>
      </x:c>
      <x:c r="BO25" s="149" t="str">
        <x:f t="shared" si="136"/>
        <x:v>#VALUE!</x:v>
      </x:c>
      <x:c r="BP25" s="149" t="n">
        <x:f t="shared" si="53"/>
        <x:v>0</x:v>
      </x:c>
      <x:c r="BQ25" s="149" t="str">
        <x:f t="shared" si="137"/>
        <x:v>#VALUE!</x:v>
      </x:c>
      <x:c r="BR25" s="149" t="str">
        <x:f t="shared" si="138"/>
        <x:v>#VALUE!</x:v>
      </x:c>
      <x:c r="BS25" s="149" t="str">
        <x:f t="shared" si="139"/>
        <x:v>#VALUE!</x:v>
      </x:c>
      <x:c r="BT25" s="149" t="str">
        <x:f t="shared" si="140"/>
        <x:v>#VALUE!</x:v>
      </x:c>
      <x:c r="BU25" s="149" t="str">
        <x:f t="shared" si="141"/>
        <x:v>#VALUE!</x:v>
      </x:c>
      <x:c r="BV25" s="149" t="str">
        <x:f t="shared" si="142"/>
        <x:v>#VALUE!</x:v>
      </x:c>
      <x:c r="BW25" s="149" t="n">
        <x:f t="shared" si="8"/>
        <x:v>0</x:v>
      </x:c>
      <x:c r="BX25" s="149" t="str">
        <x:f t="shared" si="143"/>
        <x:v>#VALUE!</x:v>
      </x:c>
      <x:c r="BY25" s="149" t="str">
        <x:f t="shared" si="144"/>
        <x:v>#VALUE!</x:v>
      </x:c>
      <x:c r="BZ25" s="149" t="str">
        <x:f t="shared" si="145"/>
        <x:v>#VALUE!</x:v>
      </x:c>
      <x:c r="CA25" s="149" t="str">
        <x:f t="shared" si="146"/>
        <x:v>#VALUE!</x:v>
      </x:c>
      <x:c r="CB25" s="149" t="str">
        <x:f t="shared" si="147"/>
        <x:v>#VALUE!</x:v>
      </x:c>
      <x:c r="CC25" s="149" t="str">
        <x:f t="shared" si="148"/>
        <x:v>#VALUE!</x:v>
      </x:c>
      <x:c r="CD25" s="149" t="str">
        <x:f t="shared" si="9"/>
        <x:v>#VALUE!</x:v>
      </x:c>
      <x:c r="CE25" s="149" t="str">
        <x:f t="shared" si="10"/>
        <x:v>#VALUE!</x:v>
      </x:c>
      <x:c r="CF25" s="149" t="str">
        <x:f t="shared" si="11"/>
        <x:v>#VALUE!</x:v>
      </x:c>
      <x:c r="CG25" s="149" t="str">
        <x:f t="shared" si="149"/>
        <x:v>#VALUE!</x:v>
      </x:c>
      <x:c r="CH25" s="149" t="str">
        <x:f t="shared" si="150"/>
        <x:v>#VALUE!</x:v>
      </x:c>
      <x:c r="CI25" s="149" t="str">
        <x:f t="shared" si="151"/>
        <x:v>#VALUE!</x:v>
      </x:c>
      <x:c r="CJ25" s="149" t="str">
        <x:f t="shared" si="152"/>
        <x:v>#VALUE!</x:v>
      </x:c>
      <x:c r="CK25" s="149" t="n">
        <x:f t="shared" si="70"/>
        <x:v>0</x:v>
      </x:c>
      <x:c r="CL25" s="149" t="str">
        <x:f t="shared" si="153"/>
        <x:v>#VALUE!</x:v>
      </x:c>
      <x:c r="CM25" s="149" t="str">
        <x:f t="shared" si="154"/>
        <x:v>#VALUE!</x:v>
      </x:c>
      <x:c r="CN25" s="149" t="str">
        <x:f t="shared" si="155"/>
        <x:v>#VALUE!</x:v>
      </x:c>
      <x:c r="CO25" s="149" t="str">
        <x:f t="shared" si="156"/>
        <x:v>#VALUE!</x:v>
      </x:c>
      <x:c r="CP25" s="149" t="str">
        <x:f t="shared" si="157"/>
        <x:v>#VALUE!</x:v>
      </x:c>
      <x:c r="CQ25" s="149" t="str">
        <x:f t="shared" si="158"/>
        <x:v>#VALUE!</x:v>
      </x:c>
      <x:c r="CR25" s="149" t="n">
        <x:f t="shared" si="12"/>
        <x:v>1.3</x:v>
      </x:c>
      <x:c r="CS25" s="149" t="str">
        <x:f t="shared" si="159"/>
        <x:v>#VALUE!</x:v>
      </x:c>
      <x:c r="CT25" s="149" t="str">
        <x:f t="shared" si="160"/>
        <x:v>#VALUE!</x:v>
      </x:c>
      <x:c r="CU25" s="149" t="str">
        <x:f t="shared" si="161"/>
        <x:v>#VALUE!</x:v>
      </x:c>
      <x:c r="CV25" s="149" t="str">
        <x:f t="shared" si="162"/>
        <x:v>#VALUE!</x:v>
      </x:c>
      <x:c r="CW25" s="149" t="str">
        <x:f t="shared" si="163"/>
        <x:v>#VALUE!</x:v>
      </x:c>
      <x:c r="CX25" s="149" t="str">
        <x:f t="shared" si="164"/>
        <x:v>#VALUE!</x:v>
      </x:c>
      <x:c r="CY25" s="149" t="str">
        <x:f t="shared" si="165"/>
        <x:v>#VALUE!</x:v>
      </x:c>
      <x:c r="CZ25" s="149" t="str">
        <x:f t="shared" si="166"/>
        <x:v>#VALUE!</x:v>
      </x:c>
      <x:c r="DA25" s="149" t="str">
        <x:f t="shared" si="167"/>
        <x:v>#VALUE!</x:v>
      </x:c>
      <x:c r="DB25" s="149" t="str">
        <x:f t="shared" si="168"/>
        <x:v>#VALUE!</x:v>
      </x:c>
      <x:c r="DC25" s="149" t="str">
        <x:f t="shared" si="169"/>
        <x:v>#VALUE!</x:v>
      </x:c>
      <x:c r="DD25" s="149" t="str">
        <x:f t="shared" si="170"/>
        <x:v>#VALUE!</x:v>
      </x:c>
      <x:c r="DE25" s="149" t="str">
        <x:f t="shared" si="171"/>
        <x:v>#VALUE!</x:v>
      </x:c>
      <x:c r="DF25" s="149" t="str">
        <x:f t="shared" si="172"/>
        <x:v>#VALUE!</x:v>
      </x:c>
      <x:c r="DG25" s="1210" t="str">
        <x:f t="shared" si="173"/>
        <x:v>#VALUE!</x:v>
      </x:c>
      <x:c r="DH25" s="1210" t="str">
        <x:f t="shared" si="174"/>
        <x:v>#VALUE!</x:v>
      </x:c>
      <x:c r="DI25" s="149"/>
      <x:c r="DJ25" s="1255" t="n">
        <x:f t="shared" si="175"/>
        <x:v>2</x:v>
      </x:c>
      <x:c r="DK25" s="2097" t="n">
        <x:f t="shared" si="176"/>
        <x:v>0</x:v>
      </x:c>
      <x:c r="DL25" s="2098" t="n">
        <x:f t="shared" si="177"/>
        <x:v>0</x:v>
      </x:c>
      <x:c r="DM25" s="2097" t="str">
        <x:f t="shared" si="178"/>
        <x:v>#VALUE!</x:v>
      </x:c>
      <x:c r="DN25" s="2099" t="str">
        <x:f t="shared" si="179"/>
        <x:v>#VALUE!</x:v>
      </x:c>
      <x:c r="DO25" s="2089"/>
      <x:c r="DP25" s="2100" t="n">
        <x:f t="shared" si="180"/>
        <x:v>0</x:v>
      </x:c>
      <x:c r="DQ25" s="1861" t="n">
        <x:f t="shared" si="13"/>
        <x:v>346.42278</x:v>
      </x:c>
      <x:c r="DR25" s="1861" t="n">
        <x:f t="shared" si="14"/>
        <x:v>0.43884</x:v>
      </x:c>
      <x:c r="DS25" s="2101" t="str">
        <x:f t="shared" si="181"/>
        <x:v>#DIV/0!</x:v>
      </x:c>
      <x:c r="DT25" s="2102" t="str">
        <x:f t="shared" si="182"/>
        <x:v>#DIV/0!</x:v>
      </x:c>
      <x:c r="DU25" s="2103" t="str">
        <x:f t="shared" si="183"/>
        <x:v>#DIV/0!</x:v>
      </x:c>
      <x:c r="DV25" s="2104" t="str">
        <x:f t="shared" si="184"/>
        <x:v>#DIV/0!</x:v>
      </x:c>
    </x:row>
    <x:row r="26" ht="15.949999809265137" customHeight="1">
      <x:c r="A26" s="3196"/>
      <x:c r="B26" s="3197"/>
      <x:c r="C26" s="287"/>
      <x:c r="D26" s="296"/>
      <x:c r="E26" s="289"/>
      <x:c r="F26" s="3198"/>
      <x:c r="G26" s="3199"/>
      <x:c r="H26" s="1847"/>
      <x:c r="I26" s="3200">
        <x:f t="shared" si="15"/>
      </x:c>
      <x:c r="J26" s="3201"/>
      <x:c r="K26" s="323"/>
      <x:c r="L26" s="2269">
        <x:f t="shared" si="16"/>
      </x:c>
      <x:c r="M26" s="849"/>
      <x:c r="N26" s="2272">
        <x:f t="shared" si="105"/>
      </x:c>
      <x:c r="O26" s="3202">
        <x:f t="shared" si="106"/>
      </x:c>
      <x:c r="P26" s="3203"/>
      <x:c r="Q26" s="2095" t="n">
        <x:v>24.633333333333336</x:v>
      </x:c>
      <x:c r="R26" s="2094" t="n">
        <x:v>25</x:v>
      </x:c>
      <x:c r="S26" s="2105" t="n">
        <x:v>30</x:v>
      </x:c>
      <x:c r="T26" s="2095" t="n">
        <x:f t="shared" si="18"/>
        <x:v>26.544444444444448</x:v>
      </x:c>
      <x:c r="U26" s="2096"/>
      <x:c r="V26" s="2096"/>
      <x:c r="W26" s="2096"/>
      <x:c r="X26" s="286" t="str">
        <x:f t="shared" si="19"/>
        <x:v>#DIV/0!</x:v>
      </x:c>
      <x:c r="Y26" s="2095"/>
      <x:c r="Z26" s="1583">
        <x:f t="shared" si="107"/>
      </x:c>
      <x:c r="AA26" s="1302" t="n">
        <x:f t="shared" si="108"/>
        <x:v>0</x:v>
      </x:c>
      <x:c r="AB26" s="1302">
        <x:f t="shared" si="109"/>
      </x:c>
      <x:c r="AC26" s="1582" t="n">
        <x:f t="shared" si="23"/>
        <x:v>0.16805</x:v>
      </x:c>
      <x:c r="AD26" s="1582" t="n">
        <x:f t="shared" si="24"/>
        <x:v>0.17074</x:v>
      </x:c>
      <x:c r="AE26" s="1368">
        <x:f t="shared" si="110"/>
      </x:c>
      <x:c r="AF26" s="149">
        <x:f t="shared" si="111"/>
      </x:c>
      <x:c r="AG26" s="149">
        <x:f t="shared" si="112"/>
      </x:c>
      <x:c r="AH26" s="149" t="n">
        <x:v>0</x:v>
      </x:c>
      <x:c r="AI26" s="149" t="n">
        <x:f t="shared" si="113"/>
        <x:v>2</x:v>
      </x:c>
      <x:c r="AJ26" s="1584" t="n">
        <x:f t="shared" si="114"/>
        <x:v>1074.9867984790874</x:v>
      </x:c>
      <x:c r="AK26" s="1302" t="str">
        <x:f t="shared" si="115"/>
        <x:v>#VALUE!</x:v>
      </x:c>
      <x:c r="AL26" s="149" t="str">
        <x:f t="shared" si="116"/>
        <x:v>#VALUE!</x:v>
      </x:c>
      <x:c r="AM26" s="149" t="str">
        <x:f t="shared" si="0"/>
        <x:v>#VALUE!</x:v>
      </x:c>
      <x:c r="AN26" s="149" t="n">
        <x:f t="shared" si="1"/>
        <x:v>103.872</x:v>
      </x:c>
      <x:c r="AO26" s="149" t="n">
        <x:f t="shared" si="2"/>
        <x:v>0.2701</x:v>
      </x:c>
      <x:c r="AP26" s="149" t="n">
        <x:f t="shared" si="3"/>
        <x:v>0</x:v>
      </x:c>
      <x:c r="AQ26" s="149" t="n">
        <x:f t="shared" si="117"/>
        <x:v>6.17957310608021e-7</x:v>
      </x:c>
      <x:c r="AR26" s="149" t="n">
        <x:f t="shared" si="118"/>
        <x:v>2</x:v>
      </x:c>
      <x:c r="AS26" s="149" t="n">
        <x:f t="shared" si="119"/>
        <x:v>1074.98746277475</x:v>
      </x:c>
      <x:c r="AT26" s="149" t="n">
        <x:f t="shared" si="120"/>
        <x:v>0.0003411446699475294</x:v>
      </x:c>
      <x:c r="AU26" s="149" t="n">
        <x:f t="shared" si="36"/>
        <x:v>0</x:v>
      </x:c>
      <x:c r="AV26" s="149" t="n">
        <x:f t="shared" si="121"/>
        <x:v>1</x:v>
      </x:c>
      <x:c r="AW26" s="149" t="n">
        <x:f t="shared" si="122"/>
        <x:v>0.2704470069133532</x:v>
      </x:c>
      <x:c r="AX26" s="1303" t="n">
        <x:f t="shared" si="123"/>
        <x:v>1</x:v>
      </x:c>
      <x:c r="AY26" s="149" t="n">
        <x:f t="shared" si="124"/>
        <x:v>1</x:v>
      </x:c>
      <x:c r="AZ26" s="149" t="n">
        <x:f t="shared" si="125"/>
        <x:v>1074.9867984790874</x:v>
      </x:c>
      <x:c r="BA26" s="149" t="n">
        <x:f t="shared" si="126"/>
        <x:v>0</x:v>
      </x:c>
      <x:c r="BB26" s="149" t="n">
        <x:f t="shared" si="4"/>
        <x:v>1.3</x:v>
      </x:c>
      <x:c r="BC26" s="149" t="n">
        <x:f t="shared" si="127"/>
        <x:v>0</x:v>
      </x:c>
      <x:c r="BD26" s="149" t="n">
        <x:f t="shared" si="128"/>
        <x:v>0</x:v>
      </x:c>
      <x:c r="BE26" s="149" t="str">
        <x:f t="shared" si="129"/>
        <x:v>#VALUE!</x:v>
      </x:c>
      <x:c r="BF26" s="149" t="str">
        <x:f t="shared" si="130"/>
        <x:v>#VALUE!</x:v>
      </x:c>
      <x:c r="BG26" s="149" t="str">
        <x:f t="shared" si="131"/>
        <x:v>#VALUE!</x:v>
      </x:c>
      <x:c r="BH26" s="149" t="str">
        <x:f t="shared" si="132"/>
        <x:v>#VALUE!</x:v>
      </x:c>
      <x:c r="BI26" s="149" t="str">
        <x:f t="shared" si="5"/>
        <x:v>#VALUE!</x:v>
      </x:c>
      <x:c r="BJ26" s="149" t="str">
        <x:f t="shared" si="6"/>
        <x:v>#VALUE!</x:v>
      </x:c>
      <x:c r="BK26" s="149" t="str">
        <x:f t="shared" si="7"/>
        <x:v>#VALUE!</x:v>
      </x:c>
      <x:c r="BL26" s="149" t="str">
        <x:f t="shared" si="133"/>
        <x:v>#VALUE!</x:v>
      </x:c>
      <x:c r="BM26" s="149" t="str">
        <x:f t="shared" si="134"/>
        <x:v>#VALUE!</x:v>
      </x:c>
      <x:c r="BN26" s="149" t="str">
        <x:f t="shared" si="135"/>
        <x:v>#VALUE!</x:v>
      </x:c>
      <x:c r="BO26" s="149" t="str">
        <x:f t="shared" si="136"/>
        <x:v>#VALUE!</x:v>
      </x:c>
      <x:c r="BP26" s="149" t="n">
        <x:f t="shared" si="53"/>
        <x:v>0</x:v>
      </x:c>
      <x:c r="BQ26" s="149" t="str">
        <x:f t="shared" si="137"/>
        <x:v>#VALUE!</x:v>
      </x:c>
      <x:c r="BR26" s="149" t="str">
        <x:f t="shared" si="138"/>
        <x:v>#VALUE!</x:v>
      </x:c>
      <x:c r="BS26" s="149" t="str">
        <x:f t="shared" si="139"/>
        <x:v>#VALUE!</x:v>
      </x:c>
      <x:c r="BT26" s="149" t="str">
        <x:f t="shared" si="140"/>
        <x:v>#VALUE!</x:v>
      </x:c>
      <x:c r="BU26" s="149" t="str">
        <x:f t="shared" si="141"/>
        <x:v>#VALUE!</x:v>
      </x:c>
      <x:c r="BV26" s="149" t="str">
        <x:f t="shared" si="142"/>
        <x:v>#VALUE!</x:v>
      </x:c>
      <x:c r="BW26" s="149" t="n">
        <x:f t="shared" si="8"/>
        <x:v>0</x:v>
      </x:c>
      <x:c r="BX26" s="149" t="str">
        <x:f t="shared" si="143"/>
        <x:v>#VALUE!</x:v>
      </x:c>
      <x:c r="BY26" s="149" t="str">
        <x:f t="shared" si="144"/>
        <x:v>#VALUE!</x:v>
      </x:c>
      <x:c r="BZ26" s="149" t="str">
        <x:f t="shared" si="145"/>
        <x:v>#VALUE!</x:v>
      </x:c>
      <x:c r="CA26" s="149" t="str">
        <x:f t="shared" si="146"/>
        <x:v>#VALUE!</x:v>
      </x:c>
      <x:c r="CB26" s="149" t="str">
        <x:f t="shared" si="147"/>
        <x:v>#VALUE!</x:v>
      </x:c>
      <x:c r="CC26" s="149" t="str">
        <x:f t="shared" si="148"/>
        <x:v>#VALUE!</x:v>
      </x:c>
      <x:c r="CD26" s="149" t="str">
        <x:f t="shared" si="9"/>
        <x:v>#VALUE!</x:v>
      </x:c>
      <x:c r="CE26" s="149" t="str">
        <x:f t="shared" si="10"/>
        <x:v>#VALUE!</x:v>
      </x:c>
      <x:c r="CF26" s="149" t="str">
        <x:f t="shared" si="11"/>
        <x:v>#VALUE!</x:v>
      </x:c>
      <x:c r="CG26" s="149" t="str">
        <x:f t="shared" si="149"/>
        <x:v>#VALUE!</x:v>
      </x:c>
      <x:c r="CH26" s="149" t="str">
        <x:f t="shared" si="150"/>
        <x:v>#VALUE!</x:v>
      </x:c>
      <x:c r="CI26" s="149" t="str">
        <x:f t="shared" si="151"/>
        <x:v>#VALUE!</x:v>
      </x:c>
      <x:c r="CJ26" s="149" t="str">
        <x:f t="shared" si="152"/>
        <x:v>#VALUE!</x:v>
      </x:c>
      <x:c r="CK26" s="149" t="n">
        <x:f t="shared" si="70"/>
        <x:v>0</x:v>
      </x:c>
      <x:c r="CL26" s="149" t="str">
        <x:f t="shared" si="153"/>
        <x:v>#VALUE!</x:v>
      </x:c>
      <x:c r="CM26" s="149" t="str">
        <x:f t="shared" si="154"/>
        <x:v>#VALUE!</x:v>
      </x:c>
      <x:c r="CN26" s="149" t="str">
        <x:f t="shared" si="155"/>
        <x:v>#VALUE!</x:v>
      </x:c>
      <x:c r="CO26" s="149" t="str">
        <x:f t="shared" si="156"/>
        <x:v>#VALUE!</x:v>
      </x:c>
      <x:c r="CP26" s="149" t="str">
        <x:f t="shared" si="157"/>
        <x:v>#VALUE!</x:v>
      </x:c>
      <x:c r="CQ26" s="149" t="str">
        <x:f t="shared" si="158"/>
        <x:v>#VALUE!</x:v>
      </x:c>
      <x:c r="CR26" s="149" t="n">
        <x:f t="shared" si="12"/>
        <x:v>1.3</x:v>
      </x:c>
      <x:c r="CS26" s="149" t="str">
        <x:f t="shared" si="159"/>
        <x:v>#VALUE!</x:v>
      </x:c>
      <x:c r="CT26" s="149" t="str">
        <x:f t="shared" si="160"/>
        <x:v>#VALUE!</x:v>
      </x:c>
      <x:c r="CU26" s="149" t="str">
        <x:f t="shared" si="161"/>
        <x:v>#VALUE!</x:v>
      </x:c>
      <x:c r="CV26" s="149" t="str">
        <x:f t="shared" si="162"/>
        <x:v>#VALUE!</x:v>
      </x:c>
      <x:c r="CW26" s="149" t="str">
        <x:f t="shared" si="163"/>
        <x:v>#VALUE!</x:v>
      </x:c>
      <x:c r="CX26" s="149" t="str">
        <x:f t="shared" si="164"/>
        <x:v>#VALUE!</x:v>
      </x:c>
      <x:c r="CY26" s="149" t="str">
        <x:f t="shared" si="165"/>
        <x:v>#VALUE!</x:v>
      </x:c>
      <x:c r="CZ26" s="149" t="str">
        <x:f t="shared" si="166"/>
        <x:v>#VALUE!</x:v>
      </x:c>
      <x:c r="DA26" s="149" t="str">
        <x:f t="shared" si="167"/>
        <x:v>#VALUE!</x:v>
      </x:c>
      <x:c r="DB26" s="149" t="str">
        <x:f t="shared" si="168"/>
        <x:v>#VALUE!</x:v>
      </x:c>
      <x:c r="DC26" s="149" t="str">
        <x:f t="shared" si="169"/>
        <x:v>#VALUE!</x:v>
      </x:c>
      <x:c r="DD26" s="149" t="str">
        <x:f t="shared" si="170"/>
        <x:v>#VALUE!</x:v>
      </x:c>
      <x:c r="DE26" s="149" t="str">
        <x:f t="shared" si="171"/>
        <x:v>#VALUE!</x:v>
      </x:c>
      <x:c r="DF26" s="149" t="str">
        <x:f t="shared" si="172"/>
        <x:v>#VALUE!</x:v>
      </x:c>
      <x:c r="DG26" s="1210" t="str">
        <x:f t="shared" si="173"/>
        <x:v>#VALUE!</x:v>
      </x:c>
      <x:c r="DH26" s="1210" t="str">
        <x:f t="shared" si="174"/>
        <x:v>#VALUE!</x:v>
      </x:c>
      <x:c r="DI26" s="149"/>
      <x:c r="DJ26" s="1255" t="n">
        <x:f t="shared" si="175"/>
        <x:v>2</x:v>
      </x:c>
      <x:c r="DK26" s="2097" t="n">
        <x:f t="shared" si="176"/>
        <x:v>0</x:v>
      </x:c>
      <x:c r="DL26" s="2098" t="n">
        <x:f t="shared" si="177"/>
        <x:v>0</x:v>
      </x:c>
      <x:c r="DM26" s="2097" t="str">
        <x:f t="shared" si="178"/>
        <x:v>#VALUE!</x:v>
      </x:c>
      <x:c r="DN26" s="2099" t="str">
        <x:f t="shared" si="179"/>
        <x:v>#VALUE!</x:v>
      </x:c>
      <x:c r="DO26" s="2089"/>
      <x:c r="DP26" s="2100" t="n">
        <x:f t="shared" si="180"/>
        <x:v>0</x:v>
      </x:c>
      <x:c r="DQ26" s="1861" t="n">
        <x:f t="shared" si="13"/>
        <x:v>346.42278</x:v>
      </x:c>
      <x:c r="DR26" s="1861" t="n">
        <x:f t="shared" si="14"/>
        <x:v>0.43884</x:v>
      </x:c>
      <x:c r="DS26" s="2101" t="str">
        <x:f t="shared" si="181"/>
        <x:v>#DIV/0!</x:v>
      </x:c>
      <x:c r="DT26" s="2102" t="str">
        <x:f t="shared" si="182"/>
        <x:v>#DIV/0!</x:v>
      </x:c>
      <x:c r="DU26" s="2103" t="str">
        <x:f t="shared" si="183"/>
        <x:v>#DIV/0!</x:v>
      </x:c>
      <x:c r="DV26" s="2104" t="str">
        <x:f t="shared" si="184"/>
        <x:v>#DIV/0!</x:v>
      </x:c>
    </x:row>
    <x:row r="27" ht="15.949999809265137" customHeight="1">
      <x:c r="A27" s="3196"/>
      <x:c r="B27" s="3197"/>
      <x:c r="C27" s="292"/>
      <x:c r="D27" s="296"/>
      <x:c r="E27" s="289"/>
      <x:c r="F27" s="3198"/>
      <x:c r="G27" s="3199"/>
      <x:c r="H27" s="1847"/>
      <x:c r="I27" s="3200">
        <x:f t="shared" si="15"/>
      </x:c>
      <x:c r="J27" s="3201"/>
      <x:c r="K27" s="323"/>
      <x:c r="L27" s="2269">
        <x:f t="shared" si="16"/>
      </x:c>
      <x:c r="M27" s="849"/>
      <x:c r="N27" s="2272">
        <x:f t="shared" si="105"/>
      </x:c>
      <x:c r="O27" s="3202">
        <x:f t="shared" si="106"/>
      </x:c>
      <x:c r="P27" s="3203"/>
      <x:c r="Q27" s="2095" t="n">
        <x:v>24.633333333333336</x:v>
      </x:c>
      <x:c r="R27" s="2094" t="n">
        <x:v>25</x:v>
      </x:c>
      <x:c r="S27" s="2105" t="n">
        <x:v>30</x:v>
      </x:c>
      <x:c r="T27" s="2095" t="n">
        <x:f t="shared" si="18"/>
        <x:v>26.544444444444448</x:v>
      </x:c>
      <x:c r="U27" s="2096"/>
      <x:c r="V27" s="2096"/>
      <x:c r="W27" s="2096"/>
      <x:c r="X27" s="286" t="str">
        <x:f t="shared" si="19"/>
        <x:v>#DIV/0!</x:v>
      </x:c>
      <x:c r="Y27" s="2095"/>
      <x:c r="Z27" s="1583">
        <x:f t="shared" si="107"/>
      </x:c>
      <x:c r="AA27" s="1302" t="n">
        <x:f t="shared" si="108"/>
        <x:v>0</x:v>
      </x:c>
      <x:c r="AB27" s="1302">
        <x:f t="shared" si="109"/>
      </x:c>
      <x:c r="AC27" s="1582" t="n">
        <x:f t="shared" si="23"/>
        <x:v>0.16805</x:v>
      </x:c>
      <x:c r="AD27" s="1582" t="n">
        <x:f t="shared" si="24"/>
        <x:v>0.17074</x:v>
      </x:c>
      <x:c r="AE27" s="1368">
        <x:f t="shared" si="110"/>
      </x:c>
      <x:c r="AF27" s="149">
        <x:f t="shared" si="111"/>
      </x:c>
      <x:c r="AG27" s="149">
        <x:f t="shared" si="112"/>
      </x:c>
      <x:c r="AH27" s="149" t="n">
        <x:v>0</x:v>
      </x:c>
      <x:c r="AI27" s="149" t="n">
        <x:f t="shared" si="113"/>
        <x:v>2</x:v>
      </x:c>
      <x:c r="AJ27" s="1584" t="n">
        <x:f t="shared" si="114"/>
        <x:v>1074.9867984790874</x:v>
      </x:c>
      <x:c r="AK27" s="1302" t="str">
        <x:f t="shared" si="115"/>
        <x:v>#VALUE!</x:v>
      </x:c>
      <x:c r="AL27" s="149" t="str">
        <x:f t="shared" si="116"/>
        <x:v>#VALUE!</x:v>
      </x:c>
      <x:c r="AM27" s="149" t="str">
        <x:f t="shared" si="0"/>
        <x:v>#VALUE!</x:v>
      </x:c>
      <x:c r="AN27" s="149" t="n">
        <x:f t="shared" si="1"/>
        <x:v>103.872</x:v>
      </x:c>
      <x:c r="AO27" s="149" t="n">
        <x:f t="shared" si="2"/>
        <x:v>0.2701</x:v>
      </x:c>
      <x:c r="AP27" s="149" t="n">
        <x:f t="shared" si="3"/>
        <x:v>0</x:v>
      </x:c>
      <x:c r="AQ27" s="149" t="n">
        <x:f t="shared" si="117"/>
        <x:v>6.17957310608021e-7</x:v>
      </x:c>
      <x:c r="AR27" s="149" t="n">
        <x:f t="shared" si="118"/>
        <x:v>2</x:v>
      </x:c>
      <x:c r="AS27" s="149" t="n">
        <x:f t="shared" si="119"/>
        <x:v>1074.98746277475</x:v>
      </x:c>
      <x:c r="AT27" s="149" t="n">
        <x:f t="shared" si="120"/>
        <x:v>0.0003411446699475294</x:v>
      </x:c>
      <x:c r="AU27" s="149" t="n">
        <x:f t="shared" si="36"/>
        <x:v>0</x:v>
      </x:c>
      <x:c r="AV27" s="149" t="n">
        <x:f t="shared" si="121"/>
        <x:v>1</x:v>
      </x:c>
      <x:c r="AW27" s="149" t="n">
        <x:f t="shared" si="122"/>
        <x:v>0.2704470069133532</x:v>
      </x:c>
      <x:c r="AX27" s="1303" t="n">
        <x:f t="shared" si="123"/>
        <x:v>1</x:v>
      </x:c>
      <x:c r="AY27" s="149" t="n">
        <x:f t="shared" si="124"/>
        <x:v>1</x:v>
      </x:c>
      <x:c r="AZ27" s="149" t="n">
        <x:f t="shared" si="125"/>
        <x:v>1074.9867984790874</x:v>
      </x:c>
      <x:c r="BA27" s="149" t="n">
        <x:f t="shared" si="126"/>
        <x:v>0</x:v>
      </x:c>
      <x:c r="BB27" s="149" t="n">
        <x:f t="shared" si="4"/>
        <x:v>1.3</x:v>
      </x:c>
      <x:c r="BC27" s="149" t="n">
        <x:f t="shared" si="127"/>
        <x:v>0</x:v>
      </x:c>
      <x:c r="BD27" s="149" t="n">
        <x:f t="shared" si="128"/>
        <x:v>0</x:v>
      </x:c>
      <x:c r="BE27" s="149" t="str">
        <x:f t="shared" si="129"/>
        <x:v>#VALUE!</x:v>
      </x:c>
      <x:c r="BF27" s="149" t="str">
        <x:f t="shared" si="130"/>
        <x:v>#VALUE!</x:v>
      </x:c>
      <x:c r="BG27" s="149" t="str">
        <x:f t="shared" si="131"/>
        <x:v>#VALUE!</x:v>
      </x:c>
      <x:c r="BH27" s="149" t="str">
        <x:f t="shared" si="132"/>
        <x:v>#VALUE!</x:v>
      </x:c>
      <x:c r="BI27" s="149" t="str">
        <x:f t="shared" si="5"/>
        <x:v>#VALUE!</x:v>
      </x:c>
      <x:c r="BJ27" s="149" t="str">
        <x:f t="shared" si="6"/>
        <x:v>#VALUE!</x:v>
      </x:c>
      <x:c r="BK27" s="149" t="str">
        <x:f t="shared" si="7"/>
        <x:v>#VALUE!</x:v>
      </x:c>
      <x:c r="BL27" s="149" t="str">
        <x:f t="shared" si="133"/>
        <x:v>#VALUE!</x:v>
      </x:c>
      <x:c r="BM27" s="149" t="str">
        <x:f t="shared" si="134"/>
        <x:v>#VALUE!</x:v>
      </x:c>
      <x:c r="BN27" s="149" t="str">
        <x:f t="shared" si="135"/>
        <x:v>#VALUE!</x:v>
      </x:c>
      <x:c r="BO27" s="149" t="str">
        <x:f t="shared" si="136"/>
        <x:v>#VALUE!</x:v>
      </x:c>
      <x:c r="BP27" s="149" t="n">
        <x:f t="shared" si="53"/>
        <x:v>0</x:v>
      </x:c>
      <x:c r="BQ27" s="149" t="str">
        <x:f t="shared" si="137"/>
        <x:v>#VALUE!</x:v>
      </x:c>
      <x:c r="BR27" s="149" t="str">
        <x:f t="shared" si="138"/>
        <x:v>#VALUE!</x:v>
      </x:c>
      <x:c r="BS27" s="149" t="str">
        <x:f t="shared" si="139"/>
        <x:v>#VALUE!</x:v>
      </x:c>
      <x:c r="BT27" s="149" t="str">
        <x:f t="shared" si="140"/>
        <x:v>#VALUE!</x:v>
      </x:c>
      <x:c r="BU27" s="149" t="str">
        <x:f t="shared" si="141"/>
        <x:v>#VALUE!</x:v>
      </x:c>
      <x:c r="BV27" s="149" t="str">
        <x:f t="shared" si="142"/>
        <x:v>#VALUE!</x:v>
      </x:c>
      <x:c r="BW27" s="149" t="n">
        <x:f t="shared" si="8"/>
        <x:v>0</x:v>
      </x:c>
      <x:c r="BX27" s="149" t="str">
        <x:f t="shared" si="143"/>
        <x:v>#VALUE!</x:v>
      </x:c>
      <x:c r="BY27" s="149" t="str">
        <x:f t="shared" si="144"/>
        <x:v>#VALUE!</x:v>
      </x:c>
      <x:c r="BZ27" s="149" t="str">
        <x:f t="shared" si="145"/>
        <x:v>#VALUE!</x:v>
      </x:c>
      <x:c r="CA27" s="149" t="str">
        <x:f t="shared" si="146"/>
        <x:v>#VALUE!</x:v>
      </x:c>
      <x:c r="CB27" s="149" t="str">
        <x:f t="shared" si="147"/>
        <x:v>#VALUE!</x:v>
      </x:c>
      <x:c r="CC27" s="149" t="str">
        <x:f t="shared" si="148"/>
        <x:v>#VALUE!</x:v>
      </x:c>
      <x:c r="CD27" s="149" t="str">
        <x:f t="shared" si="9"/>
        <x:v>#VALUE!</x:v>
      </x:c>
      <x:c r="CE27" s="149" t="str">
        <x:f t="shared" si="10"/>
        <x:v>#VALUE!</x:v>
      </x:c>
      <x:c r="CF27" s="149" t="str">
        <x:f t="shared" si="11"/>
        <x:v>#VALUE!</x:v>
      </x:c>
      <x:c r="CG27" s="149" t="str">
        <x:f t="shared" si="149"/>
        <x:v>#VALUE!</x:v>
      </x:c>
      <x:c r="CH27" s="149" t="str">
        <x:f t="shared" si="150"/>
        <x:v>#VALUE!</x:v>
      </x:c>
      <x:c r="CI27" s="149" t="str">
        <x:f t="shared" si="151"/>
        <x:v>#VALUE!</x:v>
      </x:c>
      <x:c r="CJ27" s="149" t="str">
        <x:f t="shared" si="152"/>
        <x:v>#VALUE!</x:v>
      </x:c>
      <x:c r="CK27" s="149" t="n">
        <x:f t="shared" si="70"/>
        <x:v>0</x:v>
      </x:c>
      <x:c r="CL27" s="149" t="str">
        <x:f t="shared" si="153"/>
        <x:v>#VALUE!</x:v>
      </x:c>
      <x:c r="CM27" s="149" t="str">
        <x:f t="shared" si="154"/>
        <x:v>#VALUE!</x:v>
      </x:c>
      <x:c r="CN27" s="149" t="str">
        <x:f t="shared" si="155"/>
        <x:v>#VALUE!</x:v>
      </x:c>
      <x:c r="CO27" s="149" t="str">
        <x:f t="shared" si="156"/>
        <x:v>#VALUE!</x:v>
      </x:c>
      <x:c r="CP27" s="149" t="str">
        <x:f t="shared" si="157"/>
        <x:v>#VALUE!</x:v>
      </x:c>
      <x:c r="CQ27" s="149" t="str">
        <x:f t="shared" si="158"/>
        <x:v>#VALUE!</x:v>
      </x:c>
      <x:c r="CR27" s="149" t="n">
        <x:f t="shared" si="12"/>
        <x:v>1.3</x:v>
      </x:c>
      <x:c r="CS27" s="149" t="str">
        <x:f t="shared" si="159"/>
        <x:v>#VALUE!</x:v>
      </x:c>
      <x:c r="CT27" s="149" t="str">
        <x:f t="shared" si="160"/>
        <x:v>#VALUE!</x:v>
      </x:c>
      <x:c r="CU27" s="149" t="str">
        <x:f t="shared" si="161"/>
        <x:v>#VALUE!</x:v>
      </x:c>
      <x:c r="CV27" s="149" t="str">
        <x:f t="shared" si="162"/>
        <x:v>#VALUE!</x:v>
      </x:c>
      <x:c r="CW27" s="149" t="str">
        <x:f t="shared" si="163"/>
        <x:v>#VALUE!</x:v>
      </x:c>
      <x:c r="CX27" s="149" t="str">
        <x:f t="shared" si="164"/>
        <x:v>#VALUE!</x:v>
      </x:c>
      <x:c r="CY27" s="149" t="str">
        <x:f t="shared" si="165"/>
        <x:v>#VALUE!</x:v>
      </x:c>
      <x:c r="CZ27" s="149" t="str">
        <x:f t="shared" si="166"/>
        <x:v>#VALUE!</x:v>
      </x:c>
      <x:c r="DA27" s="149" t="str">
        <x:f t="shared" si="167"/>
        <x:v>#VALUE!</x:v>
      </x:c>
      <x:c r="DB27" s="149" t="str">
        <x:f t="shared" si="168"/>
        <x:v>#VALUE!</x:v>
      </x:c>
      <x:c r="DC27" s="149" t="str">
        <x:f t="shared" si="169"/>
        <x:v>#VALUE!</x:v>
      </x:c>
      <x:c r="DD27" s="149" t="str">
        <x:f t="shared" si="170"/>
        <x:v>#VALUE!</x:v>
      </x:c>
      <x:c r="DE27" s="149" t="str">
        <x:f t="shared" si="171"/>
        <x:v>#VALUE!</x:v>
      </x:c>
      <x:c r="DF27" s="149" t="str">
        <x:f t="shared" si="172"/>
        <x:v>#VALUE!</x:v>
      </x:c>
      <x:c r="DG27" s="1210" t="str">
        <x:f t="shared" si="173"/>
        <x:v>#VALUE!</x:v>
      </x:c>
      <x:c r="DH27" s="1210" t="str">
        <x:f t="shared" si="174"/>
        <x:v>#VALUE!</x:v>
      </x:c>
      <x:c r="DI27" s="149"/>
      <x:c r="DJ27" s="1255" t="n">
        <x:f t="shared" si="175"/>
        <x:v>2</x:v>
      </x:c>
      <x:c r="DK27" s="2097" t="n">
        <x:f t="shared" si="176"/>
        <x:v>0</x:v>
      </x:c>
      <x:c r="DL27" s="2098" t="n">
        <x:f t="shared" si="177"/>
        <x:v>0</x:v>
      </x:c>
      <x:c r="DM27" s="2097" t="str">
        <x:f t="shared" si="178"/>
        <x:v>#VALUE!</x:v>
      </x:c>
      <x:c r="DN27" s="2099" t="str">
        <x:f t="shared" si="179"/>
        <x:v>#VALUE!</x:v>
      </x:c>
      <x:c r="DO27" s="2089"/>
      <x:c r="DP27" s="2100" t="n">
        <x:f t="shared" si="180"/>
        <x:v>0</x:v>
      </x:c>
      <x:c r="DQ27" s="1861" t="n">
        <x:f t="shared" si="13"/>
        <x:v>346.42278</x:v>
      </x:c>
      <x:c r="DR27" s="1861" t="n">
        <x:f t="shared" si="14"/>
        <x:v>0.43884</x:v>
      </x:c>
      <x:c r="DS27" s="2101" t="str">
        <x:f t="shared" si="181"/>
        <x:v>#DIV/0!</x:v>
      </x:c>
      <x:c r="DT27" s="2102" t="str">
        <x:f t="shared" si="182"/>
        <x:v>#DIV/0!</x:v>
      </x:c>
      <x:c r="DU27" s="2103" t="str">
        <x:f t="shared" si="183"/>
        <x:v>#DIV/0!</x:v>
      </x:c>
      <x:c r="DV27" s="2104" t="str">
        <x:f t="shared" si="184"/>
        <x:v>#DIV/0!</x:v>
      </x:c>
    </x:row>
    <x:row r="28" ht="15.600000381469727" customHeight="1">
      <x:c r="A28" s="3196"/>
      <x:c r="B28" s="3197"/>
      <x:c r="C28" s="292"/>
      <x:c r="D28" s="296"/>
      <x:c r="E28" s="289"/>
      <x:c r="F28" s="3198"/>
      <x:c r="G28" s="3199"/>
      <x:c r="H28" s="1847"/>
      <x:c r="I28" s="3200">
        <x:f t="shared" si="15"/>
      </x:c>
      <x:c r="J28" s="3201"/>
      <x:c r="K28" s="323"/>
      <x:c r="L28" s="2269">
        <x:f t="shared" si="16"/>
      </x:c>
      <x:c r="M28" s="849"/>
      <x:c r="N28" s="2272">
        <x:f t="shared" si="105"/>
      </x:c>
      <x:c r="O28" s="3202">
        <x:f t="shared" si="106"/>
      </x:c>
      <x:c r="P28" s="3203"/>
      <x:c r="Q28" s="2095" t="n">
        <x:v>24.633333333333336</x:v>
      </x:c>
      <x:c r="R28" s="2094" t="n">
        <x:v>25</x:v>
      </x:c>
      <x:c r="S28" s="2105" t="n">
        <x:v>30</x:v>
      </x:c>
      <x:c r="T28" s="2095" t="n">
        <x:f t="shared" si="18"/>
        <x:v>26.544444444444448</x:v>
      </x:c>
      <x:c r="U28" s="2096"/>
      <x:c r="V28" s="2096"/>
      <x:c r="W28" s="2096"/>
      <x:c r="X28" s="286" t="str">
        <x:f t="shared" si="19"/>
        <x:v>#DIV/0!</x:v>
      </x:c>
      <x:c r="Y28" s="2095"/>
      <x:c r="Z28" s="1583">
        <x:f t="shared" si="107"/>
      </x:c>
      <x:c r="AA28" s="1302" t="n">
        <x:f t="shared" si="108"/>
        <x:v>0</x:v>
      </x:c>
      <x:c r="AB28" s="1302">
        <x:f t="shared" si="109"/>
      </x:c>
      <x:c r="AC28" s="1582" t="n">
        <x:f t="shared" si="23"/>
        <x:v>0.16805</x:v>
      </x:c>
      <x:c r="AD28" s="1582" t="n">
        <x:f t="shared" si="24"/>
        <x:v>0.17074</x:v>
      </x:c>
      <x:c r="AE28" s="1368">
        <x:f t="shared" si="110"/>
      </x:c>
      <x:c r="AF28" s="149">
        <x:f t="shared" si="111"/>
      </x:c>
      <x:c r="AG28" s="149">
        <x:f t="shared" si="112"/>
      </x:c>
      <x:c r="AH28" s="149"/>
      <x:c r="AI28" s="149" t="n">
        <x:f t="shared" si="113"/>
        <x:v>2</x:v>
      </x:c>
      <x:c r="AJ28" s="1584" t="n">
        <x:f t="shared" si="114"/>
        <x:v>1074.9867984790874</x:v>
      </x:c>
      <x:c r="AK28" s="1302" t="str">
        <x:f t="shared" si="115"/>
        <x:v>#VALUE!</x:v>
      </x:c>
      <x:c r="AL28" s="149" t="str">
        <x:f t="shared" si="116"/>
        <x:v>#VALUE!</x:v>
      </x:c>
      <x:c r="AM28" s="149" t="str">
        <x:f t="shared" si="0"/>
        <x:v>#VALUE!</x:v>
      </x:c>
      <x:c r="AN28" s="149" t="n">
        <x:f t="shared" si="1"/>
        <x:v>103.872</x:v>
      </x:c>
      <x:c r="AO28" s="149" t="n">
        <x:f t="shared" si="2"/>
        <x:v>0.2701</x:v>
      </x:c>
      <x:c r="AP28" s="149" t="n">
        <x:f t="shared" si="3"/>
        <x:v>0</x:v>
      </x:c>
      <x:c r="AQ28" s="149" t="n">
        <x:f t="shared" si="117"/>
        <x:v>6.17957310608021e-7</x:v>
      </x:c>
      <x:c r="AR28" s="149" t="n">
        <x:f t="shared" si="118"/>
        <x:v>2</x:v>
      </x:c>
      <x:c r="AS28" s="149" t="n">
        <x:f t="shared" si="119"/>
        <x:v>1074.98746277475</x:v>
      </x:c>
      <x:c r="AT28" s="149" t="n">
        <x:f t="shared" si="120"/>
        <x:v>0.0003411446699475294</x:v>
      </x:c>
      <x:c r="AU28" s="149" t="n">
        <x:f t="shared" si="36"/>
        <x:v>0</x:v>
      </x:c>
      <x:c r="AV28" s="149" t="n">
        <x:f t="shared" si="121"/>
        <x:v>1</x:v>
      </x:c>
      <x:c r="AW28" s="149" t="n">
        <x:f t="shared" si="122"/>
        <x:v>0.2704470069133532</x:v>
      </x:c>
      <x:c r="AX28" s="1303" t="n">
        <x:f t="shared" si="123"/>
        <x:v>1</x:v>
      </x:c>
      <x:c r="AY28" s="149" t="n">
        <x:f t="shared" si="124"/>
        <x:v>1</x:v>
      </x:c>
      <x:c r="AZ28" s="149" t="n">
        <x:f t="shared" si="125"/>
        <x:v>1074.9867984790874</x:v>
      </x:c>
      <x:c r="BA28" s="149" t="n">
        <x:f t="shared" si="126"/>
        <x:v>0</x:v>
      </x:c>
      <x:c r="BB28" s="149" t="n">
        <x:f t="shared" si="4"/>
        <x:v>1.3</x:v>
      </x:c>
      <x:c r="BC28" s="149" t="n">
        <x:f t="shared" si="127"/>
        <x:v>0</x:v>
      </x:c>
      <x:c r="BD28" s="149" t="n">
        <x:f t="shared" si="128"/>
        <x:v>0</x:v>
      </x:c>
      <x:c r="BE28" s="149" t="str">
        <x:f t="shared" si="129"/>
        <x:v>#VALUE!</x:v>
      </x:c>
      <x:c r="BF28" s="149" t="str">
        <x:f t="shared" si="130"/>
        <x:v>#VALUE!</x:v>
      </x:c>
      <x:c r="BG28" s="149" t="str">
        <x:f t="shared" si="131"/>
        <x:v>#VALUE!</x:v>
      </x:c>
      <x:c r="BH28" s="149" t="str">
        <x:f t="shared" si="132"/>
        <x:v>#VALUE!</x:v>
      </x:c>
      <x:c r="BI28" s="149" t="str">
        <x:f t="shared" si="5"/>
        <x:v>#VALUE!</x:v>
      </x:c>
      <x:c r="BJ28" s="149" t="str">
        <x:f t="shared" si="6"/>
        <x:v>#VALUE!</x:v>
      </x:c>
      <x:c r="BK28" s="149" t="str">
        <x:f t="shared" si="7"/>
        <x:v>#VALUE!</x:v>
      </x:c>
      <x:c r="BL28" s="149" t="str">
        <x:f t="shared" si="133"/>
        <x:v>#VALUE!</x:v>
      </x:c>
      <x:c r="BM28" s="149" t="str">
        <x:f t="shared" si="134"/>
        <x:v>#VALUE!</x:v>
      </x:c>
      <x:c r="BN28" s="149" t="str">
        <x:f t="shared" si="135"/>
        <x:v>#VALUE!</x:v>
      </x:c>
      <x:c r="BO28" s="149" t="str">
        <x:f t="shared" si="136"/>
        <x:v>#VALUE!</x:v>
      </x:c>
      <x:c r="BP28" s="149" t="n">
        <x:f t="shared" si="53"/>
        <x:v>0</x:v>
      </x:c>
      <x:c r="BQ28" s="149" t="str">
        <x:f t="shared" si="137"/>
        <x:v>#VALUE!</x:v>
      </x:c>
      <x:c r="BR28" s="149" t="str">
        <x:f t="shared" si="138"/>
        <x:v>#VALUE!</x:v>
      </x:c>
      <x:c r="BS28" s="149" t="str">
        <x:f t="shared" si="139"/>
        <x:v>#VALUE!</x:v>
      </x:c>
      <x:c r="BT28" s="149" t="str">
        <x:f t="shared" si="140"/>
        <x:v>#VALUE!</x:v>
      </x:c>
      <x:c r="BU28" s="149" t="str">
        <x:f t="shared" si="141"/>
        <x:v>#VALUE!</x:v>
      </x:c>
      <x:c r="BV28" s="149" t="str">
        <x:f t="shared" si="142"/>
        <x:v>#VALUE!</x:v>
      </x:c>
      <x:c r="BW28" s="149" t="n">
        <x:f t="shared" si="8"/>
        <x:v>0</x:v>
      </x:c>
      <x:c r="BX28" s="149" t="str">
        <x:f t="shared" si="143"/>
        <x:v>#VALUE!</x:v>
      </x:c>
      <x:c r="BY28" s="149" t="str">
        <x:f t="shared" si="144"/>
        <x:v>#VALUE!</x:v>
      </x:c>
      <x:c r="BZ28" s="149" t="str">
        <x:f t="shared" si="145"/>
        <x:v>#VALUE!</x:v>
      </x:c>
      <x:c r="CA28" s="149" t="str">
        <x:f t="shared" si="146"/>
        <x:v>#VALUE!</x:v>
      </x:c>
      <x:c r="CB28" s="149" t="str">
        <x:f t="shared" si="147"/>
        <x:v>#VALUE!</x:v>
      </x:c>
      <x:c r="CC28" s="149" t="str">
        <x:f t="shared" si="148"/>
        <x:v>#VALUE!</x:v>
      </x:c>
      <x:c r="CD28" s="149" t="str">
        <x:f t="shared" si="9"/>
        <x:v>#VALUE!</x:v>
      </x:c>
      <x:c r="CE28" s="149" t="str">
        <x:f t="shared" si="10"/>
        <x:v>#VALUE!</x:v>
      </x:c>
      <x:c r="CF28" s="149" t="str">
        <x:f t="shared" si="11"/>
        <x:v>#VALUE!</x:v>
      </x:c>
      <x:c r="CG28" s="149" t="str">
        <x:f t="shared" si="149"/>
        <x:v>#VALUE!</x:v>
      </x:c>
      <x:c r="CH28" s="149" t="str">
        <x:f t="shared" si="150"/>
        <x:v>#VALUE!</x:v>
      </x:c>
      <x:c r="CI28" s="149" t="str">
        <x:f t="shared" si="151"/>
        <x:v>#VALUE!</x:v>
      </x:c>
      <x:c r="CJ28" s="149" t="str">
        <x:f t="shared" si="152"/>
        <x:v>#VALUE!</x:v>
      </x:c>
      <x:c r="CK28" s="149" t="n">
        <x:f t="shared" si="70"/>
        <x:v>0</x:v>
      </x:c>
      <x:c r="CL28" s="149" t="str">
        <x:f t="shared" si="153"/>
        <x:v>#VALUE!</x:v>
      </x:c>
      <x:c r="CM28" s="149" t="str">
        <x:f t="shared" si="154"/>
        <x:v>#VALUE!</x:v>
      </x:c>
      <x:c r="CN28" s="149" t="str">
        <x:f t="shared" si="155"/>
        <x:v>#VALUE!</x:v>
      </x:c>
      <x:c r="CO28" s="149" t="str">
        <x:f t="shared" si="156"/>
        <x:v>#VALUE!</x:v>
      </x:c>
      <x:c r="CP28" s="149" t="str">
        <x:f t="shared" si="157"/>
        <x:v>#VALUE!</x:v>
      </x:c>
      <x:c r="CQ28" s="149" t="str">
        <x:f t="shared" si="158"/>
        <x:v>#VALUE!</x:v>
      </x:c>
      <x:c r="CR28" s="149" t="n">
        <x:f t="shared" si="12"/>
        <x:v>1.3</x:v>
      </x:c>
      <x:c r="CS28" s="149" t="str">
        <x:f t="shared" si="159"/>
        <x:v>#VALUE!</x:v>
      </x:c>
      <x:c r="CT28" s="149" t="str">
        <x:f t="shared" si="160"/>
        <x:v>#VALUE!</x:v>
      </x:c>
      <x:c r="CU28" s="149" t="str">
        <x:f t="shared" si="161"/>
        <x:v>#VALUE!</x:v>
      </x:c>
      <x:c r="CV28" s="149" t="str">
        <x:f t="shared" si="162"/>
        <x:v>#VALUE!</x:v>
      </x:c>
      <x:c r="CW28" s="149" t="str">
        <x:f t="shared" si="163"/>
        <x:v>#VALUE!</x:v>
      </x:c>
      <x:c r="CX28" s="149" t="str">
        <x:f t="shared" si="164"/>
        <x:v>#VALUE!</x:v>
      </x:c>
      <x:c r="CY28" s="149" t="str">
        <x:f t="shared" si="165"/>
        <x:v>#VALUE!</x:v>
      </x:c>
      <x:c r="CZ28" s="149" t="str">
        <x:f t="shared" si="166"/>
        <x:v>#VALUE!</x:v>
      </x:c>
      <x:c r="DA28" s="149" t="str">
        <x:f t="shared" si="167"/>
        <x:v>#VALUE!</x:v>
      </x:c>
      <x:c r="DB28" s="149" t="str">
        <x:f t="shared" si="168"/>
        <x:v>#VALUE!</x:v>
      </x:c>
      <x:c r="DC28" s="149" t="str">
        <x:f t="shared" si="169"/>
        <x:v>#VALUE!</x:v>
      </x:c>
      <x:c r="DD28" s="149" t="str">
        <x:f t="shared" si="170"/>
        <x:v>#VALUE!</x:v>
      </x:c>
      <x:c r="DE28" s="149" t="str">
        <x:f t="shared" si="171"/>
        <x:v>#VALUE!</x:v>
      </x:c>
      <x:c r="DF28" s="149" t="str">
        <x:f t="shared" si="172"/>
        <x:v>#VALUE!</x:v>
      </x:c>
      <x:c r="DG28" s="1210" t="str">
        <x:f t="shared" si="173"/>
        <x:v>#VALUE!</x:v>
      </x:c>
      <x:c r="DH28" s="1210" t="str">
        <x:f t="shared" si="174"/>
        <x:v>#VALUE!</x:v>
      </x:c>
      <x:c r="DI28" s="149"/>
      <x:c r="DJ28" s="1255" t="n">
        <x:f t="shared" si="175"/>
        <x:v>2</x:v>
      </x:c>
      <x:c r="DK28" s="2097" t="n">
        <x:f t="shared" si="176"/>
        <x:v>0</x:v>
      </x:c>
      <x:c r="DL28" s="2098" t="n">
        <x:f t="shared" si="177"/>
        <x:v>0</x:v>
      </x:c>
      <x:c r="DM28" s="2097" t="str">
        <x:f t="shared" si="178"/>
        <x:v>#VALUE!</x:v>
      </x:c>
      <x:c r="DN28" s="2099" t="str">
        <x:f t="shared" si="179"/>
        <x:v>#VALUE!</x:v>
      </x:c>
      <x:c r="DO28" s="2089"/>
      <x:c r="DP28" s="2100" t="n">
        <x:f t="shared" si="180"/>
        <x:v>0</x:v>
      </x:c>
      <x:c r="DQ28" s="1861" t="n">
        <x:f t="shared" si="13"/>
        <x:v>346.42278</x:v>
      </x:c>
      <x:c r="DR28" s="1861" t="n">
        <x:f t="shared" si="14"/>
        <x:v>0.43884</x:v>
      </x:c>
      <x:c r="DS28" s="2101" t="str">
        <x:f t="shared" si="181"/>
        <x:v>#DIV/0!</x:v>
      </x:c>
      <x:c r="DT28" s="2102" t="str">
        <x:f t="shared" si="182"/>
        <x:v>#DIV/0!</x:v>
      </x:c>
      <x:c r="DU28" s="2103" t="str">
        <x:f t="shared" si="183"/>
        <x:v>#DIV/0!</x:v>
      </x:c>
      <x:c r="DV28" s="2104" t="str">
        <x:f t="shared" si="184"/>
        <x:v>#DIV/0!</x:v>
      </x:c>
    </x:row>
    <x:row r="29" ht="15.949999809265137" hidden="1" customHeight="1">
      <x:c r="A29" s="3196"/>
      <x:c r="B29" s="3197"/>
      <x:c r="C29" s="292"/>
      <x:c r="D29" s="288"/>
      <x:c r="E29" s="289"/>
      <x:c r="F29" s="3198"/>
      <x:c r="G29" s="3199"/>
      <x:c r="H29" s="1847"/>
      <x:c r="I29" s="3200">
        <x:f t="shared" si="15"/>
      </x:c>
      <x:c r="J29" s="3201"/>
      <x:c r="K29" s="323"/>
      <x:c r="L29" s="2269">
        <x:f t="shared" si="16"/>
      </x:c>
      <x:c r="M29" s="849"/>
      <x:c r="N29" s="2272">
        <x:f t="shared" si="17"/>
      </x:c>
      <x:c r="O29" s="3202">
        <x:f t="shared" si="103"/>
      </x:c>
      <x:c r="P29" s="3203"/>
      <x:c r="Q29" s="2095" t="n">
        <x:v>24.633333333333336</x:v>
      </x:c>
      <x:c r="R29" s="2094" t="n">
        <x:v>25</x:v>
      </x:c>
      <x:c r="S29" s="2105" t="n">
        <x:v>30</x:v>
      </x:c>
      <x:c r="T29" s="2095" t="n">
        <x:f t="shared" si="18"/>
        <x:v>26.544444444444448</x:v>
      </x:c>
      <x:c r="U29" s="2096"/>
      <x:c r="V29" s="2096"/>
      <x:c r="W29" s="2096"/>
      <x:c r="X29" s="286" t="str">
        <x:f t="shared" si="19"/>
        <x:v>#DIV/0!</x:v>
      </x:c>
      <x:c r="Y29" s="2095"/>
      <x:c r="Z29" s="1583">
        <x:f t="shared" si="20"/>
      </x:c>
      <x:c r="AA29" s="1302" t="n">
        <x:f t="shared" si="21"/>
        <x:v>0</x:v>
      </x:c>
      <x:c r="AB29" s="1302">
        <x:f t="shared" si="22"/>
      </x:c>
      <x:c r="AC29" s="1582" t="n">
        <x:f t="shared" si="23"/>
        <x:v>0.16805</x:v>
      </x:c>
      <x:c r="AD29" s="1582" t="n">
        <x:f t="shared" si="24"/>
        <x:v>0.17074</x:v>
      </x:c>
      <x:c r="AE29" s="1368">
        <x:f t="shared" si="25"/>
      </x:c>
      <x:c r="AF29" s="149">
        <x:f t="shared" si="26"/>
      </x:c>
      <x:c r="AG29" s="149">
        <x:f t="shared" si="27"/>
      </x:c>
      <x:c r="AH29" s="149" t="n">
        <x:v>0</x:v>
      </x:c>
      <x:c r="AI29" s="149" t="n">
        <x:f t="shared" si="28"/>
        <x:v>2</x:v>
      </x:c>
      <x:c r="AJ29" s="1584" t="n">
        <x:f t="shared" si="29"/>
        <x:v>1074.9867984790874</x:v>
      </x:c>
      <x:c r="AK29" s="1302" t="str">
        <x:f t="shared" si="30"/>
        <x:v>#VALUE!</x:v>
      </x:c>
      <x:c r="AL29" s="149" t="str">
        <x:f t="shared" si="31"/>
        <x:v>#VALUE!</x:v>
      </x:c>
      <x:c r="AM29" s="149" t="str">
        <x:f t="shared" si="0"/>
        <x:v>#VALUE!</x:v>
      </x:c>
      <x:c r="AN29" s="149" t="n">
        <x:f t="shared" si="1"/>
        <x:v>103.872</x:v>
      </x:c>
      <x:c r="AO29" s="149" t="n">
        <x:f t="shared" si="2"/>
        <x:v>0.2701</x:v>
      </x:c>
      <x:c r="AP29" s="149" t="n">
        <x:f t="shared" si="3"/>
        <x:v>0</x:v>
      </x:c>
      <x:c r="AQ29" s="149" t="n">
        <x:f t="shared" si="32"/>
        <x:v>6.17957310608021e-7</x:v>
      </x:c>
      <x:c r="AR29" s="149" t="n">
        <x:f t="shared" si="33"/>
        <x:v>2</x:v>
      </x:c>
      <x:c r="AS29" s="149" t="n">
        <x:f t="shared" si="34"/>
        <x:v>1074.98746277475</x:v>
      </x:c>
      <x:c r="AT29" s="149" t="n">
        <x:f t="shared" si="35"/>
        <x:v>0.0003411446699475294</x:v>
      </x:c>
      <x:c r="AU29" s="149" t="n">
        <x:f t="shared" si="36"/>
        <x:v>0</x:v>
      </x:c>
      <x:c r="AV29" s="149" t="n">
        <x:f t="shared" si="37"/>
        <x:v>1</x:v>
      </x:c>
      <x:c r="AW29" s="149" t="n">
        <x:f t="shared" si="38"/>
        <x:v>0.2704470069133532</x:v>
      </x:c>
      <x:c r="AX29" s="1303" t="n">
        <x:f t="shared" si="39"/>
        <x:v>1</x:v>
      </x:c>
      <x:c r="AY29" s="149" t="n">
        <x:f t="shared" si="40"/>
        <x:v>1</x:v>
      </x:c>
      <x:c r="AZ29" s="149" t="n">
        <x:f t="shared" si="41"/>
        <x:v>1074.9867984790874</x:v>
      </x:c>
      <x:c r="BA29" s="149" t="n">
        <x:f t="shared" si="42"/>
        <x:v>0</x:v>
      </x:c>
      <x:c r="BB29" s="149" t="n">
        <x:f t="shared" si="4"/>
        <x:v>1.3</x:v>
      </x:c>
      <x:c r="BC29" s="149" t="n">
        <x:f t="shared" si="43"/>
        <x:v>0</x:v>
      </x:c>
      <x:c r="BD29" s="149" t="n">
        <x:f t="shared" si="44"/>
        <x:v>0</x:v>
      </x:c>
      <x:c r="BE29" s="149" t="str">
        <x:f t="shared" si="45"/>
        <x:v>#VALUE!</x:v>
      </x:c>
      <x:c r="BF29" s="149" t="str">
        <x:f t="shared" si="46"/>
        <x:v>#VALUE!</x:v>
      </x:c>
      <x:c r="BG29" s="149" t="str">
        <x:f t="shared" si="47"/>
        <x:v>#VALUE!</x:v>
      </x:c>
      <x:c r="BH29" s="149" t="str">
        <x:f t="shared" si="48"/>
        <x:v>#VALUE!</x:v>
      </x:c>
      <x:c r="BI29" s="149" t="str">
        <x:f t="shared" si="5"/>
        <x:v>#VALUE!</x:v>
      </x:c>
      <x:c r="BJ29" s="149" t="str">
        <x:f t="shared" si="6"/>
        <x:v>#VALUE!</x:v>
      </x:c>
      <x:c r="BK29" s="149" t="str">
        <x:f t="shared" si="7"/>
        <x:v>#VALUE!</x:v>
      </x:c>
      <x:c r="BL29" s="149" t="str">
        <x:f t="shared" si="49"/>
        <x:v>#VALUE!</x:v>
      </x:c>
      <x:c r="BM29" s="149" t="str">
        <x:f t="shared" si="50"/>
        <x:v>#VALUE!</x:v>
      </x:c>
      <x:c r="BN29" s="149" t="str">
        <x:f t="shared" si="51"/>
        <x:v>#VALUE!</x:v>
      </x:c>
      <x:c r="BO29" s="149" t="str">
        <x:f t="shared" si="52"/>
        <x:v>#VALUE!</x:v>
      </x:c>
      <x:c r="BP29" s="149" t="n">
        <x:f t="shared" si="53"/>
        <x:v>0</x:v>
      </x:c>
      <x:c r="BQ29" s="149" t="str">
        <x:f t="shared" si="54"/>
        <x:v>#VALUE!</x:v>
      </x:c>
      <x:c r="BR29" s="149" t="str">
        <x:f t="shared" si="55"/>
        <x:v>#VALUE!</x:v>
      </x:c>
      <x:c r="BS29" s="149" t="str">
        <x:f t="shared" si="56"/>
        <x:v>#VALUE!</x:v>
      </x:c>
      <x:c r="BT29" s="149" t="str">
        <x:f t="shared" si="57"/>
        <x:v>#VALUE!</x:v>
      </x:c>
      <x:c r="BU29" s="149" t="str">
        <x:f t="shared" si="58"/>
        <x:v>#VALUE!</x:v>
      </x:c>
      <x:c r="BV29" s="149" t="str">
        <x:f t="shared" si="59"/>
        <x:v>#VALUE!</x:v>
      </x:c>
      <x:c r="BW29" s="149" t="n">
        <x:f t="shared" si="8"/>
        <x:v>0</x:v>
      </x:c>
      <x:c r="BX29" s="149" t="str">
        <x:f t="shared" si="60"/>
        <x:v>#VALUE!</x:v>
      </x:c>
      <x:c r="BY29" s="149" t="str">
        <x:f t="shared" si="61"/>
        <x:v>#VALUE!</x:v>
      </x:c>
      <x:c r="BZ29" s="149" t="str">
        <x:f t="shared" si="62"/>
        <x:v>#VALUE!</x:v>
      </x:c>
      <x:c r="CA29" s="149" t="str">
        <x:f t="shared" si="63"/>
        <x:v>#VALUE!</x:v>
      </x:c>
      <x:c r="CB29" s="149" t="str">
        <x:f t="shared" si="64"/>
        <x:v>#VALUE!</x:v>
      </x:c>
      <x:c r="CC29" s="149" t="str">
        <x:f t="shared" si="65"/>
        <x:v>#VALUE!</x:v>
      </x:c>
      <x:c r="CD29" s="149" t="str">
        <x:f t="shared" si="9"/>
        <x:v>#VALUE!</x:v>
      </x:c>
      <x:c r="CE29" s="149" t="str">
        <x:f t="shared" si="10"/>
        <x:v>#VALUE!</x:v>
      </x:c>
      <x:c r="CF29" s="149" t="str">
        <x:f t="shared" si="11"/>
        <x:v>#VALUE!</x:v>
      </x:c>
      <x:c r="CG29" s="149" t="str">
        <x:f t="shared" si="66"/>
        <x:v>#VALUE!</x:v>
      </x:c>
      <x:c r="CH29" s="149" t="str">
        <x:f t="shared" si="67"/>
        <x:v>#VALUE!</x:v>
      </x:c>
      <x:c r="CI29" s="149" t="str">
        <x:f t="shared" si="68"/>
        <x:v>#VALUE!</x:v>
      </x:c>
      <x:c r="CJ29" s="149" t="str">
        <x:f t="shared" si="69"/>
        <x:v>#VALUE!</x:v>
      </x:c>
      <x:c r="CK29" s="149" t="n">
        <x:f t="shared" si="70"/>
        <x:v>0</x:v>
      </x:c>
      <x:c r="CL29" s="149" t="str">
        <x:f t="shared" si="71"/>
        <x:v>#VALUE!</x:v>
      </x:c>
      <x:c r="CM29" s="149" t="str">
        <x:f t="shared" si="72"/>
        <x:v>#VALUE!</x:v>
      </x:c>
      <x:c r="CN29" s="149" t="str">
        <x:f t="shared" si="73"/>
        <x:v>#VALUE!</x:v>
      </x:c>
      <x:c r="CO29" s="149" t="str">
        <x:f t="shared" si="74"/>
        <x:v>#VALUE!</x:v>
      </x:c>
      <x:c r="CP29" s="149" t="str">
        <x:f t="shared" si="75"/>
        <x:v>#VALUE!</x:v>
      </x:c>
      <x:c r="CQ29" s="149" t="str">
        <x:f t="shared" si="76"/>
        <x:v>#VALUE!</x:v>
      </x:c>
      <x:c r="CR29" s="149" t="n">
        <x:f t="shared" si="12"/>
        <x:v>1.3</x:v>
      </x:c>
      <x:c r="CS29" s="149" t="str">
        <x:f t="shared" si="77"/>
        <x:v>#VALUE!</x:v>
      </x:c>
      <x:c r="CT29" s="149" t="str">
        <x:f t="shared" si="78"/>
        <x:v>#VALUE!</x:v>
      </x:c>
      <x:c r="CU29" s="149" t="str">
        <x:f t="shared" si="79"/>
        <x:v>#VALUE!</x:v>
      </x:c>
      <x:c r="CV29" s="149" t="str">
        <x:f t="shared" si="80"/>
        <x:v>#VALUE!</x:v>
      </x:c>
      <x:c r="CW29" s="149" t="str">
        <x:f t="shared" si="81"/>
        <x:v>#VALUE!</x:v>
      </x:c>
      <x:c r="CX29" s="149" t="str">
        <x:f t="shared" si="82"/>
        <x:v>#VALUE!</x:v>
      </x:c>
      <x:c r="CY29" s="149" t="str">
        <x:f t="shared" si="83"/>
        <x:v>#VALUE!</x:v>
      </x:c>
      <x:c r="CZ29" s="149" t="str">
        <x:f t="shared" si="84"/>
        <x:v>#VALUE!</x:v>
      </x:c>
      <x:c r="DA29" s="149" t="str">
        <x:f t="shared" si="85"/>
        <x:v>#VALUE!</x:v>
      </x:c>
      <x:c r="DB29" s="149" t="str">
        <x:f t="shared" si="86"/>
        <x:v>#VALUE!</x:v>
      </x:c>
      <x:c r="DC29" s="149" t="str">
        <x:f t="shared" si="87"/>
        <x:v>#VALUE!</x:v>
      </x:c>
      <x:c r="DD29" s="149" t="str">
        <x:f t="shared" si="88"/>
        <x:v>#VALUE!</x:v>
      </x:c>
      <x:c r="DE29" s="149" t="str">
        <x:f t="shared" si="89"/>
        <x:v>#VALUE!</x:v>
      </x:c>
      <x:c r="DF29" s="149" t="str">
        <x:f t="shared" si="90"/>
        <x:v>#VALUE!</x:v>
      </x:c>
      <x:c r="DG29" s="1210" t="str">
        <x:f t="shared" si="91"/>
        <x:v>#VALUE!</x:v>
      </x:c>
      <x:c r="DH29" s="1210" t="str">
        <x:f t="shared" si="92"/>
        <x:v>#VALUE!</x:v>
      </x:c>
      <x:c r="DI29" s="149"/>
      <x:c r="DJ29" s="1255" t="n">
        <x:f t="shared" si="93"/>
        <x:v>2</x:v>
      </x:c>
      <x:c r="DK29" s="2097" t="n">
        <x:f t="shared" si="94"/>
        <x:v>0</x:v>
      </x:c>
      <x:c r="DL29" s="2098" t="n">
        <x:f t="shared" si="95"/>
        <x:v>0</x:v>
      </x:c>
      <x:c r="DM29" s="2097" t="str">
        <x:f t="shared" si="96"/>
        <x:v>#VALUE!</x:v>
      </x:c>
      <x:c r="DN29" s="2099" t="str">
        <x:f t="shared" si="97"/>
        <x:v>#VALUE!</x:v>
      </x:c>
      <x:c r="DO29" s="2089"/>
      <x:c r="DP29" s="2100" t="n">
        <x:f t="shared" si="98"/>
        <x:v>0</x:v>
      </x:c>
      <x:c r="DQ29" s="1861" t="n">
        <x:f t="shared" si="13"/>
        <x:v>346.42278</x:v>
      </x:c>
      <x:c r="DR29" s="1861" t="n">
        <x:f t="shared" si="14"/>
        <x:v>0.43884</x:v>
      </x:c>
      <x:c r="DS29" s="2101" t="str">
        <x:f t="shared" si="99"/>
        <x:v>#DIV/0!</x:v>
      </x:c>
      <x:c r="DT29" s="2102" t="str">
        <x:f t="shared" si="100"/>
        <x:v>#DIV/0!</x:v>
      </x:c>
      <x:c r="DU29" s="2103" t="str">
        <x:f t="shared" si="101"/>
        <x:v>#DIV/0!</x:v>
      </x:c>
      <x:c r="DV29" s="2104" t="str">
        <x:f t="shared" si="104"/>
        <x:v>#DIV/0!</x:v>
      </x:c>
    </x:row>
    <x:row r="30" ht="15.949999809265137" hidden="1" customHeight="1">
      <x:c r="A30" s="3196"/>
      <x:c r="B30" s="3197"/>
      <x:c r="C30" s="292"/>
      <x:c r="D30" s="288"/>
      <x:c r="E30" s="289"/>
      <x:c r="F30" s="3198"/>
      <x:c r="G30" s="3199"/>
      <x:c r="H30" s="1847"/>
      <x:c r="I30" s="3200">
        <x:f t="shared" si="15"/>
      </x:c>
      <x:c r="J30" s="3201"/>
      <x:c r="K30" s="323"/>
      <x:c r="L30" s="2269">
        <x:f t="shared" si="16"/>
      </x:c>
      <x:c r="M30" s="849"/>
      <x:c r="N30" s="2272">
        <x:f t="shared" si="17"/>
      </x:c>
      <x:c r="O30" s="3202">
        <x:f t="shared" si="103"/>
      </x:c>
      <x:c r="P30" s="3203"/>
      <x:c r="Q30" s="2095" t="n">
        <x:v>24.633333333333336</x:v>
      </x:c>
      <x:c r="R30" s="2094" t="n">
        <x:v>25</x:v>
      </x:c>
      <x:c r="S30" s="2105" t="n">
        <x:v>30</x:v>
      </x:c>
      <x:c r="T30" s="2095" t="n">
        <x:f t="shared" si="18"/>
        <x:v>26.544444444444448</x:v>
      </x:c>
      <x:c r="U30" s="2096"/>
      <x:c r="V30" s="2096"/>
      <x:c r="W30" s="2096"/>
      <x:c r="X30" s="286" t="str">
        <x:f t="shared" si="19"/>
        <x:v>#DIV/0!</x:v>
      </x:c>
      <x:c r="Y30" s="2095"/>
      <x:c r="Z30" s="1583">
        <x:f t="shared" si="20"/>
      </x:c>
      <x:c r="AA30" s="1302" t="n">
        <x:f t="shared" si="21"/>
        <x:v>0</x:v>
      </x:c>
      <x:c r="AB30" s="1302">
        <x:f t="shared" si="22"/>
      </x:c>
      <x:c r="AC30" s="1582" t="n">
        <x:f t="shared" si="23"/>
        <x:v>0.16805</x:v>
      </x:c>
      <x:c r="AD30" s="1582" t="n">
        <x:f t="shared" si="24"/>
        <x:v>0.17074</x:v>
      </x:c>
      <x:c r="AE30" s="1368">
        <x:f t="shared" si="25"/>
      </x:c>
      <x:c r="AF30" s="149">
        <x:f t="shared" si="26"/>
      </x:c>
      <x:c r="AG30" s="149">
        <x:f t="shared" si="27"/>
      </x:c>
      <x:c r="AH30" s="149" t="n">
        <x:v>0</x:v>
      </x:c>
      <x:c r="AI30" s="149" t="n">
        <x:f t="shared" si="28"/>
        <x:v>2</x:v>
      </x:c>
      <x:c r="AJ30" s="1584" t="n">
        <x:f t="shared" si="29"/>
        <x:v>1074.9867984790874</x:v>
      </x:c>
      <x:c r="AK30" s="1302" t="str">
        <x:f t="shared" si="30"/>
        <x:v>#VALUE!</x:v>
      </x:c>
      <x:c r="AL30" s="149" t="str">
        <x:f t="shared" si="31"/>
        <x:v>#VALUE!</x:v>
      </x:c>
      <x:c r="AM30" s="149" t="str">
        <x:f t="shared" si="0"/>
        <x:v>#VALUE!</x:v>
      </x:c>
      <x:c r="AN30" s="149" t="n">
        <x:f t="shared" si="1"/>
        <x:v>103.872</x:v>
      </x:c>
      <x:c r="AO30" s="149" t="n">
        <x:f t="shared" si="2"/>
        <x:v>0.2701</x:v>
      </x:c>
      <x:c r="AP30" s="149" t="n">
        <x:f t="shared" si="3"/>
        <x:v>0</x:v>
      </x:c>
      <x:c r="AQ30" s="149" t="n">
        <x:f t="shared" si="32"/>
        <x:v>6.17957310608021e-7</x:v>
      </x:c>
      <x:c r="AR30" s="149" t="n">
        <x:f t="shared" si="33"/>
        <x:v>2</x:v>
      </x:c>
      <x:c r="AS30" s="149" t="n">
        <x:f t="shared" si="34"/>
        <x:v>1074.98746277475</x:v>
      </x:c>
      <x:c r="AT30" s="149" t="n">
        <x:f t="shared" si="35"/>
        <x:v>0.0003411446699475294</x:v>
      </x:c>
      <x:c r="AU30" s="149" t="n">
        <x:f t="shared" si="36"/>
        <x:v>0</x:v>
      </x:c>
      <x:c r="AV30" s="149" t="n">
        <x:f t="shared" si="37"/>
        <x:v>1</x:v>
      </x:c>
      <x:c r="AW30" s="149" t="n">
        <x:f t="shared" si="38"/>
        <x:v>0.2704470069133532</x:v>
      </x:c>
      <x:c r="AX30" s="1303" t="n">
        <x:f t="shared" si="39"/>
        <x:v>1</x:v>
      </x:c>
      <x:c r="AY30" s="149" t="n">
        <x:f t="shared" si="40"/>
        <x:v>1</x:v>
      </x:c>
      <x:c r="AZ30" s="149" t="n">
        <x:f t="shared" si="41"/>
        <x:v>1074.9867984790874</x:v>
      </x:c>
      <x:c r="BA30" s="149" t="n">
        <x:f t="shared" si="42"/>
        <x:v>0</x:v>
      </x:c>
      <x:c r="BB30" s="149" t="n">
        <x:f t="shared" si="4"/>
        <x:v>1.3</x:v>
      </x:c>
      <x:c r="BC30" s="149" t="n">
        <x:f t="shared" si="43"/>
        <x:v>0</x:v>
      </x:c>
      <x:c r="BD30" s="149" t="n">
        <x:f t="shared" si="44"/>
        <x:v>0</x:v>
      </x:c>
      <x:c r="BE30" s="149" t="str">
        <x:f t="shared" si="45"/>
        <x:v>#VALUE!</x:v>
      </x:c>
      <x:c r="BF30" s="149" t="str">
        <x:f t="shared" si="46"/>
        <x:v>#VALUE!</x:v>
      </x:c>
      <x:c r="BG30" s="149" t="str">
        <x:f t="shared" si="47"/>
        <x:v>#VALUE!</x:v>
      </x:c>
      <x:c r="BH30" s="149" t="str">
        <x:f t="shared" si="48"/>
        <x:v>#VALUE!</x:v>
      </x:c>
      <x:c r="BI30" s="149" t="str">
        <x:f t="shared" si="5"/>
        <x:v>#VALUE!</x:v>
      </x:c>
      <x:c r="BJ30" s="149" t="str">
        <x:f t="shared" si="6"/>
        <x:v>#VALUE!</x:v>
      </x:c>
      <x:c r="BK30" s="149" t="str">
        <x:f t="shared" si="7"/>
        <x:v>#VALUE!</x:v>
      </x:c>
      <x:c r="BL30" s="149" t="str">
        <x:f t="shared" si="49"/>
        <x:v>#VALUE!</x:v>
      </x:c>
      <x:c r="BM30" s="149" t="str">
        <x:f t="shared" si="50"/>
        <x:v>#VALUE!</x:v>
      </x:c>
      <x:c r="BN30" s="149" t="str">
        <x:f t="shared" si="51"/>
        <x:v>#VALUE!</x:v>
      </x:c>
      <x:c r="BO30" s="149" t="str">
        <x:f t="shared" si="52"/>
        <x:v>#VALUE!</x:v>
      </x:c>
      <x:c r="BP30" s="149" t="n">
        <x:f t="shared" si="53"/>
        <x:v>0</x:v>
      </x:c>
      <x:c r="BQ30" s="149" t="str">
        <x:f t="shared" si="54"/>
        <x:v>#VALUE!</x:v>
      </x:c>
      <x:c r="BR30" s="149" t="str">
        <x:f t="shared" si="55"/>
        <x:v>#VALUE!</x:v>
      </x:c>
      <x:c r="BS30" s="149" t="str">
        <x:f t="shared" si="56"/>
        <x:v>#VALUE!</x:v>
      </x:c>
      <x:c r="BT30" s="149" t="str">
        <x:f t="shared" si="57"/>
        <x:v>#VALUE!</x:v>
      </x:c>
      <x:c r="BU30" s="149" t="str">
        <x:f t="shared" si="58"/>
        <x:v>#VALUE!</x:v>
      </x:c>
      <x:c r="BV30" s="149" t="str">
        <x:f t="shared" si="59"/>
        <x:v>#VALUE!</x:v>
      </x:c>
      <x:c r="BW30" s="149" t="n">
        <x:f t="shared" si="8"/>
        <x:v>0</x:v>
      </x:c>
      <x:c r="BX30" s="149" t="str">
        <x:f t="shared" si="60"/>
        <x:v>#VALUE!</x:v>
      </x:c>
      <x:c r="BY30" s="149" t="str">
        <x:f t="shared" si="61"/>
        <x:v>#VALUE!</x:v>
      </x:c>
      <x:c r="BZ30" s="149" t="str">
        <x:f t="shared" si="62"/>
        <x:v>#VALUE!</x:v>
      </x:c>
      <x:c r="CA30" s="149" t="str">
        <x:f t="shared" si="63"/>
        <x:v>#VALUE!</x:v>
      </x:c>
      <x:c r="CB30" s="149" t="str">
        <x:f t="shared" si="64"/>
        <x:v>#VALUE!</x:v>
      </x:c>
      <x:c r="CC30" s="149" t="str">
        <x:f t="shared" si="65"/>
        <x:v>#VALUE!</x:v>
      </x:c>
      <x:c r="CD30" s="149" t="str">
        <x:f t="shared" si="9"/>
        <x:v>#VALUE!</x:v>
      </x:c>
      <x:c r="CE30" s="149" t="str">
        <x:f t="shared" si="10"/>
        <x:v>#VALUE!</x:v>
      </x:c>
      <x:c r="CF30" s="149" t="str">
        <x:f t="shared" si="11"/>
        <x:v>#VALUE!</x:v>
      </x:c>
      <x:c r="CG30" s="149" t="str">
        <x:f t="shared" si="66"/>
        <x:v>#VALUE!</x:v>
      </x:c>
      <x:c r="CH30" s="149" t="str">
        <x:f t="shared" si="67"/>
        <x:v>#VALUE!</x:v>
      </x:c>
      <x:c r="CI30" s="149" t="str">
        <x:f t="shared" si="68"/>
        <x:v>#VALUE!</x:v>
      </x:c>
      <x:c r="CJ30" s="149" t="str">
        <x:f t="shared" si="69"/>
        <x:v>#VALUE!</x:v>
      </x:c>
      <x:c r="CK30" s="149" t="n">
        <x:f t="shared" si="70"/>
        <x:v>0</x:v>
      </x:c>
      <x:c r="CL30" s="149" t="str">
        <x:f t="shared" si="71"/>
        <x:v>#VALUE!</x:v>
      </x:c>
      <x:c r="CM30" s="149" t="str">
        <x:f t="shared" si="72"/>
        <x:v>#VALUE!</x:v>
      </x:c>
      <x:c r="CN30" s="149" t="str">
        <x:f t="shared" si="73"/>
        <x:v>#VALUE!</x:v>
      </x:c>
      <x:c r="CO30" s="149" t="str">
        <x:f t="shared" si="74"/>
        <x:v>#VALUE!</x:v>
      </x:c>
      <x:c r="CP30" s="149" t="str">
        <x:f t="shared" si="75"/>
        <x:v>#VALUE!</x:v>
      </x:c>
      <x:c r="CQ30" s="149" t="str">
        <x:f t="shared" si="76"/>
        <x:v>#VALUE!</x:v>
      </x:c>
      <x:c r="CR30" s="149" t="n">
        <x:f t="shared" si="12"/>
        <x:v>1.3</x:v>
      </x:c>
      <x:c r="CS30" s="149" t="str">
        <x:f t="shared" si="77"/>
        <x:v>#VALUE!</x:v>
      </x:c>
      <x:c r="CT30" s="149" t="str">
        <x:f t="shared" si="78"/>
        <x:v>#VALUE!</x:v>
      </x:c>
      <x:c r="CU30" s="149" t="str">
        <x:f t="shared" si="79"/>
        <x:v>#VALUE!</x:v>
      </x:c>
      <x:c r="CV30" s="149" t="str">
        <x:f t="shared" si="80"/>
        <x:v>#VALUE!</x:v>
      </x:c>
      <x:c r="CW30" s="149" t="str">
        <x:f t="shared" si="81"/>
        <x:v>#VALUE!</x:v>
      </x:c>
      <x:c r="CX30" s="149" t="str">
        <x:f t="shared" si="82"/>
        <x:v>#VALUE!</x:v>
      </x:c>
      <x:c r="CY30" s="149" t="str">
        <x:f t="shared" si="83"/>
        <x:v>#VALUE!</x:v>
      </x:c>
      <x:c r="CZ30" s="149" t="str">
        <x:f t="shared" si="84"/>
        <x:v>#VALUE!</x:v>
      </x:c>
      <x:c r="DA30" s="149" t="str">
        <x:f t="shared" si="85"/>
        <x:v>#VALUE!</x:v>
      </x:c>
      <x:c r="DB30" s="149" t="str">
        <x:f t="shared" si="86"/>
        <x:v>#VALUE!</x:v>
      </x:c>
      <x:c r="DC30" s="149" t="str">
        <x:f t="shared" si="87"/>
        <x:v>#VALUE!</x:v>
      </x:c>
      <x:c r="DD30" s="149" t="str">
        <x:f t="shared" si="88"/>
        <x:v>#VALUE!</x:v>
      </x:c>
      <x:c r="DE30" s="149" t="str">
        <x:f t="shared" si="89"/>
        <x:v>#VALUE!</x:v>
      </x:c>
      <x:c r="DF30" s="149" t="str">
        <x:f t="shared" si="90"/>
        <x:v>#VALUE!</x:v>
      </x:c>
      <x:c r="DG30" s="1210" t="str">
        <x:f t="shared" si="91"/>
        <x:v>#VALUE!</x:v>
      </x:c>
      <x:c r="DH30" s="1210" t="str">
        <x:f t="shared" si="92"/>
        <x:v>#VALUE!</x:v>
      </x:c>
      <x:c r="DI30" s="149"/>
      <x:c r="DJ30" s="1255" t="n">
        <x:f t="shared" si="93"/>
        <x:v>2</x:v>
      </x:c>
      <x:c r="DK30" s="2097" t="n">
        <x:f t="shared" si="94"/>
        <x:v>0</x:v>
      </x:c>
      <x:c r="DL30" s="2098" t="n">
        <x:f t="shared" si="95"/>
        <x:v>0</x:v>
      </x:c>
      <x:c r="DM30" s="2097" t="str">
        <x:f t="shared" si="96"/>
        <x:v>#VALUE!</x:v>
      </x:c>
      <x:c r="DN30" s="2099" t="str">
        <x:f t="shared" si="97"/>
        <x:v>#VALUE!</x:v>
      </x:c>
      <x:c r="DO30" s="2089"/>
      <x:c r="DP30" s="2100" t="n">
        <x:f t="shared" si="98"/>
        <x:v>0</x:v>
      </x:c>
      <x:c r="DQ30" s="1861" t="n">
        <x:f t="shared" si="13"/>
        <x:v>346.42278</x:v>
      </x:c>
      <x:c r="DR30" s="1861" t="n">
        <x:f t="shared" si="14"/>
        <x:v>0.43884</x:v>
      </x:c>
      <x:c r="DS30" s="2101" t="str">
        <x:f t="shared" si="99"/>
        <x:v>#DIV/0!</x:v>
      </x:c>
      <x:c r="DT30" s="2102" t="str">
        <x:f t="shared" si="100"/>
        <x:v>#DIV/0!</x:v>
      </x:c>
      <x:c r="DU30" s="2103" t="str">
        <x:f t="shared" si="101"/>
        <x:v>#DIV/0!</x:v>
      </x:c>
      <x:c r="DV30" s="2104" t="str">
        <x:f t="shared" si="104"/>
        <x:v>#DIV/0!</x:v>
      </x:c>
    </x:row>
    <x:row r="31" ht="15.949999809265137" hidden="1" customHeight="1">
      <x:c r="A31" s="3196"/>
      <x:c r="B31" s="3197"/>
      <x:c r="C31" s="293"/>
      <x:c r="D31" s="288"/>
      <x:c r="E31" s="289"/>
      <x:c r="F31" s="3198"/>
      <x:c r="G31" s="3199"/>
      <x:c r="H31" s="1847"/>
      <x:c r="I31" s="3200">
        <x:f t="shared" si="15"/>
      </x:c>
      <x:c r="J31" s="3201"/>
      <x:c r="K31" s="323"/>
      <x:c r="L31" s="2269">
        <x:f t="shared" si="16"/>
      </x:c>
      <x:c r="M31" s="849"/>
      <x:c r="N31" s="2272">
        <x:f t="shared" si="17"/>
      </x:c>
      <x:c r="O31" s="3202">
        <x:f t="shared" si="103"/>
      </x:c>
      <x:c r="P31" s="3203"/>
      <x:c r="Q31" s="2095" t="n">
        <x:v>24.633333333333336</x:v>
      </x:c>
      <x:c r="R31" s="2094" t="n">
        <x:v>25</x:v>
      </x:c>
      <x:c r="S31" s="2105" t="n">
        <x:v>30</x:v>
      </x:c>
      <x:c r="T31" s="2095" t="n">
        <x:f t="shared" si="18"/>
        <x:v>26.544444444444448</x:v>
      </x:c>
      <x:c r="U31" s="2096"/>
      <x:c r="V31" s="2096"/>
      <x:c r="W31" s="2096"/>
      <x:c r="X31" s="286" t="str">
        <x:f t="shared" si="19"/>
        <x:v>#DIV/0!</x:v>
      </x:c>
      <x:c r="Y31" s="2095"/>
      <x:c r="Z31" s="1583">
        <x:f t="shared" si="20"/>
      </x:c>
      <x:c r="AA31" s="1302" t="n">
        <x:f t="shared" si="21"/>
        <x:v>0</x:v>
      </x:c>
      <x:c r="AB31" s="1302">
        <x:f t="shared" si="22"/>
      </x:c>
      <x:c r="AC31" s="1582" t="n">
        <x:f t="shared" si="23"/>
        <x:v>0.16805</x:v>
      </x:c>
      <x:c r="AD31" s="1582" t="n">
        <x:f t="shared" si="24"/>
        <x:v>0.17074</x:v>
      </x:c>
      <x:c r="AE31" s="1368">
        <x:f t="shared" si="25"/>
      </x:c>
      <x:c r="AF31" s="149">
        <x:f t="shared" si="26"/>
      </x:c>
      <x:c r="AG31" s="149">
        <x:f t="shared" si="27"/>
      </x:c>
      <x:c r="AH31" s="149"/>
      <x:c r="AI31" s="149" t="n">
        <x:f t="shared" si="28"/>
        <x:v>2</x:v>
      </x:c>
      <x:c r="AJ31" s="1584" t="n">
        <x:f t="shared" si="29"/>
        <x:v>1074.9867984790874</x:v>
      </x:c>
      <x:c r="AK31" s="1302" t="str">
        <x:f t="shared" si="30"/>
        <x:v>#VALUE!</x:v>
      </x:c>
      <x:c r="AL31" s="149" t="str">
        <x:f t="shared" si="31"/>
        <x:v>#VALUE!</x:v>
      </x:c>
      <x:c r="AM31" s="149" t="str">
        <x:f t="shared" si="0"/>
        <x:v>#VALUE!</x:v>
      </x:c>
      <x:c r="AN31" s="149" t="n">
        <x:f t="shared" si="1"/>
        <x:v>103.872</x:v>
      </x:c>
      <x:c r="AO31" s="149" t="n">
        <x:f t="shared" si="2"/>
        <x:v>0.2701</x:v>
      </x:c>
      <x:c r="AP31" s="149" t="n">
        <x:f t="shared" si="3"/>
        <x:v>0</x:v>
      </x:c>
      <x:c r="AQ31" s="149" t="n">
        <x:f t="shared" si="32"/>
        <x:v>6.17957310608021e-7</x:v>
      </x:c>
      <x:c r="AR31" s="149" t="n">
        <x:f t="shared" si="33"/>
        <x:v>2</x:v>
      </x:c>
      <x:c r="AS31" s="149" t="n">
        <x:f t="shared" si="34"/>
        <x:v>1074.98746277475</x:v>
      </x:c>
      <x:c r="AT31" s="149" t="n">
        <x:f t="shared" si="35"/>
        <x:v>0.0003411446699475294</x:v>
      </x:c>
      <x:c r="AU31" s="149" t="n">
        <x:f t="shared" si="36"/>
        <x:v>0</x:v>
      </x:c>
      <x:c r="AV31" s="149" t="n">
        <x:f t="shared" si="37"/>
        <x:v>1</x:v>
      </x:c>
      <x:c r="AW31" s="149" t="n">
        <x:f t="shared" si="38"/>
        <x:v>0.2704470069133532</x:v>
      </x:c>
      <x:c r="AX31" s="1303" t="n">
        <x:f t="shared" si="39"/>
        <x:v>1</x:v>
      </x:c>
      <x:c r="AY31" s="149" t="n">
        <x:f t="shared" si="40"/>
        <x:v>1</x:v>
      </x:c>
      <x:c r="AZ31" s="149" t="n">
        <x:f t="shared" si="41"/>
        <x:v>1074.9867984790874</x:v>
      </x:c>
      <x:c r="BA31" s="149" t="n">
        <x:f t="shared" si="42"/>
        <x:v>0</x:v>
      </x:c>
      <x:c r="BB31" s="149" t="n">
        <x:f t="shared" si="4"/>
        <x:v>1.3</x:v>
      </x:c>
      <x:c r="BC31" s="149" t="n">
        <x:f t="shared" si="43"/>
        <x:v>0</x:v>
      </x:c>
      <x:c r="BD31" s="149" t="n">
        <x:f t="shared" si="44"/>
        <x:v>0</x:v>
      </x:c>
      <x:c r="BE31" s="149" t="str">
        <x:f t="shared" si="45"/>
        <x:v>#VALUE!</x:v>
      </x:c>
      <x:c r="BF31" s="149" t="str">
        <x:f t="shared" si="46"/>
        <x:v>#VALUE!</x:v>
      </x:c>
      <x:c r="BG31" s="149" t="str">
        <x:f t="shared" si="47"/>
        <x:v>#VALUE!</x:v>
      </x:c>
      <x:c r="BH31" s="149" t="str">
        <x:f t="shared" si="48"/>
        <x:v>#VALUE!</x:v>
      </x:c>
      <x:c r="BI31" s="149" t="str">
        <x:f t="shared" si="5"/>
        <x:v>#VALUE!</x:v>
      </x:c>
      <x:c r="BJ31" s="149" t="str">
        <x:f t="shared" si="6"/>
        <x:v>#VALUE!</x:v>
      </x:c>
      <x:c r="BK31" s="149" t="str">
        <x:f t="shared" si="7"/>
        <x:v>#VALUE!</x:v>
      </x:c>
      <x:c r="BL31" s="149" t="str">
        <x:f t="shared" si="49"/>
        <x:v>#VALUE!</x:v>
      </x:c>
      <x:c r="BM31" s="149" t="str">
        <x:f t="shared" si="50"/>
        <x:v>#VALUE!</x:v>
      </x:c>
      <x:c r="BN31" s="149" t="str">
        <x:f t="shared" si="51"/>
        <x:v>#VALUE!</x:v>
      </x:c>
      <x:c r="BO31" s="149" t="str">
        <x:f t="shared" si="52"/>
        <x:v>#VALUE!</x:v>
      </x:c>
      <x:c r="BP31" s="149" t="n">
        <x:f t="shared" si="53"/>
        <x:v>0</x:v>
      </x:c>
      <x:c r="BQ31" s="149" t="str">
        <x:f t="shared" si="54"/>
        <x:v>#VALUE!</x:v>
      </x:c>
      <x:c r="BR31" s="149" t="str">
        <x:f t="shared" si="55"/>
        <x:v>#VALUE!</x:v>
      </x:c>
      <x:c r="BS31" s="149" t="str">
        <x:f t="shared" si="56"/>
        <x:v>#VALUE!</x:v>
      </x:c>
      <x:c r="BT31" s="149" t="str">
        <x:f t="shared" si="57"/>
        <x:v>#VALUE!</x:v>
      </x:c>
      <x:c r="BU31" s="149" t="str">
        <x:f t="shared" si="58"/>
        <x:v>#VALUE!</x:v>
      </x:c>
      <x:c r="BV31" s="149" t="str">
        <x:f t="shared" si="59"/>
        <x:v>#VALUE!</x:v>
      </x:c>
      <x:c r="BW31" s="149" t="n">
        <x:f t="shared" si="8"/>
        <x:v>0</x:v>
      </x:c>
      <x:c r="BX31" s="149" t="str">
        <x:f t="shared" si="60"/>
        <x:v>#VALUE!</x:v>
      </x:c>
      <x:c r="BY31" s="149" t="str">
        <x:f t="shared" si="61"/>
        <x:v>#VALUE!</x:v>
      </x:c>
      <x:c r="BZ31" s="149" t="str">
        <x:f t="shared" si="62"/>
        <x:v>#VALUE!</x:v>
      </x:c>
      <x:c r="CA31" s="149" t="str">
        <x:f t="shared" si="63"/>
        <x:v>#VALUE!</x:v>
      </x:c>
      <x:c r="CB31" s="149" t="str">
        <x:f t="shared" si="64"/>
        <x:v>#VALUE!</x:v>
      </x:c>
      <x:c r="CC31" s="149" t="str">
        <x:f t="shared" si="65"/>
        <x:v>#VALUE!</x:v>
      </x:c>
      <x:c r="CD31" s="149" t="str">
        <x:f t="shared" si="9"/>
        <x:v>#VALUE!</x:v>
      </x:c>
      <x:c r="CE31" s="149" t="str">
        <x:f t="shared" si="10"/>
        <x:v>#VALUE!</x:v>
      </x:c>
      <x:c r="CF31" s="149" t="str">
        <x:f t="shared" si="11"/>
        <x:v>#VALUE!</x:v>
      </x:c>
      <x:c r="CG31" s="149" t="str">
        <x:f t="shared" si="66"/>
        <x:v>#VALUE!</x:v>
      </x:c>
      <x:c r="CH31" s="149" t="str">
        <x:f t="shared" si="67"/>
        <x:v>#VALUE!</x:v>
      </x:c>
      <x:c r="CI31" s="149" t="str">
        <x:f t="shared" si="68"/>
        <x:v>#VALUE!</x:v>
      </x:c>
      <x:c r="CJ31" s="149" t="str">
        <x:f t="shared" si="69"/>
        <x:v>#VALUE!</x:v>
      </x:c>
      <x:c r="CK31" s="149" t="n">
        <x:f t="shared" si="70"/>
        <x:v>0</x:v>
      </x:c>
      <x:c r="CL31" s="149" t="str">
        <x:f t="shared" si="71"/>
        <x:v>#VALUE!</x:v>
      </x:c>
      <x:c r="CM31" s="149" t="str">
        <x:f t="shared" si="72"/>
        <x:v>#VALUE!</x:v>
      </x:c>
      <x:c r="CN31" s="149" t="str">
        <x:f t="shared" si="73"/>
        <x:v>#VALUE!</x:v>
      </x:c>
      <x:c r="CO31" s="149" t="str">
        <x:f t="shared" si="74"/>
        <x:v>#VALUE!</x:v>
      </x:c>
      <x:c r="CP31" s="149" t="str">
        <x:f t="shared" si="75"/>
        <x:v>#VALUE!</x:v>
      </x:c>
      <x:c r="CQ31" s="149" t="str">
        <x:f t="shared" si="76"/>
        <x:v>#VALUE!</x:v>
      </x:c>
      <x:c r="CR31" s="149" t="n">
        <x:f t="shared" si="12"/>
        <x:v>1.3</x:v>
      </x:c>
      <x:c r="CS31" s="149" t="str">
        <x:f t="shared" si="77"/>
        <x:v>#VALUE!</x:v>
      </x:c>
      <x:c r="CT31" s="149" t="str">
        <x:f t="shared" si="78"/>
        <x:v>#VALUE!</x:v>
      </x:c>
      <x:c r="CU31" s="149" t="str">
        <x:f t="shared" si="79"/>
        <x:v>#VALUE!</x:v>
      </x:c>
      <x:c r="CV31" s="149" t="str">
        <x:f t="shared" si="80"/>
        <x:v>#VALUE!</x:v>
      </x:c>
      <x:c r="CW31" s="149" t="str">
        <x:f t="shared" si="81"/>
        <x:v>#VALUE!</x:v>
      </x:c>
      <x:c r="CX31" s="149" t="str">
        <x:f t="shared" si="82"/>
        <x:v>#VALUE!</x:v>
      </x:c>
      <x:c r="CY31" s="149" t="str">
        <x:f t="shared" si="83"/>
        <x:v>#VALUE!</x:v>
      </x:c>
      <x:c r="CZ31" s="149" t="str">
        <x:f t="shared" si="84"/>
        <x:v>#VALUE!</x:v>
      </x:c>
      <x:c r="DA31" s="149" t="str">
        <x:f t="shared" si="85"/>
        <x:v>#VALUE!</x:v>
      </x:c>
      <x:c r="DB31" s="149" t="str">
        <x:f t="shared" si="86"/>
        <x:v>#VALUE!</x:v>
      </x:c>
      <x:c r="DC31" s="149" t="str">
        <x:f t="shared" si="87"/>
        <x:v>#VALUE!</x:v>
      </x:c>
      <x:c r="DD31" s="149" t="str">
        <x:f t="shared" si="88"/>
        <x:v>#VALUE!</x:v>
      </x:c>
      <x:c r="DE31" s="149" t="str">
        <x:f t="shared" si="89"/>
        <x:v>#VALUE!</x:v>
      </x:c>
      <x:c r="DF31" s="149" t="str">
        <x:f t="shared" si="90"/>
        <x:v>#VALUE!</x:v>
      </x:c>
      <x:c r="DG31" s="1210" t="str">
        <x:f t="shared" si="91"/>
        <x:v>#VALUE!</x:v>
      </x:c>
      <x:c r="DH31" s="1210" t="str">
        <x:f t="shared" si="92"/>
        <x:v>#VALUE!</x:v>
      </x:c>
      <x:c r="DI31" s="149"/>
      <x:c r="DJ31" s="1255" t="n">
        <x:f t="shared" si="93"/>
        <x:v>2</x:v>
      </x:c>
      <x:c r="DK31" s="2097" t="n">
        <x:f t="shared" si="94"/>
        <x:v>0</x:v>
      </x:c>
      <x:c r="DL31" s="2098" t="n">
        <x:f t="shared" si="95"/>
        <x:v>0</x:v>
      </x:c>
      <x:c r="DM31" s="2097" t="str">
        <x:f t="shared" si="96"/>
        <x:v>#VALUE!</x:v>
      </x:c>
      <x:c r="DN31" s="2099" t="str">
        <x:f t="shared" si="97"/>
        <x:v>#VALUE!</x:v>
      </x:c>
      <x:c r="DO31" s="2089"/>
      <x:c r="DP31" s="2100" t="n">
        <x:f t="shared" si="98"/>
        <x:v>0</x:v>
      </x:c>
      <x:c r="DQ31" s="1861" t="n">
        <x:f t="shared" si="13"/>
        <x:v>346.42278</x:v>
      </x:c>
      <x:c r="DR31" s="1861" t="n">
        <x:f t="shared" si="14"/>
        <x:v>0.43884</x:v>
      </x:c>
      <x:c r="DS31" s="2101" t="str">
        <x:f t="shared" si="99"/>
        <x:v>#DIV/0!</x:v>
      </x:c>
      <x:c r="DT31" s="2102" t="str">
        <x:f t="shared" si="100"/>
        <x:v>#DIV/0!</x:v>
      </x:c>
      <x:c r="DU31" s="2103" t="str">
        <x:f t="shared" si="101"/>
        <x:v>#DIV/0!</x:v>
      </x:c>
      <x:c r="DV31" s="2104" t="str">
        <x:f t="shared" si="104"/>
        <x:v>#DIV/0!</x:v>
      </x:c>
    </x:row>
    <x:row r="32" ht="15.949999809265137" hidden="1" customHeight="1">
      <x:c r="A32" s="3196"/>
      <x:c r="B32" s="3197"/>
      <x:c r="C32" s="292"/>
      <x:c r="D32" s="288"/>
      <x:c r="E32" s="289"/>
      <x:c r="F32" s="3198"/>
      <x:c r="G32" s="3199"/>
      <x:c r="H32" s="1847"/>
      <x:c r="I32" s="3200">
        <x:f t="shared" si="15"/>
      </x:c>
      <x:c r="J32" s="3201"/>
      <x:c r="K32" s="323"/>
      <x:c r="L32" s="2269">
        <x:f t="shared" si="16"/>
      </x:c>
      <x:c r="M32" s="849"/>
      <x:c r="N32" s="2272">
        <x:f t="shared" si="17"/>
      </x:c>
      <x:c r="O32" s="3202">
        <x:f t="shared" si="103"/>
      </x:c>
      <x:c r="P32" s="3203"/>
      <x:c r="Q32" s="2095" t="n">
        <x:v>24.633333333333336</x:v>
      </x:c>
      <x:c r="R32" s="2094" t="n">
        <x:v>25</x:v>
      </x:c>
      <x:c r="S32" s="2105" t="n">
        <x:v>30</x:v>
      </x:c>
      <x:c r="T32" s="2095" t="n">
        <x:f t="shared" si="18"/>
        <x:v>26.544444444444448</x:v>
      </x:c>
      <x:c r="U32" s="2096"/>
      <x:c r="V32" s="2096"/>
      <x:c r="W32" s="2096"/>
      <x:c r="X32" s="286" t="str">
        <x:f t="shared" si="19"/>
        <x:v>#DIV/0!</x:v>
      </x:c>
      <x:c r="Y32" s="2095"/>
      <x:c r="Z32" s="1583">
        <x:f t="shared" si="20"/>
      </x:c>
      <x:c r="AA32" s="1302" t="n">
        <x:f t="shared" si="21"/>
        <x:v>0</x:v>
      </x:c>
      <x:c r="AB32" s="1302">
        <x:f t="shared" si="22"/>
      </x:c>
      <x:c r="AC32" s="1582" t="n">
        <x:f t="shared" si="23"/>
        <x:v>0.16805</x:v>
      </x:c>
      <x:c r="AD32" s="1582" t="n">
        <x:f t="shared" si="24"/>
        <x:v>0.17074</x:v>
      </x:c>
      <x:c r="AE32" s="1368">
        <x:f t="shared" si="25"/>
      </x:c>
      <x:c r="AF32" s="149">
        <x:f t="shared" si="26"/>
      </x:c>
      <x:c r="AG32" s="149">
        <x:f t="shared" si="27"/>
      </x:c>
      <x:c r="AH32" s="149" t="n">
        <x:v>0</x:v>
      </x:c>
      <x:c r="AI32" s="149" t="n">
        <x:f t="shared" si="28"/>
        <x:v>2</x:v>
      </x:c>
      <x:c r="AJ32" s="1584" t="n">
        <x:f t="shared" si="29"/>
        <x:v>1074.9867984790874</x:v>
      </x:c>
      <x:c r="AK32" s="1302" t="str">
        <x:f t="shared" si="30"/>
        <x:v>#VALUE!</x:v>
      </x:c>
      <x:c r="AL32" s="149" t="str">
        <x:f t="shared" si="31"/>
        <x:v>#VALUE!</x:v>
      </x:c>
      <x:c r="AM32" s="149" t="str">
        <x:f t="shared" si="0"/>
        <x:v>#VALUE!</x:v>
      </x:c>
      <x:c r="AN32" s="149" t="n">
        <x:f t="shared" si="1"/>
        <x:v>103.872</x:v>
      </x:c>
      <x:c r="AO32" s="149" t="n">
        <x:f t="shared" si="2"/>
        <x:v>0.2701</x:v>
      </x:c>
      <x:c r="AP32" s="149" t="n">
        <x:f t="shared" si="3"/>
        <x:v>0</x:v>
      </x:c>
      <x:c r="AQ32" s="149" t="n">
        <x:f t="shared" si="32"/>
        <x:v>6.17957310608021e-7</x:v>
      </x:c>
      <x:c r="AR32" s="149" t="n">
        <x:f t="shared" si="33"/>
        <x:v>2</x:v>
      </x:c>
      <x:c r="AS32" s="149" t="n">
        <x:f t="shared" si="34"/>
        <x:v>1074.98746277475</x:v>
      </x:c>
      <x:c r="AT32" s="149" t="n">
        <x:f t="shared" si="35"/>
        <x:v>0.0003411446699475294</x:v>
      </x:c>
      <x:c r="AU32" s="149" t="n">
        <x:f t="shared" si="36"/>
        <x:v>0</x:v>
      </x:c>
      <x:c r="AV32" s="149" t="n">
        <x:f t="shared" si="37"/>
        <x:v>1</x:v>
      </x:c>
      <x:c r="AW32" s="149" t="n">
        <x:f t="shared" si="38"/>
        <x:v>0.2704470069133532</x:v>
      </x:c>
      <x:c r="AX32" s="1303" t="n">
        <x:f t="shared" si="39"/>
        <x:v>1</x:v>
      </x:c>
      <x:c r="AY32" s="149" t="n">
        <x:f t="shared" si="40"/>
        <x:v>1</x:v>
      </x:c>
      <x:c r="AZ32" s="149" t="n">
        <x:f t="shared" si="41"/>
        <x:v>1074.9867984790874</x:v>
      </x:c>
      <x:c r="BA32" s="149" t="n">
        <x:f t="shared" si="42"/>
        <x:v>0</x:v>
      </x:c>
      <x:c r="BB32" s="149" t="n">
        <x:f t="shared" si="4"/>
        <x:v>1.3</x:v>
      </x:c>
      <x:c r="BC32" s="149" t="n">
        <x:f t="shared" si="43"/>
        <x:v>0</x:v>
      </x:c>
      <x:c r="BD32" s="149" t="n">
        <x:f t="shared" si="44"/>
        <x:v>0</x:v>
      </x:c>
      <x:c r="BE32" s="149" t="str">
        <x:f t="shared" si="45"/>
        <x:v>#VALUE!</x:v>
      </x:c>
      <x:c r="BF32" s="149" t="str">
        <x:f t="shared" si="46"/>
        <x:v>#VALUE!</x:v>
      </x:c>
      <x:c r="BG32" s="149" t="str">
        <x:f t="shared" si="47"/>
        <x:v>#VALUE!</x:v>
      </x:c>
      <x:c r="BH32" s="149" t="str">
        <x:f t="shared" si="48"/>
        <x:v>#VALUE!</x:v>
      </x:c>
      <x:c r="BI32" s="149" t="str">
        <x:f t="shared" si="5"/>
        <x:v>#VALUE!</x:v>
      </x:c>
      <x:c r="BJ32" s="149" t="str">
        <x:f t="shared" si="6"/>
        <x:v>#VALUE!</x:v>
      </x:c>
      <x:c r="BK32" s="149" t="str">
        <x:f t="shared" si="7"/>
        <x:v>#VALUE!</x:v>
      </x:c>
      <x:c r="BL32" s="149" t="str">
        <x:f t="shared" si="49"/>
        <x:v>#VALUE!</x:v>
      </x:c>
      <x:c r="BM32" s="149" t="str">
        <x:f t="shared" si="50"/>
        <x:v>#VALUE!</x:v>
      </x:c>
      <x:c r="BN32" s="149" t="str">
        <x:f t="shared" si="51"/>
        <x:v>#VALUE!</x:v>
      </x:c>
      <x:c r="BO32" s="149" t="str">
        <x:f t="shared" si="52"/>
        <x:v>#VALUE!</x:v>
      </x:c>
      <x:c r="BP32" s="149" t="n">
        <x:f t="shared" si="53"/>
        <x:v>0</x:v>
      </x:c>
      <x:c r="BQ32" s="149" t="str">
        <x:f t="shared" si="54"/>
        <x:v>#VALUE!</x:v>
      </x:c>
      <x:c r="BR32" s="149" t="str">
        <x:f t="shared" si="55"/>
        <x:v>#VALUE!</x:v>
      </x:c>
      <x:c r="BS32" s="149" t="str">
        <x:f t="shared" si="56"/>
        <x:v>#VALUE!</x:v>
      </x:c>
      <x:c r="BT32" s="149" t="str">
        <x:f t="shared" si="57"/>
        <x:v>#VALUE!</x:v>
      </x:c>
      <x:c r="BU32" s="149" t="str">
        <x:f t="shared" si="58"/>
        <x:v>#VALUE!</x:v>
      </x:c>
      <x:c r="BV32" s="149" t="str">
        <x:f t="shared" si="59"/>
        <x:v>#VALUE!</x:v>
      </x:c>
      <x:c r="BW32" s="149" t="n">
        <x:f t="shared" si="8"/>
        <x:v>0</x:v>
      </x:c>
      <x:c r="BX32" s="149" t="str">
        <x:f t="shared" si="60"/>
        <x:v>#VALUE!</x:v>
      </x:c>
      <x:c r="BY32" s="149" t="str">
        <x:f t="shared" si="61"/>
        <x:v>#VALUE!</x:v>
      </x:c>
      <x:c r="BZ32" s="149" t="str">
        <x:f t="shared" si="62"/>
        <x:v>#VALUE!</x:v>
      </x:c>
      <x:c r="CA32" s="149" t="str">
        <x:f t="shared" si="63"/>
        <x:v>#VALUE!</x:v>
      </x:c>
      <x:c r="CB32" s="149" t="str">
        <x:f t="shared" si="64"/>
        <x:v>#VALUE!</x:v>
      </x:c>
      <x:c r="CC32" s="149" t="str">
        <x:f t="shared" si="65"/>
        <x:v>#VALUE!</x:v>
      </x:c>
      <x:c r="CD32" s="149" t="str">
        <x:f t="shared" si="9"/>
        <x:v>#VALUE!</x:v>
      </x:c>
      <x:c r="CE32" s="149" t="str">
        <x:f t="shared" si="10"/>
        <x:v>#VALUE!</x:v>
      </x:c>
      <x:c r="CF32" s="149" t="str">
        <x:f t="shared" si="11"/>
        <x:v>#VALUE!</x:v>
      </x:c>
      <x:c r="CG32" s="149" t="str">
        <x:f t="shared" si="66"/>
        <x:v>#VALUE!</x:v>
      </x:c>
      <x:c r="CH32" s="149" t="str">
        <x:f t="shared" si="67"/>
        <x:v>#VALUE!</x:v>
      </x:c>
      <x:c r="CI32" s="149" t="str">
        <x:f t="shared" si="68"/>
        <x:v>#VALUE!</x:v>
      </x:c>
      <x:c r="CJ32" s="149" t="str">
        <x:f t="shared" si="69"/>
        <x:v>#VALUE!</x:v>
      </x:c>
      <x:c r="CK32" s="149" t="n">
        <x:f t="shared" si="70"/>
        <x:v>0</x:v>
      </x:c>
      <x:c r="CL32" s="149" t="str">
        <x:f t="shared" si="71"/>
        <x:v>#VALUE!</x:v>
      </x:c>
      <x:c r="CM32" s="149" t="str">
        <x:f t="shared" si="72"/>
        <x:v>#VALUE!</x:v>
      </x:c>
      <x:c r="CN32" s="149" t="str">
        <x:f t="shared" si="73"/>
        <x:v>#VALUE!</x:v>
      </x:c>
      <x:c r="CO32" s="149" t="str">
        <x:f t="shared" si="74"/>
        <x:v>#VALUE!</x:v>
      </x:c>
      <x:c r="CP32" s="149" t="str">
        <x:f t="shared" si="75"/>
        <x:v>#VALUE!</x:v>
      </x:c>
      <x:c r="CQ32" s="149" t="str">
        <x:f t="shared" si="76"/>
        <x:v>#VALUE!</x:v>
      </x:c>
      <x:c r="CR32" s="149" t="n">
        <x:f t="shared" si="12"/>
        <x:v>1.3</x:v>
      </x:c>
      <x:c r="CS32" s="149" t="str">
        <x:f t="shared" si="77"/>
        <x:v>#VALUE!</x:v>
      </x:c>
      <x:c r="CT32" s="149" t="str">
        <x:f t="shared" si="78"/>
        <x:v>#VALUE!</x:v>
      </x:c>
      <x:c r="CU32" s="149" t="str">
        <x:f t="shared" si="79"/>
        <x:v>#VALUE!</x:v>
      </x:c>
      <x:c r="CV32" s="149" t="str">
        <x:f t="shared" si="80"/>
        <x:v>#VALUE!</x:v>
      </x:c>
      <x:c r="CW32" s="149" t="str">
        <x:f t="shared" si="81"/>
        <x:v>#VALUE!</x:v>
      </x:c>
      <x:c r="CX32" s="149" t="str">
        <x:f t="shared" si="82"/>
        <x:v>#VALUE!</x:v>
      </x:c>
      <x:c r="CY32" s="149" t="str">
        <x:f t="shared" si="83"/>
        <x:v>#VALUE!</x:v>
      </x:c>
      <x:c r="CZ32" s="149" t="str">
        <x:f t="shared" si="84"/>
        <x:v>#VALUE!</x:v>
      </x:c>
      <x:c r="DA32" s="149" t="str">
        <x:f t="shared" si="85"/>
        <x:v>#VALUE!</x:v>
      </x:c>
      <x:c r="DB32" s="149" t="str">
        <x:f t="shared" si="86"/>
        <x:v>#VALUE!</x:v>
      </x:c>
      <x:c r="DC32" s="149" t="str">
        <x:f t="shared" si="87"/>
        <x:v>#VALUE!</x:v>
      </x:c>
      <x:c r="DD32" s="149" t="str">
        <x:f t="shared" si="88"/>
        <x:v>#VALUE!</x:v>
      </x:c>
      <x:c r="DE32" s="149" t="str">
        <x:f t="shared" si="89"/>
        <x:v>#VALUE!</x:v>
      </x:c>
      <x:c r="DF32" s="149" t="str">
        <x:f t="shared" si="90"/>
        <x:v>#VALUE!</x:v>
      </x:c>
      <x:c r="DG32" s="1210" t="str">
        <x:f t="shared" si="91"/>
        <x:v>#VALUE!</x:v>
      </x:c>
      <x:c r="DH32" s="1210" t="str">
        <x:f t="shared" si="92"/>
        <x:v>#VALUE!</x:v>
      </x:c>
      <x:c r="DI32" s="149"/>
      <x:c r="DJ32" s="1255" t="n">
        <x:f t="shared" si="93"/>
        <x:v>2</x:v>
      </x:c>
      <x:c r="DK32" s="2097" t="n">
        <x:f t="shared" si="94"/>
        <x:v>0</x:v>
      </x:c>
      <x:c r="DL32" s="2098" t="n">
        <x:f t="shared" si="95"/>
        <x:v>0</x:v>
      </x:c>
      <x:c r="DM32" s="2097" t="str">
        <x:f t="shared" si="96"/>
        <x:v>#VALUE!</x:v>
      </x:c>
      <x:c r="DN32" s="2099" t="str">
        <x:f t="shared" si="97"/>
        <x:v>#VALUE!</x:v>
      </x:c>
      <x:c r="DO32" s="2089"/>
      <x:c r="DP32" s="2100" t="n">
        <x:f t="shared" si="98"/>
        <x:v>0</x:v>
      </x:c>
      <x:c r="DQ32" s="1861" t="n">
        <x:f t="shared" si="13"/>
        <x:v>346.42278</x:v>
      </x:c>
      <x:c r="DR32" s="1861" t="n">
        <x:f t="shared" si="14"/>
        <x:v>0.43884</x:v>
      </x:c>
      <x:c r="DS32" s="2101" t="str">
        <x:f t="shared" si="99"/>
        <x:v>#DIV/0!</x:v>
      </x:c>
      <x:c r="DT32" s="2102" t="str">
        <x:f t="shared" si="100"/>
        <x:v>#DIV/0!</x:v>
      </x:c>
      <x:c r="DU32" s="2103" t="str">
        <x:f t="shared" si="101"/>
        <x:v>#DIV/0!</x:v>
      </x:c>
      <x:c r="DV32" s="2104" t="str">
        <x:f t="shared" si="104"/>
        <x:v>#DIV/0!</x:v>
      </x:c>
    </x:row>
    <x:row r="33" ht="15.949999809265137" hidden="1" customHeight="1">
      <x:c r="A33" s="3196"/>
      <x:c r="B33" s="3197"/>
      <x:c r="C33" s="292"/>
      <x:c r="D33" s="288"/>
      <x:c r="E33" s="289"/>
      <x:c r="F33" s="3198"/>
      <x:c r="G33" s="3199"/>
      <x:c r="H33" s="1847"/>
      <x:c r="I33" s="3200">
        <x:f t="shared" si="15"/>
      </x:c>
      <x:c r="J33" s="3201"/>
      <x:c r="K33" s="290" t="str">
        <x:v>170</x:v>
      </x:c>
      <x:c r="L33" s="2269">
        <x:f t="shared" si="16"/>
      </x:c>
      <x:c r="M33" s="291"/>
      <x:c r="N33" s="2272">
        <x:f t="shared" si="17"/>
      </x:c>
      <x:c r="O33" s="3202">
        <x:f t="shared" si="103"/>
      </x:c>
      <x:c r="P33" s="3203"/>
      <x:c r="Q33" s="2095" t="n">
        <x:v>24.633333333333336</x:v>
      </x:c>
      <x:c r="R33" s="2094" t="n">
        <x:v>25</x:v>
      </x:c>
      <x:c r="S33" s="2105" t="n">
        <x:v>30</x:v>
      </x:c>
      <x:c r="T33" s="2095" t="n">
        <x:f t="shared" si="18"/>
        <x:v>26.544444444444448</x:v>
      </x:c>
      <x:c r="U33" s="2096"/>
      <x:c r="V33" s="2096"/>
      <x:c r="W33" s="2096"/>
      <x:c r="X33" s="286" t="str">
        <x:f t="shared" si="19"/>
        <x:v>#VALUE!</x:v>
      </x:c>
      <x:c r="Y33" s="2095"/>
      <x:c r="Z33" s="1583">
        <x:f t="shared" si="20"/>
      </x:c>
      <x:c r="AA33" s="1302" t="n">
        <x:f t="shared" si="21"/>
        <x:v>0</x:v>
      </x:c>
      <x:c r="AB33" s="1302">
        <x:f t="shared" si="22"/>
      </x:c>
      <x:c r="AC33" s="1582" t="str">
        <x:f t="shared" si="23"/>
        <x:v>#VALUE!</x:v>
      </x:c>
      <x:c r="AD33" s="1582" t="str">
        <x:f t="shared" si="24"/>
        <x:v>#VALUE!</x:v>
      </x:c>
      <x:c r="AE33" s="1368">
        <x:f t="shared" si="25"/>
      </x:c>
      <x:c r="AF33" s="149">
        <x:f t="shared" si="26"/>
      </x:c>
      <x:c r="AG33" s="149">
        <x:f t="shared" si="27"/>
      </x:c>
      <x:c r="AH33" s="149" t="n">
        <x:v>0</x:v>
      </x:c>
      <x:c r="AI33" s="149" t="str">
        <x:f t="shared" si="28"/>
        <x:v>#VALUE!</x:v>
      </x:c>
      <x:c r="AJ33" s="1584" t="str">
        <x:f t="shared" si="29"/>
        <x:v>#VALUE!</x:v>
      </x:c>
      <x:c r="AK33" s="1302" t="str">
        <x:f t="shared" si="30"/>
        <x:v>#VALUE!</x:v>
      </x:c>
      <x:c r="AL33" s="149" t="str">
        <x:f t="shared" si="31"/>
        <x:v>#VALUE!</x:v>
      </x:c>
      <x:c r="AM33" s="149" t="str">
        <x:f t="shared" si="0"/>
        <x:v>#VALUE!</x:v>
      </x:c>
      <x:c r="AN33" s="149" t="str">
        <x:f t="shared" si="1"/>
        <x:v>#VALUE!</x:v>
      </x:c>
      <x:c r="AO33" s="149" t="str">
        <x:f t="shared" si="2"/>
        <x:v>#VALUE!</x:v>
      </x:c>
      <x:c r="AP33" s="149" t="str">
        <x:f t="shared" si="3"/>
        <x:v>#VALUE!</x:v>
      </x:c>
      <x:c r="AQ33" s="149" t="str">
        <x:f t="shared" si="32"/>
        <x:v>#VALUE!</x:v>
      </x:c>
      <x:c r="AR33" s="149" t="str">
        <x:f t="shared" si="33"/>
        <x:v>#VALUE!</x:v>
      </x:c>
      <x:c r="AS33" s="149" t="str">
        <x:f t="shared" si="34"/>
        <x:v>#VALUE!</x:v>
      </x:c>
      <x:c r="AT33" s="149" t="str">
        <x:f t="shared" si="35"/>
        <x:v>#VALUE!</x:v>
      </x:c>
      <x:c r="AU33" s="149" t="n">
        <x:f t="shared" si="36"/>
        <x:v>0</x:v>
      </x:c>
      <x:c r="AV33" s="149" t="str">
        <x:f t="shared" si="37"/>
        <x:v>#VALUE!</x:v>
      </x:c>
      <x:c r="AW33" s="149" t="str">
        <x:f t="shared" si="38"/>
        <x:v>#VALUE!</x:v>
      </x:c>
      <x:c r="AX33" s="1303" t="str">
        <x:f t="shared" si="39"/>
        <x:v>#VALUE!</x:v>
      </x:c>
      <x:c r="AY33" s="149" t="str">
        <x:f t="shared" si="40"/>
        <x:v>#VALUE!</x:v>
      </x:c>
      <x:c r="AZ33" s="149" t="str">
        <x:f t="shared" si="41"/>
        <x:v>#VALUE!</x:v>
      </x:c>
      <x:c r="BA33" s="149" t="str">
        <x:f t="shared" si="42"/>
        <x:v>#VALUE!</x:v>
      </x:c>
      <x:c r="BB33" s="149" t="str">
        <x:f t="shared" si="4"/>
        <x:v>#VALUE!</x:v>
      </x:c>
      <x:c r="BC33" s="149" t="str">
        <x:f t="shared" si="43"/>
        <x:v>#VALUE!</x:v>
      </x:c>
      <x:c r="BD33" s="149" t="str">
        <x:f t="shared" si="44"/>
        <x:v>#VALUE!</x:v>
      </x:c>
      <x:c r="BE33" s="149" t="str">
        <x:f t="shared" si="45"/>
        <x:v>#VALUE!</x:v>
      </x:c>
      <x:c r="BF33" s="149" t="str">
        <x:f t="shared" si="46"/>
        <x:v>#VALUE!</x:v>
      </x:c>
      <x:c r="BG33" s="149" t="str">
        <x:f t="shared" si="47"/>
        <x:v>#VALUE!</x:v>
      </x:c>
      <x:c r="BH33" s="149" t="str">
        <x:f t="shared" si="48"/>
        <x:v>#VALUE!</x:v>
      </x:c>
      <x:c r="BI33" s="149" t="str">
        <x:f t="shared" si="5"/>
        <x:v>#VALUE!</x:v>
      </x:c>
      <x:c r="BJ33" s="149" t="str">
        <x:f t="shared" si="6"/>
        <x:v>#VALUE!</x:v>
      </x:c>
      <x:c r="BK33" s="149" t="str">
        <x:f t="shared" si="7"/>
        <x:v>#VALUE!</x:v>
      </x:c>
      <x:c r="BL33" s="149" t="str">
        <x:f t="shared" si="49"/>
        <x:v>#VALUE!</x:v>
      </x:c>
      <x:c r="BM33" s="149" t="str">
        <x:f t="shared" si="50"/>
        <x:v>#VALUE!</x:v>
      </x:c>
      <x:c r="BN33" s="149" t="str">
        <x:f t="shared" si="51"/>
        <x:v>#VALUE!</x:v>
      </x:c>
      <x:c r="BO33" s="149" t="str">
        <x:f t="shared" si="52"/>
        <x:v>#VALUE!</x:v>
      </x:c>
      <x:c r="BP33" s="149" t="n">
        <x:f t="shared" si="53"/>
        <x:v>0</x:v>
      </x:c>
      <x:c r="BQ33" s="149" t="str">
        <x:f t="shared" si="54"/>
        <x:v>#VALUE!</x:v>
      </x:c>
      <x:c r="BR33" s="149" t="str">
        <x:f t="shared" si="55"/>
        <x:v>#VALUE!</x:v>
      </x:c>
      <x:c r="BS33" s="149" t="str">
        <x:f t="shared" si="56"/>
        <x:v>#VALUE!</x:v>
      </x:c>
      <x:c r="BT33" s="149" t="str">
        <x:f t="shared" si="57"/>
        <x:v>#VALUE!</x:v>
      </x:c>
      <x:c r="BU33" s="149" t="str">
        <x:f t="shared" si="58"/>
        <x:v>#VALUE!</x:v>
      </x:c>
      <x:c r="BV33" s="149" t="str">
        <x:f t="shared" si="59"/>
        <x:v>#VALUE!</x:v>
      </x:c>
      <x:c r="BW33" s="149" t="n">
        <x:f t="shared" si="8"/>
        <x:v>0</x:v>
      </x:c>
      <x:c r="BX33" s="149" t="str">
        <x:f t="shared" si="60"/>
        <x:v>#VALUE!</x:v>
      </x:c>
      <x:c r="BY33" s="149" t="str">
        <x:f t="shared" si="61"/>
        <x:v>#VALUE!</x:v>
      </x:c>
      <x:c r="BZ33" s="149" t="str">
        <x:f t="shared" si="62"/>
        <x:v>#VALUE!</x:v>
      </x:c>
      <x:c r="CA33" s="149" t="str">
        <x:f t="shared" si="63"/>
        <x:v>#VALUE!</x:v>
      </x:c>
      <x:c r="CB33" s="149" t="str">
        <x:f t="shared" si="64"/>
        <x:v>#VALUE!</x:v>
      </x:c>
      <x:c r="CC33" s="149" t="str">
        <x:f t="shared" si="65"/>
        <x:v>#VALUE!</x:v>
      </x:c>
      <x:c r="CD33" s="149" t="str">
        <x:f t="shared" si="9"/>
        <x:v>#VALUE!</x:v>
      </x:c>
      <x:c r="CE33" s="149" t="str">
        <x:f t="shared" si="10"/>
        <x:v>#VALUE!</x:v>
      </x:c>
      <x:c r="CF33" s="149" t="str">
        <x:f t="shared" si="11"/>
        <x:v>#VALUE!</x:v>
      </x:c>
      <x:c r="CG33" s="149" t="str">
        <x:f t="shared" si="66"/>
        <x:v>#VALUE!</x:v>
      </x:c>
      <x:c r="CH33" s="149" t="str">
        <x:f t="shared" si="67"/>
        <x:v>#VALUE!</x:v>
      </x:c>
      <x:c r="CI33" s="149" t="str">
        <x:f t="shared" si="68"/>
        <x:v>#VALUE!</x:v>
      </x:c>
      <x:c r="CJ33" s="149" t="str">
        <x:f t="shared" si="69"/>
        <x:v>#VALUE!</x:v>
      </x:c>
      <x:c r="CK33" s="149" t="n">
        <x:f t="shared" si="70"/>
        <x:v>0</x:v>
      </x:c>
      <x:c r="CL33" s="149" t="str">
        <x:f t="shared" si="71"/>
        <x:v>#VALUE!</x:v>
      </x:c>
      <x:c r="CM33" s="149" t="str">
        <x:f t="shared" si="72"/>
        <x:v>#VALUE!</x:v>
      </x:c>
      <x:c r="CN33" s="149" t="str">
        <x:f t="shared" si="73"/>
        <x:v>#VALUE!</x:v>
      </x:c>
      <x:c r="CO33" s="149" t="str">
        <x:f t="shared" si="74"/>
        <x:v>#VALUE!</x:v>
      </x:c>
      <x:c r="CP33" s="149" t="str">
        <x:f t="shared" si="75"/>
        <x:v>#VALUE!</x:v>
      </x:c>
      <x:c r="CQ33" s="149" t="str">
        <x:f t="shared" si="76"/>
        <x:v>#VALUE!</x:v>
      </x:c>
      <x:c r="CR33" s="149" t="str">
        <x:f t="shared" si="12"/>
        <x:v>#VALUE!</x:v>
      </x:c>
      <x:c r="CS33" s="149" t="str">
        <x:f t="shared" si="77"/>
        <x:v>#VALUE!</x:v>
      </x:c>
      <x:c r="CT33" s="149" t="str">
        <x:f t="shared" si="78"/>
        <x:v>#VALUE!</x:v>
      </x:c>
      <x:c r="CU33" s="149" t="str">
        <x:f t="shared" si="79"/>
        <x:v>#VALUE!</x:v>
      </x:c>
      <x:c r="CV33" s="149" t="str">
        <x:f t="shared" si="80"/>
        <x:v>#VALUE!</x:v>
      </x:c>
      <x:c r="CW33" s="149" t="str">
        <x:f t="shared" si="81"/>
        <x:v>#VALUE!</x:v>
      </x:c>
      <x:c r="CX33" s="149" t="str">
        <x:f t="shared" si="82"/>
        <x:v>#VALUE!</x:v>
      </x:c>
      <x:c r="CY33" s="149" t="str">
        <x:f t="shared" si="83"/>
        <x:v>#VALUE!</x:v>
      </x:c>
      <x:c r="CZ33" s="149" t="str">
        <x:f t="shared" si="84"/>
        <x:v>#VALUE!</x:v>
      </x:c>
      <x:c r="DA33" s="149" t="str">
        <x:f t="shared" si="85"/>
        <x:v>#VALUE!</x:v>
      </x:c>
      <x:c r="DB33" s="149" t="str">
        <x:f t="shared" si="86"/>
        <x:v>#VALUE!</x:v>
      </x:c>
      <x:c r="DC33" s="149" t="str">
        <x:f t="shared" si="87"/>
        <x:v>#VALUE!</x:v>
      </x:c>
      <x:c r="DD33" s="149" t="str">
        <x:f t="shared" si="88"/>
        <x:v>#VALUE!</x:v>
      </x:c>
      <x:c r="DE33" s="149" t="str">
        <x:f t="shared" si="89"/>
        <x:v>#VALUE!</x:v>
      </x:c>
      <x:c r="DF33" s="149" t="str">
        <x:f t="shared" si="90"/>
        <x:v>#VALUE!</x:v>
      </x:c>
      <x:c r="DG33" s="1210" t="str">
        <x:f t="shared" si="91"/>
        <x:v>#VALUE!</x:v>
      </x:c>
      <x:c r="DH33" s="1210" t="str">
        <x:f t="shared" si="92"/>
        <x:v>#VALUE!</x:v>
      </x:c>
      <x:c r="DI33" s="149"/>
      <x:c r="DJ33" s="1255" t="str">
        <x:f t="shared" si="93"/>
        <x:v>#VALUE!</x:v>
      </x:c>
      <x:c r="DK33" s="2097" t="str">
        <x:f t="shared" si="94"/>
        <x:v>#VALUE!</x:v>
      </x:c>
      <x:c r="DL33" s="2098" t="str">
        <x:f t="shared" si="95"/>
        <x:v>#VALUE!</x:v>
      </x:c>
      <x:c r="DM33" s="2097" t="str">
        <x:f t="shared" si="96"/>
        <x:v>#VALUE!</x:v>
      </x:c>
      <x:c r="DN33" s="2099" t="str">
        <x:f t="shared" si="97"/>
        <x:v>#VALUE!</x:v>
      </x:c>
      <x:c r="DO33" s="2089"/>
      <x:c r="DP33" s="2100" t="str">
        <x:f t="shared" si="98"/>
        <x:v>#VALUE!</x:v>
      </x:c>
      <x:c r="DQ33" s="1861" t="str">
        <x:f t="shared" si="13"/>
        <x:v>#VALUE!</x:v>
      </x:c>
      <x:c r="DR33" s="1861" t="str">
        <x:f t="shared" si="14"/>
        <x:v>#VALUE!</x:v>
      </x:c>
      <x:c r="DS33" s="2101" t="str">
        <x:f t="shared" si="99"/>
        <x:v>#VALUE!</x:v>
      </x:c>
      <x:c r="DT33" s="2102" t="str">
        <x:f t="shared" si="100"/>
        <x:v>#VALUE!</x:v>
      </x:c>
      <x:c r="DU33" s="2103" t="str">
        <x:f t="shared" si="101"/>
        <x:v>#VALUE!</x:v>
      </x:c>
      <x:c r="DV33" s="2104" t="str">
        <x:f t="shared" si="104"/>
        <x:v>#VALUE!</x:v>
      </x:c>
    </x:row>
    <x:row r="34" ht="15.949999809265137" customHeight="1">
      <x:c r="A34" s="3196"/>
      <x:c r="B34" s="3197"/>
      <x:c r="C34" s="294"/>
      <x:c r="D34" s="288"/>
      <x:c r="E34" s="295"/>
      <x:c r="F34" s="3198"/>
      <x:c r="G34" s="3199"/>
      <x:c r="H34" s="1847"/>
      <x:c r="I34" s="3200">
        <x:f t="shared" si="15"/>
      </x:c>
      <x:c r="J34" s="3201"/>
      <x:c r="K34" s="290" t="str">
        <x:v>170</x:v>
      </x:c>
      <x:c r="L34" s="2269">
        <x:f t="shared" si="16"/>
      </x:c>
      <x:c r="M34" s="291"/>
      <x:c r="N34" s="2272">
        <x:f t="shared" si="17"/>
      </x:c>
      <x:c r="O34" s="3202">
        <x:f t="shared" si="103"/>
      </x:c>
      <x:c r="P34" s="3203"/>
      <x:c r="Q34" s="2095" t="n">
        <x:v>24.633333333333336</x:v>
      </x:c>
      <x:c r="R34" s="2094" t="n">
        <x:v>25</x:v>
      </x:c>
      <x:c r="S34" s="2105" t="n">
        <x:v>30</x:v>
      </x:c>
      <x:c r="T34" s="2095" t="n">
        <x:f t="shared" si="18"/>
        <x:v>26.544444444444448</x:v>
      </x:c>
      <x:c r="U34" s="2096"/>
      <x:c r="V34" s="2096"/>
      <x:c r="W34" s="2096"/>
      <x:c r="X34" s="286" t="str">
        <x:f t="shared" si="19"/>
        <x:v>#VALUE!</x:v>
      </x:c>
      <x:c r="Y34" s="2095"/>
      <x:c r="Z34" s="1583">
        <x:f t="shared" si="20"/>
      </x:c>
      <x:c r="AA34" s="1302" t="n">
        <x:f t="shared" si="21"/>
        <x:v>0</x:v>
      </x:c>
      <x:c r="AB34" s="1302">
        <x:f t="shared" si="22"/>
      </x:c>
      <x:c r="AC34" s="1582" t="str">
        <x:f t="shared" si="23"/>
        <x:v>#VALUE!</x:v>
      </x:c>
      <x:c r="AD34" s="1582" t="str">
        <x:f t="shared" si="24"/>
        <x:v>#VALUE!</x:v>
      </x:c>
      <x:c r="AE34" s="1368">
        <x:f t="shared" si="25"/>
      </x:c>
      <x:c r="AF34" s="149">
        <x:f t="shared" si="26"/>
      </x:c>
      <x:c r="AG34" s="149">
        <x:f t="shared" si="27"/>
      </x:c>
      <x:c r="AH34" s="149"/>
      <x:c r="AI34" s="149" t="str">
        <x:f t="shared" si="28"/>
        <x:v>#VALUE!</x:v>
      </x:c>
      <x:c r="AJ34" s="1584" t="str">
        <x:f t="shared" si="29"/>
        <x:v>#VALUE!</x:v>
      </x:c>
      <x:c r="AK34" s="1302" t="str">
        <x:f t="shared" si="30"/>
        <x:v>#VALUE!</x:v>
      </x:c>
      <x:c r="AL34" s="149" t="str">
        <x:f t="shared" si="31"/>
        <x:v>#VALUE!</x:v>
      </x:c>
      <x:c r="AM34" s="149" t="str">
        <x:f t="shared" si="0"/>
        <x:v>#VALUE!</x:v>
      </x:c>
      <x:c r="AN34" s="149" t="str">
        <x:f t="shared" si="1"/>
        <x:v>#VALUE!</x:v>
      </x:c>
      <x:c r="AO34" s="149" t="str">
        <x:f t="shared" si="2"/>
        <x:v>#VALUE!</x:v>
      </x:c>
      <x:c r="AP34" s="149" t="str">
        <x:f t="shared" si="3"/>
        <x:v>#VALUE!</x:v>
      </x:c>
      <x:c r="AQ34" s="149" t="str">
        <x:f t="shared" si="32"/>
        <x:v>#VALUE!</x:v>
      </x:c>
      <x:c r="AR34" s="149" t="str">
        <x:f t="shared" si="33"/>
        <x:v>#VALUE!</x:v>
      </x:c>
      <x:c r="AS34" s="149" t="str">
        <x:f t="shared" si="34"/>
        <x:v>#VALUE!</x:v>
      </x:c>
      <x:c r="AT34" s="149" t="str">
        <x:f t="shared" si="35"/>
        <x:v>#VALUE!</x:v>
      </x:c>
      <x:c r="AU34" s="149" t="n">
        <x:f t="shared" si="36"/>
        <x:v>0</x:v>
      </x:c>
      <x:c r="AV34" s="149" t="str">
        <x:f t="shared" si="37"/>
        <x:v>#VALUE!</x:v>
      </x:c>
      <x:c r="AW34" s="149" t="str">
        <x:f t="shared" si="38"/>
        <x:v>#VALUE!</x:v>
      </x:c>
      <x:c r="AX34" s="1303" t="str">
        <x:f t="shared" si="39"/>
        <x:v>#VALUE!</x:v>
      </x:c>
      <x:c r="AY34" s="149" t="str">
        <x:f t="shared" si="40"/>
        <x:v>#VALUE!</x:v>
      </x:c>
      <x:c r="AZ34" s="149" t="str">
        <x:f t="shared" si="41"/>
        <x:v>#VALUE!</x:v>
      </x:c>
      <x:c r="BA34" s="149" t="str">
        <x:f t="shared" si="42"/>
        <x:v>#VALUE!</x:v>
      </x:c>
      <x:c r="BB34" s="149" t="str">
        <x:f t="shared" si="4"/>
        <x:v>#VALUE!</x:v>
      </x:c>
      <x:c r="BC34" s="149" t="str">
        <x:f t="shared" si="43"/>
        <x:v>#VALUE!</x:v>
      </x:c>
      <x:c r="BD34" s="149" t="str">
        <x:f t="shared" si="44"/>
        <x:v>#VALUE!</x:v>
      </x:c>
      <x:c r="BE34" s="149" t="str">
        <x:f t="shared" si="45"/>
        <x:v>#VALUE!</x:v>
      </x:c>
      <x:c r="BF34" s="149" t="str">
        <x:f t="shared" si="46"/>
        <x:v>#VALUE!</x:v>
      </x:c>
      <x:c r="BG34" s="149" t="str">
        <x:f t="shared" si="47"/>
        <x:v>#VALUE!</x:v>
      </x:c>
      <x:c r="BH34" s="149" t="str">
        <x:f t="shared" si="48"/>
        <x:v>#VALUE!</x:v>
      </x:c>
      <x:c r="BI34" s="149" t="str">
        <x:f t="shared" si="5"/>
        <x:v>#VALUE!</x:v>
      </x:c>
      <x:c r="BJ34" s="149" t="str">
        <x:f t="shared" si="6"/>
        <x:v>#VALUE!</x:v>
      </x:c>
      <x:c r="BK34" s="149" t="str">
        <x:f t="shared" si="7"/>
        <x:v>#VALUE!</x:v>
      </x:c>
      <x:c r="BL34" s="149" t="str">
        <x:f t="shared" si="49"/>
        <x:v>#VALUE!</x:v>
      </x:c>
      <x:c r="BM34" s="149" t="str">
        <x:f t="shared" si="50"/>
        <x:v>#VALUE!</x:v>
      </x:c>
      <x:c r="BN34" s="149" t="str">
        <x:f t="shared" si="51"/>
        <x:v>#VALUE!</x:v>
      </x:c>
      <x:c r="BO34" s="149" t="str">
        <x:f t="shared" si="52"/>
        <x:v>#VALUE!</x:v>
      </x:c>
      <x:c r="BP34" s="149" t="n">
        <x:f t="shared" si="53"/>
        <x:v>0</x:v>
      </x:c>
      <x:c r="BQ34" s="149" t="str">
        <x:f t="shared" si="54"/>
        <x:v>#VALUE!</x:v>
      </x:c>
      <x:c r="BR34" s="149" t="str">
        <x:f t="shared" si="55"/>
        <x:v>#VALUE!</x:v>
      </x:c>
      <x:c r="BS34" s="149" t="str">
        <x:f t="shared" si="56"/>
        <x:v>#VALUE!</x:v>
      </x:c>
      <x:c r="BT34" s="149" t="str">
        <x:f t="shared" si="57"/>
        <x:v>#VALUE!</x:v>
      </x:c>
      <x:c r="BU34" s="149" t="str">
        <x:f t="shared" si="58"/>
        <x:v>#VALUE!</x:v>
      </x:c>
      <x:c r="BV34" s="149" t="str">
        <x:f t="shared" si="59"/>
        <x:v>#VALUE!</x:v>
      </x:c>
      <x:c r="BW34" s="149" t="n">
        <x:f t="shared" si="8"/>
        <x:v>0</x:v>
      </x:c>
      <x:c r="BX34" s="149" t="str">
        <x:f t="shared" si="60"/>
        <x:v>#VALUE!</x:v>
      </x:c>
      <x:c r="BY34" s="149" t="str">
        <x:f t="shared" si="61"/>
        <x:v>#VALUE!</x:v>
      </x:c>
      <x:c r="BZ34" s="149" t="str">
        <x:f t="shared" si="62"/>
        <x:v>#VALUE!</x:v>
      </x:c>
      <x:c r="CA34" s="149" t="str">
        <x:f t="shared" si="63"/>
        <x:v>#VALUE!</x:v>
      </x:c>
      <x:c r="CB34" s="149" t="str">
        <x:f t="shared" si="64"/>
        <x:v>#VALUE!</x:v>
      </x:c>
      <x:c r="CC34" s="149" t="str">
        <x:f t="shared" si="65"/>
        <x:v>#VALUE!</x:v>
      </x:c>
      <x:c r="CD34" s="149" t="str">
        <x:f t="shared" si="9"/>
        <x:v>#VALUE!</x:v>
      </x:c>
      <x:c r="CE34" s="149" t="str">
        <x:f t="shared" si="10"/>
        <x:v>#VALUE!</x:v>
      </x:c>
      <x:c r="CF34" s="149" t="str">
        <x:f t="shared" si="11"/>
        <x:v>#VALUE!</x:v>
      </x:c>
      <x:c r="CG34" s="149" t="str">
        <x:f t="shared" si="66"/>
        <x:v>#VALUE!</x:v>
      </x:c>
      <x:c r="CH34" s="149" t="str">
        <x:f t="shared" si="67"/>
        <x:v>#VALUE!</x:v>
      </x:c>
      <x:c r="CI34" s="149" t="str">
        <x:f t="shared" si="68"/>
        <x:v>#VALUE!</x:v>
      </x:c>
      <x:c r="CJ34" s="149" t="str">
        <x:f t="shared" si="69"/>
        <x:v>#VALUE!</x:v>
      </x:c>
      <x:c r="CK34" s="149" t="n">
        <x:f t="shared" si="70"/>
        <x:v>0</x:v>
      </x:c>
      <x:c r="CL34" s="149" t="str">
        <x:f t="shared" si="71"/>
        <x:v>#VALUE!</x:v>
      </x:c>
      <x:c r="CM34" s="149" t="str">
        <x:f t="shared" si="72"/>
        <x:v>#VALUE!</x:v>
      </x:c>
      <x:c r="CN34" s="149" t="str">
        <x:f t="shared" si="73"/>
        <x:v>#VALUE!</x:v>
      </x:c>
      <x:c r="CO34" s="149" t="str">
        <x:f t="shared" si="74"/>
        <x:v>#VALUE!</x:v>
      </x:c>
      <x:c r="CP34" s="149" t="str">
        <x:f t="shared" si="75"/>
        <x:v>#VALUE!</x:v>
      </x:c>
      <x:c r="CQ34" s="149" t="str">
        <x:f t="shared" si="76"/>
        <x:v>#VALUE!</x:v>
      </x:c>
      <x:c r="CR34" s="149" t="str">
        <x:f t="shared" si="12"/>
        <x:v>#VALUE!</x:v>
      </x:c>
      <x:c r="CS34" s="149" t="str">
        <x:f t="shared" si="77"/>
        <x:v>#VALUE!</x:v>
      </x:c>
      <x:c r="CT34" s="149" t="str">
        <x:f t="shared" si="78"/>
        <x:v>#VALUE!</x:v>
      </x:c>
      <x:c r="CU34" s="149" t="str">
        <x:f t="shared" si="79"/>
        <x:v>#VALUE!</x:v>
      </x:c>
      <x:c r="CV34" s="149" t="str">
        <x:f t="shared" si="80"/>
        <x:v>#VALUE!</x:v>
      </x:c>
      <x:c r="CW34" s="149" t="str">
        <x:f t="shared" si="81"/>
        <x:v>#VALUE!</x:v>
      </x:c>
      <x:c r="CX34" s="149" t="str">
        <x:f t="shared" si="82"/>
        <x:v>#VALUE!</x:v>
      </x:c>
      <x:c r="CY34" s="149" t="str">
        <x:f t="shared" si="83"/>
        <x:v>#VALUE!</x:v>
      </x:c>
      <x:c r="CZ34" s="149" t="str">
        <x:f t="shared" si="84"/>
        <x:v>#VALUE!</x:v>
      </x:c>
      <x:c r="DA34" s="149" t="str">
        <x:f t="shared" si="85"/>
        <x:v>#VALUE!</x:v>
      </x:c>
      <x:c r="DB34" s="149" t="str">
        <x:f t="shared" si="86"/>
        <x:v>#VALUE!</x:v>
      </x:c>
      <x:c r="DC34" s="149" t="str">
        <x:f t="shared" si="87"/>
        <x:v>#VALUE!</x:v>
      </x:c>
      <x:c r="DD34" s="149" t="str">
        <x:f t="shared" si="88"/>
        <x:v>#VALUE!</x:v>
      </x:c>
      <x:c r="DE34" s="149" t="str">
        <x:f t="shared" si="89"/>
        <x:v>#VALUE!</x:v>
      </x:c>
      <x:c r="DF34" s="149" t="str">
        <x:f t="shared" si="90"/>
        <x:v>#VALUE!</x:v>
      </x:c>
      <x:c r="DG34" s="1210" t="str">
        <x:f t="shared" si="91"/>
        <x:v>#VALUE!</x:v>
      </x:c>
      <x:c r="DH34" s="1210" t="str">
        <x:f t="shared" si="92"/>
        <x:v>#VALUE!</x:v>
      </x:c>
      <x:c r="DI34" s="149"/>
      <x:c r="DJ34" s="1255" t="str">
        <x:f t="shared" si="93"/>
        <x:v>#VALUE!</x:v>
      </x:c>
      <x:c r="DK34" s="2097" t="str">
        <x:f t="shared" si="94"/>
        <x:v>#VALUE!</x:v>
      </x:c>
      <x:c r="DL34" s="2098" t="str">
        <x:f t="shared" si="95"/>
        <x:v>#VALUE!</x:v>
      </x:c>
      <x:c r="DM34" s="2097" t="str">
        <x:f t="shared" si="96"/>
        <x:v>#VALUE!</x:v>
      </x:c>
      <x:c r="DN34" s="2099" t="str">
        <x:f t="shared" si="97"/>
        <x:v>#VALUE!</x:v>
      </x:c>
      <x:c r="DO34" s="2089"/>
      <x:c r="DP34" s="2100" t="str">
        <x:f t="shared" si="98"/>
        <x:v>#VALUE!</x:v>
      </x:c>
      <x:c r="DQ34" s="1861" t="str">
        <x:f t="shared" si="13"/>
        <x:v>#VALUE!</x:v>
      </x:c>
      <x:c r="DR34" s="1861" t="str">
        <x:f t="shared" si="14"/>
        <x:v>#VALUE!</x:v>
      </x:c>
      <x:c r="DS34" s="2101" t="str">
        <x:f t="shared" si="99"/>
        <x:v>#VALUE!</x:v>
      </x:c>
      <x:c r="DT34" s="2102" t="str">
        <x:f t="shared" si="100"/>
        <x:v>#VALUE!</x:v>
      </x:c>
      <x:c r="DU34" s="2103" t="str">
        <x:f t="shared" si="101"/>
        <x:v>#VALUE!</x:v>
      </x:c>
      <x:c r="DV34" s="2104" t="str">
        <x:f t="shared" si="104"/>
        <x:v>#VALUE!</x:v>
      </x:c>
    </x:row>
    <x:row r="35" ht="15.949999809265137" customHeight="1">
      <x:c r="A35" s="3196"/>
      <x:c r="B35" s="3197"/>
      <x:c r="C35" s="287"/>
      <x:c r="D35" s="296"/>
      <x:c r="E35" s="289"/>
      <x:c r="F35" s="3198"/>
      <x:c r="G35" s="3199"/>
      <x:c r="H35" s="1847"/>
      <x:c r="I35" s="3200">
        <x:f t="shared" si="15"/>
      </x:c>
      <x:c r="J35" s="3201"/>
      <x:c r="K35" s="290" t="str">
        <x:v>170</x:v>
      </x:c>
      <x:c r="L35" s="2269">
        <x:f t="shared" si="16"/>
      </x:c>
      <x:c r="M35" s="291"/>
      <x:c r="N35" s="2272">
        <x:f t="shared" si="17"/>
      </x:c>
      <x:c r="O35" s="3202">
        <x:f t="shared" si="103"/>
      </x:c>
      <x:c r="P35" s="3203"/>
      <x:c r="Q35" s="2095" t="n">
        <x:v>24.633333333333336</x:v>
      </x:c>
      <x:c r="R35" s="2094" t="n">
        <x:v>25</x:v>
      </x:c>
      <x:c r="S35" s="2105" t="n">
        <x:v>30</x:v>
      </x:c>
      <x:c r="T35" s="2095" t="n">
        <x:f t="shared" si="18"/>
        <x:v>26.544444444444448</x:v>
      </x:c>
      <x:c r="U35" s="2096"/>
      <x:c r="V35" s="2096"/>
      <x:c r="W35" s="2096"/>
      <x:c r="X35" s="286" t="str">
        <x:f t="shared" si="19"/>
        <x:v>#VALUE!</x:v>
      </x:c>
      <x:c r="Y35" s="2095"/>
      <x:c r="Z35" s="1583">
        <x:f t="shared" si="20"/>
      </x:c>
      <x:c r="AA35" s="1302" t="n">
        <x:f t="shared" si="21"/>
        <x:v>0</x:v>
      </x:c>
      <x:c r="AB35" s="1302">
        <x:f t="shared" si="22"/>
      </x:c>
      <x:c r="AC35" s="1582" t="str">
        <x:f t="shared" si="23"/>
        <x:v>#VALUE!</x:v>
      </x:c>
      <x:c r="AD35" s="1582" t="str">
        <x:f t="shared" si="24"/>
        <x:v>#VALUE!</x:v>
      </x:c>
      <x:c r="AE35" s="1368">
        <x:f t="shared" si="25"/>
      </x:c>
      <x:c r="AF35" s="149">
        <x:f t="shared" si="26"/>
      </x:c>
      <x:c r="AG35" s="149">
        <x:f t="shared" si="27"/>
      </x:c>
      <x:c r="AH35" s="149" t="n">
        <x:v>0</x:v>
      </x:c>
      <x:c r="AI35" s="149" t="str">
        <x:f t="shared" si="28"/>
        <x:v>#VALUE!</x:v>
      </x:c>
      <x:c r="AJ35" s="1584" t="str">
        <x:f t="shared" si="29"/>
        <x:v>#VALUE!</x:v>
      </x:c>
      <x:c r="AK35" s="1302" t="str">
        <x:f t="shared" si="30"/>
        <x:v>#VALUE!</x:v>
      </x:c>
      <x:c r="AL35" s="149" t="str">
        <x:f t="shared" si="31"/>
        <x:v>#VALUE!</x:v>
      </x:c>
      <x:c r="AM35" s="149" t="str">
        <x:f t="shared" si="0"/>
        <x:v>#VALUE!</x:v>
      </x:c>
      <x:c r="AN35" s="149" t="str">
        <x:f t="shared" si="1"/>
        <x:v>#VALUE!</x:v>
      </x:c>
      <x:c r="AO35" s="149" t="str">
        <x:f t="shared" si="2"/>
        <x:v>#VALUE!</x:v>
      </x:c>
      <x:c r="AP35" s="149" t="str">
        <x:f t="shared" si="3"/>
        <x:v>#VALUE!</x:v>
      </x:c>
      <x:c r="AQ35" s="149" t="str">
        <x:f t="shared" si="32"/>
        <x:v>#VALUE!</x:v>
      </x:c>
      <x:c r="AR35" s="149" t="str">
        <x:f t="shared" si="33"/>
        <x:v>#VALUE!</x:v>
      </x:c>
      <x:c r="AS35" s="149" t="str">
        <x:f t="shared" si="34"/>
        <x:v>#VALUE!</x:v>
      </x:c>
      <x:c r="AT35" s="149" t="str">
        <x:f t="shared" si="35"/>
        <x:v>#VALUE!</x:v>
      </x:c>
      <x:c r="AU35" s="149" t="n">
        <x:f t="shared" si="36"/>
        <x:v>0</x:v>
      </x:c>
      <x:c r="AV35" s="149" t="str">
        <x:f t="shared" si="37"/>
        <x:v>#VALUE!</x:v>
      </x:c>
      <x:c r="AW35" s="149" t="str">
        <x:f t="shared" si="38"/>
        <x:v>#VALUE!</x:v>
      </x:c>
      <x:c r="AX35" s="1303" t="str">
        <x:f t="shared" si="39"/>
        <x:v>#VALUE!</x:v>
      </x:c>
      <x:c r="AY35" s="149" t="str">
        <x:f t="shared" si="40"/>
        <x:v>#VALUE!</x:v>
      </x:c>
      <x:c r="AZ35" s="149" t="str">
        <x:f t="shared" si="41"/>
        <x:v>#VALUE!</x:v>
      </x:c>
      <x:c r="BA35" s="149" t="str">
        <x:f t="shared" si="42"/>
        <x:v>#VALUE!</x:v>
      </x:c>
      <x:c r="BB35" s="149" t="str">
        <x:f t="shared" si="4"/>
        <x:v>#VALUE!</x:v>
      </x:c>
      <x:c r="BC35" s="149" t="str">
        <x:f t="shared" si="43"/>
        <x:v>#VALUE!</x:v>
      </x:c>
      <x:c r="BD35" s="149" t="str">
        <x:f t="shared" si="44"/>
        <x:v>#VALUE!</x:v>
      </x:c>
      <x:c r="BE35" s="149" t="str">
        <x:f t="shared" si="45"/>
        <x:v>#VALUE!</x:v>
      </x:c>
      <x:c r="BF35" s="149" t="str">
        <x:f t="shared" si="46"/>
        <x:v>#VALUE!</x:v>
      </x:c>
      <x:c r="BG35" s="149" t="str">
        <x:f t="shared" si="47"/>
        <x:v>#VALUE!</x:v>
      </x:c>
      <x:c r="BH35" s="149" t="str">
        <x:f t="shared" si="48"/>
        <x:v>#VALUE!</x:v>
      </x:c>
      <x:c r="BI35" s="149" t="str">
        <x:f t="shared" si="5"/>
        <x:v>#VALUE!</x:v>
      </x:c>
      <x:c r="BJ35" s="149" t="str">
        <x:f t="shared" si="6"/>
        <x:v>#VALUE!</x:v>
      </x:c>
      <x:c r="BK35" s="149" t="str">
        <x:f t="shared" si="7"/>
        <x:v>#VALUE!</x:v>
      </x:c>
      <x:c r="BL35" s="149" t="str">
        <x:f t="shared" si="49"/>
        <x:v>#VALUE!</x:v>
      </x:c>
      <x:c r="BM35" s="149" t="str">
        <x:f t="shared" si="50"/>
        <x:v>#VALUE!</x:v>
      </x:c>
      <x:c r="BN35" s="149" t="str">
        <x:f t="shared" si="51"/>
        <x:v>#VALUE!</x:v>
      </x:c>
      <x:c r="BO35" s="149" t="str">
        <x:f t="shared" si="52"/>
        <x:v>#VALUE!</x:v>
      </x:c>
      <x:c r="BP35" s="149" t="n">
        <x:f t="shared" si="53"/>
        <x:v>0</x:v>
      </x:c>
      <x:c r="BQ35" s="149" t="str">
        <x:f t="shared" si="54"/>
        <x:v>#VALUE!</x:v>
      </x:c>
      <x:c r="BR35" s="149" t="str">
        <x:f t="shared" si="55"/>
        <x:v>#VALUE!</x:v>
      </x:c>
      <x:c r="BS35" s="149" t="str">
        <x:f t="shared" si="56"/>
        <x:v>#VALUE!</x:v>
      </x:c>
      <x:c r="BT35" s="149" t="str">
        <x:f t="shared" si="57"/>
        <x:v>#VALUE!</x:v>
      </x:c>
      <x:c r="BU35" s="149" t="str">
        <x:f t="shared" si="58"/>
        <x:v>#VALUE!</x:v>
      </x:c>
      <x:c r="BV35" s="149" t="str">
        <x:f t="shared" si="59"/>
        <x:v>#VALUE!</x:v>
      </x:c>
      <x:c r="BW35" s="149" t="n">
        <x:f t="shared" si="8"/>
        <x:v>0</x:v>
      </x:c>
      <x:c r="BX35" s="149" t="str">
        <x:f t="shared" si="60"/>
        <x:v>#VALUE!</x:v>
      </x:c>
      <x:c r="BY35" s="149" t="str">
        <x:f t="shared" si="61"/>
        <x:v>#VALUE!</x:v>
      </x:c>
      <x:c r="BZ35" s="149" t="str">
        <x:f t="shared" si="62"/>
        <x:v>#VALUE!</x:v>
      </x:c>
      <x:c r="CA35" s="149" t="str">
        <x:f t="shared" si="63"/>
        <x:v>#VALUE!</x:v>
      </x:c>
      <x:c r="CB35" s="149" t="str">
        <x:f t="shared" si="64"/>
        <x:v>#VALUE!</x:v>
      </x:c>
      <x:c r="CC35" s="149" t="str">
        <x:f t="shared" si="65"/>
        <x:v>#VALUE!</x:v>
      </x:c>
      <x:c r="CD35" s="149" t="str">
        <x:f t="shared" si="9"/>
        <x:v>#VALUE!</x:v>
      </x:c>
      <x:c r="CE35" s="149" t="str">
        <x:f t="shared" si="10"/>
        <x:v>#VALUE!</x:v>
      </x:c>
      <x:c r="CF35" s="149" t="str">
        <x:f t="shared" si="11"/>
        <x:v>#VALUE!</x:v>
      </x:c>
      <x:c r="CG35" s="149" t="str">
        <x:f t="shared" si="66"/>
        <x:v>#VALUE!</x:v>
      </x:c>
      <x:c r="CH35" s="149" t="str">
        <x:f t="shared" si="67"/>
        <x:v>#VALUE!</x:v>
      </x:c>
      <x:c r="CI35" s="149" t="str">
        <x:f t="shared" si="68"/>
        <x:v>#VALUE!</x:v>
      </x:c>
      <x:c r="CJ35" s="149" t="str">
        <x:f t="shared" si="69"/>
        <x:v>#VALUE!</x:v>
      </x:c>
      <x:c r="CK35" s="149" t="n">
        <x:f t="shared" si="70"/>
        <x:v>0</x:v>
      </x:c>
      <x:c r="CL35" s="149" t="str">
        <x:f t="shared" si="71"/>
        <x:v>#VALUE!</x:v>
      </x:c>
      <x:c r="CM35" s="149" t="str">
        <x:f t="shared" si="72"/>
        <x:v>#VALUE!</x:v>
      </x:c>
      <x:c r="CN35" s="149" t="str">
        <x:f t="shared" si="73"/>
        <x:v>#VALUE!</x:v>
      </x:c>
      <x:c r="CO35" s="149" t="str">
        <x:f t="shared" si="74"/>
        <x:v>#VALUE!</x:v>
      </x:c>
      <x:c r="CP35" s="149" t="str">
        <x:f t="shared" si="75"/>
        <x:v>#VALUE!</x:v>
      </x:c>
      <x:c r="CQ35" s="149" t="str">
        <x:f t="shared" si="76"/>
        <x:v>#VALUE!</x:v>
      </x:c>
      <x:c r="CR35" s="149" t="str">
        <x:f t="shared" si="12"/>
        <x:v>#VALUE!</x:v>
      </x:c>
      <x:c r="CS35" s="149" t="str">
        <x:f t="shared" si="77"/>
        <x:v>#VALUE!</x:v>
      </x:c>
      <x:c r="CT35" s="149" t="str">
        <x:f t="shared" si="78"/>
        <x:v>#VALUE!</x:v>
      </x:c>
      <x:c r="CU35" s="149" t="str">
        <x:f t="shared" si="79"/>
        <x:v>#VALUE!</x:v>
      </x:c>
      <x:c r="CV35" s="149" t="str">
        <x:f t="shared" si="80"/>
        <x:v>#VALUE!</x:v>
      </x:c>
      <x:c r="CW35" s="149" t="str">
        <x:f t="shared" si="81"/>
        <x:v>#VALUE!</x:v>
      </x:c>
      <x:c r="CX35" s="149" t="str">
        <x:f t="shared" si="82"/>
        <x:v>#VALUE!</x:v>
      </x:c>
      <x:c r="CY35" s="149" t="str">
        <x:f t="shared" si="83"/>
        <x:v>#VALUE!</x:v>
      </x:c>
      <x:c r="CZ35" s="149" t="str">
        <x:f t="shared" si="84"/>
        <x:v>#VALUE!</x:v>
      </x:c>
      <x:c r="DA35" s="149" t="str">
        <x:f t="shared" si="85"/>
        <x:v>#VALUE!</x:v>
      </x:c>
      <x:c r="DB35" s="149" t="str">
        <x:f t="shared" si="86"/>
        <x:v>#VALUE!</x:v>
      </x:c>
      <x:c r="DC35" s="149" t="str">
        <x:f t="shared" si="87"/>
        <x:v>#VALUE!</x:v>
      </x:c>
      <x:c r="DD35" s="149" t="str">
        <x:f t="shared" si="88"/>
        <x:v>#VALUE!</x:v>
      </x:c>
      <x:c r="DE35" s="149" t="str">
        <x:f t="shared" si="89"/>
        <x:v>#VALUE!</x:v>
      </x:c>
      <x:c r="DF35" s="149" t="str">
        <x:f t="shared" si="90"/>
        <x:v>#VALUE!</x:v>
      </x:c>
      <x:c r="DG35" s="1210" t="str">
        <x:f t="shared" si="91"/>
        <x:v>#VALUE!</x:v>
      </x:c>
      <x:c r="DH35" s="1210" t="str">
        <x:f t="shared" si="92"/>
        <x:v>#VALUE!</x:v>
      </x:c>
      <x:c r="DI35" s="149"/>
      <x:c r="DJ35" s="1255" t="str">
        <x:f t="shared" si="93"/>
        <x:v>#VALUE!</x:v>
      </x:c>
      <x:c r="DK35" s="2097" t="str">
        <x:f t="shared" si="94"/>
        <x:v>#VALUE!</x:v>
      </x:c>
      <x:c r="DL35" s="2098" t="str">
        <x:f t="shared" si="95"/>
        <x:v>#VALUE!</x:v>
      </x:c>
      <x:c r="DM35" s="2097" t="str">
        <x:f t="shared" si="96"/>
        <x:v>#VALUE!</x:v>
      </x:c>
      <x:c r="DN35" s="2099" t="str">
        <x:f t="shared" si="97"/>
        <x:v>#VALUE!</x:v>
      </x:c>
      <x:c r="DO35" s="2089"/>
      <x:c r="DP35" s="2100" t="str">
        <x:f t="shared" si="98"/>
        <x:v>#VALUE!</x:v>
      </x:c>
      <x:c r="DQ35" s="1861" t="str">
        <x:f t="shared" si="13"/>
        <x:v>#VALUE!</x:v>
      </x:c>
      <x:c r="DR35" s="1861" t="str">
        <x:f t="shared" si="14"/>
        <x:v>#VALUE!</x:v>
      </x:c>
      <x:c r="DS35" s="2101" t="str">
        <x:f t="shared" si="99"/>
        <x:v>#VALUE!</x:v>
      </x:c>
      <x:c r="DT35" s="2102" t="str">
        <x:f t="shared" si="100"/>
        <x:v>#VALUE!</x:v>
      </x:c>
      <x:c r="DU35" s="2103" t="str">
        <x:f t="shared" si="101"/>
        <x:v>#VALUE!</x:v>
      </x:c>
      <x:c r="DV35" s="2104" t="str">
        <x:f t="shared" si="104"/>
        <x:v>#VALUE!</x:v>
      </x:c>
    </x:row>
    <x:row r="36" ht="15.949999809265137" customHeight="1">
      <x:c r="A36" s="3241"/>
      <x:c r="B36" s="3242"/>
      <x:c r="C36" s="297"/>
      <x:c r="D36" s="298"/>
      <x:c r="E36" s="299"/>
      <x:c r="F36" s="3243"/>
      <x:c r="G36" s="3243"/>
      <x:c r="H36" s="1848"/>
      <x:c r="I36" s="3244">
        <x:f t="shared" si="15"/>
      </x:c>
      <x:c r="J36" s="3245"/>
      <x:c r="K36" s="300" t="str">
        <x:v>170</x:v>
      </x:c>
      <x:c r="L36" s="2270">
        <x:f t="shared" si="16"/>
      </x:c>
      <x:c r="M36" s="301"/>
      <x:c r="N36" s="2273">
        <x:f t="shared" si="17"/>
      </x:c>
      <x:c r="O36" s="3246">
        <x:f t="shared" si="103"/>
      </x:c>
      <x:c r="P36" s="3247"/>
      <x:c r="Q36" s="2095" t="n">
        <x:v>24.633333333333336</x:v>
      </x:c>
      <x:c r="R36" s="2094" t="n">
        <x:v>25</x:v>
      </x:c>
      <x:c r="S36" s="2105" t="n">
        <x:v>30</x:v>
      </x:c>
      <x:c r="T36" s="2095" t="n">
        <x:f t="shared" si="18"/>
        <x:v>26.544444444444448</x:v>
      </x:c>
      <x:c r="U36" s="2096"/>
      <x:c r="V36" s="2096"/>
      <x:c r="W36" s="2096"/>
      <x:c r="X36" s="286" t="str">
        <x:f t="shared" si="19"/>
        <x:v>#VALUE!</x:v>
      </x:c>
      <x:c r="Y36" s="2095"/>
      <x:c r="Z36" s="1583">
        <x:f t="shared" si="20"/>
      </x:c>
      <x:c r="AA36" s="1302" t="n">
        <x:f t="shared" si="21"/>
        <x:v>0</x:v>
      </x:c>
      <x:c r="AB36" s="1302">
        <x:f t="shared" si="22"/>
      </x:c>
      <x:c r="AC36" s="1582" t="str">
        <x:f t="shared" si="23"/>
        <x:v>#VALUE!</x:v>
      </x:c>
      <x:c r="AD36" s="1582" t="str">
        <x:f t="shared" si="24"/>
        <x:v>#VALUE!</x:v>
      </x:c>
      <x:c r="AE36" s="1368">
        <x:f t="shared" si="25"/>
      </x:c>
      <x:c r="AF36" s="149">
        <x:f t="shared" si="26"/>
      </x:c>
      <x:c r="AG36" s="149">
        <x:f t="shared" si="27"/>
      </x:c>
      <x:c r="AH36" s="149" t="n">
        <x:v>0</x:v>
      </x:c>
      <x:c r="AI36" s="149" t="str">
        <x:f t="shared" si="28"/>
        <x:v>#VALUE!</x:v>
      </x:c>
      <x:c r="AJ36" s="1584" t="str">
        <x:f t="shared" si="29"/>
        <x:v>#VALUE!</x:v>
      </x:c>
      <x:c r="AK36" s="1302" t="str">
        <x:f t="shared" si="30"/>
        <x:v>#VALUE!</x:v>
      </x:c>
      <x:c r="AL36" s="149" t="str">
        <x:f t="shared" si="31"/>
        <x:v>#VALUE!</x:v>
      </x:c>
      <x:c r="AM36" s="149" t="str">
        <x:f t="shared" si="0"/>
        <x:v>#VALUE!</x:v>
      </x:c>
      <x:c r="AN36" s="149" t="str">
        <x:f t="shared" si="1"/>
        <x:v>#VALUE!</x:v>
      </x:c>
      <x:c r="AO36" s="149" t="str">
        <x:f t="shared" si="2"/>
        <x:v>#VALUE!</x:v>
      </x:c>
      <x:c r="AP36" s="149" t="str">
        <x:f t="shared" si="3"/>
        <x:v>#VALUE!</x:v>
      </x:c>
      <x:c r="AQ36" s="149" t="str">
        <x:f t="shared" si="32"/>
        <x:v>#VALUE!</x:v>
      </x:c>
      <x:c r="AR36" s="149" t="str">
        <x:f t="shared" si="33"/>
        <x:v>#VALUE!</x:v>
      </x:c>
      <x:c r="AS36" s="149" t="str">
        <x:f t="shared" si="34"/>
        <x:v>#VALUE!</x:v>
      </x:c>
      <x:c r="AT36" s="149" t="str">
        <x:f t="shared" si="35"/>
        <x:v>#VALUE!</x:v>
      </x:c>
      <x:c r="AU36" s="149" t="n">
        <x:f t="shared" si="36"/>
        <x:v>0</x:v>
      </x:c>
      <x:c r="AV36" s="149" t="str">
        <x:f t="shared" si="37"/>
        <x:v>#VALUE!</x:v>
      </x:c>
      <x:c r="AW36" s="149" t="str">
        <x:f t="shared" si="38"/>
        <x:v>#VALUE!</x:v>
      </x:c>
      <x:c r="AX36" s="1303" t="str">
        <x:f t="shared" si="39"/>
        <x:v>#VALUE!</x:v>
      </x:c>
      <x:c r="AY36" s="149" t="str">
        <x:f t="shared" si="40"/>
        <x:v>#VALUE!</x:v>
      </x:c>
      <x:c r="AZ36" s="149" t="str">
        <x:f t="shared" si="41"/>
        <x:v>#VALUE!</x:v>
      </x:c>
      <x:c r="BA36" s="149" t="str">
        <x:f t="shared" si="42"/>
        <x:v>#VALUE!</x:v>
      </x:c>
      <x:c r="BB36" s="149" t="str">
        <x:f t="shared" si="4"/>
        <x:v>#VALUE!</x:v>
      </x:c>
      <x:c r="BC36" s="149" t="str">
        <x:f t="shared" si="43"/>
        <x:v>#VALUE!</x:v>
      </x:c>
      <x:c r="BD36" s="149" t="str">
        <x:f t="shared" si="44"/>
        <x:v>#VALUE!</x:v>
      </x:c>
      <x:c r="BE36" s="149" t="str">
        <x:f t="shared" si="45"/>
        <x:v>#VALUE!</x:v>
      </x:c>
      <x:c r="BF36" s="149" t="str">
        <x:f t="shared" si="46"/>
        <x:v>#VALUE!</x:v>
      </x:c>
      <x:c r="BG36" s="149" t="str">
        <x:f t="shared" si="47"/>
        <x:v>#VALUE!</x:v>
      </x:c>
      <x:c r="BH36" s="149" t="str">
        <x:f t="shared" si="48"/>
        <x:v>#VALUE!</x:v>
      </x:c>
      <x:c r="BI36" s="149" t="str">
        <x:f t="shared" si="5"/>
        <x:v>#VALUE!</x:v>
      </x:c>
      <x:c r="BJ36" s="149" t="str">
        <x:f t="shared" si="6"/>
        <x:v>#VALUE!</x:v>
      </x:c>
      <x:c r="BK36" s="149" t="str">
        <x:f t="shared" si="7"/>
        <x:v>#VALUE!</x:v>
      </x:c>
      <x:c r="BL36" s="149" t="str">
        <x:f t="shared" si="49"/>
        <x:v>#VALUE!</x:v>
      </x:c>
      <x:c r="BM36" s="149" t="str">
        <x:f t="shared" si="50"/>
        <x:v>#VALUE!</x:v>
      </x:c>
      <x:c r="BN36" s="149" t="str">
        <x:f t="shared" si="51"/>
        <x:v>#VALUE!</x:v>
      </x:c>
      <x:c r="BO36" s="149" t="str">
        <x:f t="shared" si="52"/>
        <x:v>#VALUE!</x:v>
      </x:c>
      <x:c r="BP36" s="149" t="n">
        <x:f t="shared" si="53"/>
        <x:v>0</x:v>
      </x:c>
      <x:c r="BQ36" s="149" t="str">
        <x:f t="shared" si="54"/>
        <x:v>#VALUE!</x:v>
      </x:c>
      <x:c r="BR36" s="149" t="str">
        <x:f t="shared" si="55"/>
        <x:v>#VALUE!</x:v>
      </x:c>
      <x:c r="BS36" s="149" t="str">
        <x:f t="shared" si="56"/>
        <x:v>#VALUE!</x:v>
      </x:c>
      <x:c r="BT36" s="149" t="str">
        <x:f t="shared" si="57"/>
        <x:v>#VALUE!</x:v>
      </x:c>
      <x:c r="BU36" s="149" t="str">
        <x:f t="shared" si="58"/>
        <x:v>#VALUE!</x:v>
      </x:c>
      <x:c r="BV36" s="149" t="str">
        <x:f t="shared" si="59"/>
        <x:v>#VALUE!</x:v>
      </x:c>
      <x:c r="BW36" s="149" t="n">
        <x:f t="shared" si="8"/>
        <x:v>0</x:v>
      </x:c>
      <x:c r="BX36" s="149" t="str">
        <x:f t="shared" si="60"/>
        <x:v>#VALUE!</x:v>
      </x:c>
      <x:c r="BY36" s="149" t="str">
        <x:f t="shared" si="61"/>
        <x:v>#VALUE!</x:v>
      </x:c>
      <x:c r="BZ36" s="149" t="str">
        <x:f t="shared" si="62"/>
        <x:v>#VALUE!</x:v>
      </x:c>
      <x:c r="CA36" s="149" t="str">
        <x:f t="shared" si="63"/>
        <x:v>#VALUE!</x:v>
      </x:c>
      <x:c r="CB36" s="149" t="str">
        <x:f t="shared" si="64"/>
        <x:v>#VALUE!</x:v>
      </x:c>
      <x:c r="CC36" s="149" t="str">
        <x:f t="shared" si="65"/>
        <x:v>#VALUE!</x:v>
      </x:c>
      <x:c r="CD36" s="149" t="str">
        <x:f t="shared" si="9"/>
        <x:v>#VALUE!</x:v>
      </x:c>
      <x:c r="CE36" s="149" t="str">
        <x:f t="shared" si="10"/>
        <x:v>#VALUE!</x:v>
      </x:c>
      <x:c r="CF36" s="149" t="str">
        <x:f t="shared" si="11"/>
        <x:v>#VALUE!</x:v>
      </x:c>
      <x:c r="CG36" s="149" t="str">
        <x:f t="shared" si="66"/>
        <x:v>#VALUE!</x:v>
      </x:c>
      <x:c r="CH36" s="149" t="str">
        <x:f t="shared" si="67"/>
        <x:v>#VALUE!</x:v>
      </x:c>
      <x:c r="CI36" s="149" t="str">
        <x:f t="shared" si="68"/>
        <x:v>#VALUE!</x:v>
      </x:c>
      <x:c r="CJ36" s="149" t="str">
        <x:f t="shared" si="69"/>
        <x:v>#VALUE!</x:v>
      </x:c>
      <x:c r="CK36" s="149" t="n">
        <x:f t="shared" si="70"/>
        <x:v>0</x:v>
      </x:c>
      <x:c r="CL36" s="149" t="str">
        <x:f t="shared" si="71"/>
        <x:v>#VALUE!</x:v>
      </x:c>
      <x:c r="CM36" s="149" t="str">
        <x:f t="shared" si="72"/>
        <x:v>#VALUE!</x:v>
      </x:c>
      <x:c r="CN36" s="149" t="str">
        <x:f t="shared" si="73"/>
        <x:v>#VALUE!</x:v>
      </x:c>
      <x:c r="CO36" s="149" t="str">
        <x:f t="shared" si="74"/>
        <x:v>#VALUE!</x:v>
      </x:c>
      <x:c r="CP36" s="149" t="str">
        <x:f t="shared" si="75"/>
        <x:v>#VALUE!</x:v>
      </x:c>
      <x:c r="CQ36" s="149" t="str">
        <x:f t="shared" si="76"/>
        <x:v>#VALUE!</x:v>
      </x:c>
      <x:c r="CR36" s="149" t="str">
        <x:f t="shared" si="12"/>
        <x:v>#VALUE!</x:v>
      </x:c>
      <x:c r="CS36" s="149" t="str">
        <x:f t="shared" si="77"/>
        <x:v>#VALUE!</x:v>
      </x:c>
      <x:c r="CT36" s="149" t="str">
        <x:f t="shared" si="78"/>
        <x:v>#VALUE!</x:v>
      </x:c>
      <x:c r="CU36" s="149" t="str">
        <x:f t="shared" si="79"/>
        <x:v>#VALUE!</x:v>
      </x:c>
      <x:c r="CV36" s="149" t="str">
        <x:f t="shared" si="80"/>
        <x:v>#VALUE!</x:v>
      </x:c>
      <x:c r="CW36" s="149" t="str">
        <x:f t="shared" si="81"/>
        <x:v>#VALUE!</x:v>
      </x:c>
      <x:c r="CX36" s="149" t="str">
        <x:f t="shared" si="82"/>
        <x:v>#VALUE!</x:v>
      </x:c>
      <x:c r="CY36" s="149" t="str">
        <x:f t="shared" si="83"/>
        <x:v>#VALUE!</x:v>
      </x:c>
      <x:c r="CZ36" s="149" t="str">
        <x:f t="shared" si="84"/>
        <x:v>#VALUE!</x:v>
      </x:c>
      <x:c r="DA36" s="149" t="str">
        <x:f t="shared" si="85"/>
        <x:v>#VALUE!</x:v>
      </x:c>
      <x:c r="DB36" s="149" t="str">
        <x:f t="shared" si="86"/>
        <x:v>#VALUE!</x:v>
      </x:c>
      <x:c r="DC36" s="149" t="str">
        <x:f t="shared" si="87"/>
        <x:v>#VALUE!</x:v>
      </x:c>
      <x:c r="DD36" s="149" t="str">
        <x:f t="shared" si="88"/>
        <x:v>#VALUE!</x:v>
      </x:c>
      <x:c r="DE36" s="149" t="str">
        <x:f t="shared" si="89"/>
        <x:v>#VALUE!</x:v>
      </x:c>
      <x:c r="DF36" s="149" t="str">
        <x:f t="shared" si="90"/>
        <x:v>#VALUE!</x:v>
      </x:c>
      <x:c r="DG36" s="1210" t="str">
        <x:f t="shared" si="91"/>
        <x:v>#VALUE!</x:v>
      </x:c>
      <x:c r="DH36" s="1210" t="str">
        <x:f t="shared" si="92"/>
        <x:v>#VALUE!</x:v>
      </x:c>
      <x:c r="DI36" s="149"/>
      <x:c r="DJ36" s="1255" t="str">
        <x:f t="shared" si="93"/>
        <x:v>#VALUE!</x:v>
      </x:c>
      <x:c r="DK36" s="2097" t="str">
        <x:f t="shared" si="94"/>
        <x:v>#VALUE!</x:v>
      </x:c>
      <x:c r="DL36" s="2098" t="str">
        <x:f t="shared" si="95"/>
        <x:v>#VALUE!</x:v>
      </x:c>
      <x:c r="DM36" s="2097" t="str">
        <x:f t="shared" si="96"/>
        <x:v>#VALUE!</x:v>
      </x:c>
      <x:c r="DN36" s="2099" t="str">
        <x:f t="shared" si="97"/>
        <x:v>#VALUE!</x:v>
      </x:c>
      <x:c r="DO36" s="2089"/>
      <x:c r="DP36" s="2100" t="str">
        <x:f t="shared" si="98"/>
        <x:v>#VALUE!</x:v>
      </x:c>
      <x:c r="DQ36" s="1861" t="str">
        <x:f t="shared" si="13"/>
        <x:v>#VALUE!</x:v>
      </x:c>
      <x:c r="DR36" s="1861" t="str">
        <x:f t="shared" si="14"/>
        <x:v>#VALUE!</x:v>
      </x:c>
      <x:c r="DS36" s="2101" t="str">
        <x:f t="shared" si="99"/>
        <x:v>#VALUE!</x:v>
      </x:c>
      <x:c r="DT36" s="2102" t="str">
        <x:f t="shared" si="100"/>
        <x:v>#VALUE!</x:v>
      </x:c>
      <x:c r="DU36" s="2103" t="str">
        <x:f t="shared" si="101"/>
        <x:v>#VALUE!</x:v>
      </x:c>
      <x:c r="DV36" s="2104" t="str">
        <x:f t="shared" si="104"/>
        <x:v>#VALUE!</x:v>
      </x:c>
    </x:row>
    <x:row r="37" ht="18" customHeight="1">
      <x:c r="A37" s="3234" t="str">
        <x:v>TOTALS</x:v>
      </x:c>
      <x:c r="B37" s="3234"/>
      <x:c r="C37" s="3234"/>
      <x:c r="D37" s="3234"/>
      <x:c r="E37" s="2256" t="n">
        <x:v>6127.321</x:v>
      </x:c>
      <x:c r="F37" s="3235"/>
      <x:c r="G37" s="3235"/>
      <x:c r="H37" s="2258" t="n">
        <x:v>2.02</x:v>
      </x:c>
      <x:c r="I37" s="3236" t="n">
        <x:v>38526.99</x:v>
      </x:c>
      <x:c r="J37" s="3237"/>
      <x:c r="K37" s="2259" t="n">
        <x:v>34.9</x:v>
      </x:c>
      <x:c r="L37" s="2260" t="n">
        <x:v>78.1</x:v>
      </x:c>
      <x:c r="M37" s="2261"/>
      <x:c r="N37" s="2262" t="n">
        <x:v>0.9913974592876319</x:v>
      </x:c>
      <x:c r="O37" s="3238" t="n">
        <x:v>38195.56</x:v>
      </x:c>
      <x:c r="P37" s="3239"/>
      <x:c r="Q37" s="285"/>
      <x:c r="R37" s="2107"/>
      <x:c r="S37" s="2108"/>
      <x:c r="T37" s="2108"/>
      <x:c r="U37" s="2108"/>
      <x:c r="V37" s="2108"/>
      <x:c r="W37" s="2108"/>
      <x:c r="X37" s="2108"/>
      <x:c r="Y37" s="2108"/>
      <x:c r="Z37" s="1368"/>
      <x:c r="AA37" s="1302"/>
      <x:c r="AB37" s="1302"/>
      <x:c r="AC37" s="1369"/>
      <x:c r="AD37" s="1210"/>
      <x:c r="AE37" s="1368"/>
      <x:c r="AF37" s="149"/>
      <x:c r="AG37" s="149"/>
      <x:c r="AH37" s="149"/>
      <x:c r="AI37" s="149" t="n">
        <x:f t="shared" si="28"/>
        <x:v>2</x:v>
      </x:c>
      <x:c r="AJ37" s="1584" t="n">
        <x:f t="shared" si="29"/>
        <x:v>849.5238221153845</x:v>
      </x:c>
      <x:c r="AK37" s="1302" t="n">
        <x:v>15</x:v>
      </x:c>
      <x:c r="AL37" s="149" t="n">
        <x:f t="shared" si="31"/>
        <x:v>0.023809523809523808</x:v>
      </x:c>
      <x:c r="AM37" s="149" t="n">
        <x:f t="shared" si="0"/>
        <x:v>59.00662131626912</x:v>
      </x:c>
      <x:c r="AN37" s="149" t="n">
        <x:f t="shared" si="1"/>
        <x:v>103.872</x:v>
      </x:c>
      <x:c r="AO37" s="149" t="n">
        <x:f t="shared" si="2"/>
        <x:v>0.2701</x:v>
      </x:c>
      <x:c r="AP37" s="149" t="n">
        <x:f t="shared" si="3"/>
        <x:v>0</x:v>
      </x:c>
      <x:c r="AQ37" s="149" t="n">
        <x:f t="shared" si="32"/>
        <x:v>9.894950197419696e-7</x:v>
      </x:c>
      <x:c r="AR37" s="149" t="n">
        <x:f t="shared" si="33"/>
        <x:v>2</x:v>
      </x:c>
      <x:c r="AS37" s="149" t="n">
        <x:f t="shared" si="34"/>
        <x:v>849.524662714393</x:v>
      </x:c>
      <x:c r="AT37" s="149" t="n">
        <x:f t="shared" si="35"/>
        <x:v>0.00046187091021672683</x:v>
      </x:c>
      <x:c r="AU37" s="149" t="n">
        <x:f t="shared" si="36"/>
        <x:v>0</x:v>
      </x:c>
      <x:c r="AV37" s="149" t="n">
        <x:f t="shared" si="37"/>
        <x:v>1</x:v>
      </x:c>
      <x:c r="AW37" s="149" t="n">
        <x:f t="shared" si="38"/>
        <x:v>0.408763406983658</x:v>
      </x:c>
      <x:c r="AX37" s="1303" t="n">
        <x:f t="shared" si="39"/>
        <x:v>1</x:v>
      </x:c>
      <x:c r="AY37" s="149" t="n">
        <x:f t="shared" si="40"/>
        <x:v>1</x:v>
      </x:c>
      <x:c r="AZ37" s="149" t="n">
        <x:f t="shared" si="41"/>
        <x:v>849.5238221153845</x:v>
      </x:c>
      <x:c r="BA37" s="149" t="n">
        <x:f t="shared" si="42"/>
        <x:v>0</x:v>
      </x:c>
      <x:c r="BB37" s="149" t="n">
        <x:f t="shared" si="4"/>
        <x:v>1.3</x:v>
      </x:c>
      <x:c r="BC37" s="149" t="n">
        <x:f t="shared" si="43"/>
        <x:v>0</x:v>
      </x:c>
      <x:c r="BD37" s="149" t="n">
        <x:f t="shared" si="44"/>
        <x:v>0</x:v>
      </x:c>
      <x:c r="BE37" s="149" t="n">
        <x:f t="shared" si="45"/>
        <x:v>0</x:v>
      </x:c>
      <x:c r="BF37" s="149" t="n">
        <x:f t="shared" si="46"/>
        <x:v>0</x:v>
      </x:c>
      <x:c r="BG37" s="149" t="n">
        <x:f t="shared" si="47"/>
        <x:v>849.5238221153845</x:v>
      </x:c>
      <x:c r="BH37" s="149" t="n">
        <x:f t="shared" si="48"/>
        <x:v>2</x:v>
      </x:c>
      <x:c r="BI37" s="149" t="n">
        <x:f t="shared" si="5"/>
        <x:v>103.872</x:v>
      </x:c>
      <x:c r="BJ37" s="149" t="n">
        <x:f t="shared" si="6"/>
        <x:v>0.2701</x:v>
      </x:c>
      <x:c r="BK37" s="149" t="n">
        <x:f t="shared" si="7"/>
        <x:v>0</x:v>
      </x:c>
      <x:c r="BL37" s="149" t="n">
        <x:f t="shared" si="49"/>
        <x:v>0.0000031753193955665825</x:v>
      </x:c>
      <x:c r="BM37" s="149" t="n">
        <x:f t="shared" si="50"/>
        <x:v>1.3116206266127162</x:v>
      </x:c>
      <x:c r="BN37" s="149" t="n">
        <x:f t="shared" si="51"/>
        <x:v>849.526519624754</x:v>
      </x:c>
      <x:c r="BO37" s="149" t="n">
        <x:f t="shared" si="52"/>
        <x:v>0.00046186958605036606</x:v>
      </x:c>
      <x:c r="BP37" s="149" t="n">
        <x:f t="shared" si="53"/>
        <x:v>0</x:v>
      </x:c>
      <x:c r="BQ37" s="149" t="n">
        <x:f t="shared" si="54"/>
        <x:v>1</x:v>
      </x:c>
      <x:c r="BR37" s="149" t="n">
        <x:f t="shared" si="55"/>
        <x:v>0.4087614411840446</x:v>
      </x:c>
      <x:c r="BS37" s="149" t="n">
        <x:f t="shared" si="56"/>
        <x:v>1</x:v>
      </x:c>
      <x:c r="BT37" s="149" t="n">
        <x:f t="shared" si="57"/>
        <x:v>1</x:v>
      </x:c>
      <x:c r="BU37" s="149" t="n">
        <x:f t="shared" si="58"/>
        <x:v>849.5238221153845</x:v>
      </x:c>
      <x:c r="BV37" s="149" t="n">
        <x:f t="shared" si="59"/>
        <x:v>0</x:v>
      </x:c>
      <x:c r="BW37" s="149" t="n">
        <x:f t="shared" si="8"/>
        <x:v>1.3</x:v>
      </x:c>
      <x:c r="BX37" s="149" t="n">
        <x:f t="shared" si="60"/>
        <x:v>0</x:v>
      </x:c>
      <x:c r="BY37" s="149" t="n">
        <x:f t="shared" si="61"/>
        <x:v>0</x:v>
      </x:c>
      <x:c r="BZ37" s="149" t="n">
        <x:f t="shared" si="62"/>
        <x:v>0</x:v>
      </x:c>
      <x:c r="CA37" s="149" t="n">
        <x:f t="shared" si="63"/>
        <x:v>0</x:v>
      </x:c>
      <x:c r="CB37" s="149" t="n">
        <x:f t="shared" si="64"/>
        <x:v>849.5238221153845</x:v>
      </x:c>
      <x:c r="CC37" s="149" t="n">
        <x:f t="shared" si="65"/>
        <x:v>2</x:v>
      </x:c>
      <x:c r="CD37" s="149" t="n">
        <x:f t="shared" si="9"/>
        <x:v>103.872</x:v>
      </x:c>
      <x:c r="CE37" s="149" t="n">
        <x:f t="shared" si="10"/>
        <x:v>0.2701</x:v>
      </x:c>
      <x:c r="CF37" s="149" t="n">
        <x:f t="shared" si="11"/>
        <x:v>0</x:v>
      </x:c>
      <x:c r="CG37" s="149" t="n">
        <x:f t="shared" si="66"/>
        <x:v>0.0000031753193955665825</x:v>
      </x:c>
      <x:c r="CH37" s="149" t="n">
        <x:f t="shared" si="67"/>
        <x:v>1.3116206266127162</x:v>
      </x:c>
      <x:c r="CI37" s="149" t="n">
        <x:f t="shared" si="68"/>
        <x:v>849.5238221153845</x:v>
      </x:c>
      <x:c r="CJ37" s="149" t="n">
        <x:f t="shared" si="69"/>
        <x:v>0.00046187150965185705</x:v>
      </x:c>
      <x:c r="CK37" s="149" t="n">
        <x:f t="shared" si="70"/>
        <x:v>0</x:v>
      </x:c>
      <x:c r="CL37" s="149" t="n">
        <x:f t="shared" si="71"/>
        <x:v>1</x:v>
      </x:c>
      <x:c r="CM37" s="149" t="n">
        <x:f t="shared" si="72"/>
        <x:v>0.4087642968827525</x:v>
      </x:c>
      <x:c r="CN37" s="149" t="n">
        <x:f t="shared" si="73"/>
        <x:v>1</x:v>
      </x:c>
      <x:c r="CO37" s="149" t="n">
        <x:f t="shared" si="74"/>
        <x:v>1</x:v>
      </x:c>
      <x:c r="CP37" s="149" t="n">
        <x:f t="shared" si="75"/>
        <x:v>849.5238221153845</x:v>
      </x:c>
      <x:c r="CQ37" s="149" t="n">
        <x:f t="shared" si="76"/>
        <x:v>0</x:v>
      </x:c>
      <x:c r="CR37" s="149" t="n">
        <x:f t="shared" si="12"/>
        <x:v>1.3</x:v>
      </x:c>
      <x:c r="CS37" s="149" t="n">
        <x:f t="shared" si="77"/>
        <x:v>0</x:v>
      </x:c>
      <x:c r="CT37" s="149" t="n">
        <x:f t="shared" si="78"/>
        <x:v>0</x:v>
      </x:c>
      <x:c r="CU37" s="149" t="n">
        <x:f t="shared" si="79"/>
        <x:v>0</x:v>
      </x:c>
      <x:c r="CV37" s="149" t="n">
        <x:f t="shared" si="80"/>
        <x:v>0</x:v>
      </x:c>
      <x:c r="CW37" s="149" t="n">
        <x:f t="shared" si="81"/>
        <x:v>849.5238221153845</x:v>
      </x:c>
      <x:c r="CX37" s="149" t="n">
        <x:f t="shared" si="82"/>
        <x:v>1</x:v>
      </x:c>
      <x:c r="CY37" s="149" t="n">
        <x:f t="shared" si="83"/>
        <x:v>0.00046187150965185705</x:v>
      </x:c>
      <x:c r="CZ37" s="149" t="n">
        <x:f t="shared" si="84"/>
        <x:v>-1.000253580703216</x:v>
      </x:c>
      <x:c r="DA37" s="149" t="n">
        <x:f t="shared" si="85"/>
        <x:v>1.0004619268870771</x:v>
      </x:c>
      <x:c r="DB37" s="149" t="n">
        <x:f t="shared" si="86"/>
        <x:v>0.4983183379581512</x:v>
      </x:c>
      <x:c r="DC37" s="149" t="n">
        <x:f t="shared" si="87"/>
        <x:v>1</x:v>
      </x:c>
      <x:c r="DD37" s="149" t="n">
        <x:f t="shared" si="88"/>
        <x:v>1.00046192688708</x:v>
      </x:c>
      <x:c r="DE37" s="149" t="n">
        <x:f t="shared" si="89"/>
        <x:v>1.0004619268870771</x:v>
      </x:c>
      <x:c r="DF37" s="149" t="n">
        <x:f t="shared" si="90"/>
        <x:v>1.00046</x:v>
      </x:c>
      <x:c r="DG37" s="1370" t="n">
        <x:v>1.0004</x:v>
      </x:c>
      <x:c r="DH37" s="1370" t="n">
        <x:v>1.0004</x:v>
      </x:c>
      <x:c r="DI37" s="149"/>
      <x:c r="DJ37" s="1255" t="n">
        <x:f t="shared" si="93"/>
        <x:v>5</x:v>
      </x:c>
      <x:c r="DK37" s="2097" t="n">
        <x:f t="shared" si="94"/>
        <x:v>35</x:v>
      </x:c>
      <x:c r="DL37" s="2098" t="n">
        <x:f t="shared" si="95"/>
        <x:v>849.0101981981982</x:v>
      </x:c>
      <x:c r="DM37" s="2097" t="n">
        <x:v>59</x:v>
      </x:c>
      <x:c r="DN37" s="2099" t="n">
        <x:f t="shared" si="97"/>
        <x:v>-1</x:v>
      </x:c>
      <x:c r="DO37" s="2089"/>
      <x:c r="DP37" s="2100" t="n">
        <x:f t="shared" si="98"/>
        <x:v>849.01</x:v>
      </x:c>
      <x:c r="DQ37" s="1861" t="n">
        <x:f t="shared" si="13"/>
        <x:v>103.872</x:v>
      </x:c>
      <x:c r="DR37" s="1861" t="n">
        <x:f t="shared" si="14"/>
        <x:v>0.2701</x:v>
      </x:c>
      <x:c r="DS37" s="2101" t="n">
        <x:f t="shared" si="99"/>
        <x:v>0.000144102953682689</x:v>
      </x:c>
      <x:c r="DT37" s="2102" t="n">
        <x:f t="shared" si="100"/>
        <x:v>0.0003181352398676</x:v>
      </x:c>
      <x:c r="DU37" s="2103" t="n">
        <x:f t="shared" si="101"/>
        <x:v>0.000462238193550289</x:v>
      </x:c>
      <x:c r="DV37" s="2104" t="n">
        <x:f t="shared" si="104"/>
        <x:v>1.0005</x:v>
      </x:c>
    </x:row>
    <x:row r="38" ht="14.25" customHeight="1">
      <x:c r="A38" s="2109"/>
      <x:c r="B38" s="2109"/>
      <x:c r="C38" s="2109"/>
      <x:c r="D38" s="2110"/>
      <x:c r="E38" s="2263"/>
      <x:c r="F38" s="2257"/>
      <x:c r="G38" s="2264"/>
      <x:c r="H38" s="2264"/>
      <x:c r="I38" s="2265"/>
      <x:c r="J38" s="2257"/>
      <x:c r="K38" s="2257"/>
      <x:c r="L38" s="2257"/>
      <x:c r="M38" s="2257"/>
      <x:c r="N38" s="2266" t="n">
        <x:v>1.00046</x:v>
      </x:c>
      <x:c r="O38" s="2267"/>
      <x:c r="P38" s="2257"/>
      <x:c r="Q38" s="2107"/>
      <x:c r="R38" s="2107"/>
      <x:c r="S38" s="2108"/>
      <x:c r="T38" s="2108"/>
      <x:c r="U38" s="2108"/>
      <x:c r="V38" s="2108"/>
      <x:c r="W38" s="2108"/>
      <x:c r="X38" s="2108"/>
      <x:c r="Y38" s="2108"/>
      <x:c r="Z38" s="1368"/>
      <x:c r="AA38" s="1302"/>
      <x:c r="AB38" s="1302"/>
      <x:c r="AC38" s="1369"/>
      <x:c r="AD38" s="1210"/>
      <x:c r="AE38" s="1368"/>
      <x:c r="AF38" s="149"/>
      <x:c r="AG38" s="149" t="str"/>
      <x:c r="AH38" s="149"/>
      <x:c r="AI38" s="149"/>
      <x:c r="AJ38" s="149"/>
      <x:c r="AK38" s="1302"/>
      <x:c r="AL38" s="149"/>
      <x:c r="AM38" s="149"/>
      <x:c r="AN38" s="149"/>
      <x:c r="AO38" s="149"/>
      <x:c r="AP38" s="149"/>
      <x:c r="AQ38" s="149"/>
      <x:c r="AR38" s="149"/>
      <x:c r="AS38" s="149"/>
      <x:c r="AT38" s="149"/>
      <x:c r="AU38" s="149"/>
      <x:c r="AV38" s="149"/>
      <x:c r="AW38" s="149"/>
      <x:c r="AX38" s="149"/>
      <x:c r="AY38" s="149"/>
      <x:c r="AZ38" s="149"/>
      <x:c r="BA38" s="149"/>
      <x:c r="BB38" s="149"/>
      <x:c r="BC38" s="149"/>
      <x:c r="BD38" s="149"/>
      <x:c r="BE38" s="149"/>
      <x:c r="BF38" s="149"/>
      <x:c r="BG38" s="149"/>
      <x:c r="BH38" s="149"/>
      <x:c r="BI38" s="149"/>
      <x:c r="BJ38" s="149"/>
      <x:c r="BK38" s="149"/>
      <x:c r="BL38" s="149"/>
      <x:c r="BM38" s="149"/>
      <x:c r="BN38" s="149"/>
      <x:c r="BO38" s="149"/>
      <x:c r="BP38" s="149"/>
      <x:c r="BQ38" s="149"/>
      <x:c r="BR38" s="149"/>
      <x:c r="BS38" s="149"/>
      <x:c r="BT38" s="149"/>
      <x:c r="BU38" s="149"/>
      <x:c r="BV38" s="149"/>
      <x:c r="BW38" s="149"/>
      <x:c r="BX38" s="149"/>
      <x:c r="BY38" s="149"/>
      <x:c r="BZ38" s="149"/>
      <x:c r="CA38" s="149"/>
      <x:c r="CB38" s="149"/>
      <x:c r="CC38" s="149"/>
      <x:c r="CD38" s="149"/>
      <x:c r="CE38" s="149"/>
      <x:c r="CF38" s="149"/>
      <x:c r="CG38" s="149"/>
      <x:c r="CH38" s="149"/>
      <x:c r="CI38" s="149"/>
      <x:c r="CJ38" s="149"/>
      <x:c r="CK38" s="149"/>
      <x:c r="CL38" s="149"/>
      <x:c r="CM38" s="149"/>
      <x:c r="CN38" s="149"/>
      <x:c r="CO38" s="149"/>
      <x:c r="CP38" s="149"/>
      <x:c r="CQ38" s="149"/>
      <x:c r="CR38" s="149"/>
      <x:c r="CS38" s="149"/>
      <x:c r="CT38" s="149"/>
      <x:c r="CU38" s="149"/>
      <x:c r="CV38" s="149"/>
      <x:c r="CW38" s="149"/>
      <x:c r="CX38" s="149"/>
      <x:c r="CY38" s="149"/>
      <x:c r="CZ38" s="149"/>
      <x:c r="DA38" s="149"/>
      <x:c r="DB38" s="149"/>
      <x:c r="DC38" s="149"/>
      <x:c r="DD38" s="149"/>
      <x:c r="DE38" s="149"/>
      <x:c r="DF38" s="149"/>
      <x:c r="DG38" s="1210"/>
      <x:c r="DH38" s="1210"/>
      <x:c r="DI38" s="149"/>
      <x:c r="DJ38" s="143"/>
      <x:c r="DK38" s="143"/>
      <x:c r="DL38" s="1312"/>
      <x:c r="DM38" s="143"/>
      <x:c r="DN38" s="143"/>
      <x:c r="DO38" s="143"/>
      <x:c r="DP38" s="143"/>
      <x:c r="DQ38" s="143"/>
      <x:c r="DR38" s="143"/>
      <x:c r="DS38" s="143"/>
      <x:c r="DT38" s="143"/>
      <x:c r="DU38" s="143"/>
      <x:c r="DV38" s="143"/>
    </x:row>
    <x:row r="39" ht="15" customHeight="1">
      <x:c r="A39" s="3133" t="str">
        <x:v>SUMMARY</x:v>
      </x:c>
      <x:c r="B39" s="3134"/>
      <x:c r="C39" s="3134"/>
      <x:c r="D39" s="3134"/>
      <x:c r="E39" s="3240" t="str">
        <x:v>QUANTITY</x:v>
      </x:c>
      <x:c r="F39" s="3137"/>
      <x:c r="G39" s="3138" t="str">
        <x:v>UNIT</x:v>
      </x:c>
      <x:c r="H39" s="3139"/>
      <x:c r="I39" s="3139"/>
      <x:c r="J39" s="3140"/>
      <x:c r="K39" s="2233" t="str">
        <x:v>TOTAL DISCHARGED</x:v>
      </x:c>
      <x:c r="L39" s="3141" t="str">
        <x:v>DRAFT m</x:v>
      </x:c>
      <x:c r="M39" s="3142"/>
      <x:c r="N39" s="3143" t="str">
        <x:v>SEA VALVE SEAL No.</x:v>
      </x:c>
      <x:c r="O39" s="3134"/>
      <x:c r="P39" s="3144"/>
      <x:c r="Q39" s="2116"/>
      <x:c r="R39" s="2116"/>
      <x:c r="S39" s="2117"/>
      <x:c r="T39" s="2117"/>
      <x:c r="U39" s="2117"/>
      <x:c r="V39" s="2117"/>
      <x:c r="W39" s="2117"/>
      <x:c r="X39" s="2117"/>
      <x:c r="Y39" s="2117"/>
      <x:c r="Z39" s="1368"/>
      <x:c r="AA39" s="1302"/>
      <x:c r="AB39" s="1302"/>
      <x:c r="AC39" s="149"/>
      <x:c r="AD39" s="149"/>
      <x:c r="AE39" s="1368"/>
      <x:c r="AF39" s="149"/>
      <x:c r="AG39" s="149"/>
      <x:c r="AH39" s="149"/>
      <x:c r="AI39" s="149"/>
      <x:c r="AJ39" s="149"/>
      <x:c r="AK39" s="149"/>
      <x:c r="AL39" s="149"/>
      <x:c r="AM39" s="149"/>
      <x:c r="AN39" s="149"/>
      <x:c r="AO39" s="149"/>
      <x:c r="AP39" s="149"/>
      <x:c r="AQ39" s="149"/>
      <x:c r="AR39" s="149"/>
      <x:c r="AS39" s="149"/>
      <x:c r="AT39" s="149"/>
      <x:c r="AU39" s="149"/>
      <x:c r="AV39" s="149"/>
      <x:c r="AW39" s="149"/>
      <x:c r="AX39" s="149"/>
      <x:c r="AY39" s="149"/>
      <x:c r="AZ39" s="149"/>
      <x:c r="BA39" s="149"/>
      <x:c r="BB39" s="149"/>
      <x:c r="BC39" s="149"/>
      <x:c r="BD39" s="149"/>
      <x:c r="BE39" s="149"/>
      <x:c r="BF39" s="149"/>
      <x:c r="BG39" s="149"/>
      <x:c r="BH39" s="149"/>
      <x:c r="BI39" s="149"/>
      <x:c r="BJ39" s="149"/>
      <x:c r="BK39" s="149"/>
      <x:c r="BL39" s="149"/>
      <x:c r="BM39" s="149"/>
      <x:c r="BN39" s="149"/>
      <x:c r="BO39" s="149"/>
      <x:c r="BP39" s="149"/>
      <x:c r="BQ39" s="149"/>
      <x:c r="BR39" s="149"/>
      <x:c r="BS39" s="149"/>
      <x:c r="BT39" s="149"/>
      <x:c r="BU39" s="149"/>
      <x:c r="BV39" s="149"/>
      <x:c r="BW39" s="149"/>
      <x:c r="BX39" s="149"/>
      <x:c r="BY39" s="149"/>
      <x:c r="BZ39" s="149"/>
      <x:c r="CA39" s="149"/>
      <x:c r="CB39" s="149"/>
      <x:c r="CC39" s="149"/>
      <x:c r="CD39" s="149"/>
      <x:c r="CE39" s="149"/>
      <x:c r="CF39" s="149"/>
      <x:c r="CG39" s="149"/>
      <x:c r="CH39" s="149"/>
      <x:c r="CI39" s="149"/>
      <x:c r="CJ39" s="149"/>
      <x:c r="CK39" s="149"/>
      <x:c r="CL39" s="149"/>
      <x:c r="CM39" s="149"/>
      <x:c r="CN39" s="149"/>
      <x:c r="CO39" s="149"/>
      <x:c r="CP39" s="149"/>
      <x:c r="CQ39" s="149"/>
      <x:c r="CR39" s="149"/>
      <x:c r="CS39" s="149"/>
      <x:c r="CT39" s="149"/>
      <x:c r="CU39" s="149"/>
      <x:c r="CV39" s="149"/>
      <x:c r="CW39" s="149"/>
      <x:c r="CX39" s="149"/>
      <x:c r="CY39" s="149"/>
      <x:c r="CZ39" s="149"/>
      <x:c r="DA39" s="149"/>
      <x:c r="DB39" s="149"/>
      <x:c r="DC39" s="149"/>
      <x:c r="DD39" s="149"/>
      <x:c r="DE39" s="149"/>
      <x:c r="DF39" s="149"/>
      <x:c r="DG39" s="1210"/>
      <x:c r="DH39" s="1210"/>
      <x:c r="DI39" s="149"/>
      <x:c r="DJ39" s="1313"/>
      <x:c r="DK39" s="1313"/>
      <x:c r="DL39" s="1313"/>
      <x:c r="DM39" s="1313"/>
      <x:c r="DN39" s="1313"/>
      <x:c r="DO39" s="1313"/>
      <x:c r="DP39" s="1313"/>
      <x:c r="DQ39" s="1313"/>
      <x:c r="DR39" s="1313"/>
      <x:c r="DS39" s="1313"/>
      <x:c r="DT39" s="1313"/>
      <x:c r="DU39" s="1313"/>
      <x:c r="DV39" s="1313"/>
    </x:row>
    <x:row r="40" ht="15.949999809265137" customHeight="1">
      <x:c r="A40" s="2229" t="str">
        <x:v>Total Observed Volume</x:v>
      </x:c>
      <x:c r="B40" s="2285"/>
      <x:c r="C40" s="2285"/>
      <x:c r="D40" s="2286"/>
      <x:c r="E40" s="3222" t="n">
        <x:v>38539.697153652</x:v>
      </x:c>
      <x:c r="F40" s="3223"/>
      <x:c r="G40" s="3229" t="str">
        <x:v>Density @ 15°C</x:v>
      </x:c>
      <x:c r="H40" s="3230"/>
      <x:c r="I40" s="3230"/>
      <x:c r="J40" s="3231"/>
      <x:c r="K40" s="2287" t="n">
        <x:v>0.8499</x:v>
      </x:c>
      <x:c r="L40" s="2288" t="str">
        <x:v>Fwd</x:v>
      </x:c>
      <x:c r="M40" s="1784" t="n">
        <x:v>9.05</x:v>
      </x:c>
      <x:c r="N40" s="2284" t="str">
        <x:v>Port</x:v>
      </x:c>
      <x:c r="O40" s="3232" t="n">
        <x:v>7830</x:v>
      </x:c>
      <x:c r="P40" s="3233"/>
      <x:c r="Q40" s="2118"/>
      <x:c r="R40" s="2118"/>
      <x:c r="S40" s="2119"/>
      <x:c r="T40" s="2119"/>
      <x:c r="U40" s="2119"/>
      <x:c r="V40" s="2119"/>
      <x:c r="W40" s="2119"/>
      <x:c r="X40" s="2119"/>
      <x:c r="Y40" s="2119"/>
      <x:c r="Z40" s="1585" t="n">
        <x:v>5161.5684784000005</x:v>
      </x:c>
      <x:c r="AA40" s="1302"/>
      <x:c r="AB40" s="1302"/>
      <x:c r="AC40" s="149"/>
      <x:c r="AD40" s="149"/>
      <x:c r="AE40" s="1586" t="n">
        <x:v>5080.0210609000005</x:v>
      </x:c>
      <x:c r="AF40" s="1587" t="n">
        <x:v>1334287.043</x:v>
      </x:c>
      <x:c r="AG40" s="1587" t="n">
        <x:v>2982254.946</x:v>
      </x:c>
      <x:c r="AH40" s="149"/>
      <x:c r="AI40" s="149"/>
      <x:c r="AJ40" s="149"/>
      <x:c r="AK40" s="149"/>
      <x:c r="AL40" s="149"/>
      <x:c r="AM40" s="149"/>
      <x:c r="AN40" s="149"/>
      <x:c r="AO40" s="149"/>
      <x:c r="AP40" s="149"/>
      <x:c r="AQ40" s="149"/>
      <x:c r="AR40" s="149"/>
      <x:c r="AS40" s="149"/>
      <x:c r="AT40" s="149"/>
      <x:c r="AU40" s="149"/>
      <x:c r="AV40" s="149"/>
      <x:c r="AW40" s="149"/>
      <x:c r="AX40" s="149"/>
      <x:c r="AY40" s="149"/>
      <x:c r="AZ40" s="149"/>
      <x:c r="BA40" s="149"/>
      <x:c r="BB40" s="149"/>
      <x:c r="BC40" s="149"/>
      <x:c r="BD40" s="149"/>
      <x:c r="BE40" s="149"/>
      <x:c r="BF40" s="149"/>
      <x:c r="BG40" s="149"/>
      <x:c r="BH40" s="149"/>
      <x:c r="BI40" s="149"/>
      <x:c r="BJ40" s="149"/>
      <x:c r="BK40" s="149"/>
      <x:c r="BL40" s="149"/>
      <x:c r="BM40" s="149"/>
      <x:c r="BN40" s="149"/>
      <x:c r="BO40" s="149"/>
      <x:c r="BP40" s="149"/>
      <x:c r="BQ40" s="149"/>
      <x:c r="BR40" s="149"/>
      <x:c r="BS40" s="149"/>
      <x:c r="BT40" s="149"/>
      <x:c r="BU40" s="149"/>
      <x:c r="BV40" s="149"/>
      <x:c r="BW40" s="149"/>
      <x:c r="BX40" s="149"/>
      <x:c r="BY40" s="149"/>
      <x:c r="BZ40" s="149"/>
      <x:c r="CA40" s="149"/>
      <x:c r="CB40" s="149"/>
      <x:c r="CC40" s="149"/>
      <x:c r="CD40" s="149"/>
      <x:c r="CE40" s="149"/>
      <x:c r="CF40" s="149"/>
      <x:c r="CG40" s="149"/>
      <x:c r="CH40" s="149"/>
      <x:c r="CI40" s="149"/>
      <x:c r="CJ40" s="149"/>
      <x:c r="CK40" s="149"/>
      <x:c r="CL40" s="149"/>
      <x:c r="CM40" s="149"/>
      <x:c r="CN40" s="149"/>
      <x:c r="CO40" s="149"/>
      <x:c r="CP40" s="149"/>
      <x:c r="CQ40" s="149"/>
      <x:c r="CR40" s="149"/>
      <x:c r="CS40" s="149"/>
      <x:c r="CT40" s="149"/>
      <x:c r="CU40" s="149"/>
      <x:c r="CV40" s="149"/>
      <x:c r="CW40" s="149"/>
      <x:c r="CX40" s="149"/>
      <x:c r="CY40" s="149"/>
      <x:c r="CZ40" s="149"/>
      <x:c r="DA40" s="149"/>
      <x:c r="DB40" s="149"/>
      <x:c r="DC40" s="149"/>
      <x:c r="DD40" s="149"/>
      <x:c r="DE40" s="149"/>
      <x:c r="DF40" s="149"/>
      <x:c r="DG40" s="1210"/>
      <x:c r="DH40" s="1210"/>
      <x:c r="DI40" s="149"/>
      <x:c r="DJ40" s="1313"/>
      <x:c r="DK40" s="1313"/>
      <x:c r="DL40" s="1313"/>
      <x:c r="DM40" s="1313"/>
      <x:c r="DN40" s="1313"/>
      <x:c r="DO40" s="1313"/>
      <x:c r="DP40" s="1313"/>
      <x:c r="DQ40" s="1313"/>
      <x:c r="DR40" s="1313"/>
      <x:c r="DS40" s="1313"/>
      <x:c r="DT40" s="1313"/>
      <x:c r="DU40" s="1313"/>
      <x:c r="DV40" s="1313"/>
    </x:row>
    <x:row r="41" ht="15.949999809265137" customHeight="1">
      <x:c r="A41" s="2210" t="str">
        <x:v>Less Free Water</x:v>
      </x:c>
      <x:c r="B41" s="2281"/>
      <x:c r="C41" s="2281"/>
      <x:c r="D41" s="2281"/>
      <x:c r="E41" s="3228" t="n">
        <x:v>12.70542024</x:v>
      </x:c>
      <x:c r="F41" s="3111"/>
      <x:c r="G41" s="3088" t="str">
        <x:v>API Gravity @60°F</x:v>
      </x:c>
      <x:c r="H41" s="3089"/>
      <x:c r="I41" s="3089"/>
      <x:c r="J41" s="3090"/>
      <x:c r="K41" s="2227" t="n">
        <x:v>34.9</x:v>
      </x:c>
      <x:c r="L41" s="2223" t="str">
        <x:v>Aft</x:v>
      </x:c>
      <x:c r="M41" s="302" t="n">
        <x:v>9.05</x:v>
      </x:c>
      <x:c r="N41" s="2226" t="str">
        <x:v>Stbd</x:v>
      </x:c>
      <x:c r="O41" s="3112" t="str">
        <x:v>SBS</x:v>
      </x:c>
      <x:c r="P41" s="3113"/>
      <x:c r="Q41" s="2120"/>
      <x:c r="R41" s="2120"/>
      <x:c r="S41" s="2121"/>
      <x:c r="T41" s="2121"/>
      <x:c r="U41" s="2121"/>
      <x:c r="V41" s="2121"/>
      <x:c r="W41" s="2121"/>
      <x:c r="X41" s="2121"/>
      <x:c r="Y41" s="2121"/>
      <x:c r="Z41" s="149"/>
      <x:c r="AA41" s="1302"/>
      <x:c r="AB41" s="1302"/>
      <x:c r="AC41" s="149"/>
      <x:c r="AD41" s="149"/>
      <x:c r="AE41" s="1368"/>
      <x:c r="AF41" s="149"/>
      <x:c r="AG41" s="149"/>
      <x:c r="AH41" s="149"/>
      <x:c r="AI41" s="149"/>
      <x:c r="AJ41" s="149"/>
      <x:c r="AK41" s="149"/>
      <x:c r="AL41" s="149"/>
      <x:c r="AM41" s="149"/>
      <x:c r="AN41" s="149"/>
      <x:c r="AO41" s="149"/>
      <x:c r="AP41" s="149"/>
      <x:c r="AQ41" s="149"/>
      <x:c r="AR41" s="149"/>
      <x:c r="AS41" s="149"/>
      <x:c r="AT41" s="149"/>
      <x:c r="AU41" s="149"/>
      <x:c r="AV41" s="149"/>
      <x:c r="AW41" s="149"/>
      <x:c r="AX41" s="149"/>
      <x:c r="AY41" s="149"/>
      <x:c r="AZ41" s="149"/>
      <x:c r="BA41" s="149"/>
      <x:c r="BB41" s="149"/>
      <x:c r="BC41" s="149"/>
      <x:c r="BD41" s="149"/>
      <x:c r="BE41" s="149"/>
      <x:c r="BF41" s="149"/>
      <x:c r="BG41" s="149"/>
      <x:c r="BH41" s="149"/>
      <x:c r="BI41" s="149"/>
      <x:c r="BJ41" s="149"/>
      <x:c r="BK41" s="149"/>
      <x:c r="BL41" s="149"/>
      <x:c r="BM41" s="149"/>
      <x:c r="BN41" s="149"/>
      <x:c r="BO41" s="149"/>
      <x:c r="BP41" s="149"/>
      <x:c r="BQ41" s="149"/>
      <x:c r="BR41" s="149"/>
      <x:c r="BS41" s="149"/>
      <x:c r="BT41" s="149"/>
      <x:c r="BU41" s="149"/>
      <x:c r="BV41" s="149"/>
      <x:c r="BW41" s="149"/>
      <x:c r="BX41" s="149"/>
      <x:c r="BY41" s="149"/>
      <x:c r="BZ41" s="149"/>
      <x:c r="CA41" s="149"/>
      <x:c r="CB41" s="149"/>
      <x:c r="CC41" s="149"/>
      <x:c r="CD41" s="149"/>
      <x:c r="CE41" s="149"/>
      <x:c r="CF41" s="149"/>
      <x:c r="CG41" s="149"/>
      <x:c r="CH41" s="149"/>
      <x:c r="CI41" s="149"/>
      <x:c r="CJ41" s="149"/>
      <x:c r="CK41" s="149"/>
      <x:c r="CL41" s="149"/>
      <x:c r="CM41" s="149"/>
      <x:c r="CN41" s="149"/>
      <x:c r="CO41" s="149"/>
      <x:c r="CP41" s="149"/>
      <x:c r="CQ41" s="149"/>
      <x:c r="CR41" s="149"/>
      <x:c r="CS41" s="149"/>
      <x:c r="CT41" s="149"/>
      <x:c r="CU41" s="149"/>
      <x:c r="CV41" s="149"/>
      <x:c r="CW41" s="149"/>
      <x:c r="CX41" s="149"/>
      <x:c r="CY41" s="149"/>
      <x:c r="CZ41" s="149"/>
      <x:c r="DA41" s="149"/>
      <x:c r="DB41" s="149"/>
      <x:c r="DC41" s="149"/>
      <x:c r="DD41" s="149"/>
      <x:c r="DE41" s="149"/>
      <x:c r="DF41" s="149"/>
      <x:c r="DG41" s="1210"/>
      <x:c r="DH41" s="1210"/>
      <x:c r="DI41" s="149"/>
      <x:c r="DJ41" s="1313"/>
      <x:c r="DK41" s="1313"/>
      <x:c r="DL41" s="1313"/>
      <x:c r="DM41" s="1313"/>
      <x:c r="DN41" s="1313"/>
      <x:c r="DO41" s="1313"/>
      <x:c r="DP41" s="1313"/>
      <x:c r="DQ41" s="1313"/>
      <x:c r="DR41" s="1313"/>
      <x:c r="DS41" s="1313"/>
      <x:c r="DT41" s="1313"/>
      <x:c r="DU41" s="1313"/>
      <x:c r="DV41" s="1313"/>
    </x:row>
    <x:row r="42" ht="15.949999809265137" customHeight="1">
      <x:c r="A42" s="2210" t="str">
        <x:v>Gross Observed Volume</x:v>
      </x:c>
      <x:c r="B42" s="2281"/>
      <x:c r="C42" s="2281"/>
      <x:c r="D42" s="2281"/>
      <x:c r="E42" s="3228" t="n">
        <x:v>38526.991733412</x:v>
      </x:c>
      <x:c r="F42" s="3111"/>
      <x:c r="G42" s="3088" t="str">
        <x:v>Metric Tons in Vacuum</x:v>
      </x:c>
      <x:c r="H42" s="3089"/>
      <x:c r="I42" s="3089"/>
      <x:c r="J42" s="3090"/>
      <x:c r="K42" s="2222" t="n">
        <x:v>0.9454032629999999</x:v>
      </x:c>
      <x:c r="L42" s="2223" t="str">
        <x:v>Trim</x:v>
      </x:c>
      <x:c r="M42" s="302" t="n">
        <x:v>0</x:v>
      </x:c>
      <x:c r="N42" s="2225" t="str">
        <x:v>O/board P</x:v>
      </x:c>
      <x:c r="O42" s="3112" t="n">
        <x:v>250</x:v>
      </x:c>
      <x:c r="P42" s="3113"/>
      <x:c r="Q42" s="2120"/>
      <x:c r="R42" s="2120"/>
      <x:c r="S42" s="2121"/>
      <x:c r="T42" s="2121"/>
      <x:c r="U42" s="2121"/>
      <x:c r="V42" s="2121"/>
      <x:c r="W42" s="2121"/>
      <x:c r="X42" s="2121"/>
      <x:c r="Y42" s="2121"/>
      <x:c r="Z42" s="149"/>
      <x:c r="AA42" s="1302"/>
      <x:c r="AB42" s="1302"/>
      <x:c r="AC42" s="149"/>
      <x:c r="AD42" s="149"/>
      <x:c r="AE42" s="1368"/>
      <x:c r="AF42" s="149" t="str">
        <x:v>#DIV/0!</x:v>
      </x:c>
      <x:c r="AG42" s="149" t="str">
        <x:v>#VALUE!</x:v>
      </x:c>
      <x:c r="AH42" s="149"/>
      <x:c r="AI42" s="149"/>
      <x:c r="AJ42" s="149"/>
      <x:c r="AK42" s="149"/>
      <x:c r="AL42" s="149"/>
      <x:c r="AM42" s="149"/>
      <x:c r="AN42" s="149"/>
      <x:c r="AO42" s="149"/>
      <x:c r="AP42" s="149"/>
      <x:c r="AQ42" s="149"/>
      <x:c r="AR42" s="149"/>
      <x:c r="AS42" s="149"/>
      <x:c r="AT42" s="149"/>
      <x:c r="AU42" s="149"/>
      <x:c r="AV42" s="149"/>
      <x:c r="AW42" s="149"/>
      <x:c r="AX42" s="149"/>
      <x:c r="AY42" s="149"/>
      <x:c r="AZ42" s="149"/>
      <x:c r="BA42" s="149"/>
      <x:c r="BB42" s="149"/>
      <x:c r="BC42" s="149"/>
      <x:c r="BD42" s="149"/>
      <x:c r="BE42" s="149"/>
      <x:c r="BF42" s="149"/>
      <x:c r="BG42" s="149"/>
      <x:c r="BH42" s="149"/>
      <x:c r="BI42" s="149"/>
      <x:c r="BJ42" s="149"/>
      <x:c r="BK42" s="149"/>
      <x:c r="BL42" s="149"/>
      <x:c r="BM42" s="149"/>
      <x:c r="BN42" s="149"/>
      <x:c r="BO42" s="149"/>
      <x:c r="BP42" s="149"/>
      <x:c r="BQ42" s="149"/>
      <x:c r="BR42" s="149"/>
      <x:c r="BS42" s="149"/>
      <x:c r="BT42" s="149"/>
      <x:c r="BU42" s="149"/>
      <x:c r="BV42" s="149"/>
      <x:c r="BW42" s="149"/>
      <x:c r="BX42" s="149"/>
      <x:c r="BY42" s="149"/>
      <x:c r="BZ42" s="149"/>
      <x:c r="CA42" s="149"/>
      <x:c r="CB42" s="149"/>
      <x:c r="CC42" s="149"/>
      <x:c r="CD42" s="149"/>
      <x:c r="CE42" s="149"/>
      <x:c r="CF42" s="149"/>
      <x:c r="CG42" s="149"/>
      <x:c r="CH42" s="149"/>
      <x:c r="CI42" s="149"/>
      <x:c r="CJ42" s="149"/>
      <x:c r="CK42" s="149"/>
      <x:c r="CL42" s="149"/>
      <x:c r="CM42" s="149"/>
      <x:c r="CN42" s="149"/>
      <x:c r="CO42" s="149"/>
      <x:c r="CP42" s="149"/>
      <x:c r="CQ42" s="149"/>
      <x:c r="CR42" s="149"/>
      <x:c r="CS42" s="149"/>
      <x:c r="CT42" s="149"/>
      <x:c r="CU42" s="149"/>
      <x:c r="CV42" s="149"/>
      <x:c r="CW42" s="149"/>
      <x:c r="CX42" s="149"/>
      <x:c r="CY42" s="149"/>
      <x:c r="CZ42" s="149"/>
      <x:c r="DA42" s="149"/>
      <x:c r="DB42" s="149"/>
      <x:c r="DC42" s="149"/>
      <x:c r="DD42" s="149"/>
      <x:c r="DE42" s="149"/>
      <x:c r="DF42" s="149"/>
      <x:c r="DG42" s="1210"/>
      <x:c r="DH42" s="1210"/>
      <x:c r="DI42" s="149"/>
      <x:c r="DJ42" s="1313"/>
      <x:c r="DK42" s="1313"/>
      <x:c r="DL42" s="1313"/>
      <x:c r="DM42" s="1313"/>
      <x:c r="DN42" s="1313"/>
      <x:c r="DO42" s="1313"/>
      <x:c r="DP42" s="1313"/>
      <x:c r="DQ42" s="1313"/>
      <x:c r="DR42" s="1313"/>
      <x:c r="DS42" s="1313"/>
      <x:c r="DT42" s="1313"/>
      <x:c r="DU42" s="1313"/>
      <x:c r="DV42" s="1313"/>
    </x:row>
    <x:row r="43" ht="15.949999809265137" customHeight="1">
      <x:c r="A43" s="2210" t="str">
        <x:v>Gross Standar Volume @ 60°F</x:v>
      </x:c>
      <x:c r="B43" s="2282"/>
      <x:c r="C43" s="2282"/>
      <x:c r="D43" s="2282"/>
      <x:c r="E43" s="3228" t="n">
        <x:v>38195.56</x:v>
      </x:c>
      <x:c r="F43" s="3111"/>
      <x:c r="G43" s="3088" t="str">
        <x:v>Long Tons.</x:v>
      </x:c>
      <x:c r="H43" s="3089"/>
      <x:c r="I43" s="3089"/>
      <x:c r="J43" s="3090"/>
      <x:c r="K43" s="2218" t="n">
        <x:v>107.16285599999901</x:v>
      </x:c>
      <x:c r="L43" s="2223" t="str">
        <x:v>List</x:v>
      </x:c>
      <x:c r="M43" s="302" t="n">
        <x:v>0</x:v>
      </x:c>
      <x:c r="N43" s="2283" t="str">
        <x:v>O/board S</x:v>
      </x:c>
      <x:c r="O43" s="3112" t="str">
        <x:v>SBS</x:v>
      </x:c>
      <x:c r="P43" s="3113"/>
      <x:c r="Q43" s="2120"/>
      <x:c r="R43" s="2120"/>
      <x:c r="S43" s="2121"/>
      <x:c r="T43" s="2121"/>
      <x:c r="U43" s="2121"/>
      <x:c r="V43" s="2121"/>
      <x:c r="W43" s="2121"/>
      <x:c r="X43" s="2121"/>
      <x:c r="Y43" s="2121"/>
      <x:c r="Z43" s="149"/>
      <x:c r="AA43" s="1302"/>
      <x:c r="AB43" s="1302"/>
      <x:c r="AC43" s="149"/>
      <x:c r="AD43" s="149"/>
      <x:c r="AE43" s="1368"/>
      <x:c r="AF43" s="149" t="n">
        <x:v>0</x:v>
      </x:c>
      <x:c r="AG43" s="149"/>
      <x:c r="AH43" s="149"/>
      <x:c r="AI43" s="149"/>
      <x:c r="AJ43" s="149"/>
      <x:c r="AK43" s="149"/>
      <x:c r="AL43" s="149"/>
      <x:c r="AM43" s="149"/>
      <x:c r="AN43" s="149"/>
      <x:c r="AO43" s="149"/>
      <x:c r="AP43" s="149"/>
      <x:c r="AQ43" s="149"/>
      <x:c r="AR43" s="149"/>
      <x:c r="AS43" s="149"/>
      <x:c r="AT43" s="149"/>
      <x:c r="AU43" s="149"/>
      <x:c r="AV43" s="149"/>
      <x:c r="AW43" s="149"/>
      <x:c r="AX43" s="149"/>
      <x:c r="AY43" s="149"/>
      <x:c r="AZ43" s="149"/>
      <x:c r="BA43" s="149"/>
      <x:c r="BB43" s="149"/>
      <x:c r="BC43" s="149"/>
      <x:c r="BD43" s="149"/>
      <x:c r="BE43" s="149"/>
      <x:c r="BF43" s="149"/>
      <x:c r="BG43" s="149"/>
      <x:c r="BH43" s="149"/>
      <x:c r="BI43" s="149"/>
      <x:c r="BJ43" s="149"/>
      <x:c r="BK43" s="149"/>
      <x:c r="BL43" s="149"/>
      <x:c r="BM43" s="149"/>
      <x:c r="BN43" s="149"/>
      <x:c r="BO43" s="149"/>
      <x:c r="BP43" s="149"/>
      <x:c r="BQ43" s="149"/>
      <x:c r="BR43" s="149"/>
      <x:c r="BS43" s="149"/>
      <x:c r="BT43" s="149"/>
      <x:c r="BU43" s="149"/>
      <x:c r="BV43" s="149"/>
      <x:c r="BW43" s="149"/>
      <x:c r="BX43" s="149"/>
      <x:c r="BY43" s="149"/>
      <x:c r="BZ43" s="149"/>
      <x:c r="CA43" s="149"/>
      <x:c r="CB43" s="149"/>
      <x:c r="CC43" s="149"/>
      <x:c r="CD43" s="149"/>
      <x:c r="CE43" s="149"/>
      <x:c r="CF43" s="149"/>
      <x:c r="CG43" s="149"/>
      <x:c r="CH43" s="149"/>
      <x:c r="CI43" s="149"/>
      <x:c r="CJ43" s="149"/>
      <x:c r="CK43" s="149"/>
      <x:c r="CL43" s="149"/>
      <x:c r="CM43" s="149"/>
      <x:c r="CN43" s="149"/>
      <x:c r="CO43" s="149"/>
      <x:c r="CP43" s="149"/>
      <x:c r="CQ43" s="149"/>
      <x:c r="CR43" s="149"/>
      <x:c r="CS43" s="149"/>
      <x:c r="CT43" s="149"/>
      <x:c r="CU43" s="149"/>
      <x:c r="CV43" s="149"/>
      <x:c r="CW43" s="149"/>
      <x:c r="CX43" s="149"/>
      <x:c r="CY43" s="149"/>
      <x:c r="CZ43" s="149"/>
      <x:c r="DA43" s="149"/>
      <x:c r="DB43" s="149"/>
      <x:c r="DC43" s="149"/>
      <x:c r="DD43" s="149"/>
      <x:c r="DE43" s="149"/>
      <x:c r="DF43" s="149"/>
      <x:c r="DG43" s="1210"/>
      <x:c r="DH43" s="1210"/>
      <x:c r="DI43" s="149"/>
      <x:c r="DJ43" s="1313"/>
      <x:c r="DK43" s="1313"/>
      <x:c r="DL43" s="1313"/>
      <x:c r="DM43" s="1313"/>
      <x:c r="DN43" s="1313"/>
      <x:c r="DO43" s="1313"/>
      <x:c r="DP43" s="1313"/>
      <x:c r="DQ43" s="1313"/>
      <x:c r="DR43" s="1313"/>
      <x:c r="DS43" s="1313"/>
      <x:c r="DT43" s="1313"/>
      <x:c r="DU43" s="1313"/>
      <x:c r="DV43" s="1313"/>
    </x:row>
    <x:row r="44" ht="15.949999809265137" customHeight="1">
      <x:c r="A44" s="2210" t="str">
        <x:v>Before, Barrels @ 60°F</x:v>
      </x:c>
      <x:c r="B44" s="2281"/>
      <x:c r="C44" s="2281"/>
      <x:c r="D44" s="2281"/>
      <x:c r="E44" s="3216" t="n">
        <x:v>38202.56</x:v>
      </x:c>
      <x:c r="F44" s="3217"/>
      <x:c r="G44" s="3088" t="str">
        <x:v>US Barrels @ 60°F</x:v>
      </x:c>
      <x:c r="H44" s="3089"/>
      <x:c r="I44" s="3089"/>
      <x:c r="J44" s="3090"/>
      <x:c r="K44" s="2217" t="n">
        <x:v>7</x:v>
      </x:c>
      <x:c r="L44" s="3218" t="str">
        <x:v>Cubic Meters on board @ 15.0 C</x:v>
      </x:c>
      <x:c r="M44" s="3219"/>
      <x:c r="N44" s="3219"/>
      <x:c r="O44" s="3220" t="n">
        <x:v>6069.656439599999</x:v>
      </x:c>
      <x:c r="P44" s="3221"/>
      <x:c r="Q44" s="2122"/>
      <x:c r="R44" s="2122"/>
      <x:c r="S44" s="2123"/>
      <x:c r="T44" s="2123"/>
      <x:c r="U44" s="2123"/>
      <x:c r="V44" s="2123"/>
      <x:c r="W44" s="2123"/>
      <x:c r="X44" s="2123"/>
      <x:c r="Y44" s="2123"/>
      <x:c r="Z44" s="149"/>
      <x:c r="AA44" s="149"/>
      <x:c r="AB44" s="149"/>
      <x:c r="AC44" s="149"/>
      <x:c r="AD44" s="149"/>
      <x:c r="AE44" s="1368"/>
      <x:c r="AF44" s="149"/>
      <x:c r="AG44" s="149"/>
      <x:c r="AH44" s="149"/>
      <x:c r="AI44" s="149"/>
      <x:c r="AJ44" s="149"/>
      <x:c r="AK44" s="149"/>
      <x:c r="AL44" s="149"/>
      <x:c r="AM44" s="149"/>
      <x:c r="AN44" s="149"/>
      <x:c r="AO44" s="149"/>
      <x:c r="AP44" s="149"/>
      <x:c r="AQ44" s="149"/>
      <x:c r="AR44" s="149"/>
      <x:c r="AS44" s="149"/>
      <x:c r="AT44" s="149"/>
      <x:c r="AU44" s="149"/>
      <x:c r="AV44" s="149"/>
      <x:c r="AW44" s="149"/>
      <x:c r="AX44" s="149"/>
      <x:c r="AY44" s="149"/>
      <x:c r="AZ44" s="149"/>
      <x:c r="BA44" s="149"/>
      <x:c r="BB44" s="149"/>
      <x:c r="BC44" s="149"/>
      <x:c r="BD44" s="149"/>
      <x:c r="BE44" s="149"/>
      <x:c r="BF44" s="149"/>
      <x:c r="BG44" s="149"/>
      <x:c r="BH44" s="149"/>
      <x:c r="BI44" s="149"/>
      <x:c r="BJ44" s="149"/>
      <x:c r="BK44" s="149"/>
      <x:c r="BL44" s="149"/>
      <x:c r="BM44" s="149"/>
      <x:c r="BN44" s="149"/>
      <x:c r="BO44" s="149"/>
      <x:c r="BP44" s="149"/>
      <x:c r="BQ44" s="149"/>
      <x:c r="BR44" s="149"/>
      <x:c r="BS44" s="149"/>
      <x:c r="BT44" s="149"/>
      <x:c r="BU44" s="149"/>
      <x:c r="BV44" s="149"/>
      <x:c r="BW44" s="149"/>
      <x:c r="BX44" s="149"/>
      <x:c r="BY44" s="149"/>
      <x:c r="BZ44" s="149"/>
      <x:c r="CA44" s="149"/>
      <x:c r="CB44" s="149"/>
      <x:c r="CC44" s="149"/>
      <x:c r="CD44" s="149"/>
      <x:c r="CE44" s="149"/>
      <x:c r="CF44" s="149"/>
      <x:c r="CG44" s="149"/>
      <x:c r="CH44" s="149"/>
      <x:c r="CI44" s="149"/>
      <x:c r="CJ44" s="149"/>
      <x:c r="CK44" s="149"/>
      <x:c r="CL44" s="149"/>
      <x:c r="CM44" s="149"/>
      <x:c r="CN44" s="149"/>
      <x:c r="CO44" s="149"/>
      <x:c r="CP44" s="149"/>
      <x:c r="CQ44" s="149"/>
      <x:c r="CR44" s="149"/>
      <x:c r="CS44" s="149"/>
      <x:c r="CT44" s="149"/>
      <x:c r="CU44" s="149"/>
      <x:c r="CV44" s="149"/>
      <x:c r="CW44" s="149"/>
      <x:c r="CX44" s="149"/>
      <x:c r="CY44" s="149"/>
      <x:c r="CZ44" s="149"/>
      <x:c r="DA44" s="149"/>
      <x:c r="DB44" s="149"/>
      <x:c r="DC44" s="149"/>
      <x:c r="DD44" s="149"/>
      <x:c r="DE44" s="149"/>
      <x:c r="DF44" s="149"/>
      <x:c r="DG44" s="149"/>
      <x:c r="DH44" s="149"/>
      <x:c r="DI44" s="149"/>
      <x:c r="DJ44" s="1313"/>
      <x:c r="DK44" s="1313"/>
      <x:c r="DL44" s="1313"/>
      <x:c r="DM44" s="1313"/>
      <x:c r="DN44" s="1313"/>
      <x:c r="DO44" s="1313"/>
      <x:c r="DP44" s="1313"/>
      <x:c r="DQ44" s="1313"/>
      <x:c r="DR44" s="1313"/>
      <x:c r="DS44" s="1313"/>
      <x:c r="DT44" s="1313"/>
      <x:c r="DU44" s="1313"/>
      <x:c r="DV44" s="1313"/>
    </x:row>
    <x:row r="45" ht="15.949999809265137" customHeight="1">
      <x:c r="A45" s="2210" t="str">
        <x:v>Cubic Meters @ 15.0 C Disch.</x:v>
      </x:c>
      <x:c r="B45" s="2280"/>
      <x:c r="C45" s="2280"/>
      <x:c r="D45" s="2280"/>
      <x:c r="E45" s="3222" t="n">
        <x:v>1.1123699999999999</x:v>
      </x:c>
      <x:c r="F45" s="3223"/>
      <x:c r="G45" s="3088" t="str">
        <x:v>US Gallons @ 60°F </x:v>
      </x:c>
      <x:c r="H45" s="3089"/>
      <x:c r="I45" s="3089"/>
      <x:c r="J45" s="3090"/>
      <x:c r="K45" s="2217" t="n">
        <x:v>294</x:v>
      </x:c>
      <x:c r="L45" s="3224" t="str">
        <x:v>Metric Tons on board </x:v>
      </x:c>
      <x:c r="M45" s="3225"/>
      <x:c r="N45" s="3225"/>
      <x:c r="O45" s="3226" t="n">
        <x:v>5161.5684784000005</x:v>
      </x:c>
      <x:c r="P45" s="3227"/>
      <x:c r="Q45" s="2122"/>
      <x:c r="R45" s="2122"/>
      <x:c r="S45" s="2123"/>
      <x:c r="T45" s="2123"/>
      <x:c r="U45" s="2123"/>
      <x:c r="V45" s="2123"/>
      <x:c r="W45" s="2123"/>
      <x:c r="X45" s="2123"/>
      <x:c r="Y45" s="2123"/>
      <x:c r="Z45" s="149"/>
      <x:c r="AA45" s="149"/>
      <x:c r="AB45" s="149"/>
      <x:c r="AC45" s="149"/>
      <x:c r="AD45" s="149"/>
      <x:c r="AE45" s="1368"/>
      <x:c r="AF45" s="149"/>
      <x:c r="AG45" s="149"/>
      <x:c r="AH45" s="149"/>
      <x:c r="AI45" s="149"/>
      <x:c r="AJ45" s="149"/>
      <x:c r="AK45" s="149"/>
      <x:c r="AL45" s="149"/>
      <x:c r="AM45" s="149"/>
      <x:c r="AN45" s="149"/>
      <x:c r="AO45" s="149"/>
      <x:c r="AP45" s="149"/>
      <x:c r="AQ45" s="149"/>
      <x:c r="AR45" s="149"/>
      <x:c r="AS45" s="149"/>
      <x:c r="AT45" s="149"/>
      <x:c r="AU45" s="149"/>
      <x:c r="AV45" s="149"/>
      <x:c r="AW45" s="149"/>
      <x:c r="AX45" s="149"/>
      <x:c r="AY45" s="149"/>
      <x:c r="AZ45" s="149"/>
      <x:c r="BA45" s="149"/>
      <x:c r="BB45" s="149"/>
      <x:c r="BC45" s="149"/>
      <x:c r="BD45" s="149"/>
      <x:c r="BE45" s="149"/>
      <x:c r="BF45" s="149"/>
      <x:c r="BG45" s="149"/>
      <x:c r="BH45" s="149"/>
      <x:c r="BI45" s="149"/>
      <x:c r="BJ45" s="149"/>
      <x:c r="BK45" s="149"/>
      <x:c r="BL45" s="149"/>
      <x:c r="BM45" s="149"/>
      <x:c r="BN45" s="149"/>
      <x:c r="BO45" s="149"/>
      <x:c r="BP45" s="149"/>
      <x:c r="BQ45" s="149"/>
      <x:c r="BR45" s="149"/>
      <x:c r="BS45" s="149"/>
      <x:c r="BT45" s="149"/>
      <x:c r="BU45" s="149"/>
      <x:c r="BV45" s="149"/>
      <x:c r="BW45" s="149"/>
      <x:c r="BX45" s="149"/>
      <x:c r="BY45" s="149"/>
      <x:c r="BZ45" s="149"/>
      <x:c r="CA45" s="149"/>
      <x:c r="CB45" s="149"/>
      <x:c r="CC45" s="149"/>
      <x:c r="CD45" s="149"/>
      <x:c r="CE45" s="149"/>
      <x:c r="CF45" s="149"/>
      <x:c r="CG45" s="149"/>
      <x:c r="CH45" s="149"/>
      <x:c r="CI45" s="149"/>
      <x:c r="CJ45" s="149"/>
      <x:c r="CK45" s="149"/>
      <x:c r="CL45" s="149"/>
      <x:c r="CM45" s="149"/>
      <x:c r="CN45" s="149"/>
      <x:c r="CO45" s="149"/>
      <x:c r="CP45" s="149"/>
      <x:c r="CQ45" s="149"/>
      <x:c r="CR45" s="149"/>
      <x:c r="CS45" s="149"/>
      <x:c r="CT45" s="149"/>
      <x:c r="CU45" s="149"/>
      <x:c r="CV45" s="149"/>
      <x:c r="CW45" s="149"/>
      <x:c r="CX45" s="149"/>
      <x:c r="CY45" s="149"/>
      <x:c r="CZ45" s="149"/>
      <x:c r="DA45" s="149"/>
      <x:c r="DB45" s="149"/>
      <x:c r="DC45" s="149"/>
      <x:c r="DD45" s="149"/>
      <x:c r="DE45" s="149"/>
      <x:c r="DF45" s="149"/>
      <x:c r="DG45" s="149"/>
      <x:c r="DH45" s="149"/>
      <x:c r="DI45" s="149"/>
      <x:c r="DJ45" s="1313"/>
      <x:c r="DK45" s="1313"/>
      <x:c r="DL45" s="1313"/>
      <x:c r="DM45" s="1313"/>
      <x:c r="DN45" s="1313"/>
      <x:c r="DO45" s="1313"/>
      <x:c r="DP45" s="1313"/>
      <x:c r="DQ45" s="1313"/>
      <x:c r="DR45" s="1313"/>
      <x:c r="DS45" s="1313"/>
      <x:c r="DT45" s="1313"/>
      <x:c r="DU45" s="1313"/>
      <x:c r="DV45" s="1313"/>
    </x:row>
    <x:row r="46" ht="15.949999809265137" customHeight="1">
      <x:c r="A46" s="2213" t="str">
        <x:v>VEF API 17.9</x:v>
      </x:c>
      <x:c r="B46" s="2282"/>
      <x:c r="C46" s="2282"/>
      <x:c r="D46" s="2282"/>
      <x:c r="E46" s="3205" t="n">
        <x:v>0.9989</x:v>
      </x:c>
      <x:c r="F46" s="3087"/>
      <x:c r="G46" s="3088" t="str">
        <x:v>Metric Tons</x:v>
      </x:c>
      <x:c r="H46" s="3089"/>
      <x:c r="I46" s="3089"/>
      <x:c r="J46" s="3090"/>
      <x:c r="K46" s="2215" t="n">
        <x:v>108.98268449999978</x:v>
      </x:c>
      <x:c r="L46" s="3206" t="str">
        <x:v>Cubic Meters on board @ 60.0 °F</x:v>
      </x:c>
      <x:c r="M46" s="3207"/>
      <x:c r="N46" s="3207"/>
      <x:c r="O46" s="3208" t="n">
        <x:v>6072.607575552337</x:v>
      </x:c>
      <x:c r="P46" s="3209"/>
      <x:c r="Q46" s="2122"/>
      <x:c r="R46" s="2122"/>
      <x:c r="S46" s="2123"/>
      <x:c r="T46" s="2123"/>
      <x:c r="U46" s="2123"/>
      <x:c r="V46" s="2123"/>
      <x:c r="W46" s="2123"/>
      <x:c r="X46" s="2123"/>
      <x:c r="Y46" s="2123"/>
      <x:c r="Z46" s="149"/>
      <x:c r="AA46" s="149"/>
      <x:c r="AB46" s="149"/>
      <x:c r="AC46" s="149"/>
      <x:c r="AD46" s="149"/>
      <x:c r="AE46" s="1368"/>
      <x:c r="AF46" s="149"/>
      <x:c r="AG46" s="149"/>
      <x:c r="AH46" s="149"/>
      <x:c r="AI46" s="149"/>
      <x:c r="AJ46" s="149"/>
      <x:c r="AK46" s="149"/>
      <x:c r="AL46" s="149"/>
      <x:c r="AM46" s="149"/>
      <x:c r="AN46" s="149"/>
      <x:c r="AO46" s="149"/>
      <x:c r="AP46" s="149"/>
      <x:c r="AQ46" s="149"/>
      <x:c r="AR46" s="149"/>
      <x:c r="AS46" s="149"/>
      <x:c r="AT46" s="149"/>
      <x:c r="AU46" s="149"/>
      <x:c r="AV46" s="149"/>
      <x:c r="AW46" s="149"/>
      <x:c r="AX46" s="149"/>
      <x:c r="AY46" s="149"/>
      <x:c r="AZ46" s="149"/>
      <x:c r="BA46" s="149"/>
      <x:c r="BB46" s="149"/>
      <x:c r="BC46" s="149"/>
      <x:c r="BD46" s="149"/>
      <x:c r="BE46" s="149"/>
      <x:c r="BF46" s="149"/>
      <x:c r="BG46" s="149"/>
      <x:c r="BH46" s="149"/>
      <x:c r="BI46" s="149"/>
      <x:c r="BJ46" s="149"/>
      <x:c r="BK46" s="149"/>
      <x:c r="BL46" s="149"/>
      <x:c r="BM46" s="149"/>
      <x:c r="BN46" s="149"/>
      <x:c r="BO46" s="149"/>
      <x:c r="BP46" s="149"/>
      <x:c r="BQ46" s="149"/>
      <x:c r="BR46" s="149"/>
      <x:c r="BS46" s="149"/>
      <x:c r="BT46" s="149"/>
      <x:c r="BU46" s="149"/>
      <x:c r="BV46" s="149"/>
      <x:c r="BW46" s="149"/>
      <x:c r="BX46" s="149"/>
      <x:c r="BY46" s="149"/>
      <x:c r="BZ46" s="149"/>
      <x:c r="CA46" s="149"/>
      <x:c r="CB46" s="149"/>
      <x:c r="CC46" s="149"/>
      <x:c r="CD46" s="149"/>
      <x:c r="CE46" s="149"/>
      <x:c r="CF46" s="149"/>
      <x:c r="CG46" s="149"/>
      <x:c r="CH46" s="149"/>
      <x:c r="CI46" s="149"/>
      <x:c r="CJ46" s="149"/>
      <x:c r="CK46" s="149"/>
      <x:c r="CL46" s="149"/>
      <x:c r="CM46" s="149"/>
      <x:c r="CN46" s="149"/>
      <x:c r="CO46" s="149"/>
      <x:c r="CP46" s="149"/>
      <x:c r="CQ46" s="149"/>
      <x:c r="CR46" s="149"/>
      <x:c r="CS46" s="149"/>
      <x:c r="CT46" s="149"/>
      <x:c r="CU46" s="149"/>
      <x:c r="CV46" s="149"/>
      <x:c r="CW46" s="149"/>
      <x:c r="CX46" s="149"/>
      <x:c r="CY46" s="149"/>
      <x:c r="CZ46" s="149"/>
      <x:c r="DA46" s="149"/>
      <x:c r="DB46" s="149"/>
      <x:c r="DC46" s="149"/>
      <x:c r="DD46" s="149"/>
      <x:c r="DE46" s="149"/>
      <x:c r="DF46" s="149"/>
      <x:c r="DG46" s="149"/>
      <x:c r="DH46" s="149"/>
      <x:c r="DI46" s="149"/>
      <x:c r="DJ46" s="1313"/>
      <x:c r="DK46" s="1313"/>
      <x:c r="DL46" s="1313"/>
      <x:c r="DM46" s="1313"/>
      <x:c r="DN46" s="1313"/>
      <x:c r="DO46" s="1313"/>
      <x:c r="DP46" s="1313"/>
      <x:c r="DQ46" s="1313"/>
      <x:c r="DR46" s="1313"/>
      <x:c r="DS46" s="1313"/>
      <x:c r="DT46" s="1313"/>
      <x:c r="DU46" s="1313"/>
      <x:c r="DV46" s="1313"/>
    </x:row>
    <x:row r="47" ht="15.949999809265137" customHeight="1">
      <x:c r="A47" s="2210" t="str">
        <x:v>G.S.V. @ 60°F with VEF Disch.</x:v>
      </x:c>
      <x:c r="B47" s="2280"/>
      <x:c r="C47" s="2280"/>
      <x:c r="D47" s="2280"/>
      <x:c r="E47" s="3210" t="n">
        <x:v>7.00770847932726</x:v>
      </x:c>
      <x:c r="F47" s="3097"/>
      <x:c r="G47" s="3098" t="str">
        <x:v>Cubic Meters @ 60.0°F</x:v>
      </x:c>
      <x:c r="H47" s="3099"/>
      <x:c r="I47" s="3099"/>
      <x:c r="J47" s="3100"/>
      <x:c r="K47" s="2212" t="n">
        <x:v>1.1129108469378735</x:v>
      </x:c>
      <x:c r="L47" s="3211" t="str">
        <x:v>UTI / MMC TAPE ID</x:v>
      </x:c>
      <x:c r="M47" s="3212"/>
      <x:c r="N47" s="3213" t="n">
        <x:v>6647</x:v>
      </x:c>
      <x:c r="O47" s="3214"/>
      <x:c r="P47" s="3215"/>
      <x:c r="Q47" s="2122"/>
      <x:c r="R47" s="2122"/>
      <x:c r="S47" s="2123"/>
      <x:c r="T47" s="2123"/>
      <x:c r="U47" s="2123"/>
      <x:c r="V47" s="2123"/>
      <x:c r="W47" s="2123"/>
      <x:c r="X47" s="2123"/>
      <x:c r="Y47" s="2123"/>
      <x:c r="Z47" s="149"/>
      <x:c r="AA47" s="149"/>
      <x:c r="AB47" s="149"/>
      <x:c r="AC47" s="149"/>
      <x:c r="AD47" s="149"/>
      <x:c r="AE47" s="1368"/>
      <x:c r="AF47" s="149"/>
      <x:c r="AG47" s="149"/>
      <x:c r="AH47" s="149"/>
      <x:c r="AI47" s="149"/>
      <x:c r="AJ47" s="149"/>
      <x:c r="AK47" s="149"/>
      <x:c r="AL47" s="149"/>
      <x:c r="AM47" s="149"/>
      <x:c r="AN47" s="149"/>
      <x:c r="AO47" s="149"/>
      <x:c r="AP47" s="149"/>
      <x:c r="AQ47" s="149"/>
      <x:c r="AR47" s="149"/>
      <x:c r="AS47" s="149"/>
      <x:c r="AT47" s="149"/>
      <x:c r="AU47" s="149"/>
      <x:c r="AV47" s="149"/>
      <x:c r="AW47" s="149"/>
      <x:c r="AX47" s="149"/>
      <x:c r="AY47" s="149"/>
      <x:c r="AZ47" s="149"/>
      <x:c r="BA47" s="149"/>
      <x:c r="BB47" s="149"/>
      <x:c r="BC47" s="149"/>
      <x:c r="BD47" s="149"/>
      <x:c r="BE47" s="149"/>
      <x:c r="BF47" s="149"/>
      <x:c r="BG47" s="149"/>
      <x:c r="BH47" s="149"/>
      <x:c r="BI47" s="149"/>
      <x:c r="BJ47" s="149"/>
      <x:c r="BK47" s="149"/>
      <x:c r="BL47" s="149"/>
      <x:c r="BM47" s="149"/>
      <x:c r="BN47" s="149"/>
      <x:c r="BO47" s="149"/>
      <x:c r="BP47" s="149"/>
      <x:c r="BQ47" s="149"/>
      <x:c r="BR47" s="149"/>
      <x:c r="BS47" s="149"/>
      <x:c r="BT47" s="149"/>
      <x:c r="BU47" s="149"/>
      <x:c r="BV47" s="149"/>
      <x:c r="BW47" s="149"/>
      <x:c r="BX47" s="149"/>
      <x:c r="BY47" s="149"/>
      <x:c r="BZ47" s="149"/>
      <x:c r="CA47" s="149"/>
      <x:c r="CB47" s="149"/>
      <x:c r="CC47" s="149"/>
      <x:c r="CD47" s="149"/>
      <x:c r="CE47" s="149"/>
      <x:c r="CF47" s="149"/>
      <x:c r="CG47" s="149"/>
      <x:c r="CH47" s="149"/>
      <x:c r="CI47" s="149"/>
      <x:c r="CJ47" s="149"/>
      <x:c r="CK47" s="149"/>
      <x:c r="CL47" s="149"/>
      <x:c r="CM47" s="149"/>
      <x:c r="CN47" s="149"/>
      <x:c r="CO47" s="149"/>
      <x:c r="CP47" s="149"/>
      <x:c r="CQ47" s="149"/>
      <x:c r="CR47" s="149"/>
      <x:c r="CS47" s="149"/>
      <x:c r="CT47" s="149"/>
      <x:c r="CU47" s="149"/>
      <x:c r="CV47" s="149"/>
      <x:c r="CW47" s="149"/>
      <x:c r="CX47" s="149"/>
      <x:c r="CY47" s="149"/>
      <x:c r="CZ47" s="149"/>
      <x:c r="DA47" s="149"/>
      <x:c r="DB47" s="149"/>
      <x:c r="DC47" s="149"/>
      <x:c r="DD47" s="149"/>
      <x:c r="DE47" s="149"/>
      <x:c r="DF47" s="149"/>
      <x:c r="DG47" s="149"/>
      <x:c r="DH47" s="149"/>
      <x:c r="DI47" s="149"/>
      <x:c r="DJ47" s="1313"/>
      <x:c r="DK47" s="1313"/>
      <x:c r="DL47" s="1313"/>
      <x:c r="DM47" s="1313"/>
      <x:c r="DN47" s="1313"/>
      <x:c r="DO47" s="1313"/>
      <x:c r="DP47" s="1313"/>
      <x:c r="DQ47" s="1313"/>
      <x:c r="DR47" s="1313"/>
      <x:c r="DS47" s="1313"/>
      <x:c r="DT47" s="1313"/>
      <x:c r="DU47" s="1313"/>
      <x:c r="DV47" s="1313"/>
    </x:row>
    <x:row r="48" ht="15.949999809265137" customHeight="1">
      <x:c r="A48" s="2274"/>
      <x:c r="B48" s="2275"/>
      <x:c r="C48" s="2275"/>
      <x:c r="D48" s="2275"/>
      <x:c r="E48" s="2276"/>
      <x:c r="F48" s="2277"/>
      <x:c r="G48" s="2277"/>
      <x:c r="H48" s="2278"/>
      <x:c r="I48" s="2278"/>
      <x:c r="J48" s="2278"/>
      <x:c r="K48" s="2279"/>
      <x:c r="L48" s="3101" t="str">
        <x:v>CALIBRATION DATE</x:v>
      </x:c>
      <x:c r="M48" s="3102"/>
      <x:c r="N48" s="3103" t="n">
        <x:v>43607</x:v>
      </x:c>
      <x:c r="O48" s="3104"/>
      <x:c r="P48" s="3105"/>
      <x:c r="Q48" s="2122"/>
      <x:c r="R48" s="2122"/>
      <x:c r="S48" s="2123"/>
      <x:c r="T48" s="2123"/>
      <x:c r="U48" s="2123"/>
      <x:c r="V48" s="2123"/>
      <x:c r="W48" s="2123"/>
      <x:c r="X48" s="2123"/>
      <x:c r="Y48" s="2123"/>
      <x:c r="Z48" s="149"/>
      <x:c r="AA48" s="149"/>
      <x:c r="AB48" s="149"/>
      <x:c r="AC48" s="149"/>
      <x:c r="AD48" s="149"/>
      <x:c r="AE48" s="1368"/>
      <x:c r="AF48" s="149"/>
      <x:c r="AG48" s="149"/>
      <x:c r="AH48" s="149"/>
      <x:c r="AI48" s="149"/>
      <x:c r="AJ48" s="149"/>
      <x:c r="AK48" s="149"/>
      <x:c r="AL48" s="149"/>
      <x:c r="AM48" s="149"/>
      <x:c r="AN48" s="149"/>
      <x:c r="AO48" s="149"/>
      <x:c r="AP48" s="149"/>
      <x:c r="AQ48" s="149"/>
      <x:c r="AR48" s="149"/>
      <x:c r="AS48" s="149"/>
      <x:c r="AT48" s="149"/>
      <x:c r="AU48" s="149"/>
      <x:c r="AV48" s="149"/>
      <x:c r="AW48" s="149"/>
      <x:c r="AX48" s="149"/>
      <x:c r="AY48" s="149"/>
      <x:c r="AZ48" s="149"/>
      <x:c r="BA48" s="149"/>
      <x:c r="BB48" s="149"/>
      <x:c r="BC48" s="149"/>
      <x:c r="BD48" s="149"/>
      <x:c r="BE48" s="149"/>
      <x:c r="BF48" s="149"/>
      <x:c r="BG48" s="149"/>
      <x:c r="BH48" s="149"/>
      <x:c r="BI48" s="149"/>
      <x:c r="BJ48" s="149"/>
      <x:c r="BK48" s="149"/>
      <x:c r="BL48" s="149"/>
      <x:c r="BM48" s="149"/>
      <x:c r="BN48" s="149"/>
      <x:c r="BO48" s="149"/>
      <x:c r="BP48" s="149"/>
      <x:c r="BQ48" s="149"/>
      <x:c r="BR48" s="149"/>
      <x:c r="BS48" s="149"/>
      <x:c r="BT48" s="149"/>
      <x:c r="BU48" s="149"/>
      <x:c r="BV48" s="149"/>
      <x:c r="BW48" s="149"/>
      <x:c r="BX48" s="149"/>
      <x:c r="BY48" s="149"/>
      <x:c r="BZ48" s="149"/>
      <x:c r="CA48" s="149"/>
      <x:c r="CB48" s="149"/>
      <x:c r="CC48" s="149"/>
      <x:c r="CD48" s="149"/>
      <x:c r="CE48" s="149"/>
      <x:c r="CF48" s="149"/>
      <x:c r="CG48" s="149"/>
      <x:c r="CH48" s="149"/>
      <x:c r="CI48" s="149"/>
      <x:c r="CJ48" s="149"/>
      <x:c r="CK48" s="149"/>
      <x:c r="CL48" s="149"/>
      <x:c r="CM48" s="149"/>
      <x:c r="CN48" s="149"/>
      <x:c r="CO48" s="149"/>
      <x:c r="CP48" s="149"/>
      <x:c r="CQ48" s="149"/>
      <x:c r="CR48" s="149"/>
      <x:c r="CS48" s="149"/>
      <x:c r="CT48" s="149"/>
      <x:c r="CU48" s="149"/>
      <x:c r="CV48" s="149"/>
      <x:c r="CW48" s="149"/>
      <x:c r="CX48" s="149"/>
      <x:c r="CY48" s="149"/>
      <x:c r="CZ48" s="149"/>
      <x:c r="DA48" s="149"/>
      <x:c r="DB48" s="149"/>
      <x:c r="DC48" s="149"/>
      <x:c r="DD48" s="149"/>
      <x:c r="DE48" s="149"/>
      <x:c r="DF48" s="149"/>
      <x:c r="DG48" s="149"/>
      <x:c r="DH48" s="149"/>
      <x:c r="DI48" s="149"/>
      <x:c r="DJ48" s="1313"/>
      <x:c r="DK48" s="1313"/>
      <x:c r="DL48" s="1313"/>
      <x:c r="DM48" s="1313"/>
      <x:c r="DN48" s="1313"/>
      <x:c r="DO48" s="1313"/>
      <x:c r="DP48" s="1313"/>
      <x:c r="DQ48" s="1313"/>
      <x:c r="DR48" s="1313"/>
      <x:c r="DS48" s="1313"/>
      <x:c r="DT48" s="1313"/>
      <x:c r="DU48" s="1313"/>
      <x:c r="DV48" s="1313"/>
    </x:row>
    <x:row r="49" ht="15.75" customHeight="1">
      <x:c r="A49" s="305"/>
      <x:c r="B49" s="305"/>
      <x:c r="C49" s="305"/>
      <x:c r="D49" s="305"/>
      <x:c r="E49" s="2132"/>
      <x:c r="F49" s="2132"/>
      <x:c r="G49" s="2132"/>
      <x:c r="H49" s="2132"/>
      <x:c r="I49" s="2133"/>
      <x:c r="J49" s="2134"/>
      <x:c r="K49" s="2133"/>
      <x:c r="L49" s="2133"/>
      <x:c r="M49" s="2132"/>
      <x:c r="N49" s="2132"/>
      <x:c r="O49" s="2132"/>
      <x:c r="P49" s="2132"/>
      <x:c r="Q49" s="2116"/>
      <x:c r="R49" s="2116"/>
      <x:c r="S49" s="2117"/>
      <x:c r="T49" s="2117"/>
      <x:c r="U49" s="2117"/>
      <x:c r="V49" s="2117"/>
      <x:c r="W49" s="2117"/>
      <x:c r="X49" s="2117"/>
      <x:c r="Y49" s="2117"/>
      <x:c r="Z49" s="149"/>
      <x:c r="AA49" s="149"/>
      <x:c r="AB49" s="149"/>
      <x:c r="AC49" s="149"/>
      <x:c r="AD49" s="149"/>
      <x:c r="AE49" s="1368"/>
      <x:c r="AF49" s="149"/>
      <x:c r="AG49" s="149"/>
      <x:c r="AH49" s="149"/>
      <x:c r="AI49" s="149"/>
      <x:c r="AJ49" s="149"/>
      <x:c r="AK49" s="149"/>
      <x:c r="AL49" s="149"/>
      <x:c r="AM49" s="149"/>
      <x:c r="AN49" s="149"/>
      <x:c r="AO49" s="149"/>
      <x:c r="AP49" s="149"/>
      <x:c r="AQ49" s="149"/>
      <x:c r="AR49" s="149"/>
      <x:c r="AS49" s="149"/>
      <x:c r="AT49" s="149"/>
      <x:c r="AU49" s="149"/>
      <x:c r="AV49" s="149"/>
      <x:c r="AW49" s="149"/>
      <x:c r="AX49" s="149"/>
      <x:c r="AY49" s="149"/>
      <x:c r="AZ49" s="149"/>
      <x:c r="BA49" s="149"/>
      <x:c r="BB49" s="149"/>
      <x:c r="BC49" s="149"/>
      <x:c r="BD49" s="149"/>
      <x:c r="BE49" s="149"/>
      <x:c r="BF49" s="149"/>
      <x:c r="BG49" s="149"/>
      <x:c r="BH49" s="149"/>
      <x:c r="BI49" s="149"/>
      <x:c r="BJ49" s="149"/>
      <x:c r="BK49" s="149"/>
      <x:c r="BL49" s="149"/>
      <x:c r="BM49" s="149"/>
      <x:c r="BN49" s="149"/>
      <x:c r="BO49" s="149"/>
      <x:c r="BP49" s="149"/>
      <x:c r="BQ49" s="149"/>
      <x:c r="BR49" s="149"/>
      <x:c r="BS49" s="149"/>
      <x:c r="BT49" s="149"/>
      <x:c r="BU49" s="149"/>
      <x:c r="BV49" s="149"/>
      <x:c r="BW49" s="149"/>
      <x:c r="BX49" s="149"/>
      <x:c r="BY49" s="149"/>
      <x:c r="BZ49" s="149"/>
      <x:c r="CA49" s="149"/>
      <x:c r="CB49" s="149"/>
      <x:c r="CC49" s="149"/>
      <x:c r="CD49" s="149"/>
      <x:c r="CE49" s="149"/>
      <x:c r="CF49" s="149"/>
      <x:c r="CG49" s="149"/>
      <x:c r="CH49" s="149"/>
      <x:c r="CI49" s="149"/>
      <x:c r="CJ49" s="149"/>
      <x:c r="CK49" s="149"/>
      <x:c r="CL49" s="149"/>
      <x:c r="CM49" s="149"/>
      <x:c r="CN49" s="149"/>
      <x:c r="CO49" s="149"/>
      <x:c r="CP49" s="149"/>
      <x:c r="CQ49" s="149"/>
      <x:c r="CR49" s="149"/>
      <x:c r="CS49" s="149"/>
      <x:c r="CT49" s="149"/>
      <x:c r="CU49" s="149"/>
      <x:c r="CV49" s="149"/>
      <x:c r="CW49" s="149"/>
      <x:c r="CX49" s="149"/>
      <x:c r="CY49" s="149"/>
      <x:c r="CZ49" s="149"/>
      <x:c r="DA49" s="149"/>
      <x:c r="DB49" s="149"/>
      <x:c r="DC49" s="149"/>
      <x:c r="DD49" s="149"/>
      <x:c r="DE49" s="149"/>
      <x:c r="DF49" s="149"/>
      <x:c r="DG49" s="149"/>
      <x:c r="DH49" s="149"/>
      <x:c r="DI49" s="149"/>
      <x:c r="DJ49" s="1313"/>
      <x:c r="DK49" s="1313"/>
      <x:c r="DL49" s="1313"/>
      <x:c r="DM49" s="1313"/>
      <x:c r="DN49" s="1313"/>
      <x:c r="DO49" s="1313"/>
      <x:c r="DP49" s="1313"/>
      <x:c r="DQ49" s="1313"/>
      <x:c r="DR49" s="1313"/>
      <x:c r="DS49" s="1313"/>
      <x:c r="DT49" s="1313"/>
      <x:c r="DU49" s="1313"/>
      <x:c r="DV49" s="1313"/>
    </x:row>
    <x:row r="50" ht="15" customHeight="1">
      <x:c r="A50" s="3081" t="str">
        <x:v>REMARKS:</x:v>
      </x:c>
      <x:c r="B50" s="3081"/>
      <x:c r="C50" s="3081"/>
      <x:c r="D50" s="3081"/>
      <x:c r="E50" s="304" t="str">
        <x:v>Vessel equipment used</x:v>
      </x:c>
      <x:c r="F50" s="304"/>
      <x:c r="G50" s="304"/>
      <x:c r="H50" s="304"/>
      <x:c r="I50" s="304"/>
      <x:c r="J50" s="304"/>
      <x:c r="K50" s="304"/>
      <x:c r="L50" s="304"/>
      <x:c r="M50" s="304"/>
      <x:c r="N50" s="304"/>
      <x:c r="O50" s="304"/>
      <x:c r="P50" s="304"/>
      <x:c r="Q50" s="2116"/>
      <x:c r="R50" s="2116"/>
      <x:c r="S50" s="2116"/>
      <x:c r="T50" s="2116"/>
      <x:c r="U50" s="2116"/>
      <x:c r="V50" s="2116"/>
      <x:c r="W50" s="2116"/>
      <x:c r="X50" s="2116"/>
      <x:c r="Y50" s="2116"/>
      <x:c r="Z50" s="149"/>
      <x:c r="AA50" s="149"/>
      <x:c r="AB50" s="149"/>
      <x:c r="AC50" s="149"/>
      <x:c r="AD50" s="149"/>
      <x:c r="AE50" s="1368"/>
      <x:c r="AF50" s="149"/>
      <x:c r="AG50" s="149"/>
      <x:c r="AH50" s="149"/>
      <x:c r="AI50" s="149"/>
      <x:c r="AJ50" s="149"/>
      <x:c r="AK50" s="149"/>
      <x:c r="AL50" s="149"/>
      <x:c r="AM50" s="149"/>
      <x:c r="AN50" s="149"/>
      <x:c r="AO50" s="149"/>
      <x:c r="AP50" s="149"/>
      <x:c r="AQ50" s="149"/>
      <x:c r="AR50" s="149"/>
      <x:c r="AS50" s="149"/>
      <x:c r="AT50" s="149"/>
      <x:c r="AU50" s="149"/>
      <x:c r="AV50" s="149"/>
      <x:c r="AW50" s="149"/>
      <x:c r="AX50" s="149"/>
      <x:c r="AY50" s="149"/>
      <x:c r="AZ50" s="149"/>
      <x:c r="BA50" s="149"/>
      <x:c r="BB50" s="149"/>
      <x:c r="BC50" s="149"/>
      <x:c r="BD50" s="149"/>
      <x:c r="BE50" s="149"/>
      <x:c r="BF50" s="149"/>
      <x:c r="BG50" s="149"/>
      <x:c r="BH50" s="149"/>
      <x:c r="BI50" s="149"/>
      <x:c r="BJ50" s="149"/>
      <x:c r="BK50" s="149"/>
      <x:c r="BL50" s="149"/>
      <x:c r="BM50" s="149"/>
      <x:c r="BN50" s="149"/>
      <x:c r="BO50" s="149"/>
      <x:c r="BP50" s="149"/>
      <x:c r="BQ50" s="149"/>
      <x:c r="BR50" s="149"/>
      <x:c r="BS50" s="149"/>
      <x:c r="BT50" s="149"/>
      <x:c r="BU50" s="149"/>
      <x:c r="BV50" s="149"/>
      <x:c r="BW50" s="149"/>
      <x:c r="BX50" s="149"/>
      <x:c r="BY50" s="149"/>
      <x:c r="BZ50" s="149"/>
      <x:c r="CA50" s="149"/>
      <x:c r="CB50" s="149"/>
      <x:c r="CC50" s="149"/>
      <x:c r="CD50" s="149"/>
      <x:c r="CE50" s="149"/>
      <x:c r="CF50" s="149"/>
      <x:c r="CG50" s="149"/>
      <x:c r="CH50" s="149"/>
      <x:c r="CI50" s="149"/>
      <x:c r="CJ50" s="149"/>
      <x:c r="CK50" s="149"/>
      <x:c r="CL50" s="149"/>
      <x:c r="CM50" s="149"/>
      <x:c r="CN50" s="149"/>
      <x:c r="CO50" s="149"/>
      <x:c r="CP50" s="149"/>
      <x:c r="CQ50" s="149"/>
      <x:c r="CR50" s="149"/>
      <x:c r="CS50" s="149"/>
      <x:c r="CT50" s="149"/>
      <x:c r="CU50" s="149"/>
      <x:c r="CV50" s="149"/>
      <x:c r="CW50" s="149"/>
      <x:c r="CX50" s="149"/>
      <x:c r="CY50" s="149"/>
      <x:c r="CZ50" s="149"/>
      <x:c r="DA50" s="149"/>
      <x:c r="DB50" s="149"/>
      <x:c r="DC50" s="149"/>
      <x:c r="DD50" s="149"/>
      <x:c r="DE50" s="149"/>
      <x:c r="DF50" s="149"/>
      <x:c r="DG50" s="149"/>
      <x:c r="DH50" s="149"/>
      <x:c r="DI50" s="149"/>
      <x:c r="DJ50" s="1313"/>
      <x:c r="DK50" s="1313"/>
      <x:c r="DL50" s="1313"/>
      <x:c r="DM50" s="1313"/>
      <x:c r="DN50" s="1313"/>
      <x:c r="DO50" s="1313"/>
      <x:c r="DP50" s="1313"/>
      <x:c r="DQ50" s="1313"/>
      <x:c r="DR50" s="1313"/>
      <x:c r="DS50" s="1313"/>
      <x:c r="DT50" s="1313"/>
      <x:c r="DU50" s="1313"/>
      <x:c r="DV50" s="1313"/>
    </x:row>
    <x:row r="51" ht="15" customHeight="1">
      <x:c r="A51" s="305"/>
      <x:c r="B51" s="306"/>
      <x:c r="C51" s="306"/>
      <x:c r="D51" s="306"/>
      <x:c r="E51" s="1628" t="str">
        <x:v>During ullage reading vessel was rolling and pitching</x:v>
      </x:c>
      <x:c r="F51" s="1628"/>
      <x:c r="G51" s="1628"/>
      <x:c r="H51" s="1628"/>
      <x:c r="I51" s="1628"/>
      <x:c r="J51" s="1628"/>
      <x:c r="K51" s="1628"/>
      <x:c r="L51" s="1628"/>
      <x:c r="M51" s="1628"/>
      <x:c r="N51" s="1628"/>
      <x:c r="O51" s="1628"/>
      <x:c r="P51" s="1628"/>
      <x:c r="Q51" s="2116"/>
      <x:c r="R51" s="2116"/>
      <x:c r="S51" s="2135"/>
      <x:c r="T51" s="2116"/>
      <x:c r="U51" s="2116"/>
      <x:c r="V51" s="2116"/>
      <x:c r="W51" s="2116"/>
      <x:c r="X51" s="2116"/>
      <x:c r="Y51" s="2116"/>
      <x:c r="Z51" s="149"/>
      <x:c r="AA51" s="149"/>
      <x:c r="AB51" s="149"/>
      <x:c r="AC51" s="149"/>
      <x:c r="AD51" s="149"/>
      <x:c r="AE51" s="1368"/>
      <x:c r="AF51" s="149"/>
      <x:c r="AG51" s="149"/>
      <x:c r="AH51" s="149"/>
      <x:c r="AI51" s="149"/>
      <x:c r="AJ51" s="149"/>
      <x:c r="AK51" s="149"/>
      <x:c r="AL51" s="149"/>
      <x:c r="AM51" s="149"/>
      <x:c r="AN51" s="149"/>
      <x:c r="AO51" s="149"/>
      <x:c r="AP51" s="149"/>
      <x:c r="AQ51" s="149"/>
      <x:c r="AR51" s="149"/>
      <x:c r="AS51" s="149"/>
      <x:c r="AT51" s="149"/>
      <x:c r="AU51" s="149"/>
      <x:c r="AV51" s="149"/>
      <x:c r="AW51" s="149"/>
      <x:c r="AX51" s="149"/>
      <x:c r="AY51" s="149"/>
      <x:c r="AZ51" s="149"/>
      <x:c r="BA51" s="149"/>
      <x:c r="BB51" s="149"/>
      <x:c r="BC51" s="149"/>
      <x:c r="BD51" s="149"/>
      <x:c r="BE51" s="149"/>
      <x:c r="BF51" s="149"/>
      <x:c r="BG51" s="149"/>
      <x:c r="BH51" s="149"/>
      <x:c r="BI51" s="149"/>
      <x:c r="BJ51" s="149"/>
      <x:c r="BK51" s="149"/>
      <x:c r="BL51" s="149"/>
      <x:c r="BM51" s="149"/>
      <x:c r="BN51" s="149"/>
      <x:c r="BO51" s="149"/>
      <x:c r="BP51" s="149"/>
      <x:c r="BQ51" s="149"/>
      <x:c r="BR51" s="149"/>
      <x:c r="BS51" s="149"/>
      <x:c r="BT51" s="149"/>
      <x:c r="BU51" s="149"/>
      <x:c r="BV51" s="149"/>
      <x:c r="BW51" s="149"/>
      <x:c r="BX51" s="149"/>
      <x:c r="BY51" s="149"/>
      <x:c r="BZ51" s="149"/>
      <x:c r="CA51" s="149"/>
      <x:c r="CB51" s="149"/>
      <x:c r="CC51" s="149"/>
      <x:c r="CD51" s="149"/>
      <x:c r="CE51" s="149"/>
      <x:c r="CF51" s="149"/>
      <x:c r="CG51" s="149"/>
      <x:c r="CH51" s="149"/>
      <x:c r="CI51" s="149"/>
      <x:c r="CJ51" s="149"/>
      <x:c r="CK51" s="149"/>
      <x:c r="CL51" s="149"/>
      <x:c r="CM51" s="149"/>
      <x:c r="CN51" s="149"/>
      <x:c r="CO51" s="149"/>
      <x:c r="CP51" s="149"/>
      <x:c r="CQ51" s="149"/>
      <x:c r="CR51" s="149"/>
      <x:c r="CS51" s="149"/>
      <x:c r="CT51" s="149"/>
      <x:c r="CU51" s="149"/>
      <x:c r="CV51" s="149"/>
      <x:c r="CW51" s="149"/>
      <x:c r="CX51" s="149"/>
      <x:c r="CY51" s="149"/>
      <x:c r="CZ51" s="149"/>
      <x:c r="DA51" s="149"/>
      <x:c r="DB51" s="149"/>
      <x:c r="DC51" s="149"/>
      <x:c r="DD51" s="149"/>
      <x:c r="DE51" s="149"/>
      <x:c r="DF51" s="149"/>
      <x:c r="DG51" s="149"/>
      <x:c r="DH51" s="149"/>
      <x:c r="DI51" s="149"/>
      <x:c r="DJ51" s="1313"/>
      <x:c r="DK51" s="1313"/>
      <x:c r="DL51" s="1313"/>
      <x:c r="DM51" s="1313"/>
      <x:c r="DN51" s="1313"/>
      <x:c r="DO51" s="1313"/>
      <x:c r="DP51" s="1313"/>
      <x:c r="DQ51" s="1313"/>
      <x:c r="DR51" s="1313"/>
      <x:c r="DS51" s="1313"/>
      <x:c r="DT51" s="1313"/>
      <x:c r="DU51" s="1313"/>
      <x:c r="DV51" s="1313"/>
    </x:row>
    <x:row r="52" ht="15" customHeight="1">
      <x:c r="A52" s="305"/>
      <x:c r="B52" s="306"/>
      <x:c r="C52" s="306"/>
      <x:c r="D52" s="306"/>
      <x:c r="E52" s="1628"/>
      <x:c r="F52" s="1628"/>
      <x:c r="G52" s="1628"/>
      <x:c r="H52" s="1628"/>
      <x:c r="I52" s="1628"/>
      <x:c r="J52" s="1628"/>
      <x:c r="K52" s="1628"/>
      <x:c r="L52" s="1628"/>
      <x:c r="M52" s="1628"/>
      <x:c r="N52" s="1628"/>
      <x:c r="O52" s="1628"/>
      <x:c r="P52" s="1628"/>
      <x:c r="Q52" s="2116"/>
      <x:c r="R52" s="2116"/>
      <x:c r="S52" s="2135"/>
      <x:c r="T52" s="2116"/>
      <x:c r="U52" s="2116"/>
      <x:c r="V52" s="2116"/>
      <x:c r="W52" s="2116"/>
      <x:c r="X52" s="2116"/>
      <x:c r="Y52" s="2116"/>
      <x:c r="Z52" s="149"/>
      <x:c r="AA52" s="149"/>
      <x:c r="AB52" s="149"/>
      <x:c r="AC52" s="149"/>
      <x:c r="AD52" s="149"/>
      <x:c r="AE52" s="1368"/>
      <x:c r="AF52" s="149"/>
      <x:c r="AG52" s="149"/>
      <x:c r="AH52" s="149"/>
      <x:c r="AI52" s="149"/>
      <x:c r="AJ52" s="149"/>
      <x:c r="AK52" s="149"/>
      <x:c r="AL52" s="149"/>
      <x:c r="AM52" s="149"/>
      <x:c r="AN52" s="149"/>
      <x:c r="AO52" s="149"/>
      <x:c r="AP52" s="149"/>
      <x:c r="AQ52" s="149"/>
      <x:c r="AR52" s="149"/>
      <x:c r="AS52" s="149"/>
      <x:c r="AT52" s="149"/>
      <x:c r="AU52" s="149"/>
      <x:c r="AV52" s="149"/>
      <x:c r="AW52" s="149"/>
      <x:c r="AX52" s="149"/>
      <x:c r="AY52" s="149"/>
      <x:c r="AZ52" s="149"/>
      <x:c r="BA52" s="149"/>
      <x:c r="BB52" s="149"/>
      <x:c r="BC52" s="149"/>
      <x:c r="BD52" s="149"/>
      <x:c r="BE52" s="149"/>
      <x:c r="BF52" s="149"/>
      <x:c r="BG52" s="149"/>
      <x:c r="BH52" s="149"/>
      <x:c r="BI52" s="149"/>
      <x:c r="BJ52" s="149"/>
      <x:c r="BK52" s="149"/>
      <x:c r="BL52" s="149"/>
      <x:c r="BM52" s="149"/>
      <x:c r="BN52" s="149"/>
      <x:c r="BO52" s="149"/>
      <x:c r="BP52" s="149"/>
      <x:c r="BQ52" s="149"/>
      <x:c r="BR52" s="149"/>
      <x:c r="BS52" s="149"/>
      <x:c r="BT52" s="149"/>
      <x:c r="BU52" s="149"/>
      <x:c r="BV52" s="149"/>
      <x:c r="BW52" s="149"/>
      <x:c r="BX52" s="149"/>
      <x:c r="BY52" s="149"/>
      <x:c r="BZ52" s="149"/>
      <x:c r="CA52" s="149"/>
      <x:c r="CB52" s="149"/>
      <x:c r="CC52" s="149"/>
      <x:c r="CD52" s="149"/>
      <x:c r="CE52" s="149"/>
      <x:c r="CF52" s="149"/>
      <x:c r="CG52" s="149"/>
      <x:c r="CH52" s="149"/>
      <x:c r="CI52" s="149"/>
      <x:c r="CJ52" s="149"/>
      <x:c r="CK52" s="149"/>
      <x:c r="CL52" s="149"/>
      <x:c r="CM52" s="149"/>
      <x:c r="CN52" s="149"/>
      <x:c r="CO52" s="149"/>
      <x:c r="CP52" s="149"/>
      <x:c r="CQ52" s="149"/>
      <x:c r="CR52" s="149"/>
      <x:c r="CS52" s="149"/>
      <x:c r="CT52" s="149"/>
      <x:c r="CU52" s="149"/>
      <x:c r="CV52" s="149"/>
      <x:c r="CW52" s="149"/>
      <x:c r="CX52" s="149"/>
      <x:c r="CY52" s="149"/>
      <x:c r="CZ52" s="149"/>
      <x:c r="DA52" s="149"/>
      <x:c r="DB52" s="149"/>
      <x:c r="DC52" s="149"/>
      <x:c r="DD52" s="149"/>
      <x:c r="DE52" s="149"/>
      <x:c r="DF52" s="149"/>
      <x:c r="DG52" s="149"/>
      <x:c r="DH52" s="149"/>
      <x:c r="DI52" s="149"/>
      <x:c r="DJ52" s="1313"/>
      <x:c r="DK52" s="1313"/>
      <x:c r="DL52" s="1313"/>
      <x:c r="DM52" s="1313"/>
      <x:c r="DN52" s="1313"/>
      <x:c r="DO52" s="1313"/>
      <x:c r="DP52" s="1313"/>
      <x:c r="DQ52" s="1313"/>
      <x:c r="DR52" s="1313"/>
      <x:c r="DS52" s="1313"/>
      <x:c r="DT52" s="1313"/>
      <x:c r="DU52" s="1313"/>
      <x:c r="DV52" s="1313"/>
    </x:row>
    <x:row r="53" ht="15" hidden="1" customHeight="1">
      <x:c r="A53" s="307"/>
      <x:c r="B53" s="308"/>
      <x:c r="C53" s="308"/>
      <x:c r="D53" s="308"/>
      <x:c r="E53" s="308"/>
      <x:c r="F53" s="308"/>
      <x:c r="G53" s="308"/>
      <x:c r="H53" s="308"/>
      <x:c r="I53" s="308"/>
      <x:c r="J53" s="308"/>
      <x:c r="K53" s="308"/>
      <x:c r="L53" s="308"/>
      <x:c r="M53" s="308"/>
      <x:c r="N53" s="308"/>
      <x:c r="O53" s="308"/>
      <x:c r="P53" s="308"/>
      <x:c r="Q53" s="2116"/>
      <x:c r="R53" s="2116"/>
      <x:c r="S53" s="2135"/>
      <x:c r="T53" s="2116"/>
      <x:c r="U53" s="2116"/>
      <x:c r="V53" s="2116"/>
      <x:c r="W53" s="2116"/>
      <x:c r="X53" s="2116"/>
      <x:c r="Y53" s="2116"/>
      <x:c r="Z53" s="149"/>
      <x:c r="AA53" s="149"/>
      <x:c r="AB53" s="149"/>
      <x:c r="AC53" s="149"/>
      <x:c r="AD53" s="149"/>
      <x:c r="AE53" s="1368"/>
      <x:c r="AF53" s="149"/>
      <x:c r="AG53" s="149"/>
      <x:c r="AH53" s="149"/>
      <x:c r="AI53" s="149"/>
      <x:c r="AJ53" s="149"/>
      <x:c r="AK53" s="149"/>
      <x:c r="AL53" s="149"/>
      <x:c r="AM53" s="149"/>
      <x:c r="AN53" s="149"/>
      <x:c r="AO53" s="149"/>
      <x:c r="AP53" s="149"/>
      <x:c r="AQ53" s="149"/>
      <x:c r="AR53" s="149"/>
      <x:c r="AS53" s="149"/>
      <x:c r="AT53" s="149"/>
      <x:c r="AU53" s="149"/>
      <x:c r="AV53" s="149"/>
      <x:c r="AW53" s="149"/>
      <x:c r="AX53" s="149"/>
      <x:c r="AY53" s="149"/>
      <x:c r="AZ53" s="149"/>
      <x:c r="BA53" s="149"/>
      <x:c r="BB53" s="149"/>
      <x:c r="BC53" s="149"/>
      <x:c r="BD53" s="149"/>
      <x:c r="BE53" s="149"/>
      <x:c r="BF53" s="149"/>
      <x:c r="BG53" s="149"/>
      <x:c r="BH53" s="149"/>
      <x:c r="BI53" s="149"/>
      <x:c r="BJ53" s="149"/>
      <x:c r="BK53" s="149"/>
      <x:c r="BL53" s="149"/>
      <x:c r="BM53" s="149"/>
      <x:c r="BN53" s="149"/>
      <x:c r="BO53" s="149"/>
      <x:c r="BP53" s="149"/>
      <x:c r="BQ53" s="149"/>
      <x:c r="BR53" s="149"/>
      <x:c r="BS53" s="149"/>
      <x:c r="BT53" s="149"/>
      <x:c r="BU53" s="149"/>
      <x:c r="BV53" s="149"/>
      <x:c r="BW53" s="149"/>
      <x:c r="BX53" s="149"/>
      <x:c r="BY53" s="149"/>
      <x:c r="BZ53" s="149"/>
      <x:c r="CA53" s="149"/>
      <x:c r="CB53" s="149"/>
      <x:c r="CC53" s="149"/>
      <x:c r="CD53" s="149"/>
      <x:c r="CE53" s="149"/>
      <x:c r="CF53" s="149"/>
      <x:c r="CG53" s="149"/>
      <x:c r="CH53" s="149"/>
      <x:c r="CI53" s="149"/>
      <x:c r="CJ53" s="149"/>
      <x:c r="CK53" s="149"/>
      <x:c r="CL53" s="149"/>
      <x:c r="CM53" s="149"/>
      <x:c r="CN53" s="149"/>
      <x:c r="CO53" s="149"/>
      <x:c r="CP53" s="149"/>
      <x:c r="CQ53" s="149"/>
      <x:c r="CR53" s="149"/>
      <x:c r="CS53" s="149"/>
      <x:c r="CT53" s="149"/>
      <x:c r="CU53" s="149"/>
      <x:c r="CV53" s="149"/>
      <x:c r="CW53" s="149"/>
      <x:c r="CX53" s="149"/>
      <x:c r="CY53" s="149"/>
      <x:c r="CZ53" s="149"/>
      <x:c r="DA53" s="149"/>
      <x:c r="DB53" s="149"/>
      <x:c r="DC53" s="149"/>
      <x:c r="DD53" s="149"/>
      <x:c r="DE53" s="149"/>
      <x:c r="DF53" s="149"/>
      <x:c r="DG53" s="149"/>
      <x:c r="DH53" s="149"/>
      <x:c r="DI53" s="149"/>
      <x:c r="DJ53" s="1313"/>
      <x:c r="DK53" s="1313"/>
      <x:c r="DL53" s="1313"/>
      <x:c r="DM53" s="1313"/>
      <x:c r="DN53" s="1313"/>
      <x:c r="DO53" s="1313"/>
      <x:c r="DP53" s="1313"/>
      <x:c r="DQ53" s="1313"/>
      <x:c r="DR53" s="1313"/>
      <x:c r="DS53" s="1313"/>
      <x:c r="DT53" s="1313"/>
      <x:c r="DU53" s="1313"/>
      <x:c r="DV53" s="1313"/>
    </x:row>
    <x:row r="54" ht="15.949999809265137" hidden="1" customHeight="1">
      <x:c r="A54" s="3082"/>
      <x:c r="B54" s="3082"/>
      <x:c r="C54" s="3082"/>
      <x:c r="D54" s="3082"/>
      <x:c r="E54" s="3082"/>
      <x:c r="F54" s="3083"/>
      <x:c r="G54" s="3083"/>
      <x:c r="H54" s="3083"/>
      <x:c r="I54" s="3083"/>
      <x:c r="J54" s="309"/>
      <x:c r="K54" s="309"/>
      <x:c r="L54" s="309"/>
      <x:c r="M54" s="309"/>
      <x:c r="N54" s="3083"/>
      <x:c r="O54" s="3084"/>
      <x:c r="P54" s="3084"/>
      <x:c r="Q54" s="2116"/>
      <x:c r="R54" s="2116"/>
      <x:c r="S54" s="2135"/>
      <x:c r="T54" s="2116"/>
      <x:c r="U54" s="2116"/>
      <x:c r="V54" s="2116"/>
      <x:c r="W54" s="2116"/>
      <x:c r="X54" s="2116"/>
      <x:c r="Y54" s="2116"/>
      <x:c r="Z54" s="149"/>
      <x:c r="AA54" s="149"/>
      <x:c r="AB54" s="149"/>
      <x:c r="AC54" s="149"/>
      <x:c r="AD54" s="149"/>
      <x:c r="AE54" s="1368"/>
      <x:c r="AF54" s="149"/>
      <x:c r="AG54" s="149"/>
      <x:c r="AH54" s="149"/>
      <x:c r="AI54" s="149"/>
      <x:c r="AJ54" s="149"/>
      <x:c r="AK54" s="149"/>
      <x:c r="AL54" s="149"/>
      <x:c r="AM54" s="149"/>
      <x:c r="AN54" s="149"/>
      <x:c r="AO54" s="149"/>
      <x:c r="AP54" s="149"/>
      <x:c r="AQ54" s="149"/>
      <x:c r="AR54" s="149"/>
      <x:c r="AS54" s="149"/>
      <x:c r="AT54" s="149"/>
      <x:c r="AU54" s="149"/>
      <x:c r="AV54" s="149"/>
      <x:c r="AW54" s="149"/>
      <x:c r="AX54" s="149"/>
      <x:c r="AY54" s="149"/>
      <x:c r="AZ54" s="149"/>
      <x:c r="BA54" s="149"/>
      <x:c r="BB54" s="149"/>
      <x:c r="BC54" s="149"/>
      <x:c r="BD54" s="149"/>
      <x:c r="BE54" s="149"/>
      <x:c r="BF54" s="149"/>
      <x:c r="BG54" s="149"/>
      <x:c r="BH54" s="149"/>
      <x:c r="BI54" s="149"/>
      <x:c r="BJ54" s="149"/>
      <x:c r="BK54" s="149"/>
      <x:c r="BL54" s="149"/>
      <x:c r="BM54" s="149"/>
      <x:c r="BN54" s="149"/>
      <x:c r="BO54" s="149"/>
      <x:c r="BP54" s="149"/>
      <x:c r="BQ54" s="149"/>
      <x:c r="BR54" s="149"/>
      <x:c r="BS54" s="149"/>
      <x:c r="BT54" s="149"/>
      <x:c r="BU54" s="149"/>
      <x:c r="BV54" s="149"/>
      <x:c r="BW54" s="149"/>
      <x:c r="BX54" s="149"/>
      <x:c r="BY54" s="149"/>
      <x:c r="BZ54" s="149"/>
      <x:c r="CA54" s="149"/>
      <x:c r="CB54" s="149"/>
      <x:c r="CC54" s="149"/>
      <x:c r="CD54" s="149"/>
      <x:c r="CE54" s="149"/>
      <x:c r="CF54" s="149"/>
      <x:c r="CG54" s="149"/>
      <x:c r="CH54" s="149"/>
      <x:c r="CI54" s="149"/>
      <x:c r="CJ54" s="149"/>
      <x:c r="CK54" s="149"/>
      <x:c r="CL54" s="149"/>
      <x:c r="CM54" s="149"/>
      <x:c r="CN54" s="149"/>
      <x:c r="CO54" s="149"/>
      <x:c r="CP54" s="149"/>
      <x:c r="CQ54" s="149"/>
      <x:c r="CR54" s="149"/>
      <x:c r="CS54" s="149"/>
      <x:c r="CT54" s="149"/>
      <x:c r="CU54" s="149"/>
      <x:c r="CV54" s="149"/>
      <x:c r="CW54" s="149"/>
      <x:c r="CX54" s="149"/>
      <x:c r="CY54" s="149"/>
      <x:c r="CZ54" s="149"/>
      <x:c r="DA54" s="149"/>
      <x:c r="DB54" s="149"/>
      <x:c r="DC54" s="149"/>
      <x:c r="DD54" s="149"/>
      <x:c r="DE54" s="149"/>
      <x:c r="DF54" s="149"/>
      <x:c r="DG54" s="149"/>
      <x:c r="DH54" s="149"/>
      <x:c r="DI54" s="149"/>
      <x:c r="DJ54" s="1313"/>
      <x:c r="DK54" s="1313"/>
      <x:c r="DL54" s="1313"/>
      <x:c r="DM54" s="1313"/>
      <x:c r="DN54" s="1313"/>
      <x:c r="DO54" s="1313"/>
      <x:c r="DP54" s="1313"/>
      <x:c r="DQ54" s="1313"/>
      <x:c r="DR54" s="1313"/>
      <x:c r="DS54" s="1313"/>
      <x:c r="DT54" s="1313"/>
      <x:c r="DU54" s="1313"/>
      <x:c r="DV54" s="1313"/>
    </x:row>
    <x:row r="55" ht="15.949999809265137" customHeight="1">
      <x:c r="A55" s="310"/>
      <x:c r="B55" s="310"/>
      <x:c r="C55" s="310"/>
      <x:c r="D55" s="310"/>
      <x:c r="E55" s="310"/>
      <x:c r="F55" s="303"/>
      <x:c r="G55" s="303"/>
      <x:c r="H55" s="303"/>
      <x:c r="I55" s="303"/>
      <x:c r="J55" s="309"/>
      <x:c r="K55" s="309"/>
      <x:c r="L55" s="309"/>
      <x:c r="M55" s="309"/>
      <x:c r="N55" s="303"/>
      <x:c r="O55" s="311"/>
      <x:c r="P55" s="311"/>
      <x:c r="Q55" s="2116"/>
      <x:c r="R55" s="2116"/>
      <x:c r="S55" s="2135"/>
      <x:c r="T55" s="2116"/>
      <x:c r="U55" s="2116"/>
      <x:c r="V55" s="2116"/>
      <x:c r="W55" s="2116"/>
      <x:c r="X55" s="2116"/>
      <x:c r="Y55" s="2116"/>
      <x:c r="Z55" s="149"/>
      <x:c r="AA55" s="149"/>
      <x:c r="AB55" s="149"/>
      <x:c r="AC55" s="149"/>
      <x:c r="AD55" s="149"/>
      <x:c r="AE55" s="1368"/>
      <x:c r="AF55" s="149"/>
      <x:c r="AG55" s="149"/>
      <x:c r="AH55" s="149"/>
      <x:c r="AI55" s="149"/>
      <x:c r="AJ55" s="149"/>
      <x:c r="AK55" s="149"/>
      <x:c r="AL55" s="149"/>
      <x:c r="AM55" s="149"/>
      <x:c r="AN55" s="149"/>
      <x:c r="AO55" s="149"/>
      <x:c r="AP55" s="149"/>
      <x:c r="AQ55" s="149"/>
      <x:c r="AR55" s="149"/>
      <x:c r="AS55" s="149"/>
      <x:c r="AT55" s="149"/>
      <x:c r="AU55" s="149"/>
      <x:c r="AV55" s="149"/>
      <x:c r="AW55" s="149"/>
      <x:c r="AX55" s="149"/>
      <x:c r="AY55" s="149"/>
      <x:c r="AZ55" s="149"/>
      <x:c r="BA55" s="149"/>
      <x:c r="BB55" s="149"/>
      <x:c r="BC55" s="149"/>
      <x:c r="BD55" s="149"/>
      <x:c r="BE55" s="149"/>
      <x:c r="BF55" s="149"/>
      <x:c r="BG55" s="149"/>
      <x:c r="BH55" s="149"/>
      <x:c r="BI55" s="149"/>
      <x:c r="BJ55" s="149"/>
      <x:c r="BK55" s="149"/>
      <x:c r="BL55" s="149"/>
      <x:c r="BM55" s="149"/>
      <x:c r="BN55" s="149"/>
      <x:c r="BO55" s="149"/>
      <x:c r="BP55" s="149"/>
      <x:c r="BQ55" s="149"/>
      <x:c r="BR55" s="149"/>
      <x:c r="BS55" s="149"/>
      <x:c r="BT55" s="149"/>
      <x:c r="BU55" s="149"/>
      <x:c r="BV55" s="149"/>
      <x:c r="BW55" s="149"/>
      <x:c r="BX55" s="149"/>
      <x:c r="BY55" s="149"/>
      <x:c r="BZ55" s="149"/>
      <x:c r="CA55" s="149"/>
      <x:c r="CB55" s="149"/>
      <x:c r="CC55" s="149"/>
      <x:c r="CD55" s="149"/>
      <x:c r="CE55" s="149"/>
      <x:c r="CF55" s="149"/>
      <x:c r="CG55" s="149"/>
      <x:c r="CH55" s="149"/>
      <x:c r="CI55" s="149"/>
      <x:c r="CJ55" s="149"/>
      <x:c r="CK55" s="149"/>
      <x:c r="CL55" s="149"/>
      <x:c r="CM55" s="149"/>
      <x:c r="CN55" s="149"/>
      <x:c r="CO55" s="149"/>
      <x:c r="CP55" s="149"/>
      <x:c r="CQ55" s="149"/>
      <x:c r="CR55" s="149"/>
      <x:c r="CS55" s="149"/>
      <x:c r="CT55" s="149"/>
      <x:c r="CU55" s="149"/>
      <x:c r="CV55" s="149"/>
      <x:c r="CW55" s="149"/>
      <x:c r="CX55" s="149"/>
      <x:c r="CY55" s="149"/>
      <x:c r="CZ55" s="149"/>
      <x:c r="DA55" s="149"/>
      <x:c r="DB55" s="149"/>
      <x:c r="DC55" s="149"/>
      <x:c r="DD55" s="149"/>
      <x:c r="DE55" s="149"/>
      <x:c r="DF55" s="149"/>
      <x:c r="DG55" s="149"/>
      <x:c r="DH55" s="149"/>
      <x:c r="DI55" s="149"/>
      <x:c r="DJ55" s="1313"/>
      <x:c r="DK55" s="1313"/>
      <x:c r="DL55" s="1313"/>
      <x:c r="DM55" s="1313"/>
      <x:c r="DN55" s="1313"/>
      <x:c r="DO55" s="1313"/>
      <x:c r="DP55" s="1313"/>
      <x:c r="DQ55" s="1313"/>
      <x:c r="DR55" s="1313"/>
      <x:c r="DS55" s="1313"/>
      <x:c r="DT55" s="1313"/>
      <x:c r="DU55" s="1313"/>
      <x:c r="DV55" s="1313"/>
    </x:row>
    <x:row r="56" ht="15" customHeight="1">
      <x:c r="A56" s="3085" t="str">
        <x:v>Original signature on file</x:v>
      </x:c>
      <x:c r="B56" s="3085"/>
      <x:c r="C56" s="3085"/>
      <x:c r="D56" s="3085"/>
      <x:c r="E56" s="3085"/>
      <x:c r="F56" s="312"/>
      <x:c r="G56" s="312"/>
      <x:c r="H56" s="2977" t="str">
        <x:v>Original signature on file</x:v>
      </x:c>
      <x:c r="I56" s="2977"/>
      <x:c r="J56" s="2977"/>
      <x:c r="K56" s="2977"/>
      <x:c r="L56" s="2977"/>
      <x:c r="M56" s="2977"/>
      <x:c r="N56" s="2977"/>
      <x:c r="O56" s="2977"/>
      <x:c r="P56" s="2977"/>
      <x:c r="Q56" s="2136"/>
      <x:c r="R56" s="2136"/>
      <x:c r="S56" s="2137"/>
      <x:c r="T56" s="2136"/>
      <x:c r="U56" s="2136"/>
      <x:c r="V56" s="2136"/>
      <x:c r="W56" s="2136"/>
      <x:c r="X56" s="2136"/>
      <x:c r="Y56" s="2136"/>
      <x:c r="Z56" s="149"/>
      <x:c r="AA56" s="149"/>
      <x:c r="AB56" s="149"/>
      <x:c r="AC56" s="149"/>
      <x:c r="AD56" s="149"/>
      <x:c r="AE56" s="1368"/>
      <x:c r="AF56" s="149"/>
      <x:c r="AG56" s="149"/>
      <x:c r="AH56" s="149"/>
      <x:c r="AI56" s="149"/>
      <x:c r="AJ56" s="149"/>
      <x:c r="AK56" s="149"/>
      <x:c r="AL56" s="149"/>
      <x:c r="AM56" s="149"/>
      <x:c r="AN56" s="149"/>
      <x:c r="AO56" s="149"/>
      <x:c r="AP56" s="149"/>
      <x:c r="AQ56" s="149"/>
      <x:c r="AR56" s="149"/>
      <x:c r="AS56" s="149"/>
      <x:c r="AT56" s="149"/>
      <x:c r="AU56" s="149"/>
      <x:c r="AV56" s="149"/>
      <x:c r="AW56" s="149"/>
      <x:c r="AX56" s="149"/>
      <x:c r="AY56" s="149"/>
      <x:c r="AZ56" s="149"/>
      <x:c r="BA56" s="149"/>
      <x:c r="BB56" s="149"/>
      <x:c r="BC56" s="149"/>
      <x:c r="BD56" s="149"/>
      <x:c r="BE56" s="149"/>
      <x:c r="BF56" s="149"/>
      <x:c r="BG56" s="149"/>
      <x:c r="BH56" s="149"/>
      <x:c r="BI56" s="149"/>
      <x:c r="BJ56" s="149"/>
      <x:c r="BK56" s="149"/>
      <x:c r="BL56" s="149"/>
      <x:c r="BM56" s="149"/>
      <x:c r="BN56" s="149"/>
      <x:c r="BO56" s="149"/>
      <x:c r="BP56" s="149"/>
      <x:c r="BQ56" s="149"/>
      <x:c r="BR56" s="149"/>
      <x:c r="BS56" s="149"/>
      <x:c r="BT56" s="149"/>
      <x:c r="BU56" s="149"/>
      <x:c r="BV56" s="149"/>
      <x:c r="BW56" s="149"/>
      <x:c r="BX56" s="149"/>
      <x:c r="BY56" s="149"/>
      <x:c r="BZ56" s="149"/>
      <x:c r="CA56" s="149"/>
      <x:c r="CB56" s="149"/>
      <x:c r="CC56" s="149"/>
      <x:c r="CD56" s="149"/>
      <x:c r="CE56" s="149"/>
      <x:c r="CF56" s="149"/>
      <x:c r="CG56" s="149"/>
      <x:c r="CH56" s="149"/>
      <x:c r="CI56" s="149"/>
      <x:c r="CJ56" s="149"/>
      <x:c r="CK56" s="149"/>
      <x:c r="CL56" s="149"/>
      <x:c r="CM56" s="149"/>
      <x:c r="CN56" s="149"/>
      <x:c r="CO56" s="149"/>
      <x:c r="CP56" s="149"/>
      <x:c r="CQ56" s="149"/>
      <x:c r="CR56" s="149"/>
      <x:c r="CS56" s="149"/>
      <x:c r="CT56" s="149"/>
      <x:c r="CU56" s="149"/>
      <x:c r="CV56" s="149"/>
      <x:c r="CW56" s="149"/>
      <x:c r="CX56" s="149"/>
      <x:c r="CY56" s="149"/>
      <x:c r="CZ56" s="149"/>
      <x:c r="DA56" s="149"/>
      <x:c r="DB56" s="149"/>
      <x:c r="DC56" s="149"/>
      <x:c r="DD56" s="149"/>
      <x:c r="DE56" s="149"/>
      <x:c r="DF56" s="149"/>
      <x:c r="DG56" s="149"/>
      <x:c r="DH56" s="149"/>
      <x:c r="DI56" s="149"/>
      <x:c r="DJ56" s="1313"/>
      <x:c r="DK56" s="1313"/>
      <x:c r="DL56" s="1313"/>
      <x:c r="DM56" s="1313"/>
      <x:c r="DN56" s="1313"/>
      <x:c r="DO56" s="1313"/>
      <x:c r="DP56" s="1313"/>
      <x:c r="DQ56" s="1313"/>
      <x:c r="DR56" s="1313"/>
      <x:c r="DS56" s="1313"/>
      <x:c r="DT56" s="1313"/>
      <x:c r="DU56" s="1313"/>
      <x:c r="DV56" s="1313"/>
    </x:row>
    <x:row r="57" ht="12" customHeight="1">
      <x:c r="A57" s="3078"/>
      <x:c r="B57" s="3078"/>
      <x:c r="C57" s="3078"/>
      <x:c r="D57" s="3078"/>
      <x:c r="E57" s="3078"/>
      <x:c r="F57" s="313"/>
      <x:c r="G57" s="313"/>
      <x:c r="H57" s="3072" t="n">
        <x:v>0</x:v>
      </x:c>
      <x:c r="I57" s="3072"/>
      <x:c r="J57" s="3072"/>
      <x:c r="K57" s="3072"/>
      <x:c r="L57" s="3072"/>
      <x:c r="M57" s="3072"/>
      <x:c r="N57" s="3072"/>
      <x:c r="O57" s="3072"/>
      <x:c r="P57" s="3072"/>
      <x:c r="Q57" s="2136"/>
      <x:c r="R57" s="2136"/>
      <x:c r="S57" s="2137"/>
      <x:c r="T57" s="2136"/>
      <x:c r="U57" s="2136"/>
      <x:c r="V57" s="2136"/>
      <x:c r="W57" s="2136"/>
      <x:c r="X57" s="2136"/>
      <x:c r="Y57" s="2136"/>
      <x:c r="Z57" s="149"/>
      <x:c r="AA57" s="149"/>
      <x:c r="AB57" s="149"/>
      <x:c r="AC57" s="149"/>
      <x:c r="AD57" s="149"/>
      <x:c r="AE57" s="1368"/>
      <x:c r="AF57" s="149"/>
      <x:c r="AG57" s="149"/>
      <x:c r="AH57" s="149"/>
      <x:c r="AI57" s="149"/>
      <x:c r="AJ57" s="149"/>
      <x:c r="AK57" s="149"/>
      <x:c r="AL57" s="149"/>
      <x:c r="AM57" s="149"/>
      <x:c r="AN57" s="149"/>
      <x:c r="AO57" s="149"/>
      <x:c r="AP57" s="149"/>
      <x:c r="AQ57" s="149"/>
      <x:c r="AR57" s="149"/>
      <x:c r="AS57" s="149"/>
      <x:c r="AT57" s="149"/>
      <x:c r="AU57" s="149"/>
      <x:c r="AV57" s="149"/>
      <x:c r="AW57" s="149"/>
      <x:c r="AX57" s="149"/>
      <x:c r="AY57" s="149"/>
      <x:c r="AZ57" s="149"/>
      <x:c r="BA57" s="149"/>
      <x:c r="BB57" s="149"/>
      <x:c r="BC57" s="149"/>
      <x:c r="BD57" s="149"/>
      <x:c r="BE57" s="149"/>
      <x:c r="BF57" s="149"/>
      <x:c r="BG57" s="149"/>
      <x:c r="BH57" s="149"/>
      <x:c r="BI57" s="149"/>
      <x:c r="BJ57" s="149"/>
      <x:c r="BK57" s="149"/>
      <x:c r="BL57" s="149"/>
      <x:c r="BM57" s="149"/>
      <x:c r="BN57" s="149"/>
      <x:c r="BO57" s="149"/>
      <x:c r="BP57" s="149"/>
      <x:c r="BQ57" s="149"/>
      <x:c r="BR57" s="149"/>
      <x:c r="BS57" s="149"/>
      <x:c r="BT57" s="149"/>
      <x:c r="BU57" s="149"/>
      <x:c r="BV57" s="149"/>
      <x:c r="BW57" s="149"/>
      <x:c r="BX57" s="149"/>
      <x:c r="BY57" s="149"/>
      <x:c r="BZ57" s="149"/>
      <x:c r="CA57" s="149"/>
      <x:c r="CB57" s="149"/>
      <x:c r="CC57" s="149"/>
      <x:c r="CD57" s="149"/>
      <x:c r="CE57" s="149"/>
      <x:c r="CF57" s="149"/>
      <x:c r="CG57" s="149"/>
      <x:c r="CH57" s="149"/>
      <x:c r="CI57" s="149"/>
      <x:c r="CJ57" s="149"/>
      <x:c r="CK57" s="149"/>
      <x:c r="CL57" s="149"/>
      <x:c r="CM57" s="149"/>
      <x:c r="CN57" s="149"/>
      <x:c r="CO57" s="149"/>
      <x:c r="CP57" s="149"/>
      <x:c r="CQ57" s="149"/>
      <x:c r="CR57" s="149"/>
      <x:c r="CS57" s="149"/>
      <x:c r="CT57" s="149"/>
      <x:c r="CU57" s="149"/>
      <x:c r="CV57" s="149"/>
      <x:c r="CW57" s="149"/>
      <x:c r="CX57" s="149"/>
      <x:c r="CY57" s="149"/>
      <x:c r="CZ57" s="149"/>
      <x:c r="DA57" s="149"/>
      <x:c r="DB57" s="149"/>
      <x:c r="DC57" s="149"/>
      <x:c r="DD57" s="149"/>
      <x:c r="DE57" s="149"/>
      <x:c r="DF57" s="149"/>
      <x:c r="DG57" s="149"/>
      <x:c r="DH57" s="149"/>
      <x:c r="DI57" s="149"/>
      <x:c r="DJ57" s="1313"/>
      <x:c r="DK57" s="1313"/>
      <x:c r="DL57" s="1313"/>
      <x:c r="DM57" s="1313"/>
      <x:c r="DN57" s="1313"/>
      <x:c r="DO57" s="1313"/>
      <x:c r="DP57" s="1313"/>
      <x:c r="DQ57" s="1313"/>
      <x:c r="DR57" s="1313"/>
      <x:c r="DS57" s="1313"/>
      <x:c r="DT57" s="1313"/>
      <x:c r="DU57" s="1313"/>
      <x:c r="DV57" s="1313"/>
    </x:row>
    <x:row r="58" ht="15.75" customHeight="1">
      <x:c r="A58" s="3079" t="str">
        <x:v>ACI LOSS CONTROL</x:v>
      </x:c>
      <x:c r="B58" s="3079"/>
      <x:c r="C58" s="3079"/>
      <x:c r="D58" s="3079"/>
      <x:c r="E58" s="3079"/>
      <x:c r="F58" s="2138"/>
      <x:c r="G58" s="2138"/>
      <x:c r="H58" s="338"/>
      <x:c r="I58" s="338"/>
      <x:c r="J58" s="3204" t="str">
        <x:v>VESSEL REPRESENTATIVE</x:v>
      </x:c>
      <x:c r="K58" s="3204"/>
      <x:c r="L58" s="3204"/>
      <x:c r="M58" s="3204"/>
      <x:c r="N58" s="3204"/>
      <x:c r="O58" s="338"/>
      <x:c r="P58" s="338"/>
      <x:c r="Q58" s="2139"/>
      <x:c r="R58" s="2139"/>
      <x:c r="S58" s="2137"/>
      <x:c r="T58" s="2139"/>
      <x:c r="U58" s="2139"/>
      <x:c r="V58" s="2139"/>
      <x:c r="W58" s="2139"/>
      <x:c r="X58" s="2139"/>
      <x:c r="Y58" s="2139"/>
      <x:c r="Z58" s="149"/>
      <x:c r="AA58" s="149"/>
      <x:c r="AB58" s="149"/>
      <x:c r="AC58" s="149"/>
      <x:c r="AD58" s="149"/>
      <x:c r="AE58" s="1368"/>
      <x:c r="AF58" s="149"/>
      <x:c r="AG58" s="149"/>
      <x:c r="AH58" s="149"/>
      <x:c r="AI58" s="149"/>
      <x:c r="AJ58" s="149"/>
      <x:c r="AK58" s="149"/>
      <x:c r="AL58" s="149"/>
      <x:c r="AM58" s="149"/>
      <x:c r="AN58" s="149"/>
      <x:c r="AO58" s="149"/>
      <x:c r="AP58" s="149"/>
      <x:c r="AQ58" s="149"/>
      <x:c r="AR58" s="149"/>
      <x:c r="AS58" s="149"/>
      <x:c r="AT58" s="149"/>
      <x:c r="AU58" s="149"/>
      <x:c r="AV58" s="149"/>
      <x:c r="AW58" s="149"/>
      <x:c r="AX58" s="149"/>
      <x:c r="AY58" s="149"/>
      <x:c r="AZ58" s="149"/>
      <x:c r="BA58" s="149"/>
      <x:c r="BB58" s="149"/>
      <x:c r="BC58" s="149"/>
      <x:c r="BD58" s="149"/>
      <x:c r="BE58" s="149"/>
      <x:c r="BF58" s="149"/>
      <x:c r="BG58" s="149"/>
      <x:c r="BH58" s="149"/>
      <x:c r="BI58" s="149"/>
      <x:c r="BJ58" s="149"/>
      <x:c r="BK58" s="149"/>
      <x:c r="BL58" s="149"/>
      <x:c r="BM58" s="149"/>
      <x:c r="BN58" s="149"/>
      <x:c r="BO58" s="149"/>
      <x:c r="BP58" s="149"/>
      <x:c r="BQ58" s="149"/>
      <x:c r="BR58" s="149"/>
      <x:c r="BS58" s="149"/>
      <x:c r="BT58" s="149"/>
      <x:c r="BU58" s="149"/>
      <x:c r="BV58" s="149"/>
      <x:c r="BW58" s="149"/>
      <x:c r="BX58" s="149"/>
      <x:c r="BY58" s="149"/>
      <x:c r="BZ58" s="149"/>
      <x:c r="CA58" s="149"/>
      <x:c r="CB58" s="149"/>
      <x:c r="CC58" s="149"/>
      <x:c r="CD58" s="149"/>
      <x:c r="CE58" s="149"/>
      <x:c r="CF58" s="149"/>
      <x:c r="CG58" s="149"/>
      <x:c r="CH58" s="149"/>
      <x:c r="CI58" s="149"/>
      <x:c r="CJ58" s="149"/>
      <x:c r="CK58" s="149"/>
      <x:c r="CL58" s="149"/>
      <x:c r="CM58" s="149"/>
      <x:c r="CN58" s="149"/>
      <x:c r="CO58" s="149"/>
      <x:c r="CP58" s="149"/>
      <x:c r="CQ58" s="149"/>
      <x:c r="CR58" s="149"/>
      <x:c r="CS58" s="149"/>
      <x:c r="CT58" s="149"/>
      <x:c r="CU58" s="149"/>
      <x:c r="CV58" s="149"/>
      <x:c r="CW58" s="149"/>
      <x:c r="CX58" s="149"/>
      <x:c r="CY58" s="149"/>
      <x:c r="CZ58" s="149"/>
      <x:c r="DA58" s="149"/>
      <x:c r="DB58" s="149"/>
      <x:c r="DC58" s="149"/>
      <x:c r="DD58" s="149"/>
      <x:c r="DE58" s="149"/>
      <x:c r="DF58" s="149"/>
      <x:c r="DG58" s="149"/>
      <x:c r="DH58" s="149"/>
      <x:c r="DI58" s="149"/>
      <x:c r="DJ58" s="1313"/>
      <x:c r="DK58" s="1313"/>
      <x:c r="DL58" s="1313"/>
      <x:c r="DM58" s="1313"/>
      <x:c r="DN58" s="1313"/>
      <x:c r="DO58" s="1313"/>
      <x:c r="DP58" s="1313"/>
      <x:c r="DQ58" s="1313"/>
      <x:c r="DR58" s="1313"/>
      <x:c r="DS58" s="1313"/>
      <x:c r="DT58" s="1313"/>
      <x:c r="DU58" s="1313"/>
      <x:c r="DV58" s="1313"/>
    </x:row>
    <x:row r="59">
      <x:c r="A59" s="2070"/>
      <x:c r="B59" s="2070"/>
      <x:c r="C59" s="2070"/>
      <x:c r="D59" s="2070"/>
      <x:c r="E59" s="2070"/>
      <x:c r="F59" s="339"/>
      <x:c r="G59" s="339"/>
      <x:c r="H59" s="339"/>
      <x:c r="I59" s="339"/>
      <x:c r="J59" s="339"/>
      <x:c r="K59" s="339"/>
      <x:c r="L59" s="339"/>
      <x:c r="M59" s="339"/>
      <x:c r="N59" s="339"/>
      <x:c r="O59" s="339"/>
      <x:c r="P59" s="339"/>
      <x:c r="Q59"/>
      <x:c r="R59"/>
      <x:c r="S59" s="2137"/>
      <x:c r="T59"/>
      <x:c r="U59"/>
      <x:c r="V59"/>
      <x:c r="W59"/>
      <x:c r="X59"/>
      <x:c r="Y59"/>
      <x:c r="Z59" s="149"/>
      <x:c r="AA59" s="149"/>
      <x:c r="AB59" s="149"/>
      <x:c r="AC59" s="149"/>
      <x:c r="AD59" s="149"/>
      <x:c r="AE59" s="1368"/>
      <x:c r="AF59" s="149"/>
      <x:c r="AG59" s="149"/>
      <x:c r="AH59" s="149"/>
      <x:c r="AI59" s="149"/>
      <x:c r="AJ59" s="149"/>
      <x:c r="AK59" s="149"/>
      <x:c r="AL59" s="149"/>
      <x:c r="AM59" s="149"/>
      <x:c r="AN59" s="149"/>
      <x:c r="AO59" s="149"/>
      <x:c r="AP59" s="149"/>
      <x:c r="AQ59" s="149"/>
      <x:c r="AR59" s="149"/>
      <x:c r="AS59" s="149"/>
      <x:c r="AT59" s="149"/>
      <x:c r="AU59" s="149"/>
      <x:c r="AV59" s="149"/>
      <x:c r="AW59" s="149"/>
      <x:c r="AX59" s="149"/>
      <x:c r="AY59" s="149"/>
      <x:c r="AZ59" s="149"/>
      <x:c r="BA59" s="149"/>
      <x:c r="BB59" s="149"/>
      <x:c r="BC59" s="149"/>
      <x:c r="BD59" s="149"/>
      <x:c r="BE59" s="149"/>
      <x:c r="BF59" s="149"/>
      <x:c r="BG59" s="149"/>
      <x:c r="BH59" s="149"/>
      <x:c r="BI59" s="149"/>
      <x:c r="BJ59" s="149"/>
      <x:c r="BK59" s="149"/>
      <x:c r="BL59" s="149"/>
      <x:c r="BM59" s="149"/>
      <x:c r="BN59" s="149"/>
      <x:c r="BO59" s="149"/>
      <x:c r="BP59" s="149"/>
      <x:c r="BQ59" s="149"/>
      <x:c r="BR59" s="149"/>
      <x:c r="BS59" s="149"/>
      <x:c r="BT59" s="149"/>
      <x:c r="BU59" s="149"/>
      <x:c r="BV59" s="149"/>
      <x:c r="BW59" s="149"/>
      <x:c r="BX59" s="149"/>
      <x:c r="BY59" s="149"/>
      <x:c r="BZ59" s="149"/>
      <x:c r="CA59" s="149"/>
      <x:c r="CB59" s="149"/>
      <x:c r="CC59" s="149"/>
      <x:c r="CD59" s="149"/>
      <x:c r="CE59" s="149"/>
      <x:c r="CF59" s="149"/>
      <x:c r="CG59" s="149"/>
      <x:c r="CH59" s="149"/>
      <x:c r="CI59" s="149"/>
      <x:c r="CJ59" s="149"/>
      <x:c r="CK59" s="149"/>
      <x:c r="CL59" s="149"/>
      <x:c r="CM59" s="149"/>
      <x:c r="CN59" s="149"/>
      <x:c r="CO59" s="149"/>
      <x:c r="CP59" s="149"/>
      <x:c r="CQ59" s="149"/>
      <x:c r="CR59" s="149"/>
      <x:c r="CS59" s="149"/>
      <x:c r="CT59" s="149"/>
      <x:c r="CU59" s="149"/>
      <x:c r="CV59" s="149"/>
      <x:c r="CW59" s="149"/>
      <x:c r="CX59" s="149"/>
      <x:c r="CY59" s="149"/>
      <x:c r="CZ59" s="149"/>
      <x:c r="DA59" s="149"/>
      <x:c r="DB59" s="149"/>
      <x:c r="DC59" s="149"/>
      <x:c r="DD59" s="149"/>
      <x:c r="DE59" s="149"/>
      <x:c r="DF59" s="149"/>
      <x:c r="DG59" s="149"/>
      <x:c r="DH59" s="149"/>
      <x:c r="DI59" s="149"/>
      <x:c r="DJ59" s="1313"/>
      <x:c r="DK59" s="1313"/>
      <x:c r="DL59" s="1313"/>
      <x:c r="DM59" s="1313"/>
      <x:c r="DN59" s="1313"/>
      <x:c r="DO59" s="1313"/>
      <x:c r="DP59" s="1313"/>
      <x:c r="DQ59" s="1313"/>
      <x:c r="DR59" s="1313"/>
      <x:c r="DS59" s="1313"/>
      <x:c r="DT59" s="1313"/>
      <x:c r="DU59" s="1313"/>
      <x:c r="DV59" s="1313"/>
    </x:row>
    <x:row r="60">
      <x:c r="A60" s="2969"/>
      <x:c r="B60" s="2969"/>
      <x:c r="C60" s="2969"/>
      <x:c r="D60" s="2969"/>
      <x:c r="E60" s="2969"/>
      <x:c r="F60" s="2969"/>
      <x:c r="G60" s="2969"/>
      <x:c r="H60" s="2969"/>
      <x:c r="I60" s="2969"/>
      <x:c r="J60" s="2969"/>
      <x:c r="K60" s="2969"/>
      <x:c r="L60" s="2969"/>
      <x:c r="M60" s="2969"/>
      <x:c r="N60" s="2969"/>
      <x:c r="O60" s="2969"/>
      <x:c r="P60" s="2969"/>
      <x:c r="Q60"/>
      <x:c r="R60"/>
      <x:c r="S60"/>
      <x:c r="T60"/>
      <x:c r="U60"/>
      <x:c r="V60"/>
      <x:c r="W60"/>
      <x:c r="X60"/>
      <x:c r="Y60"/>
      <x:c r="Z60" s="149"/>
      <x:c r="AA60" s="149"/>
      <x:c r="AB60" s="149"/>
      <x:c r="AC60" s="149"/>
      <x:c r="AD60" s="149"/>
      <x:c r="AE60" s="1368"/>
      <x:c r="AF60" s="149"/>
      <x:c r="AG60" s="149"/>
      <x:c r="AH60" s="149"/>
      <x:c r="AI60" s="149"/>
      <x:c r="AJ60" s="149"/>
      <x:c r="AK60" s="149"/>
      <x:c r="AL60" s="149"/>
      <x:c r="AM60" s="149"/>
      <x:c r="AN60" s="149"/>
      <x:c r="AO60" s="149"/>
      <x:c r="AP60" s="149"/>
      <x:c r="AQ60" s="149"/>
      <x:c r="AR60" s="149"/>
      <x:c r="AS60" s="149"/>
      <x:c r="AT60" s="149"/>
      <x:c r="AU60" s="149"/>
      <x:c r="AV60" s="149"/>
      <x:c r="AW60" s="149"/>
      <x:c r="AX60" s="149"/>
      <x:c r="AY60" s="149"/>
      <x:c r="AZ60" s="149"/>
      <x:c r="BA60" s="149"/>
      <x:c r="BB60" s="149"/>
      <x:c r="BC60" s="149"/>
      <x:c r="BD60" s="149"/>
      <x:c r="BE60" s="149"/>
      <x:c r="BF60" s="149"/>
      <x:c r="BG60" s="149"/>
      <x:c r="BH60" s="149"/>
      <x:c r="BI60" s="149"/>
      <x:c r="BJ60" s="149"/>
      <x:c r="BK60" s="149"/>
      <x:c r="BL60" s="149"/>
      <x:c r="BM60" s="149"/>
      <x:c r="BN60" s="149"/>
      <x:c r="BO60" s="149"/>
      <x:c r="BP60" s="149"/>
      <x:c r="BQ60" s="149"/>
      <x:c r="BR60" s="149"/>
      <x:c r="BS60" s="149"/>
      <x:c r="BT60" s="149"/>
      <x:c r="BU60" s="149"/>
      <x:c r="BV60" s="149"/>
      <x:c r="BW60" s="149"/>
      <x:c r="BX60" s="149"/>
      <x:c r="BY60" s="149"/>
      <x:c r="BZ60" s="149"/>
      <x:c r="CA60" s="149"/>
      <x:c r="CB60" s="149"/>
      <x:c r="CC60" s="149"/>
      <x:c r="CD60" s="149"/>
      <x:c r="CE60" s="149"/>
      <x:c r="CF60" s="149"/>
      <x:c r="CG60" s="149"/>
      <x:c r="CH60" s="149"/>
      <x:c r="CI60" s="149"/>
      <x:c r="CJ60" s="149"/>
      <x:c r="CK60" s="149"/>
      <x:c r="CL60" s="149"/>
      <x:c r="CM60" s="149"/>
      <x:c r="CN60" s="149"/>
      <x:c r="CO60" s="149"/>
      <x:c r="CP60" s="149"/>
      <x:c r="CQ60" s="149"/>
      <x:c r="CR60" s="149"/>
      <x:c r="CS60" s="149"/>
      <x:c r="CT60" s="149"/>
      <x:c r="CU60" s="149"/>
      <x:c r="CV60" s="149"/>
      <x:c r="CW60" s="149"/>
      <x:c r="CX60" s="149"/>
      <x:c r="CY60" s="149"/>
      <x:c r="CZ60" s="149"/>
      <x:c r="DA60" s="149"/>
      <x:c r="DB60" s="149"/>
      <x:c r="DC60" s="149"/>
      <x:c r="DD60" s="149"/>
      <x:c r="DE60" s="149"/>
      <x:c r="DF60" s="149"/>
      <x:c r="DG60" s="149"/>
      <x:c r="DH60" s="149"/>
      <x:c r="DI60" s="149"/>
      <x:c r="DJ60" s="1313"/>
      <x:c r="DK60" s="1313"/>
      <x:c r="DL60" s="1313"/>
      <x:c r="DM60" s="1313"/>
      <x:c r="DN60" s="1313"/>
      <x:c r="DO60" s="1313"/>
      <x:c r="DP60" s="1313"/>
      <x:c r="DQ60" s="1313"/>
      <x:c r="DR60" s="1313"/>
      <x:c r="DS60" s="1313"/>
      <x:c r="DT60" s="1313"/>
      <x:c r="DU60" s="1313"/>
      <x:c r="DV60" s="1313"/>
    </x:row>
    <x:row r="61">
      <x:c r="A61" s="2070"/>
      <x:c r="B61" s="2070"/>
      <x:c r="C61" s="2070"/>
      <x:c r="D61" s="2070"/>
      <x:c r="E61" s="2070"/>
      <x:c r="F61" s="339"/>
      <x:c r="G61" s="339"/>
      <x:c r="H61" s="339"/>
      <x:c r="I61" s="339"/>
      <x:c r="J61" s="339"/>
      <x:c r="K61" s="339"/>
      <x:c r="L61" s="339"/>
      <x:c r="M61" s="339"/>
      <x:c r="N61" s="339"/>
      <x:c r="O61" s="339"/>
      <x:c r="P61" s="339"/>
      <x:c r="Q61"/>
      <x:c r="R61"/>
      <x:c r="S61"/>
      <x:c r="T61"/>
      <x:c r="U61"/>
      <x:c r="V61"/>
      <x:c r="W61"/>
      <x:c r="X61"/>
      <x:c r="Y61"/>
      <x:c r="Z61" s="149"/>
      <x:c r="AA61" s="149"/>
      <x:c r="AB61" s="149"/>
      <x:c r="AC61" s="149"/>
      <x:c r="AD61" s="149"/>
      <x:c r="AE61" s="1368"/>
      <x:c r="AF61" s="149"/>
      <x:c r="AG61" s="149"/>
      <x:c r="AH61" s="149"/>
      <x:c r="AI61" s="149"/>
      <x:c r="AJ61" s="149"/>
      <x:c r="AK61" s="149"/>
      <x:c r="AL61" s="149"/>
      <x:c r="AM61" s="149"/>
      <x:c r="AN61" s="149"/>
      <x:c r="AO61" s="149"/>
      <x:c r="AP61" s="149"/>
      <x:c r="AQ61" s="149"/>
      <x:c r="AR61" s="149"/>
      <x:c r="AS61" s="149"/>
      <x:c r="AT61" s="149"/>
      <x:c r="AU61" s="149"/>
      <x:c r="AV61" s="149"/>
      <x:c r="AW61" s="149"/>
      <x:c r="AX61" s="149"/>
      <x:c r="AY61" s="149"/>
      <x:c r="AZ61" s="149"/>
      <x:c r="BA61" s="149"/>
      <x:c r="BB61" s="149"/>
      <x:c r="BC61" s="149"/>
      <x:c r="BD61" s="149"/>
      <x:c r="BE61" s="149"/>
      <x:c r="BF61" s="149"/>
      <x:c r="BG61" s="149"/>
      <x:c r="BH61" s="149"/>
      <x:c r="BI61" s="149"/>
      <x:c r="BJ61" s="149"/>
      <x:c r="BK61" s="149"/>
      <x:c r="BL61" s="149"/>
      <x:c r="BM61" s="149"/>
      <x:c r="BN61" s="149"/>
      <x:c r="BO61" s="149"/>
      <x:c r="BP61" s="149"/>
      <x:c r="BQ61" s="149"/>
      <x:c r="BR61" s="149"/>
      <x:c r="BS61" s="149"/>
      <x:c r="BT61" s="149"/>
      <x:c r="BU61" s="149"/>
      <x:c r="BV61" s="149"/>
      <x:c r="BW61" s="149"/>
      <x:c r="BX61" s="149"/>
      <x:c r="BY61" s="149"/>
      <x:c r="BZ61" s="149"/>
      <x:c r="CA61" s="149"/>
      <x:c r="CB61" s="149"/>
      <x:c r="CC61" s="149"/>
      <x:c r="CD61" s="149"/>
      <x:c r="CE61" s="149"/>
      <x:c r="CF61" s="149"/>
      <x:c r="CG61" s="149"/>
      <x:c r="CH61" s="149"/>
      <x:c r="CI61" s="149"/>
      <x:c r="CJ61" s="149"/>
      <x:c r="CK61" s="149"/>
      <x:c r="CL61" s="149"/>
      <x:c r="CM61" s="149"/>
      <x:c r="CN61" s="149"/>
      <x:c r="CO61" s="149"/>
      <x:c r="CP61" s="149"/>
      <x:c r="CQ61" s="149"/>
      <x:c r="CR61" s="149"/>
      <x:c r="CS61" s="149"/>
      <x:c r="CT61" s="149"/>
      <x:c r="CU61" s="149"/>
      <x:c r="CV61" s="149"/>
      <x:c r="CW61" s="149"/>
      <x:c r="CX61" s="149"/>
      <x:c r="CY61" s="149"/>
      <x:c r="CZ61" s="149"/>
      <x:c r="DA61" s="149"/>
      <x:c r="DB61" s="149"/>
      <x:c r="DC61" s="149"/>
      <x:c r="DD61" s="149"/>
      <x:c r="DE61" s="149"/>
      <x:c r="DF61" s="149"/>
      <x:c r="DG61" s="149"/>
      <x:c r="DH61" s="149"/>
      <x:c r="DI61" s="149"/>
      <x:c r="DJ61" s="1313"/>
      <x:c r="DK61" s="1313"/>
      <x:c r="DL61" s="1313"/>
      <x:c r="DM61" s="1313"/>
      <x:c r="DN61" s="1313"/>
      <x:c r="DO61" s="1313"/>
      <x:c r="DP61" s="1313"/>
      <x:c r="DQ61" s="1313"/>
      <x:c r="DR61" s="1313"/>
      <x:c r="DS61" s="1313"/>
      <x:c r="DT61" s="1313"/>
      <x:c r="DU61" s="1313"/>
      <x:c r="DV61" s="1313"/>
    </x:row>
    <x:row r="62">
      <x:c r="A62" s="2070"/>
      <x:c r="B62" s="2070"/>
      <x:c r="C62" s="2070"/>
      <x:c r="D62" s="2070"/>
      <x:c r="E62" s="2070"/>
      <x:c r="F62" s="339"/>
      <x:c r="G62" s="339"/>
      <x:c r="H62" s="339"/>
      <x:c r="I62" s="339"/>
      <x:c r="J62" s="339"/>
      <x:c r="K62" s="339"/>
      <x:c r="L62" s="339"/>
      <x:c r="M62" s="339"/>
      <x:c r="N62" s="339"/>
      <x:c r="O62" s="339"/>
      <x:c r="P62" s="339"/>
      <x:c r="Q62"/>
      <x:c r="R62"/>
      <x:c r="S62"/>
      <x:c r="T62"/>
      <x:c r="U62"/>
      <x:c r="V62"/>
      <x:c r="W62"/>
      <x:c r="X62"/>
      <x:c r="Y62"/>
      <x:c r="Z62" s="149"/>
      <x:c r="AA62" s="149"/>
      <x:c r="AB62" s="149"/>
      <x:c r="AC62" s="149"/>
      <x:c r="AD62" s="149"/>
      <x:c r="AE62" s="1368"/>
      <x:c r="AF62" s="149"/>
      <x:c r="AG62" s="149"/>
      <x:c r="AH62" s="149"/>
      <x:c r="AI62" s="149"/>
      <x:c r="AJ62" s="149"/>
      <x:c r="AK62" s="149"/>
      <x:c r="AL62" s="149"/>
      <x:c r="AM62" s="149"/>
      <x:c r="AN62" s="149"/>
      <x:c r="AO62" s="149"/>
      <x:c r="AP62" s="149"/>
      <x:c r="AQ62" s="149"/>
      <x:c r="AR62" s="149"/>
      <x:c r="AS62" s="149"/>
      <x:c r="AT62" s="149"/>
      <x:c r="AU62" s="149"/>
      <x:c r="AV62" s="149"/>
      <x:c r="AW62" s="149"/>
      <x:c r="AX62" s="149"/>
      <x:c r="AY62" s="149"/>
      <x:c r="AZ62" s="149"/>
      <x:c r="BA62" s="149"/>
      <x:c r="BB62" s="149"/>
      <x:c r="BC62" s="149"/>
      <x:c r="BD62" s="149"/>
      <x:c r="BE62" s="149"/>
      <x:c r="BF62" s="149"/>
      <x:c r="BG62" s="149"/>
      <x:c r="BH62" s="149"/>
      <x:c r="BI62" s="149"/>
      <x:c r="BJ62" s="149"/>
      <x:c r="BK62" s="149"/>
      <x:c r="BL62" s="149"/>
      <x:c r="BM62" s="149"/>
      <x:c r="BN62" s="149"/>
      <x:c r="BO62" s="149"/>
      <x:c r="BP62" s="149"/>
      <x:c r="BQ62" s="149"/>
      <x:c r="BR62" s="149"/>
      <x:c r="BS62" s="149"/>
      <x:c r="BT62" s="149"/>
      <x:c r="BU62" s="149"/>
      <x:c r="BV62" s="149"/>
      <x:c r="BW62" s="149"/>
      <x:c r="BX62" s="149"/>
      <x:c r="BY62" s="149"/>
      <x:c r="BZ62" s="149"/>
      <x:c r="CA62" s="149"/>
      <x:c r="CB62" s="149"/>
      <x:c r="CC62" s="149"/>
      <x:c r="CD62" s="149"/>
      <x:c r="CE62" s="149"/>
      <x:c r="CF62" s="149"/>
      <x:c r="CG62" s="149"/>
      <x:c r="CH62" s="149"/>
      <x:c r="CI62" s="149"/>
      <x:c r="CJ62" s="149"/>
      <x:c r="CK62" s="149"/>
      <x:c r="CL62" s="149"/>
      <x:c r="CM62" s="149"/>
      <x:c r="CN62" s="149"/>
      <x:c r="CO62" s="149"/>
      <x:c r="CP62" s="149"/>
      <x:c r="CQ62" s="149"/>
      <x:c r="CR62" s="149"/>
      <x:c r="CS62" s="149"/>
      <x:c r="CT62" s="149"/>
      <x:c r="CU62" s="149"/>
      <x:c r="CV62" s="149"/>
      <x:c r="CW62" s="149"/>
      <x:c r="CX62" s="149"/>
      <x:c r="CY62" s="149"/>
      <x:c r="CZ62" s="149"/>
      <x:c r="DA62" s="149"/>
      <x:c r="DB62" s="149"/>
      <x:c r="DC62" s="149"/>
      <x:c r="DD62" s="149"/>
      <x:c r="DE62" s="149"/>
      <x:c r="DF62" s="149"/>
      <x:c r="DG62" s="149"/>
      <x:c r="DH62" s="149"/>
      <x:c r="DI62" s="149"/>
      <x:c r="DJ62" s="1313"/>
      <x:c r="DK62" s="1313"/>
      <x:c r="DL62" s="1313"/>
      <x:c r="DM62" s="1313"/>
      <x:c r="DN62" s="1313"/>
      <x:c r="DO62" s="1313"/>
      <x:c r="DP62" s="1313"/>
      <x:c r="DQ62" s="1313"/>
      <x:c r="DR62" s="1313"/>
      <x:c r="DS62" s="1313"/>
      <x:c r="DT62" s="1313"/>
      <x:c r="DU62" s="1313"/>
      <x:c r="DV62" s="1313"/>
    </x:row>
    <x:row r="63">
      <x:c r="A63" s="2070"/>
      <x:c r="B63" s="2070"/>
      <x:c r="C63" s="2070"/>
      <x:c r="D63" s="2070"/>
      <x:c r="E63" s="2070"/>
      <x:c r="F63" s="339"/>
      <x:c r="G63" s="339"/>
      <x:c r="H63" s="339"/>
      <x:c r="I63" s="339"/>
      <x:c r="J63" s="339"/>
      <x:c r="K63" s="339"/>
      <x:c r="L63" s="339"/>
      <x:c r="M63" s="339"/>
      <x:c r="N63" s="339"/>
      <x:c r="O63" s="339"/>
      <x:c r="P63" s="339"/>
      <x:c r="Q63"/>
      <x:c r="R63"/>
      <x:c r="S63"/>
      <x:c r="T63"/>
      <x:c r="U63"/>
      <x:c r="V63"/>
      <x:c r="W63"/>
      <x:c r="X63"/>
      <x:c r="Y63"/>
      <x:c r="Z63" s="149"/>
      <x:c r="AA63" s="149"/>
      <x:c r="AB63" s="149"/>
      <x:c r="AC63" s="149"/>
      <x:c r="AD63" s="149"/>
      <x:c r="AE63" s="1368"/>
      <x:c r="AF63" s="149"/>
      <x:c r="AG63" s="149"/>
      <x:c r="AH63" s="149"/>
      <x:c r="AI63" s="149"/>
      <x:c r="AJ63" s="149"/>
      <x:c r="AK63" s="149"/>
      <x:c r="AL63" s="149"/>
      <x:c r="AM63" s="149"/>
      <x:c r="AN63" s="149"/>
      <x:c r="AO63" s="149"/>
      <x:c r="AP63" s="149"/>
      <x:c r="AQ63" s="149"/>
      <x:c r="AR63" s="149"/>
      <x:c r="AS63" s="149"/>
      <x:c r="AT63" s="149"/>
      <x:c r="AU63" s="149"/>
      <x:c r="AV63" s="149"/>
      <x:c r="AW63" s="149"/>
      <x:c r="AX63" s="149"/>
      <x:c r="AY63" s="149"/>
      <x:c r="AZ63" s="149"/>
      <x:c r="BA63" s="149"/>
      <x:c r="BB63" s="149"/>
      <x:c r="BC63" s="149"/>
      <x:c r="BD63" s="149"/>
      <x:c r="BE63" s="149"/>
      <x:c r="BF63" s="149"/>
      <x:c r="BG63" s="149"/>
      <x:c r="BH63" s="149"/>
      <x:c r="BI63" s="149"/>
      <x:c r="BJ63" s="149"/>
      <x:c r="BK63" s="149"/>
      <x:c r="BL63" s="149"/>
      <x:c r="BM63" s="149"/>
      <x:c r="BN63" s="149"/>
      <x:c r="BO63" s="149"/>
      <x:c r="BP63" s="149"/>
      <x:c r="BQ63" s="149"/>
      <x:c r="BR63" s="149"/>
      <x:c r="BS63" s="149"/>
      <x:c r="BT63" s="149"/>
      <x:c r="BU63" s="149"/>
      <x:c r="BV63" s="149"/>
      <x:c r="BW63" s="149"/>
      <x:c r="BX63" s="149"/>
      <x:c r="BY63" s="149"/>
      <x:c r="BZ63" s="149"/>
      <x:c r="CA63" s="149"/>
      <x:c r="CB63" s="149"/>
      <x:c r="CC63" s="149"/>
      <x:c r="CD63" s="149"/>
      <x:c r="CE63" s="149"/>
      <x:c r="CF63" s="149"/>
      <x:c r="CG63" s="149"/>
      <x:c r="CH63" s="149"/>
      <x:c r="CI63" s="149"/>
      <x:c r="CJ63" s="149"/>
      <x:c r="CK63" s="149"/>
      <x:c r="CL63" s="149"/>
      <x:c r="CM63" s="149"/>
      <x:c r="CN63" s="149"/>
      <x:c r="CO63" s="149"/>
      <x:c r="CP63" s="149"/>
      <x:c r="CQ63" s="149"/>
      <x:c r="CR63" s="149"/>
      <x:c r="CS63" s="149"/>
      <x:c r="CT63" s="149"/>
      <x:c r="CU63" s="149"/>
      <x:c r="CV63" s="149"/>
      <x:c r="CW63" s="149"/>
      <x:c r="CX63" s="149"/>
      <x:c r="CY63" s="149"/>
      <x:c r="CZ63" s="149"/>
      <x:c r="DA63" s="149"/>
      <x:c r="DB63" s="149"/>
      <x:c r="DC63" s="149"/>
      <x:c r="DD63" s="149"/>
      <x:c r="DE63" s="149"/>
      <x:c r="DF63" s="149"/>
      <x:c r="DG63" s="149"/>
      <x:c r="DH63" s="149"/>
      <x:c r="DI63" s="149"/>
      <x:c r="DJ63" s="1313"/>
      <x:c r="DK63" s="1313"/>
      <x:c r="DL63" s="1313"/>
      <x:c r="DM63" s="1313"/>
      <x:c r="DN63" s="1313"/>
      <x:c r="DO63" s="1313"/>
      <x:c r="DP63" s="1313"/>
      <x:c r="DQ63" s="1313"/>
      <x:c r="DR63" s="1313"/>
      <x:c r="DS63" s="1313"/>
      <x:c r="DT63" s="1313"/>
      <x:c r="DU63" s="1313"/>
      <x:c r="DV63" s="1313"/>
    </x:row>
    <x:row r="64">
      <x:c r="A64" s="2070"/>
      <x:c r="B64" s="2070"/>
      <x:c r="C64" s="2070"/>
      <x:c r="D64" s="2070"/>
      <x:c r="E64" s="2070"/>
      <x:c r="F64" s="339"/>
      <x:c r="G64" s="339"/>
      <x:c r="H64" s="339"/>
      <x:c r="I64" s="339"/>
      <x:c r="J64" s="339"/>
      <x:c r="K64" s="339"/>
      <x:c r="L64" s="339"/>
      <x:c r="M64" s="339"/>
      <x:c r="N64" s="339"/>
      <x:c r="O64" s="339"/>
      <x:c r="P64" s="339"/>
      <x:c r="Q64"/>
      <x:c r="R64"/>
      <x:c r="S64"/>
      <x:c r="T64"/>
      <x:c r="U64"/>
      <x:c r="V64"/>
      <x:c r="W64"/>
      <x:c r="X64"/>
      <x:c r="Y64"/>
      <x:c r="Z64" s="149"/>
      <x:c r="AA64" s="149"/>
      <x:c r="AB64" s="149"/>
      <x:c r="AC64" s="149"/>
      <x:c r="AD64" s="149"/>
      <x:c r="AE64" s="1368"/>
      <x:c r="AF64" s="149"/>
      <x:c r="AG64" s="149"/>
      <x:c r="AH64" s="149"/>
      <x:c r="AI64" s="149"/>
      <x:c r="AJ64" s="149"/>
      <x:c r="AK64" s="149"/>
      <x:c r="AL64" s="149"/>
      <x:c r="AM64" s="149"/>
      <x:c r="AN64" s="149"/>
      <x:c r="AO64" s="149"/>
      <x:c r="AP64" s="149"/>
      <x:c r="AQ64" s="149"/>
      <x:c r="AR64" s="149"/>
      <x:c r="AS64" s="149"/>
      <x:c r="AT64" s="149"/>
      <x:c r="AU64" s="149"/>
      <x:c r="AV64" s="149"/>
      <x:c r="AW64" s="149"/>
      <x:c r="AX64" s="149"/>
      <x:c r="AY64" s="149"/>
      <x:c r="AZ64" s="149"/>
      <x:c r="BA64" s="149"/>
      <x:c r="BB64" s="149"/>
      <x:c r="BC64" s="149"/>
      <x:c r="BD64" s="149"/>
      <x:c r="BE64" s="149"/>
      <x:c r="BF64" s="149"/>
      <x:c r="BG64" s="149"/>
      <x:c r="BH64" s="149"/>
      <x:c r="BI64" s="149"/>
      <x:c r="BJ64" s="149"/>
      <x:c r="BK64" s="149"/>
      <x:c r="BL64" s="149"/>
      <x:c r="BM64" s="149"/>
      <x:c r="BN64" s="149"/>
      <x:c r="BO64" s="149"/>
      <x:c r="BP64" s="149"/>
      <x:c r="BQ64" s="149"/>
      <x:c r="BR64" s="149"/>
      <x:c r="BS64" s="149"/>
      <x:c r="BT64" s="149"/>
      <x:c r="BU64" s="149"/>
      <x:c r="BV64" s="149"/>
      <x:c r="BW64" s="149"/>
      <x:c r="BX64" s="149"/>
      <x:c r="BY64" s="149"/>
      <x:c r="BZ64" s="149"/>
      <x:c r="CA64" s="149"/>
      <x:c r="CB64" s="149"/>
      <x:c r="CC64" s="149"/>
      <x:c r="CD64" s="149"/>
      <x:c r="CE64" s="149"/>
      <x:c r="CF64" s="149"/>
      <x:c r="CG64" s="149"/>
      <x:c r="CH64" s="149"/>
      <x:c r="CI64" s="149"/>
      <x:c r="CJ64" s="149"/>
      <x:c r="CK64" s="149"/>
      <x:c r="CL64" s="149"/>
      <x:c r="CM64" s="149"/>
      <x:c r="CN64" s="149"/>
      <x:c r="CO64" s="149"/>
      <x:c r="CP64" s="149"/>
      <x:c r="CQ64" s="149"/>
      <x:c r="CR64" s="149"/>
      <x:c r="CS64" s="149"/>
      <x:c r="CT64" s="149"/>
      <x:c r="CU64" s="149"/>
      <x:c r="CV64" s="149"/>
      <x:c r="CW64" s="149"/>
      <x:c r="CX64" s="149"/>
      <x:c r="CY64" s="149"/>
      <x:c r="CZ64" s="149"/>
      <x:c r="DA64" s="149"/>
      <x:c r="DB64" s="149"/>
      <x:c r="DC64" s="149"/>
      <x:c r="DD64" s="149"/>
      <x:c r="DE64" s="149"/>
      <x:c r="DF64" s="149"/>
      <x:c r="DG64" s="149"/>
      <x:c r="DH64" s="149"/>
      <x:c r="DI64" s="149"/>
      <x:c r="DJ64" s="1313"/>
      <x:c r="DK64" s="1313"/>
      <x:c r="DL64" s="1313"/>
      <x:c r="DM64" s="1313"/>
      <x:c r="DN64" s="1313"/>
      <x:c r="DO64" s="1313"/>
      <x:c r="DP64" s="1313"/>
      <x:c r="DQ64" s="1313"/>
      <x:c r="DR64" s="1313"/>
      <x:c r="DS64" s="1313"/>
      <x:c r="DT64" s="1313"/>
      <x:c r="DU64" s="1313"/>
      <x:c r="DV64" s="1313"/>
    </x:row>
    <x:row r="65">
      <x:c r="A65" s="2070"/>
      <x:c r="B65" s="2070"/>
      <x:c r="C65" s="2070"/>
      <x:c r="D65" s="2070"/>
      <x:c r="E65" s="2070"/>
      <x:c r="F65" s="339"/>
      <x:c r="G65" s="339"/>
      <x:c r="H65" s="339"/>
      <x:c r="I65" s="339"/>
      <x:c r="J65" s="339"/>
      <x:c r="K65" s="339"/>
      <x:c r="L65" s="339"/>
      <x:c r="M65" s="339"/>
      <x:c r="N65" s="339"/>
      <x:c r="O65" s="339"/>
      <x:c r="P65" s="339"/>
      <x:c r="Q65"/>
      <x:c r="R65"/>
      <x:c r="S65"/>
      <x:c r="T65"/>
      <x:c r="U65"/>
      <x:c r="V65"/>
      <x:c r="W65"/>
      <x:c r="X65"/>
      <x:c r="Y65"/>
      <x:c r="Z65" s="149"/>
      <x:c r="AA65" s="149"/>
      <x:c r="AB65" s="149"/>
      <x:c r="AC65" s="149"/>
      <x:c r="AD65" s="149"/>
      <x:c r="AE65" s="1368"/>
      <x:c r="AF65" s="149"/>
      <x:c r="AG65" s="149"/>
      <x:c r="AH65" s="149"/>
      <x:c r="AI65" s="149"/>
      <x:c r="AJ65" s="149"/>
      <x:c r="AK65" s="149"/>
      <x:c r="AL65" s="149"/>
      <x:c r="AM65" s="149"/>
      <x:c r="AN65" s="149"/>
      <x:c r="AO65" s="149"/>
      <x:c r="AP65" s="149"/>
      <x:c r="AQ65" s="149"/>
      <x:c r="AR65" s="149"/>
      <x:c r="AS65" s="149"/>
      <x:c r="AT65" s="149"/>
      <x:c r="AU65" s="149"/>
      <x:c r="AV65" s="149"/>
      <x:c r="AW65" s="149"/>
      <x:c r="AX65" s="149"/>
      <x:c r="AY65" s="149"/>
      <x:c r="AZ65" s="149"/>
      <x:c r="BA65" s="149"/>
      <x:c r="BB65" s="149"/>
      <x:c r="BC65" s="149"/>
      <x:c r="BD65" s="149"/>
      <x:c r="BE65" s="149"/>
      <x:c r="BF65" s="149"/>
      <x:c r="BG65" s="149"/>
      <x:c r="BH65" s="149"/>
      <x:c r="BI65" s="149"/>
      <x:c r="BJ65" s="149"/>
      <x:c r="BK65" s="149"/>
      <x:c r="BL65" s="149"/>
      <x:c r="BM65" s="149"/>
      <x:c r="BN65" s="149"/>
      <x:c r="BO65" s="149"/>
      <x:c r="BP65" s="149"/>
      <x:c r="BQ65" s="149"/>
      <x:c r="BR65" s="149"/>
      <x:c r="BS65" s="149"/>
      <x:c r="BT65" s="149"/>
      <x:c r="BU65" s="149"/>
      <x:c r="BV65" s="149"/>
      <x:c r="BW65" s="149"/>
      <x:c r="BX65" s="149"/>
      <x:c r="BY65" s="149"/>
      <x:c r="BZ65" s="149"/>
      <x:c r="CA65" s="149"/>
      <x:c r="CB65" s="149"/>
      <x:c r="CC65" s="149"/>
      <x:c r="CD65" s="149"/>
      <x:c r="CE65" s="149"/>
      <x:c r="CF65" s="149"/>
      <x:c r="CG65" s="149"/>
      <x:c r="CH65" s="149"/>
      <x:c r="CI65" s="149"/>
      <x:c r="CJ65" s="149"/>
      <x:c r="CK65" s="149"/>
      <x:c r="CL65" s="149"/>
      <x:c r="CM65" s="149"/>
      <x:c r="CN65" s="149"/>
      <x:c r="CO65" s="149"/>
      <x:c r="CP65" s="149"/>
      <x:c r="CQ65" s="149"/>
      <x:c r="CR65" s="149"/>
      <x:c r="CS65" s="149"/>
      <x:c r="CT65" s="149"/>
      <x:c r="CU65" s="149"/>
      <x:c r="CV65" s="149"/>
      <x:c r="CW65" s="149"/>
      <x:c r="CX65" s="149"/>
      <x:c r="CY65" s="149"/>
      <x:c r="CZ65" s="149"/>
      <x:c r="DA65" s="149"/>
      <x:c r="DB65" s="149"/>
      <x:c r="DC65" s="149"/>
      <x:c r="DD65" s="149"/>
      <x:c r="DE65" s="149"/>
      <x:c r="DF65" s="149"/>
      <x:c r="DG65" s="149"/>
      <x:c r="DH65" s="149"/>
      <x:c r="DI65" s="149"/>
      <x:c r="DJ65" s="1313"/>
      <x:c r="DK65" s="1313"/>
      <x:c r="DL65" s="1313"/>
      <x:c r="DM65" s="1313"/>
      <x:c r="DN65" s="1313"/>
      <x:c r="DO65" s="1313"/>
      <x:c r="DP65" s="1313"/>
      <x:c r="DQ65" s="1313"/>
      <x:c r="DR65" s="1313"/>
      <x:c r="DS65" s="1313"/>
      <x:c r="DT65" s="1313"/>
      <x:c r="DU65" s="1313"/>
      <x:c r="DV65" s="1313"/>
    </x:row>
    <x:row r="66">
      <x:c r="A66" s="2070"/>
      <x:c r="B66" s="2070"/>
      <x:c r="C66" s="2070"/>
      <x:c r="D66" s="2070"/>
      <x:c r="E66" s="2070"/>
      <x:c r="F66" s="339"/>
      <x:c r="G66" s="339"/>
      <x:c r="H66" s="339"/>
      <x:c r="I66" s="339"/>
      <x:c r="J66" s="339"/>
      <x:c r="K66" s="339"/>
      <x:c r="L66" s="339"/>
      <x:c r="M66" s="339"/>
      <x:c r="N66" s="339"/>
      <x:c r="O66" s="339"/>
      <x:c r="P66" s="339"/>
      <x:c r="Q66"/>
      <x:c r="R66"/>
      <x:c r="S66"/>
      <x:c r="T66"/>
      <x:c r="U66"/>
      <x:c r="V66"/>
      <x:c r="W66"/>
      <x:c r="X66"/>
      <x:c r="Y66"/>
      <x:c r="Z66" s="149"/>
      <x:c r="AA66" s="149"/>
      <x:c r="AB66" s="149"/>
      <x:c r="AC66" s="149"/>
      <x:c r="AD66" s="149"/>
      <x:c r="AE66" s="1368"/>
      <x:c r="AF66" s="149"/>
      <x:c r="AG66" s="149"/>
      <x:c r="AH66" s="149"/>
      <x:c r="AI66" s="149"/>
      <x:c r="AJ66" s="149"/>
      <x:c r="AK66" s="149"/>
      <x:c r="AL66" s="149"/>
      <x:c r="AM66" s="149"/>
      <x:c r="AN66" s="149"/>
      <x:c r="AO66" s="149"/>
      <x:c r="AP66" s="149"/>
      <x:c r="AQ66" s="149"/>
      <x:c r="AR66" s="149"/>
      <x:c r="AS66" s="149"/>
      <x:c r="AT66" s="149"/>
      <x:c r="AU66" s="149"/>
      <x:c r="AV66" s="149"/>
      <x:c r="AW66" s="149"/>
      <x:c r="AX66" s="149"/>
      <x:c r="AY66" s="149"/>
      <x:c r="AZ66" s="149"/>
      <x:c r="BA66" s="149"/>
      <x:c r="BB66" s="149"/>
      <x:c r="BC66" s="149"/>
      <x:c r="BD66" s="149"/>
      <x:c r="BE66" s="149"/>
      <x:c r="BF66" s="149"/>
      <x:c r="BG66" s="149"/>
      <x:c r="BH66" s="149"/>
      <x:c r="BI66" s="149"/>
      <x:c r="BJ66" s="149"/>
      <x:c r="BK66" s="149"/>
      <x:c r="BL66" s="149"/>
      <x:c r="BM66" s="149"/>
      <x:c r="BN66" s="149"/>
      <x:c r="BO66" s="149"/>
      <x:c r="BP66" s="149"/>
      <x:c r="BQ66" s="149"/>
      <x:c r="BR66" s="149"/>
      <x:c r="BS66" s="149"/>
      <x:c r="BT66" s="149"/>
      <x:c r="BU66" s="149"/>
      <x:c r="BV66" s="149"/>
      <x:c r="BW66" s="149"/>
      <x:c r="BX66" s="149"/>
      <x:c r="BY66" s="149"/>
      <x:c r="BZ66" s="149"/>
      <x:c r="CA66" s="149"/>
      <x:c r="CB66" s="149"/>
      <x:c r="CC66" s="149"/>
      <x:c r="CD66" s="149"/>
      <x:c r="CE66" s="149"/>
      <x:c r="CF66" s="149"/>
      <x:c r="CG66" s="149"/>
      <x:c r="CH66" s="149"/>
      <x:c r="CI66" s="149"/>
      <x:c r="CJ66" s="149"/>
      <x:c r="CK66" s="149"/>
      <x:c r="CL66" s="149"/>
      <x:c r="CM66" s="149"/>
      <x:c r="CN66" s="149"/>
      <x:c r="CO66" s="149"/>
      <x:c r="CP66" s="149"/>
      <x:c r="CQ66" s="149"/>
      <x:c r="CR66" s="149"/>
      <x:c r="CS66" s="149"/>
      <x:c r="CT66" s="149"/>
      <x:c r="CU66" s="149"/>
      <x:c r="CV66" s="149"/>
      <x:c r="CW66" s="149"/>
      <x:c r="CX66" s="149"/>
      <x:c r="CY66" s="149"/>
      <x:c r="CZ66" s="149"/>
      <x:c r="DA66" s="149"/>
      <x:c r="DB66" s="149"/>
      <x:c r="DC66" s="149"/>
      <x:c r="DD66" s="149"/>
      <x:c r="DE66" s="149"/>
      <x:c r="DF66" s="149"/>
      <x:c r="DG66" s="149"/>
      <x:c r="DH66" s="149"/>
      <x:c r="DI66" s="149"/>
      <x:c r="DJ66" s="1313"/>
      <x:c r="DK66" s="1313"/>
      <x:c r="DL66" s="1313"/>
      <x:c r="DM66" s="1313"/>
      <x:c r="DN66" s="1313"/>
      <x:c r="DO66" s="1313"/>
      <x:c r="DP66" s="1313"/>
      <x:c r="DQ66" s="1313"/>
      <x:c r="DR66" s="1313"/>
      <x:c r="DS66" s="1313"/>
      <x:c r="DT66" s="1313"/>
      <x:c r="DU66" s="1313"/>
      <x:c r="DV66" s="1313"/>
    </x:row>
    <x:row r="67">
      <x:c r="A67" s="2070"/>
      <x:c r="B67" s="2070"/>
      <x:c r="C67" s="2070"/>
      <x:c r="D67" s="2070"/>
      <x:c r="E67" s="2070"/>
      <x:c r="F67" s="339"/>
      <x:c r="G67" s="339"/>
      <x:c r="H67" s="339"/>
      <x:c r="I67" s="339"/>
      <x:c r="J67" s="339"/>
      <x:c r="K67" s="339"/>
      <x:c r="L67" s="339"/>
      <x:c r="M67" s="339"/>
      <x:c r="N67" s="339"/>
      <x:c r="O67" s="339"/>
      <x:c r="P67" s="339"/>
      <x:c r="Q67"/>
      <x:c r="R67"/>
      <x:c r="S67"/>
      <x:c r="T67"/>
      <x:c r="U67"/>
      <x:c r="V67"/>
      <x:c r="W67"/>
      <x:c r="X67"/>
      <x:c r="Y67"/>
      <x:c r="Z67" s="149"/>
      <x:c r="AA67" s="149"/>
      <x:c r="AB67" s="149"/>
      <x:c r="AC67" s="149"/>
      <x:c r="AD67" s="149"/>
      <x:c r="AE67" s="1368"/>
      <x:c r="AF67" s="149"/>
      <x:c r="AG67" s="149"/>
      <x:c r="AH67" s="149"/>
      <x:c r="AI67" s="149"/>
      <x:c r="AJ67" s="149"/>
      <x:c r="AK67" s="149"/>
      <x:c r="AL67" s="149"/>
      <x:c r="AM67" s="149"/>
      <x:c r="AN67" s="149"/>
      <x:c r="AO67" s="149"/>
      <x:c r="AP67" s="149"/>
      <x:c r="AQ67" s="149"/>
      <x:c r="AR67" s="149"/>
      <x:c r="AS67" s="149"/>
      <x:c r="AT67" s="149"/>
      <x:c r="AU67" s="149"/>
      <x:c r="AV67" s="149"/>
      <x:c r="AW67" s="149"/>
      <x:c r="AX67" s="149"/>
      <x:c r="AY67" s="149"/>
      <x:c r="AZ67" s="149"/>
      <x:c r="BA67" s="149"/>
      <x:c r="BB67" s="149"/>
      <x:c r="BC67" s="149"/>
      <x:c r="BD67" s="149"/>
      <x:c r="BE67" s="149"/>
      <x:c r="BF67" s="149"/>
      <x:c r="BG67" s="149"/>
      <x:c r="BH67" s="149"/>
      <x:c r="BI67" s="149"/>
      <x:c r="BJ67" s="149"/>
      <x:c r="BK67" s="149"/>
      <x:c r="BL67" s="149"/>
      <x:c r="BM67" s="149"/>
      <x:c r="BN67" s="149"/>
      <x:c r="BO67" s="149"/>
      <x:c r="BP67" s="149"/>
      <x:c r="BQ67" s="149"/>
      <x:c r="BR67" s="149"/>
      <x:c r="BS67" s="149"/>
      <x:c r="BT67" s="149"/>
      <x:c r="BU67" s="149"/>
      <x:c r="BV67" s="149"/>
      <x:c r="BW67" s="149"/>
      <x:c r="BX67" s="149"/>
      <x:c r="BY67" s="149"/>
      <x:c r="BZ67" s="149"/>
      <x:c r="CA67" s="149"/>
      <x:c r="CB67" s="149"/>
      <x:c r="CC67" s="149"/>
      <x:c r="CD67" s="149"/>
      <x:c r="CE67" s="149"/>
      <x:c r="CF67" s="149"/>
      <x:c r="CG67" s="149"/>
      <x:c r="CH67" s="149"/>
      <x:c r="CI67" s="149"/>
      <x:c r="CJ67" s="149"/>
      <x:c r="CK67" s="149"/>
      <x:c r="CL67" s="149"/>
      <x:c r="CM67" s="149"/>
      <x:c r="CN67" s="149"/>
      <x:c r="CO67" s="149"/>
      <x:c r="CP67" s="149"/>
      <x:c r="CQ67" s="149"/>
      <x:c r="CR67" s="149"/>
      <x:c r="CS67" s="149"/>
      <x:c r="CT67" s="149"/>
      <x:c r="CU67" s="149"/>
      <x:c r="CV67" s="149"/>
      <x:c r="CW67" s="149"/>
      <x:c r="CX67" s="149"/>
      <x:c r="CY67" s="149"/>
      <x:c r="CZ67" s="149"/>
      <x:c r="DA67" s="149"/>
      <x:c r="DB67" s="149"/>
      <x:c r="DC67" s="149"/>
      <x:c r="DD67" s="149"/>
      <x:c r="DE67" s="149"/>
      <x:c r="DF67" s="149"/>
      <x:c r="DG67" s="149"/>
      <x:c r="DH67" s="149"/>
      <x:c r="DI67" s="149"/>
      <x:c r="DJ67" s="1313"/>
      <x:c r="DK67" s="1313"/>
      <x:c r="DL67" s="1313"/>
      <x:c r="DM67" s="1313"/>
      <x:c r="DN67" s="1313"/>
      <x:c r="DO67" s="1313"/>
      <x:c r="DP67" s="1313"/>
      <x:c r="DQ67" s="1313"/>
      <x:c r="DR67" s="1313"/>
      <x:c r="DS67" s="1313"/>
      <x:c r="DT67" s="1313"/>
      <x:c r="DU67" s="1313"/>
      <x:c r="DV67" s="1313"/>
    </x:row>
    <x:row r="68">
      <x:c r="A68" s="2070"/>
      <x:c r="B68" s="2070"/>
      <x:c r="C68" s="2070"/>
      <x:c r="D68" s="2070"/>
      <x:c r="E68" s="2070"/>
      <x:c r="F68" s="339"/>
      <x:c r="G68" s="339"/>
      <x:c r="H68" s="339"/>
      <x:c r="I68" s="339"/>
      <x:c r="J68" s="2140"/>
      <x:c r="K68" s="2140"/>
      <x:c r="L68" s="339"/>
      <x:c r="M68" s="339"/>
      <x:c r="N68" s="339"/>
      <x:c r="O68" s="339"/>
      <x:c r="P68" s="339"/>
      <x:c r="Q68"/>
      <x:c r="R68"/>
      <x:c r="S68"/>
      <x:c r="T68"/>
      <x:c r="U68"/>
      <x:c r="V68"/>
      <x:c r="W68"/>
      <x:c r="X68"/>
      <x:c r="Y68"/>
      <x:c r="Z68" s="149"/>
      <x:c r="AA68" s="149"/>
      <x:c r="AB68" s="149"/>
      <x:c r="AC68" s="149"/>
      <x:c r="AD68" s="149"/>
      <x:c r="AE68" s="1368"/>
      <x:c r="AF68" s="149"/>
      <x:c r="AG68" s="149"/>
      <x:c r="AH68" s="149"/>
      <x:c r="AI68" s="149"/>
      <x:c r="AJ68" s="149"/>
      <x:c r="AK68" s="149"/>
      <x:c r="AL68" s="149"/>
      <x:c r="AM68" s="149"/>
      <x:c r="AN68" s="149"/>
      <x:c r="AO68" s="149"/>
      <x:c r="AP68" s="149"/>
      <x:c r="AQ68" s="149"/>
      <x:c r="AR68" s="149"/>
      <x:c r="AS68" s="149"/>
      <x:c r="AT68" s="149"/>
      <x:c r="AU68" s="149"/>
      <x:c r="AV68" s="149"/>
      <x:c r="AW68" s="149"/>
      <x:c r="AX68" s="149"/>
      <x:c r="AY68" s="149"/>
      <x:c r="AZ68" s="149"/>
      <x:c r="BA68" s="149"/>
      <x:c r="BB68" s="149"/>
      <x:c r="BC68" s="149"/>
      <x:c r="BD68" s="149"/>
      <x:c r="BE68" s="149"/>
      <x:c r="BF68" s="149"/>
      <x:c r="BG68" s="149"/>
      <x:c r="BH68" s="149"/>
      <x:c r="BI68" s="149"/>
      <x:c r="BJ68" s="149"/>
      <x:c r="BK68" s="149"/>
      <x:c r="BL68" s="149"/>
      <x:c r="BM68" s="149"/>
      <x:c r="BN68" s="149"/>
      <x:c r="BO68" s="149"/>
      <x:c r="BP68" s="149"/>
      <x:c r="BQ68" s="149"/>
      <x:c r="BR68" s="149"/>
      <x:c r="BS68" s="149"/>
      <x:c r="BT68" s="149"/>
      <x:c r="BU68" s="149"/>
      <x:c r="BV68" s="149"/>
      <x:c r="BW68" s="149"/>
      <x:c r="BX68" s="149"/>
      <x:c r="BY68" s="149"/>
      <x:c r="BZ68" s="149"/>
      <x:c r="CA68" s="149"/>
      <x:c r="CB68" s="149"/>
      <x:c r="CC68" s="149"/>
      <x:c r="CD68" s="149"/>
      <x:c r="CE68" s="149"/>
      <x:c r="CF68" s="149"/>
      <x:c r="CG68" s="149"/>
      <x:c r="CH68" s="149"/>
      <x:c r="CI68" s="149"/>
      <x:c r="CJ68" s="149"/>
      <x:c r="CK68" s="149"/>
      <x:c r="CL68" s="149"/>
      <x:c r="CM68" s="149"/>
      <x:c r="CN68" s="149"/>
      <x:c r="CO68" s="149"/>
      <x:c r="CP68" s="149"/>
      <x:c r="CQ68" s="149"/>
      <x:c r="CR68" s="149"/>
      <x:c r="CS68" s="149"/>
      <x:c r="CT68" s="149"/>
      <x:c r="CU68" s="149"/>
      <x:c r="CV68" s="149"/>
      <x:c r="CW68" s="149"/>
      <x:c r="CX68" s="149"/>
      <x:c r="CY68" s="149"/>
      <x:c r="CZ68" s="149"/>
      <x:c r="DA68" s="149"/>
      <x:c r="DB68" s="149"/>
      <x:c r="DC68" s="149"/>
      <x:c r="DD68" s="149"/>
      <x:c r="DE68" s="149"/>
      <x:c r="DF68" s="149"/>
      <x:c r="DG68" s="149"/>
      <x:c r="DH68" s="149"/>
      <x:c r="DI68" s="149"/>
      <x:c r="DJ68" s="1313"/>
      <x:c r="DK68" s="1313"/>
      <x:c r="DL68" s="1313"/>
      <x:c r="DM68" s="1313"/>
      <x:c r="DN68" s="1313"/>
      <x:c r="DO68" s="1313"/>
      <x:c r="DP68" s="1313"/>
      <x:c r="DQ68" s="1313"/>
      <x:c r="DR68" s="1313"/>
      <x:c r="DS68" s="1313"/>
      <x:c r="DT68" s="1313"/>
      <x:c r="DU68" s="1313"/>
      <x:c r="DV68" s="1313"/>
    </x:row>
    <x:row r="69">
      <x:c r="A69" s="2070"/>
      <x:c r="B69" s="2070"/>
      <x:c r="C69" s="2070"/>
      <x:c r="D69" s="2070"/>
      <x:c r="E69" s="2070"/>
      <x:c r="F69" s="339"/>
      <x:c r="G69" s="339"/>
      <x:c r="H69" s="339"/>
      <x:c r="I69" s="339"/>
      <x:c r="J69" s="2245" t="n">
        <x:v>0.8499</x:v>
      </x:c>
      <x:c r="K69" s="339"/>
      <x:c r="L69" s="339"/>
      <x:c r="M69" s="339"/>
      <x:c r="N69" s="339"/>
      <x:c r="O69" s="339"/>
      <x:c r="P69" s="339"/>
      <x:c r="Q69"/>
      <x:c r="R69"/>
      <x:c r="S69"/>
      <x:c r="T69"/>
      <x:c r="U69"/>
      <x:c r="V69"/>
      <x:c r="W69"/>
      <x:c r="X69"/>
      <x:c r="Y69"/>
      <x:c r="Z69" s="149"/>
      <x:c r="AA69" s="149"/>
      <x:c r="AB69" s="149"/>
      <x:c r="AC69" s="149"/>
      <x:c r="AD69" s="149"/>
      <x:c r="AE69" s="1368"/>
      <x:c r="AF69" s="149"/>
      <x:c r="AG69" s="149"/>
      <x:c r="AH69" s="149"/>
      <x:c r="AI69" s="149"/>
      <x:c r="AJ69" s="149"/>
      <x:c r="AK69" s="149"/>
      <x:c r="AL69" s="149"/>
      <x:c r="AM69" s="149"/>
      <x:c r="AN69" s="149"/>
      <x:c r="AO69" s="149"/>
      <x:c r="AP69" s="149"/>
      <x:c r="AQ69" s="149"/>
      <x:c r="AR69" s="149"/>
      <x:c r="AS69" s="149"/>
      <x:c r="AT69" s="149"/>
      <x:c r="AU69" s="149"/>
      <x:c r="AV69" s="149"/>
      <x:c r="AW69" s="149"/>
      <x:c r="AX69" s="149"/>
      <x:c r="AY69" s="149"/>
      <x:c r="AZ69" s="149"/>
      <x:c r="BA69" s="149"/>
      <x:c r="BB69" s="149"/>
      <x:c r="BC69" s="149"/>
      <x:c r="BD69" s="149"/>
      <x:c r="BE69" s="149"/>
      <x:c r="BF69" s="149"/>
      <x:c r="BG69" s="149"/>
      <x:c r="BH69" s="149"/>
      <x:c r="BI69" s="149"/>
      <x:c r="BJ69" s="149"/>
      <x:c r="BK69" s="149"/>
      <x:c r="BL69" s="149"/>
      <x:c r="BM69" s="149"/>
      <x:c r="BN69" s="149"/>
      <x:c r="BO69" s="149"/>
      <x:c r="BP69" s="149"/>
      <x:c r="BQ69" s="149"/>
      <x:c r="BR69" s="149"/>
      <x:c r="BS69" s="149"/>
      <x:c r="BT69" s="149"/>
      <x:c r="BU69" s="149"/>
      <x:c r="BV69" s="149"/>
      <x:c r="BW69" s="149"/>
      <x:c r="BX69" s="149"/>
      <x:c r="BY69" s="149"/>
      <x:c r="BZ69" s="149"/>
      <x:c r="CA69" s="149"/>
      <x:c r="CB69" s="149"/>
      <x:c r="CC69" s="149"/>
      <x:c r="CD69" s="149"/>
      <x:c r="CE69" s="149"/>
      <x:c r="CF69" s="149"/>
      <x:c r="CG69" s="149"/>
      <x:c r="CH69" s="149"/>
      <x:c r="CI69" s="149"/>
      <x:c r="CJ69" s="149"/>
      <x:c r="CK69" s="149"/>
      <x:c r="CL69" s="149"/>
      <x:c r="CM69" s="149"/>
      <x:c r="CN69" s="149"/>
      <x:c r="CO69" s="149"/>
      <x:c r="CP69" s="149"/>
      <x:c r="CQ69" s="149"/>
      <x:c r="CR69" s="149"/>
      <x:c r="CS69" s="149"/>
      <x:c r="CT69" s="149"/>
      <x:c r="CU69" s="149"/>
      <x:c r="CV69" s="149"/>
      <x:c r="CW69" s="149"/>
      <x:c r="CX69" s="149"/>
      <x:c r="CY69" s="149"/>
      <x:c r="CZ69" s="149"/>
      <x:c r="DA69" s="149"/>
      <x:c r="DB69" s="149"/>
      <x:c r="DC69" s="149"/>
      <x:c r="DD69" s="149"/>
      <x:c r="DE69" s="149"/>
      <x:c r="DF69" s="149"/>
      <x:c r="DG69" s="149"/>
      <x:c r="DH69" s="149"/>
      <x:c r="DI69" s="149"/>
      <x:c r="DJ69" s="1313"/>
      <x:c r="DK69" s="1313"/>
      <x:c r="DL69" s="1313"/>
      <x:c r="DM69" s="1313"/>
      <x:c r="DN69" s="1313"/>
      <x:c r="DO69" s="1313"/>
      <x:c r="DP69" s="1313"/>
      <x:c r="DQ69" s="1313"/>
      <x:c r="DR69" s="1313"/>
      <x:c r="DS69" s="1313"/>
      <x:c r="DT69" s="1313"/>
      <x:c r="DU69" s="1313"/>
      <x:c r="DV69" s="1313"/>
    </x:row>
    <x:row r="70">
      <x:c r="A70" s="2070"/>
      <x:c r="B70" s="2070"/>
      <x:c r="C70" s="2070"/>
      <x:c r="D70" s="149"/>
      <x:c r="E70" s="149"/>
      <x:c r="F70" s="149"/>
      <x:c r="G70" s="149"/>
      <x:c r="H70" s="149"/>
      <x:c r="I70" s="149"/>
      <x:c r="J70" s="3072" t="n">
        <x:v>6.286918787789723</x:v>
      </x:c>
      <x:c r="K70" s="3072"/>
      <x:c r="L70" s="339"/>
      <x:c r="M70" s="339"/>
      <x:c r="N70" s="339"/>
      <x:c r="O70" s="339"/>
      <x:c r="P70" s="339"/>
      <x:c r="Q70"/>
      <x:c r="R70"/>
      <x:c r="S70"/>
      <x:c r="T70"/>
      <x:c r="U70"/>
      <x:c r="V70"/>
      <x:c r="W70"/>
      <x:c r="X70"/>
      <x:c r="Y70"/>
      <x:c r="Z70" s="149"/>
      <x:c r="AA70" s="149"/>
      <x:c r="AB70" s="149"/>
      <x:c r="AC70" s="149"/>
      <x:c r="AD70" s="149"/>
      <x:c r="AE70" s="1368"/>
      <x:c r="AF70" s="149"/>
      <x:c r="AG70" s="149"/>
      <x:c r="AH70" s="149"/>
      <x:c r="AI70" s="149"/>
      <x:c r="AJ70" s="149"/>
      <x:c r="AK70" s="149"/>
      <x:c r="AL70" s="149"/>
      <x:c r="AM70" s="149"/>
      <x:c r="AN70" s="149"/>
      <x:c r="AO70" s="149"/>
      <x:c r="AP70" s="149"/>
      <x:c r="AQ70" s="149"/>
      <x:c r="AR70" s="149"/>
      <x:c r="AS70" s="149"/>
      <x:c r="AT70" s="149"/>
      <x:c r="AU70" s="149"/>
      <x:c r="AV70" s="149"/>
      <x:c r="AW70" s="149"/>
      <x:c r="AX70" s="149"/>
      <x:c r="AY70" s="149"/>
      <x:c r="AZ70" s="149"/>
      <x:c r="BA70" s="149"/>
      <x:c r="BB70" s="149"/>
      <x:c r="BC70" s="149"/>
      <x:c r="BD70" s="149"/>
      <x:c r="BE70" s="149"/>
      <x:c r="BF70" s="149"/>
      <x:c r="BG70" s="149"/>
      <x:c r="BH70" s="149"/>
      <x:c r="BI70" s="149"/>
      <x:c r="BJ70" s="149"/>
      <x:c r="BK70" s="149"/>
      <x:c r="BL70" s="149"/>
      <x:c r="BM70" s="149"/>
      <x:c r="BN70" s="149"/>
      <x:c r="BO70" s="149"/>
      <x:c r="BP70" s="149"/>
      <x:c r="BQ70" s="149"/>
      <x:c r="BR70" s="149"/>
      <x:c r="BS70" s="149"/>
      <x:c r="BT70" s="149"/>
      <x:c r="BU70" s="149"/>
      <x:c r="BV70" s="149"/>
      <x:c r="BW70" s="149"/>
      <x:c r="BX70" s="149"/>
      <x:c r="BY70" s="149"/>
      <x:c r="BZ70" s="149"/>
      <x:c r="CA70" s="149"/>
      <x:c r="CB70" s="149"/>
      <x:c r="CC70" s="149"/>
      <x:c r="CD70" s="149"/>
      <x:c r="CE70" s="149"/>
      <x:c r="CF70" s="149"/>
      <x:c r="CG70" s="149"/>
      <x:c r="CH70" s="149"/>
      <x:c r="CI70" s="149"/>
      <x:c r="CJ70" s="149"/>
      <x:c r="CK70" s="149"/>
      <x:c r="CL70" s="149"/>
      <x:c r="CM70" s="149"/>
      <x:c r="CN70" s="149"/>
      <x:c r="CO70" s="149"/>
      <x:c r="CP70" s="149"/>
      <x:c r="CQ70" s="149"/>
      <x:c r="CR70" s="149"/>
      <x:c r="CS70" s="149"/>
      <x:c r="CT70" s="149"/>
      <x:c r="CU70" s="149"/>
      <x:c r="CV70" s="149"/>
      <x:c r="CW70" s="149"/>
      <x:c r="CX70" s="149"/>
      <x:c r="CY70" s="149"/>
      <x:c r="CZ70" s="149"/>
      <x:c r="DA70" s="149"/>
      <x:c r="DB70" s="149"/>
      <x:c r="DC70" s="149"/>
      <x:c r="DD70" s="149"/>
      <x:c r="DE70" s="149"/>
      <x:c r="DF70" s="149"/>
      <x:c r="DG70" s="149"/>
      <x:c r="DH70" s="149"/>
      <x:c r="DI70" s="149"/>
      <x:c r="DJ70" s="1313"/>
      <x:c r="DK70" s="1313"/>
      <x:c r="DL70" s="1313"/>
      <x:c r="DM70" s="1313"/>
      <x:c r="DN70" s="1313"/>
      <x:c r="DO70" s="1313"/>
      <x:c r="DP70" s="1313"/>
      <x:c r="DQ70" s="1313"/>
      <x:c r="DR70" s="1313"/>
      <x:c r="DS70" s="1313"/>
      <x:c r="DT70" s="1313"/>
      <x:c r="DU70" s="1313"/>
      <x:c r="DV70" s="1313"/>
    </x:row>
    <x:row r="71">
      <x:c r="A71" s="2070"/>
      <x:c r="B71" s="2070"/>
      <x:c r="C71" s="2070"/>
      <x:c r="D71" s="149"/>
      <x:c r="E71" s="149"/>
      <x:c r="F71" s="149"/>
      <x:c r="G71" s="149"/>
      <x:c r="H71" s="149" t="str">
        <x:v>1A</x:v>
      </x:c>
      <x:c r="I71" s="1210" t="str">
        <x:v>Dens</x:v>
      </x:c>
      <x:c r="J71" s="1210" t="str">
        <x:v>Barrels</x:v>
      </x:c>
      <x:c r="K71" s="1371" t="n">
        <x:v>15</x:v>
      </x:c>
      <x:c r="L71" s="339"/>
      <x:c r="M71" s="339"/>
      <x:c r="N71" s="339" t="str">
        <x:v>T-2004</x:v>
      </x:c>
      <x:c r="O71" s="339"/>
      <x:c r="P71" s="339"/>
      <x:c r="Q71"/>
      <x:c r="R71"/>
      <x:c r="S71"/>
      <x:c r="T71"/>
      <x:c r="U71"/>
      <x:c r="V71"/>
      <x:c r="W71"/>
      <x:c r="X71"/>
      <x:c r="Y71"/>
      <x:c r="Z71" s="149"/>
      <x:c r="AA71" s="149"/>
      <x:c r="AB71" s="149"/>
      <x:c r="AC71" s="149"/>
      <x:c r="AD71" s="149"/>
      <x:c r="AE71" s="1368"/>
      <x:c r="AF71" s="149"/>
      <x:c r="AG71" s="149"/>
      <x:c r="AH71" s="149"/>
      <x:c r="AI71" s="149"/>
      <x:c r="AJ71" s="149"/>
      <x:c r="AK71" s="149"/>
      <x:c r="AL71" s="149"/>
      <x:c r="AM71" s="149"/>
      <x:c r="AN71" s="149" t="n">
        <x:v>1</x:v>
      </x:c>
      <x:c r="AO71" s="149" t="n">
        <x:v>2</x:v>
      </x:c>
      <x:c r="AP71" s="149" t="n">
        <x:v>3</x:v>
      </x:c>
      <x:c r="AQ71" s="149"/>
      <x:c r="AR71" s="149"/>
      <x:c r="AS71" s="149"/>
      <x:c r="AT71" s="149"/>
      <x:c r="AU71" s="149"/>
      <x:c r="AV71" s="149"/>
      <x:c r="AW71" s="149"/>
      <x:c r="AX71" s="149"/>
      <x:c r="AY71" s="149"/>
      <x:c r="AZ71" s="149"/>
      <x:c r="BA71" s="149"/>
      <x:c r="BB71" s="149"/>
      <x:c r="BC71" s="149"/>
      <x:c r="BD71" s="149"/>
      <x:c r="BE71" s="149"/>
      <x:c r="BF71" s="149"/>
      <x:c r="BG71" s="149"/>
      <x:c r="BH71" s="149"/>
      <x:c r="BI71" s="149"/>
      <x:c r="BJ71" s="149"/>
      <x:c r="BK71" s="149"/>
      <x:c r="BL71" s="149"/>
      <x:c r="BM71" s="149"/>
      <x:c r="BN71" s="149"/>
      <x:c r="BO71" s="149"/>
      <x:c r="BP71" s="149"/>
      <x:c r="BQ71" s="149"/>
      <x:c r="BR71" s="149"/>
      <x:c r="BS71" s="149"/>
      <x:c r="BT71" s="149"/>
      <x:c r="BU71" s="149"/>
      <x:c r="BV71" s="149"/>
      <x:c r="BW71" s="149"/>
      <x:c r="BX71" s="149"/>
      <x:c r="BY71" s="149"/>
      <x:c r="BZ71" s="149"/>
      <x:c r="CA71" s="149"/>
      <x:c r="CB71" s="149"/>
      <x:c r="CC71" s="149"/>
      <x:c r="CD71" s="149"/>
      <x:c r="CE71" s="149"/>
      <x:c r="CF71" s="149"/>
      <x:c r="CG71" s="149"/>
      <x:c r="CH71" s="149"/>
      <x:c r="CI71" s="149"/>
      <x:c r="CJ71" s="149"/>
      <x:c r="CK71" s="149"/>
      <x:c r="CL71" s="149"/>
      <x:c r="CM71" s="149"/>
      <x:c r="CN71" s="149"/>
      <x:c r="CO71" s="149"/>
      <x:c r="CP71" s="149"/>
      <x:c r="CQ71" s="149"/>
      <x:c r="CR71" s="149"/>
      <x:c r="CS71" s="149"/>
      <x:c r="CT71" s="149"/>
      <x:c r="CU71" s="149"/>
      <x:c r="CV71" s="149"/>
      <x:c r="CW71" s="149"/>
      <x:c r="CX71" s="149"/>
      <x:c r="CY71" s="149"/>
      <x:c r="CZ71" s="149"/>
      <x:c r="DA71" s="149"/>
      <x:c r="DB71" s="149"/>
      <x:c r="DC71" s="149"/>
      <x:c r="DD71" s="149"/>
      <x:c r="DE71" s="149"/>
      <x:c r="DF71" s="149"/>
      <x:c r="DG71" s="149"/>
      <x:c r="DH71" s="149"/>
      <x:c r="DI71" s="149"/>
      <x:c r="DJ71" s="1313"/>
      <x:c r="DK71" s="1313"/>
      <x:c r="DL71" s="1313"/>
      <x:c r="DM71" s="1313"/>
      <x:c r="DN71" s="1313"/>
      <x:c r="DO71" s="1313"/>
      <x:c r="DP71" s="1313"/>
      <x:c r="DQ71" s="1313"/>
      <x:c r="DR71" s="1313"/>
      <x:c r="DS71" s="1313"/>
      <x:c r="DT71" s="1313"/>
      <x:c r="DU71" s="1313"/>
      <x:c r="DV71" s="1313"/>
    </x:row>
    <x:row r="72" ht="15.75">
      <x:c r="A72" s="2070"/>
      <x:c r="B72" s="2070"/>
      <x:c r="C72" s="2070"/>
      <x:c r="D72" s="149"/>
      <x:c r="E72" s="149"/>
      <x:c r="F72" s="149"/>
      <x:c r="G72" s="149"/>
      <x:c r="H72" s="149" t="str">
        <x:v>1B</x:v>
      </x:c>
      <x:c r="I72" s="1372" t="n">
        <x:v>0.5</x:v>
      </x:c>
      <x:c r="J72" s="1373" t="n">
        <x:v>6.301</x:v>
      </x:c>
      <x:c r="K72" s="1371" t="n">
        <x:v>20</x:v>
      </x:c>
      <x:c r="L72" s="339"/>
      <x:c r="M72" s="339"/>
      <x:c r="N72" s="339" t="str">
        <x:v>Table</x:v>
      </x:c>
      <x:c r="O72" s="339"/>
      <x:c r="P72" s="339"/>
      <x:c r="Q72"/>
      <x:c r="R72"/>
      <x:c r="S72"/>
      <x:c r="T72"/>
      <x:c r="U72"/>
      <x:c r="V72"/>
      <x:c r="W72"/>
      <x:c r="X72"/>
      <x:c r="Y72"/>
      <x:c r="Z72" s="149"/>
      <x:c r="AA72" s="149"/>
      <x:c r="AB72" s="149"/>
      <x:c r="AC72" s="149"/>
      <x:c r="AD72" s="149"/>
      <x:c r="AE72" s="1368"/>
      <x:c r="AF72" s="149"/>
      <x:c r="AG72" s="149"/>
      <x:c r="AH72" s="149"/>
      <x:c r="AI72" s="149" t="str">
        <x:v>i</x:v>
      </x:c>
      <x:c r="AJ72" s="149" t="str">
        <x:v>ai</x:v>
      </x:c>
      <x:c r="AK72" s="149" t="str">
        <x:v>PRODUCT</x:v>
      </x:c>
      <x:c r="AL72" s="149" t="str">
        <x:v>DENSITY RANGED (KG/M3)</x:v>
      </x:c>
      <x:c r="AM72" s="149"/>
      <x:c r="AN72" s="149" t="str">
        <x:v>KO</x:v>
      </x:c>
      <x:c r="AO72" s="149" t="str">
        <x:v>K1</x:v>
      </x:c>
      <x:c r="AP72" s="149" t="str">
        <x:v>K2</x:v>
      </x:c>
      <x:c r="AQ72" s="149" t="str">
        <x:v>Da</x:v>
      </x:c>
      <x:c r="AR72" s="149"/>
      <x:c r="AS72" s="149"/>
      <x:c r="AT72" s="149"/>
      <x:c r="AU72" s="149"/>
      <x:c r="AV72" s="149"/>
      <x:c r="AW72" s="149"/>
      <x:c r="AX72" s="149"/>
      <x:c r="AY72" s="149"/>
      <x:c r="AZ72" s="149"/>
      <x:c r="BA72" s="149"/>
      <x:c r="BB72" s="149"/>
      <x:c r="BC72" s="149"/>
      <x:c r="BD72" s="149"/>
      <x:c r="BE72" s="149"/>
      <x:c r="BF72" s="149"/>
      <x:c r="BG72" s="149"/>
      <x:c r="BH72" s="149"/>
      <x:c r="BI72" s="149"/>
      <x:c r="BJ72" s="149"/>
      <x:c r="BK72" s="149"/>
      <x:c r="BL72" s="149"/>
      <x:c r="BM72" s="149"/>
      <x:c r="BN72" s="149"/>
      <x:c r="BO72" s="149"/>
      <x:c r="BP72" s="149"/>
      <x:c r="BQ72" s="149"/>
      <x:c r="BR72" s="149"/>
      <x:c r="BS72" s="149"/>
      <x:c r="BT72" s="149"/>
      <x:c r="BU72" s="149"/>
      <x:c r="BV72" s="149"/>
      <x:c r="BW72" s="149"/>
      <x:c r="BX72" s="149"/>
      <x:c r="BY72" s="149"/>
      <x:c r="BZ72" s="149"/>
      <x:c r="CA72" s="149"/>
      <x:c r="CB72" s="149"/>
      <x:c r="CC72" s="149"/>
      <x:c r="CD72" s="149"/>
      <x:c r="CE72" s="149"/>
      <x:c r="CF72" s="149"/>
      <x:c r="CG72" s="149"/>
      <x:c r="CH72" s="149"/>
      <x:c r="CI72" s="149"/>
      <x:c r="CJ72" s="149"/>
      <x:c r="CK72" s="149"/>
      <x:c r="CL72" s="149"/>
      <x:c r="CM72" s="149"/>
      <x:c r="CN72" s="149"/>
      <x:c r="CO72" s="149"/>
      <x:c r="CP72" s="149"/>
      <x:c r="CQ72" s="149"/>
      <x:c r="CR72" s="149"/>
      <x:c r="CS72" s="149"/>
      <x:c r="CT72" s="149"/>
      <x:c r="CU72" s="149"/>
      <x:c r="CV72" s="149"/>
      <x:c r="CW72" s="149"/>
      <x:c r="CX72" s="149"/>
      <x:c r="CY72" s="149"/>
      <x:c r="CZ72" s="149"/>
      <x:c r="DA72" s="149"/>
      <x:c r="DB72" s="149"/>
      <x:c r="DC72" s="149"/>
      <x:c r="DD72" s="149"/>
      <x:c r="DE72" s="149"/>
      <x:c r="DF72" s="149"/>
      <x:c r="DG72" s="149"/>
      <x:c r="DH72" s="149"/>
      <x:c r="DI72" s="149"/>
      <x:c r="DJ72" s="3073"/>
      <x:c r="DK72" s="3074"/>
      <x:c r="DL72" s="3074"/>
      <x:c r="DM72" s="3075"/>
      <x:c r="DN72" s="2141"/>
      <x:c r="DO72" s="1313"/>
      <x:c r="DP72" s="1313"/>
      <x:c r="DQ72" s="1313"/>
      <x:c r="DR72" s="2087"/>
      <x:c r="DS72" s="2087" t="str">
        <x:v>Product</x:v>
      </x:c>
      <x:c r="DT72" s="2142" t="str">
        <x:v>K0</x:v>
      </x:c>
      <x:c r="DU72" s="2089" t="str">
        <x:v>k1</x:v>
      </x:c>
      <x:c r="DV72" s="1313"/>
    </x:row>
    <x:row r="73" ht="15.75">
      <x:c r="A73" s="2070"/>
      <x:c r="B73" s="2070"/>
      <x:c r="C73" s="2070"/>
      <x:c r="D73" s="2076" t="str">
        <x:v>m³</x:v>
      </x:c>
      <x:c r="E73" s="149"/>
      <x:c r="F73" s="149" t="str">
        <x:v>°C</x:v>
      </x:c>
      <x:c r="G73" s="149"/>
      <x:c r="H73" s="149" t="str">
        <x:v>6A</x:v>
      </x:c>
      <x:c r="I73" s="1372" t="n">
        <x:v>0.501</x:v>
      </x:c>
      <x:c r="J73" s="1373" t="n">
        <x:v>6.3</x:v>
      </x:c>
      <x:c r="K73" s="1371" t="n">
        <x:v>60</x:v>
      </x:c>
      <x:c r="L73" s="339"/>
      <x:c r="M73" s="339"/>
      <x:c r="N73" s="339"/>
      <x:c r="O73" s="339"/>
      <x:c r="P73" s="339"/>
      <x:c r="Q73"/>
      <x:c r="R73"/>
      <x:c r="S73"/>
      <x:c r="T73"/>
      <x:c r="U73"/>
      <x:c r="V73"/>
      <x:c r="W73"/>
      <x:c r="X73"/>
      <x:c r="Y73"/>
      <x:c r="Z73" s="149"/>
      <x:c r="AA73" s="149"/>
      <x:c r="AB73" s="149"/>
      <x:c r="AC73" s="149"/>
      <x:c r="AD73" s="149"/>
      <x:c r="AE73" s="1368"/>
      <x:c r="AF73" s="149"/>
      <x:c r="AG73" s="149"/>
      <x:c r="AH73" s="149"/>
      <x:c r="AI73" s="149" t="n">
        <x:v>1</x:v>
      </x:c>
      <x:c r="AJ73" s="149" t="n">
        <x:v>-0.148759</x:v>
      </x:c>
      <x:c r="AK73" s="149" t="str">
        <x:v>Crude Oil</x:v>
      </x:c>
      <x:c r="AL73" s="149" t="n">
        <x:v>610.6</x:v>
      </x:c>
      <x:c r="AM73" s="149" t="n">
        <x:v>1163.5</x:v>
      </x:c>
      <x:c r="AN73" s="149" t="n">
        <x:v>341.0957</x:v>
      </x:c>
      <x:c r="AO73" s="149" t="n">
        <x:v>0</x:v>
      </x:c>
      <x:c r="AP73" s="149" t="n">
        <x:v>0</x:v>
      </x:c>
      <x:c r="AQ73" s="149" t="n">
        <x:v>2</x:v>
      </x:c>
      <x:c r="AR73" s="149"/>
      <x:c r="AS73" s="149"/>
      <x:c r="AT73" s="149"/>
      <x:c r="AU73" s="149"/>
      <x:c r="AV73" s="149"/>
      <x:c r="AW73" s="149"/>
      <x:c r="AX73" s="149"/>
      <x:c r="AY73" s="149"/>
      <x:c r="AZ73" s="149"/>
      <x:c r="BA73" s="149"/>
      <x:c r="BB73" s="149"/>
      <x:c r="BC73" s="149"/>
      <x:c r="BD73" s="149"/>
      <x:c r="BE73" s="149"/>
      <x:c r="BF73" s="149"/>
      <x:c r="BG73" s="149"/>
      <x:c r="BH73" s="149"/>
      <x:c r="BI73" s="149"/>
      <x:c r="BJ73" s="149"/>
      <x:c r="BK73" s="149"/>
      <x:c r="BL73" s="149"/>
      <x:c r="BM73" s="149"/>
      <x:c r="BN73" s="149"/>
      <x:c r="BO73" s="149"/>
      <x:c r="BP73" s="149"/>
      <x:c r="BQ73" s="149"/>
      <x:c r="BR73" s="149"/>
      <x:c r="BS73" s="149"/>
      <x:c r="BT73" s="149"/>
      <x:c r="BU73" s="149"/>
      <x:c r="BV73" s="149"/>
      <x:c r="BW73" s="149"/>
      <x:c r="BX73" s="149"/>
      <x:c r="BY73" s="149"/>
      <x:c r="BZ73" s="149"/>
      <x:c r="CA73" s="149"/>
      <x:c r="CB73" s="149"/>
      <x:c r="CC73" s="149"/>
      <x:c r="CD73" s="149"/>
      <x:c r="CE73" s="149"/>
      <x:c r="CF73" s="149"/>
      <x:c r="CG73" s="149"/>
      <x:c r="CH73" s="149"/>
      <x:c r="CI73" s="149"/>
      <x:c r="CJ73" s="149"/>
      <x:c r="CK73" s="149"/>
      <x:c r="CL73" s="149"/>
      <x:c r="CM73" s="149"/>
      <x:c r="CN73" s="149"/>
      <x:c r="CO73" s="149"/>
      <x:c r="CP73" s="149"/>
      <x:c r="CQ73" s="149"/>
      <x:c r="CR73" s="149"/>
      <x:c r="CS73" s="149"/>
      <x:c r="CT73" s="149"/>
      <x:c r="CU73" s="149"/>
      <x:c r="CV73" s="149"/>
      <x:c r="CW73" s="149"/>
      <x:c r="CX73" s="149"/>
      <x:c r="CY73" s="149"/>
      <x:c r="CZ73" s="149"/>
      <x:c r="DA73" s="149"/>
      <x:c r="DB73" s="149"/>
      <x:c r="DC73" s="149"/>
      <x:c r="DD73" s="149"/>
      <x:c r="DE73" s="149"/>
      <x:c r="DF73" s="149"/>
      <x:c r="DG73" s="149"/>
      <x:c r="DH73" s="149"/>
      <x:c r="DI73" s="149"/>
      <x:c r="DJ73" s="1629"/>
      <x:c r="DK73" s="1629"/>
      <x:c r="DL73" s="1629"/>
      <x:c r="DM73" s="1629"/>
      <x:c r="DN73" s="2141"/>
      <x:c r="DO73" s="1313"/>
      <x:c r="DP73" s="1313"/>
      <x:c r="DQ73" s="1313"/>
      <x:c r="DR73" s="2087" t="n">
        <x:v>1</x:v>
      </x:c>
      <x:c r="DS73" s="2087" t="str">
        <x:v>CO</x:v>
      </x:c>
      <x:c r="DT73" s="2143" t="n">
        <x:v>341.0957</x:v>
      </x:c>
      <x:c r="DU73" s="2089" t="n">
        <x:v>0</x:v>
      </x:c>
      <x:c r="DV73" s="1313"/>
    </x:row>
    <x:row r="74" ht="15.75">
      <x:c r="A74" s="2070"/>
      <x:c r="B74" s="2070"/>
      <x:c r="C74" s="2070"/>
      <x:c r="D74" s="149" t="str">
        <x:v>Barrels</x:v>
      </x:c>
      <x:c r="E74" s="149"/>
      <x:c r="F74" s="149" t="str">
        <x:v>°F</x:v>
      </x:c>
      <x:c r="G74" s="149"/>
      <x:c r="H74" s="149" t="str">
        <x:v>6B</x:v>
      </x:c>
      <x:c r="I74" s="1372" t="n">
        <x:v>0.518</x:v>
      </x:c>
      <x:c r="J74" s="1373" t="n">
        <x:v>6.299</x:v>
      </x:c>
      <x:c r="K74" s="1373"/>
      <x:c r="L74" s="339"/>
      <x:c r="M74" s="339"/>
      <x:c r="N74" s="339"/>
      <x:c r="O74" s="339"/>
      <x:c r="P74" s="339"/>
      <x:c r="Q74"/>
      <x:c r="R74"/>
      <x:c r="S74"/>
      <x:c r="T74"/>
      <x:c r="U74"/>
      <x:c r="V74"/>
      <x:c r="W74"/>
      <x:c r="X74"/>
      <x:c r="Y74"/>
      <x:c r="Z74" s="149"/>
      <x:c r="AA74" s="149"/>
      <x:c r="AB74" s="149"/>
      <x:c r="AC74" s="149"/>
      <x:c r="AD74" s="149"/>
      <x:c r="AE74" s="1368"/>
      <x:c r="AF74" s="149"/>
      <x:c r="AG74" s="149"/>
      <x:c r="AH74" s="149"/>
      <x:c r="AI74" s="149" t="n">
        <x:f t="shared" ref="AI74:AI80" si="185">AI73+1</x:f>
        <x:v>2</x:v>
      </x:c>
      <x:c r="AJ74" s="149" t="n">
        <x:v>-0.267408</x:v>
      </x:c>
      <x:c r="AK74" s="149" t="str">
        <x:v>Fuel Oils</x:v>
      </x:c>
      <x:c r="AL74" s="149" t="n">
        <x:v>838.3127</x:v>
      </x:c>
      <x:c r="AM74" s="149" t="n">
        <x:v>1163.5</x:v>
      </x:c>
      <x:c r="AN74" s="149" t="n">
        <x:v>103.872</x:v>
      </x:c>
      <x:c r="AO74" s="149" t="n">
        <x:v>0.2701</x:v>
      </x:c>
      <x:c r="AP74" s="149" t="n">
        <x:v>0</x:v>
      </x:c>
      <x:c r="AQ74" s="149" t="n">
        <x:v>1.3</x:v>
      </x:c>
      <x:c r="AR74" s="149"/>
      <x:c r="AS74" s="149"/>
      <x:c r="AT74" s="149"/>
      <x:c r="AU74" s="149"/>
      <x:c r="AV74" s="149"/>
      <x:c r="AW74" s="149"/>
      <x:c r="AX74" s="149"/>
      <x:c r="AY74" s="149"/>
      <x:c r="AZ74" s="149"/>
      <x:c r="BA74" s="149"/>
      <x:c r="BB74" s="149"/>
      <x:c r="BC74" s="149"/>
      <x:c r="BD74" s="149"/>
      <x:c r="BE74" s="149"/>
      <x:c r="BF74" s="149"/>
      <x:c r="BG74" s="149"/>
      <x:c r="BH74" s="149"/>
      <x:c r="BI74" s="149"/>
      <x:c r="BJ74" s="149"/>
      <x:c r="BK74" s="149"/>
      <x:c r="BL74" s="149"/>
      <x:c r="BM74" s="149"/>
      <x:c r="BN74" s="149"/>
      <x:c r="BO74" s="149"/>
      <x:c r="BP74" s="149"/>
      <x:c r="BQ74" s="149"/>
      <x:c r="BR74" s="149"/>
      <x:c r="BS74" s="149"/>
      <x:c r="BT74" s="149"/>
      <x:c r="BU74" s="149"/>
      <x:c r="BV74" s="149"/>
      <x:c r="BW74" s="149"/>
      <x:c r="BX74" s="149"/>
      <x:c r="BY74" s="149"/>
      <x:c r="BZ74" s="149"/>
      <x:c r="CA74" s="149"/>
      <x:c r="CB74" s="149"/>
      <x:c r="CC74" s="149"/>
      <x:c r="CD74" s="149"/>
      <x:c r="CE74" s="149"/>
      <x:c r="CF74" s="149"/>
      <x:c r="CG74" s="149"/>
      <x:c r="CH74" s="149"/>
      <x:c r="CI74" s="149"/>
      <x:c r="CJ74" s="149"/>
      <x:c r="CK74" s="149"/>
      <x:c r="CL74" s="149"/>
      <x:c r="CM74" s="149"/>
      <x:c r="CN74" s="149"/>
      <x:c r="CO74" s="149"/>
      <x:c r="CP74" s="149"/>
      <x:c r="CQ74" s="149"/>
      <x:c r="CR74" s="149"/>
      <x:c r="CS74" s="149"/>
      <x:c r="CT74" s="149"/>
      <x:c r="CU74" s="149"/>
      <x:c r="CV74" s="149"/>
      <x:c r="CW74" s="149"/>
      <x:c r="CX74" s="149"/>
      <x:c r="CY74" s="149"/>
      <x:c r="CZ74" s="149"/>
      <x:c r="DA74" s="149"/>
      <x:c r="DB74" s="149"/>
      <x:c r="DC74" s="149"/>
      <x:c r="DD74" s="149"/>
      <x:c r="DE74" s="149"/>
      <x:c r="DF74" s="149"/>
      <x:c r="DG74" s="149"/>
      <x:c r="DH74" s="149"/>
      <x:c r="DI74" s="149"/>
      <x:c r="DJ74" s="1630"/>
      <x:c r="DK74" s="1630"/>
      <x:c r="DL74" s="1630"/>
      <x:c r="DM74" s="1630"/>
      <x:c r="DN74" s="2141"/>
      <x:c r="DO74" s="1313"/>
      <x:c r="DP74" s="1313"/>
      <x:c r="DQ74" s="1313"/>
      <x:c r="DR74" s="144" t="n">
        <x:v>2</x:v>
      </x:c>
      <x:c r="DS74" s="2087" t="str">
        <x:v>Gasolines</x:v>
      </x:c>
      <x:c r="DT74" s="144" t="n">
        <x:v>192.4571</x:v>
      </x:c>
      <x:c r="DU74" s="144" t="n">
        <x:v>0.2438</x:v>
      </x:c>
      <x:c r="DV74" s="1313"/>
    </x:row>
    <x:row r="75" ht="15.75">
      <x:c r="A75" s="2070"/>
      <x:c r="B75" s="2070"/>
      <x:c r="C75" s="2070"/>
      <x:c r="D75" s="149"/>
      <x:c r="E75" s="149"/>
      <x:c r="F75" s="149"/>
      <x:c r="G75" s="149"/>
      <x:c r="H75" s="149" t="str">
        <x:v>6D</x:v>
      </x:c>
      <x:c r="I75" s="1372" t="n">
        <x:v>0.537</x:v>
      </x:c>
      <x:c r="J75" s="1373" t="n">
        <x:v>6.298</x:v>
      </x:c>
      <x:c r="K75" s="1373"/>
      <x:c r="L75" s="339"/>
      <x:c r="M75" s="339"/>
      <x:c r="N75" s="339"/>
      <x:c r="O75" s="339"/>
      <x:c r="P75" s="339"/>
      <x:c r="Q75"/>
      <x:c r="R75"/>
      <x:c r="S75"/>
      <x:c r="T75"/>
      <x:c r="U75"/>
      <x:c r="V75"/>
      <x:c r="W75"/>
      <x:c r="X75"/>
      <x:c r="Y75"/>
      <x:c r="Z75" s="149"/>
      <x:c r="AA75" s="149"/>
      <x:c r="AB75" s="149"/>
      <x:c r="AC75" s="149"/>
      <x:c r="AD75" s="149"/>
      <x:c r="AE75" s="1368"/>
      <x:c r="AF75" s="149"/>
      <x:c r="AG75" s="149"/>
      <x:c r="AH75" s="149"/>
      <x:c r="AI75" s="149" t="n">
        <x:f t="shared" si="185"/>
        <x:v>3</x:v>
      </x:c>
      <x:c r="AJ75" s="149" t="n">
        <x:v>1.08076</x:v>
      </x:c>
      <x:c r="AK75" s="149" t="str">
        <x:v>Jet Fuels</x:v>
      </x:c>
      <x:c r="AL75" s="149" t="n">
        <x:v>787.5195</x:v>
      </x:c>
      <x:c r="AM75" s="149" t="n">
        <x:v>838.3127</x:v>
      </x:c>
      <x:c r="AN75" s="149" t="n">
        <x:v>330.301</x:v>
      </x:c>
      <x:c r="AO75" s="149" t="n">
        <x:v>0</x:v>
      </x:c>
      <x:c r="AP75" s="149" t="n">
        <x:v>0</x:v>
      </x:c>
      <x:c r="AQ75" s="149" t="n">
        <x:v>2</x:v>
      </x:c>
      <x:c r="AR75" s="149"/>
      <x:c r="AS75" s="149"/>
      <x:c r="AT75" s="149"/>
      <x:c r="AU75" s="149"/>
      <x:c r="AV75" s="149"/>
      <x:c r="AW75" s="149"/>
      <x:c r="AX75" s="149"/>
      <x:c r="AY75" s="149"/>
      <x:c r="AZ75" s="149"/>
      <x:c r="BA75" s="149"/>
      <x:c r="BB75" s="149"/>
      <x:c r="BC75" s="149"/>
      <x:c r="BD75" s="149"/>
      <x:c r="BE75" s="149"/>
      <x:c r="BF75" s="149"/>
      <x:c r="BG75" s="149"/>
      <x:c r="BH75" s="149"/>
      <x:c r="BI75" s="149"/>
      <x:c r="BJ75" s="149"/>
      <x:c r="BK75" s="149"/>
      <x:c r="BL75" s="149"/>
      <x:c r="BM75" s="149"/>
      <x:c r="BN75" s="149"/>
      <x:c r="BO75" s="149"/>
      <x:c r="BP75" s="149"/>
      <x:c r="BQ75" s="149"/>
      <x:c r="BR75" s="149"/>
      <x:c r="BS75" s="149"/>
      <x:c r="BT75" s="149"/>
      <x:c r="BU75" s="149"/>
      <x:c r="BV75" s="149"/>
      <x:c r="BW75" s="149"/>
      <x:c r="BX75" s="149"/>
      <x:c r="BY75" s="149"/>
      <x:c r="BZ75" s="149"/>
      <x:c r="CA75" s="149"/>
      <x:c r="CB75" s="149"/>
      <x:c r="CC75" s="149"/>
      <x:c r="CD75" s="149"/>
      <x:c r="CE75" s="149"/>
      <x:c r="CF75" s="149"/>
      <x:c r="CG75" s="149"/>
      <x:c r="CH75" s="149"/>
      <x:c r="CI75" s="149"/>
      <x:c r="CJ75" s="149"/>
      <x:c r="CK75" s="149"/>
      <x:c r="CL75" s="149"/>
      <x:c r="CM75" s="149"/>
      <x:c r="CN75" s="149"/>
      <x:c r="CO75" s="149"/>
      <x:c r="CP75" s="149"/>
      <x:c r="CQ75" s="149"/>
      <x:c r="CR75" s="149"/>
      <x:c r="CS75" s="149"/>
      <x:c r="CT75" s="149"/>
      <x:c r="CU75" s="149"/>
      <x:c r="CV75" s="149"/>
      <x:c r="CW75" s="149"/>
      <x:c r="CX75" s="149"/>
      <x:c r="CY75" s="149"/>
      <x:c r="CZ75" s="149"/>
      <x:c r="DA75" s="149"/>
      <x:c r="DB75" s="149"/>
      <x:c r="DC75" s="149"/>
      <x:c r="DD75" s="149"/>
      <x:c r="DE75" s="149"/>
      <x:c r="DF75" s="149"/>
      <x:c r="DG75" s="149"/>
      <x:c r="DH75" s="149"/>
      <x:c r="DI75" s="149"/>
      <x:c r="DJ75" s="1631"/>
      <x:c r="DK75" s="1631"/>
      <x:c r="DL75" s="1631"/>
      <x:c r="DM75" s="1629"/>
      <x:c r="DN75" s="2141"/>
      <x:c r="DO75" s="1313"/>
      <x:c r="DP75" s="1313"/>
      <x:c r="DQ75" s="1313"/>
      <x:c r="DR75" s="2144" t="n">
        <x:v>3</x:v>
      </x:c>
      <x:c r="DS75" s="2144" t="str">
        <x:v>Jet Fuels</x:v>
      </x:c>
      <x:c r="DT75" s="2087" t="n">
        <x:v>330.301</x:v>
      </x:c>
      <x:c r="DU75" s="2145" t="n">
        <x:v>0</x:v>
      </x:c>
      <x:c r="DV75" s="1313"/>
    </x:row>
    <x:row r="76" ht="15.75">
      <x:c r="A76" s="2070"/>
      <x:c r="B76" s="2070"/>
      <x:c r="C76" s="2070"/>
      <x:c r="D76" s="149"/>
      <x:c r="E76" s="149"/>
      <x:c r="F76" s="149"/>
      <x:c r="G76" s="149"/>
      <x:c r="H76" s="149" t="str">
        <x:v>54A</x:v>
      </x:c>
      <x:c r="I76" s="1374" t="n">
        <x:v>0.559</x:v>
      </x:c>
      <x:c r="J76" s="1210" t="n">
        <x:v>0.585</x:v>
      </x:c>
      <x:c r="K76" s="149"/>
      <x:c r="L76" s="339"/>
      <x:c r="M76" s="339"/>
      <x:c r="N76" s="339"/>
      <x:c r="O76" s="339"/>
      <x:c r="P76" s="339"/>
      <x:c r="Q76"/>
      <x:c r="R76"/>
      <x:c r="S76"/>
      <x:c r="T76"/>
      <x:c r="U76"/>
      <x:c r="V76"/>
      <x:c r="W76"/>
      <x:c r="X76"/>
      <x:c r="Y76"/>
      <x:c r="Z76" s="149"/>
      <x:c r="AA76" s="149"/>
      <x:c r="AB76" s="149"/>
      <x:c r="AC76" s="149"/>
      <x:c r="AD76" s="149"/>
      <x:c r="AE76" s="1368"/>
      <x:c r="AF76" s="149"/>
      <x:c r="AG76" s="149"/>
      <x:c r="AH76" s="149"/>
      <x:c r="AI76" s="149" t="n">
        <x:f t="shared" si="185"/>
        <x:v>4</x:v>
      </x:c>
      <x:c r="AJ76" s="149" t="n">
        <x:v>1.269056</x:v>
      </x:c>
      <x:c r="AK76" s="149" t="str">
        <x:v>Transicion Zone</x:v>
      </x:c>
      <x:c r="AL76" s="149" t="n">
        <x:v>770.352</x:v>
      </x:c>
      <x:c r="AM76" s="149" t="n">
        <x:v>787.5195</x:v>
      </x:c>
      <x:c r="AN76" s="149" t="n">
        <x:v>1489.067</x:v>
      </x:c>
      <x:c r="AO76" s="149" t="n">
        <x:v>0</x:v>
      </x:c>
      <x:c r="AP76" s="149" t="n">
        <x:v>-0.0018684</x:v>
      </x:c>
      <x:c r="AQ76" s="149" t="n">
        <x:v>8.5</x:v>
      </x:c>
      <x:c r="AR76" s="149"/>
      <x:c r="AS76" s="149"/>
      <x:c r="AT76" s="149"/>
      <x:c r="AU76" s="149"/>
      <x:c r="AV76" s="149"/>
      <x:c r="AW76" s="149"/>
      <x:c r="AX76" s="149"/>
      <x:c r="AY76" s="149"/>
      <x:c r="AZ76" s="149"/>
      <x:c r="BA76" s="149"/>
      <x:c r="BB76" s="149"/>
      <x:c r="BC76" s="149"/>
      <x:c r="BD76" s="149"/>
      <x:c r="BE76" s="149"/>
      <x:c r="BF76" s="149"/>
      <x:c r="BG76" s="149"/>
      <x:c r="BH76" s="149"/>
      <x:c r="BI76" s="149"/>
      <x:c r="BJ76" s="149"/>
      <x:c r="BK76" s="149"/>
      <x:c r="BL76" s="149"/>
      <x:c r="BM76" s="149"/>
      <x:c r="BN76" s="149"/>
      <x:c r="BO76" s="149"/>
      <x:c r="BP76" s="149"/>
      <x:c r="BQ76" s="149"/>
      <x:c r="BR76" s="149"/>
      <x:c r="BS76" s="149"/>
      <x:c r="BT76" s="149"/>
      <x:c r="BU76" s="149"/>
      <x:c r="BV76" s="149"/>
      <x:c r="BW76" s="149"/>
      <x:c r="BX76" s="149"/>
      <x:c r="BY76" s="149"/>
      <x:c r="BZ76" s="149"/>
      <x:c r="CA76" s="149"/>
      <x:c r="CB76" s="149"/>
      <x:c r="CC76" s="149"/>
      <x:c r="CD76" s="149"/>
      <x:c r="CE76" s="149"/>
      <x:c r="CF76" s="149"/>
      <x:c r="CG76" s="149"/>
      <x:c r="CH76" s="149"/>
      <x:c r="CI76" s="149"/>
      <x:c r="CJ76" s="149"/>
      <x:c r="CK76" s="149"/>
      <x:c r="CL76" s="149"/>
      <x:c r="CM76" s="149"/>
      <x:c r="CN76" s="149"/>
      <x:c r="CO76" s="149"/>
      <x:c r="CP76" s="149"/>
      <x:c r="CQ76" s="149"/>
      <x:c r="CR76" s="149"/>
      <x:c r="CS76" s="149"/>
      <x:c r="CT76" s="149"/>
      <x:c r="CU76" s="149"/>
      <x:c r="CV76" s="149"/>
      <x:c r="CW76" s="149"/>
      <x:c r="CX76" s="149"/>
      <x:c r="CY76" s="149"/>
      <x:c r="CZ76" s="149"/>
      <x:c r="DA76" s="149"/>
      <x:c r="DB76" s="149"/>
      <x:c r="DC76" s="149"/>
      <x:c r="DD76" s="149"/>
      <x:c r="DE76" s="149"/>
      <x:c r="DF76" s="149"/>
      <x:c r="DG76" s="149"/>
      <x:c r="DH76" s="149"/>
      <x:c r="DI76" s="149"/>
      <x:c r="DJ76" s="1631"/>
      <x:c r="DK76" s="1631"/>
      <x:c r="DL76" s="1631"/>
      <x:c r="DM76" s="1629"/>
      <x:c r="DN76" s="2141"/>
      <x:c r="DO76" s="1313"/>
      <x:c r="DP76" s="1313"/>
      <x:c r="DQ76" s="1313"/>
      <x:c r="DR76" s="2144" t="n">
        <x:v>4</x:v>
      </x:c>
      <x:c r="DS76" s="2144" t="str">
        <x:v>Transition</x:v>
      </x:c>
      <x:c r="DT76" s="2087" t="n">
        <x:v>-0.0018684</x:v>
      </x:c>
      <x:c r="DU76" s="2145" t="n">
        <x:v>1489.067</x:v>
      </x:c>
      <x:c r="DV76" s="1313"/>
    </x:row>
    <x:row r="77" ht="15.75">
      <x:c r="A77" s="2070"/>
      <x:c r="B77" s="2070"/>
      <x:c r="C77" s="2070"/>
      <x:c r="D77" s="149"/>
      <x:c r="E77" s="149"/>
      <x:c r="F77" s="149"/>
      <x:c r="G77" s="149"/>
      <x:c r="H77" s="149" t="str">
        <x:v>54B</x:v>
      </x:c>
      <x:c r="I77" s="1372" t="n">
        <x:v>0.586</x:v>
      </x:c>
      <x:c r="J77" s="1373" t="n">
        <x:v>6.296</x:v>
      </x:c>
      <x:c r="K77" s="149"/>
      <x:c r="L77" s="339"/>
      <x:c r="M77" s="339"/>
      <x:c r="N77" s="339"/>
      <x:c r="O77" s="339"/>
      <x:c r="P77" s="339"/>
      <x:c r="Q77"/>
      <x:c r="R77"/>
      <x:c r="S77"/>
      <x:c r="T77"/>
      <x:c r="U77"/>
      <x:c r="V77"/>
      <x:c r="W77"/>
      <x:c r="X77"/>
      <x:c r="Y77"/>
      <x:c r="Z77" s="149"/>
      <x:c r="AA77" s="149"/>
      <x:c r="AB77" s="149"/>
      <x:c r="AC77" s="149"/>
      <x:c r="AD77" s="149"/>
      <x:c r="AE77" s="1368"/>
      <x:c r="AF77" s="149"/>
      <x:c r="AG77" s="149"/>
      <x:c r="AH77" s="149"/>
      <x:c r="AI77" s="149" t="n">
        <x:f t="shared" si="185"/>
        <x:v>5</x:v>
      </x:c>
      <x:c r="AJ77" s="149" t="n">
        <x:v>-4.089591</x:v>
      </x:c>
      <x:c r="AK77" s="149" t="str">
        <x:v>Gasolines</x:v>
      </x:c>
      <x:c r="AL77" s="149" t="n">
        <x:v>610.6</x:v>
      </x:c>
      <x:c r="AM77" s="149" t="n">
        <x:v>770.352</x:v>
      </x:c>
      <x:c r="AN77" s="149" t="n">
        <x:v>192.4571</x:v>
      </x:c>
      <x:c r="AO77" s="149" t="n">
        <x:v>0.2438</x:v>
      </x:c>
      <x:c r="AP77" s="149" t="n">
        <x:v>0</x:v>
      </x:c>
      <x:c r="AQ77" s="149" t="n">
        <x:v>1.5</x:v>
      </x:c>
      <x:c r="AR77" s="149"/>
      <x:c r="AS77" s="149"/>
      <x:c r="AT77" s="149"/>
      <x:c r="AU77" s="149"/>
      <x:c r="AV77" s="149"/>
      <x:c r="AW77" s="149"/>
      <x:c r="AX77" s="149"/>
      <x:c r="AY77" s="149"/>
      <x:c r="AZ77" s="149"/>
      <x:c r="BA77" s="149"/>
      <x:c r="BB77" s="149"/>
      <x:c r="BC77" s="149"/>
      <x:c r="BD77" s="149"/>
      <x:c r="BE77" s="149"/>
      <x:c r="BF77" s="149"/>
      <x:c r="BG77" s="149"/>
      <x:c r="BH77" s="149"/>
      <x:c r="BI77" s="149"/>
      <x:c r="BJ77" s="149"/>
      <x:c r="BK77" s="149"/>
      <x:c r="BL77" s="149"/>
      <x:c r="BM77" s="149"/>
      <x:c r="BN77" s="149"/>
      <x:c r="BO77" s="149"/>
      <x:c r="BP77" s="149"/>
      <x:c r="BQ77" s="149"/>
      <x:c r="BR77" s="149"/>
      <x:c r="BS77" s="149"/>
      <x:c r="BT77" s="149"/>
      <x:c r="BU77" s="149"/>
      <x:c r="BV77" s="149"/>
      <x:c r="BW77" s="149"/>
      <x:c r="BX77" s="149"/>
      <x:c r="BY77" s="149"/>
      <x:c r="BZ77" s="149"/>
      <x:c r="CA77" s="149"/>
      <x:c r="CB77" s="149"/>
      <x:c r="CC77" s="149"/>
      <x:c r="CD77" s="149"/>
      <x:c r="CE77" s="149"/>
      <x:c r="CF77" s="149"/>
      <x:c r="CG77" s="149"/>
      <x:c r="CH77" s="149"/>
      <x:c r="CI77" s="149"/>
      <x:c r="CJ77" s="149"/>
      <x:c r="CK77" s="149"/>
      <x:c r="CL77" s="149"/>
      <x:c r="CM77" s="149"/>
      <x:c r="CN77" s="149"/>
      <x:c r="CO77" s="149"/>
      <x:c r="CP77" s="149"/>
      <x:c r="CQ77" s="149"/>
      <x:c r="CR77" s="149"/>
      <x:c r="CS77" s="149"/>
      <x:c r="CT77" s="149"/>
      <x:c r="CU77" s="149"/>
      <x:c r="CV77" s="149"/>
      <x:c r="CW77" s="149"/>
      <x:c r="CX77" s="149"/>
      <x:c r="CY77" s="149"/>
      <x:c r="CZ77" s="149"/>
      <x:c r="DA77" s="149"/>
      <x:c r="DB77" s="149"/>
      <x:c r="DC77" s="149"/>
      <x:c r="DD77" s="149"/>
      <x:c r="DE77" s="149"/>
      <x:c r="DF77" s="149"/>
      <x:c r="DG77" s="149"/>
      <x:c r="DH77" s="149"/>
      <x:c r="DI77" s="149"/>
      <x:c r="DJ77" s="1631"/>
      <x:c r="DK77" s="1631"/>
      <x:c r="DL77" s="1631"/>
      <x:c r="DM77" s="1629"/>
      <x:c r="DN77" s="2141"/>
      <x:c r="DO77" s="1313"/>
      <x:c r="DP77" s="1313"/>
      <x:c r="DQ77" s="1313"/>
      <x:c r="DR77" s="2144" t="n">
        <x:v>5</x:v>
      </x:c>
      <x:c r="DS77" s="2144" t="str">
        <x:v>DOS / IFOS</x:v>
      </x:c>
      <x:c r="DT77" s="2087" t="n">
        <x:v>103.872</x:v>
      </x:c>
      <x:c r="DU77" s="1861" t="n">
        <x:v>0.2701</x:v>
      </x:c>
      <x:c r="DV77" s="1313"/>
    </x:row>
    <x:row r="78" ht="15.75">
      <x:c r="A78" s="2070"/>
      <x:c r="B78" s="2070"/>
      <x:c r="C78" s="2070"/>
      <x:c r="D78" s="149"/>
      <x:c r="E78" s="149"/>
      <x:c r="F78" s="149"/>
      <x:c r="G78" s="149"/>
      <x:c r="H78" s="149" t="str">
        <x:v>54D</x:v>
      </x:c>
      <x:c r="I78" s="1372" t="n">
        <x:v>0.624</x:v>
      </x:c>
      <x:c r="J78" s="1373" t="n">
        <x:v>6.295</x:v>
      </x:c>
      <x:c r="K78" s="149"/>
      <x:c r="L78" s="339"/>
      <x:c r="M78" s="339"/>
      <x:c r="N78" s="339"/>
      <x:c r="O78" s="339"/>
      <x:c r="P78" s="339"/>
      <x:c r="Q78"/>
      <x:c r="R78"/>
      <x:c r="S78"/>
      <x:c r="T78"/>
      <x:c r="U78"/>
      <x:c r="V78"/>
      <x:c r="W78"/>
      <x:c r="X78"/>
      <x:c r="Y78"/>
      <x:c r="Z78" s="149"/>
      <x:c r="AA78" s="149"/>
      <x:c r="AB78" s="149"/>
      <x:c r="AC78" s="149"/>
      <x:c r="AD78" s="149"/>
      <x:c r="AE78" s="1368"/>
      <x:c r="AF78" s="149"/>
      <x:c r="AG78" s="149"/>
      <x:c r="AH78" s="149"/>
      <x:c r="AI78" s="149" t="n">
        <x:f t="shared" si="185"/>
        <x:v>6</x:v>
      </x:c>
      <x:c r="AJ78" s="149" t="n">
        <x:v>-1.871251</x:v>
      </x:c>
      <x:c r="AK78" s="149" t="str">
        <x:v>Lubricating Oil</x:v>
      </x:c>
      <x:c r="AL78" s="149" t="n">
        <x:v>800.9</x:v>
      </x:c>
      <x:c r="AM78" s="149" t="n">
        <x:v>1163.5</x:v>
      </x:c>
      <x:c r="AN78" s="149" t="n">
        <x:v>0</x:v>
      </x:c>
      <x:c r="AO78" s="149" t="n">
        <x:v>0.34878</x:v>
      </x:c>
      <x:c r="AP78" s="149" t="n">
        <x:v>0</x:v>
      </x:c>
      <x:c r="AQ78" s="149" t="n">
        <x:v>1</x:v>
      </x:c>
      <x:c r="AR78" s="149"/>
      <x:c r="AS78" s="149"/>
      <x:c r="AT78" s="149"/>
      <x:c r="AU78" s="149"/>
      <x:c r="AV78" s="149"/>
      <x:c r="AW78" s="149"/>
      <x:c r="AX78" s="149"/>
      <x:c r="AY78" s="149"/>
      <x:c r="AZ78" s="149"/>
      <x:c r="BA78" s="149"/>
      <x:c r="BB78" s="149"/>
      <x:c r="BC78" s="149"/>
      <x:c r="BD78" s="149"/>
      <x:c r="BE78" s="149"/>
      <x:c r="BF78" s="149"/>
      <x:c r="BG78" s="149"/>
      <x:c r="BH78" s="149"/>
      <x:c r="BI78" s="149"/>
      <x:c r="BJ78" s="149"/>
      <x:c r="BK78" s="149"/>
      <x:c r="BL78" s="149"/>
      <x:c r="BM78" s="149"/>
      <x:c r="BN78" s="149"/>
      <x:c r="BO78" s="149"/>
      <x:c r="BP78" s="149"/>
      <x:c r="BQ78" s="149"/>
      <x:c r="BR78" s="149"/>
      <x:c r="BS78" s="149"/>
      <x:c r="BT78" s="149"/>
      <x:c r="BU78" s="149"/>
      <x:c r="BV78" s="149"/>
      <x:c r="BW78" s="149"/>
      <x:c r="BX78" s="149"/>
      <x:c r="BY78" s="149"/>
      <x:c r="BZ78" s="149"/>
      <x:c r="CA78" s="149"/>
      <x:c r="CB78" s="149"/>
      <x:c r="CC78" s="149"/>
      <x:c r="CD78" s="149"/>
      <x:c r="CE78" s="149"/>
      <x:c r="CF78" s="149"/>
      <x:c r="CG78" s="149"/>
      <x:c r="CH78" s="149"/>
      <x:c r="CI78" s="149"/>
      <x:c r="CJ78" s="149"/>
      <x:c r="CK78" s="149"/>
      <x:c r="CL78" s="149"/>
      <x:c r="CM78" s="149"/>
      <x:c r="CN78" s="149"/>
      <x:c r="CO78" s="149"/>
      <x:c r="CP78" s="149"/>
      <x:c r="CQ78" s="149"/>
      <x:c r="CR78" s="149"/>
      <x:c r="CS78" s="149"/>
      <x:c r="CT78" s="149"/>
      <x:c r="CU78" s="149"/>
      <x:c r="CV78" s="149"/>
      <x:c r="CW78" s="149"/>
      <x:c r="CX78" s="149"/>
      <x:c r="CY78" s="149"/>
      <x:c r="CZ78" s="149"/>
      <x:c r="DA78" s="149"/>
      <x:c r="DB78" s="149"/>
      <x:c r="DC78" s="149"/>
      <x:c r="DD78" s="149"/>
      <x:c r="DE78" s="149"/>
      <x:c r="DF78" s="149"/>
      <x:c r="DG78" s="149"/>
      <x:c r="DH78" s="149"/>
      <x:c r="DI78" s="149"/>
      <x:c r="DJ78" s="1631"/>
      <x:c r="DK78" s="1631"/>
      <x:c r="DL78" s="1631"/>
      <x:c r="DM78" s="1629"/>
      <x:c r="DN78" s="2141"/>
      <x:c r="DO78" s="1313"/>
      <x:c r="DP78" s="1313"/>
      <x:c r="DQ78" s="1313"/>
      <x:c r="DR78" s="2144" t="n">
        <x:v>6</x:v>
      </x:c>
      <x:c r="DS78" s="2144" t="str">
        <x:v>Lub Oil</x:v>
      </x:c>
      <x:c r="DT78" s="2146" t="n">
        <x:v>144.0427</x:v>
      </x:c>
      <x:c r="DU78" s="2147" t="n">
        <x:v>0.1896</x:v>
      </x:c>
      <x:c r="DV78" s="1313"/>
    </x:row>
    <x:row r="79">
      <x:c r="A79" s="2070"/>
      <x:c r="B79" s="2070"/>
      <x:c r="C79" s="2070"/>
      <x:c r="D79" s="149"/>
      <x:c r="E79" s="149"/>
      <x:c r="F79" s="149"/>
      <x:c r="G79" s="149"/>
      <x:c r="H79" s="149" t="str">
        <x:v>6C</x:v>
      </x:c>
      <x:c r="I79" s="1372" t="n">
        <x:v>0.687</x:v>
      </x:c>
      <x:c r="J79" s="1373" t="n">
        <x:v>6.294</x:v>
      </x:c>
      <x:c r="K79" s="149"/>
      <x:c r="L79" s="339"/>
      <x:c r="M79" s="339" t="n">
        <x:v>2.0080097808995823</x:v>
      </x:c>
      <x:c r="N79" s="339"/>
      <x:c r="O79" s="339"/>
      <x:c r="P79" s="339"/>
      <x:c r="Q79"/>
      <x:c r="R79"/>
      <x:c r="S79"/>
      <x:c r="T79"/>
      <x:c r="U79"/>
      <x:c r="V79"/>
      <x:c r="W79"/>
      <x:c r="X79"/>
      <x:c r="Y79"/>
      <x:c r="Z79" s="149"/>
      <x:c r="AA79" s="149"/>
      <x:c r="AB79" s="149"/>
      <x:c r="AC79" s="149"/>
      <x:c r="AD79" s="149"/>
      <x:c r="AE79" s="1368"/>
      <x:c r="AF79" s="149"/>
      <x:c r="AG79" s="149"/>
      <x:c r="AH79" s="149"/>
      <x:c r="AI79" s="149" t="n">
        <x:f t="shared" si="185"/>
        <x:v>7</x:v>
      </x:c>
      <x:c r="AJ79" s="149" t="n">
        <x:v>7.438081</x:v>
      </x:c>
      <x:c r="AK79" s="149"/>
      <x:c r="AL79" s="149"/>
      <x:c r="AM79" s="149"/>
      <x:c r="AN79" s="149"/>
      <x:c r="AO79" s="149"/>
      <x:c r="AP79" s="149"/>
      <x:c r="AQ79" s="149" t="n">
        <x:v>0</x:v>
      </x:c>
      <x:c r="AR79" s="149"/>
      <x:c r="AS79" s="149"/>
      <x:c r="AT79" s="149"/>
      <x:c r="AU79" s="149"/>
      <x:c r="AV79" s="149"/>
      <x:c r="AW79" s="149"/>
      <x:c r="AX79" s="149"/>
      <x:c r="AY79" s="149"/>
      <x:c r="AZ79" s="149"/>
      <x:c r="BA79" s="149"/>
      <x:c r="BB79" s="149"/>
      <x:c r="BC79" s="149"/>
      <x:c r="BD79" s="149"/>
      <x:c r="BE79" s="149"/>
      <x:c r="BF79" s="149"/>
      <x:c r="BG79" s="149"/>
      <x:c r="BH79" s="149"/>
      <x:c r="BI79" s="149"/>
      <x:c r="BJ79" s="149"/>
      <x:c r="BK79" s="149"/>
      <x:c r="BL79" s="149"/>
      <x:c r="BM79" s="149"/>
      <x:c r="BN79" s="149"/>
      <x:c r="BO79" s="149"/>
      <x:c r="BP79" s="149"/>
      <x:c r="BQ79" s="149"/>
      <x:c r="BR79" s="149"/>
      <x:c r="BS79" s="149"/>
      <x:c r="BT79" s="149"/>
      <x:c r="BU79" s="149"/>
      <x:c r="BV79" s="149"/>
      <x:c r="BW79" s="149"/>
      <x:c r="BX79" s="149"/>
      <x:c r="BY79" s="149"/>
      <x:c r="BZ79" s="149"/>
      <x:c r="CA79" s="149"/>
      <x:c r="CB79" s="149"/>
      <x:c r="CC79" s="149"/>
      <x:c r="CD79" s="149"/>
      <x:c r="CE79" s="149"/>
      <x:c r="CF79" s="149"/>
      <x:c r="CG79" s="149"/>
      <x:c r="CH79" s="149"/>
      <x:c r="CI79" s="149"/>
      <x:c r="CJ79" s="149"/>
      <x:c r="CK79" s="149"/>
      <x:c r="CL79" s="149"/>
      <x:c r="CM79" s="149"/>
      <x:c r="CN79" s="149"/>
      <x:c r="CO79" s="149"/>
      <x:c r="CP79" s="149"/>
      <x:c r="CQ79" s="149"/>
      <x:c r="CR79" s="149"/>
      <x:c r="CS79" s="149"/>
      <x:c r="CT79" s="149"/>
      <x:c r="CU79" s="149"/>
      <x:c r="CV79" s="149"/>
      <x:c r="CW79" s="149"/>
      <x:c r="CX79" s="149"/>
      <x:c r="CY79" s="149"/>
      <x:c r="CZ79" s="149"/>
      <x:c r="DA79" s="149"/>
      <x:c r="DB79" s="149"/>
      <x:c r="DC79" s="149"/>
      <x:c r="DD79" s="149"/>
      <x:c r="DE79" s="149"/>
      <x:c r="DF79" s="149"/>
      <x:c r="DG79" s="149"/>
      <x:c r="DH79" s="149"/>
      <x:c r="DI79" s="149"/>
      <x:c r="DJ79" s="1631"/>
      <x:c r="DK79" s="1631"/>
      <x:c r="DL79" s="1631"/>
      <x:c r="DM79" s="1629"/>
      <x:c r="DN79" s="2141"/>
      <x:c r="DO79" s="1313"/>
      <x:c r="DP79" s="1313"/>
      <x:c r="DQ79" s="1313"/>
      <x:c r="DR79" s="1313"/>
      <x:c r="DS79" s="1313"/>
      <x:c r="DT79" s="1313"/>
      <x:c r="DU79" s="1313"/>
      <x:c r="DV79" s="1313"/>
    </x:row>
    <x:row r="80">
      <x:c r="A80" s="2070"/>
      <x:c r="B80" s="2070"/>
      <x:c r="C80" s="2070"/>
      <x:c r="D80" s="149"/>
      <x:c r="E80" s="149"/>
      <x:c r="F80" s="149"/>
      <x:c r="G80" s="149"/>
      <x:c r="H80" s="149" t="str">
        <x:v>54C</x:v>
      </x:c>
      <x:c r="I80" s="1372" t="n">
        <x:v>0.766</x:v>
      </x:c>
      <x:c r="J80" s="1373" t="n">
        <x:v>6.293</x:v>
      </x:c>
      <x:c r="K80" s="149"/>
      <x:c r="L80" s="339"/>
      <x:c r="M80" s="339"/>
      <x:c r="N80" s="339"/>
      <x:c r="O80" s="339"/>
      <x:c r="P80" s="339"/>
      <x:c r="Q80"/>
      <x:c r="R80"/>
      <x:c r="S80"/>
      <x:c r="T80"/>
      <x:c r="U80"/>
      <x:c r="V80"/>
      <x:c r="W80"/>
      <x:c r="X80"/>
      <x:c r="Y80"/>
      <x:c r="Z80" s="149"/>
      <x:c r="AA80" s="149"/>
      <x:c r="AB80" s="149"/>
      <x:c r="AC80" s="149"/>
      <x:c r="AD80" s="149"/>
      <x:c r="AE80" s="1368"/>
      <x:c r="AF80" s="149"/>
      <x:c r="AG80" s="149"/>
      <x:c r="AH80" s="149"/>
      <x:c r="AI80" s="149" t="n">
        <x:f t="shared" si="185"/>
        <x:v>8</x:v>
      </x:c>
      <x:c r="AJ80" s="149" t="n">
        <x:v>-3.536296</x:v>
      </x:c>
      <x:c r="AK80" s="149"/>
      <x:c r="AL80" s="149"/>
      <x:c r="AM80" s="149"/>
      <x:c r="AN80" s="149"/>
      <x:c r="AO80" s="149"/>
      <x:c r="AP80" s="149"/>
      <x:c r="AQ80" s="149"/>
      <x:c r="AR80" s="149"/>
      <x:c r="AS80" s="149"/>
      <x:c r="AT80" s="149"/>
      <x:c r="AU80" s="149"/>
      <x:c r="AV80" s="149"/>
      <x:c r="AW80" s="149"/>
      <x:c r="AX80" s="149"/>
      <x:c r="AY80" s="149"/>
      <x:c r="AZ80" s="149"/>
      <x:c r="BA80" s="149"/>
      <x:c r="BB80" s="149"/>
      <x:c r="BC80" s="149"/>
      <x:c r="BD80" s="149"/>
      <x:c r="BE80" s="149"/>
      <x:c r="BF80" s="149"/>
      <x:c r="BG80" s="149"/>
      <x:c r="BH80" s="149"/>
      <x:c r="BI80" s="149"/>
      <x:c r="BJ80" s="149"/>
      <x:c r="BK80" s="149"/>
      <x:c r="BL80" s="149"/>
      <x:c r="BM80" s="149"/>
      <x:c r="BN80" s="149"/>
      <x:c r="BO80" s="149"/>
      <x:c r="BP80" s="149"/>
      <x:c r="BQ80" s="149"/>
      <x:c r="BR80" s="149"/>
      <x:c r="BS80" s="149"/>
      <x:c r="BT80" s="149"/>
      <x:c r="BU80" s="149"/>
      <x:c r="BV80" s="149"/>
      <x:c r="BW80" s="149"/>
      <x:c r="BX80" s="149"/>
      <x:c r="BY80" s="149"/>
      <x:c r="BZ80" s="149"/>
      <x:c r="CA80" s="149"/>
      <x:c r="CB80" s="149"/>
      <x:c r="CC80" s="149"/>
      <x:c r="CD80" s="149"/>
      <x:c r="CE80" s="149"/>
      <x:c r="CF80" s="149"/>
      <x:c r="CG80" s="149"/>
      <x:c r="CH80" s="149"/>
      <x:c r="CI80" s="149"/>
      <x:c r="CJ80" s="149"/>
      <x:c r="CK80" s="149"/>
      <x:c r="CL80" s="149"/>
      <x:c r="CM80" s="149"/>
      <x:c r="CN80" s="149"/>
      <x:c r="CO80" s="149"/>
      <x:c r="CP80" s="149"/>
      <x:c r="CQ80" s="149"/>
      <x:c r="CR80" s="149"/>
      <x:c r="CS80" s="149"/>
      <x:c r="CT80" s="149"/>
      <x:c r="CU80" s="149"/>
      <x:c r="CV80" s="149"/>
      <x:c r="CW80" s="149"/>
      <x:c r="CX80" s="149"/>
      <x:c r="CY80" s="149"/>
      <x:c r="CZ80" s="149"/>
      <x:c r="DA80" s="149"/>
      <x:c r="DB80" s="149"/>
      <x:c r="DC80" s="149"/>
      <x:c r="DD80" s="149"/>
      <x:c r="DE80" s="149"/>
      <x:c r="DF80" s="149"/>
      <x:c r="DG80" s="149"/>
      <x:c r="DH80" s="149"/>
      <x:c r="DI80" s="149"/>
      <x:c r="DJ80" s="1631"/>
      <x:c r="DK80" s="1631"/>
      <x:c r="DL80" s="1631"/>
      <x:c r="DM80" s="1629"/>
      <x:c r="DN80" s="2141"/>
      <x:c r="DO80" s="1313"/>
      <x:c r="DP80" s="1313"/>
      <x:c r="DQ80" s="1313"/>
      <x:c r="DR80" s="1313"/>
      <x:c r="DS80" s="1313"/>
      <x:c r="DT80" s="1313"/>
      <x:c r="DU80" s="1313"/>
      <x:c r="DV80" s="1313"/>
    </x:row>
    <x:row r="81">
      <x:c r="A81" s="2070"/>
      <x:c r="B81" s="2070"/>
      <x:c r="C81" s="2070"/>
      <x:c r="D81" s="149"/>
      <x:c r="E81" s="149"/>
      <x:c r="F81" s="149"/>
      <x:c r="G81" s="149"/>
      <x:c r="H81" s="149" t="str">
        <x:v>60D</x:v>
      </x:c>
      <x:c r="I81" s="1372" t="n">
        <x:v>0.906</x:v>
      </x:c>
      <x:c r="J81" s="1373" t="n">
        <x:v>6.292</x:v>
      </x:c>
      <x:c r="K81" s="149"/>
      <x:c r="L81" s="339"/>
      <x:c r="M81" s="339"/>
      <x:c r="N81" s="339"/>
      <x:c r="O81" s="339"/>
      <x:c r="P81" s="339"/>
      <x:c r="Q81"/>
      <x:c r="R81"/>
      <x:c r="S81"/>
      <x:c r="T81"/>
      <x:c r="U81"/>
      <x:c r="V81"/>
      <x:c r="W81"/>
      <x:c r="X81"/>
      <x:c r="Y81"/>
      <x:c r="Z81" s="149"/>
      <x:c r="AA81" s="149"/>
      <x:c r="AB81" s="149"/>
      <x:c r="AC81" s="149"/>
      <x:c r="AD81" s="149"/>
      <x:c r="AE81" s="1368"/>
      <x:c r="AF81" s="149"/>
      <x:c r="AG81" s="149"/>
      <x:c r="AH81" s="149"/>
      <x:c r="AI81" s="149"/>
      <x:c r="AJ81" s="149"/>
      <x:c r="AK81" s="149"/>
      <x:c r="AL81" s="149"/>
      <x:c r="AM81" s="149"/>
      <x:c r="AN81" s="149"/>
      <x:c r="AO81" s="149"/>
      <x:c r="AP81" s="149"/>
      <x:c r="AQ81" s="149"/>
      <x:c r="AR81" s="149"/>
      <x:c r="AS81" s="149"/>
      <x:c r="AT81" s="149"/>
      <x:c r="AU81" s="149"/>
      <x:c r="AV81" s="149"/>
      <x:c r="AW81" s="149"/>
      <x:c r="AX81" s="149"/>
      <x:c r="AY81" s="149"/>
      <x:c r="AZ81" s="149"/>
      <x:c r="BA81" s="149"/>
      <x:c r="BB81" s="149"/>
      <x:c r="BC81" s="149"/>
      <x:c r="BD81" s="149"/>
      <x:c r="BE81" s="149"/>
      <x:c r="BF81" s="149"/>
      <x:c r="BG81" s="149"/>
      <x:c r="BH81" s="149"/>
      <x:c r="BI81" s="149"/>
      <x:c r="BJ81" s="149"/>
      <x:c r="BK81" s="149"/>
      <x:c r="BL81" s="149"/>
      <x:c r="BM81" s="149"/>
      <x:c r="BN81" s="149"/>
      <x:c r="BO81" s="149"/>
      <x:c r="BP81" s="149"/>
      <x:c r="BQ81" s="149"/>
      <x:c r="BR81" s="149"/>
      <x:c r="BS81" s="149"/>
      <x:c r="BT81" s="149"/>
      <x:c r="BU81" s="149"/>
      <x:c r="BV81" s="149"/>
      <x:c r="BW81" s="149"/>
      <x:c r="BX81" s="149"/>
      <x:c r="BY81" s="149"/>
      <x:c r="BZ81" s="149"/>
      <x:c r="CA81" s="149"/>
      <x:c r="CB81" s="149"/>
      <x:c r="CC81" s="149"/>
      <x:c r="CD81" s="149"/>
      <x:c r="CE81" s="149"/>
      <x:c r="CF81" s="149"/>
      <x:c r="CG81" s="149"/>
      <x:c r="CH81" s="149"/>
      <x:c r="CI81" s="149"/>
      <x:c r="CJ81" s="149"/>
      <x:c r="CK81" s="149"/>
      <x:c r="CL81" s="149"/>
      <x:c r="CM81" s="149"/>
      <x:c r="CN81" s="149"/>
      <x:c r="CO81" s="149"/>
      <x:c r="CP81" s="149"/>
      <x:c r="CQ81" s="149"/>
      <x:c r="CR81" s="149"/>
      <x:c r="CS81" s="149"/>
      <x:c r="CT81" s="149"/>
      <x:c r="CU81" s="149"/>
      <x:c r="CV81" s="149"/>
      <x:c r="CW81" s="149"/>
      <x:c r="CX81" s="149"/>
      <x:c r="CY81" s="149"/>
      <x:c r="CZ81" s="149"/>
      <x:c r="DA81" s="149"/>
      <x:c r="DB81" s="149"/>
      <x:c r="DC81" s="149"/>
      <x:c r="DD81" s="149"/>
      <x:c r="DE81" s="149"/>
      <x:c r="DF81" s="149"/>
      <x:c r="DG81" s="149"/>
      <x:c r="DH81" s="149"/>
      <x:c r="DI81" s="149"/>
      <x:c r="DJ81" s="1631"/>
      <x:c r="DK81" s="1631"/>
      <x:c r="DL81" s="1631"/>
      <x:c r="DM81" s="1629"/>
      <x:c r="DN81" s="2141"/>
      <x:c r="DO81" s="1313"/>
      <x:c r="DP81" s="1313"/>
      <x:c r="DQ81" s="1313"/>
      <x:c r="DR81" s="1313"/>
      <x:c r="DS81" s="1313"/>
      <x:c r="DT81" s="1313"/>
      <x:c r="DU81" s="1313"/>
      <x:c r="DV81" s="1313"/>
    </x:row>
    <x:row r="82">
      <x:c r="A82" s="2070"/>
      <x:c r="B82" s="2070"/>
      <x:c r="C82" s="2070"/>
      <x:c r="D82" s="2070"/>
      <x:c r="E82" s="2070"/>
      <x:c r="F82" s="339"/>
      <x:c r="G82" s="339"/>
      <x:c r="H82" s="339"/>
      <x:c r="I82" s="339"/>
      <x:c r="J82" s="339"/>
      <x:c r="K82" s="339"/>
      <x:c r="L82" s="339"/>
      <x:c r="M82" s="339"/>
      <x:c r="N82" s="339"/>
      <x:c r="O82" s="339"/>
      <x:c r="P82" s="339"/>
      <x:c r="Q82"/>
      <x:c r="R82"/>
      <x:c r="S82"/>
      <x:c r="T82"/>
      <x:c r="U82"/>
      <x:c r="V82"/>
      <x:c r="W82"/>
      <x:c r="X82"/>
      <x:c r="Y82"/>
      <x:c r="Z82" s="149"/>
      <x:c r="AA82" s="149"/>
      <x:c r="AB82" s="149"/>
      <x:c r="AC82" s="149"/>
      <x:c r="AD82" s="149"/>
      <x:c r="AE82" s="1368"/>
      <x:c r="AF82" s="149"/>
      <x:c r="AG82" s="149"/>
      <x:c r="AH82" s="149"/>
      <x:c r="AI82" s="149"/>
      <x:c r="AJ82" s="149"/>
      <x:c r="AK82" s="149"/>
      <x:c r="AL82" s="149"/>
      <x:c r="AM82" s="149"/>
      <x:c r="AN82" s="149"/>
      <x:c r="AO82" s="149"/>
      <x:c r="AP82" s="149"/>
      <x:c r="AQ82" s="149"/>
      <x:c r="AR82" s="149"/>
      <x:c r="AS82" s="149"/>
      <x:c r="AT82" s="149"/>
      <x:c r="AU82" s="149"/>
      <x:c r="AV82" s="149"/>
      <x:c r="AW82" s="149"/>
      <x:c r="AX82" s="149"/>
      <x:c r="AY82" s="149"/>
      <x:c r="AZ82" s="149"/>
      <x:c r="BA82" s="149"/>
      <x:c r="BB82" s="149"/>
      <x:c r="BC82" s="149"/>
      <x:c r="BD82" s="149"/>
      <x:c r="BE82" s="149"/>
      <x:c r="BF82" s="149"/>
      <x:c r="BG82" s="149"/>
      <x:c r="BH82" s="149"/>
      <x:c r="BI82" s="149"/>
      <x:c r="BJ82" s="149"/>
      <x:c r="BK82" s="149"/>
      <x:c r="BL82" s="149"/>
      <x:c r="BM82" s="149"/>
      <x:c r="BN82" s="149"/>
      <x:c r="BO82" s="149"/>
      <x:c r="BP82" s="149"/>
      <x:c r="BQ82" s="149"/>
      <x:c r="BR82" s="149"/>
      <x:c r="BS82" s="149"/>
      <x:c r="BT82" s="149"/>
      <x:c r="BU82" s="149"/>
      <x:c r="BV82" s="149"/>
      <x:c r="BW82" s="149"/>
      <x:c r="BX82" s="149"/>
      <x:c r="BY82" s="149"/>
      <x:c r="BZ82" s="149"/>
      <x:c r="CA82" s="149"/>
      <x:c r="CB82" s="149"/>
      <x:c r="CC82" s="149"/>
      <x:c r="CD82" s="149"/>
      <x:c r="CE82" s="149"/>
      <x:c r="CF82" s="149"/>
      <x:c r="CG82" s="149"/>
      <x:c r="CH82" s="149"/>
      <x:c r="CI82" s="149"/>
      <x:c r="CJ82" s="149"/>
      <x:c r="CK82" s="149"/>
      <x:c r="CL82" s="149"/>
      <x:c r="CM82" s="149"/>
      <x:c r="CN82" s="149"/>
      <x:c r="CO82" s="149"/>
      <x:c r="CP82" s="149"/>
      <x:c r="CQ82" s="149"/>
      <x:c r="CR82" s="149"/>
      <x:c r="CS82" s="149"/>
      <x:c r="CT82" s="149"/>
      <x:c r="CU82" s="149"/>
      <x:c r="CV82" s="149"/>
      <x:c r="CW82" s="149"/>
      <x:c r="CX82" s="149"/>
      <x:c r="CY82" s="149"/>
      <x:c r="CZ82" s="149"/>
      <x:c r="DA82" s="149"/>
      <x:c r="DB82" s="149"/>
      <x:c r="DC82" s="149"/>
      <x:c r="DD82" s="149"/>
      <x:c r="DE82" s="149"/>
      <x:c r="DF82" s="149"/>
      <x:c r="DG82" s="149"/>
      <x:c r="DH82" s="149"/>
      <x:c r="DI82" s="149"/>
      <x:c r="DJ82" s="1631"/>
      <x:c r="DK82" s="1631"/>
      <x:c r="DL82" s="1631"/>
      <x:c r="DM82" s="1629"/>
      <x:c r="DN82" s="2141"/>
      <x:c r="DO82" s="1313"/>
      <x:c r="DP82" s="1313"/>
      <x:c r="DQ82" s="1313"/>
      <x:c r="DR82" s="1313"/>
      <x:c r="DS82" s="1313"/>
      <x:c r="DT82" s="1313"/>
      <x:c r="DU82" s="1313"/>
      <x:c r="DV82" s="1313"/>
    </x:row>
    <x:row r="83">
      <x:c r="A83" s="2070"/>
      <x:c r="B83" s="2070"/>
      <x:c r="C83" s="2070"/>
      <x:c r="D83" s="149"/>
      <x:c r="E83" s="2148" t="n">
        <x:v>0.15891</x:v>
      </x:c>
      <x:c r="F83" s="339"/>
      <x:c r="G83" s="339"/>
      <x:c r="H83" s="339"/>
      <x:c r="I83" s="339"/>
      <x:c r="J83" s="339"/>
      <x:c r="K83" s="339"/>
      <x:c r="L83" s="339"/>
      <x:c r="M83" s="339"/>
      <x:c r="N83" s="339"/>
      <x:c r="O83" s="339"/>
      <x:c r="P83" s="339"/>
      <x:c r="Q83"/>
      <x:c r="R83"/>
      <x:c r="S83"/>
      <x:c r="T83"/>
      <x:c r="U83"/>
      <x:c r="V83"/>
      <x:c r="W83"/>
      <x:c r="X83"/>
      <x:c r="Y83"/>
      <x:c r="Z83" s="149"/>
      <x:c r="AA83" s="149"/>
      <x:c r="AB83" s="149"/>
      <x:c r="AC83" s="149"/>
      <x:c r="AD83" s="149"/>
      <x:c r="AE83" s="1368"/>
      <x:c r="AF83" s="149"/>
      <x:c r="AG83" s="149"/>
      <x:c r="AH83" s="149"/>
      <x:c r="AI83" s="149"/>
      <x:c r="AJ83" s="149"/>
      <x:c r="AK83" s="149"/>
      <x:c r="AL83" s="149"/>
      <x:c r="AM83" s="149"/>
      <x:c r="AN83" s="149"/>
      <x:c r="AO83" s="149"/>
      <x:c r="AP83" s="149"/>
      <x:c r="AQ83" s="149"/>
      <x:c r="AR83" s="149"/>
      <x:c r="AS83" s="149"/>
      <x:c r="AT83" s="149"/>
      <x:c r="AU83" s="149"/>
      <x:c r="AV83" s="149"/>
      <x:c r="AW83" s="149"/>
      <x:c r="AX83" s="149"/>
      <x:c r="AY83" s="149"/>
      <x:c r="AZ83" s="149"/>
      <x:c r="BA83" s="149"/>
      <x:c r="BB83" s="149"/>
      <x:c r="BC83" s="149"/>
      <x:c r="BD83" s="149"/>
      <x:c r="BE83" s="149"/>
      <x:c r="BF83" s="149"/>
      <x:c r="BG83" s="149"/>
      <x:c r="BH83" s="149"/>
      <x:c r="BI83" s="149"/>
      <x:c r="BJ83" s="149"/>
      <x:c r="BK83" s="149"/>
      <x:c r="BL83" s="149"/>
      <x:c r="BM83" s="149"/>
      <x:c r="BN83" s="149"/>
      <x:c r="BO83" s="149"/>
      <x:c r="BP83" s="149"/>
      <x:c r="BQ83" s="149"/>
      <x:c r="BR83" s="149"/>
      <x:c r="BS83" s="149"/>
      <x:c r="BT83" s="149"/>
      <x:c r="BU83" s="149"/>
      <x:c r="BV83" s="149"/>
      <x:c r="BW83" s="149"/>
      <x:c r="BX83" s="149"/>
      <x:c r="BY83" s="149"/>
      <x:c r="BZ83" s="149"/>
      <x:c r="CA83" s="149"/>
      <x:c r="CB83" s="149"/>
      <x:c r="CC83" s="149"/>
      <x:c r="CD83" s="149"/>
      <x:c r="CE83" s="149"/>
      <x:c r="CF83" s="149"/>
      <x:c r="CG83" s="149"/>
      <x:c r="CH83" s="149"/>
      <x:c r="CI83" s="149"/>
      <x:c r="CJ83" s="149"/>
      <x:c r="CK83" s="149"/>
      <x:c r="CL83" s="149"/>
      <x:c r="CM83" s="149"/>
      <x:c r="CN83" s="149"/>
      <x:c r="CO83" s="149"/>
      <x:c r="CP83" s="149"/>
      <x:c r="CQ83" s="149"/>
      <x:c r="CR83" s="149"/>
      <x:c r="CS83" s="149"/>
      <x:c r="CT83" s="149"/>
      <x:c r="CU83" s="149"/>
      <x:c r="CV83" s="149"/>
      <x:c r="CW83" s="149"/>
      <x:c r="CX83" s="149"/>
      <x:c r="CY83" s="149"/>
      <x:c r="CZ83" s="149"/>
      <x:c r="DA83" s="149"/>
      <x:c r="DB83" s="149"/>
      <x:c r="DC83" s="149"/>
      <x:c r="DD83" s="149"/>
      <x:c r="DE83" s="149"/>
      <x:c r="DF83" s="149"/>
      <x:c r="DG83" s="149"/>
      <x:c r="DH83" s="149"/>
      <x:c r="DI83" s="149"/>
      <x:c r="DJ83" s="1631"/>
      <x:c r="DK83" s="1631"/>
      <x:c r="DL83" s="1631"/>
      <x:c r="DM83" s="1629"/>
      <x:c r="DN83" s="2141"/>
      <x:c r="DO83" s="1313"/>
      <x:c r="DP83" s="1313"/>
      <x:c r="DQ83" s="1313"/>
      <x:c r="DR83" s="1313"/>
      <x:c r="DS83" s="1313"/>
      <x:c r="DT83" s="1313"/>
      <x:c r="DU83" s="1313"/>
      <x:c r="DV83" s="1313"/>
    </x:row>
    <x:row r="84">
      <x:c r="A84" s="2070"/>
      <x:c r="B84" s="2070"/>
      <x:c r="C84" s="314" t="n">
        <x:v>0</x:v>
      </x:c>
      <x:c r="D84" s="315" t="n">
        <x:v>15.2</x:v>
      </x:c>
      <x:c r="E84" s="316" t="n">
        <x:v>0.15893</x:v>
      </x:c>
      <x:c r="F84" s="339"/>
      <x:c r="G84" s="339"/>
      <x:c r="H84" s="339"/>
      <x:c r="I84" s="339"/>
      <x:c r="J84" s="339"/>
      <x:c r="K84" s="339"/>
      <x:c r="L84" s="339"/>
      <x:c r="M84" s="339"/>
      <x:c r="N84" s="339"/>
      <x:c r="O84" s="339"/>
      <x:c r="P84" s="339"/>
      <x:c r="Q84"/>
      <x:c r="R84"/>
      <x:c r="S84"/>
      <x:c r="T84"/>
      <x:c r="U84"/>
      <x:c r="V84"/>
      <x:c r="W84"/>
      <x:c r="X84"/>
      <x:c r="Y84"/>
      <x:c r="Z84" s="149"/>
      <x:c r="AA84" s="149"/>
      <x:c r="AB84" s="149"/>
      <x:c r="AC84" s="149"/>
      <x:c r="AD84" s="149"/>
      <x:c r="AE84" s="1368"/>
      <x:c r="AF84" s="149"/>
      <x:c r="AG84" s="149"/>
      <x:c r="AH84" s="149"/>
      <x:c r="AI84" s="149"/>
      <x:c r="AJ84" s="149"/>
      <x:c r="AK84" s="149"/>
      <x:c r="AL84" s="149"/>
      <x:c r="AM84" s="149"/>
      <x:c r="AN84" s="149"/>
      <x:c r="AO84" s="149"/>
      <x:c r="AP84" s="149"/>
      <x:c r="AQ84" s="149"/>
      <x:c r="AR84" s="149"/>
      <x:c r="AS84" s="149"/>
      <x:c r="AT84" s="149"/>
      <x:c r="AU84" s="149"/>
      <x:c r="AV84" s="149"/>
      <x:c r="AW84" s="149"/>
      <x:c r="AX84" s="149"/>
      <x:c r="AY84" s="149"/>
      <x:c r="AZ84" s="149"/>
      <x:c r="BA84" s="149"/>
      <x:c r="BB84" s="149"/>
      <x:c r="BC84" s="149"/>
      <x:c r="BD84" s="149"/>
      <x:c r="BE84" s="149"/>
      <x:c r="BF84" s="149"/>
      <x:c r="BG84" s="149"/>
      <x:c r="BH84" s="149"/>
      <x:c r="BI84" s="149"/>
      <x:c r="BJ84" s="149"/>
      <x:c r="BK84" s="149"/>
      <x:c r="BL84" s="149"/>
      <x:c r="BM84" s="149"/>
      <x:c r="BN84" s="149"/>
      <x:c r="BO84" s="149"/>
      <x:c r="BP84" s="149"/>
      <x:c r="BQ84" s="149"/>
      <x:c r="BR84" s="149"/>
      <x:c r="BS84" s="149"/>
      <x:c r="BT84" s="149"/>
      <x:c r="BU84" s="149"/>
      <x:c r="BV84" s="149"/>
      <x:c r="BW84" s="149"/>
      <x:c r="BX84" s="149"/>
      <x:c r="BY84" s="149"/>
      <x:c r="BZ84" s="149"/>
      <x:c r="CA84" s="149"/>
      <x:c r="CB84" s="149"/>
      <x:c r="CC84" s="149"/>
      <x:c r="CD84" s="149"/>
      <x:c r="CE84" s="149"/>
      <x:c r="CF84" s="149"/>
      <x:c r="CG84" s="149"/>
      <x:c r="CH84" s="149"/>
      <x:c r="CI84" s="149"/>
      <x:c r="CJ84" s="149"/>
      <x:c r="CK84" s="149"/>
      <x:c r="CL84" s="149"/>
      <x:c r="CM84" s="149"/>
      <x:c r="CN84" s="149"/>
      <x:c r="CO84" s="149"/>
      <x:c r="CP84" s="149"/>
      <x:c r="CQ84" s="149"/>
      <x:c r="CR84" s="149"/>
      <x:c r="CS84" s="149"/>
      <x:c r="CT84" s="149"/>
      <x:c r="CU84" s="149"/>
      <x:c r="CV84" s="149"/>
      <x:c r="CW84" s="149"/>
      <x:c r="CX84" s="149"/>
      <x:c r="CY84" s="149"/>
      <x:c r="CZ84" s="149"/>
      <x:c r="DA84" s="149"/>
      <x:c r="DB84" s="149"/>
      <x:c r="DC84" s="149"/>
      <x:c r="DD84" s="149"/>
      <x:c r="DE84" s="149"/>
      <x:c r="DF84" s="149"/>
      <x:c r="DG84" s="149"/>
      <x:c r="DH84" s="149"/>
      <x:c r="DI84" s="149"/>
      <x:c r="DJ84" s="1631"/>
      <x:c r="DK84" s="1631"/>
      <x:c r="DL84" s="1631"/>
      <x:c r="DM84" s="1629"/>
      <x:c r="DN84" s="2141"/>
      <x:c r="DO84" s="1313"/>
      <x:c r="DP84" s="1313"/>
      <x:c r="DQ84" s="1313"/>
      <x:c r="DR84" s="1313"/>
      <x:c r="DS84" s="1313"/>
      <x:c r="DT84" s="1313"/>
      <x:c r="DU84" s="1313"/>
      <x:c r="DV84" s="1313"/>
    </x:row>
    <x:row r="85">
      <x:c r="A85" s="2070"/>
      <x:c r="B85" s="2070"/>
      <x:c r="C85" s="314" t="n">
        <x:v>15.3</x:v>
      </x:c>
      <x:c r="D85" s="315" t="n">
        <x:v>33.1</x:v>
      </x:c>
      <x:c r="E85" s="316" t="n">
        <x:v>0.15892</x:v>
      </x:c>
      <x:c r="F85" s="339"/>
      <x:c r="G85" s="339"/>
      <x:c r="H85" s="339"/>
      <x:c r="I85" s="339"/>
      <x:c r="J85" s="339"/>
      <x:c r="K85" s="339"/>
      <x:c r="L85" s="339"/>
      <x:c r="M85" s="339"/>
      <x:c r="N85" s="339"/>
      <x:c r="O85" s="339"/>
      <x:c r="P85" s="339"/>
      <x:c r="Q85"/>
      <x:c r="R85"/>
      <x:c r="S85"/>
      <x:c r="T85"/>
      <x:c r="U85"/>
      <x:c r="V85"/>
      <x:c r="W85"/>
      <x:c r="X85"/>
      <x:c r="Y85"/>
      <x:c r="Z85" s="149"/>
      <x:c r="AA85" s="149"/>
      <x:c r="AB85" s="149"/>
      <x:c r="AC85" s="149"/>
      <x:c r="AD85" s="149"/>
      <x:c r="AE85" s="1368"/>
      <x:c r="AF85" s="149"/>
      <x:c r="AG85" s="149"/>
      <x:c r="AH85" s="149"/>
      <x:c r="AI85" s="149"/>
      <x:c r="AJ85" s="149"/>
      <x:c r="AK85" s="149"/>
      <x:c r="AL85" s="149"/>
      <x:c r="AM85" s="149"/>
      <x:c r="AN85" s="149"/>
      <x:c r="AO85" s="149"/>
      <x:c r="AP85" s="149"/>
      <x:c r="AQ85" s="149"/>
      <x:c r="AR85" s="149"/>
      <x:c r="AS85" s="149"/>
      <x:c r="AT85" s="149"/>
      <x:c r="AU85" s="149"/>
      <x:c r="AV85" s="149"/>
      <x:c r="AW85" s="149"/>
      <x:c r="AX85" s="149"/>
      <x:c r="AY85" s="149"/>
      <x:c r="AZ85" s="149"/>
      <x:c r="BA85" s="149"/>
      <x:c r="BB85" s="149"/>
      <x:c r="BC85" s="149"/>
      <x:c r="BD85" s="149"/>
      <x:c r="BE85" s="149"/>
      <x:c r="BF85" s="149"/>
      <x:c r="BG85" s="149"/>
      <x:c r="BH85" s="149"/>
      <x:c r="BI85" s="149"/>
      <x:c r="BJ85" s="149"/>
      <x:c r="BK85" s="149"/>
      <x:c r="BL85" s="149"/>
      <x:c r="BM85" s="149"/>
      <x:c r="BN85" s="149"/>
      <x:c r="BO85" s="149"/>
      <x:c r="BP85" s="149"/>
      <x:c r="BQ85" s="149"/>
      <x:c r="BR85" s="149"/>
      <x:c r="BS85" s="149"/>
      <x:c r="BT85" s="149"/>
      <x:c r="BU85" s="149"/>
      <x:c r="BV85" s="149"/>
      <x:c r="BW85" s="149"/>
      <x:c r="BX85" s="149"/>
      <x:c r="BY85" s="149"/>
      <x:c r="BZ85" s="149"/>
      <x:c r="CA85" s="149"/>
      <x:c r="CB85" s="149"/>
      <x:c r="CC85" s="149"/>
      <x:c r="CD85" s="149"/>
      <x:c r="CE85" s="149"/>
      <x:c r="CF85" s="149"/>
      <x:c r="CG85" s="149"/>
      <x:c r="CH85" s="149"/>
      <x:c r="CI85" s="149"/>
      <x:c r="CJ85" s="149"/>
      <x:c r="CK85" s="149"/>
      <x:c r="CL85" s="149"/>
      <x:c r="CM85" s="149"/>
      <x:c r="CN85" s="149"/>
      <x:c r="CO85" s="149"/>
      <x:c r="CP85" s="149"/>
      <x:c r="CQ85" s="149"/>
      <x:c r="CR85" s="149"/>
      <x:c r="CS85" s="149"/>
      <x:c r="CT85" s="149"/>
      <x:c r="CU85" s="149"/>
      <x:c r="CV85" s="149"/>
      <x:c r="CW85" s="149"/>
      <x:c r="CX85" s="149"/>
      <x:c r="CY85" s="149"/>
      <x:c r="CZ85" s="149"/>
      <x:c r="DA85" s="149"/>
      <x:c r="DB85" s="149"/>
      <x:c r="DC85" s="149"/>
      <x:c r="DD85" s="149"/>
      <x:c r="DE85" s="149"/>
      <x:c r="DF85" s="149"/>
      <x:c r="DG85" s="149"/>
      <x:c r="DH85" s="149"/>
      <x:c r="DI85" s="149"/>
      <x:c r="DJ85" s="1631"/>
      <x:c r="DK85" s="1631"/>
      <x:c r="DL85" s="1631"/>
      <x:c r="DM85" s="1629"/>
      <x:c r="DN85" s="2141"/>
      <x:c r="DO85" s="1313"/>
      <x:c r="DP85" s="1313"/>
      <x:c r="DQ85" s="1313"/>
      <x:c r="DR85" s="1313"/>
      <x:c r="DS85" s="1313"/>
      <x:c r="DT85" s="1313"/>
      <x:c r="DU85" s="1313"/>
      <x:c r="DV85" s="1313"/>
    </x:row>
    <x:row r="86">
      <x:c r="A86" s="2070"/>
      <x:c r="B86" s="2070"/>
      <x:c r="C86" s="314" t="n">
        <x:v>33.2</x:v>
      </x:c>
      <x:c r="D86" s="315" t="n">
        <x:v>45.5</x:v>
      </x:c>
      <x:c r="E86" s="316" t="n">
        <x:v>0.15891</x:v>
      </x:c>
      <x:c r="F86" s="339"/>
      <x:c r="G86" s="339"/>
      <x:c r="H86" s="339"/>
      <x:c r="I86" s="339"/>
      <x:c r="J86" s="339"/>
      <x:c r="K86" s="339"/>
      <x:c r="L86" s="339"/>
      <x:c r="M86" s="339"/>
      <x:c r="N86" s="339"/>
      <x:c r="O86" s="339"/>
      <x:c r="P86" s="339"/>
      <x:c r="Q86"/>
      <x:c r="R86"/>
      <x:c r="S86"/>
      <x:c r="T86"/>
      <x:c r="U86"/>
      <x:c r="V86"/>
      <x:c r="W86"/>
      <x:c r="X86"/>
      <x:c r="Y86"/>
      <x:c r="Z86" s="149"/>
      <x:c r="AA86" s="149"/>
      <x:c r="AB86" s="149"/>
      <x:c r="AC86" s="149"/>
      <x:c r="AD86" s="149"/>
      <x:c r="AE86" s="1368"/>
      <x:c r="AF86" s="149"/>
      <x:c r="AG86" s="149"/>
      <x:c r="AH86" s="149"/>
      <x:c r="AI86" s="149"/>
      <x:c r="AJ86" s="149"/>
      <x:c r="AK86" s="149"/>
      <x:c r="AL86" s="149"/>
      <x:c r="AM86" s="149"/>
      <x:c r="AN86" s="149"/>
      <x:c r="AO86" s="149"/>
      <x:c r="AP86" s="149"/>
      <x:c r="AQ86" s="149"/>
      <x:c r="AR86" s="149"/>
      <x:c r="AS86" s="149"/>
      <x:c r="AT86" s="149"/>
      <x:c r="AU86" s="149"/>
      <x:c r="AV86" s="149"/>
      <x:c r="AW86" s="149"/>
      <x:c r="AX86" s="149"/>
      <x:c r="AY86" s="149"/>
      <x:c r="AZ86" s="149"/>
      <x:c r="BA86" s="149"/>
      <x:c r="BB86" s="149"/>
      <x:c r="BC86" s="149"/>
      <x:c r="BD86" s="149"/>
      <x:c r="BE86" s="149"/>
      <x:c r="BF86" s="149"/>
      <x:c r="BG86" s="149"/>
      <x:c r="BH86" s="149"/>
      <x:c r="BI86" s="149"/>
      <x:c r="BJ86" s="149"/>
      <x:c r="BK86" s="149"/>
      <x:c r="BL86" s="149"/>
      <x:c r="BM86" s="149"/>
      <x:c r="BN86" s="149"/>
      <x:c r="BO86" s="149"/>
      <x:c r="BP86" s="149"/>
      <x:c r="BQ86" s="149"/>
      <x:c r="BR86" s="149"/>
      <x:c r="BS86" s="149"/>
      <x:c r="BT86" s="149"/>
      <x:c r="BU86" s="149"/>
      <x:c r="BV86" s="149"/>
      <x:c r="BW86" s="149"/>
      <x:c r="BX86" s="149"/>
      <x:c r="BY86" s="149"/>
      <x:c r="BZ86" s="149"/>
      <x:c r="CA86" s="149"/>
      <x:c r="CB86" s="149"/>
      <x:c r="CC86" s="149"/>
      <x:c r="CD86" s="149"/>
      <x:c r="CE86" s="149"/>
      <x:c r="CF86" s="149"/>
      <x:c r="CG86" s="149"/>
      <x:c r="CH86" s="149"/>
      <x:c r="CI86" s="149"/>
      <x:c r="CJ86" s="149"/>
      <x:c r="CK86" s="149"/>
      <x:c r="CL86" s="149"/>
      <x:c r="CM86" s="149"/>
      <x:c r="CN86" s="149"/>
      <x:c r="CO86" s="149"/>
      <x:c r="CP86" s="149"/>
      <x:c r="CQ86" s="149"/>
      <x:c r="CR86" s="149"/>
      <x:c r="CS86" s="149"/>
      <x:c r="CT86" s="149"/>
      <x:c r="CU86" s="149"/>
      <x:c r="CV86" s="149"/>
      <x:c r="CW86" s="149"/>
      <x:c r="CX86" s="149"/>
      <x:c r="CY86" s="149"/>
      <x:c r="CZ86" s="149"/>
      <x:c r="DA86" s="149"/>
      <x:c r="DB86" s="149"/>
      <x:c r="DC86" s="149"/>
      <x:c r="DD86" s="149"/>
      <x:c r="DE86" s="149"/>
      <x:c r="DF86" s="149"/>
      <x:c r="DG86" s="149"/>
      <x:c r="DH86" s="149"/>
      <x:c r="DI86" s="149"/>
      <x:c r="DJ86" s="1631"/>
      <x:c r="DK86" s="1631"/>
      <x:c r="DL86" s="1631"/>
      <x:c r="DM86" s="1629"/>
      <x:c r="DN86" s="2141"/>
      <x:c r="DO86" s="1313"/>
      <x:c r="DP86" s="1313"/>
      <x:c r="DQ86" s="1313"/>
      <x:c r="DR86" s="1313"/>
      <x:c r="DS86" s="1313"/>
      <x:c r="DT86" s="1313"/>
      <x:c r="DU86" s="1313"/>
      <x:c r="DV86" s="1313"/>
    </x:row>
    <x:row r="87">
      <x:c r="A87" s="2070"/>
      <x:c r="B87" s="2070"/>
      <x:c r="C87" s="314" t="n">
        <x:v>45.6</x:v>
      </x:c>
      <x:c r="D87" s="315" t="n">
        <x:v>49.8</x:v>
      </x:c>
      <x:c r="E87" s="316" t="n">
        <x:v>0.1589</x:v>
      </x:c>
      <x:c r="F87" s="339"/>
      <x:c r="G87" s="339"/>
      <x:c r="H87" s="339"/>
      <x:c r="I87" s="339"/>
      <x:c r="J87" s="339"/>
      <x:c r="K87" s="339"/>
      <x:c r="L87" s="339"/>
      <x:c r="M87" s="339"/>
      <x:c r="N87" s="339"/>
      <x:c r="O87" s="339"/>
      <x:c r="P87" s="339"/>
      <x:c r="Q87"/>
      <x:c r="R87"/>
      <x:c r="S87"/>
      <x:c r="T87"/>
      <x:c r="U87"/>
      <x:c r="V87"/>
      <x:c r="W87"/>
      <x:c r="X87"/>
      <x:c r="Y87"/>
      <x:c r="Z87" s="149"/>
      <x:c r="AA87" s="149"/>
      <x:c r="AB87" s="149"/>
      <x:c r="AC87" s="149"/>
      <x:c r="AD87" s="149"/>
      <x:c r="AE87" s="1368"/>
      <x:c r="AF87" s="149"/>
      <x:c r="AG87" s="149"/>
      <x:c r="AH87" s="149"/>
      <x:c r="AI87" s="149"/>
      <x:c r="AJ87" s="149"/>
      <x:c r="AK87" s="149"/>
      <x:c r="AL87" s="149"/>
      <x:c r="AM87" s="149"/>
      <x:c r="AN87" s="149"/>
      <x:c r="AO87" s="149"/>
      <x:c r="AP87" s="149"/>
      <x:c r="AQ87" s="149"/>
      <x:c r="AR87" s="149"/>
      <x:c r="AS87" s="149"/>
      <x:c r="AT87" s="149"/>
      <x:c r="AU87" s="149"/>
      <x:c r="AV87" s="149"/>
      <x:c r="AW87" s="149"/>
      <x:c r="AX87" s="149"/>
      <x:c r="AY87" s="149"/>
      <x:c r="AZ87" s="149"/>
      <x:c r="BA87" s="149"/>
      <x:c r="BB87" s="149"/>
      <x:c r="BC87" s="149"/>
      <x:c r="BD87" s="149"/>
      <x:c r="BE87" s="149"/>
      <x:c r="BF87" s="149"/>
      <x:c r="BG87" s="149"/>
      <x:c r="BH87" s="149"/>
      <x:c r="BI87" s="149"/>
      <x:c r="BJ87" s="149"/>
      <x:c r="BK87" s="149"/>
      <x:c r="BL87" s="149"/>
      <x:c r="BM87" s="149"/>
      <x:c r="BN87" s="149"/>
      <x:c r="BO87" s="149"/>
      <x:c r="BP87" s="149"/>
      <x:c r="BQ87" s="149"/>
      <x:c r="BR87" s="149"/>
      <x:c r="BS87" s="149"/>
      <x:c r="BT87" s="149"/>
      <x:c r="BU87" s="149"/>
      <x:c r="BV87" s="149"/>
      <x:c r="BW87" s="149"/>
      <x:c r="BX87" s="149"/>
      <x:c r="BY87" s="149"/>
      <x:c r="BZ87" s="149"/>
      <x:c r="CA87" s="149"/>
      <x:c r="CB87" s="149"/>
      <x:c r="CC87" s="149"/>
      <x:c r="CD87" s="149"/>
      <x:c r="CE87" s="149"/>
      <x:c r="CF87" s="149"/>
      <x:c r="CG87" s="149"/>
      <x:c r="CH87" s="149"/>
      <x:c r="CI87" s="149"/>
      <x:c r="CJ87" s="149"/>
      <x:c r="CK87" s="149"/>
      <x:c r="CL87" s="149"/>
      <x:c r="CM87" s="149"/>
      <x:c r="CN87" s="149"/>
      <x:c r="CO87" s="149"/>
      <x:c r="CP87" s="149"/>
      <x:c r="CQ87" s="149"/>
      <x:c r="CR87" s="149"/>
      <x:c r="CS87" s="149"/>
      <x:c r="CT87" s="149"/>
      <x:c r="CU87" s="149"/>
      <x:c r="CV87" s="149"/>
      <x:c r="CW87" s="149"/>
      <x:c r="CX87" s="149"/>
      <x:c r="CY87" s="149"/>
      <x:c r="CZ87" s="149"/>
      <x:c r="DA87" s="149"/>
      <x:c r="DB87" s="149"/>
      <x:c r="DC87" s="149"/>
      <x:c r="DD87" s="149"/>
      <x:c r="DE87" s="149"/>
      <x:c r="DF87" s="149"/>
      <x:c r="DG87" s="149"/>
      <x:c r="DH87" s="149"/>
      <x:c r="DI87" s="149"/>
      <x:c r="DJ87" s="1631"/>
      <x:c r="DK87" s="1631"/>
      <x:c r="DL87" s="1631"/>
      <x:c r="DM87" s="1629"/>
      <x:c r="DN87" s="2141"/>
      <x:c r="DO87" s="1313"/>
      <x:c r="DP87" s="1313"/>
      <x:c r="DQ87" s="1313"/>
      <x:c r="DR87" s="1313"/>
      <x:c r="DS87" s="1313"/>
      <x:c r="DT87" s="1313"/>
      <x:c r="DU87" s="1313"/>
      <x:c r="DV87" s="1313"/>
    </x:row>
    <x:row r="88">
      <x:c r="A88" s="2070"/>
      <x:c r="B88" s="2070"/>
      <x:c r="C88" s="314" t="n">
        <x:v>49.9</x:v>
      </x:c>
      <x:c r="D88" s="315" t="n">
        <x:v>52.6</x:v>
      </x:c>
      <x:c r="E88" s="316" t="n">
        <x:v>0.15889</x:v>
      </x:c>
      <x:c r="F88" s="339"/>
      <x:c r="G88" s="339"/>
      <x:c r="H88" s="339"/>
      <x:c r="I88" s="339"/>
      <x:c r="J88" s="339"/>
      <x:c r="K88" s="339"/>
      <x:c r="L88" s="339"/>
      <x:c r="M88" s="339"/>
      <x:c r="N88" s="339"/>
      <x:c r="O88" s="339"/>
      <x:c r="P88" s="339"/>
      <x:c r="Q88"/>
      <x:c r="R88"/>
      <x:c r="S88"/>
      <x:c r="T88"/>
      <x:c r="U88"/>
      <x:c r="V88"/>
      <x:c r="W88"/>
      <x:c r="X88"/>
      <x:c r="Y88"/>
      <x:c r="Z88" s="149"/>
      <x:c r="AA88" s="149"/>
      <x:c r="AB88" s="149"/>
      <x:c r="AC88" s="149"/>
      <x:c r="AD88" s="149"/>
      <x:c r="AE88" s="149"/>
      <x:c r="AF88" s="149"/>
      <x:c r="AG88" s="149"/>
      <x:c r="AH88" s="149"/>
      <x:c r="AI88" s="149"/>
      <x:c r="AJ88" s="149"/>
      <x:c r="AK88" s="149"/>
      <x:c r="AL88" s="149"/>
      <x:c r="AM88" s="149"/>
      <x:c r="AN88" s="149"/>
      <x:c r="AO88" s="149"/>
      <x:c r="AP88" s="149"/>
      <x:c r="AQ88" s="149"/>
      <x:c r="AR88" s="149"/>
      <x:c r="AS88" s="149"/>
      <x:c r="AT88" s="149"/>
      <x:c r="AU88" s="149"/>
      <x:c r="AV88" s="149"/>
      <x:c r="AW88" s="149"/>
      <x:c r="AX88" s="149"/>
      <x:c r="AY88" s="149"/>
      <x:c r="AZ88" s="149"/>
      <x:c r="BA88" s="149"/>
      <x:c r="BB88" s="149"/>
      <x:c r="BC88" s="149"/>
      <x:c r="BD88" s="149"/>
      <x:c r="BE88" s="149"/>
      <x:c r="BF88" s="149"/>
      <x:c r="BG88" s="149"/>
      <x:c r="BH88" s="149"/>
      <x:c r="BI88" s="149"/>
      <x:c r="BJ88" s="149"/>
      <x:c r="BK88" s="149"/>
      <x:c r="BL88" s="149"/>
      <x:c r="BM88" s="149"/>
      <x:c r="BN88" s="149"/>
      <x:c r="BO88" s="149"/>
      <x:c r="BP88" s="149"/>
      <x:c r="BQ88" s="149"/>
      <x:c r="BR88" s="149"/>
      <x:c r="BS88" s="149"/>
      <x:c r="BT88" s="149"/>
      <x:c r="BU88" s="149"/>
      <x:c r="BV88" s="149"/>
      <x:c r="BW88" s="149"/>
      <x:c r="BX88" s="149"/>
      <x:c r="BY88" s="149"/>
      <x:c r="BZ88" s="149"/>
      <x:c r="CA88" s="149"/>
      <x:c r="CB88" s="149"/>
      <x:c r="CC88" s="149"/>
      <x:c r="CD88" s="149"/>
      <x:c r="CE88" s="149"/>
      <x:c r="CF88" s="149"/>
      <x:c r="CG88" s="149"/>
      <x:c r="CH88" s="149"/>
      <x:c r="CI88" s="149"/>
      <x:c r="CJ88" s="149"/>
      <x:c r="CK88" s="149"/>
      <x:c r="CL88" s="149"/>
      <x:c r="CM88" s="149"/>
      <x:c r="CN88" s="149"/>
      <x:c r="CO88" s="149"/>
      <x:c r="CP88" s="149"/>
      <x:c r="CQ88" s="149"/>
      <x:c r="CR88" s="149"/>
      <x:c r="CS88" s="149"/>
      <x:c r="CT88" s="149"/>
      <x:c r="CU88" s="149"/>
      <x:c r="CV88" s="149"/>
      <x:c r="CW88" s="149"/>
      <x:c r="CX88" s="149"/>
      <x:c r="CY88" s="149"/>
      <x:c r="CZ88" s="149"/>
      <x:c r="DA88" s="149"/>
      <x:c r="DB88" s="149"/>
      <x:c r="DC88" s="149"/>
      <x:c r="DD88" s="149"/>
      <x:c r="DE88" s="149"/>
      <x:c r="DF88" s="149"/>
      <x:c r="DG88" s="149"/>
      <x:c r="DH88" s="149"/>
      <x:c r="DI88" s="149"/>
      <x:c r="DJ88" s="1631"/>
      <x:c r="DK88" s="1631"/>
      <x:c r="DL88" s="1631"/>
      <x:c r="DM88" s="1629"/>
      <x:c r="DN88" s="2141"/>
      <x:c r="DO88" s="1313"/>
      <x:c r="DP88" s="1313"/>
      <x:c r="DQ88" s="1313"/>
      <x:c r="DR88" s="1313"/>
      <x:c r="DS88" s="1313"/>
      <x:c r="DT88" s="1313"/>
      <x:c r="DU88" s="1313"/>
      <x:c r="DV88" s="1313"/>
    </x:row>
    <x:row r="89">
      <x:c r="A89" s="2070"/>
      <x:c r="B89" s="2070"/>
      <x:c r="C89" s="314" t="n">
        <x:v>52.7</x:v>
      </x:c>
      <x:c r="D89" s="315" t="n">
        <x:v>64.3</x:v>
      </x:c>
      <x:c r="E89" s="316" t="n">
        <x:v>0.15888</x:v>
      </x:c>
      <x:c r="F89" s="339"/>
      <x:c r="G89" s="339"/>
      <x:c r="H89" s="339"/>
      <x:c r="I89" s="339"/>
      <x:c r="J89" s="339"/>
      <x:c r="K89" s="339"/>
      <x:c r="L89" s="339"/>
      <x:c r="M89" s="339"/>
      <x:c r="N89" s="339"/>
      <x:c r="O89" s="339"/>
      <x:c r="P89" s="339"/>
      <x:c r="Q89"/>
      <x:c r="R89"/>
      <x:c r="S89"/>
      <x:c r="T89"/>
      <x:c r="U89"/>
      <x:c r="V89"/>
      <x:c r="W89"/>
      <x:c r="X89"/>
      <x:c r="Y89"/>
      <x:c r="Z89" s="149"/>
      <x:c r="AA89" s="149"/>
      <x:c r="AB89" s="149"/>
      <x:c r="AC89" s="149"/>
      <x:c r="AD89" s="149"/>
      <x:c r="AE89" s="149"/>
      <x:c r="AF89" s="149"/>
      <x:c r="AG89" s="149"/>
      <x:c r="AH89" s="149"/>
      <x:c r="AI89" s="149"/>
      <x:c r="AJ89" s="149"/>
      <x:c r="AK89" s="149"/>
      <x:c r="AL89" s="149"/>
      <x:c r="AM89" s="149"/>
      <x:c r="AN89" s="149"/>
      <x:c r="AO89" s="149"/>
      <x:c r="AP89" s="149"/>
      <x:c r="AQ89" s="149"/>
      <x:c r="AR89" s="149"/>
      <x:c r="AS89" s="149"/>
      <x:c r="AT89" s="149"/>
      <x:c r="AU89" s="149"/>
      <x:c r="AV89" s="149"/>
      <x:c r="AW89" s="149"/>
      <x:c r="AX89" s="149"/>
      <x:c r="AY89" s="149"/>
      <x:c r="AZ89" s="149"/>
      <x:c r="BA89" s="149"/>
      <x:c r="BB89" s="149"/>
      <x:c r="BC89" s="149"/>
      <x:c r="BD89" s="149"/>
      <x:c r="BE89" s="149"/>
      <x:c r="BF89" s="149"/>
      <x:c r="BG89" s="149"/>
      <x:c r="BH89" s="149"/>
      <x:c r="BI89" s="149"/>
      <x:c r="BJ89" s="149"/>
      <x:c r="BK89" s="149"/>
      <x:c r="BL89" s="149"/>
      <x:c r="BM89" s="149"/>
      <x:c r="BN89" s="149"/>
      <x:c r="BO89" s="149"/>
      <x:c r="BP89" s="149"/>
      <x:c r="BQ89" s="149"/>
      <x:c r="BR89" s="149"/>
      <x:c r="BS89" s="149"/>
      <x:c r="BT89" s="149"/>
      <x:c r="BU89" s="149"/>
      <x:c r="BV89" s="149"/>
      <x:c r="BW89" s="149"/>
      <x:c r="BX89" s="149"/>
      <x:c r="BY89" s="149"/>
      <x:c r="BZ89" s="149"/>
      <x:c r="CA89" s="149"/>
      <x:c r="CB89" s="149"/>
      <x:c r="CC89" s="149"/>
      <x:c r="CD89" s="149"/>
      <x:c r="CE89" s="149"/>
      <x:c r="CF89" s="149"/>
      <x:c r="CG89" s="149"/>
      <x:c r="CH89" s="149"/>
      <x:c r="CI89" s="149"/>
      <x:c r="CJ89" s="149"/>
      <x:c r="CK89" s="149"/>
      <x:c r="CL89" s="149"/>
      <x:c r="CM89" s="149"/>
      <x:c r="CN89" s="149"/>
      <x:c r="CO89" s="149"/>
      <x:c r="CP89" s="149"/>
      <x:c r="CQ89" s="149"/>
      <x:c r="CR89" s="149"/>
      <x:c r="CS89" s="149"/>
      <x:c r="CT89" s="149"/>
      <x:c r="CU89" s="149"/>
      <x:c r="CV89" s="149"/>
      <x:c r="CW89" s="149"/>
      <x:c r="CX89" s="149"/>
      <x:c r="CY89" s="149"/>
      <x:c r="CZ89" s="149"/>
      <x:c r="DA89" s="149"/>
      <x:c r="DB89" s="149"/>
      <x:c r="DC89" s="149"/>
      <x:c r="DD89" s="149"/>
      <x:c r="DE89" s="149"/>
      <x:c r="DF89" s="149"/>
      <x:c r="DG89" s="149"/>
      <x:c r="DH89" s="149"/>
      <x:c r="DI89" s="149"/>
      <x:c r="DJ89" s="1313"/>
      <x:c r="DK89" s="1313"/>
      <x:c r="DL89" s="1313"/>
      <x:c r="DM89" s="1313"/>
      <x:c r="DN89" s="1313"/>
      <x:c r="DO89" s="1313"/>
      <x:c r="DP89" s="1313"/>
      <x:c r="DQ89" s="1313"/>
      <x:c r="DR89" s="1313"/>
      <x:c r="DS89" s="1313"/>
      <x:c r="DT89" s="1313"/>
      <x:c r="DU89" s="1313"/>
      <x:c r="DV89" s="1313"/>
    </x:row>
    <x:row r="90">
      <x:c r="A90" s="2070"/>
      <x:c r="B90" s="2070"/>
      <x:c r="C90" s="314" t="n">
        <x:v>64.4</x:v>
      </x:c>
      <x:c r="D90" s="315" t="n">
        <x:v>75.5</x:v>
      </x:c>
      <x:c r="E90" s="316" t="n">
        <x:v>0.15887</x:v>
      </x:c>
      <x:c r="F90" s="339"/>
      <x:c r="G90" s="339"/>
      <x:c r="H90" s="339"/>
      <x:c r="I90" s="339"/>
      <x:c r="J90" s="339"/>
      <x:c r="K90" s="339"/>
      <x:c r="L90" s="339"/>
      <x:c r="M90" s="339"/>
      <x:c r="N90" s="339"/>
      <x:c r="O90" s="339"/>
      <x:c r="P90" s="339"/>
      <x:c r="Q90"/>
      <x:c r="R90"/>
      <x:c r="S90"/>
      <x:c r="T90"/>
      <x:c r="U90"/>
      <x:c r="V90"/>
      <x:c r="W90"/>
      <x:c r="X90"/>
      <x:c r="Y90"/>
      <x:c r="Z90" s="149"/>
      <x:c r="AA90" s="149"/>
      <x:c r="AB90" s="149"/>
      <x:c r="AC90" s="149"/>
      <x:c r="AD90" s="149"/>
      <x:c r="AE90" s="149"/>
      <x:c r="AF90" s="149"/>
      <x:c r="AG90" s="149"/>
      <x:c r="AH90" s="149"/>
      <x:c r="AI90" s="149"/>
      <x:c r="AJ90" s="149"/>
      <x:c r="AK90" s="149"/>
      <x:c r="AL90" s="149"/>
      <x:c r="AM90" s="149"/>
      <x:c r="AN90" s="149"/>
      <x:c r="AO90" s="149"/>
      <x:c r="AP90" s="149"/>
      <x:c r="AQ90" s="149"/>
      <x:c r="AR90" s="149"/>
      <x:c r="AS90" s="149"/>
      <x:c r="AT90" s="149"/>
      <x:c r="AU90" s="149"/>
      <x:c r="AV90" s="149"/>
      <x:c r="AW90" s="149"/>
      <x:c r="AX90" s="149"/>
      <x:c r="AY90" s="149"/>
      <x:c r="AZ90" s="149"/>
      <x:c r="BA90" s="149"/>
      <x:c r="BB90" s="149"/>
      <x:c r="BC90" s="149"/>
      <x:c r="BD90" s="149"/>
      <x:c r="BE90" s="149"/>
      <x:c r="BF90" s="149"/>
      <x:c r="BG90" s="149"/>
      <x:c r="BH90" s="149"/>
      <x:c r="BI90" s="149"/>
      <x:c r="BJ90" s="149"/>
      <x:c r="BK90" s="149"/>
      <x:c r="BL90" s="149"/>
      <x:c r="BM90" s="149"/>
      <x:c r="BN90" s="149"/>
      <x:c r="BO90" s="149"/>
      <x:c r="BP90" s="149"/>
      <x:c r="BQ90" s="149"/>
      <x:c r="BR90" s="149"/>
      <x:c r="BS90" s="149"/>
      <x:c r="BT90" s="149"/>
      <x:c r="BU90" s="149"/>
      <x:c r="BV90" s="149"/>
      <x:c r="BW90" s="149"/>
      <x:c r="BX90" s="149"/>
      <x:c r="BY90" s="149"/>
      <x:c r="BZ90" s="149"/>
      <x:c r="CA90" s="149"/>
      <x:c r="CB90" s="149"/>
      <x:c r="CC90" s="149"/>
      <x:c r="CD90" s="149"/>
      <x:c r="CE90" s="149"/>
      <x:c r="CF90" s="149"/>
      <x:c r="CG90" s="149"/>
      <x:c r="CH90" s="149"/>
      <x:c r="CI90" s="149"/>
      <x:c r="CJ90" s="149"/>
      <x:c r="CK90" s="149"/>
      <x:c r="CL90" s="149"/>
      <x:c r="CM90" s="149"/>
      <x:c r="CN90" s="149"/>
      <x:c r="CO90" s="149"/>
      <x:c r="CP90" s="149"/>
      <x:c r="CQ90" s="149"/>
      <x:c r="CR90" s="149"/>
      <x:c r="CS90" s="149"/>
      <x:c r="CT90" s="149"/>
      <x:c r="CU90" s="149"/>
      <x:c r="CV90" s="149"/>
      <x:c r="CW90" s="149"/>
      <x:c r="CX90" s="149"/>
      <x:c r="CY90" s="149"/>
      <x:c r="CZ90" s="149"/>
      <x:c r="DA90" s="149"/>
      <x:c r="DB90" s="149"/>
      <x:c r="DC90" s="149"/>
      <x:c r="DD90" s="149"/>
      <x:c r="DE90" s="149"/>
      <x:c r="DF90" s="149"/>
      <x:c r="DG90" s="149"/>
      <x:c r="DH90" s="149"/>
      <x:c r="DI90" s="149"/>
      <x:c r="DJ90" s="1313"/>
      <x:c r="DK90" s="1313"/>
      <x:c r="DL90" s="1313"/>
      <x:c r="DM90" s="1313"/>
      <x:c r="DN90" s="1313"/>
      <x:c r="DO90" s="1313"/>
      <x:c r="DP90" s="1313"/>
      <x:c r="DQ90" s="1313"/>
      <x:c r="DR90" s="1313"/>
      <x:c r="DS90" s="1313"/>
      <x:c r="DT90" s="1313"/>
      <x:c r="DU90" s="1313"/>
      <x:c r="DV90" s="1313"/>
    </x:row>
    <x:row r="91">
      <x:c r="A91" s="2070"/>
      <x:c r="B91" s="2070"/>
      <x:c r="C91" s="314" t="n">
        <x:v>75.6</x:v>
      </x:c>
      <x:c r="D91" s="315" t="n">
        <x:v>85</x:v>
      </x:c>
      <x:c r="E91" s="316" t="n">
        <x:v>0.15886</x:v>
      </x:c>
      <x:c r="F91" s="339"/>
      <x:c r="G91" s="339"/>
      <x:c r="H91" s="339"/>
      <x:c r="I91" s="339"/>
      <x:c r="J91" s="339"/>
      <x:c r="K91" s="339"/>
      <x:c r="L91" s="339"/>
      <x:c r="M91" s="339"/>
      <x:c r="N91" s="339"/>
      <x:c r="O91" s="339"/>
      <x:c r="P91" s="339"/>
      <x:c r="Q91"/>
      <x:c r="R91"/>
      <x:c r="S91"/>
      <x:c r="T91"/>
      <x:c r="U91"/>
      <x:c r="V91"/>
      <x:c r="W91"/>
      <x:c r="X91"/>
      <x:c r="Y91"/>
      <x:c r="Z91" s="149"/>
      <x:c r="AA91" s="149"/>
      <x:c r="AB91" s="149"/>
      <x:c r="AC91" s="149"/>
      <x:c r="AD91" s="149"/>
      <x:c r="AE91" s="149"/>
      <x:c r="AF91" s="149"/>
      <x:c r="AG91" s="149"/>
      <x:c r="AH91" s="149"/>
      <x:c r="AI91" s="149"/>
      <x:c r="AJ91" s="149"/>
      <x:c r="AK91" s="149"/>
      <x:c r="AL91" s="149"/>
      <x:c r="AM91" s="149"/>
      <x:c r="AN91" s="149"/>
      <x:c r="AO91" s="149"/>
      <x:c r="AP91" s="149"/>
      <x:c r="AQ91" s="149"/>
      <x:c r="AR91" s="149"/>
      <x:c r="AS91" s="149"/>
      <x:c r="AT91" s="149"/>
      <x:c r="AU91" s="149"/>
      <x:c r="AV91" s="149"/>
      <x:c r="AW91" s="149"/>
      <x:c r="AX91" s="149"/>
      <x:c r="AY91" s="149"/>
      <x:c r="AZ91" s="149"/>
      <x:c r="BA91" s="149"/>
      <x:c r="BB91" s="149"/>
      <x:c r="BC91" s="149"/>
      <x:c r="BD91" s="149"/>
      <x:c r="BE91" s="149"/>
      <x:c r="BF91" s="149"/>
      <x:c r="BG91" s="149"/>
      <x:c r="BH91" s="149"/>
      <x:c r="BI91" s="149"/>
      <x:c r="BJ91" s="149"/>
      <x:c r="BK91" s="149"/>
      <x:c r="BL91" s="149"/>
      <x:c r="BM91" s="149"/>
      <x:c r="BN91" s="149"/>
      <x:c r="BO91" s="149"/>
      <x:c r="BP91" s="149"/>
      <x:c r="BQ91" s="149"/>
      <x:c r="BR91" s="149"/>
      <x:c r="BS91" s="149"/>
      <x:c r="BT91" s="149"/>
      <x:c r="BU91" s="149"/>
      <x:c r="BV91" s="149"/>
      <x:c r="BW91" s="149"/>
      <x:c r="BX91" s="149"/>
      <x:c r="BY91" s="149"/>
      <x:c r="BZ91" s="149"/>
      <x:c r="CA91" s="149"/>
      <x:c r="CB91" s="149"/>
      <x:c r="CC91" s="149"/>
      <x:c r="CD91" s="149"/>
      <x:c r="CE91" s="149"/>
      <x:c r="CF91" s="149"/>
      <x:c r="CG91" s="149"/>
      <x:c r="CH91" s="149"/>
      <x:c r="CI91" s="149"/>
      <x:c r="CJ91" s="149"/>
      <x:c r="CK91" s="149"/>
      <x:c r="CL91" s="149"/>
      <x:c r="CM91" s="149"/>
      <x:c r="CN91" s="149"/>
      <x:c r="CO91" s="149"/>
      <x:c r="CP91" s="149"/>
      <x:c r="CQ91" s="149"/>
      <x:c r="CR91" s="149"/>
      <x:c r="CS91" s="149"/>
      <x:c r="CT91" s="149"/>
      <x:c r="CU91" s="149"/>
      <x:c r="CV91" s="149"/>
      <x:c r="CW91" s="149"/>
      <x:c r="CX91" s="149"/>
      <x:c r="CY91" s="149"/>
      <x:c r="CZ91" s="149"/>
      <x:c r="DA91" s="149"/>
      <x:c r="DB91" s="149"/>
      <x:c r="DC91" s="149"/>
      <x:c r="DD91" s="149"/>
      <x:c r="DE91" s="149"/>
      <x:c r="DF91" s="149"/>
      <x:c r="DG91" s="149"/>
      <x:c r="DH91" s="149"/>
      <x:c r="DI91" s="149"/>
      <x:c r="DJ91"/>
      <x:c r="DK91"/>
      <x:c r="DL91"/>
      <x:c r="DM91"/>
      <x:c r="DN91"/>
      <x:c r="DO91"/>
      <x:c r="DP91"/>
      <x:c r="DQ91"/>
      <x:c r="DR91"/>
      <x:c r="DS91"/>
      <x:c r="DT91"/>
      <x:c r="DU91"/>
      <x:c r="DV91"/>
    </x:row>
    <x:row r="92">
      <x:c r="A92" s="2070"/>
      <x:c r="B92" s="2070"/>
      <x:c r="C92" s="314" t="n">
        <x:v>85</x:v>
      </x:c>
      <x:c r="D92" s="315" t="n">
        <x:v>96</x:v>
      </x:c>
      <x:c r="E92" s="317" t="n">
        <x:v>0.15885</x:v>
      </x:c>
      <x:c r="F92" s="339"/>
      <x:c r="G92" s="339"/>
      <x:c r="H92" s="339"/>
      <x:c r="I92" s="339"/>
      <x:c r="J92" s="339"/>
      <x:c r="K92" s="339"/>
      <x:c r="L92" s="339"/>
      <x:c r="M92" s="339"/>
      <x:c r="N92" s="339"/>
      <x:c r="O92" s="339"/>
      <x:c r="P92" s="339"/>
      <x:c r="Q92"/>
      <x:c r="R92"/>
      <x:c r="S92"/>
      <x:c r="T92"/>
      <x:c r="U92"/>
      <x:c r="V92"/>
      <x:c r="W92"/>
      <x:c r="X92"/>
      <x:c r="Y92"/>
      <x:c r="Z92" s="149"/>
      <x:c r="AA92" s="149"/>
      <x:c r="AB92" s="149"/>
      <x:c r="AC92" s="149"/>
      <x:c r="AD92" s="149"/>
      <x:c r="AE92" s="149"/>
      <x:c r="AF92" s="149"/>
      <x:c r="AG92" s="149"/>
      <x:c r="AH92" s="149"/>
      <x:c r="AI92" s="149"/>
      <x:c r="AJ92" s="149"/>
      <x:c r="AK92" s="149"/>
      <x:c r="AL92" s="149"/>
      <x:c r="AM92" s="149"/>
      <x:c r="AN92" s="149"/>
      <x:c r="AO92" s="149"/>
      <x:c r="AP92" s="149"/>
      <x:c r="AQ92" s="149"/>
      <x:c r="AR92" s="149"/>
      <x:c r="AS92" s="149"/>
      <x:c r="AT92" s="149"/>
      <x:c r="AU92" s="149"/>
      <x:c r="AV92" s="149"/>
      <x:c r="AW92" s="149"/>
      <x:c r="AX92" s="149"/>
      <x:c r="AY92" s="149"/>
      <x:c r="AZ92" s="149"/>
      <x:c r="BA92" s="149"/>
      <x:c r="BB92" s="149"/>
      <x:c r="BC92" s="149"/>
      <x:c r="BD92" s="149"/>
      <x:c r="BE92" s="149"/>
      <x:c r="BF92" s="149"/>
      <x:c r="BG92" s="149"/>
      <x:c r="BH92" s="149"/>
      <x:c r="BI92" s="149"/>
      <x:c r="BJ92" s="149"/>
      <x:c r="BK92" s="149"/>
      <x:c r="BL92" s="149"/>
      <x:c r="BM92" s="149"/>
      <x:c r="BN92" s="149"/>
      <x:c r="BO92" s="149"/>
      <x:c r="BP92" s="149"/>
      <x:c r="BQ92" s="149"/>
      <x:c r="BR92" s="149"/>
      <x:c r="BS92" s="149"/>
      <x:c r="BT92" s="149"/>
      <x:c r="BU92" s="149"/>
      <x:c r="BV92" s="149"/>
      <x:c r="BW92" s="149"/>
      <x:c r="BX92" s="149"/>
      <x:c r="BY92" s="149"/>
      <x:c r="BZ92" s="149"/>
      <x:c r="CA92" s="149"/>
      <x:c r="CB92" s="149"/>
      <x:c r="CC92" s="149"/>
      <x:c r="CD92" s="149"/>
      <x:c r="CE92" s="149"/>
      <x:c r="CF92" s="149"/>
      <x:c r="CG92" s="149"/>
      <x:c r="CH92" s="149"/>
      <x:c r="CI92" s="149"/>
      <x:c r="CJ92" s="149"/>
      <x:c r="CK92" s="149"/>
      <x:c r="CL92" s="149"/>
      <x:c r="CM92" s="149"/>
      <x:c r="CN92" s="149"/>
      <x:c r="CO92" s="149"/>
      <x:c r="CP92" s="149"/>
      <x:c r="CQ92" s="149"/>
      <x:c r="CR92" s="149"/>
      <x:c r="CS92" s="149"/>
      <x:c r="CT92" s="149"/>
      <x:c r="CU92" s="149"/>
      <x:c r="CV92" s="149"/>
      <x:c r="CW92" s="149"/>
      <x:c r="CX92" s="149"/>
      <x:c r="CY92" s="149"/>
      <x:c r="CZ92" s="149"/>
      <x:c r="DA92" s="149"/>
      <x:c r="DB92" s="149"/>
      <x:c r="DC92" s="149"/>
      <x:c r="DD92" s="149"/>
      <x:c r="DE92" s="149"/>
      <x:c r="DF92" s="149"/>
      <x:c r="DG92" s="149"/>
      <x:c r="DH92" s="149"/>
      <x:c r="DI92" s="149"/>
      <x:c r="DJ92"/>
      <x:c r="DK92"/>
      <x:c r="DL92"/>
      <x:c r="DM92"/>
      <x:c r="DN92"/>
      <x:c r="DO92"/>
      <x:c r="DP92"/>
      <x:c r="DQ92"/>
      <x:c r="DR92"/>
      <x:c r="DS92"/>
      <x:c r="DT92"/>
      <x:c r="DU92"/>
      <x:c r="DV92"/>
    </x:row>
    <x:row r="93">
      <x:c r="A93" s="2070"/>
      <x:c r="B93" s="2070"/>
      <x:c r="C93" s="2070"/>
      <x:c r="D93" s="2070"/>
      <x:c r="E93" s="2070"/>
      <x:c r="F93" s="339"/>
      <x:c r="G93" s="339"/>
      <x:c r="H93" s="339"/>
      <x:c r="I93" s="339"/>
      <x:c r="J93" s="339"/>
      <x:c r="K93" s="339"/>
      <x:c r="L93" s="339"/>
      <x:c r="M93" s="339"/>
      <x:c r="N93" s="339"/>
      <x:c r="O93" s="339"/>
      <x:c r="P93" s="339"/>
      <x:c r="Q93"/>
      <x:c r="R93"/>
      <x:c r="S93"/>
      <x:c r="T93"/>
      <x:c r="U93"/>
      <x:c r="V93"/>
      <x:c r="W93"/>
      <x:c r="X93"/>
      <x:c r="Y93"/>
      <x:c r="Z93" s="149"/>
      <x:c r="AA93" s="149"/>
      <x:c r="AB93" s="149"/>
      <x:c r="AC93" s="149"/>
      <x:c r="AD93" s="149"/>
      <x:c r="AE93" s="149"/>
      <x:c r="AF93" s="149"/>
      <x:c r="AG93" s="149"/>
      <x:c r="AH93" s="149"/>
      <x:c r="AI93" s="149"/>
      <x:c r="AJ93" s="149"/>
      <x:c r="AK93" s="149"/>
      <x:c r="AL93" s="149"/>
      <x:c r="AM93" s="149"/>
      <x:c r="AN93" s="149"/>
      <x:c r="AO93" s="149"/>
      <x:c r="AP93" s="149"/>
      <x:c r="AQ93" s="149"/>
      <x:c r="AR93" s="149"/>
      <x:c r="AS93" s="149"/>
      <x:c r="AT93" s="149"/>
      <x:c r="AU93" s="149"/>
      <x:c r="AV93" s="149"/>
      <x:c r="AW93" s="149"/>
      <x:c r="AX93" s="149"/>
      <x:c r="AY93" s="149"/>
      <x:c r="AZ93" s="149"/>
      <x:c r="BA93" s="149"/>
      <x:c r="BB93" s="149"/>
      <x:c r="BC93" s="149"/>
      <x:c r="BD93" s="149"/>
      <x:c r="BE93" s="149"/>
      <x:c r="BF93" s="149"/>
      <x:c r="BG93" s="149"/>
      <x:c r="BH93" s="149"/>
      <x:c r="BI93" s="149"/>
      <x:c r="BJ93" s="149"/>
      <x:c r="BK93" s="149"/>
      <x:c r="BL93" s="149"/>
      <x:c r="BM93" s="149"/>
      <x:c r="BN93" s="149"/>
      <x:c r="BO93" s="149"/>
      <x:c r="BP93" s="149"/>
      <x:c r="BQ93" s="149"/>
      <x:c r="BR93" s="149"/>
      <x:c r="BS93" s="149"/>
      <x:c r="BT93" s="149"/>
      <x:c r="BU93" s="149"/>
      <x:c r="BV93" s="149"/>
      <x:c r="BW93" s="149"/>
      <x:c r="BX93" s="149"/>
      <x:c r="BY93" s="149"/>
      <x:c r="BZ93" s="149"/>
      <x:c r="CA93" s="149"/>
      <x:c r="CB93" s="149"/>
      <x:c r="CC93" s="149"/>
      <x:c r="CD93" s="149"/>
      <x:c r="CE93" s="149"/>
      <x:c r="CF93" s="149"/>
      <x:c r="CG93" s="149"/>
      <x:c r="CH93" s="149"/>
      <x:c r="CI93" s="149"/>
      <x:c r="CJ93" s="149"/>
      <x:c r="CK93" s="149"/>
      <x:c r="CL93" s="149"/>
      <x:c r="CM93" s="149"/>
      <x:c r="CN93" s="149"/>
      <x:c r="CO93" s="149"/>
      <x:c r="CP93" s="149"/>
      <x:c r="CQ93" s="149"/>
      <x:c r="CR93" s="149"/>
      <x:c r="CS93" s="149"/>
      <x:c r="CT93" s="149"/>
      <x:c r="CU93" s="149"/>
      <x:c r="CV93" s="149"/>
      <x:c r="CW93" s="149"/>
      <x:c r="CX93" s="149"/>
      <x:c r="CY93" s="149"/>
      <x:c r="CZ93" s="149"/>
      <x:c r="DA93" s="149"/>
      <x:c r="DB93" s="149"/>
      <x:c r="DC93" s="149"/>
      <x:c r="DD93" s="149"/>
      <x:c r="DE93" s="149"/>
      <x:c r="DF93" s="149"/>
      <x:c r="DG93" s="149"/>
      <x:c r="DH93" s="149"/>
      <x:c r="DI93" s="149"/>
      <x:c r="DJ93"/>
      <x:c r="DK93"/>
      <x:c r="DL93"/>
      <x:c r="DM93"/>
      <x:c r="DN93"/>
      <x:c r="DO93"/>
      <x:c r="DP93"/>
      <x:c r="DQ93"/>
      <x:c r="DR93"/>
      <x:c r="DS93"/>
      <x:c r="DT93"/>
      <x:c r="DU93"/>
      <x:c r="DV93"/>
    </x:row>
    <x:row r="94">
      <x:c r="A94" s="2070"/>
      <x:c r="B94" s="2070"/>
      <x:c r="C94" s="2070"/>
      <x:c r="D94" s="2070"/>
      <x:c r="E94" s="2070"/>
      <x:c r="F94" s="339"/>
      <x:c r="G94" s="339"/>
      <x:c r="H94" s="339"/>
      <x:c r="I94" s="339"/>
      <x:c r="J94" s="339"/>
      <x:c r="K94" s="339"/>
      <x:c r="L94" s="339"/>
      <x:c r="M94" s="339"/>
      <x:c r="N94" s="339"/>
      <x:c r="O94" s="339"/>
      <x:c r="P94" s="339"/>
      <x:c r="Q94"/>
      <x:c r="R94"/>
      <x:c r="S94"/>
      <x:c r="T94"/>
      <x:c r="U94"/>
      <x:c r="V94"/>
      <x:c r="W94"/>
      <x:c r="X94"/>
      <x:c r="Y94"/>
      <x:c r="Z94" s="149"/>
      <x:c r="AA94" s="149"/>
      <x:c r="AB94" s="149"/>
      <x:c r="AC94" s="149"/>
      <x:c r="AD94" s="149"/>
      <x:c r="AE94" s="149"/>
      <x:c r="AF94" s="149"/>
      <x:c r="AG94" s="149"/>
      <x:c r="AH94" s="149"/>
      <x:c r="AI94" s="149"/>
      <x:c r="AJ94" s="149"/>
      <x:c r="AK94" s="149"/>
      <x:c r="AL94" s="149"/>
      <x:c r="AM94" s="149"/>
      <x:c r="AN94" s="149"/>
      <x:c r="AO94" s="149"/>
      <x:c r="AP94" s="149"/>
      <x:c r="AQ94" s="149"/>
      <x:c r="AR94" s="149"/>
      <x:c r="AS94" s="149"/>
      <x:c r="AT94" s="149"/>
      <x:c r="AU94" s="149"/>
      <x:c r="AV94" s="149"/>
      <x:c r="AW94" s="149"/>
      <x:c r="AX94" s="149"/>
      <x:c r="AY94" s="149"/>
      <x:c r="AZ94" s="149"/>
      <x:c r="BA94" s="149"/>
      <x:c r="BB94" s="149"/>
      <x:c r="BC94" s="149"/>
      <x:c r="BD94" s="149"/>
      <x:c r="BE94" s="149"/>
      <x:c r="BF94" s="149"/>
      <x:c r="BG94" s="149"/>
      <x:c r="BH94" s="149"/>
      <x:c r="BI94" s="149"/>
      <x:c r="BJ94" s="149"/>
      <x:c r="BK94" s="149"/>
      <x:c r="BL94" s="149"/>
      <x:c r="BM94" s="149"/>
      <x:c r="BN94" s="149"/>
      <x:c r="BO94" s="149"/>
      <x:c r="BP94" s="149"/>
      <x:c r="BQ94" s="149"/>
      <x:c r="BR94" s="149"/>
      <x:c r="BS94" s="149"/>
      <x:c r="BT94" s="149"/>
      <x:c r="BU94" s="149"/>
      <x:c r="BV94" s="149"/>
      <x:c r="BW94" s="149"/>
      <x:c r="BX94" s="149"/>
      <x:c r="BY94" s="149"/>
      <x:c r="BZ94" s="149"/>
      <x:c r="CA94" s="149"/>
      <x:c r="CB94" s="149"/>
      <x:c r="CC94" s="149"/>
      <x:c r="CD94" s="149"/>
      <x:c r="CE94" s="149"/>
      <x:c r="CF94" s="149"/>
      <x:c r="CG94" s="149"/>
      <x:c r="CH94" s="149"/>
      <x:c r="CI94" s="149"/>
      <x:c r="CJ94" s="149"/>
      <x:c r="CK94" s="149"/>
      <x:c r="CL94" s="149"/>
      <x:c r="CM94" s="149"/>
      <x:c r="CN94" s="149"/>
      <x:c r="CO94" s="149"/>
      <x:c r="CP94" s="149"/>
      <x:c r="CQ94" s="149"/>
      <x:c r="CR94" s="149"/>
      <x:c r="CS94" s="149"/>
      <x:c r="CT94" s="149"/>
      <x:c r="CU94" s="149"/>
      <x:c r="CV94" s="149"/>
      <x:c r="CW94" s="149"/>
      <x:c r="CX94" s="149"/>
      <x:c r="CY94" s="149"/>
      <x:c r="CZ94" s="149"/>
      <x:c r="DA94" s="149"/>
      <x:c r="DB94" s="149"/>
      <x:c r="DC94" s="149"/>
      <x:c r="DD94" s="149"/>
      <x:c r="DE94" s="149"/>
      <x:c r="DF94" s="149"/>
      <x:c r="DG94" s="149"/>
      <x:c r="DH94" s="149"/>
      <x:c r="DI94" s="149"/>
      <x:c r="DJ94"/>
      <x:c r="DK94"/>
      <x:c r="DL94"/>
      <x:c r="DM94"/>
      <x:c r="DN94"/>
      <x:c r="DO94"/>
      <x:c r="DP94"/>
      <x:c r="DQ94"/>
      <x:c r="DR94"/>
      <x:c r="DS94"/>
      <x:c r="DT94"/>
      <x:c r="DU94"/>
      <x:c r="DV94"/>
    </x:row>
    <x:row r="95">
      <x:c r="A95" s="2070"/>
      <x:c r="B95" s="2070"/>
      <x:c r="C95" s="2070"/>
      <x:c r="D95" s="2070"/>
      <x:c r="E95" s="2070"/>
      <x:c r="F95" s="339"/>
      <x:c r="G95" s="339"/>
      <x:c r="H95" s="339"/>
      <x:c r="I95" s="339"/>
      <x:c r="J95" s="339"/>
      <x:c r="K95" s="339"/>
      <x:c r="L95" s="339"/>
      <x:c r="M95" s="339"/>
      <x:c r="N95" s="339"/>
      <x:c r="O95" s="339"/>
      <x:c r="P95" s="339"/>
      <x:c r="Q95"/>
      <x:c r="R95"/>
      <x:c r="S95"/>
      <x:c r="T95"/>
      <x:c r="U95"/>
      <x:c r="V95"/>
      <x:c r="W95"/>
      <x:c r="X95"/>
      <x:c r="Y95"/>
      <x:c r="Z95" s="149"/>
      <x:c r="AA95" s="149"/>
      <x:c r="AB95" s="149"/>
      <x:c r="AC95" s="149"/>
      <x:c r="AD95" s="149"/>
      <x:c r="AE95" s="149"/>
      <x:c r="AF95" s="149"/>
      <x:c r="AG95" s="149"/>
      <x:c r="AH95" s="149"/>
      <x:c r="AI95" s="149"/>
      <x:c r="AJ95" s="149"/>
      <x:c r="AK95" s="149"/>
      <x:c r="AL95" s="149"/>
      <x:c r="AM95" s="149"/>
      <x:c r="AN95" s="149"/>
      <x:c r="AO95" s="149"/>
      <x:c r="AP95" s="149"/>
      <x:c r="AQ95" s="149"/>
      <x:c r="AR95" s="149"/>
      <x:c r="AS95" s="149"/>
      <x:c r="AT95" s="149"/>
      <x:c r="AU95" s="149"/>
      <x:c r="AV95" s="149"/>
      <x:c r="AW95" s="149"/>
      <x:c r="AX95" s="149"/>
      <x:c r="AY95" s="149"/>
      <x:c r="AZ95" s="149"/>
      <x:c r="BA95" s="149"/>
      <x:c r="BB95" s="149"/>
      <x:c r="BC95" s="149"/>
      <x:c r="BD95" s="149"/>
      <x:c r="BE95" s="149"/>
      <x:c r="BF95" s="149"/>
      <x:c r="BG95" s="149"/>
      <x:c r="BH95" s="149"/>
      <x:c r="BI95" s="149"/>
      <x:c r="BJ95" s="149"/>
      <x:c r="BK95" s="149"/>
      <x:c r="BL95" s="149"/>
      <x:c r="BM95" s="149"/>
      <x:c r="BN95" s="149"/>
      <x:c r="BO95" s="149"/>
      <x:c r="BP95" s="149"/>
      <x:c r="BQ95" s="149"/>
      <x:c r="BR95" s="149"/>
      <x:c r="BS95" s="149"/>
      <x:c r="BT95" s="149"/>
      <x:c r="BU95" s="149"/>
      <x:c r="BV95" s="149"/>
      <x:c r="BW95" s="149"/>
      <x:c r="BX95" s="149"/>
      <x:c r="BY95" s="149"/>
      <x:c r="BZ95" s="149"/>
      <x:c r="CA95" s="149"/>
      <x:c r="CB95" s="149"/>
      <x:c r="CC95" s="149"/>
      <x:c r="CD95" s="149"/>
      <x:c r="CE95" s="149"/>
      <x:c r="CF95" s="149"/>
      <x:c r="CG95" s="149"/>
      <x:c r="CH95" s="149"/>
      <x:c r="CI95" s="149"/>
      <x:c r="CJ95" s="149"/>
      <x:c r="CK95" s="149"/>
      <x:c r="CL95" s="149"/>
      <x:c r="CM95" s="149"/>
      <x:c r="CN95" s="149"/>
      <x:c r="CO95" s="149"/>
      <x:c r="CP95" s="149"/>
      <x:c r="CQ95" s="149"/>
      <x:c r="CR95" s="149"/>
      <x:c r="CS95" s="149"/>
      <x:c r="CT95" s="149"/>
      <x:c r="CU95" s="149"/>
      <x:c r="CV95" s="149"/>
      <x:c r="CW95" s="149"/>
      <x:c r="CX95" s="149"/>
      <x:c r="CY95" s="149"/>
      <x:c r="CZ95" s="149"/>
      <x:c r="DA95" s="149"/>
      <x:c r="DB95" s="149"/>
      <x:c r="DC95" s="149"/>
      <x:c r="DD95" s="149"/>
      <x:c r="DE95" s="149"/>
      <x:c r="DF95" s="149"/>
      <x:c r="DG95" s="149"/>
      <x:c r="DH95" s="149"/>
      <x:c r="DI95" s="149"/>
      <x:c r="DJ95"/>
      <x:c r="DK95"/>
      <x:c r="DL95"/>
      <x:c r="DM95"/>
      <x:c r="DN95"/>
      <x:c r="DO95"/>
      <x:c r="DP95"/>
      <x:c r="DQ95"/>
      <x:c r="DR95"/>
      <x:c r="DS95"/>
      <x:c r="DT95"/>
      <x:c r="DU95"/>
      <x:c r="DV95"/>
    </x:row>
    <x:row r="96">
      <x:c r="A96" s="2070"/>
      <x:c r="B96" s="2070"/>
      <x:c r="C96" s="2070"/>
      <x:c r="D96" s="2070"/>
      <x:c r="E96" s="2070"/>
      <x:c r="F96" s="339"/>
      <x:c r="G96" s="339"/>
      <x:c r="H96" s="339"/>
      <x:c r="I96" s="339"/>
      <x:c r="J96" s="339"/>
      <x:c r="K96" s="339"/>
      <x:c r="L96" s="339"/>
      <x:c r="M96" s="339"/>
      <x:c r="N96" s="339"/>
      <x:c r="O96" s="339"/>
      <x:c r="P96" s="339"/>
      <x:c r="Q96"/>
      <x:c r="R96"/>
      <x:c r="S96"/>
      <x:c r="T96"/>
      <x:c r="U96"/>
      <x:c r="V96"/>
      <x:c r="W96"/>
      <x:c r="X96"/>
      <x:c r="Y96"/>
      <x:c r="Z96" s="149"/>
      <x:c r="AA96" s="149"/>
      <x:c r="AB96" s="149"/>
      <x:c r="AC96" s="149"/>
      <x:c r="AD96" s="149"/>
      <x:c r="AE96" s="149"/>
      <x:c r="AF96" s="149"/>
      <x:c r="AG96" s="149"/>
      <x:c r="AH96" s="149"/>
      <x:c r="AI96" s="149"/>
      <x:c r="AJ96" s="149"/>
      <x:c r="AK96" s="149"/>
      <x:c r="AL96" s="149"/>
      <x:c r="AM96" s="149"/>
      <x:c r="AN96" s="149"/>
      <x:c r="AO96" s="149"/>
      <x:c r="AP96" s="149"/>
      <x:c r="AQ96" s="149"/>
      <x:c r="AR96" s="149"/>
      <x:c r="AS96" s="149"/>
      <x:c r="AT96" s="149"/>
      <x:c r="AU96" s="149"/>
      <x:c r="AV96" s="149"/>
      <x:c r="AW96" s="149"/>
      <x:c r="AX96" s="149"/>
      <x:c r="AY96" s="149"/>
      <x:c r="AZ96" s="149"/>
      <x:c r="BA96" s="149"/>
      <x:c r="BB96" s="149"/>
      <x:c r="BC96" s="149"/>
      <x:c r="BD96" s="149"/>
      <x:c r="BE96" s="149"/>
      <x:c r="BF96" s="149"/>
      <x:c r="BG96" s="149"/>
      <x:c r="BH96" s="149"/>
      <x:c r="BI96" s="149"/>
      <x:c r="BJ96" s="149"/>
      <x:c r="BK96" s="149"/>
      <x:c r="BL96" s="149"/>
      <x:c r="BM96" s="149"/>
      <x:c r="BN96" s="149"/>
      <x:c r="BO96" s="149"/>
      <x:c r="BP96" s="149"/>
      <x:c r="BQ96" s="149"/>
      <x:c r="BR96" s="149"/>
      <x:c r="BS96" s="149"/>
      <x:c r="BT96" s="149"/>
      <x:c r="BU96" s="149"/>
      <x:c r="BV96" s="149"/>
      <x:c r="BW96" s="149"/>
      <x:c r="BX96" s="149"/>
      <x:c r="BY96" s="149"/>
      <x:c r="BZ96" s="149"/>
      <x:c r="CA96" s="149"/>
      <x:c r="CB96" s="149"/>
      <x:c r="CC96" s="149"/>
      <x:c r="CD96" s="149"/>
      <x:c r="CE96" s="149"/>
      <x:c r="CF96" s="149"/>
      <x:c r="CG96" s="149"/>
      <x:c r="CH96" s="149"/>
      <x:c r="CI96" s="149"/>
      <x:c r="CJ96" s="149"/>
      <x:c r="CK96" s="149"/>
      <x:c r="CL96" s="149"/>
      <x:c r="CM96" s="149"/>
      <x:c r="CN96" s="149"/>
      <x:c r="CO96" s="149"/>
      <x:c r="CP96" s="149"/>
      <x:c r="CQ96" s="149"/>
      <x:c r="CR96" s="149"/>
      <x:c r="CS96" s="149"/>
      <x:c r="CT96" s="149"/>
      <x:c r="CU96" s="149"/>
      <x:c r="CV96" s="149"/>
      <x:c r="CW96" s="149"/>
      <x:c r="CX96" s="149"/>
      <x:c r="CY96" s="149"/>
      <x:c r="CZ96" s="149"/>
      <x:c r="DA96" s="149"/>
      <x:c r="DB96" s="149"/>
      <x:c r="DC96" s="149"/>
      <x:c r="DD96" s="149"/>
      <x:c r="DE96" s="149"/>
      <x:c r="DF96" s="149"/>
      <x:c r="DG96" s="149"/>
      <x:c r="DH96" s="149"/>
      <x:c r="DI96" s="149"/>
      <x:c r="DJ96"/>
      <x:c r="DK96"/>
      <x:c r="DL96"/>
      <x:c r="DM96"/>
      <x:c r="DN96"/>
      <x:c r="DO96"/>
      <x:c r="DP96"/>
      <x:c r="DQ96"/>
      <x:c r="DR96"/>
      <x:c r="DS96"/>
      <x:c r="DT96"/>
      <x:c r="DU96"/>
      <x:c r="DV96"/>
    </x:row>
    <x:row r="97" hidden="1">
      <x:c r="A97" s="2070"/>
      <x:c r="B97" s="2070"/>
      <x:c r="C97" s="2070"/>
      <x:c r="D97" s="2070"/>
      <x:c r="E97" s="2070"/>
      <x:c r="F97" s="339"/>
      <x:c r="G97" s="339"/>
      <x:c r="H97" s="339"/>
      <x:c r="I97" s="339"/>
      <x:c r="J97" s="339"/>
      <x:c r="K97" s="339"/>
      <x:c r="L97" s="339"/>
      <x:c r="M97" s="339"/>
      <x:c r="N97" s="339"/>
      <x:c r="O97" s="339"/>
      <x:c r="P97" s="339"/>
      <x:c r="Q97"/>
      <x:c r="R97"/>
      <x:c r="S97"/>
      <x:c r="T97" s="149" t="str">
        <x:v>Density to</x:v>
      </x:c>
      <x:c r="U97" s="149"/>
      <x:c r="V97" s="149"/>
      <x:c r="W97" s="149"/>
      <x:c r="X97" s="149"/>
      <x:c r="Y97" s="149" t="str">
        <x:v>Density to</x:v>
      </x:c>
      <x:c r="Z97" s="149"/>
      <x:c r="AA97" s="149"/>
      <x:c r="AB97" s="149"/>
      <x:c r="AC97" s="149"/>
      <x:c r="AD97" s="149"/>
      <x:c r="AE97" s="149"/>
      <x:c r="AF97" s="149"/>
      <x:c r="AG97" s="149"/>
      <x:c r="AH97" s="149"/>
      <x:c r="AI97" s="149"/>
      <x:c r="AJ97" s="149"/>
      <x:c r="AK97" s="149"/>
      <x:c r="AL97" s="149"/>
      <x:c r="AM97" s="149"/>
      <x:c r="AN97" s="149"/>
      <x:c r="AO97" s="149"/>
      <x:c r="AP97" s="149"/>
      <x:c r="AQ97" s="149"/>
      <x:c r="AR97" s="149"/>
      <x:c r="AS97" s="149"/>
      <x:c r="AT97" s="149"/>
      <x:c r="AU97" s="149"/>
      <x:c r="AV97" s="149"/>
      <x:c r="AW97" s="149"/>
      <x:c r="AX97" s="149"/>
      <x:c r="AY97" s="149"/>
      <x:c r="AZ97" s="149"/>
      <x:c r="BA97" s="149"/>
      <x:c r="BB97" s="149"/>
      <x:c r="BC97" s="149"/>
      <x:c r="BD97" s="149"/>
      <x:c r="BE97" s="149"/>
      <x:c r="BF97" s="149"/>
      <x:c r="BG97" s="149"/>
      <x:c r="BH97" s="149"/>
      <x:c r="BI97" s="149"/>
      <x:c r="BJ97" s="149"/>
      <x:c r="BK97" s="149"/>
      <x:c r="BL97" s="149"/>
      <x:c r="BM97" s="149"/>
      <x:c r="BN97" s="149"/>
      <x:c r="BO97" s="149"/>
      <x:c r="BP97" s="149"/>
      <x:c r="BQ97" s="149"/>
      <x:c r="BR97" s="149"/>
      <x:c r="BS97" s="149"/>
      <x:c r="BT97" s="149"/>
      <x:c r="BU97" s="149"/>
      <x:c r="BV97" s="149"/>
      <x:c r="BW97" s="149"/>
      <x:c r="BX97" s="149"/>
      <x:c r="BY97" s="149"/>
      <x:c r="BZ97" s="149"/>
      <x:c r="CA97" s="149"/>
      <x:c r="CB97" s="149"/>
      <x:c r="CC97" s="149"/>
      <x:c r="CD97" s="149"/>
      <x:c r="CE97" s="149"/>
      <x:c r="CF97" s="149"/>
      <x:c r="CG97" s="149"/>
      <x:c r="CH97" s="149"/>
      <x:c r="CI97" s="149"/>
      <x:c r="CJ97" s="149"/>
      <x:c r="CK97" s="149"/>
      <x:c r="CL97" s="149"/>
      <x:c r="CM97" s="149"/>
      <x:c r="CN97" s="149"/>
      <x:c r="CO97" s="149"/>
      <x:c r="CP97" s="149"/>
      <x:c r="CQ97" s="149"/>
      <x:c r="CR97" s="149"/>
      <x:c r="CS97" s="149"/>
      <x:c r="CT97" s="149"/>
      <x:c r="CU97" s="149"/>
      <x:c r="CV97" s="149"/>
      <x:c r="CW97" s="149"/>
      <x:c r="CX97" s="149"/>
      <x:c r="CY97" s="149"/>
      <x:c r="CZ97" s="149"/>
      <x:c r="DA97" s="149"/>
      <x:c r="DB97" s="149"/>
      <x:c r="DC97" s="149"/>
      <x:c r="DD97" s="149"/>
      <x:c r="DE97" s="149"/>
      <x:c r="DF97" s="149"/>
      <x:c r="DG97" s="149"/>
      <x:c r="DH97" s="149"/>
      <x:c r="DI97" s="149"/>
      <x:c r="DJ97"/>
      <x:c r="DK97"/>
      <x:c r="DL97"/>
      <x:c r="DM97"/>
      <x:c r="DN97"/>
      <x:c r="DO97"/>
      <x:c r="DP97"/>
      <x:c r="DQ97"/>
      <x:c r="DR97"/>
      <x:c r="DS97"/>
      <x:c r="DT97"/>
      <x:c r="DU97"/>
      <x:c r="DV97"/>
    </x:row>
    <x:row r="98" hidden="1">
      <x:c r="A98" s="2070"/>
      <x:c r="B98" s="2070"/>
      <x:c r="C98" s="2070"/>
      <x:c r="D98" s="2070"/>
      <x:c r="E98" s="2070"/>
      <x:c r="F98" s="339"/>
      <x:c r="G98" s="339"/>
      <x:c r="H98" s="339"/>
      <x:c r="I98" s="339"/>
      <x:c r="J98" s="339"/>
      <x:c r="K98" s="339"/>
      <x:c r="L98" s="339"/>
      <x:c r="M98" s="339"/>
      <x:c r="N98" s="339"/>
      <x:c r="O98" s="339"/>
      <x:c r="P98" s="339"/>
      <x:c r="Q98"/>
      <x:c r="R98"/>
      <x:c r="S98"/>
      <x:c r="T98" s="149" t="n">
        <x:v>15</x:v>
      </x:c>
      <x:c r="U98" s="149"/>
      <x:c r="V98" s="149"/>
      <x:c r="W98" s="149"/>
      <x:c r="X98" s="149"/>
      <x:c r="Y98" s="149" t="n">
        <x:v>15</x:v>
      </x:c>
      <x:c r="Z98" s="149" t="str">
        <x:v>FACTOR</x:v>
      </x:c>
      <x:c r="AA98" s="149"/>
      <x:c r="AB98" s="149"/>
      <x:c r="AC98" s="149"/>
      <x:c r="AD98" s="149"/>
      <x:c r="AE98" s="149"/>
      <x:c r="AF98" s="149"/>
      <x:c r="AG98" s="149"/>
      <x:c r="AH98" s="149"/>
      <x:c r="AI98" s="149"/>
      <x:c r="AJ98" s="149"/>
      <x:c r="AK98" s="149"/>
      <x:c r="AL98" s="149"/>
      <x:c r="AM98" s="149"/>
      <x:c r="AN98" s="149"/>
      <x:c r="AO98" s="149"/>
      <x:c r="AP98" s="149"/>
      <x:c r="AQ98" s="149"/>
      <x:c r="AR98" s="149"/>
      <x:c r="AS98" s="149"/>
      <x:c r="AT98" s="149"/>
      <x:c r="AU98" s="149"/>
      <x:c r="AV98" s="149"/>
      <x:c r="AW98" s="149"/>
      <x:c r="AX98" s="149"/>
      <x:c r="AY98" s="149"/>
      <x:c r="AZ98" s="149"/>
      <x:c r="BA98" s="149"/>
      <x:c r="BB98" s="149"/>
      <x:c r="BC98" s="149"/>
      <x:c r="BD98" s="149"/>
      <x:c r="BE98" s="149"/>
      <x:c r="BF98" s="149"/>
      <x:c r="BG98" s="149"/>
      <x:c r="BH98" s="149"/>
      <x:c r="BI98" s="149"/>
      <x:c r="BJ98" s="149"/>
      <x:c r="BK98" s="149"/>
      <x:c r="BL98" s="149"/>
      <x:c r="BM98" s="149"/>
      <x:c r="BN98" s="149"/>
      <x:c r="BO98" s="149"/>
      <x:c r="BP98" s="149"/>
      <x:c r="BQ98" s="149"/>
      <x:c r="BR98" s="149"/>
      <x:c r="BS98" s="149"/>
      <x:c r="BT98" s="149"/>
      <x:c r="BU98" s="149"/>
      <x:c r="BV98" s="149"/>
      <x:c r="BW98" s="149"/>
      <x:c r="BX98" s="149"/>
      <x:c r="BY98" s="149"/>
      <x:c r="BZ98" s="149"/>
      <x:c r="CA98" s="149"/>
      <x:c r="CB98" s="149"/>
      <x:c r="CC98" s="149"/>
      <x:c r="CD98" s="149"/>
      <x:c r="CE98" s="149"/>
      <x:c r="CF98" s="149"/>
      <x:c r="CG98" s="149"/>
      <x:c r="CH98" s="149"/>
      <x:c r="CI98" s="149"/>
      <x:c r="CJ98" s="149"/>
      <x:c r="CK98" s="149"/>
      <x:c r="CL98" s="149"/>
      <x:c r="CM98" s="149"/>
      <x:c r="CN98" s="149"/>
      <x:c r="CO98" s="149"/>
      <x:c r="CP98" s="149"/>
      <x:c r="CQ98" s="149"/>
      <x:c r="CR98" s="149"/>
      <x:c r="CS98" s="149"/>
      <x:c r="CT98" s="149"/>
      <x:c r="CU98" s="149"/>
      <x:c r="CV98" s="149"/>
      <x:c r="CW98" s="149"/>
      <x:c r="CX98" s="149"/>
      <x:c r="CY98" s="149"/>
      <x:c r="CZ98" s="149"/>
      <x:c r="DA98" s="149"/>
      <x:c r="DB98" s="149"/>
      <x:c r="DC98" s="149"/>
      <x:c r="DD98" s="149"/>
      <x:c r="DE98" s="149"/>
      <x:c r="DF98" s="149"/>
      <x:c r="DG98" s="149"/>
      <x:c r="DH98" s="149"/>
      <x:c r="DI98" s="149"/>
      <x:c r="DJ98"/>
      <x:c r="DK98"/>
      <x:c r="DL98"/>
      <x:c r="DM98"/>
      <x:c r="DN98"/>
      <x:c r="DO98"/>
      <x:c r="DP98"/>
      <x:c r="DQ98"/>
      <x:c r="DR98"/>
      <x:c r="DS98"/>
      <x:c r="DT98"/>
      <x:c r="DU98"/>
      <x:c r="DV98"/>
    </x:row>
    <x:row r="99" hidden="1">
      <x:c r="A99" s="2070"/>
      <x:c r="B99" s="2070"/>
      <x:c r="C99" s="2070"/>
      <x:c r="D99" s="2070"/>
      <x:c r="E99" s="2070"/>
      <x:c r="F99" s="339"/>
      <x:c r="G99" s="339"/>
      <x:c r="H99" s="339"/>
      <x:c r="I99" s="339"/>
      <x:c r="J99" s="339"/>
      <x:c r="K99" s="339"/>
      <x:c r="L99" s="339"/>
      <x:c r="M99" s="339"/>
      <x:c r="N99" s="339"/>
      <x:c r="O99" s="339"/>
      <x:c r="P99" s="339"/>
      <x:c r="Q99"/>
      <x:c r="R99"/>
      <x:c r="S99"/>
      <x:c r="T99" s="149" t="n">
        <x:v>0.5</x:v>
      </x:c>
      <x:c r="U99" s="149"/>
      <x:c r="V99" s="149"/>
      <x:c r="W99" s="149"/>
      <x:c r="X99" s="149"/>
      <x:c r="Y99" s="149" t="n">
        <x:v>0.5191</x:v>
      </x:c>
      <x:c r="Z99" s="149" t="n">
        <x:v>0.99775</x:v>
      </x:c>
      <x:c r="AA99" s="1582" t="n">
        <x:f t="shared" ref="AA99:AA110" si="186">LOOKUP(K11,$T$99:$Z$112)</x:f>
        <x:v>0.99905</x:v>
      </x:c>
      <x:c r="AB99" s="149"/>
      <x:c r="AC99" s="149"/>
      <x:c r="AD99" s="149"/>
      <x:c r="AE99" s="149"/>
      <x:c r="AF99" s="149"/>
      <x:c r="AG99" s="149"/>
      <x:c r="AH99" s="149"/>
      <x:c r="AI99" s="149"/>
      <x:c r="AJ99" s="149"/>
      <x:c r="AK99" s="149"/>
      <x:c r="AL99" s="149"/>
      <x:c r="AM99" s="149"/>
      <x:c r="AN99" s="149"/>
      <x:c r="AO99" s="149"/>
      <x:c r="AP99" s="149"/>
      <x:c r="AQ99" s="149"/>
      <x:c r="AR99" s="149"/>
      <x:c r="AS99" s="149"/>
      <x:c r="AT99" s="149"/>
      <x:c r="AU99" s="149"/>
      <x:c r="AV99" s="149"/>
      <x:c r="AW99" s="149"/>
      <x:c r="AX99" s="149"/>
      <x:c r="AY99" s="149"/>
      <x:c r="AZ99" s="149"/>
      <x:c r="BA99" s="149"/>
      <x:c r="BB99" s="149"/>
      <x:c r="BC99" s="149"/>
      <x:c r="BD99" s="149"/>
      <x:c r="BE99" s="149"/>
      <x:c r="BF99" s="149"/>
      <x:c r="BG99" s="149"/>
      <x:c r="BH99" s="149"/>
      <x:c r="BI99" s="149"/>
      <x:c r="BJ99" s="149"/>
      <x:c r="BK99" s="149"/>
      <x:c r="BL99" s="149"/>
      <x:c r="BM99" s="149"/>
      <x:c r="BN99" s="149"/>
      <x:c r="BO99" s="149"/>
      <x:c r="BP99" s="149"/>
      <x:c r="BQ99" s="149"/>
      <x:c r="BR99" s="149"/>
      <x:c r="BS99" s="149"/>
      <x:c r="BT99" s="149"/>
      <x:c r="BU99" s="149"/>
      <x:c r="BV99" s="149"/>
      <x:c r="BW99" s="149"/>
      <x:c r="BX99" s="149"/>
      <x:c r="BY99" s="149"/>
      <x:c r="BZ99" s="149"/>
      <x:c r="CA99" s="149"/>
      <x:c r="CB99" s="149"/>
      <x:c r="CC99" s="149"/>
      <x:c r="CD99" s="149"/>
      <x:c r="CE99" s="149"/>
      <x:c r="CF99" s="149"/>
      <x:c r="CG99" s="149"/>
      <x:c r="CH99" s="149"/>
      <x:c r="CI99" s="149"/>
      <x:c r="CJ99" s="149"/>
      <x:c r="CK99" s="149"/>
      <x:c r="CL99" s="149"/>
      <x:c r="CM99" s="149"/>
      <x:c r="CN99" s="149"/>
      <x:c r="CO99" s="149"/>
      <x:c r="CP99" s="149"/>
      <x:c r="CQ99" s="149"/>
      <x:c r="CR99" s="149"/>
      <x:c r="CS99" s="149"/>
      <x:c r="CT99" s="149"/>
      <x:c r="CU99" s="149"/>
      <x:c r="CV99" s="149"/>
      <x:c r="CW99" s="149"/>
      <x:c r="CX99" s="149"/>
      <x:c r="CY99" s="149"/>
      <x:c r="CZ99" s="149"/>
      <x:c r="DA99" s="149"/>
      <x:c r="DB99" s="149"/>
      <x:c r="DC99" s="149"/>
      <x:c r="DD99" s="149"/>
      <x:c r="DE99" s="149"/>
      <x:c r="DF99" s="149"/>
      <x:c r="DG99" s="149"/>
      <x:c r="DH99" s="149"/>
      <x:c r="DI99" s="149"/>
      <x:c r="DJ99"/>
      <x:c r="DK99"/>
      <x:c r="DL99"/>
      <x:c r="DM99"/>
      <x:c r="DN99"/>
      <x:c r="DO99"/>
      <x:c r="DP99"/>
      <x:c r="DQ99"/>
      <x:c r="DR99"/>
      <x:c r="DS99"/>
      <x:c r="DT99"/>
      <x:c r="DU99"/>
      <x:c r="DV99"/>
    </x:row>
    <x:row r="100" hidden="1">
      <x:c r="A100" s="2070"/>
      <x:c r="B100" s="2070"/>
      <x:c r="C100" s="2070"/>
      <x:c r="D100" s="2070"/>
      <x:c r="E100" s="2070"/>
      <x:c r="F100" s="339"/>
      <x:c r="G100" s="339"/>
      <x:c r="H100" s="339"/>
      <x:c r="I100" s="339"/>
      <x:c r="J100" s="339"/>
      <x:c r="K100" s="339"/>
      <x:c r="L100" s="339"/>
      <x:c r="M100" s="339"/>
      <x:c r="N100" s="339"/>
      <x:c r="O100" s="339"/>
      <x:c r="P100" s="339"/>
      <x:c r="Q100"/>
      <x:c r="R100"/>
      <x:c r="S100"/>
      <x:c r="T100" s="149" t="n">
        <x:v>0.5192</x:v>
      </x:c>
      <x:c r="U100" s="149"/>
      <x:c r="V100" s="149"/>
      <x:c r="W100" s="149"/>
      <x:c r="X100" s="149"/>
      <x:c r="Y100" s="149" t="n">
        <x:v>0.5421</x:v>
      </x:c>
      <x:c r="Z100" s="149" t="n">
        <x:v>0.99785</x:v>
      </x:c>
      <x:c r="AA100" s="1582" t="n">
        <x:f t="shared" si="186"/>
        <x:v>0.99905</x:v>
      </x:c>
      <x:c r="AB100" s="149"/>
      <x:c r="AC100" s="149"/>
      <x:c r="AD100" s="149"/>
      <x:c r="AE100" s="149"/>
      <x:c r="AF100" s="149"/>
      <x:c r="AG100" s="149"/>
      <x:c r="AH100" s="149"/>
      <x:c r="AI100" s="149"/>
      <x:c r="AJ100" s="149"/>
      <x:c r="AK100" s="149"/>
      <x:c r="AL100" s="149"/>
      <x:c r="AM100" s="149"/>
      <x:c r="AN100" s="149"/>
      <x:c r="AO100" s="149"/>
      <x:c r="AP100" s="149"/>
      <x:c r="AQ100" s="149"/>
      <x:c r="AR100" s="149"/>
      <x:c r="AS100" s="149"/>
      <x:c r="AT100" s="149"/>
      <x:c r="AU100" s="149"/>
      <x:c r="AV100" s="149"/>
      <x:c r="AW100" s="149"/>
      <x:c r="AX100" s="149"/>
      <x:c r="AY100" s="149"/>
      <x:c r="AZ100" s="149"/>
      <x:c r="BA100" s="149"/>
      <x:c r="BB100" s="149"/>
      <x:c r="BC100" s="149"/>
      <x:c r="BD100" s="149"/>
      <x:c r="BE100" s="149"/>
      <x:c r="BF100" s="149"/>
      <x:c r="BG100" s="149"/>
      <x:c r="BH100" s="149"/>
      <x:c r="BI100" s="149"/>
      <x:c r="BJ100" s="149"/>
      <x:c r="BK100" s="149"/>
      <x:c r="BL100" s="149"/>
      <x:c r="BM100" s="149"/>
      <x:c r="BN100" s="149"/>
      <x:c r="BO100" s="149"/>
      <x:c r="BP100" s="149"/>
      <x:c r="BQ100" s="149"/>
      <x:c r="BR100" s="149"/>
      <x:c r="BS100" s="149"/>
      <x:c r="BT100" s="149"/>
      <x:c r="BU100" s="149"/>
      <x:c r="BV100" s="149"/>
      <x:c r="BW100" s="149"/>
      <x:c r="BX100" s="149"/>
      <x:c r="BY100" s="149"/>
      <x:c r="BZ100" s="149"/>
      <x:c r="CA100" s="149"/>
      <x:c r="CB100" s="149"/>
      <x:c r="CC100" s="149"/>
      <x:c r="CD100" s="149"/>
      <x:c r="CE100" s="149"/>
      <x:c r="CF100" s="149"/>
      <x:c r="CG100" s="149"/>
      <x:c r="CH100" s="149"/>
      <x:c r="CI100" s="149"/>
      <x:c r="CJ100" s="149"/>
      <x:c r="CK100" s="149"/>
      <x:c r="CL100" s="149"/>
      <x:c r="CM100" s="149"/>
      <x:c r="CN100" s="149"/>
      <x:c r="CO100" s="149"/>
      <x:c r="CP100" s="149"/>
      <x:c r="CQ100" s="149"/>
      <x:c r="CR100" s="149"/>
      <x:c r="CS100" s="149"/>
      <x:c r="CT100" s="149"/>
      <x:c r="CU100" s="149"/>
      <x:c r="CV100" s="149"/>
      <x:c r="CW100" s="149"/>
      <x:c r="CX100" s="149"/>
      <x:c r="CY100" s="149"/>
      <x:c r="CZ100" s="149"/>
      <x:c r="DA100" s="149"/>
      <x:c r="DB100" s="149"/>
      <x:c r="DC100" s="149"/>
      <x:c r="DD100" s="149"/>
      <x:c r="DE100" s="149"/>
      <x:c r="DF100" s="149"/>
      <x:c r="DG100" s="149"/>
      <x:c r="DH100" s="149"/>
      <x:c r="DI100" s="149"/>
      <x:c r="DJ100"/>
      <x:c r="DK100"/>
      <x:c r="DL100"/>
      <x:c r="DM100"/>
      <x:c r="DN100"/>
      <x:c r="DO100"/>
      <x:c r="DP100"/>
      <x:c r="DQ100"/>
      <x:c r="DR100"/>
      <x:c r="DS100"/>
      <x:c r="DT100"/>
      <x:c r="DU100"/>
      <x:c r="DV100"/>
    </x:row>
    <x:row r="101" hidden="1">
      <x:c r="A101" s="2070"/>
      <x:c r="B101" s="2070"/>
      <x:c r="C101" s="2070"/>
      <x:c r="D101" s="2070"/>
      <x:c r="E101" s="2070"/>
      <x:c r="F101" s="339"/>
      <x:c r="G101" s="339"/>
      <x:c r="H101" s="339"/>
      <x:c r="I101" s="339"/>
      <x:c r="J101" s="339"/>
      <x:c r="K101" s="339"/>
      <x:c r="L101" s="339"/>
      <x:c r="M101" s="339"/>
      <x:c r="N101" s="339"/>
      <x:c r="O101" s="339"/>
      <x:c r="P101" s="339"/>
      <x:c r="Q101"/>
      <x:c r="R101"/>
      <x:c r="S101"/>
      <x:c r="T101" s="149" t="n">
        <x:v>0.5422</x:v>
      </x:c>
      <x:c r="U101" s="149"/>
      <x:c r="V101" s="149"/>
      <x:c r="W101" s="149"/>
      <x:c r="X101" s="149"/>
      <x:c r="Y101" s="149" t="n">
        <x:v>0.5673</x:v>
      </x:c>
      <x:c r="Z101" s="149" t="n">
        <x:v>0.99795</x:v>
      </x:c>
      <x:c r="AA101" s="1582" t="n">
        <x:f t="shared" si="186"/>
        <x:v>0.99905</x:v>
      </x:c>
      <x:c r="AB101" s="149"/>
      <x:c r="AC101" s="149"/>
      <x:c r="AD101" s="149"/>
      <x:c r="AE101" s="149"/>
      <x:c r="AF101" s="149"/>
      <x:c r="AG101" s="149"/>
      <x:c r="AH101" s="149"/>
      <x:c r="AI101" s="149"/>
      <x:c r="AJ101" s="149"/>
      <x:c r="AK101" s="149"/>
      <x:c r="AL101" s="149"/>
      <x:c r="AM101" s="149"/>
      <x:c r="AN101" s="149"/>
      <x:c r="AO101" s="149"/>
      <x:c r="AP101" s="149"/>
      <x:c r="AQ101" s="149"/>
      <x:c r="AR101" s="149"/>
      <x:c r="AS101" s="149"/>
      <x:c r="AT101" s="149"/>
      <x:c r="AU101" s="149"/>
      <x:c r="AV101" s="149"/>
      <x:c r="AW101" s="149"/>
      <x:c r="AX101" s="149"/>
      <x:c r="AY101" s="149"/>
      <x:c r="AZ101" s="149"/>
      <x:c r="BA101" s="149"/>
      <x:c r="BB101" s="149"/>
      <x:c r="BC101" s="149"/>
      <x:c r="BD101" s="149"/>
      <x:c r="BE101" s="149"/>
      <x:c r="BF101" s="149"/>
      <x:c r="BG101" s="149"/>
      <x:c r="BH101" s="149"/>
      <x:c r="BI101" s="149"/>
      <x:c r="BJ101" s="149"/>
      <x:c r="BK101" s="149"/>
      <x:c r="BL101" s="149"/>
      <x:c r="BM101" s="149"/>
      <x:c r="BN101" s="149"/>
      <x:c r="BO101" s="149"/>
      <x:c r="BP101" s="149"/>
      <x:c r="BQ101" s="149"/>
      <x:c r="BR101" s="149"/>
      <x:c r="BS101" s="149"/>
      <x:c r="BT101" s="149"/>
      <x:c r="BU101" s="149"/>
      <x:c r="BV101" s="149"/>
      <x:c r="BW101" s="149"/>
      <x:c r="BX101" s="149"/>
      <x:c r="BY101" s="149"/>
      <x:c r="BZ101" s="149"/>
      <x:c r="CA101" s="149"/>
      <x:c r="CB101" s="149"/>
      <x:c r="CC101" s="149"/>
      <x:c r="CD101" s="149"/>
      <x:c r="CE101" s="149"/>
      <x:c r="CF101" s="149"/>
      <x:c r="CG101" s="149"/>
      <x:c r="CH101" s="149"/>
      <x:c r="CI101" s="149"/>
      <x:c r="CJ101" s="149"/>
      <x:c r="CK101" s="149"/>
      <x:c r="CL101" s="149"/>
      <x:c r="CM101" s="149"/>
      <x:c r="CN101" s="149"/>
      <x:c r="CO101" s="149"/>
      <x:c r="CP101" s="149"/>
      <x:c r="CQ101" s="149"/>
      <x:c r="CR101" s="149"/>
      <x:c r="CS101" s="149"/>
      <x:c r="CT101" s="149"/>
      <x:c r="CU101" s="149"/>
      <x:c r="CV101" s="149"/>
      <x:c r="CW101" s="149"/>
      <x:c r="CX101" s="149"/>
      <x:c r="CY101" s="149"/>
      <x:c r="CZ101" s="149"/>
      <x:c r="DA101" s="149"/>
      <x:c r="DB101" s="149"/>
      <x:c r="DC101" s="149"/>
      <x:c r="DD101" s="149"/>
      <x:c r="DE101" s="149"/>
      <x:c r="DF101" s="149"/>
      <x:c r="DG101" s="149"/>
      <x:c r="DH101" s="149"/>
      <x:c r="DI101" s="149"/>
      <x:c r="DJ101"/>
      <x:c r="DK101"/>
      <x:c r="DL101"/>
      <x:c r="DM101"/>
      <x:c r="DN101"/>
      <x:c r="DO101"/>
      <x:c r="DP101"/>
      <x:c r="DQ101"/>
      <x:c r="DR101"/>
      <x:c r="DS101"/>
      <x:c r="DT101"/>
      <x:c r="DU101"/>
      <x:c r="DV101"/>
    </x:row>
    <x:row r="102" hidden="1">
      <x:c r="A102" s="2070"/>
      <x:c r="B102" s="2070"/>
      <x:c r="C102" s="2070"/>
      <x:c r="D102" s="2070"/>
      <x:c r="E102" s="2070"/>
      <x:c r="F102" s="339"/>
      <x:c r="G102" s="339"/>
      <x:c r="H102" s="339"/>
      <x:c r="I102" s="339"/>
      <x:c r="J102" s="339"/>
      <x:c r="K102" s="339"/>
      <x:c r="L102" s="339"/>
      <x:c r="M102" s="339"/>
      <x:c r="N102" s="339"/>
      <x:c r="O102" s="339"/>
      <x:c r="P102" s="339"/>
      <x:c r="Q102"/>
      <x:c r="R102"/>
      <x:c r="S102"/>
      <x:c r="T102" s="149" t="n">
        <x:v>0.5674</x:v>
      </x:c>
      <x:c r="U102" s="149"/>
      <x:c r="V102" s="149"/>
      <x:c r="W102" s="149"/>
      <x:c r="X102" s="149"/>
      <x:c r="Y102" s="149" t="n">
        <x:v>0.595</x:v>
      </x:c>
      <x:c r="Z102" s="149" t="n">
        <x:v>0.99805</x:v>
      </x:c>
      <x:c r="AA102" s="1582" t="str">
        <x:f t="shared" si="186"/>
        <x:v>#N/A</x:v>
      </x:c>
      <x:c r="AB102" s="149"/>
      <x:c r="AC102" s="149"/>
      <x:c r="AD102" s="149"/>
      <x:c r="AE102" s="149"/>
      <x:c r="AF102" s="149"/>
      <x:c r="AG102" s="149"/>
      <x:c r="AH102" s="149"/>
      <x:c r="AI102" s="149"/>
      <x:c r="AJ102" s="149"/>
      <x:c r="AK102" s="149"/>
      <x:c r="AL102" s="149"/>
      <x:c r="AM102" s="149"/>
      <x:c r="AN102" s="149"/>
      <x:c r="AO102" s="149"/>
      <x:c r="AP102" s="149"/>
      <x:c r="AQ102" s="149"/>
      <x:c r="AR102" s="149"/>
      <x:c r="AS102" s="149"/>
      <x:c r="AT102" s="149"/>
      <x:c r="AU102" s="149"/>
      <x:c r="AV102" s="149"/>
      <x:c r="AW102" s="149"/>
      <x:c r="AX102" s="149"/>
      <x:c r="AY102" s="149"/>
      <x:c r="AZ102" s="149"/>
      <x:c r="BA102" s="149"/>
      <x:c r="BB102" s="149"/>
      <x:c r="BC102" s="149"/>
      <x:c r="BD102" s="149"/>
      <x:c r="BE102" s="149"/>
      <x:c r="BF102" s="149"/>
      <x:c r="BG102" s="149"/>
      <x:c r="BH102" s="149"/>
      <x:c r="BI102" s="149"/>
      <x:c r="BJ102" s="149"/>
      <x:c r="BK102" s="149"/>
      <x:c r="BL102" s="149"/>
      <x:c r="BM102" s="149"/>
      <x:c r="BN102" s="149"/>
      <x:c r="BO102" s="149"/>
      <x:c r="BP102" s="149"/>
      <x:c r="BQ102" s="149"/>
      <x:c r="BR102" s="149"/>
      <x:c r="BS102" s="149"/>
      <x:c r="BT102" s="149"/>
      <x:c r="BU102" s="149"/>
      <x:c r="BV102" s="149"/>
      <x:c r="BW102" s="149"/>
      <x:c r="BX102" s="149"/>
      <x:c r="BY102" s="149"/>
      <x:c r="BZ102" s="149"/>
      <x:c r="CA102" s="149"/>
      <x:c r="CB102" s="149"/>
      <x:c r="CC102" s="149"/>
      <x:c r="CD102" s="149"/>
      <x:c r="CE102" s="149"/>
      <x:c r="CF102" s="149"/>
      <x:c r="CG102" s="149"/>
      <x:c r="CH102" s="149"/>
      <x:c r="CI102" s="149"/>
      <x:c r="CJ102" s="149"/>
      <x:c r="CK102" s="149"/>
      <x:c r="CL102" s="149"/>
      <x:c r="CM102" s="149"/>
      <x:c r="CN102" s="149"/>
      <x:c r="CO102" s="149"/>
      <x:c r="CP102" s="149"/>
      <x:c r="CQ102" s="149"/>
      <x:c r="CR102" s="149"/>
      <x:c r="CS102" s="149"/>
      <x:c r="CT102" s="149"/>
      <x:c r="CU102" s="149"/>
      <x:c r="CV102" s="149"/>
      <x:c r="CW102" s="149"/>
      <x:c r="CX102" s="149"/>
      <x:c r="CY102" s="149"/>
      <x:c r="CZ102" s="149"/>
      <x:c r="DA102" s="149"/>
      <x:c r="DB102" s="149"/>
      <x:c r="DC102" s="149"/>
      <x:c r="DD102" s="149"/>
      <x:c r="DE102" s="149"/>
      <x:c r="DF102" s="149"/>
      <x:c r="DG102" s="149"/>
      <x:c r="DH102" s="149"/>
      <x:c r="DI102" s="149"/>
      <x:c r="DJ102"/>
      <x:c r="DK102"/>
      <x:c r="DL102"/>
      <x:c r="DM102"/>
      <x:c r="DN102"/>
      <x:c r="DO102"/>
      <x:c r="DP102"/>
      <x:c r="DQ102"/>
      <x:c r="DR102"/>
      <x:c r="DS102"/>
      <x:c r="DT102"/>
      <x:c r="DU102"/>
      <x:c r="DV102"/>
    </x:row>
    <x:row r="103" hidden="1">
      <x:c r="A103" s="2070"/>
      <x:c r="B103" s="2070"/>
      <x:c r="C103" s="2070"/>
      <x:c r="D103" s="2070"/>
      <x:c r="E103" s="2070"/>
      <x:c r="F103" s="339"/>
      <x:c r="G103" s="339"/>
      <x:c r="H103" s="339"/>
      <x:c r="I103" s="339"/>
      <x:c r="J103" s="339"/>
      <x:c r="K103" s="339"/>
      <x:c r="L103" s="339"/>
      <x:c r="M103" s="339"/>
      <x:c r="N103" s="339"/>
      <x:c r="O103" s="339"/>
      <x:c r="P103" s="339"/>
      <x:c r="Q103"/>
      <x:c r="R103"/>
      <x:c r="S103"/>
      <x:c r="T103" s="149" t="n">
        <x:v>0.5951</x:v>
      </x:c>
      <x:c r="U103" s="149"/>
      <x:c r="V103" s="149"/>
      <x:c r="W103" s="149"/>
      <x:c r="X103" s="149"/>
      <x:c r="Y103" s="149" t="n">
        <x:v>0.6255</x:v>
      </x:c>
      <x:c r="Z103" s="149" t="n">
        <x:v>0.99815</x:v>
      </x:c>
      <x:c r="AA103" s="1582" t="str">
        <x:f t="shared" si="186"/>
        <x:v>#N/A</x:v>
      </x:c>
      <x:c r="AB103" s="149"/>
      <x:c r="AC103" s="149"/>
      <x:c r="AD103" s="149"/>
      <x:c r="AE103" s="149"/>
      <x:c r="AF103" s="149"/>
      <x:c r="AG103" s="149"/>
      <x:c r="AH103" s="149"/>
      <x:c r="AI103" s="149"/>
      <x:c r="AJ103" s="149"/>
      <x:c r="AK103" s="149"/>
      <x:c r="AL103" s="149"/>
      <x:c r="AM103" s="149"/>
      <x:c r="AN103" s="149"/>
      <x:c r="AO103" s="149"/>
      <x:c r="AP103" s="149"/>
      <x:c r="AQ103" s="149"/>
      <x:c r="AR103" s="149"/>
      <x:c r="AS103" s="149"/>
      <x:c r="AT103" s="149"/>
      <x:c r="AU103" s="149"/>
      <x:c r="AV103" s="149"/>
      <x:c r="AW103" s="149"/>
      <x:c r="AX103" s="149"/>
      <x:c r="AY103" s="149"/>
      <x:c r="AZ103" s="149"/>
      <x:c r="BA103" s="149"/>
      <x:c r="BB103" s="149"/>
      <x:c r="BC103" s="149"/>
      <x:c r="BD103" s="149"/>
      <x:c r="BE103" s="149"/>
      <x:c r="BF103" s="149"/>
      <x:c r="BG103" s="149"/>
      <x:c r="BH103" s="149"/>
      <x:c r="BI103" s="149"/>
      <x:c r="BJ103" s="149"/>
      <x:c r="BK103" s="149"/>
      <x:c r="BL103" s="149"/>
      <x:c r="BM103" s="149"/>
      <x:c r="BN103" s="149"/>
      <x:c r="BO103" s="149"/>
      <x:c r="BP103" s="149"/>
      <x:c r="BQ103" s="149"/>
      <x:c r="BR103" s="149"/>
      <x:c r="BS103" s="149"/>
      <x:c r="BT103" s="149"/>
      <x:c r="BU103" s="149"/>
      <x:c r="BV103" s="149"/>
      <x:c r="BW103" s="149"/>
      <x:c r="BX103" s="149"/>
      <x:c r="BY103" s="149"/>
      <x:c r="BZ103" s="149"/>
      <x:c r="CA103" s="149"/>
      <x:c r="CB103" s="149"/>
      <x:c r="CC103" s="149"/>
      <x:c r="CD103" s="149"/>
      <x:c r="CE103" s="149"/>
      <x:c r="CF103" s="149"/>
      <x:c r="CG103" s="149"/>
      <x:c r="CH103" s="149"/>
      <x:c r="CI103" s="149"/>
      <x:c r="CJ103" s="149"/>
      <x:c r="CK103" s="149"/>
      <x:c r="CL103" s="149"/>
      <x:c r="CM103" s="149"/>
      <x:c r="CN103" s="149"/>
      <x:c r="CO103" s="149"/>
      <x:c r="CP103" s="149"/>
      <x:c r="CQ103" s="149"/>
      <x:c r="CR103" s="149"/>
      <x:c r="CS103" s="149"/>
      <x:c r="CT103" s="149"/>
      <x:c r="CU103" s="149"/>
      <x:c r="CV103" s="149"/>
      <x:c r="CW103" s="149"/>
      <x:c r="CX103" s="149"/>
      <x:c r="CY103" s="149"/>
      <x:c r="CZ103" s="149"/>
      <x:c r="DA103" s="149"/>
      <x:c r="DB103" s="149"/>
      <x:c r="DC103" s="149"/>
      <x:c r="DD103" s="149"/>
      <x:c r="DE103" s="149"/>
      <x:c r="DF103" s="149"/>
      <x:c r="DG103" s="149"/>
      <x:c r="DH103" s="149"/>
      <x:c r="DI103" s="149"/>
      <x:c r="DJ103"/>
      <x:c r="DK103"/>
      <x:c r="DL103"/>
      <x:c r="DM103"/>
      <x:c r="DN103"/>
      <x:c r="DO103"/>
      <x:c r="DP103"/>
      <x:c r="DQ103"/>
      <x:c r="DR103"/>
      <x:c r="DS103"/>
      <x:c r="DT103"/>
      <x:c r="DU103"/>
      <x:c r="DV103"/>
    </x:row>
    <x:row r="104" hidden="1">
      <x:c r="A104" s="2070"/>
      <x:c r="B104" s="2070"/>
      <x:c r="C104" s="2070"/>
      <x:c r="D104" s="2070"/>
      <x:c r="E104" s="2070"/>
      <x:c r="F104" s="339"/>
      <x:c r="G104" s="339"/>
      <x:c r="H104" s="339"/>
      <x:c r="I104" s="339"/>
      <x:c r="J104" s="339"/>
      <x:c r="K104" s="339"/>
      <x:c r="L104" s="339"/>
      <x:c r="M104" s="339"/>
      <x:c r="N104" s="339"/>
      <x:c r="O104" s="339"/>
      <x:c r="P104" s="339"/>
      <x:c r="Q104"/>
      <x:c r="R104"/>
      <x:c r="S104"/>
      <x:c r="T104" s="149" t="n">
        <x:v>0.6256</x:v>
      </x:c>
      <x:c r="U104" s="149"/>
      <x:c r="V104" s="149"/>
      <x:c r="W104" s="149"/>
      <x:c r="X104" s="149"/>
      <x:c r="Y104" s="149" t="n">
        <x:v>0.6593</x:v>
      </x:c>
      <x:c r="Z104" s="149" t="n">
        <x:v>0.99825</x:v>
      </x:c>
      <x:c r="AA104" s="1582" t="str">
        <x:f t="shared" si="186"/>
        <x:v>#N/A</x:v>
      </x:c>
      <x:c r="AB104" s="149"/>
      <x:c r="AC104" s="149"/>
      <x:c r="AD104" s="149"/>
      <x:c r="AE104" s="149"/>
      <x:c r="AF104" s="149"/>
      <x:c r="AG104" s="149"/>
      <x:c r="AH104" s="149"/>
      <x:c r="AI104" s="149"/>
      <x:c r="AJ104" s="149"/>
      <x:c r="AK104" s="149"/>
      <x:c r="AL104" s="149"/>
      <x:c r="AM104" s="149"/>
      <x:c r="AN104" s="149"/>
      <x:c r="AO104" s="149"/>
      <x:c r="AP104" s="149"/>
      <x:c r="AQ104" s="149"/>
      <x:c r="AR104" s="149"/>
      <x:c r="AS104" s="149"/>
      <x:c r="AT104" s="149"/>
      <x:c r="AU104" s="149"/>
      <x:c r="AV104" s="149"/>
      <x:c r="AW104" s="149"/>
      <x:c r="AX104" s="149"/>
      <x:c r="AY104" s="149"/>
      <x:c r="AZ104" s="149"/>
      <x:c r="BA104" s="149"/>
      <x:c r="BB104" s="149"/>
      <x:c r="BC104" s="149"/>
      <x:c r="BD104" s="149"/>
      <x:c r="BE104" s="149"/>
      <x:c r="BF104" s="149"/>
      <x:c r="BG104" s="149"/>
      <x:c r="BH104" s="149"/>
      <x:c r="BI104" s="149"/>
      <x:c r="BJ104" s="149"/>
      <x:c r="BK104" s="149"/>
      <x:c r="BL104" s="149"/>
      <x:c r="BM104" s="149"/>
      <x:c r="BN104" s="149"/>
      <x:c r="BO104" s="149"/>
      <x:c r="BP104" s="149"/>
      <x:c r="BQ104" s="149"/>
      <x:c r="BR104" s="149"/>
      <x:c r="BS104" s="149"/>
      <x:c r="BT104" s="149"/>
      <x:c r="BU104" s="149"/>
      <x:c r="BV104" s="149"/>
      <x:c r="BW104" s="149"/>
      <x:c r="BX104" s="149"/>
      <x:c r="BY104" s="149"/>
      <x:c r="BZ104" s="149"/>
      <x:c r="CA104" s="149"/>
      <x:c r="CB104" s="149"/>
      <x:c r="CC104" s="149"/>
      <x:c r="CD104" s="149"/>
      <x:c r="CE104" s="149"/>
      <x:c r="CF104" s="149"/>
      <x:c r="CG104" s="149"/>
      <x:c r="CH104" s="149"/>
      <x:c r="CI104" s="149"/>
      <x:c r="CJ104" s="149"/>
      <x:c r="CK104" s="149"/>
      <x:c r="CL104" s="149"/>
      <x:c r="CM104" s="149"/>
      <x:c r="CN104" s="149"/>
      <x:c r="CO104" s="149"/>
      <x:c r="CP104" s="149"/>
      <x:c r="CQ104" s="149"/>
      <x:c r="CR104" s="149"/>
      <x:c r="CS104" s="149"/>
      <x:c r="CT104" s="149"/>
      <x:c r="CU104" s="149"/>
      <x:c r="CV104" s="149"/>
      <x:c r="CW104" s="149"/>
      <x:c r="CX104" s="149"/>
      <x:c r="CY104" s="149"/>
      <x:c r="CZ104" s="149"/>
      <x:c r="DA104" s="149"/>
      <x:c r="DB104" s="149"/>
      <x:c r="DC104" s="149"/>
      <x:c r="DD104" s="149"/>
      <x:c r="DE104" s="149"/>
      <x:c r="DF104" s="149"/>
      <x:c r="DG104" s="149"/>
      <x:c r="DH104" s="149"/>
      <x:c r="DI104" s="149"/>
      <x:c r="DJ104"/>
      <x:c r="DK104"/>
      <x:c r="DL104"/>
      <x:c r="DM104"/>
      <x:c r="DN104"/>
      <x:c r="DO104"/>
      <x:c r="DP104"/>
      <x:c r="DQ104"/>
      <x:c r="DR104"/>
      <x:c r="DS104"/>
      <x:c r="DT104"/>
      <x:c r="DU104"/>
      <x:c r="DV104"/>
    </x:row>
    <x:row r="105" hidden="1">
      <x:c r="A105" s="2070"/>
      <x:c r="B105" s="2070"/>
      <x:c r="C105" s="2070"/>
      <x:c r="D105" s="2070"/>
      <x:c r="E105" s="2070"/>
      <x:c r="F105" s="339"/>
      <x:c r="G105" s="339"/>
      <x:c r="H105" s="339"/>
      <x:c r="I105" s="339"/>
      <x:c r="J105" s="339"/>
      <x:c r="K105" s="339"/>
      <x:c r="L105" s="339"/>
      <x:c r="M105" s="339"/>
      <x:c r="N105" s="339"/>
      <x:c r="O105" s="339"/>
      <x:c r="P105" s="339"/>
      <x:c r="Q105"/>
      <x:c r="R105"/>
      <x:c r="S105"/>
      <x:c r="T105" s="149" t="n">
        <x:v>0.6594</x:v>
      </x:c>
      <x:c r="U105" s="149"/>
      <x:c r="V105" s="149"/>
      <x:c r="W105" s="149"/>
      <x:c r="X105" s="149"/>
      <x:c r="Y105" s="149" t="n">
        <x:v>0.697</x:v>
      </x:c>
      <x:c r="Z105" s="149" t="n">
        <x:v>0.99835</x:v>
      </x:c>
      <x:c r="AA105" s="1582" t="str">
        <x:f t="shared" si="186"/>
        <x:v>#N/A</x:v>
      </x:c>
      <x:c r="AB105" s="149"/>
      <x:c r="AC105" s="149"/>
      <x:c r="AD105" s="149"/>
      <x:c r="AE105" s="149"/>
      <x:c r="AF105" s="149"/>
      <x:c r="AG105" s="149"/>
      <x:c r="AH105" s="149"/>
      <x:c r="AI105" s="149"/>
      <x:c r="AJ105" s="149"/>
      <x:c r="AK105" s="149"/>
      <x:c r="AL105" s="149"/>
      <x:c r="AM105" s="149"/>
      <x:c r="AN105" s="149"/>
      <x:c r="AO105" s="149"/>
      <x:c r="AP105" s="149"/>
      <x:c r="AQ105" s="149"/>
      <x:c r="AR105" s="149"/>
      <x:c r="AS105" s="149"/>
      <x:c r="AT105" s="149"/>
      <x:c r="AU105" s="149"/>
      <x:c r="AV105" s="149"/>
      <x:c r="AW105" s="149"/>
      <x:c r="AX105" s="149"/>
      <x:c r="AY105" s="149"/>
      <x:c r="AZ105" s="149"/>
      <x:c r="BA105" s="149"/>
      <x:c r="BB105" s="149"/>
      <x:c r="BC105" s="149"/>
      <x:c r="BD105" s="149"/>
      <x:c r="BE105" s="149"/>
      <x:c r="BF105" s="149"/>
      <x:c r="BG105" s="149"/>
      <x:c r="BH105" s="149"/>
      <x:c r="BI105" s="149"/>
      <x:c r="BJ105" s="149"/>
      <x:c r="BK105" s="149"/>
      <x:c r="BL105" s="149"/>
      <x:c r="BM105" s="149"/>
      <x:c r="BN105" s="149"/>
      <x:c r="BO105" s="149"/>
      <x:c r="BP105" s="149"/>
      <x:c r="BQ105" s="149"/>
      <x:c r="BR105" s="149"/>
      <x:c r="BS105" s="149"/>
      <x:c r="BT105" s="149"/>
      <x:c r="BU105" s="149"/>
      <x:c r="BV105" s="149"/>
      <x:c r="BW105" s="149"/>
      <x:c r="BX105" s="149"/>
      <x:c r="BY105" s="149"/>
      <x:c r="BZ105" s="149"/>
      <x:c r="CA105" s="149"/>
      <x:c r="CB105" s="149"/>
      <x:c r="CC105" s="149"/>
      <x:c r="CD105" s="149"/>
      <x:c r="CE105" s="149"/>
      <x:c r="CF105" s="149"/>
      <x:c r="CG105" s="149"/>
      <x:c r="CH105" s="149"/>
      <x:c r="CI105" s="149"/>
      <x:c r="CJ105" s="149"/>
      <x:c r="CK105" s="149"/>
      <x:c r="CL105" s="149"/>
      <x:c r="CM105" s="149"/>
      <x:c r="CN105" s="149"/>
      <x:c r="CO105" s="149"/>
      <x:c r="CP105" s="149"/>
      <x:c r="CQ105" s="149"/>
      <x:c r="CR105" s="149"/>
      <x:c r="CS105" s="149"/>
      <x:c r="CT105" s="149"/>
      <x:c r="CU105" s="149"/>
      <x:c r="CV105" s="149"/>
      <x:c r="CW105" s="149"/>
      <x:c r="CX105" s="149"/>
      <x:c r="CY105" s="149"/>
      <x:c r="CZ105" s="149"/>
      <x:c r="DA105" s="149"/>
      <x:c r="DB105" s="149"/>
      <x:c r="DC105" s="149"/>
      <x:c r="DD105" s="149"/>
      <x:c r="DE105" s="149"/>
      <x:c r="DF105" s="149"/>
      <x:c r="DG105" s="149"/>
      <x:c r="DH105" s="149"/>
      <x:c r="DI105" s="149"/>
      <x:c r="DJ105"/>
      <x:c r="DK105"/>
      <x:c r="DL105"/>
      <x:c r="DM105"/>
      <x:c r="DN105"/>
      <x:c r="DO105"/>
      <x:c r="DP105"/>
      <x:c r="DQ105"/>
      <x:c r="DR105"/>
      <x:c r="DS105"/>
      <x:c r="DT105"/>
      <x:c r="DU105"/>
      <x:c r="DV105"/>
    </x:row>
    <x:row r="106" hidden="1">
      <x:c r="A106" s="2070"/>
      <x:c r="B106" s="2070"/>
      <x:c r="C106" s="2070"/>
      <x:c r="D106" s="2070"/>
      <x:c r="E106" s="2070"/>
      <x:c r="F106" s="339"/>
      <x:c r="G106" s="339"/>
      <x:c r="H106" s="339"/>
      <x:c r="I106" s="339"/>
      <x:c r="J106" s="339"/>
      <x:c r="K106" s="339"/>
      <x:c r="L106" s="339"/>
      <x:c r="M106" s="339"/>
      <x:c r="N106" s="339"/>
      <x:c r="O106" s="339"/>
      <x:c r="P106" s="339"/>
      <x:c r="Q106"/>
      <x:c r="R106"/>
      <x:c r="S106"/>
      <x:c r="T106" s="149" t="n">
        <x:v>0.6971</x:v>
      </x:c>
      <x:c r="U106" s="149"/>
      <x:c r="V106" s="149"/>
      <x:c r="W106" s="149"/>
      <x:c r="X106" s="149"/>
      <x:c r="Y106" s="149" t="n">
        <x:v>0.7392</x:v>
      </x:c>
      <x:c r="Z106" s="149" t="n">
        <x:v>0.99845</x:v>
      </x:c>
      <x:c r="AA106" s="1582" t="str">
        <x:f t="shared" si="186"/>
        <x:v>#N/A</x:v>
      </x:c>
      <x:c r="AB106" s="149"/>
      <x:c r="AC106" s="149"/>
      <x:c r="AD106" s="149"/>
      <x:c r="AE106" s="149"/>
      <x:c r="AF106" s="149"/>
      <x:c r="AG106" s="149"/>
      <x:c r="AH106" s="149"/>
      <x:c r="AI106" s="149"/>
      <x:c r="AJ106" s="149"/>
      <x:c r="AK106" s="149"/>
      <x:c r="AL106" s="149"/>
      <x:c r="AM106" s="149"/>
      <x:c r="AN106" s="149"/>
      <x:c r="AO106" s="149"/>
      <x:c r="AP106" s="149"/>
      <x:c r="AQ106" s="149"/>
      <x:c r="AR106" s="149"/>
      <x:c r="AS106" s="149"/>
      <x:c r="AT106" s="149"/>
      <x:c r="AU106" s="149"/>
      <x:c r="AV106" s="149"/>
      <x:c r="AW106" s="149"/>
      <x:c r="AX106" s="149"/>
      <x:c r="AY106" s="149"/>
      <x:c r="AZ106" s="149"/>
      <x:c r="BA106" s="149"/>
      <x:c r="BB106" s="149"/>
      <x:c r="BC106" s="149"/>
      <x:c r="BD106" s="149"/>
      <x:c r="BE106" s="149"/>
      <x:c r="BF106" s="149"/>
      <x:c r="BG106" s="149"/>
      <x:c r="BH106" s="149"/>
      <x:c r="BI106" s="149"/>
      <x:c r="BJ106" s="149"/>
      <x:c r="BK106" s="149"/>
      <x:c r="BL106" s="149"/>
      <x:c r="BM106" s="149"/>
      <x:c r="BN106" s="149"/>
      <x:c r="BO106" s="149"/>
      <x:c r="BP106" s="149"/>
      <x:c r="BQ106" s="149"/>
      <x:c r="BR106" s="149"/>
      <x:c r="BS106" s="149"/>
      <x:c r="BT106" s="149"/>
      <x:c r="BU106" s="149"/>
      <x:c r="BV106" s="149"/>
      <x:c r="BW106" s="149"/>
      <x:c r="BX106" s="149"/>
      <x:c r="BY106" s="149"/>
      <x:c r="BZ106" s="149"/>
      <x:c r="CA106" s="149"/>
      <x:c r="CB106" s="149"/>
      <x:c r="CC106" s="149"/>
      <x:c r="CD106" s="149"/>
      <x:c r="CE106" s="149"/>
      <x:c r="CF106" s="149"/>
      <x:c r="CG106" s="149"/>
      <x:c r="CH106" s="149"/>
      <x:c r="CI106" s="149"/>
      <x:c r="CJ106" s="149"/>
      <x:c r="CK106" s="149"/>
      <x:c r="CL106" s="149"/>
      <x:c r="CM106" s="149"/>
      <x:c r="CN106" s="149"/>
      <x:c r="CO106" s="149"/>
      <x:c r="CP106" s="149"/>
      <x:c r="CQ106" s="149"/>
      <x:c r="CR106" s="149"/>
      <x:c r="CS106" s="149"/>
      <x:c r="CT106" s="149"/>
      <x:c r="CU106" s="149"/>
      <x:c r="CV106" s="149"/>
      <x:c r="CW106" s="149"/>
      <x:c r="CX106" s="149"/>
      <x:c r="CY106" s="149"/>
      <x:c r="CZ106" s="149"/>
      <x:c r="DA106" s="149"/>
      <x:c r="DB106" s="149"/>
      <x:c r="DC106" s="149"/>
      <x:c r="DD106" s="149"/>
      <x:c r="DE106" s="149"/>
      <x:c r="DF106" s="149"/>
      <x:c r="DG106" s="149"/>
      <x:c r="DH106" s="149"/>
      <x:c r="DI106" s="149"/>
      <x:c r="DJ106"/>
      <x:c r="DK106"/>
      <x:c r="DL106"/>
      <x:c r="DM106"/>
      <x:c r="DN106"/>
      <x:c r="DO106"/>
      <x:c r="DP106"/>
      <x:c r="DQ106"/>
      <x:c r="DR106"/>
      <x:c r="DS106"/>
      <x:c r="DT106"/>
      <x:c r="DU106"/>
      <x:c r="DV106"/>
    </x:row>
    <x:row r="107" hidden="1">
      <x:c r="A107" s="2070"/>
      <x:c r="B107" s="2070"/>
      <x:c r="C107" s="2070"/>
      <x:c r="D107" s="2070"/>
      <x:c r="E107" s="2070"/>
      <x:c r="F107" s="339"/>
      <x:c r="G107" s="339"/>
      <x:c r="H107" s="339"/>
      <x:c r="I107" s="339"/>
      <x:c r="J107" s="339"/>
      <x:c r="K107" s="339"/>
      <x:c r="L107" s="339"/>
      <x:c r="M107" s="339"/>
      <x:c r="N107" s="339"/>
      <x:c r="O107" s="339"/>
      <x:c r="P107" s="339"/>
      <x:c r="Q107"/>
      <x:c r="R107"/>
      <x:c r="S107"/>
      <x:c r="T107" s="149" t="n">
        <x:v>0.7393</x:v>
      </x:c>
      <x:c r="U107" s="149"/>
      <x:c r="V107" s="149"/>
      <x:c r="W107" s="149"/>
      <x:c r="X107" s="149"/>
      <x:c r="Y107" s="149" t="n">
        <x:v>0.7869</x:v>
      </x:c>
      <x:c r="Z107" s="149" t="n">
        <x:v>0.99855</x:v>
      </x:c>
      <x:c r="AA107" s="1582" t="str">
        <x:f t="shared" si="186"/>
        <x:v>#N/A</x:v>
      </x:c>
      <x:c r="AB107" s="149"/>
      <x:c r="AC107" s="149"/>
      <x:c r="AD107" s="149"/>
      <x:c r="AE107" s="149"/>
      <x:c r="AF107" s="149"/>
      <x:c r="AG107" s="149"/>
      <x:c r="AH107" s="149"/>
      <x:c r="AI107" s="149"/>
      <x:c r="AJ107" s="149"/>
      <x:c r="AK107" s="149"/>
      <x:c r="AL107" s="149"/>
      <x:c r="AM107" s="149"/>
      <x:c r="AN107" s="149"/>
      <x:c r="AO107" s="149"/>
      <x:c r="AP107" s="149"/>
      <x:c r="AQ107" s="149"/>
      <x:c r="AR107" s="149"/>
      <x:c r="AS107" s="149"/>
      <x:c r="AT107" s="149"/>
      <x:c r="AU107" s="149"/>
      <x:c r="AV107" s="149"/>
      <x:c r="AW107" s="149"/>
      <x:c r="AX107" s="149"/>
      <x:c r="AY107" s="149"/>
      <x:c r="AZ107" s="149"/>
      <x:c r="BA107" s="149"/>
      <x:c r="BB107" s="149"/>
      <x:c r="BC107" s="149"/>
      <x:c r="BD107" s="149"/>
      <x:c r="BE107" s="149"/>
      <x:c r="BF107" s="149"/>
      <x:c r="BG107" s="149"/>
      <x:c r="BH107" s="149"/>
      <x:c r="BI107" s="149"/>
      <x:c r="BJ107" s="149"/>
      <x:c r="BK107" s="149"/>
      <x:c r="BL107" s="149"/>
      <x:c r="BM107" s="149"/>
      <x:c r="BN107" s="149"/>
      <x:c r="BO107" s="149"/>
      <x:c r="BP107" s="149"/>
      <x:c r="BQ107" s="149"/>
      <x:c r="BR107" s="149"/>
      <x:c r="BS107" s="149"/>
      <x:c r="BT107" s="149"/>
      <x:c r="BU107" s="149"/>
      <x:c r="BV107" s="149"/>
      <x:c r="BW107" s="149"/>
      <x:c r="BX107" s="149"/>
      <x:c r="BY107" s="149"/>
      <x:c r="BZ107" s="149"/>
      <x:c r="CA107" s="149"/>
      <x:c r="CB107" s="149"/>
      <x:c r="CC107" s="149"/>
      <x:c r="CD107" s="149"/>
      <x:c r="CE107" s="149"/>
      <x:c r="CF107" s="149"/>
      <x:c r="CG107" s="149"/>
      <x:c r="CH107" s="149"/>
      <x:c r="CI107" s="149"/>
      <x:c r="CJ107" s="149"/>
      <x:c r="CK107" s="149"/>
      <x:c r="CL107" s="149"/>
      <x:c r="CM107" s="149"/>
      <x:c r="CN107" s="149"/>
      <x:c r="CO107" s="149"/>
      <x:c r="CP107" s="149"/>
      <x:c r="CQ107" s="149"/>
      <x:c r="CR107" s="149"/>
      <x:c r="CS107" s="149"/>
      <x:c r="CT107" s="149"/>
      <x:c r="CU107" s="149"/>
      <x:c r="CV107" s="149"/>
      <x:c r="CW107" s="149"/>
      <x:c r="CX107" s="149"/>
      <x:c r="CY107" s="149"/>
      <x:c r="CZ107" s="149"/>
      <x:c r="DA107" s="149"/>
      <x:c r="DB107" s="149"/>
      <x:c r="DC107" s="149"/>
      <x:c r="DD107" s="149"/>
      <x:c r="DE107" s="149"/>
      <x:c r="DF107" s="149"/>
      <x:c r="DG107" s="149"/>
      <x:c r="DH107" s="149"/>
      <x:c r="DI107" s="149"/>
      <x:c r="DJ107"/>
      <x:c r="DK107"/>
      <x:c r="DL107"/>
      <x:c r="DM107"/>
      <x:c r="DN107"/>
      <x:c r="DO107"/>
      <x:c r="DP107"/>
      <x:c r="DQ107"/>
      <x:c r="DR107"/>
      <x:c r="DS107"/>
      <x:c r="DT107"/>
      <x:c r="DU107"/>
      <x:c r="DV107"/>
    </x:row>
    <x:row r="108" hidden="1">
      <x:c r="A108" s="2070"/>
      <x:c r="B108" s="2070"/>
      <x:c r="C108" s="2070"/>
      <x:c r="D108" s="2070"/>
      <x:c r="E108" s="2070"/>
      <x:c r="F108" s="339"/>
      <x:c r="G108" s="339"/>
      <x:c r="H108" s="339"/>
      <x:c r="I108" s="339"/>
      <x:c r="J108" s="339"/>
      <x:c r="K108" s="339"/>
      <x:c r="L108" s="339"/>
      <x:c r="M108" s="339"/>
      <x:c r="N108" s="339"/>
      <x:c r="O108" s="339"/>
      <x:c r="P108" s="339"/>
      <x:c r="Q108"/>
      <x:c r="R108"/>
      <x:c r="S108"/>
      <x:c r="T108" s="149" t="n">
        <x:v>0.787</x:v>
      </x:c>
      <x:c r="U108" s="149"/>
      <x:c r="V108" s="149"/>
      <x:c r="W108" s="149"/>
      <x:c r="X108" s="149"/>
      <x:c r="Y108" s="149" t="n">
        <x:v>0.8411</x:v>
      </x:c>
      <x:c r="Z108" s="149" t="n">
        <x:v>0.99865</x:v>
      </x:c>
      <x:c r="AA108" s="1582" t="str">
        <x:f t="shared" si="186"/>
        <x:v>#N/A</x:v>
      </x:c>
      <x:c r="AB108" s="149"/>
      <x:c r="AC108" s="149"/>
      <x:c r="AD108" s="149"/>
      <x:c r="AE108" s="149"/>
      <x:c r="AF108" s="149"/>
      <x:c r="AG108" s="149"/>
      <x:c r="AH108" s="149"/>
      <x:c r="AI108" s="149"/>
      <x:c r="AJ108" s="149"/>
      <x:c r="AK108" s="149"/>
      <x:c r="AL108" s="149"/>
      <x:c r="AM108" s="149"/>
      <x:c r="AN108" s="149"/>
      <x:c r="AO108" s="149"/>
      <x:c r="AP108" s="149"/>
      <x:c r="AQ108" s="149"/>
      <x:c r="AR108" s="149"/>
      <x:c r="AS108" s="149"/>
      <x:c r="AT108" s="149"/>
      <x:c r="AU108" s="149"/>
      <x:c r="AV108" s="149"/>
      <x:c r="AW108" s="149"/>
      <x:c r="AX108" s="149"/>
      <x:c r="AY108" s="149"/>
      <x:c r="AZ108" s="149"/>
      <x:c r="BA108" s="149"/>
      <x:c r="BB108" s="149"/>
      <x:c r="BC108" s="149"/>
      <x:c r="BD108" s="149"/>
      <x:c r="BE108" s="149"/>
      <x:c r="BF108" s="149"/>
      <x:c r="BG108" s="149"/>
      <x:c r="BH108" s="149"/>
      <x:c r="BI108" s="149"/>
      <x:c r="BJ108" s="149"/>
      <x:c r="BK108" s="149"/>
      <x:c r="BL108" s="149"/>
      <x:c r="BM108" s="149"/>
      <x:c r="BN108" s="149"/>
      <x:c r="BO108" s="149"/>
      <x:c r="BP108" s="149"/>
      <x:c r="BQ108" s="149"/>
      <x:c r="BR108" s="149"/>
      <x:c r="BS108" s="149"/>
      <x:c r="BT108" s="149"/>
      <x:c r="BU108" s="149"/>
      <x:c r="BV108" s="149"/>
      <x:c r="BW108" s="149"/>
      <x:c r="BX108" s="149"/>
      <x:c r="BY108" s="149"/>
      <x:c r="BZ108" s="149"/>
      <x:c r="CA108" s="149"/>
      <x:c r="CB108" s="149"/>
      <x:c r="CC108" s="149"/>
      <x:c r="CD108" s="149"/>
      <x:c r="CE108" s="149"/>
      <x:c r="CF108" s="149"/>
      <x:c r="CG108" s="149"/>
      <x:c r="CH108" s="149"/>
      <x:c r="CI108" s="149"/>
      <x:c r="CJ108" s="149"/>
      <x:c r="CK108" s="149"/>
      <x:c r="CL108" s="149"/>
      <x:c r="CM108" s="149"/>
      <x:c r="CN108" s="149"/>
      <x:c r="CO108" s="149"/>
      <x:c r="CP108" s="149"/>
      <x:c r="CQ108" s="149"/>
      <x:c r="CR108" s="149"/>
      <x:c r="CS108" s="149"/>
      <x:c r="CT108" s="149"/>
      <x:c r="CU108" s="149"/>
      <x:c r="CV108" s="149"/>
      <x:c r="CW108" s="149"/>
      <x:c r="CX108" s="149"/>
      <x:c r="CY108" s="149"/>
      <x:c r="CZ108" s="149"/>
      <x:c r="DA108" s="149"/>
      <x:c r="DB108" s="149"/>
      <x:c r="DC108" s="149"/>
      <x:c r="DD108" s="149"/>
      <x:c r="DE108" s="149"/>
      <x:c r="DF108" s="149"/>
      <x:c r="DG108" s="149"/>
      <x:c r="DH108" s="149"/>
      <x:c r="DI108" s="149"/>
      <x:c r="DJ108"/>
      <x:c r="DK108"/>
      <x:c r="DL108"/>
      <x:c r="DM108"/>
      <x:c r="DN108"/>
      <x:c r="DO108"/>
      <x:c r="DP108"/>
      <x:c r="DQ108"/>
      <x:c r="DR108"/>
      <x:c r="DS108"/>
      <x:c r="DT108"/>
      <x:c r="DU108"/>
      <x:c r="DV108"/>
    </x:row>
    <x:row r="109" hidden="1">
      <x:c r="A109" s="2070"/>
      <x:c r="B109" s="2070"/>
      <x:c r="C109" s="2070"/>
      <x:c r="D109" s="2070"/>
      <x:c r="E109" s="2070"/>
      <x:c r="F109" s="339"/>
      <x:c r="G109" s="339"/>
      <x:c r="H109" s="339"/>
      <x:c r="I109" s="339"/>
      <x:c r="J109" s="339"/>
      <x:c r="K109" s="339"/>
      <x:c r="L109" s="339"/>
      <x:c r="M109" s="339"/>
      <x:c r="N109" s="339"/>
      <x:c r="O109" s="339"/>
      <x:c r="P109" s="339"/>
      <x:c r="Q109"/>
      <x:c r="R109"/>
      <x:c r="S109"/>
      <x:c r="T109" s="149" t="n">
        <x:v>0.8412</x:v>
      </x:c>
      <x:c r="U109" s="149"/>
      <x:c r="V109" s="149"/>
      <x:c r="W109" s="149"/>
      <x:c r="X109" s="149"/>
      <x:c r="Y109" s="149" t="n">
        <x:v>0.9034</x:v>
      </x:c>
      <x:c r="Z109" s="149" t="n">
        <x:v>0.99875</x:v>
      </x:c>
      <x:c r="AA109" s="1582" t="str">
        <x:f t="shared" si="186"/>
        <x:v>#N/A</x:v>
      </x:c>
      <x:c r="AB109" s="149"/>
      <x:c r="AC109" s="149"/>
      <x:c r="AD109" s="149"/>
      <x:c r="AE109" s="149"/>
      <x:c r="AF109" s="149"/>
      <x:c r="AG109" s="149"/>
      <x:c r="AH109" s="149"/>
      <x:c r="AI109" s="149"/>
      <x:c r="AJ109" s="149"/>
      <x:c r="AK109" s="149"/>
      <x:c r="AL109" s="149"/>
      <x:c r="AM109" s="149"/>
      <x:c r="AN109" s="149"/>
      <x:c r="AO109" s="149"/>
      <x:c r="AP109" s="149"/>
      <x:c r="AQ109" s="149"/>
      <x:c r="AR109" s="149"/>
      <x:c r="AS109" s="149"/>
      <x:c r="AT109" s="149"/>
      <x:c r="AU109" s="149"/>
      <x:c r="AV109" s="149"/>
      <x:c r="AW109" s="149"/>
      <x:c r="AX109" s="149"/>
      <x:c r="AY109" s="149"/>
      <x:c r="AZ109" s="149"/>
      <x:c r="BA109" s="149"/>
      <x:c r="BB109" s="149"/>
      <x:c r="BC109" s="149"/>
      <x:c r="BD109" s="149"/>
      <x:c r="BE109" s="149"/>
      <x:c r="BF109" s="149"/>
      <x:c r="BG109" s="149"/>
      <x:c r="BH109" s="149"/>
      <x:c r="BI109" s="149"/>
      <x:c r="BJ109" s="149"/>
      <x:c r="BK109" s="149"/>
      <x:c r="BL109" s="149"/>
      <x:c r="BM109" s="149"/>
      <x:c r="BN109" s="149"/>
      <x:c r="BO109" s="149"/>
      <x:c r="BP109" s="149"/>
      <x:c r="BQ109" s="149"/>
      <x:c r="BR109" s="149"/>
      <x:c r="BS109" s="149"/>
      <x:c r="BT109" s="149"/>
      <x:c r="BU109" s="149"/>
      <x:c r="BV109" s="149"/>
      <x:c r="BW109" s="149"/>
      <x:c r="BX109" s="149"/>
      <x:c r="BY109" s="149"/>
      <x:c r="BZ109" s="149"/>
      <x:c r="CA109" s="149"/>
      <x:c r="CB109" s="149"/>
      <x:c r="CC109" s="149"/>
      <x:c r="CD109" s="149"/>
      <x:c r="CE109" s="149"/>
      <x:c r="CF109" s="149"/>
      <x:c r="CG109" s="149"/>
      <x:c r="CH109" s="149"/>
      <x:c r="CI109" s="149"/>
      <x:c r="CJ109" s="149"/>
      <x:c r="CK109" s="149"/>
      <x:c r="CL109" s="149"/>
      <x:c r="CM109" s="149"/>
      <x:c r="CN109" s="149"/>
      <x:c r="CO109" s="149"/>
      <x:c r="CP109" s="149"/>
      <x:c r="CQ109" s="149"/>
      <x:c r="CR109" s="149"/>
      <x:c r="CS109" s="149"/>
      <x:c r="CT109" s="149"/>
      <x:c r="CU109" s="149"/>
      <x:c r="CV109" s="149"/>
      <x:c r="CW109" s="149"/>
      <x:c r="CX109" s="149"/>
      <x:c r="CY109" s="149"/>
      <x:c r="CZ109" s="149"/>
      <x:c r="DA109" s="149"/>
      <x:c r="DB109" s="149"/>
      <x:c r="DC109" s="149"/>
      <x:c r="DD109" s="149"/>
      <x:c r="DE109" s="149"/>
      <x:c r="DF109" s="149"/>
      <x:c r="DG109" s="149"/>
      <x:c r="DH109" s="149"/>
      <x:c r="DI109" s="149"/>
      <x:c r="DJ109"/>
      <x:c r="DK109"/>
      <x:c r="DL109"/>
      <x:c r="DM109"/>
      <x:c r="DN109"/>
      <x:c r="DO109"/>
      <x:c r="DP109"/>
      <x:c r="DQ109"/>
      <x:c r="DR109"/>
      <x:c r="DS109"/>
      <x:c r="DT109"/>
      <x:c r="DU109"/>
      <x:c r="DV109"/>
    </x:row>
    <x:row r="110" hidden="1">
      <x:c r="A110" s="2070"/>
      <x:c r="B110" s="2070"/>
      <x:c r="C110" s="2070"/>
      <x:c r="D110" s="2070"/>
      <x:c r="E110" s="2070"/>
      <x:c r="F110" s="339"/>
      <x:c r="G110" s="339"/>
      <x:c r="H110" s="339"/>
      <x:c r="I110" s="339"/>
      <x:c r="J110" s="339"/>
      <x:c r="K110" s="339"/>
      <x:c r="L110" s="339"/>
      <x:c r="M110" s="339"/>
      <x:c r="N110" s="339"/>
      <x:c r="O110" s="339"/>
      <x:c r="P110" s="339"/>
      <x:c r="Q110"/>
      <x:c r="R110"/>
      <x:c r="S110"/>
      <x:c r="T110" s="149" t="n">
        <x:v>0.9035</x:v>
      </x:c>
      <x:c r="U110" s="149"/>
      <x:c r="V110" s="149"/>
      <x:c r="W110" s="149"/>
      <x:c r="X110" s="149"/>
      <x:c r="Y110" s="149" t="n">
        <x:v>0.9756</x:v>
      </x:c>
      <x:c r="Z110" s="149" t="n">
        <x:v>0.99885</x:v>
      </x:c>
      <x:c r="AA110" s="1582" t="str">
        <x:f t="shared" si="186"/>
        <x:v>#N/A</x:v>
      </x:c>
      <x:c r="AB110" s="149"/>
      <x:c r="AC110" s="149"/>
      <x:c r="AD110" s="149"/>
      <x:c r="AE110" s="149"/>
      <x:c r="AF110" s="149"/>
      <x:c r="AG110" s="149"/>
      <x:c r="AH110" s="149"/>
      <x:c r="AI110" s="149"/>
      <x:c r="AJ110" s="149"/>
      <x:c r="AK110" s="149"/>
      <x:c r="AL110" s="149"/>
      <x:c r="AM110" s="149"/>
      <x:c r="AN110" s="149"/>
      <x:c r="AO110" s="149"/>
      <x:c r="AP110" s="149"/>
      <x:c r="AQ110" s="149"/>
      <x:c r="AR110" s="149"/>
      <x:c r="AS110" s="149"/>
      <x:c r="AT110" s="149"/>
      <x:c r="AU110" s="149"/>
      <x:c r="AV110" s="149"/>
      <x:c r="AW110" s="149"/>
      <x:c r="AX110" s="149"/>
      <x:c r="AY110" s="149"/>
      <x:c r="AZ110" s="149"/>
      <x:c r="BA110" s="149"/>
      <x:c r="BB110" s="149"/>
      <x:c r="BC110" s="149"/>
      <x:c r="BD110" s="149"/>
      <x:c r="BE110" s="149"/>
      <x:c r="BF110" s="149"/>
      <x:c r="BG110" s="149"/>
      <x:c r="BH110" s="149"/>
      <x:c r="BI110" s="149"/>
      <x:c r="BJ110" s="149"/>
      <x:c r="BK110" s="149"/>
      <x:c r="BL110" s="149"/>
      <x:c r="BM110" s="149"/>
      <x:c r="BN110" s="149"/>
      <x:c r="BO110" s="149"/>
      <x:c r="BP110" s="149"/>
      <x:c r="BQ110" s="149"/>
      <x:c r="BR110" s="149"/>
      <x:c r="BS110" s="149"/>
      <x:c r="BT110" s="149"/>
      <x:c r="BU110" s="149"/>
      <x:c r="BV110" s="149"/>
      <x:c r="BW110" s="149"/>
      <x:c r="BX110" s="149"/>
      <x:c r="BY110" s="149"/>
      <x:c r="BZ110" s="149"/>
      <x:c r="CA110" s="149"/>
      <x:c r="CB110" s="149"/>
      <x:c r="CC110" s="149"/>
      <x:c r="CD110" s="149"/>
      <x:c r="CE110" s="149"/>
      <x:c r="CF110" s="149"/>
      <x:c r="CG110" s="149"/>
      <x:c r="CH110" s="149"/>
      <x:c r="CI110" s="149"/>
      <x:c r="CJ110" s="149"/>
      <x:c r="CK110" s="149"/>
      <x:c r="CL110" s="149"/>
      <x:c r="CM110" s="149"/>
      <x:c r="CN110" s="149"/>
      <x:c r="CO110" s="149"/>
      <x:c r="CP110" s="149"/>
      <x:c r="CQ110" s="149"/>
      <x:c r="CR110" s="149"/>
      <x:c r="CS110" s="149"/>
      <x:c r="CT110" s="149"/>
      <x:c r="CU110" s="149"/>
      <x:c r="CV110" s="149"/>
      <x:c r="CW110" s="149"/>
      <x:c r="CX110" s="149"/>
      <x:c r="CY110" s="149"/>
      <x:c r="CZ110" s="149"/>
      <x:c r="DA110" s="149"/>
      <x:c r="DB110" s="149"/>
      <x:c r="DC110" s="149"/>
      <x:c r="DD110" s="149"/>
      <x:c r="DE110" s="149"/>
      <x:c r="DF110" s="149"/>
      <x:c r="DG110" s="149"/>
      <x:c r="DH110" s="149"/>
      <x:c r="DI110" s="149"/>
      <x:c r="DJ110"/>
      <x:c r="DK110"/>
      <x:c r="DL110"/>
      <x:c r="DM110"/>
      <x:c r="DN110"/>
      <x:c r="DO110"/>
      <x:c r="DP110"/>
      <x:c r="DQ110"/>
      <x:c r="DR110"/>
      <x:c r="DS110"/>
      <x:c r="DT110"/>
      <x:c r="DU110"/>
      <x:c r="DV110"/>
    </x:row>
    <x:row r="111" hidden="1">
      <x:c r="A111" s="2070"/>
      <x:c r="B111" s="2070"/>
      <x:c r="C111" s="2070"/>
      <x:c r="D111" s="2070"/>
      <x:c r="E111" s="2070"/>
      <x:c r="F111" s="339"/>
      <x:c r="G111" s="339"/>
      <x:c r="H111" s="339"/>
      <x:c r="I111" s="339"/>
      <x:c r="J111" s="339"/>
      <x:c r="K111" s="339"/>
      <x:c r="L111" s="339"/>
      <x:c r="M111" s="339"/>
      <x:c r="N111" s="339"/>
      <x:c r="O111" s="339"/>
      <x:c r="P111" s="339"/>
      <x:c r="Q111"/>
      <x:c r="R111"/>
      <x:c r="S111"/>
      <x:c r="T111" s="149" t="n">
        <x:v>0.9757</x:v>
      </x:c>
      <x:c r="U111" s="149"/>
      <x:c r="V111" s="149"/>
      <x:c r="W111" s="149"/>
      <x:c r="X111" s="149"/>
      <x:c r="Y111" s="149" t="n">
        <x:v>1.0604</x:v>
      </x:c>
      <x:c r="Z111" s="149" t="n">
        <x:v>0.99895</x:v>
      </x:c>
      <x:c r="AA111" s="1582" t="str">
        <x:f t="shared" ref="AA111:AA118" si="187">LOOKUP(K29,$T$99:$Z$112)</x:f>
      </x:c>
      <x:c r="AB111" s="149"/>
      <x:c r="AC111" s="149"/>
      <x:c r="AD111" s="149"/>
      <x:c r="AE111" s="149"/>
      <x:c r="AF111" s="149"/>
      <x:c r="AG111" s="149"/>
      <x:c r="AH111" s="149"/>
      <x:c r="AI111" s="149"/>
      <x:c r="AJ111" s="149"/>
      <x:c r="AK111" s="149"/>
      <x:c r="AL111" s="149"/>
      <x:c r="AM111" s="149"/>
      <x:c r="AN111" s="149"/>
      <x:c r="AO111" s="149"/>
      <x:c r="AP111" s="149"/>
      <x:c r="AQ111" s="149"/>
      <x:c r="AR111" s="149"/>
      <x:c r="AS111" s="149"/>
      <x:c r="AT111" s="149"/>
      <x:c r="AU111" s="149"/>
      <x:c r="AV111" s="149"/>
      <x:c r="AW111" s="149"/>
      <x:c r="AX111" s="149"/>
      <x:c r="AY111" s="149"/>
      <x:c r="AZ111" s="149"/>
      <x:c r="BA111" s="149"/>
      <x:c r="BB111" s="149"/>
      <x:c r="BC111" s="149"/>
      <x:c r="BD111" s="149"/>
      <x:c r="BE111" s="149"/>
      <x:c r="BF111" s="149"/>
      <x:c r="BG111" s="149"/>
      <x:c r="BH111" s="149"/>
      <x:c r="BI111" s="149"/>
      <x:c r="BJ111" s="149"/>
      <x:c r="BK111" s="149"/>
      <x:c r="BL111" s="149"/>
      <x:c r="BM111" s="149"/>
      <x:c r="BN111" s="149"/>
      <x:c r="BO111" s="149"/>
      <x:c r="BP111" s="149"/>
      <x:c r="BQ111" s="149"/>
      <x:c r="BR111" s="149"/>
      <x:c r="BS111" s="149"/>
      <x:c r="BT111" s="149"/>
      <x:c r="BU111" s="149"/>
      <x:c r="BV111" s="149"/>
      <x:c r="BW111" s="149"/>
      <x:c r="BX111" s="149"/>
      <x:c r="BY111" s="149"/>
      <x:c r="BZ111" s="149"/>
      <x:c r="CA111" s="149"/>
      <x:c r="CB111" s="149"/>
      <x:c r="CC111" s="149"/>
      <x:c r="CD111" s="149"/>
      <x:c r="CE111" s="149"/>
      <x:c r="CF111" s="149"/>
      <x:c r="CG111" s="149"/>
      <x:c r="CH111" s="149"/>
      <x:c r="CI111" s="149"/>
      <x:c r="CJ111" s="149"/>
      <x:c r="CK111" s="149"/>
      <x:c r="CL111" s="149"/>
      <x:c r="CM111" s="149"/>
      <x:c r="CN111" s="149"/>
      <x:c r="CO111" s="149"/>
      <x:c r="CP111" s="149"/>
      <x:c r="CQ111" s="149"/>
      <x:c r="CR111" s="149"/>
      <x:c r="CS111" s="149"/>
      <x:c r="CT111" s="149"/>
      <x:c r="CU111" s="149"/>
      <x:c r="CV111" s="149"/>
      <x:c r="CW111" s="149"/>
      <x:c r="CX111" s="149"/>
      <x:c r="CY111" s="149"/>
      <x:c r="CZ111" s="149"/>
      <x:c r="DA111" s="149"/>
      <x:c r="DB111" s="149"/>
      <x:c r="DC111" s="149"/>
      <x:c r="DD111" s="149"/>
      <x:c r="DE111" s="149"/>
      <x:c r="DF111" s="149"/>
      <x:c r="DG111" s="149"/>
      <x:c r="DH111" s="149"/>
      <x:c r="DI111" s="149"/>
      <x:c r="DJ111"/>
      <x:c r="DK111"/>
      <x:c r="DL111"/>
      <x:c r="DM111"/>
      <x:c r="DN111"/>
      <x:c r="DO111"/>
      <x:c r="DP111"/>
      <x:c r="DQ111"/>
      <x:c r="DR111"/>
      <x:c r="DS111"/>
      <x:c r="DT111"/>
      <x:c r="DU111"/>
      <x:c r="DV111"/>
    </x:row>
    <x:row r="112" hidden="1">
      <x:c r="A112" s="2070"/>
      <x:c r="B112" s="2070"/>
      <x:c r="C112" s="2070"/>
      <x:c r="D112" s="2070"/>
      <x:c r="E112" s="2070"/>
      <x:c r="F112" s="339"/>
      <x:c r="G112" s="339"/>
      <x:c r="H112" s="339"/>
      <x:c r="I112" s="339"/>
      <x:c r="J112" s="339"/>
      <x:c r="K112" s="339"/>
      <x:c r="L112" s="339"/>
      <x:c r="M112" s="339"/>
      <x:c r="N112" s="339"/>
      <x:c r="O112" s="339"/>
      <x:c r="P112" s="339"/>
      <x:c r="Q112"/>
      <x:c r="R112"/>
      <x:c r="S112"/>
      <x:c r="T112" s="149" t="n">
        <x:v>1.0605</x:v>
      </x:c>
      <x:c r="U112" s="149"/>
      <x:c r="V112" s="149"/>
      <x:c r="W112" s="149"/>
      <x:c r="X112" s="149"/>
      <x:c r="Y112" s="149" t="n">
        <x:v>1.1</x:v>
      </x:c>
      <x:c r="Z112" s="149" t="n">
        <x:v>0.99905</x:v>
      </x:c>
      <x:c r="AA112" s="1582" t="str">
        <x:f t="shared" si="187"/>
        <x:v>#N/A</x:v>
      </x:c>
      <x:c r="AB112" s="149"/>
      <x:c r="AC112" s="149"/>
      <x:c r="AD112" s="149"/>
      <x:c r="AE112" s="149"/>
      <x:c r="AF112" s="149"/>
      <x:c r="AG112" s="149"/>
      <x:c r="AH112" s="149"/>
      <x:c r="AI112" s="149"/>
      <x:c r="AJ112" s="149"/>
      <x:c r="AK112" s="149"/>
      <x:c r="AL112" s="149"/>
      <x:c r="AM112" s="149"/>
      <x:c r="AN112" s="149"/>
      <x:c r="AO112" s="149"/>
      <x:c r="AP112" s="149"/>
      <x:c r="AQ112" s="149"/>
      <x:c r="AR112" s="149"/>
      <x:c r="AS112" s="149"/>
      <x:c r="AT112" s="149"/>
      <x:c r="AU112" s="149"/>
      <x:c r="AV112" s="149"/>
      <x:c r="AW112" s="149"/>
      <x:c r="AX112" s="149"/>
      <x:c r="AY112" s="149"/>
      <x:c r="AZ112" s="149"/>
      <x:c r="BA112" s="149"/>
      <x:c r="BB112" s="149"/>
      <x:c r="BC112" s="149"/>
      <x:c r="BD112" s="149"/>
      <x:c r="BE112" s="149"/>
      <x:c r="BF112" s="149"/>
      <x:c r="BG112" s="149"/>
      <x:c r="BH112" s="149"/>
      <x:c r="BI112" s="149"/>
      <x:c r="BJ112" s="149"/>
      <x:c r="BK112" s="149"/>
      <x:c r="BL112" s="149"/>
      <x:c r="BM112" s="149"/>
      <x:c r="BN112" s="149"/>
      <x:c r="BO112" s="149"/>
      <x:c r="BP112" s="149"/>
      <x:c r="BQ112" s="149"/>
      <x:c r="BR112" s="149"/>
      <x:c r="BS112" s="149"/>
      <x:c r="BT112" s="149"/>
      <x:c r="BU112" s="149"/>
      <x:c r="BV112" s="149"/>
      <x:c r="BW112" s="149"/>
      <x:c r="BX112" s="149"/>
      <x:c r="BY112" s="149"/>
      <x:c r="BZ112" s="149"/>
      <x:c r="CA112" s="149"/>
      <x:c r="CB112" s="149"/>
      <x:c r="CC112" s="149"/>
      <x:c r="CD112" s="149"/>
      <x:c r="CE112" s="149"/>
      <x:c r="CF112" s="149"/>
      <x:c r="CG112" s="149"/>
      <x:c r="CH112" s="149"/>
      <x:c r="CI112" s="149"/>
      <x:c r="CJ112" s="149"/>
      <x:c r="CK112" s="149"/>
      <x:c r="CL112" s="149"/>
      <x:c r="CM112" s="149"/>
      <x:c r="CN112" s="149"/>
      <x:c r="CO112" s="149"/>
      <x:c r="CP112" s="149"/>
      <x:c r="CQ112" s="149"/>
      <x:c r="CR112" s="149"/>
      <x:c r="CS112" s="149"/>
      <x:c r="CT112" s="149"/>
      <x:c r="CU112" s="149"/>
      <x:c r="CV112" s="149"/>
      <x:c r="CW112" s="149"/>
      <x:c r="CX112" s="149"/>
      <x:c r="CY112" s="149"/>
      <x:c r="CZ112" s="149"/>
      <x:c r="DA112" s="149"/>
      <x:c r="DB112" s="149"/>
      <x:c r="DC112" s="149"/>
      <x:c r="DD112" s="149"/>
      <x:c r="DE112" s="149"/>
      <x:c r="DF112" s="149"/>
      <x:c r="DG112" s="149"/>
      <x:c r="DH112" s="149"/>
      <x:c r="DI112" s="149"/>
      <x:c r="DJ112"/>
      <x:c r="DK112"/>
      <x:c r="DL112"/>
      <x:c r="DM112"/>
      <x:c r="DN112"/>
      <x:c r="DO112"/>
      <x:c r="DP112"/>
      <x:c r="DQ112"/>
      <x:c r="DR112"/>
      <x:c r="DS112"/>
      <x:c r="DT112"/>
      <x:c r="DU112"/>
      <x:c r="DV112"/>
    </x:row>
    <x:row r="113">
      <x:c r="A113" s="2070"/>
      <x:c r="B113" s="2070"/>
      <x:c r="C113" s="2070"/>
      <x:c r="D113" s="2070"/>
      <x:c r="E113" s="2070"/>
      <x:c r="F113" s="339"/>
      <x:c r="G113" s="339"/>
      <x:c r="H113" s="339"/>
      <x:c r="I113" s="339"/>
      <x:c r="J113" s="339"/>
      <x:c r="K113" s="339"/>
      <x:c r="L113" s="339"/>
      <x:c r="M113" s="339"/>
      <x:c r="N113" s="339"/>
      <x:c r="O113" s="339"/>
      <x:c r="P113" s="339"/>
      <x:c r="Q113"/>
      <x:c r="R113"/>
      <x:c r="S113"/>
      <x:c r="T113"/>
      <x:c r="U113"/>
      <x:c r="V113"/>
      <x:c r="W113"/>
      <x:c r="X113"/>
      <x:c r="Y113"/>
      <x:c r="Z113" s="149"/>
      <x:c r="AA113" s="1582" t="str">
        <x:f t="shared" si="187"/>
        <x:v>#N/A</x:v>
      </x:c>
      <x:c r="AB113" s="149"/>
      <x:c r="AC113" s="149"/>
      <x:c r="AD113" s="149"/>
      <x:c r="AE113" s="149"/>
      <x:c r="AF113" s="149"/>
      <x:c r="AG113" s="149"/>
      <x:c r="AH113" s="149"/>
      <x:c r="AI113" s="149"/>
      <x:c r="AJ113" s="149"/>
      <x:c r="AK113" s="149"/>
      <x:c r="AL113" s="149"/>
      <x:c r="AM113" s="149"/>
      <x:c r="AN113" s="149"/>
      <x:c r="AO113" s="149"/>
      <x:c r="AP113" s="149"/>
      <x:c r="AQ113" s="149"/>
      <x:c r="AR113" s="149"/>
      <x:c r="AS113" s="149"/>
      <x:c r="AT113" s="149"/>
      <x:c r="AU113" s="149"/>
      <x:c r="AV113" s="149"/>
      <x:c r="AW113" s="149"/>
      <x:c r="AX113" s="149"/>
      <x:c r="AY113" s="149"/>
      <x:c r="AZ113" s="149"/>
      <x:c r="BA113" s="149"/>
      <x:c r="BB113" s="149"/>
      <x:c r="BC113" s="149"/>
      <x:c r="BD113" s="149"/>
      <x:c r="BE113" s="149"/>
      <x:c r="BF113" s="149"/>
      <x:c r="BG113" s="149"/>
      <x:c r="BH113" s="149"/>
      <x:c r="BI113" s="149"/>
      <x:c r="BJ113" s="149"/>
      <x:c r="BK113" s="149"/>
      <x:c r="BL113" s="149"/>
      <x:c r="BM113" s="149"/>
      <x:c r="BN113" s="149"/>
      <x:c r="BO113" s="149"/>
      <x:c r="BP113" s="149"/>
      <x:c r="BQ113" s="149"/>
      <x:c r="BR113" s="149"/>
      <x:c r="BS113" s="149"/>
      <x:c r="BT113" s="149"/>
      <x:c r="BU113" s="149"/>
      <x:c r="BV113" s="149"/>
      <x:c r="BW113" s="149"/>
      <x:c r="BX113" s="149"/>
      <x:c r="BY113" s="149"/>
      <x:c r="BZ113" s="149"/>
      <x:c r="CA113" s="149"/>
      <x:c r="CB113" s="149"/>
      <x:c r="CC113" s="149"/>
      <x:c r="CD113" s="149"/>
      <x:c r="CE113" s="149"/>
      <x:c r="CF113" s="149"/>
      <x:c r="CG113" s="149"/>
      <x:c r="CH113" s="149"/>
      <x:c r="CI113" s="149"/>
      <x:c r="CJ113" s="149"/>
      <x:c r="CK113" s="149"/>
      <x:c r="CL113" s="149"/>
      <x:c r="CM113" s="149"/>
      <x:c r="CN113" s="149"/>
      <x:c r="CO113" s="149"/>
      <x:c r="CP113" s="149"/>
      <x:c r="CQ113" s="149"/>
      <x:c r="CR113" s="149"/>
      <x:c r="CS113" s="149"/>
      <x:c r="CT113" s="149"/>
      <x:c r="CU113" s="149"/>
      <x:c r="CV113" s="149"/>
      <x:c r="CW113" s="149"/>
      <x:c r="CX113" s="149"/>
      <x:c r="CY113" s="149"/>
      <x:c r="CZ113" s="149"/>
      <x:c r="DA113" s="149"/>
      <x:c r="DB113" s="149"/>
      <x:c r="DC113" s="149"/>
      <x:c r="DD113" s="149"/>
      <x:c r="DE113" s="149"/>
      <x:c r="DF113" s="149"/>
      <x:c r="DG113" s="149"/>
      <x:c r="DH113" s="149"/>
      <x:c r="DI113" s="149"/>
      <x:c r="DJ113"/>
      <x:c r="DK113"/>
      <x:c r="DL113"/>
      <x:c r="DM113"/>
      <x:c r="DN113"/>
      <x:c r="DO113"/>
      <x:c r="DP113"/>
      <x:c r="DQ113"/>
      <x:c r="DR113"/>
      <x:c r="DS113"/>
      <x:c r="DT113"/>
      <x:c r="DU113"/>
      <x:c r="DV113"/>
    </x:row>
    <x:row r="114">
      <x:c r="A114" s="2070"/>
      <x:c r="B114" s="2070"/>
      <x:c r="C114" s="2070"/>
      <x:c r="D114" s="2070"/>
      <x:c r="E114" s="2070"/>
      <x:c r="F114" s="339"/>
      <x:c r="G114" s="339"/>
      <x:c r="H114" s="339"/>
      <x:c r="I114" s="339"/>
      <x:c r="J114" s="339"/>
      <x:c r="K114" s="339"/>
      <x:c r="L114" s="339"/>
      <x:c r="M114" s="339"/>
      <x:c r="N114" s="339"/>
      <x:c r="O114" s="339"/>
      <x:c r="P114" s="339"/>
      <x:c r="Q114"/>
      <x:c r="R114"/>
      <x:c r="S114"/>
      <x:c r="T114"/>
      <x:c r="U114"/>
      <x:c r="V114"/>
      <x:c r="W114"/>
      <x:c r="X114"/>
      <x:c r="Y114"/>
      <x:c r="Z114" s="149"/>
      <x:c r="AA114" s="1582" t="str">
        <x:f t="shared" si="187"/>
        <x:v>#N/A</x:v>
      </x:c>
      <x:c r="AB114" s="149"/>
      <x:c r="AC114" s="149"/>
      <x:c r="AD114" s="149"/>
      <x:c r="AE114" s="149"/>
      <x:c r="AF114" s="149"/>
      <x:c r="AG114" s="149"/>
      <x:c r="AH114" s="149"/>
      <x:c r="AI114" s="149"/>
      <x:c r="AJ114" s="149"/>
      <x:c r="AK114" s="149"/>
      <x:c r="AL114" s="149"/>
      <x:c r="AM114" s="149"/>
      <x:c r="AN114" s="149"/>
      <x:c r="AO114" s="149"/>
      <x:c r="AP114" s="149"/>
      <x:c r="AQ114" s="149"/>
      <x:c r="AR114" s="149"/>
      <x:c r="AS114" s="149"/>
      <x:c r="AT114" s="149"/>
      <x:c r="AU114" s="149"/>
      <x:c r="AV114" s="149"/>
      <x:c r="AW114" s="149"/>
      <x:c r="AX114" s="149"/>
      <x:c r="AY114" s="149"/>
      <x:c r="AZ114" s="149"/>
      <x:c r="BA114" s="149"/>
      <x:c r="BB114" s="149"/>
      <x:c r="BC114" s="149"/>
      <x:c r="BD114" s="149"/>
      <x:c r="BE114" s="149"/>
      <x:c r="BF114" s="149"/>
      <x:c r="BG114" s="149"/>
      <x:c r="BH114" s="149"/>
      <x:c r="BI114" s="149"/>
      <x:c r="BJ114" s="149"/>
      <x:c r="BK114" s="149"/>
      <x:c r="BL114" s="149"/>
      <x:c r="BM114" s="149"/>
      <x:c r="BN114" s="149"/>
      <x:c r="BO114" s="149"/>
      <x:c r="BP114" s="149"/>
      <x:c r="BQ114" s="149"/>
      <x:c r="BR114" s="149"/>
      <x:c r="BS114" s="149"/>
      <x:c r="BT114" s="149"/>
      <x:c r="BU114" s="149"/>
      <x:c r="BV114" s="149"/>
      <x:c r="BW114" s="149"/>
      <x:c r="BX114" s="149"/>
      <x:c r="BY114" s="149"/>
      <x:c r="BZ114" s="149"/>
      <x:c r="CA114" s="149"/>
      <x:c r="CB114" s="149"/>
      <x:c r="CC114" s="149"/>
      <x:c r="CD114" s="149"/>
      <x:c r="CE114" s="149"/>
      <x:c r="CF114" s="149"/>
      <x:c r="CG114" s="149"/>
      <x:c r="CH114" s="149"/>
      <x:c r="CI114" s="149"/>
      <x:c r="CJ114" s="149"/>
      <x:c r="CK114" s="149"/>
      <x:c r="CL114" s="149"/>
      <x:c r="CM114" s="149"/>
      <x:c r="CN114" s="149"/>
      <x:c r="CO114" s="149"/>
      <x:c r="CP114" s="149"/>
      <x:c r="CQ114" s="149"/>
      <x:c r="CR114" s="149"/>
      <x:c r="CS114" s="149"/>
      <x:c r="CT114" s="149"/>
      <x:c r="CU114" s="149"/>
      <x:c r="CV114" s="149"/>
      <x:c r="CW114" s="149"/>
      <x:c r="CX114" s="149"/>
      <x:c r="CY114" s="149"/>
      <x:c r="CZ114" s="149"/>
      <x:c r="DA114" s="149"/>
      <x:c r="DB114" s="149"/>
      <x:c r="DC114" s="149"/>
      <x:c r="DD114" s="149"/>
      <x:c r="DE114" s="149"/>
      <x:c r="DF114" s="149"/>
      <x:c r="DG114" s="149"/>
      <x:c r="DH114" s="149"/>
      <x:c r="DI114" s="149"/>
      <x:c r="DJ114"/>
      <x:c r="DK114"/>
      <x:c r="DL114"/>
      <x:c r="DM114"/>
      <x:c r="DN114"/>
      <x:c r="DO114"/>
      <x:c r="DP114"/>
      <x:c r="DQ114"/>
      <x:c r="DR114"/>
      <x:c r="DS114"/>
      <x:c r="DT114"/>
      <x:c r="DU114"/>
      <x:c r="DV114"/>
    </x:row>
    <x:row r="115">
      <x:c r="A115" s="2070"/>
      <x:c r="B115" s="2070"/>
      <x:c r="C115" s="2070"/>
      <x:c r="D115" s="2070"/>
      <x:c r="E115" s="2070"/>
      <x:c r="F115" s="339"/>
      <x:c r="G115" s="339"/>
      <x:c r="H115" s="339"/>
      <x:c r="I115" s="339"/>
      <x:c r="J115" s="339"/>
      <x:c r="K115" s="339"/>
      <x:c r="L115" s="339"/>
      <x:c r="M115" s="339"/>
      <x:c r="N115" s="339"/>
      <x:c r="O115" s="339"/>
      <x:c r="P115" s="339"/>
      <x:c r="Q115"/>
      <x:c r="R115"/>
      <x:c r="S115"/>
      <x:c r="T115"/>
      <x:c r="U115"/>
      <x:c r="V115"/>
      <x:c r="W115"/>
      <x:c r="X115"/>
      <x:c r="Y115"/>
      <x:c r="Z115" s="149"/>
      <x:c r="AA115" s="1582" t="str">
        <x:f t="shared" si="187"/>
        <x:v>#N/A</x:v>
      </x:c>
      <x:c r="AB115" s="149"/>
      <x:c r="AC115" s="149"/>
      <x:c r="AD115" s="149"/>
      <x:c r="AE115" s="149"/>
      <x:c r="AF115" s="149"/>
      <x:c r="AG115" s="149"/>
      <x:c r="AH115" s="149"/>
      <x:c r="AI115" s="149"/>
      <x:c r="AJ115" s="149"/>
      <x:c r="AK115" s="149"/>
      <x:c r="AL115" s="149"/>
      <x:c r="AM115" s="149"/>
      <x:c r="AN115" s="149"/>
      <x:c r="AO115" s="149"/>
      <x:c r="AP115" s="149"/>
      <x:c r="AQ115" s="149"/>
      <x:c r="AR115" s="149"/>
      <x:c r="AS115" s="149"/>
      <x:c r="AT115" s="149"/>
      <x:c r="AU115" s="149"/>
      <x:c r="AV115" s="149"/>
      <x:c r="AW115" s="149"/>
      <x:c r="AX115" s="149"/>
      <x:c r="AY115" s="149"/>
      <x:c r="AZ115" s="149"/>
      <x:c r="BA115" s="149"/>
      <x:c r="BB115" s="149"/>
      <x:c r="BC115" s="149"/>
      <x:c r="BD115" s="149"/>
      <x:c r="BE115" s="149"/>
      <x:c r="BF115" s="149"/>
      <x:c r="BG115" s="149"/>
      <x:c r="BH115" s="149"/>
      <x:c r="BI115" s="149"/>
      <x:c r="BJ115" s="149"/>
      <x:c r="BK115" s="149"/>
      <x:c r="BL115" s="149"/>
      <x:c r="BM115" s="149"/>
      <x:c r="BN115" s="149"/>
      <x:c r="BO115" s="149"/>
      <x:c r="BP115" s="149"/>
      <x:c r="BQ115" s="149"/>
      <x:c r="BR115" s="149"/>
      <x:c r="BS115" s="149"/>
      <x:c r="BT115" s="149"/>
      <x:c r="BU115" s="149"/>
      <x:c r="BV115" s="149"/>
      <x:c r="BW115" s="149"/>
      <x:c r="BX115" s="149"/>
      <x:c r="BY115" s="149"/>
      <x:c r="BZ115" s="149"/>
      <x:c r="CA115" s="149"/>
      <x:c r="CB115" s="149"/>
      <x:c r="CC115" s="149"/>
      <x:c r="CD115" s="149"/>
      <x:c r="CE115" s="149"/>
      <x:c r="CF115" s="149"/>
      <x:c r="CG115" s="149"/>
      <x:c r="CH115" s="149"/>
      <x:c r="CI115" s="149"/>
      <x:c r="CJ115" s="149"/>
      <x:c r="CK115" s="149"/>
      <x:c r="CL115" s="149"/>
      <x:c r="CM115" s="149"/>
      <x:c r="CN115" s="149"/>
      <x:c r="CO115" s="149"/>
      <x:c r="CP115" s="149"/>
      <x:c r="CQ115" s="149"/>
      <x:c r="CR115" s="149"/>
      <x:c r="CS115" s="149"/>
      <x:c r="CT115" s="149"/>
      <x:c r="CU115" s="149"/>
      <x:c r="CV115" s="149"/>
      <x:c r="CW115" s="149"/>
      <x:c r="CX115" s="149"/>
      <x:c r="CY115" s="149"/>
      <x:c r="CZ115" s="149"/>
      <x:c r="DA115" s="149"/>
      <x:c r="DB115" s="149"/>
      <x:c r="DC115" s="149"/>
      <x:c r="DD115" s="149"/>
      <x:c r="DE115" s="149"/>
      <x:c r="DF115" s="149"/>
      <x:c r="DG115" s="149"/>
      <x:c r="DH115" s="149"/>
      <x:c r="DI115" s="149"/>
      <x:c r="DJ115"/>
      <x:c r="DK115"/>
      <x:c r="DL115"/>
      <x:c r="DM115"/>
      <x:c r="DN115"/>
      <x:c r="DO115"/>
      <x:c r="DP115"/>
      <x:c r="DQ115"/>
      <x:c r="DR115"/>
      <x:c r="DS115"/>
      <x:c r="DT115"/>
      <x:c r="DU115"/>
      <x:c r="DV115"/>
    </x:row>
    <x:row r="116">
      <x:c r="A116" s="2070"/>
      <x:c r="B116" s="2070"/>
      <x:c r="C116" s="2070"/>
      <x:c r="D116" s="2070"/>
      <x:c r="E116" s="2070"/>
      <x:c r="F116" s="339"/>
      <x:c r="G116" s="339"/>
      <x:c r="H116" s="339"/>
      <x:c r="I116" s="339"/>
      <x:c r="J116" s="339"/>
      <x:c r="K116" s="339"/>
      <x:c r="L116" s="339"/>
      <x:c r="M116" s="339"/>
      <x:c r="N116" s="339"/>
      <x:c r="O116" s="339"/>
      <x:c r="P116" s="339"/>
      <x:c r="Q116"/>
      <x:c r="R116"/>
      <x:c r="S116"/>
      <x:c r="T116"/>
      <x:c r="U116"/>
      <x:c r="V116"/>
      <x:c r="W116"/>
      <x:c r="X116"/>
      <x:c r="Y116"/>
      <x:c r="Z116" s="149"/>
      <x:c r="AA116" s="1582" t="str">
        <x:f t="shared" si="187"/>
        <x:v>#N/A</x:v>
      </x:c>
      <x:c r="AB116" s="149"/>
      <x:c r="AC116" s="149"/>
      <x:c r="AD116" s="149"/>
      <x:c r="AE116" s="149"/>
      <x:c r="AF116" s="149"/>
      <x:c r="AG116" s="149"/>
      <x:c r="AH116" s="149"/>
      <x:c r="AI116" s="149"/>
      <x:c r="AJ116" s="149"/>
      <x:c r="AK116" s="149"/>
      <x:c r="AL116" s="149"/>
      <x:c r="AM116" s="149"/>
      <x:c r="AN116" s="149"/>
      <x:c r="AO116" s="149"/>
      <x:c r="AP116" s="149"/>
      <x:c r="AQ116" s="149"/>
      <x:c r="AR116" s="149"/>
      <x:c r="AS116" s="149"/>
      <x:c r="AT116" s="149"/>
      <x:c r="AU116" s="149"/>
      <x:c r="AV116" s="149"/>
      <x:c r="AW116" s="149"/>
      <x:c r="AX116" s="149"/>
      <x:c r="AY116" s="149"/>
      <x:c r="AZ116" s="149"/>
      <x:c r="BA116" s="149"/>
      <x:c r="BB116" s="149"/>
      <x:c r="BC116" s="149"/>
      <x:c r="BD116" s="149"/>
      <x:c r="BE116" s="149"/>
      <x:c r="BF116" s="149"/>
      <x:c r="BG116" s="149"/>
      <x:c r="BH116" s="149"/>
      <x:c r="BI116" s="149"/>
      <x:c r="BJ116" s="149"/>
      <x:c r="BK116" s="149"/>
      <x:c r="BL116" s="149"/>
      <x:c r="BM116" s="149"/>
      <x:c r="BN116" s="149"/>
      <x:c r="BO116" s="149"/>
      <x:c r="BP116" s="149"/>
      <x:c r="BQ116" s="149"/>
      <x:c r="BR116" s="149"/>
      <x:c r="BS116" s="149"/>
      <x:c r="BT116" s="149"/>
      <x:c r="BU116" s="149"/>
      <x:c r="BV116" s="149"/>
      <x:c r="BW116" s="149"/>
      <x:c r="BX116" s="149"/>
      <x:c r="BY116" s="149"/>
      <x:c r="BZ116" s="149"/>
      <x:c r="CA116" s="149"/>
      <x:c r="CB116" s="149"/>
      <x:c r="CC116" s="149"/>
      <x:c r="CD116" s="149"/>
      <x:c r="CE116" s="149"/>
      <x:c r="CF116" s="149"/>
      <x:c r="CG116" s="149"/>
      <x:c r="CH116" s="149"/>
      <x:c r="CI116" s="149"/>
      <x:c r="CJ116" s="149"/>
      <x:c r="CK116" s="149"/>
      <x:c r="CL116" s="149"/>
      <x:c r="CM116" s="149"/>
      <x:c r="CN116" s="149"/>
      <x:c r="CO116" s="149"/>
      <x:c r="CP116" s="149"/>
      <x:c r="CQ116" s="149"/>
      <x:c r="CR116" s="149"/>
      <x:c r="CS116" s="149"/>
      <x:c r="CT116" s="149"/>
      <x:c r="CU116" s="149"/>
      <x:c r="CV116" s="149"/>
      <x:c r="CW116" s="149"/>
      <x:c r="CX116" s="149"/>
      <x:c r="CY116" s="149"/>
      <x:c r="CZ116" s="149"/>
      <x:c r="DA116" s="149"/>
      <x:c r="DB116" s="149"/>
      <x:c r="DC116" s="149"/>
      <x:c r="DD116" s="149"/>
      <x:c r="DE116" s="149"/>
      <x:c r="DF116" s="149"/>
      <x:c r="DG116" s="149"/>
      <x:c r="DH116" s="149"/>
      <x:c r="DI116" s="149"/>
      <x:c r="DJ116"/>
      <x:c r="DK116"/>
      <x:c r="DL116"/>
      <x:c r="DM116"/>
      <x:c r="DN116"/>
      <x:c r="DO116"/>
      <x:c r="DP116"/>
      <x:c r="DQ116"/>
      <x:c r="DR116"/>
      <x:c r="DS116"/>
      <x:c r="DT116"/>
      <x:c r="DU116"/>
      <x:c r="DV116"/>
    </x:row>
    <x:row r="117">
      <x:c r="A117" s="2070"/>
      <x:c r="B117" s="2070"/>
      <x:c r="C117" s="2070"/>
      <x:c r="D117" s="2070"/>
      <x:c r="E117" s="2070"/>
      <x:c r="F117" s="339"/>
      <x:c r="G117" s="339"/>
      <x:c r="H117" s="339"/>
      <x:c r="I117" s="339"/>
      <x:c r="J117" s="339"/>
      <x:c r="K117" s="339"/>
      <x:c r="L117" s="339"/>
      <x:c r="M117" s="339"/>
      <x:c r="N117" s="339"/>
      <x:c r="O117" s="339"/>
      <x:c r="P117" s="339"/>
      <x:c r="Q117"/>
      <x:c r="R117"/>
      <x:c r="S117"/>
      <x:c r="T117"/>
      <x:c r="U117"/>
      <x:c r="V117"/>
      <x:c r="W117"/>
      <x:c r="X117"/>
      <x:c r="Y117"/>
      <x:c r="Z117" s="149"/>
      <x:c r="AA117" s="1582" t="str">
        <x:f t="shared" si="187"/>
        <x:v>#N/A</x:v>
      </x:c>
      <x:c r="AB117" s="149"/>
      <x:c r="AC117" s="149"/>
      <x:c r="AD117" s="149"/>
      <x:c r="AE117" s="149"/>
      <x:c r="AF117" s="149"/>
      <x:c r="AG117" s="149"/>
      <x:c r="AH117" s="149"/>
      <x:c r="AI117" s="149"/>
      <x:c r="AJ117" s="149"/>
      <x:c r="AK117" s="149"/>
      <x:c r="AL117" s="149"/>
      <x:c r="AM117" s="149"/>
      <x:c r="AN117" s="149"/>
      <x:c r="AO117" s="149"/>
      <x:c r="AP117" s="149"/>
      <x:c r="AQ117" s="149"/>
      <x:c r="AR117" s="149"/>
      <x:c r="AS117" s="149"/>
      <x:c r="AT117" s="149"/>
      <x:c r="AU117" s="149"/>
      <x:c r="AV117" s="149"/>
      <x:c r="AW117" s="149"/>
      <x:c r="AX117" s="149"/>
      <x:c r="AY117" s="149"/>
      <x:c r="AZ117" s="149"/>
      <x:c r="BA117" s="149"/>
      <x:c r="BB117" s="149"/>
      <x:c r="BC117" s="149"/>
      <x:c r="BD117" s="149"/>
      <x:c r="BE117" s="149"/>
      <x:c r="BF117" s="149"/>
      <x:c r="BG117" s="149"/>
      <x:c r="BH117" s="149"/>
      <x:c r="BI117" s="149"/>
      <x:c r="BJ117" s="149"/>
      <x:c r="BK117" s="149"/>
      <x:c r="BL117" s="149"/>
      <x:c r="BM117" s="149"/>
      <x:c r="BN117" s="149"/>
      <x:c r="BO117" s="149"/>
      <x:c r="BP117" s="149"/>
      <x:c r="BQ117" s="149"/>
      <x:c r="BR117" s="149"/>
      <x:c r="BS117" s="149"/>
      <x:c r="BT117" s="149"/>
      <x:c r="BU117" s="149"/>
      <x:c r="BV117" s="149"/>
      <x:c r="BW117" s="149"/>
      <x:c r="BX117" s="149"/>
      <x:c r="BY117" s="149"/>
      <x:c r="BZ117" s="149"/>
      <x:c r="CA117" s="149"/>
      <x:c r="CB117" s="149"/>
      <x:c r="CC117" s="149"/>
      <x:c r="CD117" s="149"/>
      <x:c r="CE117" s="149"/>
      <x:c r="CF117" s="149"/>
      <x:c r="CG117" s="149"/>
      <x:c r="CH117" s="149"/>
      <x:c r="CI117" s="149"/>
      <x:c r="CJ117" s="149"/>
      <x:c r="CK117" s="149"/>
      <x:c r="CL117" s="149"/>
      <x:c r="CM117" s="149"/>
      <x:c r="CN117" s="149"/>
      <x:c r="CO117" s="149"/>
      <x:c r="CP117" s="149"/>
      <x:c r="CQ117" s="149"/>
      <x:c r="CR117" s="149"/>
      <x:c r="CS117" s="149"/>
      <x:c r="CT117" s="149"/>
      <x:c r="CU117" s="149"/>
      <x:c r="CV117" s="149"/>
      <x:c r="CW117" s="149"/>
      <x:c r="CX117" s="149"/>
      <x:c r="CY117" s="149"/>
      <x:c r="CZ117" s="149"/>
      <x:c r="DA117" s="149"/>
      <x:c r="DB117" s="149"/>
      <x:c r="DC117" s="149"/>
      <x:c r="DD117" s="149"/>
      <x:c r="DE117" s="149"/>
      <x:c r="DF117" s="149"/>
      <x:c r="DG117" s="149"/>
      <x:c r="DH117" s="149"/>
      <x:c r="DI117" s="149"/>
      <x:c r="DJ117"/>
      <x:c r="DK117"/>
      <x:c r="DL117"/>
      <x:c r="DM117"/>
      <x:c r="DN117"/>
      <x:c r="DO117"/>
      <x:c r="DP117"/>
      <x:c r="DQ117"/>
      <x:c r="DR117"/>
      <x:c r="DS117"/>
      <x:c r="DT117"/>
      <x:c r="DU117"/>
      <x:c r="DV117"/>
    </x:row>
    <x:row r="118">
      <x:c r="A118" s="2070"/>
      <x:c r="B118" s="2070"/>
      <x:c r="C118" s="2070"/>
      <x:c r="D118" s="2070"/>
      <x:c r="E118" s="2070"/>
      <x:c r="F118" s="339"/>
      <x:c r="G118" s="339"/>
      <x:c r="H118" s="339"/>
      <x:c r="I118" s="339"/>
      <x:c r="J118" s="339"/>
      <x:c r="K118" s="339"/>
      <x:c r="L118" s="339"/>
      <x:c r="M118" s="339"/>
      <x:c r="N118" s="339"/>
      <x:c r="O118" s="339"/>
      <x:c r="P118" s="339"/>
      <x:c r="Q118"/>
      <x:c r="R118"/>
      <x:c r="S118"/>
      <x:c r="T118"/>
      <x:c r="U118"/>
      <x:c r="V118"/>
      <x:c r="W118"/>
      <x:c r="X118"/>
      <x:c r="Y118"/>
      <x:c r="Z118" s="149"/>
      <x:c r="AA118" s="1582" t="str">
        <x:f t="shared" si="187"/>
        <x:v>#N/A</x:v>
      </x:c>
      <x:c r="AB118" s="149"/>
      <x:c r="AC118" s="149"/>
      <x:c r="AD118" s="149"/>
      <x:c r="AE118" s="149"/>
      <x:c r="AF118" s="149"/>
      <x:c r="AG118" s="149"/>
      <x:c r="AH118" s="149"/>
      <x:c r="AI118" s="149"/>
      <x:c r="AJ118" s="149"/>
      <x:c r="AK118" s="149"/>
      <x:c r="AL118" s="149"/>
      <x:c r="AM118" s="149"/>
      <x:c r="AN118" s="149"/>
      <x:c r="AO118" s="149"/>
      <x:c r="AP118" s="149"/>
      <x:c r="AQ118" s="149"/>
      <x:c r="AR118" s="149"/>
      <x:c r="AS118" s="149"/>
      <x:c r="AT118" s="149"/>
      <x:c r="AU118" s="149"/>
      <x:c r="AV118" s="149"/>
      <x:c r="AW118" s="149"/>
      <x:c r="AX118" s="149"/>
      <x:c r="AY118" s="149"/>
      <x:c r="AZ118" s="149"/>
      <x:c r="BA118" s="149"/>
      <x:c r="BB118" s="149"/>
      <x:c r="BC118" s="149"/>
      <x:c r="BD118" s="149"/>
      <x:c r="BE118" s="149"/>
      <x:c r="BF118" s="149"/>
      <x:c r="BG118" s="149"/>
      <x:c r="BH118" s="149"/>
      <x:c r="BI118" s="149"/>
      <x:c r="BJ118" s="149"/>
      <x:c r="BK118" s="149"/>
      <x:c r="BL118" s="149"/>
      <x:c r="BM118" s="149"/>
      <x:c r="BN118" s="149"/>
      <x:c r="BO118" s="149"/>
      <x:c r="BP118" s="149"/>
      <x:c r="BQ118" s="149"/>
      <x:c r="BR118" s="149"/>
      <x:c r="BS118" s="149"/>
      <x:c r="BT118" s="149"/>
      <x:c r="BU118" s="149"/>
      <x:c r="BV118" s="149"/>
      <x:c r="BW118" s="149"/>
      <x:c r="BX118" s="149"/>
      <x:c r="BY118" s="149"/>
      <x:c r="BZ118" s="149"/>
      <x:c r="CA118" s="149"/>
      <x:c r="CB118" s="149"/>
      <x:c r="CC118" s="149"/>
      <x:c r="CD118" s="149"/>
      <x:c r="CE118" s="149"/>
      <x:c r="CF118" s="149"/>
      <x:c r="CG118" s="149"/>
      <x:c r="CH118" s="149"/>
      <x:c r="CI118" s="149"/>
      <x:c r="CJ118" s="149"/>
      <x:c r="CK118" s="149"/>
      <x:c r="CL118" s="149"/>
      <x:c r="CM118" s="149"/>
      <x:c r="CN118" s="149"/>
      <x:c r="CO118" s="149"/>
      <x:c r="CP118" s="149"/>
      <x:c r="CQ118" s="149"/>
      <x:c r="CR118" s="149"/>
      <x:c r="CS118" s="149"/>
      <x:c r="CT118" s="149"/>
      <x:c r="CU118" s="149"/>
      <x:c r="CV118" s="149"/>
      <x:c r="CW118" s="149"/>
      <x:c r="CX118" s="149"/>
      <x:c r="CY118" s="149"/>
      <x:c r="CZ118" s="149"/>
      <x:c r="DA118" s="149"/>
      <x:c r="DB118" s="149"/>
      <x:c r="DC118" s="149"/>
      <x:c r="DD118" s="149"/>
      <x:c r="DE118" s="149"/>
      <x:c r="DF118" s="149"/>
      <x:c r="DG118" s="149"/>
      <x:c r="DH118" s="149"/>
      <x:c r="DI118" s="149"/>
      <x:c r="DJ118"/>
      <x:c r="DK118"/>
      <x:c r="DL118"/>
      <x:c r="DM118"/>
      <x:c r="DN118"/>
      <x:c r="DO118"/>
      <x:c r="DP118"/>
      <x:c r="DQ118"/>
      <x:c r="DR118"/>
      <x:c r="DS118"/>
      <x:c r="DT118"/>
      <x:c r="DU118"/>
      <x:c r="DV118"/>
    </x:row>
    <x:row r="119">
      <x:c r="A119" s="2070"/>
      <x:c r="B119" s="2070"/>
      <x:c r="C119" s="2070"/>
      <x:c r="D119" s="2070"/>
      <x:c r="E119" s="2070"/>
      <x:c r="F119" s="339"/>
      <x:c r="G119" s="339"/>
      <x:c r="H119" s="339"/>
      <x:c r="I119" s="339"/>
      <x:c r="J119" s="339"/>
      <x:c r="K119" s="339"/>
      <x:c r="L119" s="339"/>
      <x:c r="M119" s="339"/>
      <x:c r="N119" s="339"/>
      <x:c r="O119" s="339"/>
      <x:c r="P119" s="339"/>
      <x:c r="Q119"/>
      <x:c r="R119"/>
      <x:c r="S119"/>
      <x:c r="T119"/>
      <x:c r="U119"/>
      <x:c r="V119"/>
      <x:c r="W119"/>
      <x:c r="X119"/>
      <x:c r="Y119"/>
      <x:c r="Z119" s="149"/>
      <x:c r="AA119" s="149"/>
      <x:c r="AB119" s="149"/>
      <x:c r="AC119" s="149"/>
      <x:c r="AD119" s="149"/>
      <x:c r="AE119" s="149"/>
      <x:c r="AF119" s="149"/>
      <x:c r="AG119" s="149"/>
      <x:c r="AH119" s="149"/>
      <x:c r="AI119" s="149"/>
      <x:c r="AJ119" s="149"/>
      <x:c r="AK119" s="149"/>
      <x:c r="AL119" s="149"/>
      <x:c r="AM119" s="149"/>
      <x:c r="AN119" s="149"/>
      <x:c r="AO119" s="149"/>
      <x:c r="AP119" s="149"/>
      <x:c r="AQ119" s="149"/>
      <x:c r="AR119" s="149"/>
      <x:c r="AS119" s="149"/>
      <x:c r="AT119" s="149"/>
      <x:c r="AU119" s="149"/>
      <x:c r="AV119" s="149"/>
      <x:c r="AW119" s="149"/>
      <x:c r="AX119" s="149"/>
      <x:c r="AY119" s="149"/>
      <x:c r="AZ119" s="149"/>
      <x:c r="BA119" s="149"/>
      <x:c r="BB119" s="149"/>
      <x:c r="BC119" s="149"/>
      <x:c r="BD119" s="149"/>
      <x:c r="BE119" s="149"/>
      <x:c r="BF119" s="149"/>
      <x:c r="BG119" s="149"/>
      <x:c r="BH119" s="149"/>
      <x:c r="BI119" s="149"/>
      <x:c r="BJ119" s="149"/>
      <x:c r="BK119" s="149"/>
      <x:c r="BL119" s="149"/>
      <x:c r="BM119" s="149"/>
      <x:c r="BN119" s="149"/>
      <x:c r="BO119" s="149"/>
      <x:c r="BP119" s="149"/>
      <x:c r="BQ119" s="149"/>
      <x:c r="BR119" s="149"/>
      <x:c r="BS119" s="149"/>
      <x:c r="BT119" s="149"/>
      <x:c r="BU119" s="149"/>
      <x:c r="BV119" s="149"/>
      <x:c r="BW119" s="149"/>
      <x:c r="BX119" s="149"/>
      <x:c r="BY119" s="149"/>
      <x:c r="BZ119" s="149"/>
      <x:c r="CA119" s="149"/>
      <x:c r="CB119" s="149"/>
      <x:c r="CC119" s="149"/>
      <x:c r="CD119" s="149"/>
      <x:c r="CE119" s="149"/>
      <x:c r="CF119" s="149"/>
      <x:c r="CG119" s="149"/>
      <x:c r="CH119" s="149"/>
      <x:c r="CI119" s="149"/>
      <x:c r="CJ119" s="149"/>
      <x:c r="CK119" s="149"/>
      <x:c r="CL119" s="149"/>
      <x:c r="CM119" s="149"/>
      <x:c r="CN119" s="149"/>
      <x:c r="CO119" s="149"/>
      <x:c r="CP119" s="149"/>
      <x:c r="CQ119" s="149"/>
      <x:c r="CR119" s="149"/>
      <x:c r="CS119" s="149"/>
      <x:c r="CT119" s="149"/>
      <x:c r="CU119" s="149"/>
      <x:c r="CV119" s="149"/>
      <x:c r="CW119" s="149"/>
      <x:c r="CX119" s="149"/>
      <x:c r="CY119" s="149"/>
      <x:c r="CZ119" s="149"/>
      <x:c r="DA119" s="149"/>
      <x:c r="DB119" s="149"/>
      <x:c r="DC119" s="149"/>
      <x:c r="DD119" s="149"/>
      <x:c r="DE119" s="149"/>
      <x:c r="DF119" s="149"/>
      <x:c r="DG119" s="149"/>
      <x:c r="DH119" s="149"/>
      <x:c r="DI119" s="149"/>
      <x:c r="DJ119"/>
      <x:c r="DK119"/>
      <x:c r="DL119"/>
      <x:c r="DM119"/>
      <x:c r="DN119"/>
      <x:c r="DO119"/>
      <x:c r="DP119"/>
      <x:c r="DQ119"/>
      <x:c r="DR119"/>
      <x:c r="DS119"/>
      <x:c r="DT119"/>
      <x:c r="DU119"/>
      <x:c r="DV119"/>
    </x:row>
    <x:row r="120">
      <x:c r="A120" s="2070"/>
      <x:c r="B120" s="2070"/>
      <x:c r="C120" s="2070"/>
      <x:c r="D120" s="2070"/>
      <x:c r="E120" s="2070"/>
      <x:c r="F120" s="339"/>
      <x:c r="G120" s="339"/>
      <x:c r="H120" s="339"/>
      <x:c r="I120" s="339"/>
      <x:c r="J120" s="339"/>
      <x:c r="K120" s="339"/>
      <x:c r="L120" s="339"/>
      <x:c r="M120" s="339"/>
      <x:c r="N120" s="339"/>
      <x:c r="O120" s="339"/>
      <x:c r="P120" s="339"/>
      <x:c r="Q120"/>
      <x:c r="R120"/>
      <x:c r="S120"/>
      <x:c r="T120"/>
      <x:c r="U120"/>
      <x:c r="V120"/>
      <x:c r="W120"/>
      <x:c r="X120"/>
      <x:c r="Y120"/>
      <x:c r="Z120" s="149"/>
      <x:c r="AA120" s="149"/>
      <x:c r="AB120" s="149"/>
      <x:c r="AC120" s="149"/>
      <x:c r="AD120" s="149"/>
      <x:c r="AE120" s="149"/>
      <x:c r="AF120" s="149"/>
      <x:c r="AG120" s="149"/>
      <x:c r="AH120" s="149"/>
      <x:c r="AI120" s="149"/>
      <x:c r="AJ120" s="149"/>
      <x:c r="AK120" s="149"/>
      <x:c r="AL120" s="149"/>
      <x:c r="AM120" s="149"/>
      <x:c r="AN120" s="149"/>
      <x:c r="AO120" s="149"/>
      <x:c r="AP120" s="149"/>
      <x:c r="AQ120" s="149"/>
      <x:c r="AR120" s="149"/>
      <x:c r="AS120" s="149"/>
      <x:c r="AT120" s="149"/>
      <x:c r="AU120" s="149"/>
      <x:c r="AV120" s="149"/>
      <x:c r="AW120" s="149"/>
      <x:c r="AX120" s="149"/>
      <x:c r="AY120" s="149"/>
      <x:c r="AZ120" s="149"/>
      <x:c r="BA120" s="149"/>
      <x:c r="BB120" s="149"/>
      <x:c r="BC120" s="149"/>
      <x:c r="BD120" s="149"/>
      <x:c r="BE120" s="149"/>
      <x:c r="BF120" s="149"/>
      <x:c r="BG120" s="149"/>
      <x:c r="BH120" s="149"/>
      <x:c r="BI120" s="149"/>
      <x:c r="BJ120" s="149"/>
      <x:c r="BK120" s="149"/>
      <x:c r="BL120" s="149"/>
      <x:c r="BM120" s="149"/>
      <x:c r="BN120" s="149"/>
      <x:c r="BO120" s="149"/>
      <x:c r="BP120" s="149"/>
      <x:c r="BQ120" s="149"/>
      <x:c r="BR120" s="149"/>
      <x:c r="BS120" s="149"/>
      <x:c r="BT120" s="149"/>
      <x:c r="BU120" s="149"/>
      <x:c r="BV120" s="149"/>
      <x:c r="BW120" s="149"/>
      <x:c r="BX120" s="149"/>
      <x:c r="BY120" s="149"/>
      <x:c r="BZ120" s="149"/>
      <x:c r="CA120" s="149"/>
      <x:c r="CB120" s="149"/>
      <x:c r="CC120" s="149"/>
      <x:c r="CD120" s="149"/>
      <x:c r="CE120" s="149"/>
      <x:c r="CF120" s="149"/>
      <x:c r="CG120" s="149"/>
      <x:c r="CH120" s="149"/>
      <x:c r="CI120" s="149"/>
      <x:c r="CJ120" s="149"/>
      <x:c r="CK120" s="149"/>
      <x:c r="CL120" s="149"/>
      <x:c r="CM120" s="149"/>
      <x:c r="CN120" s="149"/>
      <x:c r="CO120" s="149"/>
      <x:c r="CP120" s="149"/>
      <x:c r="CQ120" s="149"/>
      <x:c r="CR120" s="149"/>
      <x:c r="CS120" s="149"/>
      <x:c r="CT120" s="149"/>
      <x:c r="CU120" s="149"/>
      <x:c r="CV120" s="149"/>
      <x:c r="CW120" s="149"/>
      <x:c r="CX120" s="149"/>
      <x:c r="CY120" s="149"/>
      <x:c r="CZ120" s="149"/>
      <x:c r="DA120" s="149"/>
      <x:c r="DB120" s="149"/>
      <x:c r="DC120" s="149"/>
      <x:c r="DD120" s="149"/>
      <x:c r="DE120" s="149"/>
      <x:c r="DF120" s="149"/>
      <x:c r="DG120" s="149"/>
      <x:c r="DH120" s="149"/>
      <x:c r="DI120" s="149"/>
      <x:c r="DJ120"/>
      <x:c r="DK120"/>
      <x:c r="DL120"/>
      <x:c r="DM120"/>
      <x:c r="DN120"/>
      <x:c r="DO120"/>
      <x:c r="DP120"/>
      <x:c r="DQ120"/>
      <x:c r="DR120"/>
      <x:c r="DS120"/>
      <x:c r="DT120"/>
      <x:c r="DU120"/>
      <x:c r="DV120"/>
    </x:row>
    <x:row r="121">
      <x:c r="A121" s="2070"/>
      <x:c r="B121" s="2070"/>
      <x:c r="C121" s="2070"/>
      <x:c r="D121" s="2070"/>
      <x:c r="E121" s="2070"/>
      <x:c r="F121" s="339"/>
      <x:c r="G121" s="339"/>
      <x:c r="H121" s="339"/>
      <x:c r="I121" s="339"/>
      <x:c r="J121" s="339"/>
      <x:c r="K121" s="339"/>
      <x:c r="L121" s="339"/>
      <x:c r="M121" s="339"/>
      <x:c r="N121" s="339"/>
      <x:c r="O121" s="339"/>
      <x:c r="P121" s="339"/>
      <x:c r="Q121"/>
      <x:c r="R121"/>
      <x:c r="S121"/>
      <x:c r="T121"/>
      <x:c r="U121"/>
      <x:c r="V121"/>
      <x:c r="W121"/>
      <x:c r="X121"/>
      <x:c r="Y121"/>
      <x:c r="Z121" s="149"/>
      <x:c r="AA121" s="149"/>
      <x:c r="AB121" s="149"/>
      <x:c r="AC121" s="149"/>
      <x:c r="AD121" s="149"/>
      <x:c r="AE121" s="149"/>
      <x:c r="AF121" s="149"/>
      <x:c r="AG121" s="149"/>
      <x:c r="AH121" s="149"/>
      <x:c r="AI121" s="149"/>
      <x:c r="AJ121" s="149"/>
      <x:c r="AK121" s="149"/>
      <x:c r="AL121" s="149"/>
      <x:c r="AM121" s="149"/>
      <x:c r="AN121" s="149"/>
      <x:c r="AO121" s="149"/>
      <x:c r="AP121" s="149"/>
      <x:c r="AQ121" s="149"/>
      <x:c r="AR121" s="149"/>
      <x:c r="AS121" s="149"/>
      <x:c r="AT121" s="149"/>
      <x:c r="AU121" s="149"/>
      <x:c r="AV121" s="149"/>
      <x:c r="AW121" s="149"/>
      <x:c r="AX121" s="149"/>
      <x:c r="AY121" s="149"/>
      <x:c r="AZ121" s="149"/>
      <x:c r="BA121" s="149"/>
      <x:c r="BB121" s="149"/>
      <x:c r="BC121" s="149"/>
      <x:c r="BD121" s="149"/>
      <x:c r="BE121" s="149"/>
      <x:c r="BF121" s="149"/>
      <x:c r="BG121" s="149"/>
      <x:c r="BH121" s="149"/>
      <x:c r="BI121" s="149"/>
      <x:c r="BJ121" s="149"/>
      <x:c r="BK121" s="149"/>
      <x:c r="BL121" s="149"/>
      <x:c r="BM121" s="149"/>
      <x:c r="BN121" s="149"/>
      <x:c r="BO121" s="149"/>
      <x:c r="BP121" s="149"/>
      <x:c r="BQ121" s="149"/>
      <x:c r="BR121" s="149"/>
      <x:c r="BS121" s="149"/>
      <x:c r="BT121" s="149"/>
      <x:c r="BU121" s="149"/>
      <x:c r="BV121" s="149"/>
      <x:c r="BW121" s="149"/>
      <x:c r="BX121" s="149"/>
      <x:c r="BY121" s="149"/>
      <x:c r="BZ121" s="149"/>
      <x:c r="CA121" s="149"/>
      <x:c r="CB121" s="149"/>
      <x:c r="CC121" s="149"/>
      <x:c r="CD121" s="149"/>
      <x:c r="CE121" s="149"/>
      <x:c r="CF121" s="149"/>
      <x:c r="CG121" s="149"/>
      <x:c r="CH121" s="149"/>
      <x:c r="CI121" s="149"/>
      <x:c r="CJ121" s="149"/>
      <x:c r="CK121" s="149"/>
      <x:c r="CL121" s="149"/>
      <x:c r="CM121" s="149"/>
      <x:c r="CN121" s="149"/>
      <x:c r="CO121" s="149"/>
      <x:c r="CP121" s="149"/>
      <x:c r="CQ121" s="149"/>
      <x:c r="CR121" s="149"/>
      <x:c r="CS121" s="149"/>
      <x:c r="CT121" s="149"/>
      <x:c r="CU121" s="149"/>
      <x:c r="CV121" s="149"/>
      <x:c r="CW121" s="149"/>
      <x:c r="CX121" s="149"/>
      <x:c r="CY121" s="149"/>
      <x:c r="CZ121" s="149"/>
      <x:c r="DA121" s="149"/>
      <x:c r="DB121" s="149"/>
      <x:c r="DC121" s="149"/>
      <x:c r="DD121" s="149"/>
      <x:c r="DE121" s="149"/>
      <x:c r="DF121" s="149"/>
      <x:c r="DG121" s="149"/>
      <x:c r="DH121" s="149"/>
      <x:c r="DI121" s="149"/>
      <x:c r="DJ121"/>
      <x:c r="DK121"/>
      <x:c r="DL121"/>
      <x:c r="DM121"/>
      <x:c r="DN121"/>
      <x:c r="DO121"/>
      <x:c r="DP121"/>
      <x:c r="DQ121"/>
      <x:c r="DR121"/>
      <x:c r="DS121"/>
      <x:c r="DT121"/>
      <x:c r="DU121"/>
      <x:c r="DV121"/>
    </x:row>
    <x:row r="122">
      <x:c r="A122" s="2070"/>
      <x:c r="B122" s="2070"/>
      <x:c r="C122" s="2070"/>
      <x:c r="D122" s="2070"/>
      <x:c r="E122" s="2070"/>
      <x:c r="F122" s="339"/>
      <x:c r="G122" s="339"/>
      <x:c r="H122" s="339"/>
      <x:c r="I122" s="339"/>
      <x:c r="J122" s="339"/>
      <x:c r="K122" s="339"/>
      <x:c r="L122" s="339"/>
      <x:c r="M122" s="339"/>
      <x:c r="N122" s="339"/>
      <x:c r="O122" s="339"/>
      <x:c r="P122" s="339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  <x:c r="BG122"/>
      <x:c r="BH122"/>
      <x:c r="BI122"/>
      <x:c r="BJ122"/>
      <x:c r="BK122"/>
      <x:c r="BL122"/>
      <x:c r="BM122"/>
      <x:c r="BN122"/>
      <x:c r="BO122"/>
      <x:c r="BP122"/>
      <x:c r="BQ122"/>
      <x:c r="BR122"/>
      <x:c r="BS122"/>
      <x:c r="BT122"/>
      <x:c r="BU122"/>
      <x:c r="BV122"/>
      <x:c r="BW122"/>
      <x:c r="BX122"/>
      <x:c r="BY122"/>
      <x:c r="BZ122"/>
      <x:c r="CA122"/>
      <x:c r="CB122"/>
      <x:c r="CC122"/>
      <x:c r="CD122"/>
      <x:c r="CE122"/>
      <x:c r="CF122"/>
      <x:c r="CG122"/>
      <x:c r="CH122"/>
      <x:c r="CI122"/>
      <x:c r="CJ122"/>
      <x:c r="CK122"/>
      <x:c r="CL122"/>
      <x:c r="CM122"/>
      <x:c r="CN122"/>
      <x:c r="CO122"/>
      <x:c r="CP122"/>
      <x:c r="CQ122"/>
      <x:c r="CR122"/>
      <x:c r="CS122"/>
      <x:c r="CT122"/>
      <x:c r="CU122"/>
      <x:c r="CV122"/>
      <x:c r="CW122"/>
      <x:c r="CX122"/>
      <x:c r="CY122"/>
      <x:c r="CZ122"/>
      <x:c r="DA122"/>
      <x:c r="DB122"/>
      <x:c r="DC122"/>
      <x:c r="DD122"/>
      <x:c r="DE122"/>
      <x:c r="DF122"/>
      <x:c r="DG122"/>
      <x:c r="DH122"/>
      <x:c r="DI122"/>
      <x:c r="DJ122"/>
      <x:c r="DK122"/>
      <x:c r="DL122"/>
      <x:c r="DM122"/>
      <x:c r="DN122"/>
      <x:c r="DO122"/>
      <x:c r="DP122"/>
      <x:c r="DQ122"/>
      <x:c r="DR122"/>
      <x:c r="DS122"/>
      <x:c r="DT122"/>
      <x:c r="DU122"/>
      <x:c r="DV122"/>
    </x:row>
    <x:row r="123">
      <x:c r="A123" s="2070"/>
      <x:c r="B123" s="2070"/>
      <x:c r="C123" s="2070"/>
      <x:c r="D123" s="2070"/>
      <x:c r="E123" s="2070"/>
      <x:c r="F123" s="339"/>
      <x:c r="G123" s="339"/>
      <x:c r="H123" s="339"/>
      <x:c r="I123" s="339"/>
      <x:c r="J123" s="339"/>
      <x:c r="K123" s="339"/>
      <x:c r="L123" s="339"/>
      <x:c r="M123" s="339"/>
      <x:c r="N123" s="339"/>
      <x:c r="O123" s="339"/>
      <x:c r="P123" s="339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  <x:c r="BG123"/>
      <x:c r="BH123"/>
      <x:c r="BI123"/>
      <x:c r="BJ123"/>
      <x:c r="BK123"/>
      <x:c r="BL123"/>
      <x:c r="BM123"/>
      <x:c r="BN123"/>
      <x:c r="BO123"/>
      <x:c r="BP123"/>
      <x:c r="BQ123"/>
      <x:c r="BR123"/>
      <x:c r="BS123"/>
      <x:c r="BT123"/>
      <x:c r="BU123"/>
      <x:c r="BV123"/>
      <x:c r="BW123"/>
      <x:c r="BX123"/>
      <x:c r="BY123"/>
      <x:c r="BZ123"/>
      <x:c r="CA123"/>
      <x:c r="CB123"/>
      <x:c r="CC123"/>
      <x:c r="CD123"/>
      <x:c r="CE123"/>
      <x:c r="CF123"/>
      <x:c r="CG123"/>
      <x:c r="CH123"/>
      <x:c r="CI123"/>
      <x:c r="CJ123"/>
      <x:c r="CK123"/>
      <x:c r="CL123"/>
      <x:c r="CM123"/>
      <x:c r="CN123"/>
      <x:c r="CO123"/>
      <x:c r="CP123"/>
      <x:c r="CQ123"/>
      <x:c r="CR123"/>
      <x:c r="CS123"/>
      <x:c r="CT123"/>
      <x:c r="CU123"/>
      <x:c r="CV123"/>
      <x:c r="CW123"/>
      <x:c r="CX123"/>
      <x:c r="CY123"/>
      <x:c r="CZ123"/>
      <x:c r="DA123"/>
      <x:c r="DB123"/>
      <x:c r="DC123"/>
      <x:c r="DD123"/>
      <x:c r="DE123"/>
      <x:c r="DF123"/>
      <x:c r="DG123"/>
      <x:c r="DH123"/>
      <x:c r="DI123"/>
      <x:c r="DJ123"/>
      <x:c r="DK123"/>
      <x:c r="DL123"/>
      <x:c r="DM123"/>
      <x:c r="DN123"/>
      <x:c r="DO123"/>
      <x:c r="DP123"/>
      <x:c r="DQ123"/>
      <x:c r="DR123"/>
      <x:c r="DS123"/>
      <x:c r="DT123"/>
      <x:c r="DU123"/>
      <x:c r="DV123"/>
    </x:row>
    <x:row r="124">
      <x:c r="A124" s="2070"/>
      <x:c r="B124" s="2070"/>
      <x:c r="C124" s="2070"/>
      <x:c r="D124" s="2070"/>
      <x:c r="E124" s="2070"/>
      <x:c r="F124" s="339"/>
      <x:c r="G124" s="339"/>
      <x:c r="H124" s="339"/>
      <x:c r="I124" s="339"/>
      <x:c r="J124" s="339"/>
      <x:c r="K124" s="339"/>
      <x:c r="L124" s="339"/>
      <x:c r="M124" s="339"/>
      <x:c r="N124" s="339"/>
      <x:c r="O124" s="339"/>
      <x:c r="P124" s="339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/>
      <x:c r="BU124"/>
      <x:c r="BV124"/>
      <x:c r="BW124"/>
      <x:c r="BX124"/>
      <x:c r="BY124"/>
      <x:c r="BZ124"/>
      <x:c r="CA124"/>
      <x:c r="CB124"/>
      <x:c r="CC124"/>
      <x:c r="CD124"/>
      <x:c r="CE124"/>
      <x:c r="CF124"/>
      <x:c r="CG124"/>
      <x:c r="CH124"/>
      <x:c r="CI124"/>
      <x:c r="CJ124"/>
      <x:c r="CK124"/>
      <x:c r="CL124"/>
      <x:c r="CM124"/>
      <x:c r="CN124"/>
      <x:c r="CO124"/>
      <x:c r="CP124"/>
      <x:c r="CQ124"/>
      <x:c r="CR124"/>
      <x:c r="CS124"/>
      <x:c r="CT124"/>
      <x:c r="CU124"/>
      <x:c r="CV124"/>
      <x:c r="CW124"/>
      <x:c r="CX124"/>
      <x:c r="CY124"/>
      <x:c r="CZ124"/>
      <x:c r="DA124"/>
      <x:c r="DB124"/>
      <x:c r="DC124"/>
      <x:c r="DD124"/>
      <x:c r="DE124"/>
      <x:c r="DF124"/>
      <x:c r="DG124"/>
      <x:c r="DH124"/>
      <x:c r="DI124"/>
      <x:c r="DJ124"/>
      <x:c r="DK124"/>
      <x:c r="DL124"/>
      <x:c r="DM124"/>
      <x:c r="DN124"/>
      <x:c r="DO124"/>
      <x:c r="DP124"/>
      <x:c r="DQ124"/>
      <x:c r="DR124"/>
      <x:c r="DS124"/>
      <x:c r="DT124"/>
      <x:c r="DU124"/>
      <x:c r="DV124"/>
    </x:row>
    <x:row r="125">
      <x:c r="A125" s="2070"/>
      <x:c r="B125" s="2070"/>
      <x:c r="C125" s="2070"/>
      <x:c r="D125" s="2070"/>
      <x:c r="E125" s="2070"/>
      <x:c r="F125" s="339"/>
      <x:c r="G125" s="339"/>
      <x:c r="H125" s="339"/>
      <x:c r="I125" s="339"/>
      <x:c r="J125" s="339"/>
      <x:c r="K125" s="339"/>
      <x:c r="L125" s="339"/>
      <x:c r="M125" s="339"/>
      <x:c r="N125" s="339"/>
      <x:c r="O125" s="339"/>
      <x:c r="P125" s="339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  <x:c r="BG125"/>
      <x:c r="BH125"/>
      <x:c r="BI125"/>
      <x:c r="BJ125"/>
      <x:c r="BK125"/>
      <x:c r="BL125"/>
      <x:c r="BM125"/>
      <x:c r="BN125"/>
      <x:c r="BO125"/>
      <x:c r="BP125"/>
      <x:c r="BQ125"/>
      <x:c r="BR125"/>
      <x:c r="BS125"/>
      <x:c r="BT125"/>
      <x:c r="BU125"/>
      <x:c r="BV125"/>
      <x:c r="BW125"/>
      <x:c r="BX125"/>
      <x:c r="BY125"/>
      <x:c r="BZ125"/>
      <x:c r="CA125"/>
      <x:c r="CB125"/>
      <x:c r="CC125"/>
      <x:c r="CD125"/>
      <x:c r="CE125"/>
      <x:c r="CF125"/>
      <x:c r="CG125"/>
      <x:c r="CH125"/>
      <x:c r="CI125"/>
      <x:c r="CJ125"/>
      <x:c r="CK125"/>
      <x:c r="CL125"/>
      <x:c r="CM125"/>
      <x:c r="CN125"/>
      <x:c r="CO125"/>
      <x:c r="CP125"/>
      <x:c r="CQ125"/>
      <x:c r="CR125"/>
      <x:c r="CS125"/>
      <x:c r="CT125"/>
      <x:c r="CU125"/>
      <x:c r="CV125"/>
      <x:c r="CW125"/>
      <x:c r="CX125"/>
      <x:c r="CY125"/>
      <x:c r="CZ125"/>
      <x:c r="DA125"/>
      <x:c r="DB125"/>
      <x:c r="DC125"/>
      <x:c r="DD125"/>
      <x:c r="DE125"/>
      <x:c r="DF125"/>
      <x:c r="DG125"/>
      <x:c r="DH125"/>
      <x:c r="DI125"/>
      <x:c r="DJ125"/>
      <x:c r="DK125"/>
      <x:c r="DL125"/>
      <x:c r="DM125"/>
      <x:c r="DN125"/>
      <x:c r="DO125"/>
      <x:c r="DP125"/>
      <x:c r="DQ125"/>
      <x:c r="DR125"/>
      <x:c r="DS125"/>
      <x:c r="DT125"/>
      <x:c r="DU125"/>
      <x:c r="DV125"/>
    </x:row>
    <x:row r="126">
      <x:c r="A126" s="2070"/>
      <x:c r="B126" s="2070"/>
      <x:c r="C126" s="2070"/>
      <x:c r="D126" s="2070"/>
      <x:c r="E126" s="2070"/>
      <x:c r="F126" s="339"/>
      <x:c r="G126" s="339"/>
      <x:c r="H126" s="339"/>
      <x:c r="I126" s="339"/>
      <x:c r="J126" s="339"/>
      <x:c r="K126" s="339"/>
      <x:c r="L126" s="339"/>
      <x:c r="M126" s="339"/>
      <x:c r="N126" s="339"/>
      <x:c r="O126" s="339"/>
      <x:c r="P126" s="339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  <x:c r="BG126"/>
      <x:c r="BH126"/>
      <x:c r="BI126"/>
      <x:c r="BJ126"/>
      <x:c r="BK126"/>
      <x:c r="BL126"/>
      <x:c r="BM126"/>
      <x:c r="BN126"/>
      <x:c r="BO126"/>
      <x:c r="BP126"/>
      <x:c r="BQ126"/>
      <x:c r="BR126"/>
      <x:c r="BS126"/>
      <x:c r="BT126"/>
      <x:c r="BU126"/>
      <x:c r="BV126"/>
      <x:c r="BW126"/>
      <x:c r="BX126"/>
      <x:c r="BY126"/>
      <x:c r="BZ126"/>
      <x:c r="CA126"/>
      <x:c r="CB126"/>
      <x:c r="CC126"/>
      <x:c r="CD126"/>
      <x:c r="CE126"/>
      <x:c r="CF126"/>
      <x:c r="CG126"/>
      <x:c r="CH126"/>
      <x:c r="CI126"/>
      <x:c r="CJ126"/>
      <x:c r="CK126"/>
      <x:c r="CL126"/>
      <x:c r="CM126"/>
      <x:c r="CN126"/>
      <x:c r="CO126"/>
      <x:c r="CP126"/>
      <x:c r="CQ126"/>
      <x:c r="CR126"/>
      <x:c r="CS126"/>
      <x:c r="CT126"/>
      <x:c r="CU126"/>
      <x:c r="CV126"/>
      <x:c r="CW126"/>
      <x:c r="CX126"/>
      <x:c r="CY126"/>
      <x:c r="CZ126"/>
      <x:c r="DA126"/>
      <x:c r="DB126"/>
      <x:c r="DC126"/>
      <x:c r="DD126"/>
      <x:c r="DE126"/>
      <x:c r="DF126"/>
      <x:c r="DG126"/>
      <x:c r="DH126"/>
      <x:c r="DI126"/>
      <x:c r="DJ126"/>
      <x:c r="DK126"/>
      <x:c r="DL126"/>
      <x:c r="DM126"/>
      <x:c r="DN126"/>
      <x:c r="DO126"/>
      <x:c r="DP126"/>
      <x:c r="DQ126"/>
      <x:c r="DR126"/>
      <x:c r="DS126"/>
      <x:c r="DT126"/>
      <x:c r="DU126"/>
      <x:c r="DV126"/>
    </x:row>
    <x:row r="127">
      <x:c r="A127" s="2070"/>
      <x:c r="B127" s="2070"/>
      <x:c r="C127" s="2070"/>
      <x:c r="D127" s="2070"/>
      <x:c r="E127" s="2070"/>
      <x:c r="F127" s="339"/>
      <x:c r="G127" s="339"/>
      <x:c r="H127" s="339"/>
      <x:c r="I127" s="339"/>
      <x:c r="J127" s="339"/>
      <x:c r="K127" s="339"/>
      <x:c r="L127" s="339"/>
      <x:c r="M127" s="339"/>
      <x:c r="N127" s="339"/>
      <x:c r="O127" s="339"/>
      <x:c r="P127" s="339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/>
      <x:c r="BU127"/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  <x:c r="CK127"/>
      <x:c r="CL127"/>
      <x:c r="CM127"/>
      <x:c r="CN127"/>
      <x:c r="CO127"/>
      <x:c r="CP127"/>
      <x:c r="CQ127"/>
      <x:c r="CR127"/>
      <x:c r="CS127"/>
      <x:c r="CT127"/>
      <x:c r="CU127"/>
      <x:c r="CV127"/>
      <x:c r="CW127"/>
      <x:c r="CX127"/>
      <x:c r="CY127"/>
      <x:c r="CZ127"/>
      <x:c r="DA127"/>
      <x:c r="DB127"/>
      <x:c r="DC127"/>
      <x:c r="DD127"/>
      <x:c r="DE127"/>
      <x:c r="DF127"/>
      <x:c r="DG127"/>
      <x:c r="DH127"/>
      <x:c r="DI127"/>
      <x:c r="DJ127"/>
      <x:c r="DK127"/>
      <x:c r="DL127"/>
      <x:c r="DM127"/>
      <x:c r="DN127"/>
      <x:c r="DO127"/>
      <x:c r="DP127"/>
      <x:c r="DQ127"/>
      <x:c r="DR127"/>
      <x:c r="DS127"/>
      <x:c r="DT127"/>
      <x:c r="DU127"/>
      <x:c r="DV127"/>
    </x:row>
    <x:row r="128">
      <x:c r="A128" s="2070"/>
      <x:c r="B128" s="2070"/>
      <x:c r="C128" s="2070"/>
      <x:c r="D128" s="2070"/>
      <x:c r="E128" s="2070"/>
      <x:c r="F128" s="339"/>
      <x:c r="G128" s="339"/>
      <x:c r="H128" s="339"/>
      <x:c r="I128" s="339"/>
      <x:c r="J128" s="339"/>
      <x:c r="K128" s="339"/>
      <x:c r="L128" s="339"/>
      <x:c r="M128" s="339"/>
      <x:c r="N128" s="339"/>
      <x:c r="O128" s="339"/>
      <x:c r="P128" s="339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/>
      <x:c r="BO128"/>
      <x:c r="BP128"/>
      <x:c r="BQ128"/>
      <x:c r="BR128"/>
      <x:c r="BS128"/>
      <x:c r="BT128"/>
      <x:c r="BU128"/>
      <x:c r="BV128"/>
      <x:c r="BW128"/>
      <x:c r="BX128"/>
      <x:c r="BY128"/>
      <x:c r="BZ128"/>
      <x:c r="CA128"/>
      <x:c r="CB128"/>
      <x:c r="CC128"/>
      <x:c r="CD128"/>
      <x:c r="CE128"/>
      <x:c r="CF128"/>
      <x:c r="CG128"/>
      <x:c r="CH128"/>
      <x:c r="CI128"/>
      <x:c r="CJ128"/>
      <x:c r="CK128"/>
      <x:c r="CL128"/>
      <x:c r="CM128"/>
      <x:c r="CN128"/>
      <x:c r="CO128"/>
      <x:c r="CP128"/>
      <x:c r="CQ128"/>
      <x:c r="CR128"/>
      <x:c r="CS128"/>
      <x:c r="CT128"/>
      <x:c r="CU128"/>
      <x:c r="CV128"/>
      <x:c r="CW128"/>
      <x:c r="CX128"/>
      <x:c r="CY128"/>
      <x:c r="CZ128"/>
      <x:c r="DA128"/>
      <x:c r="DB128"/>
      <x:c r="DC128"/>
      <x:c r="DD128"/>
      <x:c r="DE128"/>
      <x:c r="DF128"/>
      <x:c r="DG128"/>
      <x:c r="DH128"/>
      <x:c r="DI128"/>
      <x:c r="DJ128"/>
      <x:c r="DK128"/>
      <x:c r="DL128"/>
      <x:c r="DM128"/>
      <x:c r="DN128"/>
      <x:c r="DO128"/>
      <x:c r="DP128"/>
      <x:c r="DQ128"/>
      <x:c r="DR128"/>
      <x:c r="DS128"/>
      <x:c r="DT128"/>
      <x:c r="DU128"/>
      <x:c r="DV128"/>
    </x:row>
    <x:row r="129">
      <x:c r="A129" s="2070"/>
      <x:c r="B129" s="2070"/>
      <x:c r="C129" s="2070"/>
      <x:c r="D129" s="2070"/>
      <x:c r="E129" s="2070"/>
      <x:c r="F129" s="339"/>
      <x:c r="G129" s="339"/>
      <x:c r="H129" s="339"/>
      <x:c r="I129" s="339"/>
      <x:c r="J129" s="339"/>
      <x:c r="K129" s="339"/>
      <x:c r="L129" s="339"/>
      <x:c r="M129" s="339"/>
      <x:c r="N129" s="339"/>
      <x:c r="O129" s="339"/>
      <x:c r="P129" s="33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/>
      <x:c r="BU129"/>
      <x:c r="BV129"/>
      <x:c r="BW129"/>
      <x:c r="BX129"/>
      <x:c r="BY129"/>
      <x:c r="BZ129"/>
      <x:c r="CA129"/>
      <x:c r="CB129"/>
      <x:c r="CC129"/>
      <x:c r="CD129"/>
      <x:c r="CE129"/>
      <x:c r="CF129"/>
      <x:c r="CG129"/>
      <x:c r="CH129"/>
      <x:c r="CI129"/>
      <x:c r="CJ129"/>
      <x:c r="CK129"/>
      <x:c r="CL129"/>
      <x:c r="CM129"/>
      <x:c r="CN129"/>
      <x:c r="CO129"/>
      <x:c r="CP129"/>
      <x:c r="CQ129"/>
      <x:c r="CR129"/>
      <x:c r="CS129"/>
      <x:c r="CT129"/>
      <x:c r="CU129"/>
      <x:c r="CV129"/>
      <x:c r="CW129"/>
      <x:c r="CX129"/>
      <x:c r="CY129"/>
      <x:c r="CZ129"/>
      <x:c r="DA129"/>
      <x:c r="DB129"/>
      <x:c r="DC129"/>
      <x:c r="DD129"/>
      <x:c r="DE129"/>
      <x:c r="DF129"/>
      <x:c r="DG129"/>
      <x:c r="DH129"/>
      <x:c r="DI129"/>
      <x:c r="DJ129"/>
      <x:c r="DK129"/>
      <x:c r="DL129"/>
      <x:c r="DM129"/>
      <x:c r="DN129"/>
      <x:c r="DO129"/>
      <x:c r="DP129"/>
      <x:c r="DQ129"/>
      <x:c r="DR129"/>
      <x:c r="DS129"/>
      <x:c r="DT129"/>
      <x:c r="DU129"/>
      <x:c r="DV129"/>
    </x:row>
    <x:row r="130">
      <x:c r="A130" s="2070"/>
      <x:c r="B130" s="2070"/>
      <x:c r="C130" s="2070"/>
      <x:c r="D130" s="2070"/>
      <x:c r="E130" s="2070"/>
      <x:c r="F130" s="339"/>
      <x:c r="G130" s="339"/>
      <x:c r="H130" s="339"/>
      <x:c r="I130" s="339"/>
      <x:c r="J130" s="339"/>
      <x:c r="K130" s="339"/>
      <x:c r="L130" s="339"/>
      <x:c r="M130" s="339"/>
      <x:c r="N130" s="339"/>
      <x:c r="O130" s="339"/>
      <x:c r="P130" s="339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/>
      <x:c r="BU130"/>
      <x:c r="BV130"/>
      <x:c r="BW130"/>
      <x:c r="BX130"/>
      <x:c r="BY130"/>
      <x:c r="BZ130"/>
      <x:c r="CA130"/>
      <x:c r="CB130"/>
      <x:c r="CC130"/>
      <x:c r="CD130"/>
      <x:c r="CE130"/>
      <x:c r="CF130"/>
      <x:c r="CG130"/>
      <x:c r="CH130"/>
      <x:c r="CI130"/>
      <x:c r="CJ130"/>
      <x:c r="CK130"/>
      <x:c r="CL130"/>
      <x:c r="CM130"/>
      <x:c r="CN130"/>
      <x:c r="CO130"/>
      <x:c r="CP130"/>
      <x:c r="CQ130"/>
      <x:c r="CR130"/>
      <x:c r="CS130"/>
      <x:c r="CT130"/>
      <x:c r="CU130"/>
      <x:c r="CV130"/>
      <x:c r="CW130"/>
      <x:c r="CX130"/>
      <x:c r="CY130"/>
      <x:c r="CZ130"/>
      <x:c r="DA130"/>
      <x:c r="DB130"/>
      <x:c r="DC130"/>
      <x:c r="DD130"/>
      <x:c r="DE130"/>
      <x:c r="DF130"/>
      <x:c r="DG130"/>
      <x:c r="DH130"/>
      <x:c r="DI130"/>
      <x:c r="DJ130"/>
      <x:c r="DK130"/>
      <x:c r="DL130"/>
      <x:c r="DM130"/>
      <x:c r="DN130"/>
      <x:c r="DO130"/>
      <x:c r="DP130"/>
      <x:c r="DQ130"/>
      <x:c r="DR130"/>
      <x:c r="DS130"/>
      <x:c r="DT130"/>
      <x:c r="DU130"/>
      <x:c r="DV130"/>
    </x:row>
    <x:row r="131">
      <x:c r="A131" s="2070"/>
      <x:c r="B131" s="2070"/>
      <x:c r="C131" s="2070"/>
      <x:c r="D131" s="2070"/>
      <x:c r="E131" s="2070"/>
      <x:c r="F131" s="339"/>
      <x:c r="G131" s="339"/>
      <x:c r="H131" s="339"/>
      <x:c r="I131" s="339"/>
      <x:c r="J131" s="339"/>
      <x:c r="K131" s="339"/>
      <x:c r="L131" s="339"/>
      <x:c r="M131" s="339"/>
      <x:c r="N131" s="339"/>
      <x:c r="O131" s="339"/>
      <x:c r="P131" s="339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  <x:c r="BG131"/>
      <x:c r="BH131"/>
      <x:c r="BI131"/>
      <x:c r="BJ131"/>
      <x:c r="BK131"/>
      <x:c r="BL131"/>
      <x:c r="BM131"/>
      <x:c r="BN131"/>
      <x:c r="BO131"/>
      <x:c r="BP131"/>
      <x:c r="BQ131"/>
      <x:c r="BR131"/>
      <x:c r="BS131"/>
      <x:c r="BT131"/>
      <x:c r="BU131"/>
      <x:c r="BV131"/>
      <x:c r="BW131"/>
      <x:c r="BX131"/>
      <x:c r="BY131"/>
      <x:c r="BZ131"/>
      <x:c r="CA131"/>
      <x:c r="CB131"/>
      <x:c r="CC131"/>
      <x:c r="CD131"/>
      <x:c r="CE131"/>
      <x:c r="CF131"/>
      <x:c r="CG131"/>
      <x:c r="CH131"/>
      <x:c r="CI131"/>
      <x:c r="CJ131"/>
      <x:c r="CK131"/>
      <x:c r="CL131"/>
      <x:c r="CM131"/>
      <x:c r="CN131"/>
      <x:c r="CO131"/>
      <x:c r="CP131"/>
      <x:c r="CQ131"/>
      <x:c r="CR131"/>
      <x:c r="CS131"/>
      <x:c r="CT131"/>
      <x:c r="CU131"/>
      <x:c r="CV131"/>
      <x:c r="CW131"/>
      <x:c r="CX131"/>
      <x:c r="CY131"/>
      <x:c r="CZ131"/>
      <x:c r="DA131"/>
      <x:c r="DB131"/>
      <x:c r="DC131"/>
      <x:c r="DD131"/>
      <x:c r="DE131"/>
      <x:c r="DF131"/>
      <x:c r="DG131"/>
      <x:c r="DH131"/>
      <x:c r="DI131"/>
      <x:c r="DJ131"/>
      <x:c r="DK131"/>
      <x:c r="DL131"/>
      <x:c r="DM131"/>
      <x:c r="DN131"/>
      <x:c r="DO131"/>
      <x:c r="DP131"/>
      <x:c r="DQ131"/>
      <x:c r="DR131"/>
      <x:c r="DS131"/>
      <x:c r="DT131"/>
      <x:c r="DU131"/>
      <x:c r="DV131"/>
    </x:row>
    <x:row r="132">
      <x:c r="A132" s="2070"/>
      <x:c r="B132" s="2070"/>
      <x:c r="C132" s="2070"/>
      <x:c r="D132" s="2070"/>
      <x:c r="E132" s="2070"/>
      <x:c r="F132" s="339"/>
      <x:c r="G132" s="339"/>
      <x:c r="H132" s="339"/>
      <x:c r="I132" s="339"/>
      <x:c r="J132" s="339"/>
      <x:c r="K132" s="339"/>
      <x:c r="L132" s="339"/>
      <x:c r="M132" s="339"/>
      <x:c r="N132" s="339"/>
      <x:c r="O132" s="339"/>
      <x:c r="P132" s="339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  <x:c r="BG132"/>
      <x:c r="BH132"/>
      <x:c r="BI132"/>
      <x:c r="BJ132"/>
      <x:c r="BK132"/>
      <x:c r="BL132"/>
      <x:c r="BM132"/>
      <x:c r="BN132"/>
      <x:c r="BO132"/>
      <x:c r="BP132"/>
      <x:c r="BQ132"/>
      <x:c r="BR132"/>
      <x:c r="BS132"/>
      <x:c r="BT132"/>
      <x:c r="BU132"/>
      <x:c r="BV132"/>
      <x:c r="BW132"/>
      <x:c r="BX132"/>
      <x:c r="BY132"/>
      <x:c r="BZ132"/>
      <x:c r="CA132"/>
      <x:c r="CB132"/>
      <x:c r="CC132"/>
      <x:c r="CD132"/>
      <x:c r="CE132"/>
      <x:c r="CF132"/>
      <x:c r="CG132"/>
      <x:c r="CH132"/>
      <x:c r="CI132"/>
      <x:c r="CJ132"/>
      <x:c r="CK132"/>
      <x:c r="CL132"/>
      <x:c r="CM132"/>
      <x:c r="CN132"/>
      <x:c r="CO132"/>
      <x:c r="CP132"/>
      <x:c r="CQ132"/>
      <x:c r="CR132"/>
      <x:c r="CS132"/>
      <x:c r="CT132"/>
      <x:c r="CU132"/>
      <x:c r="CV132"/>
      <x:c r="CW132"/>
      <x:c r="CX132"/>
      <x:c r="CY132"/>
      <x:c r="CZ132"/>
      <x:c r="DA132"/>
      <x:c r="DB132"/>
      <x:c r="DC132"/>
      <x:c r="DD132"/>
      <x:c r="DE132"/>
      <x:c r="DF132"/>
      <x:c r="DG132"/>
      <x:c r="DH132"/>
      <x:c r="DI132"/>
      <x:c r="DJ132"/>
      <x:c r="DK132"/>
      <x:c r="DL132"/>
      <x:c r="DM132"/>
      <x:c r="DN132"/>
      <x:c r="DO132"/>
      <x:c r="DP132"/>
      <x:c r="DQ132"/>
      <x:c r="DR132"/>
      <x:c r="DS132"/>
      <x:c r="DT132"/>
      <x:c r="DU132"/>
      <x:c r="DV132"/>
    </x:row>
    <x:row r="133">
      <x:c r="A133" s="2070"/>
      <x:c r="B133" s="2070"/>
      <x:c r="C133" s="2070"/>
      <x:c r="D133" s="2070"/>
      <x:c r="E133" s="2070"/>
      <x:c r="F133" s="339"/>
      <x:c r="G133" s="339"/>
      <x:c r="H133" s="339"/>
      <x:c r="I133" s="339"/>
      <x:c r="J133" s="339"/>
      <x:c r="K133" s="339"/>
      <x:c r="L133" s="339"/>
      <x:c r="M133" s="339"/>
      <x:c r="N133" s="339"/>
      <x:c r="O133" s="339"/>
      <x:c r="P133" s="339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  <x:c r="BG133"/>
      <x:c r="BH133"/>
      <x:c r="BI133"/>
      <x:c r="BJ133"/>
      <x:c r="BK133"/>
      <x:c r="BL133"/>
      <x:c r="BM133"/>
      <x:c r="BN133"/>
      <x:c r="BO133"/>
      <x:c r="BP133"/>
      <x:c r="BQ133"/>
      <x:c r="BR133"/>
      <x:c r="BS133"/>
      <x:c r="BT133"/>
      <x:c r="BU133"/>
      <x:c r="BV133"/>
      <x:c r="BW133"/>
      <x:c r="BX133"/>
      <x:c r="BY133"/>
      <x:c r="BZ133"/>
      <x:c r="CA133"/>
      <x:c r="CB133"/>
      <x:c r="CC133"/>
      <x:c r="CD133"/>
      <x:c r="CE133"/>
      <x:c r="CF133"/>
      <x:c r="CG133"/>
      <x:c r="CH133"/>
      <x:c r="CI133"/>
      <x:c r="CJ133"/>
      <x:c r="CK133"/>
      <x:c r="CL133"/>
      <x:c r="CM133"/>
      <x:c r="CN133"/>
      <x:c r="CO133"/>
      <x:c r="CP133"/>
      <x:c r="CQ133"/>
      <x:c r="CR133"/>
      <x:c r="CS133"/>
      <x:c r="CT133"/>
      <x:c r="CU133"/>
      <x:c r="CV133"/>
      <x:c r="CW133"/>
      <x:c r="CX133"/>
      <x:c r="CY133"/>
      <x:c r="CZ133"/>
      <x:c r="DA133"/>
      <x:c r="DB133"/>
      <x:c r="DC133"/>
      <x:c r="DD133"/>
      <x:c r="DE133"/>
      <x:c r="DF133"/>
      <x:c r="DG133"/>
      <x:c r="DH133"/>
      <x:c r="DI133"/>
      <x:c r="DJ133"/>
      <x:c r="DK133"/>
      <x:c r="DL133"/>
      <x:c r="DM133"/>
      <x:c r="DN133"/>
      <x:c r="DO133"/>
      <x:c r="DP133"/>
      <x:c r="DQ133"/>
      <x:c r="DR133"/>
      <x:c r="DS133"/>
      <x:c r="DT133"/>
      <x:c r="DU133"/>
      <x:c r="DV133"/>
    </x:row>
    <x:row r="134">
      <x:c r="A134" s="2070"/>
      <x:c r="B134" s="2070"/>
      <x:c r="C134" s="2070"/>
      <x:c r="D134" s="2070"/>
      <x:c r="E134" s="2070"/>
      <x:c r="F134" s="339"/>
      <x:c r="G134" s="339"/>
      <x:c r="H134" s="339"/>
      <x:c r="I134" s="339"/>
      <x:c r="J134" s="339"/>
      <x:c r="K134" s="339"/>
      <x:c r="L134" s="339"/>
      <x:c r="M134" s="339"/>
      <x:c r="N134" s="339"/>
      <x:c r="O134" s="339"/>
      <x:c r="P134" s="339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  <x:c r="BG134"/>
      <x:c r="BH134"/>
      <x:c r="BI134"/>
      <x:c r="BJ134"/>
      <x:c r="BK134"/>
      <x:c r="BL134"/>
      <x:c r="BM134"/>
      <x:c r="BN134"/>
      <x:c r="BO134"/>
      <x:c r="BP134"/>
      <x:c r="BQ134"/>
      <x:c r="BR134"/>
      <x:c r="BS134"/>
      <x:c r="BT134"/>
      <x:c r="BU134"/>
      <x:c r="BV134"/>
      <x:c r="BW134"/>
      <x:c r="BX134"/>
      <x:c r="BY134"/>
      <x:c r="BZ134"/>
      <x:c r="CA134"/>
      <x:c r="CB134"/>
      <x:c r="CC134"/>
      <x:c r="CD134"/>
      <x:c r="CE134"/>
      <x:c r="CF134"/>
      <x:c r="CG134"/>
      <x:c r="CH134"/>
      <x:c r="CI134"/>
      <x:c r="CJ134"/>
      <x:c r="CK134"/>
      <x:c r="CL134"/>
      <x:c r="CM134"/>
      <x:c r="CN134"/>
      <x:c r="CO134"/>
      <x:c r="CP134"/>
      <x:c r="CQ134"/>
      <x:c r="CR134"/>
      <x:c r="CS134"/>
      <x:c r="CT134"/>
      <x:c r="CU134"/>
      <x:c r="CV134"/>
      <x:c r="CW134"/>
      <x:c r="CX134"/>
      <x:c r="CY134"/>
      <x:c r="CZ134"/>
      <x:c r="DA134"/>
      <x:c r="DB134"/>
      <x:c r="DC134"/>
      <x:c r="DD134"/>
      <x:c r="DE134"/>
      <x:c r="DF134"/>
      <x:c r="DG134"/>
      <x:c r="DH134"/>
      <x:c r="DI134"/>
      <x:c r="DJ134"/>
      <x:c r="DK134"/>
      <x:c r="DL134"/>
      <x:c r="DM134"/>
      <x:c r="DN134"/>
      <x:c r="DO134"/>
      <x:c r="DP134"/>
      <x:c r="DQ134"/>
      <x:c r="DR134"/>
      <x:c r="DS134"/>
      <x:c r="DT134"/>
      <x:c r="DU134"/>
      <x:c r="DV134"/>
    </x:row>
    <x:row r="135">
      <x:c r="A135" s="2070"/>
      <x:c r="B135" s="2070"/>
      <x:c r="C135" s="2070"/>
      <x:c r="D135" s="2070"/>
      <x:c r="E135" s="2070"/>
      <x:c r="F135" s="339"/>
      <x:c r="G135" s="339"/>
      <x:c r="H135" s="339"/>
      <x:c r="I135" s="339"/>
      <x:c r="J135" s="339"/>
      <x:c r="K135" s="339"/>
      <x:c r="L135" s="339"/>
      <x:c r="M135" s="339"/>
      <x:c r="N135" s="339"/>
      <x:c r="O135" s="339"/>
      <x:c r="P135" s="339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/>
      <x:c r="BO135"/>
      <x:c r="BP135"/>
      <x:c r="BQ135"/>
      <x:c r="BR135"/>
      <x:c r="BS135"/>
      <x:c r="BT135"/>
      <x:c r="BU135"/>
      <x:c r="BV135"/>
      <x:c r="BW135"/>
      <x:c r="BX135"/>
      <x:c r="BY135"/>
      <x:c r="BZ135"/>
      <x:c r="CA135"/>
      <x:c r="CB135"/>
      <x:c r="CC135"/>
      <x:c r="CD135"/>
      <x:c r="CE135"/>
      <x:c r="CF135"/>
      <x:c r="CG135"/>
      <x:c r="CH135"/>
      <x:c r="CI135"/>
      <x:c r="CJ135"/>
      <x:c r="CK135"/>
      <x:c r="CL135"/>
      <x:c r="CM135"/>
      <x:c r="CN135"/>
      <x:c r="CO135"/>
      <x:c r="CP135"/>
      <x:c r="CQ135"/>
      <x:c r="CR135"/>
      <x:c r="CS135"/>
      <x:c r="CT135"/>
      <x:c r="CU135"/>
      <x:c r="CV135"/>
      <x:c r="CW135"/>
      <x:c r="CX135"/>
      <x:c r="CY135"/>
      <x:c r="CZ135"/>
      <x:c r="DA135"/>
      <x:c r="DB135"/>
      <x:c r="DC135"/>
      <x:c r="DD135"/>
      <x:c r="DE135"/>
      <x:c r="DF135"/>
      <x:c r="DG135"/>
      <x:c r="DH135"/>
      <x:c r="DI135"/>
      <x:c r="DJ135"/>
      <x:c r="DK135"/>
      <x:c r="DL135"/>
      <x:c r="DM135"/>
      <x:c r="DN135"/>
      <x:c r="DO135"/>
      <x:c r="DP135"/>
      <x:c r="DQ135"/>
      <x:c r="DR135"/>
      <x:c r="DS135"/>
      <x:c r="DT135"/>
      <x:c r="DU135"/>
      <x:c r="DV135"/>
    </x:row>
    <x:row r="136">
      <x:c r="A136" s="2070"/>
      <x:c r="B136" s="2070"/>
      <x:c r="C136" s="2070"/>
      <x:c r="D136" s="2070"/>
      <x:c r="E136" s="2070"/>
      <x:c r="F136" s="339"/>
      <x:c r="G136" s="339"/>
      <x:c r="H136" s="339"/>
      <x:c r="I136" s="339"/>
      <x:c r="J136" s="339"/>
      <x:c r="K136" s="339"/>
      <x:c r="L136" s="339"/>
      <x:c r="M136" s="339"/>
      <x:c r="N136" s="339"/>
      <x:c r="O136" s="339"/>
      <x:c r="P136" s="339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  <x:c r="BG136"/>
      <x:c r="BH136"/>
      <x:c r="BI136"/>
      <x:c r="BJ136"/>
      <x:c r="BK136"/>
      <x:c r="BL136"/>
      <x:c r="BM136"/>
      <x:c r="BN136"/>
      <x:c r="BO136"/>
      <x:c r="BP136"/>
      <x:c r="BQ136"/>
      <x:c r="BR136"/>
      <x:c r="BS136"/>
      <x:c r="BT136"/>
      <x:c r="BU136"/>
      <x:c r="BV136"/>
      <x:c r="BW136"/>
      <x:c r="BX136"/>
      <x:c r="BY136"/>
      <x:c r="BZ136"/>
      <x:c r="CA136"/>
      <x:c r="CB136"/>
      <x:c r="CC136"/>
      <x:c r="CD136"/>
      <x:c r="CE136"/>
      <x:c r="CF136"/>
      <x:c r="CG136"/>
      <x:c r="CH136"/>
      <x:c r="CI136"/>
      <x:c r="CJ136"/>
      <x:c r="CK136"/>
      <x:c r="CL136"/>
      <x:c r="CM136"/>
      <x:c r="CN136"/>
      <x:c r="CO136"/>
      <x:c r="CP136"/>
      <x:c r="CQ136"/>
      <x:c r="CR136"/>
      <x:c r="CS136"/>
      <x:c r="CT136"/>
      <x:c r="CU136"/>
      <x:c r="CV136"/>
      <x:c r="CW136"/>
      <x:c r="CX136"/>
      <x:c r="CY136"/>
      <x:c r="CZ136"/>
      <x:c r="DA136"/>
      <x:c r="DB136"/>
      <x:c r="DC136"/>
      <x:c r="DD136"/>
      <x:c r="DE136"/>
      <x:c r="DF136"/>
      <x:c r="DG136"/>
      <x:c r="DH136"/>
      <x:c r="DI136"/>
      <x:c r="DJ136"/>
      <x:c r="DK136"/>
      <x:c r="DL136"/>
      <x:c r="DM136"/>
      <x:c r="DN136"/>
      <x:c r="DO136"/>
      <x:c r="DP136"/>
      <x:c r="DQ136"/>
      <x:c r="DR136"/>
      <x:c r="DS136"/>
      <x:c r="DT136"/>
      <x:c r="DU136"/>
      <x:c r="DV136"/>
    </x:row>
    <x:row r="137">
      <x:c r="A137" s="2070"/>
      <x:c r="B137" s="2070"/>
      <x:c r="C137" s="2070"/>
      <x:c r="D137" s="2070"/>
      <x:c r="E137" s="2070"/>
      <x:c r="F137" s="339"/>
      <x:c r="G137" s="339"/>
      <x:c r="H137" s="339"/>
      <x:c r="I137" s="339"/>
      <x:c r="J137" s="339"/>
      <x:c r="K137" s="339"/>
      <x:c r="L137" s="339"/>
      <x:c r="M137" s="339"/>
      <x:c r="N137" s="339"/>
      <x:c r="O137" s="339"/>
      <x:c r="P137" s="339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/>
      <x:c r="BG137"/>
      <x:c r="BH137"/>
      <x:c r="BI137"/>
      <x:c r="BJ137"/>
      <x:c r="BK137"/>
      <x:c r="BL137"/>
      <x:c r="BM137"/>
      <x:c r="BN137"/>
      <x:c r="BO137"/>
      <x:c r="BP137"/>
      <x:c r="BQ137"/>
      <x:c r="BR137"/>
      <x:c r="BS137"/>
      <x:c r="BT137"/>
      <x:c r="BU137"/>
      <x:c r="BV137"/>
      <x:c r="BW137"/>
      <x:c r="BX137"/>
      <x:c r="BY137"/>
      <x:c r="BZ137"/>
      <x:c r="CA137"/>
      <x:c r="CB137"/>
      <x:c r="CC137"/>
      <x:c r="CD137"/>
      <x:c r="CE137"/>
      <x:c r="CF137"/>
      <x:c r="CG137"/>
      <x:c r="CH137"/>
      <x:c r="CI137"/>
      <x:c r="CJ137"/>
      <x:c r="CK137"/>
      <x:c r="CL137"/>
      <x:c r="CM137"/>
      <x:c r="CN137"/>
      <x:c r="CO137"/>
      <x:c r="CP137"/>
      <x:c r="CQ137"/>
      <x:c r="CR137"/>
      <x:c r="CS137"/>
      <x:c r="CT137"/>
      <x:c r="CU137"/>
      <x:c r="CV137"/>
      <x:c r="CW137"/>
      <x:c r="CX137"/>
      <x:c r="CY137"/>
      <x:c r="CZ137"/>
      <x:c r="DA137"/>
      <x:c r="DB137"/>
      <x:c r="DC137"/>
      <x:c r="DD137"/>
      <x:c r="DE137"/>
      <x:c r="DF137"/>
      <x:c r="DG137"/>
      <x:c r="DH137"/>
      <x:c r="DI137"/>
      <x:c r="DJ137"/>
      <x:c r="DK137"/>
      <x:c r="DL137"/>
      <x:c r="DM137"/>
      <x:c r="DN137"/>
      <x:c r="DO137"/>
      <x:c r="DP137"/>
      <x:c r="DQ137"/>
      <x:c r="DR137"/>
      <x:c r="DS137"/>
      <x:c r="DT137"/>
      <x:c r="DU137"/>
      <x:c r="DV137"/>
    </x:row>
    <x:row r="138">
      <x:c r="A138" s="2070"/>
      <x:c r="B138" s="2070"/>
      <x:c r="C138" s="2070"/>
      <x:c r="D138" s="2070"/>
      <x:c r="E138" s="2070"/>
      <x:c r="F138" s="339"/>
      <x:c r="G138" s="339"/>
      <x:c r="H138" s="339"/>
      <x:c r="I138" s="339"/>
      <x:c r="J138" s="339"/>
      <x:c r="K138" s="339"/>
      <x:c r="L138" s="339"/>
      <x:c r="M138" s="339"/>
      <x:c r="N138" s="339"/>
      <x:c r="O138" s="339"/>
      <x:c r="P138" s="339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/>
      <x:c r="BU138"/>
      <x:c r="BV138"/>
      <x:c r="BW138"/>
      <x:c r="BX138"/>
      <x:c r="BY138"/>
      <x:c r="BZ138"/>
      <x:c r="CA138"/>
      <x:c r="CB138"/>
      <x:c r="CC138"/>
      <x:c r="CD138"/>
      <x:c r="CE138"/>
      <x:c r="CF138"/>
      <x:c r="CG138"/>
      <x:c r="CH138"/>
      <x:c r="CI138"/>
      <x:c r="CJ138"/>
      <x:c r="CK138"/>
      <x:c r="CL138"/>
      <x:c r="CM138"/>
      <x:c r="CN138"/>
      <x:c r="CO138"/>
      <x:c r="CP138"/>
      <x:c r="CQ138"/>
      <x:c r="CR138"/>
      <x:c r="CS138"/>
      <x:c r="CT138"/>
      <x:c r="CU138"/>
      <x:c r="CV138"/>
      <x:c r="CW138"/>
      <x:c r="CX138"/>
      <x:c r="CY138"/>
      <x:c r="CZ138"/>
      <x:c r="DA138"/>
      <x:c r="DB138"/>
      <x:c r="DC138"/>
      <x:c r="DD138"/>
      <x:c r="DE138"/>
      <x:c r="DF138"/>
      <x:c r="DG138"/>
      <x:c r="DH138"/>
      <x:c r="DI138"/>
      <x:c r="DJ138"/>
      <x:c r="DK138"/>
      <x:c r="DL138"/>
      <x:c r="DM138"/>
      <x:c r="DN138"/>
      <x:c r="DO138"/>
      <x:c r="DP138"/>
      <x:c r="DQ138"/>
      <x:c r="DR138"/>
      <x:c r="DS138"/>
      <x:c r="DT138"/>
      <x:c r="DU138"/>
      <x:c r="DV138"/>
    </x:row>
    <x:row r="139">
      <x:c r="A139" s="149"/>
      <x:c r="B139" s="149"/>
      <x:c r="C139" s="149"/>
      <x:c r="D139" s="2149"/>
      <x:c r="E139" s="2149"/>
      <x:c r="F139" s="2149"/>
      <x:c r="G139" s="149"/>
      <x:c r="H139" s="149"/>
      <x:c r="I139" s="149"/>
      <x:c r="J139" s="149"/>
      <x:c r="K139" s="149"/>
      <x:c r="L139" s="149"/>
      <x:c r="M139" s="149"/>
      <x:c r="N139" s="149"/>
      <x:c r="O139" s="149"/>
      <x:c r="P139" s="1589"/>
      <x:c r="Q139" s="149"/>
      <x:c r="R139" s="149" t="n">
        <x:v>15.555555555555555</x:v>
      </x:c>
      <x:c r="S139" s="149" t="n">
        <x:v>0.024691358024691357</x:v>
      </x:c>
      <x:c r="T139" s="1588" t="n">
        <x:v>58.79037974683561</x:v>
      </x:c>
      <x:c r="U139" s="149"/>
      <x:c r="V139" s="149"/>
      <x:c r="W139" s="149"/>
      <x:c r="X139" s="149"/>
      <x:c r="Y139" s="149"/>
      <x:c r="Z139" s="149"/>
      <x:c r="AA139" s="149"/>
      <x:c r="AB139" s="149"/>
      <x:c r="AC139" s="149"/>
      <x:c r="AD139" s="149"/>
      <x:c r="AE139" s="149"/>
      <x:c r="AF139" s="149"/>
      <x:c r="AG139" s="149"/>
      <x:c r="AH139" s="149"/>
      <x:c r="AI139" s="149"/>
      <x:c r="AJ139" s="149"/>
      <x:c r="AK139" s="149"/>
      <x:c r="AL139" s="149"/>
      <x:c r="AM139" s="149"/>
      <x:c r="AN139" s="149"/>
      <x:c r="AO139" s="149"/>
      <x:c r="AP139" s="149"/>
      <x:c r="AQ139" s="149"/>
      <x:c r="AR139" s="149"/>
      <x:c r="AS139" s="149"/>
      <x:c r="AT139" s="149"/>
      <x:c r="AU139" s="149"/>
      <x:c r="AV139" s="149"/>
      <x:c r="AW139" s="149"/>
      <x:c r="AX139" s="144"/>
      <x:c r="AY139" s="144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/>
      <x:c r="BU139"/>
      <x:c r="BV139"/>
      <x:c r="BW139"/>
      <x:c r="BX139"/>
      <x:c r="BY139"/>
      <x:c r="BZ139"/>
      <x:c r="CA139"/>
      <x:c r="CB139"/>
      <x:c r="CC139"/>
      <x:c r="CD139"/>
      <x:c r="CE139"/>
      <x:c r="CF139"/>
      <x:c r="CG139"/>
      <x:c r="CH139"/>
      <x:c r="CI139"/>
      <x:c r="CJ139"/>
      <x:c r="CK139"/>
      <x:c r="CL139"/>
      <x:c r="CM139"/>
      <x:c r="CN139"/>
      <x:c r="CO139"/>
      <x:c r="CP139"/>
      <x:c r="CQ139"/>
      <x:c r="CR139"/>
      <x:c r="CS139"/>
      <x:c r="CT139"/>
      <x:c r="CU139"/>
      <x:c r="CV139"/>
      <x:c r="CW139"/>
      <x:c r="CX139"/>
      <x:c r="CY139"/>
      <x:c r="CZ139"/>
      <x:c r="DA139"/>
      <x:c r="DB139"/>
      <x:c r="DC139"/>
      <x:c r="DD139"/>
      <x:c r="DE139"/>
      <x:c r="DF139"/>
      <x:c r="DG139"/>
      <x:c r="DH139"/>
      <x:c r="DI139"/>
      <x:c r="DJ139"/>
      <x:c r="DK139"/>
      <x:c r="DL139"/>
      <x:c r="DM139"/>
      <x:c r="DN139"/>
      <x:c r="DO139"/>
      <x:c r="DP139"/>
      <x:c r="DQ139"/>
      <x:c r="DR139"/>
      <x:c r="DS139"/>
      <x:c r="DT139"/>
      <x:c r="DU139"/>
      <x:c r="DV139"/>
    </x:row>
    <x:row r="140" ht="26.25">
      <x:c r="A140" s="3076" t="str">
        <x:v>TABLA API MPMS 11.1 EDICION 2004</x:v>
      </x:c>
      <x:c r="B140" s="3076"/>
      <x:c r="C140" s="3076"/>
      <x:c r="D140" s="3076"/>
      <x:c r="E140" s="3076"/>
      <x:c r="F140" s="3076"/>
      <x:c r="G140" s="3076"/>
      <x:c r="H140" s="149"/>
      <x:c r="I140" s="1209"/>
      <x:c r="J140" s="149" t="n">
        <x:v>0</x:v>
      </x:c>
      <x:c r="K140" s="149" t="n">
        <x:v>7</x:v>
      </x:c>
      <x:c r="L140" s="149"/>
      <x:c r="M140" s="149"/>
      <x:c r="N140" s="149"/>
      <x:c r="O140" s="149"/>
      <x:c r="P140" s="1589" t="n">
        <x:v>7.438081</x:v>
      </x:c>
      <x:c r="Q140" s="149"/>
      <x:c r="R140" s="1589" t="n">
        <x:v>15</x:v>
      </x:c>
      <x:c r="S140" s="149" t="n">
        <x:v>0.023809523809523808</x:v>
      </x:c>
      <x:c r="T140" s="1588" t="n">
        <x:v>57.834634146341585</x:v>
      </x:c>
      <x:c r="U140" s="149" t="n">
        <x:v>-0.9557456004940263</x:v>
      </x:c>
      <x:c r="V140" s="149"/>
      <x:c r="W140" s="149"/>
      <x:c r="X140" s="149"/>
      <x:c r="Y140" s="149"/>
      <x:c r="Z140" s="149"/>
      <x:c r="AA140" s="149"/>
      <x:c r="AB140" s="149"/>
      <x:c r="AC140" s="149"/>
      <x:c r="AD140" s="149"/>
      <x:c r="AE140" s="149"/>
      <x:c r="AF140" s="149"/>
      <x:c r="AG140" s="149"/>
      <x:c r="AH140" s="149"/>
      <x:c r="AI140" s="149"/>
      <x:c r="AJ140" s="149"/>
      <x:c r="AK140" s="149"/>
      <x:c r="AL140" s="149"/>
      <x:c r="AM140" s="149"/>
      <x:c r="AN140" s="149"/>
      <x:c r="AO140" s="149"/>
      <x:c r="AP140" s="149"/>
      <x:c r="AQ140" s="149"/>
      <x:c r="AR140" s="149"/>
      <x:c r="AS140" s="149"/>
      <x:c r="AT140" s="149"/>
      <x:c r="AU140" s="149"/>
      <x:c r="AV140" s="149"/>
      <x:c r="AW140" s="149"/>
      <x:c r="AX140" s="144"/>
      <x:c r="AY140" s="144"/>
      <x:c r="AZ140"/>
      <x:c r="BA140"/>
      <x:c r="BB140"/>
      <x:c r="BC140"/>
      <x:c r="BD140"/>
      <x:c r="BE140"/>
      <x:c r="BF140"/>
      <x:c r="BG140"/>
      <x:c r="BH140"/>
      <x:c r="BI140"/>
      <x:c r="BJ140"/>
      <x:c r="BK140"/>
      <x:c r="BL140"/>
      <x:c r="BM140"/>
      <x:c r="BN140"/>
      <x:c r="BO140"/>
      <x:c r="BP140"/>
      <x:c r="BQ140"/>
      <x:c r="BR140"/>
      <x:c r="BS140"/>
      <x:c r="BT140"/>
      <x:c r="BU140"/>
      <x:c r="BV140"/>
      <x:c r="BW140"/>
      <x:c r="BX140"/>
      <x:c r="BY140"/>
      <x:c r="BZ140"/>
      <x:c r="CA140"/>
      <x:c r="CB140"/>
      <x:c r="CC140"/>
      <x:c r="CD140"/>
      <x:c r="CE140"/>
      <x:c r="CF140"/>
      <x:c r="CG140"/>
      <x:c r="CH140"/>
      <x:c r="CI140"/>
      <x:c r="CJ140"/>
      <x:c r="CK140"/>
      <x:c r="CL140"/>
      <x:c r="CM140"/>
      <x:c r="CN140"/>
      <x:c r="CO140"/>
      <x:c r="CP140"/>
      <x:c r="CQ140"/>
      <x:c r="CR140"/>
      <x:c r="CS140"/>
      <x:c r="CT140"/>
      <x:c r="CU140"/>
      <x:c r="CV140"/>
      <x:c r="CW140"/>
      <x:c r="CX140"/>
      <x:c r="CY140"/>
      <x:c r="CZ140"/>
      <x:c r="DA140"/>
      <x:c r="DB140"/>
      <x:c r="DC140"/>
      <x:c r="DD140"/>
      <x:c r="DE140"/>
      <x:c r="DF140"/>
      <x:c r="DG140"/>
      <x:c r="DH140"/>
      <x:c r="DI140"/>
      <x:c r="DJ140"/>
      <x:c r="DK140"/>
      <x:c r="DL140"/>
      <x:c r="DM140"/>
      <x:c r="DN140"/>
      <x:c r="DO140"/>
      <x:c r="DP140"/>
      <x:c r="DQ140"/>
      <x:c r="DR140"/>
      <x:c r="DS140"/>
      <x:c r="DT140"/>
      <x:c r="DU140"/>
      <x:c r="DV140"/>
    </x:row>
    <x:row r="141" ht="15.75">
      <x:c r="A141" s="149"/>
      <x:c r="B141" s="149"/>
      <x:c r="C141" s="149"/>
      <x:c r="D141" s="149"/>
      <x:c r="E141" s="149"/>
      <x:c r="F141" s="149"/>
      <x:c r="G141" s="149"/>
      <x:c r="H141" s="149"/>
      <x:c r="I141" s="1209"/>
      <x:c r="J141" s="149"/>
      <x:c r="K141" s="149" t="n">
        <x:v>8</x:v>
      </x:c>
      <x:c r="L141" s="149"/>
      <x:c r="M141" s="149"/>
      <x:c r="N141" s="149"/>
      <x:c r="O141" s="149"/>
      <x:c r="P141" s="1589" t="n">
        <x:v>-3.536296</x:v>
      </x:c>
      <x:c r="Q141" s="149"/>
      <x:c r="R141" s="149"/>
      <x:c r="S141" s="149"/>
      <x:c r="T141" s="149"/>
      <x:c r="U141" s="149"/>
      <x:c r="V141" s="149"/>
      <x:c r="W141" s="149"/>
      <x:c r="X141" s="149"/>
      <x:c r="Y141" s="149"/>
      <x:c r="Z141" s="149"/>
      <x:c r="AA141" s="149"/>
      <x:c r="AB141" s="149"/>
      <x:c r="AC141" s="149"/>
      <x:c r="AD141" s="149"/>
      <x:c r="AE141" s="149"/>
      <x:c r="AF141" s="149"/>
      <x:c r="AG141" s="149"/>
      <x:c r="AH141" s="149"/>
      <x:c r="AI141" s="149"/>
      <x:c r="AJ141" s="149"/>
      <x:c r="AK141" s="149"/>
      <x:c r="AL141" s="149"/>
      <x:c r="AM141" s="149"/>
      <x:c r="AN141" s="149"/>
      <x:c r="AO141" s="149"/>
      <x:c r="AP141" s="149"/>
      <x:c r="AQ141" s="149"/>
      <x:c r="AR141" s="149"/>
      <x:c r="AS141" s="149"/>
      <x:c r="AT141" s="149"/>
      <x:c r="AU141" s="149"/>
      <x:c r="AV141" s="149"/>
      <x:c r="AW141" s="149"/>
      <x:c r="AX141" s="144"/>
      <x:c r="AY141" s="144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/>
      <x:c r="BU141"/>
      <x:c r="BV141"/>
      <x:c r="BW141"/>
      <x:c r="BX141"/>
      <x:c r="BY141"/>
      <x:c r="BZ141"/>
      <x:c r="CA141"/>
      <x:c r="CB141"/>
      <x:c r="CC141"/>
      <x:c r="CD141"/>
      <x:c r="CE141"/>
      <x:c r="CF141"/>
      <x:c r="CG141"/>
      <x:c r="CH141"/>
      <x:c r="CI141"/>
      <x:c r="CJ141"/>
      <x:c r="CK141"/>
      <x:c r="CL141"/>
      <x:c r="CM141"/>
      <x:c r="CN141"/>
      <x:c r="CO141"/>
      <x:c r="CP141"/>
      <x:c r="CQ141"/>
      <x:c r="CR141"/>
      <x:c r="CS141"/>
      <x:c r="CT141"/>
      <x:c r="CU141"/>
      <x:c r="CV141"/>
      <x:c r="CW141"/>
      <x:c r="CX141"/>
      <x:c r="CY141"/>
      <x:c r="CZ141"/>
      <x:c r="DA141"/>
      <x:c r="DB141"/>
      <x:c r="DC141"/>
      <x:c r="DD141"/>
      <x:c r="DE141"/>
      <x:c r="DF141"/>
      <x:c r="DG141"/>
      <x:c r="DH141"/>
      <x:c r="DI141"/>
      <x:c r="DJ141"/>
      <x:c r="DK141"/>
      <x:c r="DL141"/>
      <x:c r="DM141"/>
      <x:c r="DN141"/>
      <x:c r="DO141"/>
      <x:c r="DP141"/>
      <x:c r="DQ141"/>
      <x:c r="DR141"/>
      <x:c r="DS141"/>
      <x:c r="DT141"/>
      <x:c r="DU141"/>
      <x:c r="DV141"/>
    </x:row>
    <x:row r="142" ht="24.75">
      <x:c r="A142" s="149"/>
      <x:c r="B142" s="2150" t="str">
        <x:v>INPUT TABLE=</x:v>
      </x:c>
      <x:c r="C142" s="1375"/>
      <x:c r="D142" s="1375"/>
      <x:c r="E142" s="318" t="str">
        <x:v>6B</x:v>
      </x:c>
      <x:c r="F142" s="319" t="str">
        <x:v>Base Temp</x:v>
      </x:c>
      <x:c r="G142" s="320" t="n">
        <x:v>60</x:v>
      </x:c>
      <x:c r="H142" s="149"/>
      <x:c r="I142" s="1209"/>
      <x:c r="J142" s="1590" t="str">
        <x:v>6B</x:v>
      </x:c>
      <x:c r="K142" s="1209" t="str">
        <x:v>p60</x:v>
      </x:c>
      <x:c r="L142" s="1209"/>
      <x:c r="M142" s="1209"/>
      <x:c r="N142" s="1209"/>
      <x:c r="O142" s="1209"/>
      <x:c r="P142" s="1379"/>
      <x:c r="Q142" s="149"/>
      <x:c r="R142" s="1209"/>
      <x:c r="S142" s="1209" t="str">
        <x:v>ALPHA 60</x:v>
      </x:c>
      <x:c r="T142" s="149"/>
      <x:c r="U142" s="149"/>
      <x:c r="V142" s="149"/>
      <x:c r="W142" s="149"/>
      <x:c r="X142" s="149"/>
      <x:c r="Y142" s="1209" t="str">
        <x:v>D a</x:v>
      </x:c>
      <x:c r="Z142" s="149"/>
      <x:c r="AA142" s="149"/>
      <x:c r="AB142" s="149"/>
      <x:c r="AC142" s="149"/>
      <x:c r="AD142" s="1209" t="str">
        <x:v>Delta Rho 60</x:v>
      </x:c>
      <x:c r="AE142" s="1209"/>
      <x:c r="AF142" s="149"/>
      <x:c r="AG142" s="149"/>
      <x:c r="AH142" s="149"/>
      <x:c r="AI142" s="149"/>
      <x:c r="AJ142" s="149"/>
      <x:c r="AK142" s="149"/>
      <x:c r="AL142" s="149"/>
      <x:c r="AM142" s="149"/>
      <x:c r="AN142" s="149"/>
      <x:c r="AO142" s="149"/>
      <x:c r="AP142" s="149"/>
      <x:c r="AQ142" s="1209"/>
      <x:c r="AR142" s="1209"/>
      <x:c r="AS142" s="149"/>
      <x:c r="AT142" s="149"/>
      <x:c r="AU142" s="149"/>
      <x:c r="AV142" s="149"/>
      <x:c r="AW142" s="149"/>
      <x:c r="AX142" s="144"/>
      <x:c r="AY142" s="144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/>
      <x:c r="BU142"/>
      <x:c r="BV142"/>
      <x:c r="BW142"/>
      <x:c r="BX142"/>
      <x:c r="BY142"/>
      <x:c r="BZ142"/>
      <x:c r="CA142"/>
      <x:c r="CB142"/>
      <x:c r="CC142"/>
      <x:c r="CD142"/>
      <x:c r="CE142"/>
      <x:c r="CF142"/>
      <x:c r="CG142"/>
      <x:c r="CH142"/>
      <x:c r="CI142"/>
      <x:c r="CJ142"/>
      <x:c r="CK142"/>
      <x:c r="CL142"/>
      <x:c r="CM142"/>
      <x:c r="CN142"/>
      <x:c r="CO142"/>
      <x:c r="CP142"/>
      <x:c r="CQ142"/>
      <x:c r="CR142"/>
      <x:c r="CS142"/>
      <x:c r="CT142"/>
      <x:c r="CU142"/>
      <x:c r="CV142"/>
      <x:c r="CW142"/>
      <x:c r="CX142"/>
      <x:c r="CY142"/>
      <x:c r="CZ142"/>
      <x:c r="DA142"/>
      <x:c r="DB142"/>
      <x:c r="DC142"/>
      <x:c r="DD142"/>
      <x:c r="DE142"/>
      <x:c r="DF142"/>
      <x:c r="DG142"/>
      <x:c r="DH142"/>
      <x:c r="DI142"/>
      <x:c r="DJ142"/>
      <x:c r="DK142"/>
      <x:c r="DL142"/>
      <x:c r="DM142"/>
      <x:c r="DN142"/>
      <x:c r="DO142"/>
      <x:c r="DP142"/>
      <x:c r="DQ142"/>
      <x:c r="DR142"/>
      <x:c r="DS142"/>
      <x:c r="DT142"/>
      <x:c r="DU142"/>
      <x:c r="DV142"/>
    </x:row>
    <x:row r="143" ht="24.75">
      <x:c r="A143" s="149"/>
      <x:c r="B143" s="2151"/>
      <x:c r="C143" s="149"/>
      <x:c r="D143" s="149"/>
      <x:c r="E143" s="149"/>
      <x:c r="F143" s="149"/>
      <x:c r="G143" s="1376"/>
      <x:c r="H143" s="149"/>
      <x:c r="I143" s="2152"/>
      <x:c r="J143" s="1209"/>
      <x:c r="K143" s="1209" t="str">
        <x:v>Rho60</x:v>
      </x:c>
      <x:c r="L143" s="1209"/>
      <x:c r="M143" s="1209" t="str">
        <x:v>K0</x:v>
      </x:c>
      <x:c r="N143" s="1209" t="str">
        <x:v>K1</x:v>
      </x:c>
      <x:c r="O143" s="1209" t="str">
        <x:v>K2</x:v>
      </x:c>
      <x:c r="P143" s="1209" t="str">
        <x:v>A</x:v>
      </x:c>
      <x:c r="Q143" s="1209" t="str">
        <x:v>B</x:v>
      </x:c>
      <x:c r="R143" s="1209" t="str">
        <x:v>Rho60*</x:v>
      </x:c>
      <x:c r="S143" s="1209" t="str">
        <x:v>a60</x:v>
      </x:c>
      <x:c r="T143" s="2153" t="str">
        <x:v>tc,90</x:v>
      </x:c>
      <x:c r="U143" s="2153" t="str">
        <x:v>r</x:v>
      </x:c>
      <x:c r="V143" s="2154" t="str">
        <x:v>t*</x:v>
      </x:c>
      <x:c r="W143" s="1209" t="str">
        <x:v>At</x:v>
      </x:c>
      <x:c r="X143" s="1209" t="str">
        <x:v>CTL</x:v>
      </x:c>
      <x:c r="Y143" s="1209" t="str">
        <x:v>d_alpha</x:v>
      </x:c>
      <x:c r="Z143" s="1209" t="str">
        <x:v>FP</x:v>
      </x:c>
      <x:c r="AA143" s="1209" t="str">
        <x:v>CPL</x:v>
      </x:c>
      <x:c r="AB143" s="1209" t="str">
        <x:v>CTPL</x:v>
      </x:c>
      <x:c r="AC143" s="1209" t="str">
        <x:v>Rho60 x Ctpl</x:v>
      </x:c>
      <x:c r="AD143" s="1209" t="str">
        <x:v>SP0</x:v>
      </x:c>
      <x:c r="AE143" s="1209" t="str">
        <x:v>E</x:v>
      </x:c>
      <x:c r="AF143" s="1209" t="str">
        <x:v>Dt</x:v>
      </x:c>
      <x:c r="AG143" s="1209" t="str">
        <x:v>Dp</x:v>
      </x:c>
      <x:c r="AH143" s="1209" t="str">
        <x:v>Delta Rho m</x:v>
      </x:c>
      <x:c r="AI143" s="2155" t="str">
        <x:v>Rho 60 m+1</x:v>
      </x:c>
      <x:c r="AJ143" s="1209" t="str">
        <x:v>A</x:v>
      </x:c>
      <x:c r="AK143" s="1209" t="str">
        <x:v>B</x:v>
      </x:c>
      <x:c r="AL143" s="1209" t="str">
        <x:v>Rho60*</x:v>
      </x:c>
      <x:c r="AM143" s="1377" t="str">
        <x:v>a60</x:v>
      </x:c>
      <x:c r="AN143" s="1377" t="str">
        <x:v>CTL</x:v>
      </x:c>
      <x:c r="AO143" s="1377" t="str">
        <x:v>d_alpha</x:v>
      </x:c>
      <x:c r="AP143" s="1377" t="str">
        <x:v>FP</x:v>
      </x:c>
      <x:c r="AQ143" s="1377" t="str">
        <x:v>CPL</x:v>
      </x:c>
      <x:c r="AR143" s="1377" t="str">
        <x:v>CTPL</x:v>
      </x:c>
      <x:c r="AS143" s="1377" t="str">
        <x:v>Delta t, ºF</x:v>
      </x:c>
      <x:c r="AT143" s="1377" t="str">
        <x:v>CTL</x:v>
      </x:c>
      <x:c r="AU143" s="1377" t="str">
        <x:v>FP</x:v>
      </x:c>
      <x:c r="AV143" s="1377" t="str">
        <x:v>PRESSURE</x:v>
      </x:c>
      <x:c r="AW143" s="1377" t="str">
        <x:v>CPL</x:v>
      </x:c>
      <x:c r="AX143" s="1377" t="str">
        <x:v>CTPL</x:v>
      </x:c>
      <x:c r="AY143" s="1377" t="str">
        <x:v>Rho60 x Ctpl</x:v>
      </x:c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/>
      <x:c r="BU143"/>
      <x:c r="BV143"/>
      <x:c r="BW143"/>
      <x:c r="BX143"/>
      <x:c r="BY143"/>
      <x:c r="BZ143"/>
      <x:c r="CA143"/>
      <x:c r="CB143"/>
      <x:c r="CC143"/>
      <x:c r="CD143"/>
      <x:c r="CE143"/>
      <x:c r="CF143"/>
      <x:c r="CG143"/>
      <x:c r="CH143"/>
      <x:c r="CI143"/>
      <x:c r="CJ143"/>
      <x:c r="CK143"/>
      <x:c r="CL143"/>
      <x:c r="CM143"/>
      <x:c r="CN143"/>
      <x:c r="CO143"/>
      <x:c r="CP143"/>
      <x:c r="CQ143"/>
      <x:c r="CR143"/>
      <x:c r="CS143"/>
      <x:c r="CT143"/>
      <x:c r="CU143"/>
      <x:c r="CV143"/>
      <x:c r="CW143"/>
      <x:c r="CX143"/>
      <x:c r="CY143"/>
      <x:c r="CZ143"/>
      <x:c r="DA143"/>
      <x:c r="DB143"/>
      <x:c r="DC143"/>
      <x:c r="DD143"/>
      <x:c r="DE143"/>
      <x:c r="DF143"/>
      <x:c r="DG143"/>
      <x:c r="DH143"/>
      <x:c r="DI143"/>
      <x:c r="DJ143"/>
      <x:c r="DK143"/>
      <x:c r="DL143"/>
      <x:c r="DM143"/>
      <x:c r="DN143"/>
      <x:c r="DO143"/>
      <x:c r="DP143"/>
      <x:c r="DQ143"/>
      <x:c r="DR143"/>
      <x:c r="DS143"/>
      <x:c r="DT143"/>
      <x:c r="DU143"/>
      <x:c r="DV143"/>
    </x:row>
    <x:row r="144" ht="24.75">
      <x:c r="A144" s="149"/>
      <x:c r="B144" s="2151" t="str">
        <x:v>INPUT OBSERVED API=</x:v>
      </x:c>
      <x:c r="C144" s="149"/>
      <x:c r="D144" s="149"/>
      <x:c r="E144" s="321" t="n">
        <x:v>34.9</x:v>
      </x:c>
      <x:c r="F144" s="1378"/>
      <x:c r="G144" s="1376"/>
      <x:c r="H144" s="149"/>
      <x:c r="I144" s="2156" t="str">
        <x:v>TABLA 5A</x:v>
      </x:c>
      <x:c r="J144" s="1591" t="n">
        <x:v>2</x:v>
      </x:c>
      <x:c r="K144" s="2157" t="n">
        <x:v>849.5238221153845</x:v>
      </x:c>
      <x:c r="L144" s="1379" t="n">
        <x:v>15.555555555555555</x:v>
      </x:c>
      <x:c r="M144" s="1379" t="n">
        <x:v>103.872</x:v>
      </x:c>
      <x:c r="N144" s="1379" t="n">
        <x:v>0.2701</x:v>
      </x:c>
      <x:c r="O144" s="1379" t="n">
        <x:v>0</x:v>
      </x:c>
      <x:c r="P144" s="1588" t="n">
        <x:v>9.894950197419696e-7</x:v>
      </x:c>
      <x:c r="Q144" s="1369" t="n">
        <x:v>4.209017310984003</x:v>
      </x:c>
      <x:c r="R144" s="2158" t="n">
        <x:v>849.524662712556</x:v>
      </x:c>
      <x:c r="S144" s="1588" t="n">
        <x:v>0.00046187091021803676</x:v>
      </x:c>
      <x:c r="T144" s="2159" t="n">
        <x:v>15.555555555555555</x:v>
      </x:c>
      <x:c r="U144" s="2160" t="n">
        <x:v>0.024691358024691357</x:v>
      </x:c>
      <x:c r="V144" s="149" t="n">
        <x:v>60.0068748977356</x:v>
      </x:c>
      <x:c r="W144" s="1588" t="n">
        <x:v>1.2164951508999877</x:v>
      </x:c>
      <x:c r="X144" s="1588" t="n">
        <x:v>0.999438038829512</x:v>
      </x:c>
      <x:c r="Y144" s="2161" t="n">
        <x:v>1.3</x:v>
      </x:c>
      <x:c r="Z144" s="1588" t="n">
        <x:v>0.49999327805995286</x:v>
      </x:c>
      <x:c r="AA144" s="1369" t="n">
        <x:v>1</x:v>
      </x:c>
      <x:c r="AB144" s="1588" t="n">
        <x:v>0.999438038829512</x:v>
      </x:c>
      <x:c r="AC144" s="1588" t="n">
        <x:v>849.0464227139511</x:v>
      </x:c>
      <x:c r="AD144" s="1588" t="n">
        <x:v>0.47739940143344484</x:v>
      </x:c>
      <x:c r="AE144" s="1588" t="n">
        <x:v>0.47766783220754405</x:v>
      </x:c>
      <x:c r="AF144" s="1588" t="n">
        <x:v>0</x:v>
      </x:c>
      <x:c r="AG144" s="2161" t="n">
        <x:v>0</x:v>
      </x:c>
      <x:c r="AH144" s="1588" t="n">
        <x:v>0.47766783220754405</x:v>
      </x:c>
      <x:c r="AI144" s="2162" t="n">
        <x:v>850.0014899475921</x:v>
      </x:c>
      <x:c r="AJ144" s="1588" t="n">
        <x:v>9.883832166658776e-7</x:v>
      </x:c>
      <x:c r="AK144" s="1369" t="n">
        <x:v>4.210259401622664</x:v>
      </x:c>
      <x:c r="AL144" s="2158" t="n">
        <x:v>850.0023300723824</x:v>
      </x:c>
      <x:c r="AM144" s="1588"/>
      <x:c r="AN144" s="1369"/>
      <x:c r="AO144" s="1588"/>
      <x:c r="AP144" s="1588"/>
      <x:c r="AQ144" s="1588"/>
      <x:c r="AR144" s="1588"/>
      <x:c r="AS144" s="1588"/>
      <x:c r="AT144" s="2161"/>
      <x:c r="AU144" s="1588"/>
      <x:c r="AV144" s="1588"/>
      <x:c r="AW144" s="1385"/>
      <x:c r="AX144" s="144"/>
      <x:c r="AY144" s="144"/>
      <x:c r="AZ144"/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/>
      <x:c r="BO144"/>
      <x:c r="BP144"/>
      <x:c r="BQ144"/>
      <x:c r="BR144"/>
      <x:c r="BS144"/>
      <x:c r="BT144"/>
      <x:c r="BU144"/>
      <x:c r="BV144"/>
      <x:c r="BW144"/>
      <x:c r="BX144"/>
      <x:c r="BY144"/>
      <x:c r="BZ144"/>
      <x:c r="CA144"/>
      <x:c r="CB144"/>
      <x:c r="CC144"/>
      <x:c r="CD144"/>
      <x:c r="CE144"/>
      <x:c r="CF144"/>
      <x:c r="CG144"/>
      <x:c r="CH144"/>
      <x:c r="CI144"/>
      <x:c r="CJ144"/>
      <x:c r="CK144"/>
      <x:c r="CL144"/>
      <x:c r="CM144"/>
      <x:c r="CN144"/>
      <x:c r="CO144"/>
      <x:c r="CP144"/>
      <x:c r="CQ144"/>
      <x:c r="CR144"/>
      <x:c r="CS144"/>
      <x:c r="CT144"/>
      <x:c r="CU144"/>
      <x:c r="CV144"/>
      <x:c r="CW144"/>
      <x:c r="CX144"/>
      <x:c r="CY144"/>
      <x:c r="CZ144"/>
      <x:c r="DA144"/>
      <x:c r="DB144"/>
      <x:c r="DC144"/>
      <x:c r="DD144"/>
      <x:c r="DE144"/>
      <x:c r="DF144"/>
      <x:c r="DG144"/>
      <x:c r="DH144"/>
      <x:c r="DI144"/>
      <x:c r="DJ144"/>
      <x:c r="DK144"/>
      <x:c r="DL144"/>
      <x:c r="DM144"/>
      <x:c r="DN144"/>
      <x:c r="DO144"/>
      <x:c r="DP144"/>
      <x:c r="DQ144"/>
      <x:c r="DR144"/>
      <x:c r="DS144"/>
      <x:c r="DT144"/>
      <x:c r="DU144"/>
      <x:c r="DV144"/>
    </x:row>
    <x:row r="145" ht="22.5">
      <x:c r="A145" s="149"/>
      <x:c r="B145" s="2163"/>
      <x:c r="C145" s="149"/>
      <x:c r="D145" s="149"/>
      <x:c r="E145" s="149"/>
      <x:c r="F145" s="149"/>
      <x:c r="G145" s="1376"/>
      <x:c r="H145" s="149"/>
      <x:c r="I145" s="2164" t="str">
        <x:v>0-37</x:v>
      </x:c>
      <x:c r="J145" s="1591" t="n">
        <x:v>2</x:v>
      </x:c>
      <x:c r="K145" s="2157" t="n">
        <x:v>850.0014899475921</x:v>
      </x:c>
      <x:c r="L145" s="1379" t="n">
        <x:v>15.555555555555555</x:v>
      </x:c>
      <x:c r="M145" s="1379" t="n">
        <x:v>103.872</x:v>
      </x:c>
      <x:c r="N145" s="1379" t="n">
        <x:v>0.2701</x:v>
      </x:c>
      <x:c r="O145" s="1379" t="n">
        <x:v>0</x:v>
      </x:c>
      <x:c r="P145" s="1588" t="n">
        <x:v>9.883832166658776e-7</x:v>
      </x:c>
      <x:c r="Q145" s="1369" t="n">
        <x:v>4.210259401622664</x:v>
      </x:c>
      <x:c r="R145" s="2158" t="n">
        <x:v>850.0023300723824</x:v>
      </x:c>
      <x:c r="S145" s="1588" t="n">
        <x:v>0.0004615305206517108</x:v>
      </x:c>
      <x:c r="T145" s="2159" t="n">
        <x:v>15.555555555555555</x:v>
      </x:c>
      <x:c r="U145" s="2160" t="n">
        <x:v>0.024691358024691357</x:v>
      </x:c>
      <x:c r="V145" s="149" t="n">
        <x:v>60.0068748977356</x:v>
      </x:c>
      <x:c r="W145" s="1588" t="n">
        <x:v>1.2164951508999877</x:v>
      </x:c>
      <x:c r="X145" s="1588" t="n">
        <x:v>0.9994384530552662</x:v>
      </x:c>
      <x:c r="Y145" s="2161" t="n">
        <x:v>1.3</x:v>
      </x:c>
      <x:c r="Z145" s="1588" t="n">
        <x:v>0.49926713450899557</x:v>
      </x:c>
      <x:c r="AA145" s="1369" t="n">
        <x:v>1</x:v>
      </x:c>
      <x:c r="AB145" s="1588" t="n">
        <x:v>0.999438453055266</x:v>
      </x:c>
      <x:c r="AC145" s="1588" t="n">
        <x:v>849.5241742078927</x:v>
      </x:c>
      <x:c r="AD145" s="1588" t="n">
        <x:v>-0.0003520925081375026</x:v>
      </x:c>
      <x:c r="AE145" s="1588" t="n">
        <x:v>-0.0003522903358543772</x:v>
      </x:c>
      <x:c r="AF145" s="1588" t="n">
        <x:v>0</x:v>
      </x:c>
      <x:c r="AG145" s="2161" t="n">
        <x:v>0</x:v>
      </x:c>
      <x:c r="AH145" s="1588" t="n">
        <x:v>-0.0003522903358543772</x:v>
      </x:c>
      <x:c r="AI145" s="2162" t="n">
        <x:v>850.0011376572562</x:v>
      </x:c>
      <x:c r="AJ145" s="1588" t="n">
        <x:v>9.883840359540222e-7</x:v>
      </x:c>
      <x:c r="AK145" s="1369" t="n">
        <x:v>4.210258485554011</x:v>
      </x:c>
      <x:c r="AL145" s="2158" t="n">
        <x:v>850.0019777823946</x:v>
      </x:c>
      <x:c r="AM145" s="1588"/>
      <x:c r="AN145" s="1369"/>
      <x:c r="AO145" s="1588"/>
      <x:c r="AP145" s="1588"/>
      <x:c r="AQ145" s="1588"/>
      <x:c r="AR145" s="1588"/>
      <x:c r="AS145" s="1588"/>
      <x:c r="AT145" s="2161"/>
      <x:c r="AU145" s="1588"/>
      <x:c r="AV145" s="1588"/>
      <x:c r="AW145" s="1385"/>
      <x:c r="AX145" s="144"/>
      <x:c r="AY145" s="144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/>
      <x:c r="BU145"/>
      <x:c r="BV145"/>
      <x:c r="BW145"/>
      <x:c r="BX145"/>
      <x:c r="BY145"/>
      <x:c r="BZ145"/>
      <x:c r="CA145"/>
      <x:c r="CB145"/>
      <x:c r="CC145"/>
      <x:c r="CD145"/>
      <x:c r="CE145"/>
      <x:c r="CF145"/>
      <x:c r="CG145"/>
      <x:c r="CH145"/>
      <x:c r="CI145"/>
      <x:c r="CJ145"/>
      <x:c r="CK145"/>
      <x:c r="CL145"/>
      <x:c r="CM145"/>
      <x:c r="CN145"/>
      <x:c r="CO145"/>
      <x:c r="CP145"/>
      <x:c r="CQ145"/>
      <x:c r="CR145"/>
      <x:c r="CS145"/>
      <x:c r="CT145"/>
      <x:c r="CU145"/>
      <x:c r="CV145"/>
      <x:c r="CW145"/>
      <x:c r="CX145"/>
      <x:c r="CY145"/>
      <x:c r="CZ145"/>
      <x:c r="DA145"/>
      <x:c r="DB145"/>
      <x:c r="DC145"/>
      <x:c r="DD145"/>
      <x:c r="DE145"/>
      <x:c r="DF145"/>
      <x:c r="DG145"/>
      <x:c r="DH145"/>
      <x:c r="DI145"/>
      <x:c r="DJ145"/>
      <x:c r="DK145"/>
      <x:c r="DL145"/>
      <x:c r="DM145"/>
      <x:c r="DN145"/>
      <x:c r="DO145"/>
      <x:c r="DP145"/>
      <x:c r="DQ145"/>
      <x:c r="DR145"/>
      <x:c r="DS145"/>
      <x:c r="DT145"/>
      <x:c r="DU145"/>
      <x:c r="DV145"/>
    </x:row>
    <x:row r="146" ht="22.5">
      <x:c r="A146" s="149"/>
      <x:c r="B146" s="2165" t="str">
        <x:v>INPUT OBSERVED TEMPERATURE=</x:v>
      </x:c>
      <x:c r="C146" s="149"/>
      <x:c r="D146" s="149"/>
      <x:c r="E146" s="322" t="n">
        <x:v>60</x:v>
      </x:c>
      <x:c r="F146" s="1378" t="str">
        <x:v>°F</x:v>
      </x:c>
      <x:c r="G146" s="1376"/>
      <x:c r="H146" s="149"/>
      <x:c r="I146" s="2164" t="str">
        <x:v>38-48</x:v>
      </x:c>
      <x:c r="J146" s="1591" t="n">
        <x:v>2</x:v>
      </x:c>
      <x:c r="K146" s="2157" t="n">
        <x:v>850.0011376572562</x:v>
      </x:c>
      <x:c r="L146" s="1379" t="n">
        <x:v>15.555555555555555</x:v>
      </x:c>
      <x:c r="M146" s="1379" t="n">
        <x:v>103.872</x:v>
      </x:c>
      <x:c r="N146" s="1379" t="n">
        <x:v>0.2701</x:v>
      </x:c>
      <x:c r="O146" s="1379" t="n">
        <x:v>0</x:v>
      </x:c>
      <x:c r="P146" s="1588" t="n">
        <x:v>9.883840359540222e-7</x:v>
      </x:c>
      <x:c r="Q146" s="1369" t="n">
        <x:v>4.210258485554011</x:v>
      </x:c>
      <x:c r="R146" s="2158" t="n">
        <x:v>850.0019777823946</x:v>
      </x:c>
      <x:c r="S146" s="1588" t="n">
        <x:v>0.00046153077152191117</x:v>
      </x:c>
      <x:c r="T146" s="2159" t="n">
        <x:v>15.555555555555555</x:v>
      </x:c>
      <x:c r="U146" s="2160" t="n">
        <x:v>0.024691358024691357</x:v>
      </x:c>
      <x:c r="V146" s="149" t="n">
        <x:v>60.0068748977356</x:v>
      </x:c>
      <x:c r="W146" s="1588" t="n">
        <x:v>1.2164951508999877</x:v>
      </x:c>
      <x:c r="X146" s="1588" t="n">
        <x:v>0.9994384527499782</x:v>
      </x:c>
      <x:c r="Y146" s="2161" t="n">
        <x:v>1.3</x:v>
      </x:c>
      <x:c r="Z146" s="1588" t="n">
        <x:v>0.4992676692160154</x:v>
      </x:c>
      <x:c r="AA146" s="1369" t="n">
        <x:v>1</x:v>
      </x:c>
      <x:c r="AB146" s="1588" t="n">
        <x:v>0.999438452749978</x:v>
      </x:c>
      <x:c r="AC146" s="1588" t="n">
        <x:v>849.5238218558892</x:v>
      </x:c>
      <x:c r="AD146" s="1588" t="n">
        <x:v>2.5949532300728606e-7</x:v>
      </x:c>
      <x:c r="AE146" s="1588" t="n">
        <x:v>2.5964095584640745e-7</x:v>
      </x:c>
      <x:c r="AF146" s="1588" t="n">
        <x:v>0</x:v>
      </x:c>
      <x:c r="AG146" s="2161" t="n">
        <x:v>0</x:v>
      </x:c>
      <x:c r="AH146" s="1588" t="n">
        <x:v>2.5964095584640745e-7</x:v>
      </x:c>
      <x:c r="AI146" s="2162" t="n">
        <x:v>850.0011379168972</x:v>
      </x:c>
      <x:c r="AJ146" s="1588" t="n">
        <x:v>9.883840353501996e-7</x:v>
      </x:c>
      <x:c r="AK146" s="1369" t="n">
        <x:v>4.2102584862291605</x:v>
      </x:c>
      <x:c r="AL146" s="2158" t="n">
        <x:v>850.0019780420355</x:v>
      </x:c>
      <x:c r="AM146" s="1588"/>
      <x:c r="AN146" s="1369"/>
      <x:c r="AO146" s="1588"/>
      <x:c r="AP146" s="1588"/>
      <x:c r="AQ146" s="1588"/>
      <x:c r="AR146" s="1588"/>
      <x:c r="AS146" s="1588"/>
      <x:c r="AT146" s="2161"/>
      <x:c r="AU146" s="1588"/>
      <x:c r="AV146" s="1588"/>
      <x:c r="AW146" s="1385"/>
      <x:c r="AX146" s="144"/>
      <x:c r="AY146" s="144"/>
      <x:c r="AZ146"/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/>
      <x:c r="BO146"/>
      <x:c r="BP146"/>
      <x:c r="BQ146"/>
      <x:c r="BR146"/>
      <x:c r="BS146"/>
      <x:c r="BT146"/>
      <x:c r="BU146"/>
      <x:c r="BV146"/>
      <x:c r="BW146"/>
      <x:c r="BX146"/>
      <x:c r="BY146"/>
      <x:c r="BZ146"/>
      <x:c r="CA146"/>
      <x:c r="CB146"/>
      <x:c r="CC146"/>
      <x:c r="CD146"/>
      <x:c r="CE146"/>
      <x:c r="CF146"/>
      <x:c r="CG146"/>
      <x:c r="CH146"/>
      <x:c r="CI146"/>
      <x:c r="CJ146"/>
      <x:c r="CK146"/>
      <x:c r="CL146"/>
      <x:c r="CM146"/>
      <x:c r="CN146"/>
      <x:c r="CO146"/>
      <x:c r="CP146"/>
      <x:c r="CQ146"/>
      <x:c r="CR146"/>
      <x:c r="CS146"/>
      <x:c r="CT146"/>
      <x:c r="CU146"/>
      <x:c r="CV146"/>
      <x:c r="CW146"/>
      <x:c r="CX146"/>
      <x:c r="CY146"/>
      <x:c r="CZ146"/>
      <x:c r="DA146"/>
      <x:c r="DB146"/>
      <x:c r="DC146"/>
      <x:c r="DD146"/>
      <x:c r="DE146"/>
      <x:c r="DF146"/>
      <x:c r="DG146"/>
      <x:c r="DH146"/>
      <x:c r="DI146"/>
      <x:c r="DJ146"/>
      <x:c r="DK146"/>
      <x:c r="DL146"/>
      <x:c r="DM146"/>
      <x:c r="DN146"/>
      <x:c r="DO146"/>
      <x:c r="DP146"/>
      <x:c r="DQ146"/>
      <x:c r="DR146"/>
      <x:c r="DS146"/>
      <x:c r="DT146"/>
      <x:c r="DU146"/>
      <x:c r="DV146"/>
    </x:row>
    <x:row r="147" ht="22.5">
      <x:c r="A147" s="149"/>
      <x:c r="B147" s="2165"/>
      <x:c r="C147" s="149"/>
      <x:c r="D147" s="149"/>
      <x:c r="E147" s="149"/>
      <x:c r="F147" s="149"/>
      <x:c r="G147" s="1376"/>
      <x:c r="H147" s="149"/>
      <x:c r="I147" s="2164" t="str">
        <x:v>48-52</x:v>
      </x:c>
      <x:c r="J147" s="1591" t="n">
        <x:v>2</x:v>
      </x:c>
      <x:c r="K147" s="2157" t="n">
        <x:v>850.0011379168972</x:v>
      </x:c>
      <x:c r="L147" s="1379" t="n">
        <x:v>15.555555555555555</x:v>
      </x:c>
      <x:c r="M147" s="1379" t="n">
        <x:v>103.872</x:v>
      </x:c>
      <x:c r="N147" s="1379" t="n">
        <x:v>0.2701</x:v>
      </x:c>
      <x:c r="O147" s="1379" t="n">
        <x:v>0</x:v>
      </x:c>
      <x:c r="P147" s="1588" t="n">
        <x:v>9.883840353501996e-7</x:v>
      </x:c>
      <x:c r="Q147" s="1369" t="n">
        <x:v>4.2102584862291605</x:v>
      </x:c>
      <x:c r="R147" s="2158" t="n">
        <x:v>850.0019780420355</x:v>
      </x:c>
      <x:c r="S147" s="1588" t="n">
        <x:v>0.00046153077133701746</x:v>
      </x:c>
      <x:c r="T147" s="2159" t="n">
        <x:v>15.555555555555555</x:v>
      </x:c>
      <x:c r="U147" s="2160" t="n">
        <x:v>0.024691358024691357</x:v>
      </x:c>
      <x:c r="V147" s="149" t="n">
        <x:v>60.0068748977356</x:v>
      </x:c>
      <x:c r="W147" s="1588" t="n">
        <x:v>1.2164951508999877</x:v>
      </x:c>
      <x:c r="X147" s="1588" t="n">
        <x:v>0.9994384527502032</x:v>
      </x:c>
      <x:c r="Y147" s="2161" t="n">
        <x:v>1.3</x:v>
      </x:c>
      <x:c r="Z147" s="1588" t="n">
        <x:v>0.49926766882193113</x:v>
      </x:c>
      <x:c r="AA147" s="1369" t="n">
        <x:v>1</x:v>
      </x:c>
      <x:c r="AB147" s="1588" t="n">
        <x:v>0.999438452750203</x:v>
      </x:c>
      <x:c r="AC147" s="1588" t="n">
        <x:v>849.5238221155756</x:v>
      </x:c>
      <x:c r="AD147" s="1588" t="n">
        <x:v>-1.9110757421003655e-10</x:v>
      </x:c>
      <x:c r="AE147" s="1588" t="n">
        <x:v>-1.9133494788547978e-10</x:v>
      </x:c>
      <x:c r="AF147" s="1588" t="n">
        <x:v>0</x:v>
      </x:c>
      <x:c r="AG147" s="2161" t="n">
        <x:v>0</x:v>
      </x:c>
      <x:c r="AH147" s="1588" t="n">
        <x:v>-1.9133494788547978e-10</x:v>
      </x:c>
      <x:c r="AI147" s="2162" t="n">
        <x:v>850.0011379167058</x:v>
      </x:c>
      <x:c r="AJ147" s="1588" t="n">
        <x:v>9.883840353506447e-7</x:v>
      </x:c>
      <x:c r="AK147" s="1369" t="n">
        <x:v>4.210258486228663</x:v>
      </x:c>
      <x:c r="AL147" s="2158" t="n">
        <x:v>850.0019780418442</x:v>
      </x:c>
      <x:c r="AM147" s="1588"/>
      <x:c r="AN147" s="1369"/>
      <x:c r="AO147" s="1588"/>
      <x:c r="AP147" s="1588"/>
      <x:c r="AQ147" s="1588"/>
      <x:c r="AR147" s="1588"/>
      <x:c r="AS147" s="1588"/>
      <x:c r="AT147" s="2161"/>
      <x:c r="AU147" s="1588"/>
      <x:c r="AV147" s="1588"/>
      <x:c r="AW147" s="1385"/>
      <x:c r="AX147" s="144"/>
      <x:c r="AY147" s="144"/>
      <x:c r="AZ147"/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/>
      <x:c r="BO147"/>
      <x:c r="BP147"/>
      <x:c r="BQ147"/>
      <x:c r="BR147"/>
      <x:c r="BS147"/>
      <x:c r="BT147"/>
      <x:c r="BU147"/>
      <x:c r="BV147"/>
      <x:c r="BW147"/>
      <x:c r="BX147"/>
      <x:c r="BY147"/>
      <x:c r="BZ147"/>
      <x:c r="CA147"/>
      <x:c r="CB147"/>
      <x:c r="CC147"/>
      <x:c r="CD147"/>
      <x:c r="CE147"/>
      <x:c r="CF147"/>
      <x:c r="CG147"/>
      <x:c r="CH147"/>
      <x:c r="CI147"/>
      <x:c r="CJ147"/>
      <x:c r="CK147"/>
      <x:c r="CL147"/>
      <x:c r="CM147"/>
      <x:c r="CN147"/>
      <x:c r="CO147"/>
      <x:c r="CP147"/>
      <x:c r="CQ147"/>
      <x:c r="CR147"/>
      <x:c r="CS147"/>
      <x:c r="CT147"/>
      <x:c r="CU147"/>
      <x:c r="CV147"/>
      <x:c r="CW147"/>
      <x:c r="CX147"/>
      <x:c r="CY147"/>
      <x:c r="CZ147"/>
      <x:c r="DA147"/>
      <x:c r="DB147"/>
      <x:c r="DC147"/>
      <x:c r="DD147"/>
      <x:c r="DE147"/>
      <x:c r="DF147"/>
      <x:c r="DG147"/>
      <x:c r="DH147"/>
      <x:c r="DI147"/>
      <x:c r="DJ147"/>
      <x:c r="DK147"/>
      <x:c r="DL147"/>
      <x:c r="DM147"/>
      <x:c r="DN147"/>
      <x:c r="DO147"/>
      <x:c r="DP147"/>
      <x:c r="DQ147"/>
      <x:c r="DR147"/>
      <x:c r="DS147"/>
      <x:c r="DT147"/>
      <x:c r="DU147"/>
      <x:c r="DV147"/>
    </x:row>
    <x:row r="148" ht="22.5">
      <x:c r="A148" s="149"/>
      <x:c r="B148" s="2165" t="str">
        <x:v>PRESSURE PSIG</x:v>
      </x:c>
      <x:c r="C148" s="149"/>
      <x:c r="D148" s="149"/>
      <x:c r="E148" s="322" t="n">
        <x:v>0</x:v>
      </x:c>
      <x:c r="F148" s="1378"/>
      <x:c r="G148" s="1376"/>
      <x:c r="H148" s="149"/>
      <x:c r="I148" s="2164" t="str">
        <x:v>52-100</x:v>
      </x:c>
      <x:c r="J148" s="1591" t="n">
        <x:v>2</x:v>
      </x:c>
      <x:c r="K148" s="2157" t="n">
        <x:v>850.0011379167058</x:v>
      </x:c>
      <x:c r="L148" s="1379" t="n">
        <x:v>15.555555555555555</x:v>
      </x:c>
      <x:c r="M148" s="1379" t="n">
        <x:v>103.872</x:v>
      </x:c>
      <x:c r="N148" s="1379" t="n">
        <x:v>0.2701</x:v>
      </x:c>
      <x:c r="O148" s="1379" t="n">
        <x:v>0</x:v>
      </x:c>
      <x:c r="P148" s="1588" t="n">
        <x:v>9.883840353506447e-7</x:v>
      </x:c>
      <x:c r="Q148" s="1369" t="n">
        <x:v>4.210258486228663</x:v>
      </x:c>
      <x:c r="R148" s="2158" t="n">
        <x:v>850.0019780418442</x:v>
      </x:c>
      <x:c r="S148" s="1588" t="n">
        <x:v>0.00046153077133715374</x:v>
      </x:c>
      <x:c r="T148" s="2159" t="n">
        <x:v>15.555555555555555</x:v>
      </x:c>
      <x:c r="U148" s="2160" t="n">
        <x:v>0.024691358024691357</x:v>
      </x:c>
      <x:c r="V148" s="149" t="n">
        <x:v>60.0068748977356</x:v>
      </x:c>
      <x:c r="W148" s="1588" t="n">
        <x:v>1.2164951508999877</x:v>
      </x:c>
      <x:c r="X148" s="1588" t="n">
        <x:v>0.999438452750203</x:v>
      </x:c>
      <x:c r="Y148" s="2161" t="n">
        <x:v>1.3</x:v>
      </x:c>
      <x:c r="Z148" s="1588" t="n">
        <x:v>0.49926766882222157</x:v>
      </x:c>
      <x:c r="AA148" s="1369" t="n">
        <x:v>1</x:v>
      </x:c>
      <x:c r="AB148" s="1588" t="n">
        <x:v>0.999438452750203</x:v>
      </x:c>
      <x:c r="AC148" s="1588" t="n">
        <x:v>849.5238221153844</x:v>
      </x:c>
      <x:c r="AD148" s="1588" t="n">
        <x:v>1.1368683772161603e-13</x:v>
      </x:c>
      <x:c r="AE148" s="1588" t="n">
        <x:v>1.1368683772161603e-13</x:v>
      </x:c>
      <x:c r="AF148" s="1588" t="n">
        <x:v>0</x:v>
      </x:c>
      <x:c r="AG148" s="2161" t="n">
        <x:v>0</x:v>
      </x:c>
      <x:c r="AH148" s="1588" t="n">
        <x:v>1.1368683772161603e-13</x:v>
      </x:c>
      <x:c r="AI148" s="2162" t="n">
        <x:v>850.0011379167059</x:v>
      </x:c>
      <x:c r="AJ148" s="1588" t="n">
        <x:v>9.883840353506443e-7</x:v>
      </x:c>
      <x:c r="AK148" s="1369" t="n">
        <x:v>4.210258486228664</x:v>
      </x:c>
      <x:c r="AL148" s="2158" t="n">
        <x:v>850.0019780418443</x:v>
      </x:c>
      <x:c r="AM148" s="1592" t="n">
        <x:v>0.00046153077133715363</x:v>
      </x:c>
      <x:c r="AN148" s="1593" t="n">
        <x:v>0.999438452750203</x:v>
      </x:c>
      <x:c r="AO148" s="1593" t="n">
        <x:v>1.3</x:v>
      </x:c>
      <x:c r="AP148" s="1594" t="n">
        <x:v>0.49926766882222134</x:v>
      </x:c>
      <x:c r="AQ148" s="1593" t="n">
        <x:v>1</x:v>
      </x:c>
      <x:c r="AR148" s="1593" t="n">
        <x:v>0.999438452750203</x:v>
      </x:c>
      <x:c r="AS148" s="1593" t="n">
        <x:v>-0.9557456004940263</x:v>
      </x:c>
      <x:c r="AT148" s="1594" t="n">
        <x:v>1.000441049817865</x:v>
      </x:c>
      <x:c r="AU148" s="1593" t="n">
        <x:v>0.4956437714221347</x:v>
      </x:c>
      <x:c r="AV148" s="1593" t="n">
        <x:v>0</x:v>
      </x:c>
      <x:c r="AW148" s="1593" t="n">
        <x:v>1</x:v>
      </x:c>
      <x:c r="AX148" s="1594" t="n">
        <x:v>1.000441049817865</x:v>
      </x:c>
      <x:c r="AY148" s="1595" t="n">
        <x:v>850.3768712596359</x:v>
      </x:c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/>
      <x:c r="BU148"/>
      <x:c r="BV148"/>
      <x:c r="BW148"/>
      <x:c r="BX148"/>
      <x:c r="BY148"/>
      <x:c r="BZ148"/>
      <x:c r="CA148"/>
      <x:c r="CB148"/>
      <x:c r="CC148"/>
      <x:c r="CD148"/>
      <x:c r="CE148"/>
      <x:c r="CF148"/>
      <x:c r="CG148"/>
      <x:c r="CH148"/>
      <x:c r="CI148"/>
      <x:c r="CJ148"/>
      <x:c r="CK148"/>
      <x:c r="CL148"/>
      <x:c r="CM148"/>
      <x:c r="CN148"/>
      <x:c r="CO148"/>
      <x:c r="CP148"/>
      <x:c r="CQ148"/>
      <x:c r="CR148"/>
      <x:c r="CS148"/>
      <x:c r="CT148"/>
      <x:c r="CU148"/>
      <x:c r="CV148"/>
      <x:c r="CW148"/>
      <x:c r="CX148"/>
      <x:c r="CY148"/>
      <x:c r="CZ148"/>
      <x:c r="DA148"/>
      <x:c r="DB148"/>
      <x:c r="DC148"/>
      <x:c r="DD148"/>
      <x:c r="DE148"/>
      <x:c r="DF148"/>
      <x:c r="DG148"/>
      <x:c r="DH148"/>
      <x:c r="DI148"/>
      <x:c r="DJ148"/>
      <x:c r="DK148"/>
      <x:c r="DL148"/>
      <x:c r="DM148"/>
      <x:c r="DN148"/>
      <x:c r="DO148"/>
      <x:c r="DP148"/>
      <x:c r="DQ148"/>
      <x:c r="DR148"/>
      <x:c r="DS148"/>
      <x:c r="DT148"/>
      <x:c r="DU148"/>
      <x:c r="DV148"/>
    </x:row>
    <x:row r="149" ht="21.75">
      <x:c r="A149" s="149"/>
      <x:c r="B149" s="2165"/>
      <x:c r="C149" s="149"/>
      <x:c r="D149" s="149"/>
      <x:c r="E149" s="149"/>
      <x:c r="F149" s="149"/>
      <x:c r="G149" s="1376"/>
      <x:c r="H149" s="149"/>
      <x:c r="I149" s="2164"/>
      <x:c r="J149" s="2166"/>
      <x:c r="K149" s="2167"/>
      <x:c r="L149" s="2166"/>
      <x:c r="M149" s="2166"/>
      <x:c r="N149" s="2166"/>
      <x:c r="O149" s="2166"/>
      <x:c r="P149" s="2166"/>
      <x:c r="Q149" s="2166"/>
      <x:c r="R149" s="2166"/>
      <x:c r="S149" s="2166"/>
      <x:c r="T149" s="2166"/>
      <x:c r="U149" s="2166"/>
      <x:c r="V149" s="2166"/>
      <x:c r="W149" s="2166"/>
      <x:c r="X149" s="2166"/>
      <x:c r="Y149" s="2166"/>
      <x:c r="Z149" s="2166"/>
      <x:c r="AA149" s="2166"/>
      <x:c r="AB149" s="2166"/>
      <x:c r="AC149" s="2166"/>
      <x:c r="AD149" s="2166"/>
      <x:c r="AE149" s="2166"/>
      <x:c r="AF149" s="2166"/>
      <x:c r="AG149" s="2166"/>
      <x:c r="AH149" s="2166"/>
      <x:c r="AI149" s="2168" t="n">
        <x:v>34.806558537633805</x:v>
      </x:c>
      <x:c r="AJ149" s="2168"/>
      <x:c r="AK149" s="2168"/>
      <x:c r="AL149" s="2168"/>
      <x:c r="AM149" s="2166"/>
      <x:c r="AN149" s="2166"/>
      <x:c r="AO149" s="2166"/>
      <x:c r="AP149" s="2166"/>
      <x:c r="AQ149" s="2169"/>
      <x:c r="AR149" s="2166"/>
      <x:c r="AS149" s="2166"/>
      <x:c r="AT149" s="2166"/>
      <x:c r="AU149" s="2166"/>
      <x:c r="AV149" s="2166"/>
      <x:c r="AW149" s="149"/>
      <x:c r="AX149" s="144"/>
      <x:c r="AY149" s="144"/>
      <x:c r="AZ149"/>
      <x:c r="BA149"/>
      <x:c r="BB149"/>
      <x:c r="BC149"/>
      <x:c r="BD149"/>
      <x:c r="BE149"/>
      <x:c r="BF149"/>
      <x:c r="BG149"/>
      <x:c r="BH149"/>
      <x:c r="BI149"/>
      <x:c r="BJ149"/>
      <x:c r="BK149"/>
      <x:c r="BL149"/>
      <x:c r="BM149"/>
      <x:c r="BN149"/>
      <x:c r="BO149"/>
      <x:c r="BP149"/>
      <x:c r="BQ149"/>
      <x:c r="BR149"/>
      <x:c r="BS149"/>
      <x:c r="BT149"/>
      <x:c r="BU149"/>
      <x:c r="BV149"/>
      <x:c r="BW149"/>
      <x:c r="BX149"/>
      <x:c r="BY149"/>
      <x:c r="BZ149"/>
      <x:c r="CA149"/>
      <x:c r="CB149"/>
      <x:c r="CC149"/>
      <x:c r="CD149"/>
      <x:c r="CE149"/>
      <x:c r="CF149"/>
      <x:c r="CG149"/>
      <x:c r="CH149"/>
      <x:c r="CI149"/>
      <x:c r="CJ149"/>
      <x:c r="CK149"/>
      <x:c r="CL149"/>
      <x:c r="CM149"/>
      <x:c r="CN149"/>
      <x:c r="CO149"/>
      <x:c r="CP149"/>
      <x:c r="CQ149"/>
      <x:c r="CR149"/>
      <x:c r="CS149"/>
      <x:c r="CT149"/>
      <x:c r="CU149"/>
      <x:c r="CV149"/>
      <x:c r="CW149"/>
      <x:c r="CX149"/>
      <x:c r="CY149"/>
      <x:c r="CZ149"/>
      <x:c r="DA149"/>
      <x:c r="DB149"/>
      <x:c r="DC149"/>
      <x:c r="DD149"/>
      <x:c r="DE149"/>
      <x:c r="DF149"/>
      <x:c r="DG149"/>
      <x:c r="DH149"/>
      <x:c r="DI149"/>
      <x:c r="DJ149"/>
      <x:c r="DK149"/>
      <x:c r="DL149"/>
      <x:c r="DM149"/>
      <x:c r="DN149"/>
      <x:c r="DO149"/>
      <x:c r="DP149"/>
      <x:c r="DQ149"/>
      <x:c r="DR149"/>
      <x:c r="DS149"/>
      <x:c r="DT149"/>
      <x:c r="DU149"/>
      <x:c r="DV149"/>
    </x:row>
    <x:row r="150" ht="23.25">
      <x:c r="A150" s="149"/>
      <x:c r="B150" s="2165" t="str">
        <x:v>API @ 60°F=</x:v>
      </x:c>
      <x:c r="C150" s="149"/>
      <x:c r="D150" s="149"/>
      <x:c r="E150" s="2246" t="n">
        <x:v>34.806558537633805</x:v>
      </x:c>
      <x:c r="F150" s="2171"/>
      <x:c r="G150" s="1376"/>
      <x:c r="H150" s="149"/>
      <x:c r="I150" s="2164"/>
      <x:c r="J150" s="2166"/>
      <x:c r="K150" s="2166"/>
      <x:c r="L150" s="2166"/>
      <x:c r="M150" s="2166"/>
      <x:c r="N150" s="2166"/>
      <x:c r="O150" s="2166"/>
      <x:c r="P150" s="2166"/>
      <x:c r="Q150" s="2166"/>
      <x:c r="R150" s="2166"/>
      <x:c r="S150" s="2166"/>
      <x:c r="T150" s="2166"/>
      <x:c r="U150" s="2166"/>
      <x:c r="V150" s="2166"/>
      <x:c r="W150" s="2166"/>
      <x:c r="X150" s="2166"/>
      <x:c r="Y150" s="2166"/>
      <x:c r="Z150" s="2166"/>
      <x:c r="AA150" s="2166"/>
      <x:c r="AB150" s="2166"/>
      <x:c r="AC150" s="2166"/>
      <x:c r="AD150" s="2166"/>
      <x:c r="AE150" s="2166"/>
      <x:c r="AF150" s="2166"/>
      <x:c r="AG150" s="2166"/>
      <x:c r="AH150" s="2166"/>
      <x:c r="AI150" s="2166"/>
      <x:c r="AJ150" s="2166"/>
      <x:c r="AK150" s="2166"/>
      <x:c r="AL150" s="2166"/>
      <x:c r="AM150" s="2166"/>
      <x:c r="AN150" s="2166"/>
      <x:c r="AO150" s="2166"/>
      <x:c r="AP150" s="2166"/>
      <x:c r="AQ150" s="2169"/>
      <x:c r="AR150" s="2166"/>
      <x:c r="AS150" s="2166"/>
      <x:c r="AT150" s="2166"/>
      <x:c r="AU150" s="2166"/>
      <x:c r="AV150" s="2166"/>
      <x:c r="AW150" s="149"/>
      <x:c r="AX150" s="144"/>
      <x:c r="AY150" s="144"/>
      <x:c r="AZ150"/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/>
      <x:c r="BO150"/>
      <x:c r="BP150"/>
      <x:c r="BQ150"/>
      <x:c r="BR150"/>
      <x:c r="BS150"/>
      <x:c r="BT150"/>
      <x:c r="BU150"/>
      <x:c r="BV150"/>
      <x:c r="BW150"/>
      <x:c r="BX150"/>
      <x:c r="BY150"/>
      <x:c r="BZ150"/>
      <x:c r="CA150"/>
      <x:c r="CB150"/>
      <x:c r="CC150"/>
      <x:c r="CD150"/>
      <x:c r="CE150"/>
      <x:c r="CF150"/>
      <x:c r="CG150"/>
      <x:c r="CH150"/>
      <x:c r="CI150"/>
      <x:c r="CJ150"/>
      <x:c r="CK150"/>
      <x:c r="CL150"/>
      <x:c r="CM150"/>
      <x:c r="CN150"/>
      <x:c r="CO150"/>
      <x:c r="CP150"/>
      <x:c r="CQ150"/>
      <x:c r="CR150"/>
      <x:c r="CS150"/>
      <x:c r="CT150"/>
      <x:c r="CU150"/>
      <x:c r="CV150"/>
      <x:c r="CW150"/>
      <x:c r="CX150"/>
      <x:c r="CY150"/>
      <x:c r="CZ150"/>
      <x:c r="DA150"/>
      <x:c r="DB150"/>
      <x:c r="DC150"/>
      <x:c r="DD150"/>
      <x:c r="DE150"/>
      <x:c r="DF150"/>
      <x:c r="DG150"/>
      <x:c r="DH150"/>
      <x:c r="DI150"/>
      <x:c r="DJ150"/>
      <x:c r="DK150"/>
      <x:c r="DL150"/>
      <x:c r="DM150"/>
      <x:c r="DN150"/>
      <x:c r="DO150"/>
      <x:c r="DP150"/>
      <x:c r="DQ150"/>
      <x:c r="DR150"/>
      <x:c r="DS150"/>
      <x:c r="DT150"/>
      <x:c r="DU150"/>
      <x:c r="DV150"/>
    </x:row>
    <x:row r="151" ht="23.25">
      <x:c r="A151" s="149"/>
      <x:c r="B151" s="2165"/>
      <x:c r="C151" s="149"/>
      <x:c r="D151" s="149"/>
      <x:c r="E151" s="2170"/>
      <x:c r="F151" s="2171"/>
      <x:c r="G151" s="1376"/>
      <x:c r="H151" s="149"/>
      <x:c r="I151" s="2172"/>
      <x:c r="J151" s="2166"/>
      <x:c r="K151" s="2166"/>
      <x:c r="L151" s="2166"/>
      <x:c r="M151" s="2166"/>
      <x:c r="N151" s="2166"/>
      <x:c r="O151" s="2166"/>
      <x:c r="P151" s="2166"/>
      <x:c r="Q151" s="2166"/>
      <x:c r="R151" s="2166"/>
      <x:c r="S151" s="2166" t="n">
        <x:v>60.0000000008</x:v>
      </x:c>
      <x:c r="T151" s="2166"/>
      <x:c r="U151" s="2166"/>
      <x:c r="V151" s="2166"/>
      <x:c r="W151" s="2166"/>
      <x:c r="X151" s="2166"/>
      <x:c r="Y151" s="2166"/>
      <x:c r="Z151" s="2166"/>
      <x:c r="AA151" s="2166"/>
      <x:c r="AB151" s="2166"/>
      <x:c r="AC151" s="2166"/>
      <x:c r="AD151" s="2166"/>
      <x:c r="AE151" s="2166"/>
      <x:c r="AF151" s="2166"/>
      <x:c r="AG151" s="2166"/>
      <x:c r="AH151" s="2166"/>
      <x:c r="AI151" s="2166"/>
      <x:c r="AJ151" s="2166"/>
      <x:c r="AK151" s="2166"/>
      <x:c r="AL151" s="2166"/>
      <x:c r="AM151" s="2166"/>
      <x:c r="AN151" s="2166"/>
      <x:c r="AO151" s="2166"/>
      <x:c r="AP151" s="2166"/>
      <x:c r="AQ151" s="2169"/>
      <x:c r="AR151" s="2166"/>
      <x:c r="AS151" s="2166"/>
      <x:c r="AT151" s="2166"/>
      <x:c r="AU151" s="2166"/>
      <x:c r="AV151" s="2166"/>
      <x:c r="AW151" s="149"/>
      <x:c r="AX151" s="144"/>
      <x:c r="AY151" s="144"/>
      <x:c r="AZ151"/>
      <x:c r="BA151"/>
      <x:c r="BB151"/>
      <x:c r="BC151"/>
      <x:c r="BD151"/>
      <x:c r="BE151"/>
      <x:c r="BF151"/>
      <x:c r="BG151"/>
      <x:c r="BH151"/>
      <x:c r="BI151"/>
      <x:c r="BJ151"/>
      <x:c r="BK151"/>
      <x:c r="BL151"/>
      <x:c r="BM151"/>
      <x:c r="BN151"/>
      <x:c r="BO151"/>
      <x:c r="BP151"/>
      <x:c r="BQ151"/>
      <x:c r="BR151"/>
      <x:c r="BS151"/>
      <x:c r="BT151"/>
      <x:c r="BU151"/>
      <x:c r="BV151"/>
      <x:c r="BW151"/>
      <x:c r="BX151"/>
      <x:c r="BY151"/>
      <x:c r="BZ151"/>
      <x:c r="CA151"/>
      <x:c r="CB151"/>
      <x:c r="CC151"/>
      <x:c r="CD151"/>
      <x:c r="CE151"/>
      <x:c r="CF151"/>
      <x:c r="CG151"/>
      <x:c r="CH151"/>
      <x:c r="CI151"/>
      <x:c r="CJ151"/>
      <x:c r="CK151"/>
      <x:c r="CL151"/>
      <x:c r="CM151"/>
      <x:c r="CN151"/>
      <x:c r="CO151"/>
      <x:c r="CP151"/>
      <x:c r="CQ151"/>
      <x:c r="CR151"/>
      <x:c r="CS151"/>
      <x:c r="CT151"/>
      <x:c r="CU151"/>
      <x:c r="CV151"/>
      <x:c r="CW151"/>
      <x:c r="CX151"/>
      <x:c r="CY151"/>
      <x:c r="CZ151"/>
      <x:c r="DA151"/>
      <x:c r="DB151"/>
      <x:c r="DC151"/>
      <x:c r="DD151"/>
      <x:c r="DE151"/>
      <x:c r="DF151"/>
      <x:c r="DG151"/>
      <x:c r="DH151"/>
      <x:c r="DI151"/>
      <x:c r="DJ151"/>
      <x:c r="DK151"/>
      <x:c r="DL151"/>
      <x:c r="DM151"/>
      <x:c r="DN151"/>
      <x:c r="DO151"/>
      <x:c r="DP151"/>
      <x:c r="DQ151"/>
      <x:c r="DR151"/>
      <x:c r="DS151"/>
      <x:c r="DT151"/>
      <x:c r="DU151"/>
      <x:c r="DV151"/>
    </x:row>
    <x:row r="152" ht="23.25">
      <x:c r="A152" s="149"/>
      <x:c r="B152" s="2165" t="str">
        <x:v>SPECIFIC GRAVITY</x:v>
      </x:c>
      <x:c r="C152" s="149"/>
      <x:c r="D152" s="149"/>
      <x:c r="E152" s="2247" t="n">
        <x:v>0.85084</x:v>
      </x:c>
      <x:c r="F152" s="2171"/>
      <x:c r="G152" s="1376"/>
      <x:c r="H152" s="149"/>
      <x:c r="I152" s="2164"/>
      <x:c r="J152" s="2166"/>
      <x:c r="K152" s="2166"/>
      <x:c r="L152" s="2166"/>
      <x:c r="M152" s="2166"/>
      <x:c r="N152" s="2166"/>
      <x:c r="O152" s="2166"/>
      <x:c r="P152" s="2166"/>
      <x:c r="Q152" s="2166"/>
      <x:c r="R152" s="2166"/>
      <x:c r="S152" s="2166"/>
      <x:c r="T152" s="2166"/>
      <x:c r="U152" s="2166"/>
      <x:c r="V152" s="2166"/>
      <x:c r="W152" s="2166"/>
      <x:c r="X152" s="2166"/>
      <x:c r="Y152" s="2166"/>
      <x:c r="Z152" s="2166"/>
      <x:c r="AA152" s="2166"/>
      <x:c r="AB152" s="2166"/>
      <x:c r="AC152" s="2166"/>
      <x:c r="AD152" s="2166"/>
      <x:c r="AE152" s="2166"/>
      <x:c r="AF152" s="2166"/>
      <x:c r="AG152" s="2166"/>
      <x:c r="AH152" s="2166"/>
      <x:c r="AI152" s="2166"/>
      <x:c r="AJ152" s="2166"/>
      <x:c r="AK152" s="2166"/>
      <x:c r="AL152" s="2166"/>
      <x:c r="AM152" s="2166"/>
      <x:c r="AN152" s="2166"/>
      <x:c r="AO152" s="2166"/>
      <x:c r="AP152" s="2166"/>
      <x:c r="AQ152" s="2169"/>
      <x:c r="AR152" s="2166"/>
      <x:c r="AS152" s="2166"/>
      <x:c r="AT152" s="2166"/>
      <x:c r="AU152" s="2166"/>
      <x:c r="AV152" s="2166"/>
      <x:c r="AW152" s="149"/>
      <x:c r="AX152" s="144"/>
      <x:c r="AY152" s="144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/>
      <x:c r="BU152"/>
      <x:c r="BV152"/>
      <x:c r="BW152"/>
      <x:c r="BX152"/>
      <x:c r="BY152"/>
      <x:c r="BZ152"/>
      <x:c r="CA152"/>
      <x:c r="CB152"/>
      <x:c r="CC152"/>
      <x:c r="CD152"/>
      <x:c r="CE152"/>
      <x:c r="CF152"/>
      <x:c r="CG152"/>
      <x:c r="CH152"/>
      <x:c r="CI152"/>
      <x:c r="CJ152"/>
      <x:c r="CK152"/>
      <x:c r="CL152"/>
      <x:c r="CM152"/>
      <x:c r="CN152"/>
      <x:c r="CO152"/>
      <x:c r="CP152"/>
      <x:c r="CQ152"/>
      <x:c r="CR152"/>
      <x:c r="CS152"/>
      <x:c r="CT152"/>
      <x:c r="CU152"/>
      <x:c r="CV152"/>
      <x:c r="CW152"/>
      <x:c r="CX152"/>
      <x:c r="CY152"/>
      <x:c r="CZ152"/>
      <x:c r="DA152"/>
      <x:c r="DB152"/>
      <x:c r="DC152"/>
      <x:c r="DD152"/>
      <x:c r="DE152"/>
      <x:c r="DF152"/>
      <x:c r="DG152"/>
      <x:c r="DH152"/>
      <x:c r="DI152"/>
      <x:c r="DJ152"/>
      <x:c r="DK152"/>
      <x:c r="DL152"/>
      <x:c r="DM152"/>
      <x:c r="DN152"/>
      <x:c r="DO152"/>
      <x:c r="DP152"/>
      <x:c r="DQ152"/>
      <x:c r="DR152"/>
      <x:c r="DS152"/>
      <x:c r="DT152"/>
      <x:c r="DU152"/>
      <x:c r="DV152"/>
    </x:row>
    <x:row r="153" ht="23.25">
      <x:c r="A153" s="149"/>
      <x:c r="B153" s="2165"/>
      <x:c r="C153" s="149"/>
      <x:c r="D153" s="149"/>
      <x:c r="E153" s="2170"/>
      <x:c r="F153" s="2171"/>
      <x:c r="G153" s="1376"/>
      <x:c r="H153" s="149"/>
      <x:c r="I153" s="2164"/>
      <x:c r="J153" s="2166"/>
      <x:c r="K153" s="2166"/>
      <x:c r="L153" s="2166"/>
      <x:c r="M153" s="2166"/>
      <x:c r="N153" s="2166"/>
      <x:c r="O153" s="2166"/>
      <x:c r="P153" s="2166"/>
      <x:c r="Q153" s="2166"/>
      <x:c r="R153" s="2166"/>
      <x:c r="S153" s="2166"/>
      <x:c r="T153" s="2166"/>
      <x:c r="U153" s="2166"/>
      <x:c r="V153" s="2166"/>
      <x:c r="W153" s="2166"/>
      <x:c r="X153" s="2166"/>
      <x:c r="Y153" s="2166"/>
      <x:c r="Z153" s="2166"/>
      <x:c r="AA153" s="2166"/>
      <x:c r="AB153" s="2166"/>
      <x:c r="AC153" s="2166"/>
      <x:c r="AD153" s="2166"/>
      <x:c r="AE153" s="2166"/>
      <x:c r="AF153" s="2166"/>
      <x:c r="AG153" s="2166"/>
      <x:c r="AH153" s="2166"/>
      <x:c r="AI153" s="2166"/>
      <x:c r="AJ153" s="2166"/>
      <x:c r="AK153" s="2166"/>
      <x:c r="AL153" s="2166"/>
      <x:c r="AM153" s="2166"/>
      <x:c r="AN153" s="2166"/>
      <x:c r="AO153" s="2166"/>
      <x:c r="AP153" s="2166"/>
      <x:c r="AQ153" s="2166"/>
      <x:c r="AR153" s="2166"/>
      <x:c r="AS153" s="2166"/>
      <x:c r="AT153" s="2166"/>
      <x:c r="AU153" s="2166"/>
      <x:c r="AV153" s="2166"/>
      <x:c r="AW153" s="149"/>
      <x:c r="AX153" s="144"/>
      <x:c r="AY153" s="144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/>
      <x:c r="BU153"/>
      <x:c r="BV153"/>
      <x:c r="BW153"/>
      <x:c r="BX153"/>
      <x:c r="BY153"/>
      <x:c r="BZ153"/>
      <x:c r="CA153"/>
      <x:c r="CB153"/>
      <x:c r="CC153"/>
      <x:c r="CD153"/>
      <x:c r="CE153"/>
      <x:c r="CF153"/>
      <x:c r="CG153"/>
      <x:c r="CH153"/>
      <x:c r="CI153"/>
      <x:c r="CJ153"/>
      <x:c r="CK153"/>
      <x:c r="CL153"/>
      <x:c r="CM153"/>
      <x:c r="CN153"/>
      <x:c r="CO153"/>
      <x:c r="CP153"/>
      <x:c r="CQ153"/>
      <x:c r="CR153"/>
      <x:c r="CS153"/>
      <x:c r="CT153"/>
      <x:c r="CU153"/>
      <x:c r="CV153"/>
      <x:c r="CW153"/>
      <x:c r="CX153"/>
      <x:c r="CY153"/>
      <x:c r="CZ153"/>
      <x:c r="DA153"/>
      <x:c r="DB153"/>
      <x:c r="DC153"/>
      <x:c r="DD153"/>
      <x:c r="DE153"/>
      <x:c r="DF153"/>
      <x:c r="DG153"/>
      <x:c r="DH153"/>
      <x:c r="DI153"/>
      <x:c r="DJ153"/>
      <x:c r="DK153"/>
      <x:c r="DL153"/>
      <x:c r="DM153"/>
      <x:c r="DN153"/>
      <x:c r="DO153"/>
      <x:c r="DP153"/>
      <x:c r="DQ153"/>
      <x:c r="DR153"/>
      <x:c r="DS153"/>
      <x:c r="DT153"/>
      <x:c r="DU153"/>
      <x:c r="DV153"/>
    </x:row>
    <x:row r="154" ht="23.25">
      <x:c r="A154" s="149"/>
      <x:c r="B154" s="2165" t="str">
        <x:v>DENSITY @ 15.0º C.</x:v>
      </x:c>
      <x:c r="C154" s="149"/>
      <x:c r="D154" s="149"/>
      <x:c r="E154" s="2246" t="n">
        <x:v>850.3768712596359</x:v>
      </x:c>
      <x:c r="F154" s="2174"/>
      <x:c r="G154" s="1376"/>
      <x:c r="H154" s="149"/>
      <x:c r="I154" s="2164"/>
      <x:c r="J154" s="2166"/>
      <x:c r="K154" s="2166"/>
      <x:c r="L154" s="2166"/>
      <x:c r="M154" s="2166"/>
      <x:c r="N154" s="2166"/>
      <x:c r="O154" s="2166"/>
      <x:c r="P154" s="2166"/>
      <x:c r="Q154" s="2166"/>
      <x:c r="R154" s="2166"/>
      <x:c r="S154" s="2166"/>
      <x:c r="T154" s="2166"/>
      <x:c r="U154" s="2166"/>
      <x:c r="V154" s="2166"/>
      <x:c r="W154" s="2166"/>
      <x:c r="X154" s="2166"/>
      <x:c r="Y154" s="2166"/>
      <x:c r="Z154" s="2166"/>
      <x:c r="AA154" s="2166"/>
      <x:c r="AB154" s="2166"/>
      <x:c r="AC154" s="2166"/>
      <x:c r="AD154" s="2166"/>
      <x:c r="AE154" s="2166"/>
      <x:c r="AF154" s="2166"/>
      <x:c r="AG154" s="2166"/>
      <x:c r="AH154" s="2166"/>
      <x:c r="AI154" s="2166"/>
      <x:c r="AJ154" s="2166"/>
      <x:c r="AK154" s="2166"/>
      <x:c r="AL154" s="2166"/>
      <x:c r="AM154" s="2166"/>
      <x:c r="AN154" s="2166"/>
      <x:c r="AO154" s="2166"/>
      <x:c r="AP154" s="2166"/>
      <x:c r="AQ154" s="2166"/>
      <x:c r="AR154" s="2166"/>
      <x:c r="AS154" s="2166"/>
      <x:c r="AT154" s="2166"/>
      <x:c r="AU154" s="2166"/>
      <x:c r="AV154" s="2166"/>
      <x:c r="AW154" s="149"/>
      <x:c r="AX154" s="144"/>
      <x:c r="AY154" s="14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/>
      <x:c r="BU154"/>
      <x:c r="BV154"/>
      <x:c r="BW154"/>
      <x:c r="BX154"/>
      <x:c r="BY154"/>
      <x:c r="BZ154"/>
      <x:c r="CA154"/>
      <x:c r="CB154"/>
      <x:c r="CC154"/>
      <x:c r="CD154"/>
      <x:c r="CE154"/>
      <x:c r="CF154"/>
      <x:c r="CG154"/>
      <x:c r="CH154"/>
      <x:c r="CI154"/>
      <x:c r="CJ154"/>
      <x:c r="CK154"/>
      <x:c r="CL154"/>
      <x:c r="CM154"/>
      <x:c r="CN154"/>
      <x:c r="CO154"/>
      <x:c r="CP154"/>
      <x:c r="CQ154"/>
      <x:c r="CR154"/>
      <x:c r="CS154"/>
      <x:c r="CT154"/>
      <x:c r="CU154"/>
      <x:c r="CV154"/>
      <x:c r="CW154"/>
      <x:c r="CX154"/>
      <x:c r="CY154"/>
      <x:c r="CZ154"/>
      <x:c r="DA154"/>
      <x:c r="DB154"/>
      <x:c r="DC154"/>
      <x:c r="DD154"/>
      <x:c r="DE154"/>
      <x:c r="DF154"/>
      <x:c r="DG154"/>
      <x:c r="DH154"/>
      <x:c r="DI154"/>
      <x:c r="DJ154"/>
      <x:c r="DK154"/>
      <x:c r="DL154"/>
      <x:c r="DM154"/>
      <x:c r="DN154"/>
      <x:c r="DO154"/>
      <x:c r="DP154"/>
      <x:c r="DQ154"/>
      <x:c r="DR154"/>
      <x:c r="DS154"/>
      <x:c r="DT154"/>
      <x:c r="DU154"/>
      <x:c r="DV154"/>
    </x:row>
    <x:row r="155" ht="15.75">
      <x:c r="A155" s="1379"/>
      <x:c r="B155" s="1380"/>
      <x:c r="C155" s="1381"/>
      <x:c r="D155" s="1381"/>
      <x:c r="E155" s="1381"/>
      <x:c r="F155" s="1381"/>
      <x:c r="G155" s="1382"/>
      <x:c r="H155" s="149"/>
      <x:c r="I155" s="1377"/>
      <x:c r="J155" s="144"/>
      <x:c r="K155" s="1377"/>
      <x:c r="L155" s="1377"/>
      <x:c r="M155" s="1377"/>
      <x:c r="N155" s="1377"/>
      <x:c r="O155" s="1377"/>
      <x:c r="P155" s="2175"/>
      <x:c r="Q155" s="144"/>
      <x:c r="R155" s="1377"/>
      <x:c r="S155" s="1377"/>
      <x:c r="T155" s="144"/>
      <x:c r="U155" s="144"/>
      <x:c r="V155" s="144"/>
      <x:c r="W155" s="144"/>
      <x:c r="X155" s="144"/>
      <x:c r="Y155" s="1377"/>
      <x:c r="Z155" s="144"/>
      <x:c r="AA155" s="144"/>
      <x:c r="AB155" s="144"/>
      <x:c r="AC155" s="144"/>
      <x:c r="AD155" s="1377"/>
      <x:c r="AE155" s="1377"/>
      <x:c r="AF155" s="144"/>
      <x:c r="AG155" s="144"/>
      <x:c r="AH155" s="144"/>
      <x:c r="AI155" s="144"/>
      <x:c r="AJ155" s="144"/>
      <x:c r="AK155" s="144"/>
      <x:c r="AL155" s="144"/>
      <x:c r="AM155" s="144"/>
      <x:c r="AN155" s="144"/>
      <x:c r="AO155" s="144"/>
      <x:c r="AP155" s="144"/>
      <x:c r="AQ155" s="1377"/>
      <x:c r="AR155" s="1377"/>
      <x:c r="AS155" s="144"/>
      <x:c r="AT155" s="144"/>
      <x:c r="AU155" s="144"/>
      <x:c r="AV155" s="144"/>
      <x:c r="AW155" s="2175"/>
      <x:c r="AX155" s="144"/>
      <x:c r="AY155" s="144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/>
      <x:c r="BU155"/>
      <x:c r="BV155"/>
      <x:c r="BW155"/>
      <x:c r="BX155"/>
      <x:c r="BY155"/>
      <x:c r="BZ155"/>
      <x:c r="CA155"/>
      <x:c r="CB155"/>
      <x:c r="CC155"/>
      <x:c r="CD155"/>
      <x:c r="CE155"/>
      <x:c r="CF155"/>
      <x:c r="CG155"/>
      <x:c r="CH155"/>
      <x:c r="CI155"/>
      <x:c r="CJ155"/>
      <x:c r="CK155"/>
      <x:c r="CL155"/>
      <x:c r="CM155"/>
      <x:c r="CN155"/>
      <x:c r="CO155"/>
      <x:c r="CP155"/>
      <x:c r="CQ155"/>
      <x:c r="CR155"/>
      <x:c r="CS155"/>
      <x:c r="CT155"/>
      <x:c r="CU155"/>
      <x:c r="CV155"/>
      <x:c r="CW155"/>
      <x:c r="CX155"/>
      <x:c r="CY155"/>
      <x:c r="CZ155"/>
      <x:c r="DA155"/>
      <x:c r="DB155"/>
      <x:c r="DC155"/>
      <x:c r="DD155"/>
      <x:c r="DE155"/>
      <x:c r="DF155"/>
      <x:c r="DG155"/>
      <x:c r="DH155"/>
      <x:c r="DI155"/>
      <x:c r="DJ155"/>
      <x:c r="DK155"/>
      <x:c r="DL155"/>
      <x:c r="DM155"/>
      <x:c r="DN155"/>
      <x:c r="DO155"/>
      <x:c r="DP155"/>
      <x:c r="DQ155"/>
      <x:c r="DR155"/>
      <x:c r="DS155"/>
      <x:c r="DT155"/>
      <x:c r="DU155"/>
      <x:c r="DV155"/>
    </x:row>
    <x:row r="156" ht="19.5">
      <x:c r="A156" s="1383"/>
      <x:c r="B156" s="1383"/>
      <x:c r="C156" s="1383"/>
      <x:c r="D156" s="1383"/>
      <x:c r="E156" s="1384"/>
      <x:c r="F156" s="1383"/>
      <x:c r="G156" s="1383"/>
      <x:c r="H156" s="1383"/>
      <x:c r="I156" s="1377"/>
      <x:c r="J156" s="144"/>
      <x:c r="K156" s="1377"/>
      <x:c r="L156" s="1377"/>
      <x:c r="M156" s="1377"/>
      <x:c r="N156" s="1377"/>
      <x:c r="O156" s="1377"/>
      <x:c r="P156" s="2175"/>
      <x:c r="Q156" s="144"/>
      <x:c r="R156" s="1377"/>
      <x:c r="S156" s="1377"/>
      <x:c r="T156" s="144"/>
      <x:c r="U156" s="144"/>
      <x:c r="V156" s="144"/>
      <x:c r="W156" s="144"/>
      <x:c r="X156" s="144"/>
      <x:c r="Y156" s="1377"/>
      <x:c r="Z156" s="144"/>
      <x:c r="AA156" s="144"/>
      <x:c r="AB156" s="144"/>
      <x:c r="AC156" s="144"/>
      <x:c r="AD156" s="1377"/>
      <x:c r="AE156" s="1377"/>
      <x:c r="AF156" s="144"/>
      <x:c r="AG156" s="144"/>
      <x:c r="AH156" s="144"/>
      <x:c r="AI156" s="144"/>
      <x:c r="AJ156" s="144"/>
      <x:c r="AK156" s="144"/>
      <x:c r="AL156" s="144"/>
      <x:c r="AM156" s="144"/>
      <x:c r="AN156" s="144"/>
      <x:c r="AO156" s="144"/>
      <x:c r="AP156" s="144"/>
      <x:c r="AQ156" s="1377"/>
      <x:c r="AR156" s="1377"/>
      <x:c r="AS156" s="144"/>
      <x:c r="AT156" s="144"/>
      <x:c r="AU156" s="144"/>
      <x:c r="AV156" s="144"/>
      <x:c r="AW156" s="2175"/>
      <x:c r="AX156" s="144"/>
      <x:c r="AY156" s="144"/>
      <x:c r="AZ156"/>
      <x:c r="BA156"/>
      <x:c r="BB156"/>
      <x:c r="BC156"/>
      <x:c r="BD156"/>
      <x:c r="BE156"/>
      <x:c r="BF156"/>
      <x:c r="BG156"/>
      <x:c r="BH156"/>
      <x:c r="BI156"/>
      <x:c r="BJ156"/>
      <x:c r="BK156"/>
      <x:c r="BL156"/>
      <x:c r="BM156"/>
      <x:c r="BN156"/>
      <x:c r="BO156"/>
      <x:c r="BP156"/>
      <x:c r="BQ156"/>
      <x:c r="BR156"/>
      <x:c r="BS156"/>
      <x:c r="BT156"/>
      <x:c r="BU156"/>
      <x:c r="BV156"/>
      <x:c r="BW156"/>
      <x:c r="BX156"/>
      <x:c r="BY156"/>
      <x:c r="BZ156"/>
      <x:c r="CA156"/>
      <x:c r="CB156"/>
      <x:c r="CC156"/>
      <x:c r="CD156"/>
      <x:c r="CE156"/>
      <x:c r="CF156"/>
      <x:c r="CG156"/>
      <x:c r="CH156"/>
      <x:c r="CI156"/>
      <x:c r="CJ156"/>
      <x:c r="CK156"/>
      <x:c r="CL156"/>
      <x:c r="CM156"/>
      <x:c r="CN156"/>
      <x:c r="CO156"/>
      <x:c r="CP156"/>
      <x:c r="CQ156"/>
      <x:c r="CR156"/>
      <x:c r="CS156"/>
      <x:c r="CT156"/>
      <x:c r="CU156"/>
      <x:c r="CV156"/>
      <x:c r="CW156"/>
      <x:c r="CX156"/>
      <x:c r="CY156"/>
      <x:c r="CZ156"/>
      <x:c r="DA156"/>
      <x:c r="DB156"/>
      <x:c r="DC156"/>
      <x:c r="DD156"/>
      <x:c r="DE156"/>
      <x:c r="DF156"/>
      <x:c r="DG156"/>
      <x:c r="DH156"/>
      <x:c r="DI156"/>
      <x:c r="DJ156"/>
      <x:c r="DK156"/>
      <x:c r="DL156"/>
      <x:c r="DM156"/>
      <x:c r="DN156"/>
      <x:c r="DO156"/>
      <x:c r="DP156"/>
      <x:c r="DQ156"/>
      <x:c r="DR156"/>
      <x:c r="DS156"/>
      <x:c r="DT156"/>
      <x:c r="DU156"/>
      <x:c r="DV156"/>
    </x:row>
    <x:row r="157">
      <x:c r="A157" s="1385"/>
      <x:c r="B157" s="1385"/>
      <x:c r="C157" s="1385"/>
      <x:c r="D157" s="1385"/>
      <x:c r="E157" s="1370"/>
      <x:c r="F157" s="1385"/>
      <x:c r="G157" s="1385"/>
      <x:c r="H157" s="1385"/>
      <x:c r="I157" s="2176"/>
      <x:c r="J157" s="2177"/>
      <x:c r="K157" s="2175"/>
      <x:c r="L157" s="2175"/>
      <x:c r="M157" s="2175"/>
      <x:c r="N157" s="2175"/>
      <x:c r="O157" s="2175"/>
      <x:c r="P157" s="2178"/>
      <x:c r="Q157" s="2179"/>
      <x:c r="R157" s="2180"/>
      <x:c r="S157" s="2178"/>
      <x:c r="T157" s="2181"/>
      <x:c r="U157" s="2182"/>
      <x:c r="V157" s="2180"/>
      <x:c r="W157" s="2178"/>
      <x:c r="X157" s="2178"/>
      <x:c r="Y157" s="2183"/>
      <x:c r="Z157" s="2178"/>
      <x:c r="AA157" s="2179"/>
      <x:c r="AB157" s="2178"/>
      <x:c r="AC157" s="2178"/>
      <x:c r="AD157" s="2178"/>
      <x:c r="AE157" s="2178"/>
      <x:c r="AF157" s="2178"/>
      <x:c r="AG157" s="2183"/>
      <x:c r="AH157" s="2178"/>
      <x:c r="AI157" s="2178"/>
      <x:c r="AJ157" s="2178"/>
      <x:c r="AK157" s="2178"/>
      <x:c r="AL157" s="2178"/>
      <x:c r="AM157" s="2178"/>
      <x:c r="AN157" s="2179"/>
      <x:c r="AO157" s="2178"/>
      <x:c r="AP157" s="2178"/>
      <x:c r="AQ157" s="2178"/>
      <x:c r="AR157" s="2178"/>
      <x:c r="AS157" s="2178"/>
      <x:c r="AT157" s="2183"/>
      <x:c r="AU157" s="2178"/>
      <x:c r="AV157" s="2178"/>
      <x:c r="AW157" s="144"/>
      <x:c r="AX157" s="144"/>
      <x:c r="AY157" s="144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/>
      <x:c r="BU157"/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  <x:c r="CK157"/>
      <x:c r="CL157"/>
      <x:c r="CM157"/>
      <x:c r="CN157"/>
      <x:c r="CO157"/>
      <x:c r="CP157"/>
      <x:c r="CQ157"/>
      <x:c r="CR157"/>
      <x:c r="CS157"/>
      <x:c r="CT157"/>
      <x:c r="CU157"/>
      <x:c r="CV157"/>
      <x:c r="CW157"/>
      <x:c r="CX157"/>
      <x:c r="CY157"/>
      <x:c r="CZ157"/>
      <x:c r="DA157"/>
      <x:c r="DB157"/>
      <x:c r="DC157"/>
      <x:c r="DD157"/>
      <x:c r="DE157"/>
      <x:c r="DF157"/>
      <x:c r="DG157"/>
      <x:c r="DH157"/>
      <x:c r="DI157"/>
      <x:c r="DJ157"/>
      <x:c r="DK157"/>
      <x:c r="DL157"/>
      <x:c r="DM157"/>
      <x:c r="DN157"/>
      <x:c r="DO157"/>
      <x:c r="DP157"/>
      <x:c r="DQ157"/>
      <x:c r="DR157"/>
      <x:c r="DS157"/>
      <x:c r="DT157"/>
      <x:c r="DU157"/>
      <x:c r="DV157"/>
    </x:row>
    <x:row r="158">
      <x:c r="A158" s="2184" t="str">
        <x:v>1A</x:v>
      </x:c>
      <x:c r="B158" s="2184" t="str">
        <x:v>53B</x:v>
      </x:c>
      <x:c r="C158" s="1385"/>
      <x:c r="D158" s="1385"/>
      <x:c r="E158" s="1385"/>
      <x:c r="F158" s="1385"/>
      <x:c r="G158" s="1386"/>
      <x:c r="H158" s="1385"/>
      <x:c r="I158" s="2176"/>
      <x:c r="J158" s="2177"/>
      <x:c r="K158" s="2175"/>
      <x:c r="L158" s="2175"/>
      <x:c r="M158" s="2175"/>
      <x:c r="N158" s="2175"/>
      <x:c r="O158" s="2175"/>
      <x:c r="P158" s="2178"/>
      <x:c r="Q158" s="2179"/>
      <x:c r="R158" s="2248"/>
      <x:c r="S158" s="2178"/>
      <x:c r="T158" s="2249"/>
      <x:c r="U158" s="2250"/>
      <x:c r="V158" s="2248"/>
      <x:c r="W158" s="2178"/>
      <x:c r="X158" s="2178"/>
      <x:c r="Y158" s="2183"/>
      <x:c r="Z158" s="2178"/>
      <x:c r="AA158" s="2179"/>
      <x:c r="AB158" s="2178"/>
      <x:c r="AC158" s="2178"/>
      <x:c r="AD158" s="2178"/>
      <x:c r="AE158" s="2178"/>
      <x:c r="AF158" s="2178"/>
      <x:c r="AG158" s="2183"/>
      <x:c r="AH158" s="2178"/>
      <x:c r="AI158" s="2178"/>
      <x:c r="AJ158" s="2178"/>
      <x:c r="AK158" s="2178"/>
      <x:c r="AL158" s="2178"/>
      <x:c r="AM158" s="2178"/>
      <x:c r="AN158" s="2179"/>
      <x:c r="AO158" s="2178"/>
      <x:c r="AP158" s="2178"/>
      <x:c r="AQ158" s="2178"/>
      <x:c r="AR158" s="2178"/>
      <x:c r="AS158" s="2178"/>
      <x:c r="AT158" s="2183"/>
      <x:c r="AU158" s="2178"/>
      <x:c r="AV158" s="2178"/>
      <x:c r="AW158" s="144"/>
      <x:c r="AX158" s="144"/>
      <x:c r="AY158" s="144"/>
      <x:c r="AZ158"/>
      <x:c r="BA158"/>
      <x:c r="BB158"/>
      <x:c r="BC158"/>
      <x:c r="BD158"/>
      <x:c r="BE158"/>
      <x:c r="BF158"/>
      <x:c r="BG158"/>
      <x:c r="BH158"/>
      <x:c r="BI158"/>
      <x:c r="BJ158"/>
      <x:c r="BK158"/>
      <x:c r="BL158"/>
      <x:c r="BM158"/>
      <x:c r="BN158"/>
      <x:c r="BO158"/>
      <x:c r="BP158"/>
      <x:c r="BQ158"/>
      <x:c r="BR158"/>
      <x:c r="BS158"/>
      <x:c r="BT158"/>
      <x:c r="BU158"/>
      <x:c r="BV158"/>
      <x:c r="BW158"/>
      <x:c r="BX158"/>
      <x:c r="BY158"/>
      <x:c r="BZ158"/>
      <x:c r="CA158"/>
      <x:c r="CB158"/>
      <x:c r="CC158"/>
      <x:c r="CD158"/>
      <x:c r="CE158"/>
      <x:c r="CF158"/>
      <x:c r="CG158"/>
      <x:c r="CH158"/>
      <x:c r="CI158"/>
      <x:c r="CJ158"/>
      <x:c r="CK158"/>
      <x:c r="CL158"/>
      <x:c r="CM158"/>
      <x:c r="CN158"/>
      <x:c r="CO158"/>
      <x:c r="CP158"/>
      <x:c r="CQ158"/>
      <x:c r="CR158"/>
      <x:c r="CS158"/>
      <x:c r="CT158"/>
      <x:c r="CU158"/>
      <x:c r="CV158"/>
      <x:c r="CW158"/>
      <x:c r="CX158"/>
      <x:c r="CY158"/>
      <x:c r="CZ158"/>
      <x:c r="DA158"/>
      <x:c r="DB158"/>
      <x:c r="DC158"/>
      <x:c r="DD158"/>
      <x:c r="DE158"/>
      <x:c r="DF158"/>
      <x:c r="DG158"/>
      <x:c r="DH158"/>
      <x:c r="DI158"/>
      <x:c r="DJ158"/>
      <x:c r="DK158"/>
      <x:c r="DL158"/>
      <x:c r="DM158"/>
      <x:c r="DN158"/>
      <x:c r="DO158"/>
      <x:c r="DP158"/>
      <x:c r="DQ158"/>
      <x:c r="DR158"/>
      <x:c r="DS158"/>
      <x:c r="DT158"/>
      <x:c r="DU158"/>
      <x:c r="DV158"/>
    </x:row>
    <x:row r="159" ht="15.75">
      <x:c r="A159" s="2184" t="str">
        <x:v>1B</x:v>
      </x:c>
      <x:c r="B159" s="2184" t="str">
        <x:v>53B</x:v>
      </x:c>
      <x:c r="C159" s="1385"/>
      <x:c r="D159" s="1385"/>
      <x:c r="E159" s="1385"/>
      <x:c r="F159" s="1385"/>
      <x:c r="G159" s="1386"/>
      <x:c r="H159" s="1385"/>
      <x:c r="I159" s="2176"/>
      <x:c r="J159" s="1252" t="str">
        <x:v>Product Type</x:v>
      </x:c>
      <x:c r="K159" s="3077" t="str">
        <x:v>DENSITY RANGE</x:v>
      </x:c>
      <x:c r="L159" s="3077"/>
      <x:c r="M159" s="3077" t="str">
        <x:v>API GRAVITY</x:v>
      </x:c>
      <x:c r="N159" s="3077"/>
      <x:c r="O159" s="2188" t="str">
        <x:v>K0</x:v>
      </x:c>
      <x:c r="P159" s="2188" t="str">
        <x:v>K1</x:v>
      </x:c>
      <x:c r="Q159" s="1860" t="str">
        <x:v>K2</x:v>
      </x:c>
      <x:c r="R159" s="1860" t="str">
        <x:v>d_alpha</x:v>
      </x:c>
      <x:c r="S159" s="1860" t="str">
        <x:v>i</x:v>
      </x:c>
      <x:c r="T159" s="1860" t="str">
        <x:v>ai</x:v>
      </x:c>
      <x:c r="U159" s="1559"/>
      <x:c r="V159" s="1559"/>
      <x:c r="W159" s="1861"/>
      <x:c r="X159" s="1861"/>
      <x:c r="Y159" s="1861"/>
      <x:c r="Z159" s="2178"/>
      <x:c r="AA159" s="2179"/>
      <x:c r="AB159" s="2178"/>
      <x:c r="AC159" s="2178"/>
      <x:c r="AD159" s="2178"/>
      <x:c r="AE159" s="2178"/>
      <x:c r="AF159" s="2178"/>
      <x:c r="AG159" s="2183"/>
      <x:c r="AH159" s="2178"/>
      <x:c r="AI159" s="2178"/>
      <x:c r="AJ159" s="2178"/>
      <x:c r="AK159" s="2178"/>
      <x:c r="AL159" s="2178"/>
      <x:c r="AM159" s="2178"/>
      <x:c r="AN159" s="2179"/>
      <x:c r="AO159" s="2178"/>
      <x:c r="AP159" s="2178"/>
      <x:c r="AQ159" s="2178"/>
      <x:c r="AR159" s="2178"/>
      <x:c r="AS159" s="2178"/>
      <x:c r="AT159" s="2183"/>
      <x:c r="AU159" s="2178"/>
      <x:c r="AV159" s="2178"/>
      <x:c r="AW159" s="144"/>
      <x:c r="AX159" s="144"/>
      <x:c r="AY159" s="144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/>
      <x:c r="BU159"/>
      <x:c r="BV159"/>
      <x:c r="BW159"/>
      <x:c r="BX159"/>
      <x:c r="BY159"/>
      <x:c r="BZ159"/>
      <x:c r="CA159"/>
      <x:c r="CB159"/>
      <x:c r="CC159"/>
      <x:c r="CD159"/>
      <x:c r="CE159"/>
      <x:c r="CF159"/>
      <x:c r="CG159"/>
      <x:c r="CH159"/>
      <x:c r="CI159"/>
      <x:c r="CJ159"/>
      <x:c r="CK159"/>
      <x:c r="CL159"/>
      <x:c r="CM159"/>
      <x:c r="CN159"/>
      <x:c r="CO159"/>
      <x:c r="CP159"/>
      <x:c r="CQ159"/>
      <x:c r="CR159"/>
      <x:c r="CS159"/>
      <x:c r="CT159"/>
      <x:c r="CU159"/>
      <x:c r="CV159"/>
      <x:c r="CW159"/>
      <x:c r="CX159"/>
      <x:c r="CY159"/>
      <x:c r="CZ159"/>
      <x:c r="DA159"/>
      <x:c r="DB159"/>
      <x:c r="DC159"/>
      <x:c r="DD159"/>
      <x:c r="DE159"/>
      <x:c r="DF159"/>
      <x:c r="DG159"/>
      <x:c r="DH159"/>
      <x:c r="DI159"/>
      <x:c r="DJ159"/>
      <x:c r="DK159"/>
      <x:c r="DL159"/>
      <x:c r="DM159"/>
      <x:c r="DN159"/>
      <x:c r="DO159"/>
      <x:c r="DP159"/>
      <x:c r="DQ159"/>
      <x:c r="DR159"/>
      <x:c r="DS159"/>
      <x:c r="DT159"/>
      <x:c r="DU159"/>
      <x:c r="DV159"/>
    </x:row>
    <x:row r="160">
      <x:c r="A160" s="2184" t="str">
        <x:v>54A</x:v>
      </x:c>
      <x:c r="B160" s="2184" t="str">
        <x:v>53A</x:v>
      </x:c>
      <x:c r="C160" s="1385"/>
      <x:c r="D160" s="1385"/>
      <x:c r="E160" s="1385"/>
      <x:c r="F160" s="1385"/>
      <x:c r="G160" s="1385"/>
      <x:c r="H160" s="1385"/>
      <x:c r="I160" s="2189" t="n">
        <x:v>1</x:v>
      </x:c>
      <x:c r="J160" s="149" t="str">
        <x:v>Curde Oil</x:v>
      </x:c>
      <x:c r="K160" s="149" t="n">
        <x:v>610.6</x:v>
      </x:c>
      <x:c r="L160" s="149" t="n">
        <x:v>1163.5</x:v>
      </x:c>
      <x:c r="M160" s="2149" t="n">
        <x:f t="shared" ref="M160:N165" si="188">(141.5/(K160/1000)-131.5)*0.999016</x:f>
        <x:v>100.14063740189977</x:v>
      </x:c>
      <x:c r="N160" s="2149" t="n">
        <x:f t="shared" si="188"/>
        <x:v>-9.874459608079077</x:v>
      </x:c>
      <x:c r="O160" s="1210" t="n">
        <x:v>341.0957</x:v>
      </x:c>
      <x:c r="P160" s="1210" t="n">
        <x:v>0</x:v>
      </x:c>
      <x:c r="Q160" s="136" t="n">
        <x:v>0</x:v>
      </x:c>
      <x:c r="R160" s="136" t="n">
        <x:v>2</x:v>
      </x:c>
      <x:c r="S160" s="136" t="n">
        <x:v>1</x:v>
      </x:c>
      <x:c r="T160" s="2190" t="n">
        <x:v>-0.148759</x:v>
      </x:c>
      <x:c r="U160" s="144"/>
      <x:c r="V160" s="144"/>
      <x:c r="W160" s="144"/>
      <x:c r="X160" s="2177"/>
      <x:c r="Y160" s="2177"/>
      <x:c r="Z160" s="2178"/>
      <x:c r="AA160" s="2179"/>
      <x:c r="AB160" s="2178"/>
      <x:c r="AC160" s="2178"/>
      <x:c r="AD160" s="2178"/>
      <x:c r="AE160" s="2178"/>
      <x:c r="AF160" s="2178"/>
      <x:c r="AG160" s="2183"/>
      <x:c r="AH160" s="2178"/>
      <x:c r="AI160" s="2178"/>
      <x:c r="AJ160" s="2178"/>
      <x:c r="AK160" s="2178"/>
      <x:c r="AL160" s="2178"/>
      <x:c r="AM160" s="2178"/>
      <x:c r="AN160" s="2179"/>
      <x:c r="AO160" s="2178"/>
      <x:c r="AP160" s="2178"/>
      <x:c r="AQ160" s="2178"/>
      <x:c r="AR160" s="2178"/>
      <x:c r="AS160" s="2178"/>
      <x:c r="AT160" s="2183"/>
      <x:c r="AU160" s="2178"/>
      <x:c r="AV160" s="2178"/>
      <x:c r="AW160" s="144"/>
      <x:c r="AX160" s="144"/>
      <x:c r="AY160" s="144"/>
      <x:c r="AZ160"/>
      <x:c r="BA160"/>
      <x:c r="BB160"/>
      <x:c r="BC160"/>
      <x:c r="BD160"/>
      <x:c r="BE160"/>
      <x:c r="BF160"/>
      <x:c r="BG160"/>
      <x:c r="BH160"/>
      <x:c r="BI160"/>
      <x:c r="BJ160"/>
      <x:c r="BK160"/>
      <x:c r="BL160"/>
      <x:c r="BM160"/>
      <x:c r="BN160"/>
      <x:c r="BO160"/>
      <x:c r="BP160"/>
      <x:c r="BQ160"/>
      <x:c r="BR160"/>
      <x:c r="BS160"/>
      <x:c r="BT160"/>
      <x:c r="BU160"/>
      <x:c r="BV160"/>
      <x:c r="BW160"/>
      <x:c r="BX160"/>
      <x:c r="BY160"/>
      <x:c r="BZ160"/>
      <x:c r="CA160"/>
      <x:c r="CB160"/>
      <x:c r="CC160"/>
      <x:c r="CD160"/>
      <x:c r="CE160"/>
      <x:c r="CF160"/>
      <x:c r="CG160"/>
      <x:c r="CH160"/>
      <x:c r="CI160"/>
      <x:c r="CJ160"/>
      <x:c r="CK160"/>
      <x:c r="CL160"/>
      <x:c r="CM160"/>
      <x:c r="CN160"/>
      <x:c r="CO160"/>
      <x:c r="CP160"/>
      <x:c r="CQ160"/>
      <x:c r="CR160"/>
      <x:c r="CS160"/>
      <x:c r="CT160"/>
      <x:c r="CU160"/>
      <x:c r="CV160"/>
      <x:c r="CW160"/>
      <x:c r="CX160"/>
      <x:c r="CY160"/>
      <x:c r="CZ160"/>
      <x:c r="DA160"/>
      <x:c r="DB160"/>
      <x:c r="DC160"/>
      <x:c r="DD160"/>
      <x:c r="DE160"/>
      <x:c r="DF160"/>
      <x:c r="DG160"/>
      <x:c r="DH160"/>
      <x:c r="DI160"/>
      <x:c r="DJ160"/>
      <x:c r="DK160"/>
      <x:c r="DL160"/>
      <x:c r="DM160"/>
      <x:c r="DN160"/>
      <x:c r="DO160"/>
      <x:c r="DP160"/>
      <x:c r="DQ160"/>
      <x:c r="DR160"/>
      <x:c r="DS160"/>
      <x:c r="DT160"/>
      <x:c r="DU160"/>
      <x:c r="DV160"/>
    </x:row>
    <x:row r="161">
      <x:c r="A161" s="2184" t="str">
        <x:v>54B</x:v>
      </x:c>
      <x:c r="B161" s="2184" t="str">
        <x:v>53B</x:v>
      </x:c>
      <x:c r="C161" s="1385"/>
      <x:c r="D161" s="1385"/>
      <x:c r="E161" s="1385"/>
      <x:c r="F161" s="1385"/>
      <x:c r="G161" s="1385"/>
      <x:c r="H161" s="1385"/>
      <x:c r="I161" s="2189" t="n">
        <x:v>2</x:v>
      </x:c>
      <x:c r="J161" s="149" t="str">
        <x:v>fuel Oil</x:v>
      </x:c>
      <x:c r="K161" s="149" t="n">
        <x:v>838.3127</x:v>
      </x:c>
      <x:c r="L161" s="149" t="n">
        <x:v>1163.5</x:v>
      </x:c>
      <x:c r="M161" s="2149" t="n">
        <x:f t="shared" si="188"/>
        <x:v>37.25473592387329</x:v>
      </x:c>
      <x:c r="N161" s="2149" t="n">
        <x:f t="shared" si="188"/>
        <x:v>-9.874459608079077</x:v>
      </x:c>
      <x:c r="O161" s="1210" t="n">
        <x:v>103.872</x:v>
      </x:c>
      <x:c r="P161" s="1210" t="n">
        <x:v>0.2701</x:v>
      </x:c>
      <x:c r="Q161" s="136" t="n">
        <x:v>0</x:v>
      </x:c>
      <x:c r="R161" s="136" t="n">
        <x:v>1.3</x:v>
      </x:c>
      <x:c r="S161" s="136" t="n">
        <x:v>2</x:v>
      </x:c>
      <x:c r="T161" s="2190" t="n">
        <x:v>-0.267408</x:v>
      </x:c>
      <x:c r="U161" s="144"/>
      <x:c r="V161" s="144"/>
      <x:c r="W161" s="144"/>
      <x:c r="X161" s="2177"/>
      <x:c r="Y161" s="2177"/>
      <x:c r="Z161" s="2178"/>
      <x:c r="AA161" s="2179"/>
      <x:c r="AB161" s="2178"/>
      <x:c r="AC161" s="2178"/>
      <x:c r="AD161" s="2178"/>
      <x:c r="AE161" s="2178"/>
      <x:c r="AF161" s="2178"/>
      <x:c r="AG161" s="2183"/>
      <x:c r="AH161" s="2178"/>
      <x:c r="AI161" s="2178"/>
      <x:c r="AJ161" s="2178"/>
      <x:c r="AK161" s="2178"/>
      <x:c r="AL161" s="2178"/>
      <x:c r="AM161" s="2178"/>
      <x:c r="AN161" s="2179"/>
      <x:c r="AO161" s="2178"/>
      <x:c r="AP161" s="2178"/>
      <x:c r="AQ161" s="2178"/>
      <x:c r="AR161" s="2178"/>
      <x:c r="AS161" s="2178"/>
      <x:c r="AT161" s="2183"/>
      <x:c r="AU161" s="2178"/>
      <x:c r="AV161" s="2178"/>
      <x:c r="AW161" s="144"/>
      <x:c r="AX161" s="144"/>
      <x:c r="AY161" s="144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/>
      <x:c r="BU161"/>
      <x:c r="BV161"/>
      <x:c r="BW161"/>
      <x:c r="BX161"/>
      <x:c r="BY161"/>
      <x:c r="BZ161"/>
      <x:c r="CA161"/>
      <x:c r="CB161"/>
      <x:c r="CC161"/>
      <x:c r="CD161"/>
      <x:c r="CE161"/>
      <x:c r="CF161"/>
      <x:c r="CG161"/>
      <x:c r="CH161"/>
      <x:c r="CI161"/>
      <x:c r="CJ161"/>
      <x:c r="CK161"/>
      <x:c r="CL161"/>
      <x:c r="CM161"/>
      <x:c r="CN161"/>
      <x:c r="CO161"/>
      <x:c r="CP161"/>
      <x:c r="CQ161"/>
      <x:c r="CR161"/>
      <x:c r="CS161"/>
      <x:c r="CT161"/>
      <x:c r="CU161"/>
      <x:c r="CV161"/>
      <x:c r="CW161"/>
      <x:c r="CX161"/>
      <x:c r="CY161"/>
      <x:c r="CZ161"/>
      <x:c r="DA161"/>
      <x:c r="DB161"/>
      <x:c r="DC161"/>
      <x:c r="DD161"/>
      <x:c r="DE161"/>
      <x:c r="DF161"/>
      <x:c r="DG161"/>
      <x:c r="DH161"/>
      <x:c r="DI161"/>
      <x:c r="DJ161"/>
      <x:c r="DK161"/>
      <x:c r="DL161"/>
      <x:c r="DM161"/>
      <x:c r="DN161"/>
      <x:c r="DO161"/>
      <x:c r="DP161"/>
      <x:c r="DQ161"/>
      <x:c r="DR161"/>
      <x:c r="DS161"/>
      <x:c r="DT161"/>
      <x:c r="DU161"/>
      <x:c r="DV161"/>
    </x:row>
    <x:row r="162">
      <x:c r="A162" s="2184" t="str">
        <x:v>54C</x:v>
      </x:c>
      <x:c r="B162" s="2184" t="str">
        <x:v>53C</x:v>
      </x:c>
      <x:c r="C162" s="1385"/>
      <x:c r="D162" s="1385"/>
      <x:c r="E162" s="1385"/>
      <x:c r="F162" s="1385"/>
      <x:c r="G162" s="1385"/>
      <x:c r="H162" s="1385"/>
      <x:c r="I162" s="2189" t="n">
        <x:v>3</x:v>
      </x:c>
      <x:c r="J162" s="149" t="str">
        <x:v>Jet Fuels</x:v>
      </x:c>
      <x:c r="K162" s="149" t="n">
        <x:v>787.5195</x:v>
      </x:c>
      <x:c r="L162" s="149" t="n">
        <x:v>838.3127</x:v>
      </x:c>
      <x:c r="M162" s="2149" t="n">
        <x:f t="shared" si="188"/>
        <x:v>48.13068326971204</x:v>
      </x:c>
      <x:c r="N162" s="2149" t="n">
        <x:f t="shared" si="188"/>
        <x:v>37.25473592387329</x:v>
      </x:c>
      <x:c r="O162" s="1210" t="n">
        <x:v>330.301</x:v>
      </x:c>
      <x:c r="P162" s="1210" t="n">
        <x:v>0</x:v>
      </x:c>
      <x:c r="Q162" s="136" t="n">
        <x:v>0</x:v>
      </x:c>
      <x:c r="R162" s="136" t="n">
        <x:v>2</x:v>
      </x:c>
      <x:c r="S162" s="136" t="n">
        <x:v>3</x:v>
      </x:c>
      <x:c r="T162" s="2190" t="n">
        <x:v>1.08076</x:v>
      </x:c>
      <x:c r="U162" s="144"/>
      <x:c r="V162" s="144"/>
      <x:c r="W162" s="144"/>
      <x:c r="X162" s="2177"/>
      <x:c r="Y162" s="2177"/>
      <x:c r="Z162" s="2178"/>
      <x:c r="AA162" s="2179"/>
      <x:c r="AB162" s="2178"/>
      <x:c r="AC162" s="2178"/>
      <x:c r="AD162" s="2178"/>
      <x:c r="AE162" s="2178"/>
      <x:c r="AF162" s="2178"/>
      <x:c r="AG162" s="2183"/>
      <x:c r="AH162" s="2178"/>
      <x:c r="AI162" s="2178"/>
      <x:c r="AJ162" s="2178"/>
      <x:c r="AK162" s="2178"/>
      <x:c r="AL162" s="2178"/>
      <x:c r="AM162" s="2178"/>
      <x:c r="AN162" s="2179"/>
      <x:c r="AO162" s="2178"/>
      <x:c r="AP162" s="2178"/>
      <x:c r="AQ162" s="2178"/>
      <x:c r="AR162" s="2178"/>
      <x:c r="AS162" s="2178"/>
      <x:c r="AT162" s="2183"/>
      <x:c r="AU162" s="2178"/>
      <x:c r="AV162" s="2178"/>
      <x:c r="AW162" s="144"/>
      <x:c r="AX162" s="144"/>
      <x:c r="AY162" s="144"/>
      <x:c r="AZ162"/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/>
      <x:c r="BO162"/>
      <x:c r="BP162"/>
      <x:c r="BQ162"/>
      <x:c r="BR162"/>
      <x:c r="BS162"/>
      <x:c r="BT162"/>
      <x:c r="BU162"/>
      <x:c r="BV162"/>
      <x:c r="BW162"/>
      <x:c r="BX162"/>
      <x:c r="BY162"/>
      <x:c r="BZ162"/>
      <x:c r="CA162"/>
      <x:c r="CB162"/>
      <x:c r="CC162"/>
      <x:c r="CD162"/>
      <x:c r="CE162"/>
      <x:c r="CF162"/>
      <x:c r="CG162"/>
      <x:c r="CH162"/>
      <x:c r="CI162"/>
      <x:c r="CJ162"/>
      <x:c r="CK162"/>
      <x:c r="CL162"/>
      <x:c r="CM162"/>
      <x:c r="CN162"/>
      <x:c r="CO162"/>
      <x:c r="CP162"/>
      <x:c r="CQ162"/>
      <x:c r="CR162"/>
      <x:c r="CS162"/>
      <x:c r="CT162"/>
      <x:c r="CU162"/>
      <x:c r="CV162"/>
      <x:c r="CW162"/>
      <x:c r="CX162"/>
      <x:c r="CY162"/>
      <x:c r="CZ162"/>
      <x:c r="DA162"/>
      <x:c r="DB162"/>
      <x:c r="DC162"/>
      <x:c r="DD162"/>
      <x:c r="DE162"/>
      <x:c r="DF162"/>
      <x:c r="DG162"/>
      <x:c r="DH162"/>
      <x:c r="DI162"/>
      <x:c r="DJ162"/>
      <x:c r="DK162"/>
      <x:c r="DL162"/>
      <x:c r="DM162"/>
      <x:c r="DN162"/>
      <x:c r="DO162"/>
      <x:c r="DP162"/>
      <x:c r="DQ162"/>
      <x:c r="DR162"/>
      <x:c r="DS162"/>
      <x:c r="DT162"/>
      <x:c r="DU162"/>
      <x:c r="DV162"/>
    </x:row>
    <x:row r="163">
      <x:c r="A163" s="2184" t="str">
        <x:v>54D</x:v>
      </x:c>
      <x:c r="B163" s="2184" t="str">
        <x:v>53D</x:v>
      </x:c>
      <x:c r="C163" s="1385"/>
      <x:c r="D163" s="1385"/>
      <x:c r="E163" s="1385"/>
      <x:c r="F163" s="1385"/>
      <x:c r="G163" s="1385"/>
      <x:c r="H163" s="1385"/>
      <x:c r="I163" s="2189" t="n">
        <x:v>4</x:v>
      </x:c>
      <x:c r="J163" s="149" t="str">
        <x:v>Transition Zone</x:v>
      </x:c>
      <x:c r="K163" s="149" t="n">
        <x:v>770.352</x:v>
      </x:c>
      <x:c r="L163" s="149" t="n">
        <x:v>787.5195</x:v>
      </x:c>
      <x:c r="M163" s="2149" t="n">
        <x:f t="shared" si="188"/>
        <x:v>52.130917382432976</x:v>
      </x:c>
      <x:c r="N163" s="2149" t="n">
        <x:f t="shared" si="188"/>
        <x:v>48.13068326971204</x:v>
      </x:c>
      <x:c r="O163" s="1210" t="n">
        <x:v>1489.067</x:v>
      </x:c>
      <x:c r="P163" s="1210" t="n">
        <x:v>0</x:v>
      </x:c>
      <x:c r="Q163" s="136" t="n">
        <x:v>-0.0018684</x:v>
      </x:c>
      <x:c r="R163" s="136" t="n">
        <x:v>8.5</x:v>
      </x:c>
      <x:c r="S163" s="136" t="n">
        <x:v>4</x:v>
      </x:c>
      <x:c r="T163" s="2190" t="n">
        <x:v>1.269056</x:v>
      </x:c>
      <x:c r="U163" s="144"/>
      <x:c r="V163" s="144"/>
      <x:c r="W163" s="144"/>
      <x:c r="X163" s="2177"/>
      <x:c r="Y163" s="2177"/>
      <x:c r="Z163" s="2178"/>
      <x:c r="AA163" s="2179"/>
      <x:c r="AB163" s="2178"/>
      <x:c r="AC163" s="2178"/>
      <x:c r="AD163" s="2178"/>
      <x:c r="AE163" s="2178"/>
      <x:c r="AF163" s="2178"/>
      <x:c r="AG163" s="2183"/>
      <x:c r="AH163" s="2178"/>
      <x:c r="AI163" s="2178"/>
      <x:c r="AJ163" s="2178"/>
      <x:c r="AK163" s="2178"/>
      <x:c r="AL163" s="2178"/>
      <x:c r="AM163" s="2178"/>
      <x:c r="AN163" s="2179"/>
      <x:c r="AO163" s="2178"/>
      <x:c r="AP163" s="2178"/>
      <x:c r="AQ163" s="2178"/>
      <x:c r="AR163" s="2178"/>
      <x:c r="AS163" s="2178"/>
      <x:c r="AT163" s="2183"/>
      <x:c r="AU163" s="2178"/>
      <x:c r="AV163" s="2178"/>
      <x:c r="AW163" s="144"/>
      <x:c r="AX163" s="144"/>
      <x:c r="AY163" s="144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/>
      <x:c r="BU163"/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  <x:c r="CK163"/>
      <x:c r="CL163"/>
      <x:c r="CM163"/>
      <x:c r="CN163"/>
      <x:c r="CO163"/>
      <x:c r="CP163"/>
      <x:c r="CQ163"/>
      <x:c r="CR163"/>
      <x:c r="CS163"/>
      <x:c r="CT163"/>
      <x:c r="CU163"/>
      <x:c r="CV163"/>
      <x:c r="CW163"/>
      <x:c r="CX163"/>
      <x:c r="CY163"/>
      <x:c r="CZ163"/>
      <x:c r="DA163"/>
      <x:c r="DB163"/>
      <x:c r="DC163"/>
      <x:c r="DD163"/>
      <x:c r="DE163"/>
      <x:c r="DF163"/>
      <x:c r="DG163"/>
      <x:c r="DH163"/>
      <x:c r="DI163"/>
      <x:c r="DJ163"/>
      <x:c r="DK163"/>
      <x:c r="DL163"/>
      <x:c r="DM163"/>
      <x:c r="DN163"/>
      <x:c r="DO163"/>
      <x:c r="DP163"/>
      <x:c r="DQ163"/>
      <x:c r="DR163"/>
      <x:c r="DS163"/>
      <x:c r="DT163"/>
      <x:c r="DU163"/>
      <x:c r="DV163"/>
    </x:row>
    <x:row r="164">
      <x:c r="A164" s="2184" t="str">
        <x:v>6A</x:v>
      </x:c>
      <x:c r="B164" s="2184" t="str">
        <x:v>5A</x:v>
      </x:c>
      <x:c r="C164" s="1385"/>
      <x:c r="D164" s="1385"/>
      <x:c r="E164" s="1385"/>
      <x:c r="F164" s="1385"/>
      <x:c r="G164" s="1385"/>
      <x:c r="H164" s="1385"/>
      <x:c r="I164" s="2189" t="n">
        <x:v>5</x:v>
      </x:c>
      <x:c r="J164" s="149" t="str">
        <x:v>Gasolines</x:v>
      </x:c>
      <x:c r="K164" s="149" t="n">
        <x:v>610.6</x:v>
      </x:c>
      <x:c r="L164" s="149" t="n">
        <x:v>770.352</x:v>
      </x:c>
      <x:c r="M164" s="2149" t="n">
        <x:f t="shared" si="188"/>
        <x:v>100.14063740189977</x:v>
      </x:c>
      <x:c r="N164" s="2149" t="n">
        <x:f t="shared" si="188"/>
        <x:v>52.130917382432976</x:v>
      </x:c>
      <x:c r="O164" s="1210" t="n">
        <x:v>192.4571</x:v>
      </x:c>
      <x:c r="P164" s="1210" t="n">
        <x:v>0.2438</x:v>
      </x:c>
      <x:c r="Q164" s="136" t="n">
        <x:v>0</x:v>
      </x:c>
      <x:c r="R164" s="136" t="n">
        <x:v>1.5</x:v>
      </x:c>
      <x:c r="S164" s="136" t="n">
        <x:v>5</x:v>
      </x:c>
      <x:c r="T164" s="2190" t="n">
        <x:v>-4.089591</x:v>
      </x:c>
      <x:c r="U164" s="144"/>
      <x:c r="V164" s="144"/>
      <x:c r="W164" s="144"/>
      <x:c r="X164" s="2177"/>
      <x:c r="Y164" s="2177"/>
      <x:c r="Z164" s="2178"/>
      <x:c r="AA164" s="2179"/>
      <x:c r="AB164" s="2178"/>
      <x:c r="AC164" s="2178"/>
      <x:c r="AD164" s="2178"/>
      <x:c r="AE164" s="2178"/>
      <x:c r="AF164" s="2178"/>
      <x:c r="AG164" s="2183"/>
      <x:c r="AH164" s="2178"/>
      <x:c r="AI164" s="2178"/>
      <x:c r="AJ164" s="2178"/>
      <x:c r="AK164" s="2178"/>
      <x:c r="AL164" s="2178"/>
      <x:c r="AM164" s="2178"/>
      <x:c r="AN164" s="2179"/>
      <x:c r="AO164" s="2178"/>
      <x:c r="AP164" s="2178"/>
      <x:c r="AQ164" s="2178"/>
      <x:c r="AR164" s="2178"/>
      <x:c r="AS164" s="2178"/>
      <x:c r="AT164" s="2183"/>
      <x:c r="AU164" s="2178"/>
      <x:c r="AV164" s="2178"/>
      <x:c r="AW164" s="144"/>
      <x:c r="AX164" s="144"/>
      <x:c r="AY164" s="144"/>
      <x:c r="AZ164"/>
      <x:c r="BA164"/>
      <x:c r="BB164"/>
      <x:c r="BC164"/>
      <x:c r="BD164"/>
      <x:c r="BE164"/>
      <x:c r="BF164"/>
      <x:c r="BG164"/>
      <x:c r="BH164"/>
      <x:c r="BI164"/>
      <x:c r="BJ164"/>
      <x:c r="BK164"/>
      <x:c r="BL164"/>
      <x:c r="BM164"/>
      <x:c r="BN164"/>
      <x:c r="BO164"/>
      <x:c r="BP164"/>
      <x:c r="BQ164"/>
      <x:c r="BR164"/>
      <x:c r="BS164"/>
      <x:c r="BT164"/>
      <x:c r="BU164"/>
      <x:c r="BV164"/>
      <x:c r="BW164"/>
      <x:c r="BX164"/>
      <x:c r="BY164"/>
      <x:c r="BZ164"/>
      <x:c r="CA164"/>
      <x:c r="CB164"/>
      <x:c r="CC164"/>
      <x:c r="CD164"/>
      <x:c r="CE164"/>
      <x:c r="CF164"/>
      <x:c r="CG164"/>
      <x:c r="CH164"/>
      <x:c r="CI164"/>
      <x:c r="CJ164"/>
      <x:c r="CK164"/>
      <x:c r="CL164"/>
      <x:c r="CM164"/>
      <x:c r="CN164"/>
      <x:c r="CO164"/>
      <x:c r="CP164"/>
      <x:c r="CQ164"/>
      <x:c r="CR164"/>
      <x:c r="CS164"/>
      <x:c r="CT164"/>
      <x:c r="CU164"/>
      <x:c r="CV164"/>
      <x:c r="CW164"/>
      <x:c r="CX164"/>
      <x:c r="CY164"/>
      <x:c r="CZ164"/>
      <x:c r="DA164"/>
      <x:c r="DB164"/>
      <x:c r="DC164"/>
      <x:c r="DD164"/>
      <x:c r="DE164"/>
      <x:c r="DF164"/>
      <x:c r="DG164"/>
      <x:c r="DH164"/>
      <x:c r="DI164"/>
      <x:c r="DJ164"/>
      <x:c r="DK164"/>
      <x:c r="DL164"/>
      <x:c r="DM164"/>
      <x:c r="DN164"/>
      <x:c r="DO164"/>
      <x:c r="DP164"/>
      <x:c r="DQ164"/>
      <x:c r="DR164"/>
      <x:c r="DS164"/>
      <x:c r="DT164"/>
      <x:c r="DU164"/>
      <x:c r="DV164"/>
    </x:row>
    <x:row r="165">
      <x:c r="A165" s="2184" t="str">
        <x:v>6B</x:v>
      </x:c>
      <x:c r="B165" s="2184" t="str">
        <x:v>5B</x:v>
      </x:c>
      <x:c r="C165" s="1385"/>
      <x:c r="D165" s="1385"/>
      <x:c r="E165" s="1385"/>
      <x:c r="F165" s="1385"/>
      <x:c r="G165" s="1385"/>
      <x:c r="H165" s="1385"/>
      <x:c r="I165" s="2189" t="n">
        <x:v>6</x:v>
      </x:c>
      <x:c r="J165" s="149" t="str">
        <x:v>Lubricating Oils</x:v>
      </x:c>
      <x:c r="K165" s="149" t="n">
        <x:v>800.9</x:v>
      </x:c>
      <x:c r="L165" s="149" t="n">
        <x:v>1163.5</x:v>
      </x:c>
      <x:c r="M165" s="2149" t="n">
        <x:f t="shared" si="188"/>
        <x:v>45.13178581146212</x:v>
      </x:c>
      <x:c r="N165" s="2149" t="n">
        <x:f t="shared" si="188"/>
        <x:v>-9.874459608079077</x:v>
      </x:c>
      <x:c r="O165" s="1210" t="n">
        <x:v>0</x:v>
      </x:c>
      <x:c r="P165" s="1210" t="n">
        <x:v>0.34878</x:v>
      </x:c>
      <x:c r="Q165" s="136" t="n">
        <x:v>0</x:v>
      </x:c>
      <x:c r="R165" s="136" t="n">
        <x:v>1</x:v>
      </x:c>
      <x:c r="S165" s="136" t="n">
        <x:v>6</x:v>
      </x:c>
      <x:c r="T165" s="2190" t="n">
        <x:v>-1.871251</x:v>
      </x:c>
      <x:c r="U165" s="144"/>
      <x:c r="V165" s="144"/>
      <x:c r="W165" s="144"/>
      <x:c r="X165" s="2177"/>
      <x:c r="Y165" s="2177"/>
      <x:c r="Z165" s="2178"/>
      <x:c r="AA165" s="2179"/>
      <x:c r="AB165" s="2178"/>
      <x:c r="AC165" s="2178"/>
      <x:c r="AD165" s="2178"/>
      <x:c r="AE165" s="2178"/>
      <x:c r="AF165" s="2178"/>
      <x:c r="AG165" s="2183"/>
      <x:c r="AH165" s="2178"/>
      <x:c r="AI165" s="2178"/>
      <x:c r="AJ165" s="2178"/>
      <x:c r="AK165" s="2178"/>
      <x:c r="AL165" s="2178"/>
      <x:c r="AM165" s="2178"/>
      <x:c r="AN165" s="2179"/>
      <x:c r="AO165" s="2178"/>
      <x:c r="AP165" s="2178"/>
      <x:c r="AQ165" s="2178"/>
      <x:c r="AR165" s="2178"/>
      <x:c r="AS165" s="2178"/>
      <x:c r="AT165" s="2183"/>
      <x:c r="AU165" s="2178"/>
      <x:c r="AV165" s="2178"/>
      <x:c r="AW165" s="144"/>
      <x:c r="AX165" s="144"/>
      <x:c r="AY165" s="144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/>
      <x:c r="BU165"/>
      <x:c r="BV165"/>
      <x:c r="BW165"/>
      <x:c r="BX165"/>
      <x:c r="BY165"/>
      <x:c r="BZ165"/>
      <x:c r="CA165"/>
      <x:c r="CB165"/>
      <x:c r="CC165"/>
      <x:c r="CD165"/>
      <x:c r="CE165"/>
      <x:c r="CF165"/>
      <x:c r="CG165"/>
      <x:c r="CH165"/>
      <x:c r="CI165"/>
      <x:c r="CJ165"/>
      <x:c r="CK165"/>
      <x:c r="CL165"/>
      <x:c r="CM165"/>
      <x:c r="CN165"/>
      <x:c r="CO165"/>
      <x:c r="CP165"/>
      <x:c r="CQ165"/>
      <x:c r="CR165"/>
      <x:c r="CS165"/>
      <x:c r="CT165"/>
      <x:c r="CU165"/>
      <x:c r="CV165"/>
      <x:c r="CW165"/>
      <x:c r="CX165"/>
      <x:c r="CY165"/>
      <x:c r="CZ165"/>
      <x:c r="DA165"/>
      <x:c r="DB165"/>
      <x:c r="DC165"/>
      <x:c r="DD165"/>
      <x:c r="DE165"/>
      <x:c r="DF165"/>
      <x:c r="DG165"/>
      <x:c r="DH165"/>
      <x:c r="DI165"/>
      <x:c r="DJ165"/>
      <x:c r="DK165"/>
      <x:c r="DL165"/>
      <x:c r="DM165"/>
      <x:c r="DN165"/>
      <x:c r="DO165"/>
      <x:c r="DP165"/>
      <x:c r="DQ165"/>
      <x:c r="DR165"/>
      <x:c r="DS165"/>
      <x:c r="DT165"/>
      <x:c r="DU165"/>
      <x:c r="DV165"/>
    </x:row>
    <x:row r="166">
      <x:c r="A166" s="2184" t="str">
        <x:v>6C</x:v>
      </x:c>
      <x:c r="B166" s="2184" t="str">
        <x:v>5C</x:v>
      </x:c>
      <x:c r="C166" s="1385"/>
      <x:c r="D166" s="144"/>
      <x:c r="E166" s="144"/>
      <x:c r="F166" s="144"/>
      <x:c r="G166" s="144"/>
      <x:c r="H166" s="144"/>
      <x:c r="I166" s="144"/>
      <x:c r="J166" s="144"/>
      <x:c r="K166" s="144"/>
      <x:c r="L166" s="144"/>
      <x:c r="M166" s="144"/>
      <x:c r="N166" s="144"/>
      <x:c r="O166" s="136"/>
      <x:c r="P166" s="136"/>
      <x:c r="Q166" s="136"/>
      <x:c r="R166" s="136"/>
      <x:c r="S166" s="1210" t="n">
        <x:v>7</x:v>
      </x:c>
      <x:c r="T166" s="2191" t="n">
        <x:v>7.438081</x:v>
      </x:c>
      <x:c r="U166" s="149"/>
      <x:c r="V166" s="149"/>
      <x:c r="W166" s="149"/>
      <x:c r="X166" s="1589"/>
      <x:c r="Y166" s="144"/>
      <x:c r="Z166" s="144"/>
      <x:c r="AA166" s="144"/>
      <x:c r="AB166" s="144"/>
      <x:c r="AC166" s="144"/>
      <x:c r="AD166" s="144"/>
      <x:c r="AE166" s="144"/>
      <x:c r="AF166" s="144"/>
      <x:c r="AG166" s="144"/>
      <x:c r="AH166" s="144"/>
      <x:c r="AI166" s="144"/>
      <x:c r="AJ166" s="144"/>
      <x:c r="AK166" s="144"/>
      <x:c r="AL166" s="144"/>
      <x:c r="AM166" s="144"/>
      <x:c r="AN166" s="144"/>
      <x:c r="AO166" s="144"/>
      <x:c r="AP166" s="144"/>
      <x:c r="AQ166" s="144"/>
      <x:c r="AR166" s="144"/>
      <x:c r="AS166" s="144"/>
      <x:c r="AT166" s="144"/>
      <x:c r="AU166" s="144"/>
      <x:c r="AV166" s="144"/>
      <x:c r="AW166" s="144"/>
      <x:c r="AX166" s="144"/>
      <x:c r="AY166" s="144"/>
      <x:c r="AZ166"/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/>
      <x:c r="BO166"/>
      <x:c r="BP166"/>
      <x:c r="BQ166"/>
      <x:c r="BR166"/>
      <x:c r="BS166"/>
      <x:c r="BT166"/>
      <x:c r="BU166"/>
      <x:c r="BV166"/>
      <x:c r="BW166"/>
      <x:c r="BX166"/>
      <x:c r="BY166"/>
      <x:c r="BZ166"/>
      <x:c r="CA166"/>
      <x:c r="CB166"/>
      <x:c r="CC166"/>
      <x:c r="CD166"/>
      <x:c r="CE166"/>
      <x:c r="CF166"/>
      <x:c r="CG166"/>
      <x:c r="CH166"/>
      <x:c r="CI166"/>
      <x:c r="CJ166"/>
      <x:c r="CK166"/>
      <x:c r="CL166"/>
      <x:c r="CM166"/>
      <x:c r="CN166"/>
      <x:c r="CO166"/>
      <x:c r="CP166"/>
      <x:c r="CQ166"/>
      <x:c r="CR166"/>
      <x:c r="CS166"/>
      <x:c r="CT166"/>
      <x:c r="CU166"/>
      <x:c r="CV166"/>
      <x:c r="CW166"/>
      <x:c r="CX166"/>
      <x:c r="CY166"/>
      <x:c r="CZ166"/>
      <x:c r="DA166"/>
      <x:c r="DB166"/>
      <x:c r="DC166"/>
      <x:c r="DD166"/>
      <x:c r="DE166"/>
      <x:c r="DF166"/>
      <x:c r="DG166"/>
      <x:c r="DH166"/>
      <x:c r="DI166"/>
      <x:c r="DJ166"/>
      <x:c r="DK166"/>
      <x:c r="DL166"/>
      <x:c r="DM166"/>
      <x:c r="DN166"/>
      <x:c r="DO166"/>
      <x:c r="DP166"/>
      <x:c r="DQ166"/>
      <x:c r="DR166"/>
      <x:c r="DS166"/>
      <x:c r="DT166"/>
      <x:c r="DU166"/>
      <x:c r="DV166"/>
    </x:row>
    <x:row r="167">
      <x:c r="A167" s="2184" t="str">
        <x:v>6D</x:v>
      </x:c>
      <x:c r="B167" s="2184" t="str">
        <x:v>5D</x:v>
      </x:c>
      <x:c r="C167" s="1385"/>
      <x:c r="D167" s="144"/>
      <x:c r="E167" s="144"/>
      <x:c r="F167" s="144"/>
      <x:c r="G167" s="144"/>
      <x:c r="H167" s="144"/>
      <x:c r="I167" s="144"/>
      <x:c r="J167" s="144"/>
      <x:c r="K167" s="144"/>
      <x:c r="L167" s="144"/>
      <x:c r="M167" s="144"/>
      <x:c r="N167" s="144"/>
      <x:c r="O167" s="136"/>
      <x:c r="P167" s="136"/>
      <x:c r="Q167" s="136"/>
      <x:c r="R167" s="136"/>
      <x:c r="S167" s="1210" t="n">
        <x:v>8</x:v>
      </x:c>
      <x:c r="T167" s="2191" t="n">
        <x:v>-3.536296</x:v>
      </x:c>
      <x:c r="U167" s="149"/>
      <x:c r="V167" s="149"/>
      <x:c r="W167" s="149"/>
      <x:c r="X167" s="1589"/>
      <x:c r="Y167" s="144"/>
      <x:c r="Z167" s="144"/>
      <x:c r="AA167" s="144"/>
      <x:c r="AB167" s="144"/>
      <x:c r="AC167" s="144"/>
      <x:c r="AD167" s="144"/>
      <x:c r="AE167" s="144"/>
      <x:c r="AF167" s="144"/>
      <x:c r="AG167" s="144"/>
      <x:c r="AH167" s="144"/>
      <x:c r="AI167" s="144"/>
      <x:c r="AJ167" s="144"/>
      <x:c r="AK167" s="144"/>
      <x:c r="AL167" s="144"/>
      <x:c r="AM167" s="144"/>
      <x:c r="AN167" s="144"/>
      <x:c r="AO167" s="144"/>
      <x:c r="AP167" s="144"/>
      <x:c r="AQ167" s="144"/>
      <x:c r="AR167" s="144"/>
      <x:c r="AS167" s="144"/>
      <x:c r="AT167" s="144"/>
      <x:c r="AU167" s="144"/>
      <x:c r="AV167" s="144"/>
      <x:c r="AW167" s="144"/>
      <x:c r="AX167" s="144"/>
      <x:c r="AY167" s="144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/>
      <x:c r="BU167"/>
      <x:c r="BV167"/>
      <x:c r="BW167"/>
      <x:c r="BX167"/>
      <x:c r="BY167"/>
      <x:c r="BZ167"/>
      <x:c r="CA167"/>
      <x:c r="CB167"/>
      <x:c r="CC167"/>
      <x:c r="CD167"/>
      <x:c r="CE167"/>
      <x:c r="CF167"/>
      <x:c r="CG167"/>
      <x:c r="CH167"/>
      <x:c r="CI167"/>
      <x:c r="CJ167"/>
      <x:c r="CK167"/>
      <x:c r="CL167"/>
      <x:c r="CM167"/>
      <x:c r="CN167"/>
      <x:c r="CO167"/>
      <x:c r="CP167"/>
      <x:c r="CQ167"/>
      <x:c r="CR167"/>
      <x:c r="CS167"/>
      <x:c r="CT167"/>
      <x:c r="CU167"/>
      <x:c r="CV167"/>
      <x:c r="CW167"/>
      <x:c r="CX167"/>
      <x:c r="CY167"/>
      <x:c r="CZ167"/>
      <x:c r="DA167"/>
      <x:c r="DB167"/>
      <x:c r="DC167"/>
      <x:c r="DD167"/>
      <x:c r="DE167"/>
      <x:c r="DF167"/>
      <x:c r="DG167"/>
      <x:c r="DH167"/>
      <x:c r="DI167"/>
      <x:c r="DJ167"/>
      <x:c r="DK167"/>
      <x:c r="DL167"/>
      <x:c r="DM167"/>
      <x:c r="DN167"/>
      <x:c r="DO167"/>
      <x:c r="DP167"/>
      <x:c r="DQ167"/>
      <x:c r="DR167"/>
      <x:c r="DS167"/>
      <x:c r="DT167"/>
      <x:c r="DU167"/>
      <x:c r="DV167"/>
    </x:row>
    <x:row r="168">
      <x:c r="A168" s="144"/>
      <x:c r="B168" s="144"/>
      <x:c r="C168" s="144"/>
      <x:c r="D168" s="144"/>
      <x:c r="E168" s="144"/>
      <x:c r="F168" s="144"/>
      <x:c r="G168" s="144"/>
      <x:c r="H168" s="144"/>
      <x:c r="I168" s="144"/>
      <x:c r="J168" s="144"/>
      <x:c r="K168" s="144"/>
      <x:c r="L168" s="144"/>
      <x:c r="M168" s="144"/>
      <x:c r="N168" s="144"/>
      <x:c r="O168" s="144"/>
      <x:c r="P168" s="144"/>
      <x:c r="Q168" s="144"/>
      <x:c r="R168" s="144"/>
      <x:c r="S168" s="144"/>
      <x:c r="T168" s="144"/>
      <x:c r="U168" s="144"/>
      <x:c r="V168" s="144"/>
      <x:c r="W168" s="144"/>
      <x:c r="X168" s="144"/>
      <x:c r="Y168" s="144"/>
      <x:c r="Z168" s="144"/>
      <x:c r="AA168" s="144"/>
      <x:c r="AB168" s="144"/>
      <x:c r="AC168" s="144"/>
      <x:c r="AD168" s="144"/>
      <x:c r="AE168" s="144"/>
      <x:c r="AF168" s="144"/>
      <x:c r="AG168" s="144"/>
      <x:c r="AH168" s="144"/>
      <x:c r="AI168" s="144"/>
      <x:c r="AJ168" s="144"/>
      <x:c r="AK168" s="144"/>
      <x:c r="AL168" s="144"/>
      <x:c r="AM168" s="144"/>
      <x:c r="AN168" s="144"/>
      <x:c r="AO168" s="144"/>
      <x:c r="AP168" s="144"/>
      <x:c r="AQ168" s="144"/>
      <x:c r="AR168" s="144"/>
      <x:c r="AS168" s="144"/>
      <x:c r="AT168" s="144"/>
      <x:c r="AU168" s="144"/>
      <x:c r="AV168" s="144"/>
      <x:c r="AW168" s="144"/>
      <x:c r="AX168" s="144"/>
      <x:c r="AY168" s="144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/>
      <x:c r="BU168"/>
      <x:c r="BV168"/>
      <x:c r="BW168"/>
      <x:c r="BX168"/>
      <x:c r="BY168"/>
      <x:c r="BZ168"/>
      <x:c r="CA168"/>
      <x:c r="CB168"/>
      <x:c r="CC168"/>
      <x:c r="CD168"/>
      <x:c r="CE168"/>
      <x:c r="CF168"/>
      <x:c r="CG168"/>
      <x:c r="CH168"/>
      <x:c r="CI168"/>
      <x:c r="CJ168"/>
      <x:c r="CK168"/>
      <x:c r="CL168"/>
      <x:c r="CM168"/>
      <x:c r="CN168"/>
      <x:c r="CO168"/>
      <x:c r="CP168"/>
      <x:c r="CQ168"/>
      <x:c r="CR168"/>
      <x:c r="CS168"/>
      <x:c r="CT168"/>
      <x:c r="CU168"/>
      <x:c r="CV168"/>
      <x:c r="CW168"/>
      <x:c r="CX168"/>
      <x:c r="CY168"/>
      <x:c r="CZ168"/>
      <x:c r="DA168"/>
      <x:c r="DB168"/>
      <x:c r="DC168"/>
      <x:c r="DD168"/>
      <x:c r="DE168"/>
      <x:c r="DF168"/>
      <x:c r="DG168"/>
      <x:c r="DH168"/>
      <x:c r="DI168"/>
      <x:c r="DJ168"/>
      <x:c r="DK168"/>
      <x:c r="DL168"/>
      <x:c r="DM168"/>
      <x:c r="DN168"/>
      <x:c r="DO168"/>
      <x:c r="DP168"/>
      <x:c r="DQ168"/>
      <x:c r="DR168"/>
      <x:c r="DS168"/>
      <x:c r="DT168"/>
      <x:c r="DU168"/>
      <x:c r="DV168"/>
    </x:row>
    <x:row r="169">
      <x:c r="A169" s="144"/>
      <x:c r="B169" s="144"/>
      <x:c r="C169" s="144"/>
      <x:c r="D169" s="144"/>
      <x:c r="E169" s="144"/>
      <x:c r="F169" s="144"/>
      <x:c r="G169" s="144"/>
      <x:c r="H169" s="144"/>
      <x:c r="I169" s="144"/>
      <x:c r="J169" s="144"/>
      <x:c r="K169" s="144"/>
      <x:c r="L169" s="144"/>
      <x:c r="M169" s="144"/>
      <x:c r="N169" s="144"/>
      <x:c r="O169" s="144"/>
      <x:c r="P169" s="144"/>
      <x:c r="Q169" s="144"/>
      <x:c r="R169" s="144"/>
      <x:c r="S169" s="144"/>
      <x:c r="T169" s="144"/>
      <x:c r="U169" s="144"/>
      <x:c r="V169" s="144"/>
      <x:c r="W169" s="144"/>
      <x:c r="X169" s="144"/>
      <x:c r="Y169" s="144"/>
      <x:c r="Z169" s="144"/>
      <x:c r="AA169" s="144"/>
      <x:c r="AB169" s="144"/>
      <x:c r="AC169" s="144"/>
      <x:c r="AD169" s="144"/>
      <x:c r="AE169" s="144"/>
      <x:c r="AF169" s="144"/>
      <x:c r="AG169" s="144"/>
      <x:c r="AH169" s="144"/>
      <x:c r="AI169" s="144"/>
      <x:c r="AJ169" s="144"/>
      <x:c r="AK169" s="144"/>
      <x:c r="AL169" s="144"/>
      <x:c r="AM169" s="144"/>
      <x:c r="AN169" s="144"/>
      <x:c r="AO169" s="144"/>
      <x:c r="AP169" s="144"/>
      <x:c r="AQ169" s="144"/>
      <x:c r="AR169" s="144"/>
      <x:c r="AS169" s="144"/>
      <x:c r="AT169" s="144"/>
      <x:c r="AU169" s="144"/>
      <x:c r="AV169" s="144"/>
      <x:c r="AW169" s="144"/>
      <x:c r="AX169" s="144"/>
      <x:c r="AY169" s="144"/>
      <x:c r="AZ169"/>
      <x:c r="BA169"/>
      <x:c r="BB169"/>
      <x:c r="BC169"/>
      <x:c r="BD169"/>
      <x:c r="BE169"/>
      <x:c r="BF169"/>
      <x:c r="BG169"/>
      <x:c r="BH169"/>
      <x:c r="BI169"/>
      <x:c r="BJ169"/>
      <x:c r="BK169"/>
      <x:c r="BL169"/>
      <x:c r="BM169"/>
      <x:c r="BN169"/>
      <x:c r="BO169"/>
      <x:c r="BP169"/>
      <x:c r="BQ169"/>
      <x:c r="BR169"/>
      <x:c r="BS169"/>
      <x:c r="BT169"/>
      <x:c r="BU169"/>
      <x:c r="BV169"/>
      <x:c r="BW169"/>
      <x:c r="BX169"/>
      <x:c r="BY169"/>
      <x:c r="BZ169"/>
      <x:c r="CA169"/>
      <x:c r="CB169"/>
      <x:c r="CC169"/>
      <x:c r="CD169"/>
      <x:c r="CE169"/>
      <x:c r="CF169"/>
      <x:c r="CG169"/>
      <x:c r="CH169"/>
      <x:c r="CI169"/>
      <x:c r="CJ169"/>
      <x:c r="CK169"/>
      <x:c r="CL169"/>
      <x:c r="CM169"/>
      <x:c r="CN169"/>
      <x:c r="CO169"/>
      <x:c r="CP169"/>
      <x:c r="CQ169"/>
      <x:c r="CR169"/>
      <x:c r="CS169"/>
      <x:c r="CT169"/>
      <x:c r="CU169"/>
      <x:c r="CV169"/>
      <x:c r="CW169"/>
      <x:c r="CX169"/>
      <x:c r="CY169"/>
      <x:c r="CZ169"/>
      <x:c r="DA169"/>
      <x:c r="DB169"/>
      <x:c r="DC169"/>
      <x:c r="DD169"/>
      <x:c r="DE169"/>
      <x:c r="DF169"/>
      <x:c r="DG169"/>
      <x:c r="DH169"/>
      <x:c r="DI169"/>
      <x:c r="DJ169"/>
      <x:c r="DK169"/>
      <x:c r="DL169"/>
      <x:c r="DM169"/>
      <x:c r="DN169"/>
      <x:c r="DO169"/>
      <x:c r="DP169"/>
      <x:c r="DQ169"/>
      <x:c r="DR169"/>
      <x:c r="DS169"/>
      <x:c r="DT169"/>
      <x:c r="DU169"/>
      <x:c r="DV169"/>
    </x:row>
    <x:row r="170" ht="15.75">
      <x:c r="A170" s="144"/>
      <x:c r="B170" s="144"/>
      <x:c r="C170" s="144"/>
      <x:c r="D170" s="1387" t="str">
        <x:v>5A</x:v>
      </x:c>
      <x:c r="E170" s="144" t="str">
        <x:v>°F</x:v>
      </x:c>
      <x:c r="F170" s="136" t="n">
        <x:v>15</x:v>
      </x:c>
      <x:c r="G170" s="144"/>
      <x:c r="H170" s="144"/>
      <x:c r="I170" s="144"/>
      <x:c r="J170" s="144"/>
      <x:c r="K170" s="144"/>
      <x:c r="L170" s="144"/>
      <x:c r="M170" s="144"/>
      <x:c r="N170" s="144"/>
      <x:c r="O170" s="144"/>
      <x:c r="P170" s="144"/>
      <x:c r="Q170" s="144"/>
      <x:c r="R170" s="144"/>
      <x:c r="S170" s="144"/>
      <x:c r="T170" s="144"/>
      <x:c r="U170" s="144"/>
      <x:c r="V170" s="144"/>
      <x:c r="W170" s="144"/>
      <x:c r="X170" s="144"/>
      <x:c r="Y170" s="144"/>
      <x:c r="Z170" s="144"/>
      <x:c r="AA170" s="144"/>
      <x:c r="AB170" s="144"/>
      <x:c r="AC170" s="144"/>
      <x:c r="AD170" s="144"/>
      <x:c r="AE170" s="144"/>
      <x:c r="AF170" s="144"/>
      <x:c r="AG170" s="144"/>
      <x:c r="AH170" s="144"/>
      <x:c r="AI170" s="144"/>
      <x:c r="AJ170" s="144"/>
      <x:c r="AK170" s="144"/>
      <x:c r="AL170" s="144"/>
      <x:c r="AM170" s="144"/>
      <x:c r="AN170" s="144"/>
      <x:c r="AO170" s="144"/>
      <x:c r="AP170" s="144"/>
      <x:c r="AQ170" s="144"/>
      <x:c r="AR170" s="144"/>
      <x:c r="AS170" s="144"/>
      <x:c r="AT170" s="144"/>
      <x:c r="AU170" s="144"/>
      <x:c r="AV170" s="144"/>
      <x:c r="AW170" s="144"/>
      <x:c r="AX170" s="144"/>
      <x:c r="AY170" s="144"/>
      <x:c r="AZ170"/>
      <x:c r="BA170"/>
      <x:c r="BB170"/>
      <x:c r="BC170"/>
      <x:c r="BD170"/>
      <x:c r="BE170"/>
      <x:c r="BF170"/>
      <x:c r="BG170"/>
      <x:c r="BH170"/>
      <x:c r="BI170"/>
      <x:c r="BJ170"/>
      <x:c r="BK170"/>
      <x:c r="BL170"/>
      <x:c r="BM170"/>
      <x:c r="BN170"/>
      <x:c r="BO170"/>
      <x:c r="BP170"/>
      <x:c r="BQ170"/>
      <x:c r="BR170"/>
      <x:c r="BS170"/>
      <x:c r="BT170"/>
      <x:c r="BU170"/>
      <x:c r="BV170"/>
      <x:c r="BW170"/>
      <x:c r="BX170"/>
      <x:c r="BY170"/>
      <x:c r="BZ170"/>
      <x:c r="CA170"/>
      <x:c r="CB170"/>
      <x:c r="CC170"/>
      <x:c r="CD170"/>
      <x:c r="CE170"/>
      <x:c r="CF170"/>
      <x:c r="CG170"/>
      <x:c r="CH170"/>
      <x:c r="CI170"/>
      <x:c r="CJ170"/>
      <x:c r="CK170"/>
      <x:c r="CL170"/>
      <x:c r="CM170"/>
      <x:c r="CN170"/>
      <x:c r="CO170"/>
      <x:c r="CP170"/>
      <x:c r="CQ170"/>
      <x:c r="CR170"/>
      <x:c r="CS170"/>
      <x:c r="CT170"/>
      <x:c r="CU170"/>
      <x:c r="CV170"/>
      <x:c r="CW170"/>
      <x:c r="CX170"/>
      <x:c r="CY170"/>
      <x:c r="CZ170"/>
      <x:c r="DA170"/>
      <x:c r="DB170"/>
      <x:c r="DC170"/>
      <x:c r="DD170"/>
      <x:c r="DE170"/>
      <x:c r="DF170"/>
      <x:c r="DG170"/>
      <x:c r="DH170"/>
      <x:c r="DI170"/>
      <x:c r="DJ170"/>
      <x:c r="DK170"/>
      <x:c r="DL170"/>
      <x:c r="DM170"/>
      <x:c r="DN170"/>
      <x:c r="DO170"/>
      <x:c r="DP170"/>
      <x:c r="DQ170"/>
      <x:c r="DR170"/>
      <x:c r="DS170"/>
      <x:c r="DT170"/>
      <x:c r="DU170"/>
      <x:c r="DV170"/>
    </x:row>
    <x:row r="171" ht="15.75">
      <x:c r="A171" s="144"/>
      <x:c r="B171" s="144"/>
      <x:c r="C171" s="144"/>
      <x:c r="D171" s="1387" t="str">
        <x:v>5B</x:v>
      </x:c>
      <x:c r="E171" s="144" t="str">
        <x:v>°C</x:v>
      </x:c>
      <x:c r="F171" s="136" t="n">
        <x:v>20</x:v>
      </x:c>
      <x:c r="G171" s="144"/>
      <x:c r="H171" s="144"/>
      <x:c r="I171" s="144"/>
      <x:c r="J171" s="144"/>
      <x:c r="K171" s="144"/>
      <x:c r="L171" s="144"/>
      <x:c r="M171" s="144"/>
      <x:c r="N171" s="144"/>
      <x:c r="O171" s="144"/>
      <x:c r="P171" s="144"/>
      <x:c r="Q171" s="144"/>
      <x:c r="R171" s="144"/>
      <x:c r="S171" s="144"/>
      <x:c r="T171" s="144"/>
      <x:c r="U171" s="144"/>
      <x:c r="V171" s="144"/>
      <x:c r="W171" s="144"/>
      <x:c r="X171" s="144"/>
      <x:c r="Y171" s="144"/>
      <x:c r="Z171" s="144"/>
      <x:c r="AA171" s="144"/>
      <x:c r="AB171" s="144"/>
      <x:c r="AC171" s="144"/>
      <x:c r="AD171" s="144"/>
      <x:c r="AE171" s="144"/>
      <x:c r="AF171" s="144"/>
      <x:c r="AG171" s="144"/>
      <x:c r="AH171" s="144"/>
      <x:c r="AI171" s="144"/>
      <x:c r="AJ171" s="144"/>
      <x:c r="AK171" s="144"/>
      <x:c r="AL171" s="144"/>
      <x:c r="AM171" s="144"/>
      <x:c r="AN171" s="144"/>
      <x:c r="AO171" s="144"/>
      <x:c r="AP171" s="144"/>
      <x:c r="AQ171" s="144"/>
      <x:c r="AR171" s="144"/>
      <x:c r="AS171" s="144"/>
      <x:c r="AT171" s="144"/>
      <x:c r="AU171" s="144"/>
      <x:c r="AV171" s="144"/>
      <x:c r="AW171" s="144"/>
      <x:c r="AX171" s="144"/>
      <x:c r="AY171" s="144"/>
      <x:c r="AZ171"/>
      <x:c r="BA171"/>
      <x:c r="BB171"/>
      <x:c r="BC171"/>
      <x:c r="BD171"/>
      <x:c r="BE171"/>
      <x:c r="BF171"/>
      <x:c r="BG171"/>
      <x:c r="BH171"/>
      <x:c r="BI171"/>
      <x:c r="BJ171"/>
      <x:c r="BK171"/>
      <x:c r="BL171"/>
      <x:c r="BM171"/>
      <x:c r="BN171"/>
      <x:c r="BO171"/>
      <x:c r="BP171"/>
      <x:c r="BQ171"/>
      <x:c r="BR171"/>
      <x:c r="BS171"/>
      <x:c r="BT171"/>
      <x:c r="BU171"/>
      <x:c r="BV171"/>
      <x:c r="BW171"/>
      <x:c r="BX171"/>
      <x:c r="BY171"/>
      <x:c r="BZ171"/>
      <x:c r="CA171"/>
      <x:c r="CB171"/>
      <x:c r="CC171"/>
      <x:c r="CD171"/>
      <x:c r="CE171"/>
      <x:c r="CF171"/>
      <x:c r="CG171"/>
      <x:c r="CH171"/>
      <x:c r="CI171"/>
      <x:c r="CJ171"/>
      <x:c r="CK171"/>
      <x:c r="CL171"/>
      <x:c r="CM171"/>
      <x:c r="CN171"/>
      <x:c r="CO171"/>
      <x:c r="CP171"/>
      <x:c r="CQ171"/>
      <x:c r="CR171"/>
      <x:c r="CS171"/>
      <x:c r="CT171"/>
      <x:c r="CU171"/>
      <x:c r="CV171"/>
      <x:c r="CW171"/>
      <x:c r="CX171"/>
      <x:c r="CY171"/>
      <x:c r="CZ171"/>
      <x:c r="DA171"/>
      <x:c r="DB171"/>
      <x:c r="DC171"/>
      <x:c r="DD171"/>
      <x:c r="DE171"/>
      <x:c r="DF171"/>
      <x:c r="DG171"/>
      <x:c r="DH171"/>
      <x:c r="DI171"/>
      <x:c r="DJ171"/>
      <x:c r="DK171"/>
      <x:c r="DL171"/>
      <x:c r="DM171"/>
      <x:c r="DN171"/>
      <x:c r="DO171"/>
      <x:c r="DP171"/>
      <x:c r="DQ171"/>
      <x:c r="DR171"/>
      <x:c r="DS171"/>
      <x:c r="DT171"/>
      <x:c r="DU171"/>
      <x:c r="DV171"/>
    </x:row>
    <x:row r="172" ht="15.75">
      <x:c r="A172" s="144"/>
      <x:c r="B172" s="144"/>
      <x:c r="C172" s="144"/>
      <x:c r="D172" s="1387" t="str">
        <x:v>5D</x:v>
      </x:c>
      <x:c r="E172" s="144"/>
      <x:c r="F172" s="136" t="n">
        <x:v>60</x:v>
      </x:c>
      <x:c r="G172" s="144"/>
      <x:c r="H172" s="144"/>
      <x:c r="I172" s="144"/>
      <x:c r="J172" s="144"/>
      <x:c r="K172" s="144"/>
      <x:c r="L172" s="144"/>
      <x:c r="M172" s="144"/>
      <x:c r="N172" s="144"/>
      <x:c r="O172" s="144"/>
      <x:c r="P172" s="144"/>
      <x:c r="Q172" s="144"/>
      <x:c r="R172" s="144"/>
      <x:c r="S172" s="144"/>
      <x:c r="T172" s="144"/>
      <x:c r="U172" s="144"/>
      <x:c r="V172" s="144"/>
      <x:c r="W172" s="144"/>
      <x:c r="X172" s="144"/>
      <x:c r="Y172" s="144"/>
      <x:c r="Z172" s="144"/>
      <x:c r="AA172" s="144"/>
      <x:c r="AB172" s="144"/>
      <x:c r="AC172" s="144"/>
      <x:c r="AD172" s="144"/>
      <x:c r="AE172" s="144"/>
      <x:c r="AF172" s="144"/>
      <x:c r="AG172" s="144"/>
      <x:c r="AH172" s="144"/>
      <x:c r="AI172" s="144"/>
      <x:c r="AJ172" s="144"/>
      <x:c r="AK172" s="144"/>
      <x:c r="AL172" s="144"/>
      <x:c r="AM172" s="144"/>
      <x:c r="AN172" s="144"/>
      <x:c r="AO172" s="144"/>
      <x:c r="AP172" s="144"/>
      <x:c r="AQ172" s="144"/>
      <x:c r="AR172" s="144"/>
      <x:c r="AS172" s="144"/>
      <x:c r="AT172" s="144"/>
      <x:c r="AU172" s="144"/>
      <x:c r="AV172" s="144"/>
      <x:c r="AW172" s="144"/>
      <x:c r="AX172" s="144"/>
      <x:c r="AY172" s="144"/>
      <x:c r="AZ172"/>
      <x:c r="BA172"/>
      <x:c r="BB172"/>
      <x:c r="BC172"/>
      <x:c r="BD172"/>
      <x:c r="BE172"/>
      <x:c r="BF172"/>
      <x:c r="BG172"/>
      <x:c r="BH172"/>
      <x:c r="BI172"/>
      <x:c r="BJ172"/>
      <x:c r="BK172"/>
      <x:c r="BL172"/>
      <x:c r="BM172"/>
      <x:c r="BN172"/>
      <x:c r="BO172"/>
      <x:c r="BP172"/>
      <x:c r="BQ172"/>
      <x:c r="BR172"/>
      <x:c r="BS172"/>
      <x:c r="BT172"/>
      <x:c r="BU172"/>
      <x:c r="BV172"/>
      <x:c r="BW172"/>
      <x:c r="BX172"/>
      <x:c r="BY172"/>
      <x:c r="BZ172"/>
      <x:c r="CA172"/>
      <x:c r="CB172"/>
      <x:c r="CC172"/>
      <x:c r="CD172"/>
      <x:c r="CE172"/>
      <x:c r="CF172"/>
      <x:c r="CG172"/>
      <x:c r="CH172"/>
      <x:c r="CI172"/>
      <x:c r="CJ172"/>
      <x:c r="CK172"/>
      <x:c r="CL172"/>
      <x:c r="CM172"/>
      <x:c r="CN172"/>
      <x:c r="CO172"/>
      <x:c r="CP172"/>
      <x:c r="CQ172"/>
      <x:c r="CR172"/>
      <x:c r="CS172"/>
      <x:c r="CT172"/>
      <x:c r="CU172"/>
      <x:c r="CV172"/>
      <x:c r="CW172"/>
      <x:c r="CX172"/>
      <x:c r="CY172"/>
      <x:c r="CZ172"/>
      <x:c r="DA172"/>
      <x:c r="DB172"/>
      <x:c r="DC172"/>
      <x:c r="DD172"/>
      <x:c r="DE172"/>
      <x:c r="DF172"/>
      <x:c r="DG172"/>
      <x:c r="DH172"/>
      <x:c r="DI172"/>
      <x:c r="DJ172"/>
      <x:c r="DK172"/>
      <x:c r="DL172"/>
      <x:c r="DM172"/>
      <x:c r="DN172"/>
      <x:c r="DO172"/>
      <x:c r="DP172"/>
      <x:c r="DQ172"/>
      <x:c r="DR172"/>
      <x:c r="DS172"/>
      <x:c r="DT172"/>
      <x:c r="DU172"/>
      <x:c r="DV172"/>
    </x:row>
    <x:row r="173" ht="15.75">
      <x:c r="A173" s="144"/>
      <x:c r="B173" s="144"/>
      <x:c r="C173" s="144"/>
      <x:c r="D173" s="1387" t="str">
        <x:v>23A</x:v>
      </x:c>
      <x:c r="E173" s="144"/>
      <x:c r="F173" s="144"/>
      <x:c r="G173" s="144"/>
      <x:c r="H173" s="144"/>
      <x:c r="I173" s="144"/>
      <x:c r="J173" s="144"/>
      <x:c r="K173" s="144"/>
      <x:c r="L173" s="144"/>
      <x:c r="M173" s="144"/>
      <x:c r="N173" s="144"/>
      <x:c r="O173" s="144"/>
      <x:c r="P173" s="144"/>
      <x:c r="Q173" s="144"/>
      <x:c r="R173" s="144"/>
      <x:c r="S173" s="144"/>
      <x:c r="T173" s="144"/>
      <x:c r="U173" s="144"/>
      <x:c r="V173" s="144"/>
      <x:c r="W173" s="144"/>
      <x:c r="X173" s="144"/>
      <x:c r="Y173" s="144"/>
      <x:c r="Z173" s="144"/>
      <x:c r="AA173" s="144"/>
      <x:c r="AB173" s="144"/>
      <x:c r="AC173" s="144"/>
      <x:c r="AD173" s="144"/>
      <x:c r="AE173" s="144"/>
      <x:c r="AF173" s="144"/>
      <x:c r="AG173" s="144"/>
      <x:c r="AH173" s="144"/>
      <x:c r="AI173" s="144"/>
      <x:c r="AJ173" s="144"/>
      <x:c r="AK173" s="144"/>
      <x:c r="AL173" s="144"/>
      <x:c r="AM173" s="144"/>
      <x:c r="AN173" s="144"/>
      <x:c r="AO173" s="144"/>
      <x:c r="AP173" s="144"/>
      <x:c r="AQ173" s="144"/>
      <x:c r="AR173" s="144"/>
      <x:c r="AS173" s="144"/>
      <x:c r="AT173" s="144"/>
      <x:c r="AU173" s="144"/>
      <x:c r="AV173" s="144"/>
      <x:c r="AW173" s="144"/>
      <x:c r="AX173" s="144"/>
      <x:c r="AY173" s="144"/>
      <x:c r="AZ173"/>
      <x:c r="BA173"/>
      <x:c r="BB173"/>
      <x:c r="BC173"/>
      <x:c r="BD173"/>
      <x:c r="BE173"/>
      <x:c r="BF173"/>
      <x:c r="BG173"/>
      <x:c r="BH173"/>
      <x:c r="BI173"/>
      <x:c r="BJ173"/>
      <x:c r="BK173"/>
      <x:c r="BL173"/>
      <x:c r="BM173"/>
      <x:c r="BN173"/>
      <x:c r="BO173"/>
      <x:c r="BP173"/>
      <x:c r="BQ173"/>
      <x:c r="BR173"/>
      <x:c r="BS173"/>
      <x:c r="BT173"/>
      <x:c r="BU173"/>
      <x:c r="BV173"/>
      <x:c r="BW173"/>
      <x:c r="BX173"/>
      <x:c r="BY173"/>
      <x:c r="BZ173"/>
      <x:c r="CA173"/>
      <x:c r="CB173"/>
      <x:c r="CC173"/>
      <x:c r="CD173"/>
      <x:c r="CE173"/>
      <x:c r="CF173"/>
      <x:c r="CG173"/>
      <x:c r="CH173"/>
      <x:c r="CI173"/>
      <x:c r="CJ173"/>
      <x:c r="CK173"/>
      <x:c r="CL173"/>
      <x:c r="CM173"/>
      <x:c r="CN173"/>
      <x:c r="CO173"/>
      <x:c r="CP173"/>
      <x:c r="CQ173"/>
      <x:c r="CR173"/>
      <x:c r="CS173"/>
      <x:c r="CT173"/>
      <x:c r="CU173"/>
      <x:c r="CV173"/>
      <x:c r="CW173"/>
      <x:c r="CX173"/>
      <x:c r="CY173"/>
      <x:c r="CZ173"/>
      <x:c r="DA173"/>
      <x:c r="DB173"/>
      <x:c r="DC173"/>
      <x:c r="DD173"/>
      <x:c r="DE173"/>
      <x:c r="DF173"/>
      <x:c r="DG173"/>
      <x:c r="DH173"/>
      <x:c r="DI173"/>
      <x:c r="DJ173"/>
      <x:c r="DK173"/>
      <x:c r="DL173"/>
      <x:c r="DM173"/>
      <x:c r="DN173"/>
      <x:c r="DO173"/>
      <x:c r="DP173"/>
      <x:c r="DQ173"/>
      <x:c r="DR173"/>
      <x:c r="DS173"/>
      <x:c r="DT173"/>
      <x:c r="DU173"/>
      <x:c r="DV173"/>
    </x:row>
    <x:row r="174" ht="15.75">
      <x:c r="A174" s="144"/>
      <x:c r="B174" s="144"/>
      <x:c r="C174" s="144"/>
      <x:c r="D174" s="1387" t="str">
        <x:v>23B</x:v>
      </x:c>
      <x:c r="E174" s="144"/>
      <x:c r="F174" s="144"/>
      <x:c r="G174" s="144"/>
      <x:c r="H174" s="144"/>
      <x:c r="I174" s="144"/>
      <x:c r="J174" s="144"/>
      <x:c r="K174" s="144"/>
      <x:c r="L174" s="144"/>
      <x:c r="M174" s="144"/>
      <x:c r="N174" s="144"/>
      <x:c r="O174" s="144"/>
      <x:c r="P174" s="144"/>
      <x:c r="Q174" s="144"/>
      <x:c r="R174" s="144"/>
      <x:c r="S174" s="144"/>
      <x:c r="T174" s="144"/>
      <x:c r="U174" s="144"/>
      <x:c r="V174" s="144"/>
      <x:c r="W174" s="144"/>
      <x:c r="X174" s="144"/>
      <x:c r="Y174" s="144"/>
      <x:c r="Z174" s="144"/>
      <x:c r="AA174" s="144"/>
      <x:c r="AB174" s="144"/>
      <x:c r="AC174" s="144"/>
      <x:c r="AD174" s="144"/>
      <x:c r="AE174" s="144"/>
      <x:c r="AF174" s="144"/>
      <x:c r="AG174" s="144"/>
      <x:c r="AH174" s="144"/>
      <x:c r="AI174" s="144"/>
      <x:c r="AJ174" s="144"/>
      <x:c r="AK174" s="144"/>
      <x:c r="AL174" s="144"/>
      <x:c r="AM174" s="144"/>
      <x:c r="AN174" s="144"/>
      <x:c r="AO174" s="144"/>
      <x:c r="AP174" s="144"/>
      <x:c r="AQ174" s="144"/>
      <x:c r="AR174" s="144"/>
      <x:c r="AS174" s="144"/>
      <x:c r="AT174" s="144"/>
      <x:c r="AU174" s="144"/>
      <x:c r="AV174" s="144"/>
      <x:c r="AW174" s="144"/>
      <x:c r="AX174" s="144"/>
      <x:c r="AY174" s="144"/>
      <x:c r="AZ174"/>
      <x:c r="BA174"/>
      <x:c r="BB174"/>
      <x:c r="BC174"/>
      <x:c r="BD174"/>
      <x:c r="BE174"/>
      <x:c r="BF174"/>
      <x:c r="BG174"/>
      <x:c r="BH174"/>
      <x:c r="BI174"/>
      <x:c r="BJ174"/>
      <x:c r="BK174"/>
      <x:c r="BL174"/>
      <x:c r="BM174"/>
      <x:c r="BN174"/>
      <x:c r="BO174"/>
      <x:c r="BP174"/>
      <x:c r="BQ174"/>
      <x:c r="BR174"/>
      <x:c r="BS174"/>
      <x:c r="BT174"/>
      <x:c r="BU174"/>
      <x:c r="BV174"/>
      <x:c r="BW174"/>
      <x:c r="BX174"/>
      <x:c r="BY174"/>
      <x:c r="BZ174"/>
      <x:c r="CA174"/>
      <x:c r="CB174"/>
      <x:c r="CC174"/>
      <x:c r="CD174"/>
      <x:c r="CE174"/>
      <x:c r="CF174"/>
      <x:c r="CG174"/>
      <x:c r="CH174"/>
      <x:c r="CI174"/>
      <x:c r="CJ174"/>
      <x:c r="CK174"/>
      <x:c r="CL174"/>
      <x:c r="CM174"/>
      <x:c r="CN174"/>
      <x:c r="CO174"/>
      <x:c r="CP174"/>
      <x:c r="CQ174"/>
      <x:c r="CR174"/>
      <x:c r="CS174"/>
      <x:c r="CT174"/>
      <x:c r="CU174"/>
      <x:c r="CV174"/>
      <x:c r="CW174"/>
      <x:c r="CX174"/>
      <x:c r="CY174"/>
      <x:c r="CZ174"/>
      <x:c r="DA174"/>
      <x:c r="DB174"/>
      <x:c r="DC174"/>
      <x:c r="DD174"/>
      <x:c r="DE174"/>
      <x:c r="DF174"/>
      <x:c r="DG174"/>
      <x:c r="DH174"/>
      <x:c r="DI174"/>
      <x:c r="DJ174"/>
      <x:c r="DK174"/>
      <x:c r="DL174"/>
      <x:c r="DM174"/>
      <x:c r="DN174"/>
      <x:c r="DO174"/>
      <x:c r="DP174"/>
      <x:c r="DQ174"/>
      <x:c r="DR174"/>
      <x:c r="DS174"/>
      <x:c r="DT174"/>
      <x:c r="DU174"/>
      <x:c r="DV174"/>
    </x:row>
    <x:row r="175" ht="15.75">
      <x:c r="A175" s="144"/>
      <x:c r="B175" s="144"/>
      <x:c r="C175" s="144"/>
      <x:c r="D175" s="1387" t="str">
        <x:v>23D</x:v>
      </x:c>
      <x:c r="E175" s="144"/>
      <x:c r="F175" s="144"/>
      <x:c r="G175" s="144"/>
      <x:c r="H175" s="144"/>
      <x:c r="I175" s="144"/>
      <x:c r="J175" s="144"/>
      <x:c r="K175" s="144"/>
      <x:c r="L175" s="144"/>
      <x:c r="M175" s="144"/>
      <x:c r="N175" s="144"/>
      <x:c r="O175" s="144"/>
      <x:c r="P175" s="144"/>
      <x:c r="Q175" s="144"/>
      <x:c r="R175" s="144"/>
      <x:c r="S175" s="144"/>
      <x:c r="T175" s="144"/>
      <x:c r="U175" s="144"/>
      <x:c r="V175" s="144"/>
      <x:c r="W175" s="144"/>
      <x:c r="X175" s="144"/>
      <x:c r="Y175" s="144"/>
      <x:c r="Z175" s="144"/>
      <x:c r="AA175" s="144"/>
      <x:c r="AB175" s="144"/>
      <x:c r="AC175" s="144"/>
      <x:c r="AD175" s="144"/>
      <x:c r="AE175" s="144"/>
      <x:c r="AF175" s="144"/>
      <x:c r="AG175" s="144"/>
      <x:c r="AH175" s="144"/>
      <x:c r="AI175" s="144"/>
      <x:c r="AJ175" s="144"/>
      <x:c r="AK175" s="144"/>
      <x:c r="AL175" s="144"/>
      <x:c r="AM175" s="144"/>
      <x:c r="AN175" s="144"/>
      <x:c r="AO175" s="144"/>
      <x:c r="AP175" s="144"/>
      <x:c r="AQ175" s="144"/>
      <x:c r="AR175" s="144"/>
      <x:c r="AS175" s="144"/>
      <x:c r="AT175" s="144"/>
      <x:c r="AU175" s="144"/>
      <x:c r="AV175" s="144"/>
      <x:c r="AW175" s="144"/>
      <x:c r="AX175" s="144"/>
      <x:c r="AY175" s="144"/>
      <x:c r="AZ175"/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/>
      <x:c r="BO175"/>
      <x:c r="BP175"/>
      <x:c r="BQ175"/>
      <x:c r="BR175"/>
      <x:c r="BS175"/>
      <x:c r="BT175"/>
      <x:c r="BU175"/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  <x:c r="CK175"/>
      <x:c r="CL175"/>
      <x:c r="CM175"/>
      <x:c r="CN175"/>
      <x:c r="CO175"/>
      <x:c r="CP175"/>
      <x:c r="CQ175"/>
      <x:c r="CR175"/>
      <x:c r="CS175"/>
      <x:c r="CT175"/>
      <x:c r="CU175"/>
      <x:c r="CV175"/>
      <x:c r="CW175"/>
      <x:c r="CX175"/>
      <x:c r="CY175"/>
      <x:c r="CZ175"/>
      <x:c r="DA175"/>
      <x:c r="DB175"/>
      <x:c r="DC175"/>
      <x:c r="DD175"/>
      <x:c r="DE175"/>
      <x:c r="DF175"/>
      <x:c r="DG175"/>
      <x:c r="DH175"/>
      <x:c r="DI175"/>
      <x:c r="DJ175"/>
      <x:c r="DK175"/>
      <x:c r="DL175"/>
      <x:c r="DM175"/>
      <x:c r="DN175"/>
      <x:c r="DO175"/>
      <x:c r="DP175"/>
      <x:c r="DQ175"/>
      <x:c r="DR175"/>
      <x:c r="DS175"/>
      <x:c r="DT175"/>
      <x:c r="DU175"/>
      <x:c r="DV175"/>
    </x:row>
    <x:row r="176" ht="15.75">
      <x:c r="A176" s="144"/>
      <x:c r="B176" s="144"/>
      <x:c r="C176" s="144"/>
      <x:c r="D176" s="1387" t="str">
        <x:v>53A</x:v>
      </x:c>
      <x:c r="E176" s="144"/>
      <x:c r="F176" s="144"/>
      <x:c r="G176" s="144"/>
      <x:c r="H176" s="144"/>
      <x:c r="I176" s="144"/>
      <x:c r="J176" s="144"/>
      <x:c r="K176" s="144"/>
      <x:c r="L176" s="144"/>
      <x:c r="M176" s="144"/>
      <x:c r="N176" s="144"/>
      <x:c r="O176" s="144"/>
      <x:c r="P176" s="144"/>
      <x:c r="Q176" s="144"/>
      <x:c r="R176" s="144"/>
      <x:c r="S176" s="144"/>
      <x:c r="T176" s="144"/>
      <x:c r="U176" s="144"/>
      <x:c r="V176" s="144"/>
      <x:c r="W176" s="144"/>
      <x:c r="X176" s="144"/>
      <x:c r="Y176" s="144"/>
      <x:c r="Z176" s="144"/>
      <x:c r="AA176" s="144"/>
      <x:c r="AB176" s="144"/>
      <x:c r="AC176" s="144"/>
      <x:c r="AD176" s="144"/>
      <x:c r="AE176" s="144"/>
      <x:c r="AF176" s="144"/>
      <x:c r="AG176" s="144"/>
      <x:c r="AH176" s="144"/>
      <x:c r="AI176" s="144"/>
      <x:c r="AJ176" s="144"/>
      <x:c r="AK176" s="144"/>
      <x:c r="AL176" s="144"/>
      <x:c r="AM176" s="144"/>
      <x:c r="AN176" s="144"/>
      <x:c r="AO176" s="144"/>
      <x:c r="AP176" s="144"/>
      <x:c r="AQ176" s="144"/>
      <x:c r="AR176" s="144"/>
      <x:c r="AS176" s="144"/>
      <x:c r="AT176" s="144"/>
      <x:c r="AU176" s="144"/>
      <x:c r="AV176" s="144"/>
      <x:c r="AW176" s="144"/>
      <x:c r="AX176" s="144"/>
      <x:c r="AY176" s="144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/>
      <x:c r="BU176"/>
      <x:c r="BV176"/>
      <x:c r="BW176"/>
      <x:c r="BX176"/>
      <x:c r="BY176"/>
      <x:c r="BZ176"/>
      <x:c r="CA176"/>
      <x:c r="CB176"/>
      <x:c r="CC176"/>
      <x:c r="CD176"/>
      <x:c r="CE176"/>
      <x:c r="CF176"/>
      <x:c r="CG176"/>
      <x:c r="CH176"/>
      <x:c r="CI176"/>
      <x:c r="CJ176"/>
      <x:c r="CK176"/>
      <x:c r="CL176"/>
      <x:c r="CM176"/>
      <x:c r="CN176"/>
      <x:c r="CO176"/>
      <x:c r="CP176"/>
      <x:c r="CQ176"/>
      <x:c r="CR176"/>
      <x:c r="CS176"/>
      <x:c r="CT176"/>
      <x:c r="CU176"/>
      <x:c r="CV176"/>
      <x:c r="CW176"/>
      <x:c r="CX176"/>
      <x:c r="CY176"/>
      <x:c r="CZ176"/>
      <x:c r="DA176"/>
      <x:c r="DB176"/>
      <x:c r="DC176"/>
      <x:c r="DD176"/>
      <x:c r="DE176"/>
      <x:c r="DF176"/>
      <x:c r="DG176"/>
      <x:c r="DH176"/>
      <x:c r="DI176"/>
      <x:c r="DJ176"/>
      <x:c r="DK176"/>
      <x:c r="DL176"/>
      <x:c r="DM176"/>
      <x:c r="DN176"/>
      <x:c r="DO176"/>
      <x:c r="DP176"/>
      <x:c r="DQ176"/>
      <x:c r="DR176"/>
      <x:c r="DS176"/>
      <x:c r="DT176"/>
      <x:c r="DU176"/>
      <x:c r="DV176"/>
    </x:row>
    <x:row r="177" ht="15.75">
      <x:c r="A177" s="144"/>
      <x:c r="B177" s="144"/>
      <x:c r="C177" s="144"/>
      <x:c r="D177" s="1387" t="str">
        <x:v>53B</x:v>
      </x:c>
      <x:c r="E177" s="144"/>
      <x:c r="F177" s="144"/>
      <x:c r="G177" s="144"/>
      <x:c r="H177" s="144"/>
      <x:c r="I177" s="144"/>
      <x:c r="J177" s="144"/>
      <x:c r="K177" s="144"/>
      <x:c r="L177" s="144"/>
      <x:c r="M177" s="144"/>
      <x:c r="N177" s="144"/>
      <x:c r="O177" s="144"/>
      <x:c r="P177" s="144"/>
      <x:c r="Q177" s="144"/>
      <x:c r="R177" s="144"/>
      <x:c r="S177" s="144"/>
      <x:c r="T177" s="144"/>
      <x:c r="U177" s="144"/>
      <x:c r="V177" s="144"/>
      <x:c r="W177" s="144"/>
      <x:c r="X177" s="144"/>
      <x:c r="Y177" s="144"/>
      <x:c r="Z177" s="144"/>
      <x:c r="AA177" s="144"/>
      <x:c r="AB177" s="144"/>
      <x:c r="AC177" s="144"/>
      <x:c r="AD177" s="144"/>
      <x:c r="AE177" s="144"/>
      <x:c r="AF177" s="144"/>
      <x:c r="AG177" s="144"/>
      <x:c r="AH177" s="144"/>
      <x:c r="AI177" s="144"/>
      <x:c r="AJ177" s="144"/>
      <x:c r="AK177" s="144"/>
      <x:c r="AL177" s="144"/>
      <x:c r="AM177" s="144"/>
      <x:c r="AN177" s="144"/>
      <x:c r="AO177" s="144"/>
      <x:c r="AP177" s="144"/>
      <x:c r="AQ177" s="144"/>
      <x:c r="AR177" s="144"/>
      <x:c r="AS177" s="144"/>
      <x:c r="AT177" s="144"/>
      <x:c r="AU177" s="144"/>
      <x:c r="AV177" s="144"/>
      <x:c r="AW177" s="144"/>
      <x:c r="AX177" s="144"/>
      <x:c r="AY177" s="144"/>
      <x:c r="AZ177"/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/>
      <x:c r="BO177"/>
      <x:c r="BP177"/>
      <x:c r="BQ177"/>
      <x:c r="BR177"/>
      <x:c r="BS177"/>
      <x:c r="BT177"/>
      <x:c r="BU177"/>
      <x:c r="BV177"/>
      <x:c r="BW177"/>
      <x:c r="BX177"/>
      <x:c r="BY177"/>
      <x:c r="BZ177"/>
      <x:c r="CA177"/>
      <x:c r="CB177"/>
      <x:c r="CC177"/>
      <x:c r="CD177"/>
      <x:c r="CE177"/>
      <x:c r="CF177"/>
      <x:c r="CG177"/>
      <x:c r="CH177"/>
      <x:c r="CI177"/>
      <x:c r="CJ177"/>
      <x:c r="CK177"/>
      <x:c r="CL177"/>
      <x:c r="CM177"/>
      <x:c r="CN177"/>
      <x:c r="CO177"/>
      <x:c r="CP177"/>
      <x:c r="CQ177"/>
      <x:c r="CR177"/>
      <x:c r="CS177"/>
      <x:c r="CT177"/>
      <x:c r="CU177"/>
      <x:c r="CV177"/>
      <x:c r="CW177"/>
      <x:c r="CX177"/>
      <x:c r="CY177"/>
      <x:c r="CZ177"/>
      <x:c r="DA177"/>
      <x:c r="DB177"/>
      <x:c r="DC177"/>
      <x:c r="DD177"/>
      <x:c r="DE177"/>
      <x:c r="DF177"/>
      <x:c r="DG177"/>
      <x:c r="DH177"/>
      <x:c r="DI177"/>
      <x:c r="DJ177"/>
      <x:c r="DK177"/>
      <x:c r="DL177"/>
      <x:c r="DM177"/>
      <x:c r="DN177"/>
      <x:c r="DO177"/>
      <x:c r="DP177"/>
      <x:c r="DQ177"/>
      <x:c r="DR177"/>
      <x:c r="DS177"/>
      <x:c r="DT177"/>
      <x:c r="DU177"/>
      <x:c r="DV177"/>
    </x:row>
    <x:row r="178" ht="15.75">
      <x:c r="A178" s="144"/>
      <x:c r="B178" s="144"/>
      <x:c r="C178" s="144"/>
      <x:c r="D178" s="1387" t="str">
        <x:v>53D</x:v>
      </x:c>
      <x:c r="E178" s="144"/>
      <x:c r="F178" s="144"/>
      <x:c r="G178" s="144"/>
      <x:c r="H178" s="144"/>
      <x:c r="I178" s="144"/>
      <x:c r="J178" s="144"/>
      <x:c r="K178" s="144"/>
      <x:c r="L178" s="144"/>
      <x:c r="M178" s="144"/>
      <x:c r="N178" s="144"/>
      <x:c r="O178" s="144"/>
      <x:c r="P178" s="144"/>
      <x:c r="Q178" s="144"/>
      <x:c r="R178" s="144"/>
      <x:c r="S178" s="144"/>
      <x:c r="T178" s="144"/>
      <x:c r="U178" s="144"/>
      <x:c r="V178" s="144"/>
      <x:c r="W178" s="144"/>
      <x:c r="X178" s="144"/>
      <x:c r="Y178" s="144"/>
      <x:c r="Z178" s="144"/>
      <x:c r="AA178" s="144"/>
      <x:c r="AB178" s="144"/>
      <x:c r="AC178" s="144"/>
      <x:c r="AD178" s="144"/>
      <x:c r="AE178" s="144"/>
      <x:c r="AF178" s="144"/>
      <x:c r="AG178" s="144"/>
      <x:c r="AH178" s="144"/>
      <x:c r="AI178" s="144"/>
      <x:c r="AJ178" s="144"/>
      <x:c r="AK178" s="144"/>
      <x:c r="AL178" s="144"/>
      <x:c r="AM178" s="144"/>
      <x:c r="AN178" s="144"/>
      <x:c r="AO178" s="144"/>
      <x:c r="AP178" s="144"/>
      <x:c r="AQ178" s="144"/>
      <x:c r="AR178" s="144"/>
      <x:c r="AS178" s="144"/>
      <x:c r="AT178" s="144"/>
      <x:c r="AU178" s="144"/>
      <x:c r="AV178" s="144"/>
      <x:c r="AW178" s="144"/>
      <x:c r="AX178" s="144"/>
      <x:c r="AY178" s="144"/>
      <x:c r="AZ178"/>
      <x:c r="BA178"/>
      <x:c r="BB178"/>
      <x:c r="BC178"/>
      <x:c r="BD178"/>
      <x:c r="BE178"/>
      <x:c r="BF178"/>
      <x:c r="BG178"/>
      <x:c r="BH178"/>
      <x:c r="BI178"/>
      <x:c r="BJ178"/>
      <x:c r="BK178"/>
      <x:c r="BL178"/>
      <x:c r="BM178"/>
      <x:c r="BN178"/>
      <x:c r="BO178"/>
      <x:c r="BP178"/>
      <x:c r="BQ178"/>
      <x:c r="BR178"/>
      <x:c r="BS178"/>
      <x:c r="BT178"/>
      <x:c r="BU178"/>
      <x:c r="BV178"/>
      <x:c r="BW178"/>
      <x:c r="BX178"/>
      <x:c r="BY178"/>
      <x:c r="BZ178"/>
      <x:c r="CA178"/>
      <x:c r="CB178"/>
      <x:c r="CC178"/>
      <x:c r="CD178"/>
      <x:c r="CE178"/>
      <x:c r="CF178"/>
      <x:c r="CG178"/>
      <x:c r="CH178"/>
      <x:c r="CI178"/>
      <x:c r="CJ178"/>
      <x:c r="CK178"/>
      <x:c r="CL178"/>
      <x:c r="CM178"/>
      <x:c r="CN178"/>
      <x:c r="CO178"/>
      <x:c r="CP178"/>
      <x:c r="CQ178"/>
      <x:c r="CR178"/>
      <x:c r="CS178"/>
      <x:c r="CT178"/>
      <x:c r="CU178"/>
      <x:c r="CV178"/>
      <x:c r="CW178"/>
      <x:c r="CX178"/>
      <x:c r="CY178"/>
      <x:c r="CZ178"/>
      <x:c r="DA178"/>
      <x:c r="DB178"/>
      <x:c r="DC178"/>
      <x:c r="DD178"/>
      <x:c r="DE178"/>
      <x:c r="DF178"/>
      <x:c r="DG178"/>
      <x:c r="DH178"/>
      <x:c r="DI178"/>
      <x:c r="DJ178"/>
      <x:c r="DK178"/>
      <x:c r="DL178"/>
      <x:c r="DM178"/>
      <x:c r="DN178"/>
      <x:c r="DO178"/>
      <x:c r="DP178"/>
      <x:c r="DQ178"/>
      <x:c r="DR178"/>
      <x:c r="DS178"/>
      <x:c r="DT178"/>
      <x:c r="DU178"/>
      <x:c r="DV178"/>
    </x:row>
    <x:row r="179" ht="15.75">
      <x:c r="A179" s="144"/>
      <x:c r="B179" s="144"/>
      <x:c r="C179" s="144"/>
      <x:c r="D179" s="1387" t="str">
        <x:v>59A</x:v>
      </x:c>
      <x:c r="E179" s="144"/>
      <x:c r="F179" s="144"/>
      <x:c r="G179" s="144"/>
      <x:c r="H179" s="144"/>
      <x:c r="I179" s="144"/>
      <x:c r="J179" s="144"/>
      <x:c r="K179" s="144"/>
      <x:c r="L179" s="144"/>
      <x:c r="M179" s="144"/>
      <x:c r="N179" s="144"/>
      <x:c r="O179" s="144"/>
      <x:c r="P179" s="144"/>
      <x:c r="Q179" s="144"/>
      <x:c r="R179" s="144"/>
      <x:c r="S179" s="144"/>
      <x:c r="T179" s="144"/>
      <x:c r="U179" s="144"/>
      <x:c r="V179" s="144"/>
      <x:c r="W179" s="144"/>
      <x:c r="X179" s="144"/>
      <x:c r="Y179" s="144"/>
      <x:c r="Z179" s="144"/>
      <x:c r="AA179" s="144"/>
      <x:c r="AB179" s="144"/>
      <x:c r="AC179" s="144"/>
      <x:c r="AD179" s="144"/>
      <x:c r="AE179" s="144"/>
      <x:c r="AF179" s="144"/>
      <x:c r="AG179" s="144"/>
      <x:c r="AH179" s="144"/>
      <x:c r="AI179" s="144"/>
      <x:c r="AJ179" s="144"/>
      <x:c r="AK179" s="144"/>
      <x:c r="AL179" s="144"/>
      <x:c r="AM179" s="144"/>
      <x:c r="AN179" s="144"/>
      <x:c r="AO179" s="144"/>
      <x:c r="AP179" s="144"/>
      <x:c r="AQ179" s="144"/>
      <x:c r="AR179" s="144"/>
      <x:c r="AS179" s="144"/>
      <x:c r="AT179" s="144"/>
      <x:c r="AU179" s="144"/>
      <x:c r="AV179" s="144"/>
      <x:c r="AW179" s="144"/>
      <x:c r="AX179" s="144"/>
      <x:c r="AY179" s="144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/>
      <x:c r="BU179"/>
      <x:c r="BV179"/>
      <x:c r="BW179"/>
      <x:c r="BX179"/>
      <x:c r="BY179"/>
      <x:c r="BZ179"/>
      <x:c r="CA179"/>
      <x:c r="CB179"/>
      <x:c r="CC179"/>
      <x:c r="CD179"/>
      <x:c r="CE179"/>
      <x:c r="CF179"/>
      <x:c r="CG179"/>
      <x:c r="CH179"/>
      <x:c r="CI179"/>
      <x:c r="CJ179"/>
      <x:c r="CK179"/>
      <x:c r="CL179"/>
      <x:c r="CM179"/>
      <x:c r="CN179"/>
      <x:c r="CO179"/>
      <x:c r="CP179"/>
      <x:c r="CQ179"/>
      <x:c r="CR179"/>
      <x:c r="CS179"/>
      <x:c r="CT179"/>
      <x:c r="CU179"/>
      <x:c r="CV179"/>
      <x:c r="CW179"/>
      <x:c r="CX179"/>
      <x:c r="CY179"/>
      <x:c r="CZ179"/>
      <x:c r="DA179"/>
      <x:c r="DB179"/>
      <x:c r="DC179"/>
      <x:c r="DD179"/>
      <x:c r="DE179"/>
      <x:c r="DF179"/>
      <x:c r="DG179"/>
      <x:c r="DH179"/>
      <x:c r="DI179"/>
      <x:c r="DJ179"/>
      <x:c r="DK179"/>
      <x:c r="DL179"/>
      <x:c r="DM179"/>
      <x:c r="DN179"/>
      <x:c r="DO179"/>
      <x:c r="DP179"/>
      <x:c r="DQ179"/>
      <x:c r="DR179"/>
      <x:c r="DS179"/>
      <x:c r="DT179"/>
      <x:c r="DU179"/>
      <x:c r="DV179"/>
    </x:row>
    <x:row r="180" ht="15.75">
      <x:c r="A180" s="144"/>
      <x:c r="B180" s="144"/>
      <x:c r="C180" s="144"/>
      <x:c r="D180" s="1387" t="str">
        <x:v>59B</x:v>
      </x:c>
      <x:c r="E180" s="144"/>
      <x:c r="F180" s="144"/>
      <x:c r="G180" s="144"/>
      <x:c r="H180" s="144"/>
      <x:c r="I180" s="144"/>
      <x:c r="J180" s="144"/>
      <x:c r="K180" s="144"/>
      <x:c r="L180" s="144"/>
      <x:c r="M180" s="144"/>
      <x:c r="N180" s="144"/>
      <x:c r="O180" s="144"/>
      <x:c r="P180" s="144"/>
      <x:c r="Q180" s="144"/>
      <x:c r="R180" s="144"/>
      <x:c r="S180" s="144"/>
      <x:c r="T180" s="144"/>
      <x:c r="U180" s="144"/>
      <x:c r="V180" s="144"/>
      <x:c r="W180" s="144"/>
      <x:c r="X180" s="144"/>
      <x:c r="Y180" s="144"/>
      <x:c r="Z180" s="144"/>
      <x:c r="AA180" s="144"/>
      <x:c r="AB180" s="144"/>
      <x:c r="AC180" s="144"/>
      <x:c r="AD180" s="144"/>
      <x:c r="AE180" s="144"/>
      <x:c r="AF180" s="144"/>
      <x:c r="AG180" s="144"/>
      <x:c r="AH180" s="144"/>
      <x:c r="AI180" s="144"/>
      <x:c r="AJ180" s="144"/>
      <x:c r="AK180" s="144"/>
      <x:c r="AL180" s="144"/>
      <x:c r="AM180" s="144"/>
      <x:c r="AN180" s="144"/>
      <x:c r="AO180" s="144"/>
      <x:c r="AP180" s="144"/>
      <x:c r="AQ180" s="144"/>
      <x:c r="AR180" s="144"/>
      <x:c r="AS180" s="144"/>
      <x:c r="AT180" s="144"/>
      <x:c r="AU180" s="144"/>
      <x:c r="AV180" s="144"/>
      <x:c r="AW180" s="144"/>
      <x:c r="AX180" s="144"/>
      <x:c r="AY180" s="144"/>
      <x:c r="AZ180"/>
      <x:c r="BA180"/>
      <x:c r="BB180"/>
      <x:c r="BC180"/>
      <x:c r="BD180"/>
      <x:c r="BE180"/>
      <x:c r="BF180"/>
      <x:c r="BG180"/>
      <x:c r="BH180"/>
      <x:c r="BI180"/>
      <x:c r="BJ180"/>
      <x:c r="BK180"/>
      <x:c r="BL180"/>
      <x:c r="BM180"/>
      <x:c r="BN180"/>
      <x:c r="BO180"/>
      <x:c r="BP180"/>
      <x:c r="BQ180"/>
      <x:c r="BR180"/>
      <x:c r="BS180"/>
      <x:c r="BT180"/>
      <x:c r="BU180"/>
      <x:c r="BV180"/>
      <x:c r="BW180"/>
      <x:c r="BX180"/>
      <x:c r="BY180"/>
      <x:c r="BZ180"/>
      <x:c r="CA180"/>
      <x:c r="CB180"/>
      <x:c r="CC180"/>
      <x:c r="CD180"/>
      <x:c r="CE180"/>
      <x:c r="CF180"/>
      <x:c r="CG180"/>
      <x:c r="CH180"/>
      <x:c r="CI180"/>
      <x:c r="CJ180"/>
      <x:c r="CK180"/>
      <x:c r="CL180"/>
      <x:c r="CM180"/>
      <x:c r="CN180"/>
      <x:c r="CO180"/>
      <x:c r="CP180"/>
      <x:c r="CQ180"/>
      <x:c r="CR180"/>
      <x:c r="CS180"/>
      <x:c r="CT180"/>
      <x:c r="CU180"/>
      <x:c r="CV180"/>
      <x:c r="CW180"/>
      <x:c r="CX180"/>
      <x:c r="CY180"/>
      <x:c r="CZ180"/>
      <x:c r="DA180"/>
      <x:c r="DB180"/>
      <x:c r="DC180"/>
      <x:c r="DD180"/>
      <x:c r="DE180"/>
      <x:c r="DF180"/>
      <x:c r="DG180"/>
      <x:c r="DH180"/>
      <x:c r="DI180"/>
      <x:c r="DJ180"/>
      <x:c r="DK180"/>
      <x:c r="DL180"/>
      <x:c r="DM180"/>
      <x:c r="DN180"/>
      <x:c r="DO180"/>
      <x:c r="DP180"/>
      <x:c r="DQ180"/>
      <x:c r="DR180"/>
      <x:c r="DS180"/>
      <x:c r="DT180"/>
      <x:c r="DU180"/>
      <x:c r="DV180"/>
    </x:row>
    <x:row r="181" ht="15.75">
      <x:c r="A181" s="144"/>
      <x:c r="B181" s="144"/>
      <x:c r="C181" s="144"/>
      <x:c r="D181" s="1387" t="str">
        <x:v>59D</x:v>
      </x:c>
      <x:c r="E181" s="144"/>
      <x:c r="F181" s="144"/>
      <x:c r="G181" s="144"/>
      <x:c r="H181" s="144"/>
      <x:c r="I181" s="144"/>
      <x:c r="J181" s="144"/>
      <x:c r="K181" s="144"/>
      <x:c r="L181" s="144"/>
      <x:c r="M181" s="144"/>
      <x:c r="N181" s="144"/>
      <x:c r="O181" s="144"/>
      <x:c r="P181" s="144"/>
      <x:c r="Q181" s="144"/>
      <x:c r="R181" s="144"/>
      <x:c r="S181" s="144"/>
      <x:c r="T181" s="144"/>
      <x:c r="U181" s="144"/>
      <x:c r="V181" s="144"/>
      <x:c r="W181" s="144"/>
      <x:c r="X181" s="144"/>
      <x:c r="Y181" s="144"/>
      <x:c r="Z181" s="144"/>
      <x:c r="AA181" s="144"/>
      <x:c r="AB181" s="144"/>
      <x:c r="AC181" s="144"/>
      <x:c r="AD181" s="144"/>
      <x:c r="AE181" s="144"/>
      <x:c r="AF181" s="144"/>
      <x:c r="AG181" s="144"/>
      <x:c r="AH181" s="144"/>
      <x:c r="AI181" s="144"/>
      <x:c r="AJ181" s="144"/>
      <x:c r="AK181" s="144"/>
      <x:c r="AL181" s="144"/>
      <x:c r="AM181" s="144"/>
      <x:c r="AN181" s="144"/>
      <x:c r="AO181" s="144"/>
      <x:c r="AP181" s="144"/>
      <x:c r="AQ181" s="144"/>
      <x:c r="AR181" s="144"/>
      <x:c r="AS181" s="144"/>
      <x:c r="AT181" s="144"/>
      <x:c r="AU181" s="144"/>
      <x:c r="AV181" s="144"/>
      <x:c r="AW181" s="144"/>
      <x:c r="AX181" s="144"/>
      <x:c r="AY181" s="144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/>
      <x:c r="BU181"/>
      <x:c r="BV181"/>
      <x:c r="BW181"/>
      <x:c r="BX181"/>
      <x:c r="BY181"/>
      <x:c r="BZ181"/>
      <x:c r="CA181"/>
      <x:c r="CB181"/>
      <x:c r="CC181"/>
      <x:c r="CD181"/>
      <x:c r="CE181"/>
      <x:c r="CF181"/>
      <x:c r="CG181"/>
      <x:c r="CH181"/>
      <x:c r="CI181"/>
      <x:c r="CJ181"/>
      <x:c r="CK181"/>
      <x:c r="CL181"/>
      <x:c r="CM181"/>
      <x:c r="CN181"/>
      <x:c r="CO181"/>
      <x:c r="CP181"/>
      <x:c r="CQ181"/>
      <x:c r="CR181"/>
      <x:c r="CS181"/>
      <x:c r="CT181"/>
      <x:c r="CU181"/>
      <x:c r="CV181"/>
      <x:c r="CW181"/>
      <x:c r="CX181"/>
      <x:c r="CY181"/>
      <x:c r="CZ181"/>
      <x:c r="DA181"/>
      <x:c r="DB181"/>
      <x:c r="DC181"/>
      <x:c r="DD181"/>
      <x:c r="DE181"/>
      <x:c r="DF181"/>
      <x:c r="DG181"/>
      <x:c r="DH181"/>
      <x:c r="DI181"/>
      <x:c r="DJ181"/>
      <x:c r="DK181"/>
      <x:c r="DL181"/>
      <x:c r="DM181"/>
      <x:c r="DN181"/>
      <x:c r="DO181"/>
      <x:c r="DP181"/>
      <x:c r="DQ181"/>
      <x:c r="DR181"/>
      <x:c r="DS181"/>
      <x:c r="DT181"/>
      <x:c r="DU181"/>
      <x:c r="DV181"/>
    </x:row>
    <x:row r="182">
      <x:c r="A182" s="2070"/>
      <x:c r="B182" s="2070"/>
      <x:c r="C182" s="2070"/>
      <x:c r="D182" s="2070"/>
      <x:c r="E182" s="2070"/>
      <x:c r="F182" s="339"/>
      <x:c r="G182" s="339"/>
      <x:c r="H182" s="339"/>
      <x:c r="I182" s="339"/>
      <x:c r="J182" s="339"/>
      <x:c r="K182" s="339"/>
      <x:c r="L182" s="339"/>
      <x:c r="M182" s="339"/>
      <x:c r="N182" s="339"/>
      <x:c r="O182" s="339"/>
      <x:c r="P182" s="339"/>
    </x:row>
  </x:sheetData>
  <x:mergeCells>
    <x:mergeCell ref="A2:P2"/>
    <x:mergeCell ref="A3:O3"/>
    <x:mergeCell ref="C4:E4"/>
    <x:mergeCell ref="K4:N4"/>
    <x:mergeCell ref="O4:P4"/>
    <x:mergeCell ref="C5:E5"/>
    <x:mergeCell ref="K5:L5"/>
    <x:mergeCell ref="M5:N5"/>
    <x:mergeCell ref="O5:P5"/>
    <x:mergeCell ref="O8:P8"/>
    <x:mergeCell ref="AH8:DF8"/>
    <x:mergeCell ref="DL8:DO8"/>
    <x:mergeCell ref="T5:Y5"/>
    <x:mergeCell ref="C6:E6"/>
    <x:mergeCell ref="K6:N6"/>
    <x:mergeCell ref="O6:P6"/>
    <x:mergeCell ref="C7:E7"/>
    <x:mergeCell ref="K7:N7"/>
    <x:mergeCell ref="O7:P7"/>
    <x:mergeCell ref="A9:B9"/>
    <x:mergeCell ref="F9:G9"/>
    <x:mergeCell ref="I9:J9"/>
    <x:mergeCell ref="A10:B10"/>
    <x:mergeCell ref="F10:G10"/>
    <x:mergeCell ref="I10:J10"/>
    <x:mergeCell ref="A8:B8"/>
    <x:mergeCell ref="F8:H8"/>
    <x:mergeCell ref="I8:J8"/>
    <x:mergeCell ref="A13:B13"/>
    <x:mergeCell ref="F13:G13"/>
    <x:mergeCell ref="I13:J13"/>
    <x:mergeCell ref="O13:P13"/>
    <x:mergeCell ref="A14:B14"/>
    <x:mergeCell ref="F14:G14"/>
    <x:mergeCell ref="I14:J14"/>
    <x:mergeCell ref="O14:P14"/>
    <x:mergeCell ref="O10:P10"/>
    <x:mergeCell ref="A11:B11"/>
    <x:mergeCell ref="F11:G11"/>
    <x:mergeCell ref="I11:J11"/>
    <x:mergeCell ref="O11:P11"/>
    <x:mergeCell ref="A12:B12"/>
    <x:mergeCell ref="F12:G12"/>
    <x:mergeCell ref="I12:J12"/>
    <x:mergeCell ref="O12:P12"/>
    <x:mergeCell ref="A17:B17"/>
    <x:mergeCell ref="F17:G17"/>
    <x:mergeCell ref="I17:J17"/>
    <x:mergeCell ref="O17:P17"/>
    <x:mergeCell ref="A18:B18"/>
    <x:mergeCell ref="F18:G18"/>
    <x:mergeCell ref="I18:J18"/>
    <x:mergeCell ref="O18:P18"/>
    <x:mergeCell ref="A15:B15"/>
    <x:mergeCell ref="F15:G15"/>
    <x:mergeCell ref="I15:J15"/>
    <x:mergeCell ref="O15:P15"/>
    <x:mergeCell ref="A16:B16"/>
    <x:mergeCell ref="F16:G16"/>
    <x:mergeCell ref="I16:J16"/>
    <x:mergeCell ref="O16:P16"/>
    <x:mergeCell ref="F21:G21"/>
    <x:mergeCell ref="I21:J21"/>
    <x:mergeCell ref="O21:P21"/>
    <x:mergeCell ref="F22:G22"/>
    <x:mergeCell ref="I22:J22"/>
    <x:mergeCell ref="O22:P22"/>
    <x:mergeCell ref="A19:B19"/>
    <x:mergeCell ref="F19:G19"/>
    <x:mergeCell ref="I19:J19"/>
    <x:mergeCell ref="O19:P19"/>
    <x:mergeCell ref="A20:B20"/>
    <x:mergeCell ref="F20:G20"/>
    <x:mergeCell ref="I20:J20"/>
    <x:mergeCell ref="O20:P20"/>
    <x:mergeCell ref="A21:B21"/>
    <x:mergeCell ref="A22:B22"/>
    <x:mergeCell ref="A31:B31"/>
    <x:mergeCell ref="F31:G31"/>
    <x:mergeCell ref="I31:J31"/>
    <x:mergeCell ref="O31:P31"/>
    <x:mergeCell ref="A32:B32"/>
    <x:mergeCell ref="F32:G32"/>
    <x:mergeCell ref="I32:J32"/>
    <x:mergeCell ref="O32:P32"/>
    <x:mergeCell ref="A29:B29"/>
    <x:mergeCell ref="F29:G29"/>
    <x:mergeCell ref="I29:J29"/>
    <x:mergeCell ref="O29:P29"/>
    <x:mergeCell ref="A30:B30"/>
    <x:mergeCell ref="F30:G30"/>
    <x:mergeCell ref="I30:J30"/>
    <x:mergeCell ref="O30:P30"/>
    <x:mergeCell ref="A35:B35"/>
    <x:mergeCell ref="F35:G35"/>
    <x:mergeCell ref="I35:J35"/>
    <x:mergeCell ref="O35:P35"/>
    <x:mergeCell ref="A36:B36"/>
    <x:mergeCell ref="F36:G36"/>
    <x:mergeCell ref="I36:J36"/>
    <x:mergeCell ref="O36:P36"/>
    <x:mergeCell ref="A33:B33"/>
    <x:mergeCell ref="F33:G33"/>
    <x:mergeCell ref="I33:J33"/>
    <x:mergeCell ref="O33:P33"/>
    <x:mergeCell ref="A34:B34"/>
    <x:mergeCell ref="F34:G34"/>
    <x:mergeCell ref="I34:J34"/>
    <x:mergeCell ref="O34:P34"/>
    <x:mergeCell ref="E40:F40"/>
    <x:mergeCell ref="G40:J40"/>
    <x:mergeCell ref="O40:P40"/>
    <x:mergeCell ref="E41:F41"/>
    <x:mergeCell ref="G41:J41"/>
    <x:mergeCell ref="O41:P41"/>
    <x:mergeCell ref="A37:D37"/>
    <x:mergeCell ref="F37:G37"/>
    <x:mergeCell ref="I37:J37"/>
    <x:mergeCell ref="O37:P37"/>
    <x:mergeCell ref="A39:D39"/>
    <x:mergeCell ref="E39:F39"/>
    <x:mergeCell ref="G39:J39"/>
    <x:mergeCell ref="L39:M39"/>
    <x:mergeCell ref="N39:P39"/>
    <x:mergeCell ref="E44:F44"/>
    <x:mergeCell ref="G44:J44"/>
    <x:mergeCell ref="L44:N44"/>
    <x:mergeCell ref="O44:P44"/>
    <x:mergeCell ref="E45:F45"/>
    <x:mergeCell ref="G45:J45"/>
    <x:mergeCell ref="L45:N45"/>
    <x:mergeCell ref="O45:P45"/>
    <x:mergeCell ref="E42:F42"/>
    <x:mergeCell ref="G42:J42"/>
    <x:mergeCell ref="O42:P42"/>
    <x:mergeCell ref="E43:F43"/>
    <x:mergeCell ref="G43:J43"/>
    <x:mergeCell ref="O43:P43"/>
    <x:mergeCell ref="L48:M48"/>
    <x:mergeCell ref="N48:P48"/>
    <x:mergeCell ref="A50:D50"/>
    <x:mergeCell ref="A54:E54"/>
    <x:mergeCell ref="F54:I54"/>
    <x:mergeCell ref="N54:P54"/>
    <x:mergeCell ref="E46:F46"/>
    <x:mergeCell ref="G46:J46"/>
    <x:mergeCell ref="L46:N46"/>
    <x:mergeCell ref="O46:P46"/>
    <x:mergeCell ref="E47:F47"/>
    <x:mergeCell ref="G47:J47"/>
    <x:mergeCell ref="L47:M47"/>
    <x:mergeCell ref="N47:P47"/>
    <x:mergeCell ref="A60:P60"/>
    <x:mergeCell ref="J70:K70"/>
    <x:mergeCell ref="DJ72:DM72"/>
    <x:mergeCell ref="A140:G140"/>
    <x:mergeCell ref="K159:L159"/>
    <x:mergeCell ref="M159:N159"/>
    <x:mergeCell ref="A56:E56"/>
    <x:mergeCell ref="H56:P56"/>
    <x:mergeCell ref="A57:E57"/>
    <x:mergeCell ref="H57:P57"/>
    <x:mergeCell ref="A58:E58"/>
    <x:mergeCell ref="J58:N58"/>
    <x:mergeCell ref="A23:B23"/>
    <x:mergeCell ref="F23:G23"/>
    <x:mergeCell ref="I23:J23"/>
    <x:mergeCell ref="O23:P23"/>
    <x:mergeCell ref="A24:B24"/>
    <x:mergeCell ref="F24:G24"/>
    <x:mergeCell ref="I24:J24"/>
    <x:mergeCell ref="O24:P24"/>
    <x:mergeCell ref="A25:B25"/>
    <x:mergeCell ref="F25:G25"/>
    <x:mergeCell ref="I25:J25"/>
    <x:mergeCell ref="O25:P25"/>
    <x:mergeCell ref="A26:B26"/>
    <x:mergeCell ref="F26:G26"/>
    <x:mergeCell ref="I26:J26"/>
    <x:mergeCell ref="O26:P26"/>
    <x:mergeCell ref="A27:B27"/>
    <x:mergeCell ref="F27:G27"/>
    <x:mergeCell ref="I27:J27"/>
    <x:mergeCell ref="O27:P27"/>
    <x:mergeCell ref="A28:B28"/>
    <x:mergeCell ref="F28:G28"/>
    <x:mergeCell ref="I28:J28"/>
    <x:mergeCell ref="O28:P28"/>
  </x:mergeCells>
  <x:conditionalFormatting sqref="E40:F44">
    <x:cfRule type="expression" dxfId="174" priority="47" stopIfTrue="1">
      <x:formula>IF($I$10="Barrels",1,0)</x:formula>
    </x:cfRule>
  </x:conditionalFormatting>
  <x:conditionalFormatting sqref="E45:F45">
    <x:cfRule type="expression" dxfId="173" priority="57" stopIfTrue="1">
      <x:formula>IF($I$10="m³",1,0)</x:formula>
    </x:cfRule>
  </x:conditionalFormatting>
  <x:conditionalFormatting sqref="E47:F47">
    <x:cfRule type="expression" dxfId="172" priority="46" stopIfTrue="1">
      <x:formula>IF($I$10="Barrels",1,0)</x:formula>
    </x:cfRule>
    <x:cfRule type="expression" dxfId="171" priority="60" stopIfTrue="1">
      <x:formula>IF($I$10="m3",1,0)</x:formula>
    </x:cfRule>
  </x:conditionalFormatting>
  <x:conditionalFormatting sqref="F10:G10">
    <x:cfRule type="cellIs" dxfId="170" priority="58" stopIfTrue="1" operator="equal">
      <x:formula>0</x:formula>
    </x:cfRule>
  </x:conditionalFormatting>
  <x:conditionalFormatting sqref="I11:J37">
    <x:cfRule type="expression" dxfId="169" priority="27" stopIfTrue="1">
      <x:formula>IF($I$10="Barrels",1,0)</x:formula>
    </x:cfRule>
  </x:conditionalFormatting>
  <x:conditionalFormatting sqref="J45:J46">
    <x:cfRule type="cellIs" dxfId="168" priority="64" stopIfTrue="1" operator="equal">
      <x:formula>0</x:formula>
    </x:cfRule>
  </x:conditionalFormatting>
  <x:conditionalFormatting sqref="K11:K32">
    <x:cfRule type="cellIs" dxfId="167" priority="1" stopIfTrue="1" operator="greaterThan">
      <x:formula>2</x:formula>
    </x:cfRule>
    <x:cfRule type="cellIs" dxfId="166" priority="2" stopIfTrue="1" operator="lessThanOrEqual">
      <x:formula>2</x:formula>
    </x:cfRule>
  </x:conditionalFormatting>
  <x:conditionalFormatting sqref="K33:K36">
    <x:cfRule type="cellIs" dxfId="165" priority="50" stopIfTrue="1" operator="greaterThanOrEqual">
      <x:formula>2</x:formula>
    </x:cfRule>
  </x:conditionalFormatting>
  <x:conditionalFormatting sqref="K37:K37">
    <x:cfRule type="cellIs" dxfId="164" priority="70" stopIfTrue="1" operator="greaterThan">
      <x:formula>2</x:formula>
    </x:cfRule>
    <x:cfRule type="cellIs" dxfId="163" priority="71" stopIfTrue="1" operator="lessThanOrEqual">
      <x:formula>2</x:formula>
    </x:cfRule>
  </x:conditionalFormatting>
  <x:conditionalFormatting sqref="K41:K41">
    <x:cfRule type="cellIs" dxfId="162" priority="37" stopIfTrue="1" operator="equal">
      <x:formula>0</x:formula>
    </x:cfRule>
    <x:cfRule type="cellIs" dxfId="161" priority="38" stopIfTrue="1" operator="equal">
      <x:formula>0</x:formula>
    </x:cfRule>
    <x:cfRule type="cellIs" dxfId="160" priority="39" stopIfTrue="1" operator="equal">
      <x:formula>0</x:formula>
    </x:cfRule>
    <x:cfRule type="cellIs" dxfId="159" priority="41" stopIfTrue="1" operator="equal">
      <x:formula>0</x:formula>
    </x:cfRule>
  </x:conditionalFormatting>
  <x:conditionalFormatting sqref="K42:K42">
    <x:cfRule type="expression" dxfId="158" priority="56" stopIfTrue="1">
      <x:formula>IF($I$10="m³",1,0)</x:formula>
    </x:cfRule>
  </x:conditionalFormatting>
  <x:conditionalFormatting sqref="K45:K45">
    <x:cfRule type="cellIs" dxfId="157" priority="68" stopIfTrue="1" operator="equal">
      <x:formula>0</x:formula>
    </x:cfRule>
  </x:conditionalFormatting>
  <x:conditionalFormatting sqref="K46:K46">
    <x:cfRule type="expression" dxfId="156" priority="63" stopIfTrue="1">
      <x:formula>IF($K$37&lt;=2,3)</x:formula>
    </x:cfRule>
  </x:conditionalFormatting>
  <x:conditionalFormatting sqref="K47:K47">
    <x:cfRule type="expression" dxfId="155" priority="62" stopIfTrue="1">
      <x:formula>IF($I$10="m³",1,0)</x:formula>
    </x:cfRule>
  </x:conditionalFormatting>
  <x:conditionalFormatting sqref="K41:L41">
    <x:cfRule type="cellIs" dxfId="154" priority="42" stopIfTrue="1" operator="equal">
      <x:formula>0</x:formula>
    </x:cfRule>
  </x:conditionalFormatting>
  <x:conditionalFormatting sqref="L11:L37">
    <x:cfRule type="expression" dxfId="153" priority="43">
      <x:formula>IF($K$10=60,1,0)</x:formula>
    </x:cfRule>
  </x:conditionalFormatting>
  <x:conditionalFormatting sqref="L9:M9">
    <x:cfRule type="cellIs" dxfId="152" priority="51" stopIfTrue="1" operator="equal">
      <x:formula>0</x:formula>
    </x:cfRule>
  </x:conditionalFormatting>
  <x:conditionalFormatting sqref="L10:M10">
    <x:cfRule type="cellIs" dxfId="151" priority="52" stopIfTrue="1" operator="equal">
      <x:formula>0</x:formula>
    </x:cfRule>
  </x:conditionalFormatting>
  <x:conditionalFormatting sqref="M45:M45">
    <x:cfRule type="cellIs" dxfId="150" priority="79" stopIfTrue="1" operator="equal">
      <x:formula>0</x:formula>
    </x:cfRule>
  </x:conditionalFormatting>
  <x:conditionalFormatting sqref="N41:N42">
    <x:cfRule type="cellIs" dxfId="149" priority="77" stopIfTrue="1" operator="equal">
      <x:formula>0</x:formula>
    </x:cfRule>
  </x:conditionalFormatting>
  <x:conditionalFormatting sqref="N48:P48">
    <x:cfRule type="cellIs" dxfId="148" priority="35" stopIfTrue="1" operator="equal">
      <x:formula>0</x:formula>
    </x:cfRule>
  </x:conditionalFormatting>
  <x:conditionalFormatting sqref="O9:P9">
    <x:cfRule type="cellIs" dxfId="147" priority="75" stopIfTrue="1" operator="equal">
      <x:formula>0</x:formula>
    </x:cfRule>
  </x:conditionalFormatting>
  <x:conditionalFormatting sqref="O11:P37">
    <x:cfRule type="expression" dxfId="146" priority="28" stopIfTrue="1">
      <x:formula>IF($I$10="Barrels",1,0)</x:formula>
    </x:cfRule>
  </x:conditionalFormatting>
  <x:conditionalFormatting sqref="O46:P47 N47:N48">
    <x:cfRule type="cellIs" dxfId="145" priority="36" stopIfTrue="1" operator="equal">
      <x:formula>0</x:formula>
    </x:cfRule>
  </x:conditionalFormatting>
  <x:dataValidations count="7">
    <x:dataValidation type="list" allowBlank="1" showInputMessage="1" showErrorMessage="1" sqref="L39:M39">
      <x:formula1>"DRAFT m,DRAFT ft-in."</x:formula1>
    </x:dataValidation>
    <x:dataValidation type="list" allowBlank="1" showInputMessage="1" showErrorMessage="1" sqref="N9">
      <x:formula1>$N$71:$N$72</x:formula1>
    </x:dataValidation>
    <x:dataValidation type="list" allowBlank="1" showInputMessage="1" showErrorMessage="1" sqref="N10">
      <x:formula1>$H$71:$H$81</x:formula1>
    </x:dataValidation>
    <x:dataValidation type="list" allowBlank="1" showInputMessage="1" showErrorMessage="1" sqref="I10">
      <x:formula1>$D$73:$D$74</x:formula1>
    </x:dataValidation>
    <x:dataValidation type="list" allowBlank="1" showInputMessage="1" showErrorMessage="1" sqref="K10">
      <x:formula1>$K$71:$K$73</x:formula1>
    </x:dataValidation>
    <x:dataValidation type="list" allowBlank="1" showInputMessage="1" showErrorMessage="1" sqref="D51 B51:C52">
      <x:formula1>#REF!</x:formula1>
    </x:dataValidation>
    <x:dataValidation type="list" allowBlank="1" showInputMessage="1" showErrorMessage="1" sqref="A57:E57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2143a37aff5f4680"/>
  <x:legacyDrawing xmlns:r="http://schemas.openxmlformats.org/officeDocument/2006/relationships" r:id="Rac3456cecbdf4cf3"/>
</x:worksheet>
</file>

<file path=xl/worksheets/sheet15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5"/>
  <x:cols>
    <x:col min="1" max="1" width="8.5703125" style="2070" customWidth="1"/>
    <x:col min="2" max="2" width="1.5703125" style="2070" customWidth="1"/>
    <x:col min="3" max="4" width="7.5703125" style="2070" customWidth="1"/>
    <x:col min="5" max="5" width="10" style="2070" customWidth="1"/>
    <x:col min="6" max="6" width="4" style="339" customWidth="1"/>
    <x:col min="7" max="7" width="5.42578125" style="339" customWidth="1"/>
    <x:col min="8" max="8" width="7" style="339" customWidth="1"/>
    <x:col min="9" max="9" width="6" style="339" customWidth="1"/>
    <x:col min="10" max="10" width="6.42578125" style="339" customWidth="1"/>
    <x:col min="11" max="11" width="17.7109375" style="339" customWidth="1"/>
    <x:col min="12" max="12" width="9.5703125" style="339" customWidth="1"/>
    <x:col min="13" max="13" width="9.140625" style="339" customWidth="1"/>
    <x:col min="14" max="14" width="13.28515625" style="339" customWidth="1"/>
    <x:col min="15" max="15" width="4.85546875" style="339" customWidth="1"/>
    <x:col min="16" max="16" width="5.42578125" style="339" customWidth="1"/>
    <x:col min="17" max="18" width="7.5703125" style="329" customWidth="1"/>
    <x:col min="19" max="19" width="8" style="329" customWidth="1"/>
    <x:col min="20" max="25" width="9" style="329" customWidth="1"/>
    <x:col min="26" max="26" width="11.140625" style="329" customWidth="1"/>
    <x:col min="27" max="27" width="10.140625" style="329" customWidth="1"/>
    <x:col min="28" max="28" width="11.140625" style="329" customWidth="1"/>
    <x:col min="29" max="29" width="11.42578125" style="329" customWidth="1"/>
    <x:col min="30" max="30" width="15.7109375" style="329" customWidth="1"/>
    <x:col min="31" max="33" width="11.42578125" style="329" customWidth="1"/>
    <x:col min="34" max="34" width="7.7109375" style="329" hidden="1" customWidth="1"/>
    <x:col min="35" max="35" width="6" style="329" hidden="1" customWidth="1"/>
    <x:col min="36" max="36" width="14.5703125" style="329" hidden="1" customWidth="1"/>
    <x:col min="37" max="37" width="11.42578125" style="329" hidden="1" customWidth="1"/>
    <x:col min="38" max="38" width="11.7109375" style="329" hidden="1" customWidth="1"/>
    <x:col min="39" max="39" width="11.42578125" style="329" hidden="1" customWidth="1"/>
    <x:col min="40" max="40" width="8" style="329" hidden="1" customWidth="1"/>
    <x:col min="41" max="41" width="7" style="329" hidden="1" customWidth="1"/>
    <x:col min="42" max="42" width="5.42578125" style="329" hidden="1" customWidth="1"/>
    <x:col min="43" max="43" width="12.42578125" style="329" hidden="1" customWidth="1"/>
    <x:col min="44" max="49" width="11.42578125" style="329" hidden="1" customWidth="1"/>
    <x:col min="50" max="50" width="7.42578125" style="329" hidden="1" customWidth="1"/>
    <x:col min="51" max="53" width="11.42578125" style="329" hidden="1" customWidth="1"/>
    <x:col min="54" max="54" width="7.42578125" style="329" hidden="1" customWidth="1"/>
    <x:col min="55" max="56" width="11.42578125" style="329" hidden="1" customWidth="1"/>
    <x:col min="57" max="57" width="7.28515625" style="329" hidden="1" customWidth="1"/>
    <x:col min="58" max="63" width="11.42578125" style="329" hidden="1" customWidth="1"/>
    <x:col min="64" max="64" width="12.42578125" style="329" hidden="1" customWidth="1"/>
    <x:col min="65" max="77" width="11.42578125" style="329" hidden="1" customWidth="1"/>
    <x:col min="78" max="78" width="9" style="329" hidden="1" customWidth="1"/>
    <x:col min="79" max="84" width="11.42578125" style="329" hidden="1" customWidth="1"/>
    <x:col min="85" max="85" width="12.42578125" style="329" hidden="1" customWidth="1"/>
    <x:col min="86" max="95" width="11.42578125" style="329" hidden="1" customWidth="1"/>
    <x:col min="96" max="96" width="12.28515625" style="329" hidden="1" customWidth="1"/>
    <x:col min="97" max="126" width="11.42578125" style="329" hidden="1" customWidth="1"/>
    <x:col min="127" max="132" width="0" style="329" hidden="1" customWidth="1"/>
    <x:col min="133" max="16384" width="11.42578125" style="329" customWidth="0"/>
  </x:cols>
  <x:sheetData>
    <x:row r="1" ht="61.150001525878906" customHeight="1">
      <x:c r="A1" s="4191"/>
      <x:c r="B1" s="4191"/>
      <x:c r="C1" s="4191"/>
      <x:c r="D1" s="4191"/>
      <x:c r="E1" s="4096"/>
      <x:c r="F1" s="4163"/>
      <x:c r="G1" s="4143"/>
      <x:c r="H1" s="4143"/>
      <x:c r="I1" s="4143"/>
      <x:c r="J1" s="4143"/>
      <x:c r="K1" s="4143"/>
      <x:c r="L1" s="4143"/>
      <x:c r="M1" s="2194"/>
      <x:c r="N1" s="2194"/>
      <x:c r="O1" s="2194"/>
      <x:c r="P1" s="2194"/>
      <x:c r="Q1" s="2071"/>
      <x:c r="R1" s="207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/>
      <x:c r="CV1"/>
      <x:c r="CW1"/>
      <x:c r="CX1"/>
      <x:c r="CY1"/>
      <x:c r="CZ1"/>
      <x:c r="DA1"/>
      <x:c r="DB1"/>
      <x:c r="DC1"/>
      <x:c r="DD1"/>
      <x:c r="DE1"/>
      <x:c r="DF1"/>
      <x:c r="DG1"/>
      <x:c r="DH1"/>
      <x:c r="DI1"/>
      <x:c r="DJ1"/>
      <x:c r="DK1"/>
      <x:c r="DL1"/>
      <x:c r="DM1"/>
      <x:c r="DN1"/>
      <x:c r="DO1"/>
      <x:c r="DP1"/>
      <x:c r="DQ1"/>
      <x:c r="DR1"/>
      <x:c r="DS1"/>
      <x:c r="DT1"/>
      <x:c r="DU1"/>
      <x:c r="DV1"/>
    </x:row>
    <x:row r="2" ht="18" customHeight="1">
      <x:c r="A2" s="4193" t="str">
        <x:v>VESSEL ULLAGE REPORT</x:v>
      </x:c>
      <x:c r="B2" s="4193"/>
      <x:c r="C2" s="4193"/>
      <x:c r="D2" s="4193"/>
      <x:c r="E2" s="4193"/>
      <x:c r="F2" s="4193"/>
      <x:c r="G2" s="4193"/>
      <x:c r="H2" s="4193"/>
      <x:c r="I2" s="4193"/>
      <x:c r="J2" s="4193"/>
      <x:c r="K2" s="4193"/>
      <x:c r="L2" s="4193"/>
      <x:c r="M2" s="3190"/>
      <x:c r="N2" s="3190"/>
      <x:c r="O2" s="3190"/>
      <x:c r="P2" s="3190"/>
      <x:c r="Q2" s="2072"/>
      <x:c r="R2" s="2072"/>
      <x:c r="S2" s="2072"/>
      <x:c r="T2" s="2072"/>
      <x:c r="U2" s="2072"/>
      <x:c r="V2" s="2072"/>
      <x:c r="W2" s="2072"/>
      <x:c r="X2" s="2072"/>
      <x:c r="Y2" s="207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/>
      <x:c r="DF2"/>
      <x:c r="DG2"/>
      <x:c r="DH2"/>
      <x:c r="DI2"/>
      <x:c r="DJ2"/>
      <x:c r="DK2"/>
      <x:c r="DL2"/>
      <x:c r="DM2"/>
      <x:c r="DN2"/>
      <x:c r="DO2"/>
      <x:c r="DP2"/>
      <x:c r="DQ2"/>
      <x:c r="DR2"/>
      <x:c r="DS2"/>
      <x:c r="DT2"/>
      <x:c r="DU2"/>
      <x:c r="DV2"/>
    </x:row>
    <x:row r="3" ht="13.5" customHeight="1">
      <x:c r="A3" s="4188" t="str">
        <x:v>BEFORE DISCHARGE</x:v>
      </x:c>
      <x:c r="B3" s="4188"/>
      <x:c r="C3" s="4188"/>
      <x:c r="D3" s="4188"/>
      <x:c r="E3" s="4188"/>
      <x:c r="F3" s="4188"/>
      <x:c r="G3" s="4188"/>
      <x:c r="H3" s="4188"/>
      <x:c r="I3" s="4188"/>
      <x:c r="J3" s="4188"/>
      <x:c r="K3" s="4188"/>
      <x:c r="L3" s="4188"/>
      <x:c r="M3" s="3191"/>
      <x:c r="N3" s="3191"/>
      <x:c r="O3" s="3191"/>
      <x:c r="P3" s="3191"/>
      <x:c r="Q3" s="2072"/>
      <x:c r="R3" s="2072"/>
      <x:c r="S3" s="2072"/>
      <x:c r="T3" s="2072"/>
      <x:c r="U3" s="2072"/>
      <x:c r="V3" s="2072"/>
      <x:c r="W3" s="2072"/>
      <x:c r="X3" s="2072"/>
      <x:c r="Y3" s="2072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/>
      <x:c r="DF3"/>
      <x:c r="DG3"/>
      <x:c r="DH3"/>
      <x:c r="DI3"/>
      <x:c r="DJ3"/>
      <x:c r="DK3"/>
      <x:c r="DL3"/>
      <x:c r="DM3"/>
      <x:c r="DN3"/>
      <x:c r="DO3"/>
      <x:c r="DP3"/>
      <x:c r="DQ3"/>
      <x:c r="DR3"/>
      <x:c r="DS3"/>
      <x:c r="DT3"/>
      <x:c r="DU3"/>
      <x:c r="DV3"/>
    </x:row>
    <x:row r="4" ht="18" customHeight="1">
      <x:c r="A4" s="4138" t="str">
        <x:v>VESSEL          </x:v>
      </x:c>
      <x:c r="B4" s="4138" t="str">
        <x:v>:</x:v>
      </x:c>
      <x:c r="C4" s="4129" t="n">
        <x:v>0</x:v>
      </x:c>
      <x:c r="D4" s="4129"/>
      <x:c r="E4" s="4129"/>
      <x:c r="F4" s="4129"/>
      <x:c r="G4" s="4128"/>
      <x:c r="H4" s="4128"/>
      <x:c r="I4" s="4128"/>
      <x:c r="J4" s="4020" t="str">
        <x:v>VOYAGE:</x:v>
      </x:c>
      <x:c r="K4" s="4158" t="n">
        <x:v>0</x:v>
      </x:c>
      <x:c r="L4" s="4129"/>
      <x:c r="M4" s="2839"/>
      <x:c r="N4" s="2839"/>
      <x:c r="O4" s="3193"/>
      <x:c r="P4" s="3186"/>
      <x:c r="Q4" s="2073"/>
      <x:c r="R4" s="2073"/>
      <x:c r="S4" s="2073"/>
      <x:c r="T4" s="2073"/>
      <x:c r="U4" s="2073"/>
      <x:c r="V4" s="2073"/>
      <x:c r="W4" s="2073"/>
      <x:c r="X4" s="2073"/>
      <x:c r="Y4" s="2073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  <x:c r="CU4"/>
      <x:c r="CV4"/>
      <x:c r="CW4"/>
      <x:c r="CX4"/>
      <x:c r="CY4"/>
      <x:c r="CZ4"/>
      <x:c r="DA4"/>
      <x:c r="DB4"/>
      <x:c r="DC4"/>
      <x:c r="DD4"/>
      <x:c r="DE4"/>
      <x:c r="DF4"/>
      <x:c r="DG4"/>
      <x:c r="DH4"/>
      <x:c r="DI4"/>
      <x:c r="DJ4"/>
      <x:c r="DK4"/>
      <x:c r="DL4"/>
      <x:c r="DM4"/>
      <x:c r="DN4"/>
      <x:c r="DO4"/>
      <x:c r="DP4"/>
      <x:c r="DQ4"/>
      <x:c r="DR4"/>
      <x:c r="DS4"/>
      <x:c r="DT4"/>
      <x:c r="DU4"/>
      <x:c r="DV4"/>
    </x:row>
    <x:row r="5" ht="18" customHeight="1">
      <x:c r="A5" s="4138" t="str">
        <x:v>TERMINAL      </x:v>
      </x:c>
      <x:c r="B5" s="4138" t="str">
        <x:v>:</x:v>
      </x:c>
      <x:c r="C5" s="4129" t="n">
        <x:v>0</x:v>
      </x:c>
      <x:c r="D5" s="4129"/>
      <x:c r="E5" s="4129"/>
      <x:c r="F5" s="4129"/>
      <x:c r="G5" s="4128"/>
      <x:c r="H5" s="4128"/>
      <x:c r="I5" s="4128"/>
      <x:c r="J5" s="4115" t="str">
        <x:v>DATE:                 </x:v>
      </x:c>
      <x:c r="K5" s="4189" t="n">
        <x:v>0</x:v>
      </x:c>
      <x:c r="L5" s="4189"/>
      <x:c r="M5" s="2782"/>
      <x:c r="N5" s="2782"/>
      <x:c r="O5" s="3195"/>
      <x:c r="P5" s="3195"/>
      <x:c r="Q5" s="2074"/>
      <x:c r="R5" s="2074"/>
      <x:c r="S5" s="2074"/>
      <x:c r="T5" s="3183"/>
      <x:c r="U5" s="3184"/>
      <x:c r="V5" s="3184"/>
      <x:c r="W5" s="3184"/>
      <x:c r="X5" s="3184"/>
      <x:c r="Y5" s="3185"/>
      <x:c r="Z5" s="149"/>
      <x:c r="AA5" s="149"/>
      <x:c r="AB5" s="149"/>
      <x:c r="AC5" s="149"/>
      <x:c r="AD5" s="149"/>
      <x:c r="AE5" s="149"/>
      <x:c r="AF5" s="149"/>
      <x:c r="AG5" s="149"/>
      <x:c r="AH5" s="149"/>
      <x:c r="AI5" s="149"/>
      <x:c r="AJ5" s="149"/>
      <x:c r="AK5" s="149"/>
      <x:c r="AL5" s="149"/>
      <x:c r="AM5" s="149" t="n">
        <x:v>15.555555555555555</x:v>
      </x:c>
      <x:c r="AN5" s="149" t="n">
        <x:v>0.024691358024691357</x:v>
      </x:c>
      <x:c r="AO5" s="149" t="n">
        <x:v>60.006874896972334</x:v>
      </x:c>
      <x:c r="AP5" s="149"/>
      <x:c r="AQ5" s="149"/>
      <x:c r="AR5" s="149"/>
      <x:c r="AS5" s="149"/>
      <x:c r="AT5" s="149"/>
      <x:c r="AU5" s="149"/>
      <x:c r="AV5" s="149"/>
      <x:c r="AW5" s="149"/>
      <x:c r="AX5" s="149"/>
      <x:c r="AY5" s="149"/>
      <x:c r="AZ5" s="149"/>
      <x:c r="BA5" s="149"/>
      <x:c r="BB5" s="149"/>
      <x:c r="BC5" s="149"/>
      <x:c r="BD5" s="149"/>
      <x:c r="BE5" s="149"/>
      <x:c r="BF5" s="149"/>
      <x:c r="BG5" s="149"/>
      <x:c r="BH5" s="149"/>
      <x:c r="BI5" s="149"/>
      <x:c r="BJ5" s="149"/>
      <x:c r="BK5" s="149"/>
      <x:c r="BL5" s="149"/>
      <x:c r="BM5" s="149"/>
      <x:c r="BN5" s="149"/>
      <x:c r="BO5" s="149"/>
      <x:c r="BP5" s="149"/>
      <x:c r="BQ5" s="149"/>
      <x:c r="BR5" s="149"/>
      <x:c r="BS5" s="149"/>
      <x:c r="BT5" s="149"/>
      <x:c r="BU5" s="149"/>
      <x:c r="BV5" s="149"/>
      <x:c r="BW5" s="149"/>
      <x:c r="BX5" s="149"/>
      <x:c r="BY5" s="149"/>
      <x:c r="BZ5" s="149"/>
      <x:c r="CA5" s="149"/>
      <x:c r="CB5" s="149"/>
      <x:c r="CC5" s="149"/>
      <x:c r="CD5" s="149"/>
      <x:c r="CE5" s="149"/>
      <x:c r="CF5" s="149"/>
      <x:c r="CG5" s="149"/>
      <x:c r="CH5" s="149"/>
      <x:c r="CI5" s="149"/>
      <x:c r="CJ5" s="149"/>
      <x:c r="CK5" s="149"/>
      <x:c r="CL5" s="149"/>
      <x:c r="CM5" s="149"/>
      <x:c r="CN5" s="149"/>
      <x:c r="CO5" s="149"/>
      <x:c r="CP5" s="149"/>
      <x:c r="CQ5" s="149"/>
      <x:c r="CR5" s="149"/>
      <x:c r="CS5" s="149"/>
      <x:c r="CT5" s="149"/>
      <x:c r="CU5" s="149"/>
      <x:c r="CV5" s="149"/>
      <x:c r="CW5" s="149"/>
      <x:c r="CX5" s="149"/>
      <x:c r="CY5" s="149"/>
      <x:c r="CZ5" s="149"/>
      <x:c r="DA5" s="149"/>
      <x:c r="DB5" s="149"/>
      <x:c r="DC5" s="149"/>
      <x:c r="DD5" s="149"/>
      <x:c r="DE5" s="149"/>
      <x:c r="DF5" s="149"/>
      <x:c r="DG5" s="149"/>
      <x:c r="DH5" s="149"/>
      <x:c r="DI5" s="149"/>
      <x:c r="DJ5" s="339"/>
      <x:c r="DK5" s="339"/>
      <x:c r="DL5" s="339"/>
      <x:c r="DM5" s="339"/>
      <x:c r="DN5" s="339"/>
      <x:c r="DO5" s="339"/>
      <x:c r="DP5" s="339"/>
      <x:c r="DQ5" s="339"/>
      <x:c r="DR5" s="339"/>
      <x:c r="DS5" s="339"/>
      <x:c r="DT5" s="339"/>
      <x:c r="DU5" s="339"/>
      <x:c r="DV5" s="339"/>
    </x:row>
    <x:row r="6" ht="12" customHeight="1">
      <x:c r="A6" s="4138" t="str">
        <x:v>PORT               </x:v>
      </x:c>
      <x:c r="B6" s="4138" t="str">
        <x:v>:</x:v>
      </x:c>
      <x:c r="C6" s="4129" t="n">
        <x:v>0</x:v>
      </x:c>
      <x:c r="D6" s="4129"/>
      <x:c r="E6" s="4129"/>
      <x:c r="F6" s="4128"/>
      <x:c r="G6" s="4128"/>
      <x:c r="H6" s="4128"/>
      <x:c r="I6" s="4128"/>
      <x:c r="J6" s="4020" t="str">
        <x:v>OUR REF.:</x:v>
      </x:c>
      <x:c r="K6" s="4129" t="n">
        <x:v>0</x:v>
      </x:c>
      <x:c r="L6" s="4129"/>
      <x:c r="M6" s="2839"/>
      <x:c r="N6" s="2839"/>
      <x:c r="O6" s="3186"/>
      <x:c r="P6" s="3186"/>
      <x:c r="Q6" s="2074"/>
      <x:c r="R6" s="2074"/>
      <x:c r="S6" s="2074"/>
      <x:c r="T6" s="2074"/>
      <x:c r="U6" s="2074"/>
      <x:c r="V6" s="2074"/>
      <x:c r="W6" s="2074"/>
      <x:c r="X6" s="2074"/>
      <x:c r="Y6" s="2074"/>
      <x:c r="Z6" s="1303" t="n">
        <x:v>257</x:v>
      </x:c>
      <x:c r="AA6" s="149"/>
      <x:c r="AB6" s="149"/>
      <x:c r="AC6" s="149"/>
      <x:c r="AD6" s="149"/>
      <x:c r="AE6" s="149"/>
      <x:c r="AF6" s="149"/>
      <x:c r="AG6" s="149"/>
      <x:c r="AH6" s="149"/>
      <x:c r="AI6" s="149"/>
      <x:c r="AJ6" s="149"/>
      <x:c r="AK6" s="149"/>
      <x:c r="AL6" s="149"/>
      <x:c r="AM6" s="149" t="n">
        <x:v>15.555555555555555</x:v>
      </x:c>
      <x:c r="AN6" s="149" t="n">
        <x:v>0.024691358024691357</x:v>
      </x:c>
      <x:c r="AO6" s="149" t="n">
        <x:v>60.006874896972334</x:v>
      </x:c>
      <x:c r="AP6" s="149" t="n">
        <x:v>0</x:v>
      </x:c>
      <x:c r="AQ6" s="149"/>
      <x:c r="AR6" s="149"/>
      <x:c r="AS6" s="149"/>
      <x:c r="AT6" s="149"/>
      <x:c r="AU6" s="149"/>
      <x:c r="AV6" s="149"/>
      <x:c r="AW6" s="149"/>
      <x:c r="AX6" s="149"/>
      <x:c r="AY6" s="149"/>
      <x:c r="AZ6" s="149"/>
      <x:c r="BA6" s="149"/>
      <x:c r="BB6" s="149"/>
      <x:c r="BC6" s="149"/>
      <x:c r="BD6" s="149"/>
      <x:c r="BE6" s="149"/>
      <x:c r="BF6" s="149"/>
      <x:c r="BG6" s="149"/>
      <x:c r="BH6" s="149"/>
      <x:c r="BI6" s="149"/>
      <x:c r="BJ6" s="149"/>
      <x:c r="BK6" s="149"/>
      <x:c r="BL6" s="149"/>
      <x:c r="BM6" s="149"/>
      <x:c r="BN6" s="149"/>
      <x:c r="BO6" s="149"/>
      <x:c r="BP6" s="149"/>
      <x:c r="BQ6" s="149"/>
      <x:c r="BR6" s="149"/>
      <x:c r="BS6" s="149"/>
      <x:c r="BT6" s="149"/>
      <x:c r="BU6" s="149"/>
      <x:c r="BV6" s="149"/>
      <x:c r="BW6" s="149"/>
      <x:c r="BX6" s="149"/>
      <x:c r="BY6" s="149"/>
      <x:c r="BZ6" s="149"/>
      <x:c r="CA6" s="149"/>
      <x:c r="CB6" s="149"/>
      <x:c r="CC6" s="149"/>
      <x:c r="CD6" s="149"/>
      <x:c r="CE6" s="149"/>
      <x:c r="CF6" s="149"/>
      <x:c r="CG6" s="149"/>
      <x:c r="CH6" s="149"/>
      <x:c r="CI6" s="149"/>
      <x:c r="CJ6" s="149"/>
      <x:c r="CK6" s="149"/>
      <x:c r="CL6" s="149"/>
      <x:c r="CM6" s="149"/>
      <x:c r="CN6" s="149"/>
      <x:c r="CO6" s="149"/>
      <x:c r="CP6" s="149"/>
      <x:c r="CQ6" s="149"/>
      <x:c r="CR6" s="149"/>
      <x:c r="CS6" s="149"/>
      <x:c r="CT6" s="149"/>
      <x:c r="CU6" s="149"/>
      <x:c r="CV6" s="149"/>
      <x:c r="CW6" s="149"/>
      <x:c r="CX6" s="149"/>
      <x:c r="CY6" s="149"/>
      <x:c r="CZ6" s="149"/>
      <x:c r="DA6" s="149"/>
      <x:c r="DB6" s="149"/>
      <x:c r="DC6" s="149"/>
      <x:c r="DD6" s="149"/>
      <x:c r="DE6" s="149"/>
      <x:c r="DF6" s="149"/>
      <x:c r="DG6" s="149"/>
      <x:c r="DH6" s="149"/>
      <x:c r="DI6" s="149"/>
      <x:c r="DJ6" s="339"/>
      <x:c r="DK6" s="339"/>
      <x:c r="DL6" s="339"/>
      <x:c r="DM6" s="339"/>
      <x:c r="DN6" s="339"/>
      <x:c r="DO6" s="339"/>
      <x:c r="DP6" s="339"/>
      <x:c r="DQ6" s="339"/>
      <x:c r="DR6" s="339"/>
      <x:c r="DS6" s="339"/>
      <x:c r="DT6" s="339"/>
      <x:c r="DU6" s="339"/>
      <x:c r="DV6" s="339"/>
    </x:row>
    <x:row r="7" ht="18" customHeight="1">
      <x:c r="A7" s="1883" t="str">
        <x:v>PRODUCT </x:v>
      </x:c>
      <x:c r="B7" s="1883" t="str">
        <x:v>:</x:v>
      </x:c>
      <x:c r="C7" s="3187" t="n">
        <x:v>0</x:v>
      </x:c>
      <x:c r="D7" s="3187"/>
      <x:c r="E7" s="3187"/>
      <x:c r="F7" s="1885"/>
      <x:c r="G7" s="2195"/>
      <x:c r="H7" s="2195"/>
      <x:c r="I7" s="1885"/>
      <x:c r="J7" s="2198" t="str">
        <x:v>YOUR REF.:</x:v>
      </x:c>
      <x:c r="K7" s="3188" t="n">
        <x:v>0</x:v>
      </x:c>
      <x:c r="L7" s="2839"/>
      <x:c r="M7" s="2839"/>
      <x:c r="N7" s="2839"/>
      <x:c r="O7" s="3189"/>
      <x:c r="P7" s="3189"/>
      <x:c r="Q7" s="2075"/>
      <x:c r="R7" s="2075"/>
      <x:c r="S7" s="2076"/>
      <x:c r="T7" s="2077" t="str"/>
      <x:c r="U7" s="2077"/>
      <x:c r="V7" s="2077"/>
      <x:c r="W7" s="2077"/>
      <x:c r="X7" s="2077"/>
      <x:c r="Y7" s="2077"/>
      <x:c r="Z7" s="149"/>
      <x:c r="AA7" s="149"/>
      <x:c r="AB7" s="149"/>
      <x:c r="AC7" s="149"/>
      <x:c r="AD7" s="149"/>
      <x:c r="AE7" s="149"/>
      <x:c r="AF7" s="149"/>
      <x:c r="AG7" s="149"/>
      <x:c r="AH7" s="149"/>
      <x:c r="AI7" s="149"/>
      <x:c r="AJ7" s="149"/>
      <x:c r="AK7" s="149"/>
      <x:c r="AL7" s="149"/>
      <x:c r="AM7" s="149" t="str">
        <x:v>Aternative Pressure</x:v>
      </x:c>
      <x:c r="AN7" s="149"/>
      <x:c r="AO7" s="149" t="n">
        <x:v>0</x:v>
      </x:c>
      <x:c r="AP7" s="149"/>
      <x:c r="AQ7" s="149"/>
      <x:c r="AR7" s="149"/>
      <x:c r="AS7" s="149"/>
      <x:c r="AT7" s="149"/>
      <x:c r="AU7" s="149"/>
      <x:c r="AV7" s="149"/>
      <x:c r="AW7" s="149"/>
      <x:c r="AX7" s="149"/>
      <x:c r="AY7" s="149"/>
      <x:c r="AZ7" s="149"/>
      <x:c r="BA7" s="149" t="str">
        <x:v>TABLA 5A, 5B &amp; 5 D</x:v>
      </x:c>
      <x:c r="BB7" s="149"/>
      <x:c r="BC7" s="149"/>
      <x:c r="BD7" s="149"/>
      <x:c r="BE7" s="149"/>
      <x:c r="BF7" s="149"/>
      <x:c r="BG7" s="149"/>
      <x:c r="BH7" s="149"/>
      <x:c r="BI7" s="149"/>
      <x:c r="BJ7" s="149"/>
      <x:c r="BK7" s="149"/>
      <x:c r="BL7" s="149"/>
      <x:c r="BM7" s="149"/>
      <x:c r="BN7" s="149"/>
      <x:c r="BO7" s="149"/>
      <x:c r="BP7" s="149"/>
      <x:c r="BQ7" s="149"/>
      <x:c r="BR7" s="149"/>
      <x:c r="BS7" s="149"/>
      <x:c r="BT7" s="149"/>
      <x:c r="BU7" s="149"/>
      <x:c r="BV7" s="149"/>
      <x:c r="BW7" s="149"/>
      <x:c r="BX7" s="149"/>
      <x:c r="BY7" s="149"/>
      <x:c r="BZ7" s="149"/>
      <x:c r="CA7" s="149"/>
      <x:c r="CB7" s="149"/>
      <x:c r="CC7" s="149"/>
      <x:c r="CD7" s="149"/>
      <x:c r="CE7" s="149"/>
      <x:c r="CF7" s="149"/>
      <x:c r="CG7" s="149"/>
      <x:c r="CH7" s="149"/>
      <x:c r="CI7" s="149"/>
      <x:c r="CJ7" s="149"/>
      <x:c r="CK7" s="149"/>
      <x:c r="CL7" s="149"/>
      <x:c r="CM7" s="149"/>
      <x:c r="CN7" s="149"/>
      <x:c r="CO7" s="149"/>
      <x:c r="CP7" s="149"/>
      <x:c r="CQ7" s="149"/>
      <x:c r="CR7" s="149"/>
      <x:c r="CS7" s="149"/>
      <x:c r="CT7" s="149"/>
      <x:c r="CU7" s="149"/>
      <x:c r="CV7" s="149"/>
      <x:c r="CW7" s="149"/>
      <x:c r="CX7" s="149"/>
      <x:c r="CY7" s="149"/>
      <x:c r="CZ7" s="149"/>
      <x:c r="DA7" s="149"/>
      <x:c r="DB7" s="149"/>
      <x:c r="DC7" s="149"/>
      <x:c r="DD7" s="149"/>
      <x:c r="DE7" s="149"/>
      <x:c r="DF7" s="149"/>
      <x:c r="DG7" s="149"/>
      <x:c r="DH7" s="149"/>
      <x:c r="DI7" s="149"/>
      <x:c r="DJ7" s="339"/>
      <x:c r="DK7" s="339"/>
      <x:c r="DL7" s="339"/>
      <x:c r="DM7" s="339"/>
      <x:c r="DN7" s="339"/>
      <x:c r="DO7" s="339"/>
      <x:c r="DP7" s="339"/>
      <x:c r="DQ7" s="339"/>
      <x:c r="DR7" s="339"/>
      <x:c r="DS7" s="339"/>
      <x:c r="DT7" s="339"/>
      <x:c r="DU7" s="339"/>
      <x:c r="DV7" s="339"/>
    </x:row>
    <x:row r="8" ht="15" customHeight="1">
      <x:c r="A8" s="3173" t="str">
        <x:v>Tank</x:v>
      </x:c>
      <x:c r="B8" s="3174"/>
      <x:c r="C8" s="1808" t="str">
        <x:v>Ullage</x:v>
      </x:c>
      <x:c r="D8" s="1809" t="str">
        <x:v>Ullage</x:v>
      </x:c>
      <x:c r="E8" s="1810" t="str">
        <x:v>T.O.V.</x:v>
      </x:c>
      <x:c r="F8" s="3175" t="str">
        <x:v>FREE WATER</x:v>
      </x:c>
      <x:c r="G8" s="3176"/>
      <x:c r="H8" s="3176"/>
      <x:c r="I8" s="3177" t="str">
        <x:v>G.O.V.</x:v>
      </x:c>
      <x:c r="J8" s="3174"/>
      <x:c r="K8" s="1808" t="str">
        <x:v>API</x:v>
      </x:c>
      <x:c r="L8" s="1808" t="str">
        <x:v>TEMP</x:v>
      </x:c>
      <x:c r="M8" s="2078" t="str">
        <x:v>THERMAL</x:v>
      </x:c>
      <x:c r="N8" s="1809" t="str">
        <x:v>V.C.F.</x:v>
      </x:c>
      <x:c r="O8" s="3178" t="str">
        <x:v>G.S.V.</x:v>
      </x:c>
      <x:c r="P8" s="3179"/>
      <x:c r="Q8" s="2079"/>
      <x:c r="R8" s="2079"/>
      <x:c r="S8" s="2079"/>
      <x:c r="T8" s="2079"/>
      <x:c r="U8" s="2079"/>
      <x:c r="V8" s="2079"/>
      <x:c r="W8" s="2079"/>
      <x:c r="X8" s="2079"/>
      <x:c r="Y8" s="2079"/>
      <x:c r="Z8" s="149"/>
      <x:c r="AA8" s="149"/>
      <x:c r="AB8" s="149"/>
      <x:c r="AC8" s="149"/>
      <x:c r="AD8" s="149"/>
      <x:c r="AE8" s="149"/>
      <x:c r="AF8" s="149"/>
      <x:c r="AG8" s="149"/>
      <x:c r="AH8" s="3072" t="str">
        <x:v>TABLA 6A, 6B, 6C &amp; 6D</x:v>
      </x:c>
      <x:c r="AI8" s="3072"/>
      <x:c r="AJ8" s="3072"/>
      <x:c r="AK8" s="3072"/>
      <x:c r="AL8" s="3072"/>
      <x:c r="AM8" s="3072"/>
      <x:c r="AN8" s="3072"/>
      <x:c r="AO8" s="3072"/>
      <x:c r="AP8" s="3072"/>
      <x:c r="AQ8" s="3072"/>
      <x:c r="AR8" s="3072"/>
      <x:c r="AS8" s="3072"/>
      <x:c r="AT8" s="3072"/>
      <x:c r="AU8" s="3072"/>
      <x:c r="AV8" s="3072"/>
      <x:c r="AW8" s="3072"/>
      <x:c r="AX8" s="3072"/>
      <x:c r="AY8" s="3072"/>
      <x:c r="AZ8" s="3072"/>
      <x:c r="BA8" s="3072"/>
      <x:c r="BB8" s="3072"/>
      <x:c r="BC8" s="3072"/>
      <x:c r="BD8" s="3072"/>
      <x:c r="BE8" s="3072"/>
      <x:c r="BF8" s="3072"/>
      <x:c r="BG8" s="3072"/>
      <x:c r="BH8" s="3072"/>
      <x:c r="BI8" s="3072"/>
      <x:c r="BJ8" s="3072"/>
      <x:c r="BK8" s="3072"/>
      <x:c r="BL8" s="3072"/>
      <x:c r="BM8" s="3072"/>
      <x:c r="BN8" s="3072"/>
      <x:c r="BO8" s="3072"/>
      <x:c r="BP8" s="3072"/>
      <x:c r="BQ8" s="3072"/>
      <x:c r="BR8" s="3072"/>
      <x:c r="BS8" s="3072"/>
      <x:c r="BT8" s="3072"/>
      <x:c r="BU8" s="3072"/>
      <x:c r="BV8" s="3072"/>
      <x:c r="BW8" s="3072"/>
      <x:c r="BX8" s="3072"/>
      <x:c r="BY8" s="3072"/>
      <x:c r="BZ8" s="3072"/>
      <x:c r="CA8" s="3072"/>
      <x:c r="CB8" s="3072"/>
      <x:c r="CC8" s="3072"/>
      <x:c r="CD8" s="3072"/>
      <x:c r="CE8" s="3072"/>
      <x:c r="CF8" s="3072"/>
      <x:c r="CG8" s="3072"/>
      <x:c r="CH8" s="3072"/>
      <x:c r="CI8" s="3072"/>
      <x:c r="CJ8" s="3072"/>
      <x:c r="CK8" s="3072"/>
      <x:c r="CL8" s="3072"/>
      <x:c r="CM8" s="3072"/>
      <x:c r="CN8" s="3072"/>
      <x:c r="CO8" s="3072"/>
      <x:c r="CP8" s="3072"/>
      <x:c r="CQ8" s="3072"/>
      <x:c r="CR8" s="3072"/>
      <x:c r="CS8" s="3072"/>
      <x:c r="CT8" s="3072"/>
      <x:c r="CU8" s="3072"/>
      <x:c r="CV8" s="3072"/>
      <x:c r="CW8" s="3072"/>
      <x:c r="CX8" s="3072"/>
      <x:c r="CY8" s="3072"/>
      <x:c r="CZ8" s="3072"/>
      <x:c r="DA8" s="3072"/>
      <x:c r="DB8" s="3072"/>
      <x:c r="DC8" s="3072"/>
      <x:c r="DD8" s="3072"/>
      <x:c r="DE8" s="3072"/>
      <x:c r="DF8" s="3072"/>
      <x:c r="DG8" s="149"/>
      <x:c r="DH8" s="149"/>
      <x:c r="DI8" s="149"/>
      <x:c r="DJ8" s="2080"/>
      <x:c r="DK8" s="2080"/>
      <x:c r="DL8" s="3180"/>
      <x:c r="DM8" s="3181"/>
      <x:c r="DN8" s="3181"/>
      <x:c r="DO8" s="3182"/>
      <x:c r="DP8" s="2081"/>
      <x:c r="DQ8" s="2080"/>
      <x:c r="DR8" s="2080"/>
      <x:c r="DS8" s="2080"/>
      <x:c r="DT8" s="2080"/>
      <x:c r="DU8" s="2082"/>
      <x:c r="DV8" s="2070"/>
    </x:row>
    <x:row r="9" ht="15" customHeight="1">
      <x:c r="A9" s="3162"/>
      <x:c r="B9" s="3163"/>
      <x:c r="C9" s="1811"/>
      <x:c r="D9" s="1812" t="str">
        <x:v>CORRECTED</x:v>
      </x:c>
      <x:c r="E9" s="1813"/>
      <x:c r="F9" s="3164" t="str">
        <x:v>INNAGE</x:v>
      </x:c>
      <x:c r="G9" s="3165"/>
      <x:c r="H9" s="1814" t="str">
        <x:v>VOLUME</x:v>
      </x:c>
      <x:c r="I9" s="3166" t="str">
        <x:v>VOLUME</x:v>
      </x:c>
      <x:c r="J9" s="3163"/>
      <x:c r="K9" s="1811" t="str">
        <x:v>TO</x:v>
      </x:c>
      <x:c r="L9" s="1811"/>
      <x:c r="M9" s="1815" t="str">
        <x:v>EXPANSION</x:v>
      </x:c>
      <x:c r="N9" s="1816" t="str">
        <x:v>T-2004</x:v>
      </x:c>
      <x:c r="O9" s="1817" t="str">
        <x:v>at</x:v>
      </x:c>
      <x:c r="P9" s="1818" t="str">
        <x:v>60°F</x:v>
      </x:c>
      <x:c r="Q9" s="2079"/>
      <x:c r="R9" s="2083"/>
      <x:c r="S9" s="2083"/>
      <x:c r="T9" s="2083"/>
      <x:c r="U9" s="2083"/>
      <x:c r="V9" s="2083"/>
      <x:c r="W9" s="2083"/>
      <x:c r="X9" s="2083"/>
      <x:c r="Y9" s="2083"/>
      <x:c r="Z9" s="149" t="str">
        <x:v>Metric</x:v>
      </x:c>
      <x:c r="AA9" s="149"/>
      <x:c r="AB9" s="149"/>
      <x:c r="AC9" s="149" t="str">
        <x:v>T-11</x:v>
      </x:c>
      <x:c r="AD9" s="149" t="str">
        <x:v>T-13</x:v>
      </x:c>
      <x:c r="AE9" s="1209" t="str">
        <x:v>Long</x:v>
      </x:c>
      <x:c r="AF9" s="149"/>
      <x:c r="AG9" s="149"/>
      <x:c r="AH9" s="1210" t="str">
        <x:v>54b</x:v>
      </x:c>
      <x:c r="AI9" s="149" t="str">
        <x:v>PRODUCT</x:v>
      </x:c>
      <x:c r="AJ9" s="149" t="str">
        <x:v>DENSITY</x:v>
      </x:c>
      <x:c r="AK9" s="149" t="str">
        <x:v>TEMP º C</x:v>
      </x:c>
      <x:c r="AL9" s="149"/>
      <x:c r="AM9" s="149" t="str">
        <x:v>At</x:v>
      </x:c>
      <x:c r="AN9" s="149"/>
      <x:c r="AO9" s="149"/>
      <x:c r="AP9" s="149"/>
      <x:c r="AQ9" s="149"/>
      <x:c r="AR9" s="149"/>
      <x:c r="AS9" s="149" t="str">
        <x:v>P*</x:v>
      </x:c>
      <x:c r="AT9" s="149" t="str">
        <x:v>a60</x:v>
      </x:c>
      <x:c r="AU9" s="149" t="str">
        <x:v>At</x:v>
      </x:c>
      <x:c r="AV9" s="149"/>
      <x:c r="AW9" s="149" t="str">
        <x:v>Comp. Factor</x:v>
      </x:c>
      <x:c r="AX9" s="149"/>
      <x:c r="AY9" s="149" t="str">
        <x:v>VCF</x:v>
      </x:c>
      <x:c r="AZ9" s="149" t="str">
        <x:v>DENSITY</x:v>
      </x:c>
      <x:c r="BA9" s="149" t="str">
        <x:v>Delta</x:v>
      </x:c>
      <x:c r="BB9" s="149"/>
      <x:c r="BC9" s="149"/>
      <x:c r="BD9" s="149"/>
      <x:c r="BE9" s="149"/>
      <x:c r="BF9" s="149" t="str">
        <x:v>Delta</x:v>
      </x:c>
      <x:c r="BG9" s="149" t="str">
        <x:v>Rho 60</x:v>
      </x:c>
      <x:c r="BH9" s="149"/>
      <x:c r="BI9" s="149"/>
      <x:c r="BJ9" s="149"/>
      <x:c r="BK9" s="149"/>
      <x:c r="BL9" s="149"/>
      <x:c r="BM9" s="149"/>
      <x:c r="BN9" s="149" t="str">
        <x:v>P*</x:v>
      </x:c>
      <x:c r="BO9" s="149" t="str">
        <x:v>a60</x:v>
      </x:c>
      <x:c r="BP9" s="149" t="str">
        <x:v>At</x:v>
      </x:c>
      <x:c r="BQ9" s="149"/>
      <x:c r="BR9" s="149" t="str">
        <x:v>Comp. Factor</x:v>
      </x:c>
      <x:c r="BS9" s="149"/>
      <x:c r="BT9" s="149"/>
      <x:c r="BU9" s="149" t="str">
        <x:v>DENSITY</x:v>
      </x:c>
      <x:c r="BV9" s="149" t="str">
        <x:v>Delta</x:v>
      </x:c>
      <x:c r="BW9" s="149"/>
      <x:c r="BX9" s="149"/>
      <x:c r="BY9" s="149"/>
      <x:c r="BZ9" s="149"/>
      <x:c r="CA9" s="149" t="str">
        <x:v>Delta</x:v>
      </x:c>
      <x:c r="CB9" s="149"/>
      <x:c r="CC9" s="149"/>
      <x:c r="CD9" s="149"/>
      <x:c r="CE9" s="149"/>
      <x:c r="CF9" s="149"/>
      <x:c r="CG9" s="149"/>
      <x:c r="CH9" s="149"/>
      <x:c r="CI9" s="149" t="str">
        <x:v>P*</x:v>
      </x:c>
      <x:c r="CJ9" s="149" t="str">
        <x:v>a60</x:v>
      </x:c>
      <x:c r="CK9" s="149" t="str">
        <x:v>At</x:v>
      </x:c>
      <x:c r="CL9" s="149"/>
      <x:c r="CM9" s="149" t="str">
        <x:v>Comp. Factor</x:v>
      </x:c>
      <x:c r="CN9" s="149"/>
      <x:c r="CO9" s="149"/>
      <x:c r="CP9" s="149" t="str">
        <x:v>DENSITY</x:v>
      </x:c>
      <x:c r="CQ9" s="149" t="str">
        <x:v>Delta</x:v>
      </x:c>
      <x:c r="CR9" s="149"/>
      <x:c r="CS9" s="149"/>
      <x:c r="CT9" s="149"/>
      <x:c r="CU9" s="149"/>
      <x:c r="CV9" s="149" t="str">
        <x:v>Delta</x:v>
      </x:c>
      <x:c r="CW9" s="149" t="str">
        <x:v>P*</x:v>
      </x:c>
      <x:c r="CX9" s="149"/>
      <x:c r="CY9" s="149" t="str">
        <x:v>a60</x:v>
      </x:c>
      <x:c r="CZ9" s="149" t="str">
        <x:v>Delta t</x:v>
      </x:c>
      <x:c r="DA9" s="149"/>
      <x:c r="DB9" s="149" t="str">
        <x:v>Comp. Factor</x:v>
      </x:c>
      <x:c r="DC9" s="149"/>
      <x:c r="DD9" s="149"/>
      <x:c r="DE9" s="149"/>
      <x:c r="DF9" s="149"/>
      <x:c r="DG9" s="149"/>
      <x:c r="DH9" s="149"/>
      <x:c r="DI9" s="149"/>
      <x:c r="DJ9" s="2084"/>
      <x:c r="DK9" s="2084"/>
      <x:c r="DL9" s="2085"/>
      <x:c r="DM9" s="2085"/>
      <x:c r="DN9" s="2085"/>
      <x:c r="DO9" s="2085"/>
      <x:c r="DP9" s="2085"/>
      <x:c r="DQ9" s="2084"/>
      <x:c r="DR9" s="2084"/>
      <x:c r="DS9" s="2084"/>
      <x:c r="DT9" s="2084"/>
      <x:c r="DU9" s="2082"/>
      <x:c r="DV9" s="2070"/>
    </x:row>
    <x:row r="10" ht="15" customHeight="1">
      <x:c r="A10" s="3167" t="str">
        <x:v>Nº</x:v>
      </x:c>
      <x:c r="B10" s="3168"/>
      <x:c r="C10" s="1820" t="str">
        <x:v>m</x:v>
      </x:c>
      <x:c r="D10" s="1820" t="str">
        <x:v>m</x:v>
      </x:c>
      <x:c r="E10" s="1821" t="str">
        <x:v>m3 </x:v>
      </x:c>
      <x:c r="F10" s="3169" t="str">
        <x:v>m</x:v>
      </x:c>
      <x:c r="G10" s="3170"/>
      <x:c r="H10" s="1821" t="str">
        <x:v>m3 </x:v>
      </x:c>
      <x:c r="I10" s="3171" t="str">
        <x:v>Barrels</x:v>
      </x:c>
      <x:c r="J10" s="3172"/>
      <x:c r="K10" s="1822" t="n">
        <x:v>60</x:v>
      </x:c>
      <x:c r="L10" s="1819" t="str">
        <x:v>°F</x:v>
      </x:c>
      <x:c r="M10" s="1823" t="str">
        <x:v>COEFFICIENT</x:v>
      </x:c>
      <x:c r="N10" s="1819" t="str">
        <x:v>6B</x:v>
      </x:c>
      <x:c r="O10" s="3152" t="str">
        <x:v>Barrels</x:v>
      </x:c>
      <x:c r="P10" s="3153"/>
      <x:c r="Q10" s="2086" t="str">
        <x:v>T1</x:v>
      </x:c>
      <x:c r="R10" s="2083" t="str">
        <x:v>T2</x:v>
      </x:c>
      <x:c r="S10" s="2083" t="str">
        <x:v>T3</x:v>
      </x:c>
      <x:c r="T10" s="2083" t="str">
        <x:v>Promedio</x:v>
      </x:c>
      <x:c r="U10" s="2083"/>
      <x:c r="V10" s="2083"/>
      <x:c r="W10" s="2083"/>
      <x:c r="X10" s="2083"/>
      <x:c r="Y10" s="2083"/>
      <x:c r="Z10" s="149" t="str">
        <x:v>Tons</x:v>
      </x:c>
      <x:c r="AA10" s="149" t="n">
        <x:v>903.2636677316293</x:v>
      </x:c>
      <x:c r="AB10" s="149"/>
      <x:c r="AC10" s="149" t="str">
        <x:v>WCF</x:v>
      </x:c>
      <x:c r="AD10" s="149" t="str">
        <x:v>WCF</x:v>
      </x:c>
      <x:c r="AE10" s="1209" t="str">
        <x:v>Tons</x:v>
      </x:c>
      <x:c r="AF10" s="149" t="str">
        <x:v>Density</x:v>
      </x:c>
      <x:c r="AG10" s="149" t="str">
        <x:v>Temp</x:v>
      </x:c>
      <x:c r="AH10" s="1786" t="str">
        <x:v>PRESSURE</x:v>
      </x:c>
      <x:c r="AI10" s="149"/>
      <x:c r="AJ10" s="149" t="str">
        <x:v>TO 15</x:v>
      </x:c>
      <x:c r="AK10" s="149" t="str">
        <x:v>tc 90</x:v>
      </x:c>
      <x:c r="AL10" s="149" t="str">
        <x:v>t</x:v>
      </x:c>
      <x:c r="AM10" s="149" t="str">
        <x:v>t*</x:v>
      </x:c>
      <x:c r="AN10" s="149" t="str">
        <x:v>K0</x:v>
      </x:c>
      <x:c r="AO10" s="149" t="str">
        <x:v>k1</x:v>
      </x:c>
      <x:c r="AP10" s="149" t="str">
        <x:v>k2</x:v>
      </x:c>
      <x:c r="AQ10" s="149" t="str">
        <x:v>A</x:v>
      </x:c>
      <x:c r="AR10" s="149" t="str">
        <x:v>B</x:v>
      </x:c>
      <x:c r="AS10" s="149" t="str">
        <x:v>Rho 60 *</x:v>
      </x:c>
      <x:c r="AT10" s="149" t="str">
        <x:v>Thermal Exp</x:v>
      </x:c>
      <x:c r="AU10" s="149" t="str">
        <x:v>Delta t</x:v>
      </x:c>
      <x:c r="AV10" s="149" t="str">
        <x:v>CTL</x:v>
      </x:c>
      <x:c r="AW10" s="149" t="str">
        <x:v>Fp</x:v>
      </x:c>
      <x:c r="AX10" s="149" t="str">
        <x:v>CPL</x:v>
      </x:c>
      <x:c r="AY10" s="149" t="str">
        <x:v>CTPL</x:v>
      </x:c>
      <x:c r="AZ10" s="149" t="str">
        <x:v>at T &amp; P</x:v>
      </x:c>
      <x:c r="BA10" s="149" t="str">
        <x:v>Rho 60 (m)</x:v>
      </x:c>
      <x:c r="BB10" s="149" t="str">
        <x:v>Da</x:v>
      </x:c>
      <x:c r="BC10" s="149" t="str">
        <x:v>E</x:v>
      </x:c>
      <x:c r="BD10" s="149" t="str">
        <x:v>Dt</x:v>
      </x:c>
      <x:c r="BE10" s="149" t="str">
        <x:v>Dp</x:v>
      </x:c>
      <x:c r="BF10" s="149" t="str">
        <x:v>Rho 60 (m)</x:v>
      </x:c>
      <x:c r="BG10" s="149" t="str">
        <x:v>m+1</x:v>
      </x:c>
      <x:c r="BH10" s="149"/>
      <x:c r="BI10" s="149" t="str">
        <x:v>k0</x:v>
      </x:c>
      <x:c r="BJ10" s="149" t="str">
        <x:v>k1</x:v>
      </x:c>
      <x:c r="BK10" s="149" t="str">
        <x:v>k2</x:v>
      </x:c>
      <x:c r="BL10" s="149" t="str">
        <x:v>A</x:v>
      </x:c>
      <x:c r="BM10" s="149" t="str">
        <x:v>B</x:v>
      </x:c>
      <x:c r="BN10" s="149" t="str">
        <x:v>Rho 60 *</x:v>
      </x:c>
      <x:c r="BO10" s="149" t="str">
        <x:v>Thermal Exp</x:v>
      </x:c>
      <x:c r="BP10" s="149" t="str">
        <x:v>Delta t</x:v>
      </x:c>
      <x:c r="BQ10" s="149" t="str">
        <x:v>CTL</x:v>
      </x:c>
      <x:c r="BR10" s="149" t="str">
        <x:v>Fp</x:v>
      </x:c>
      <x:c r="BS10" s="149" t="str">
        <x:v>CPL</x:v>
      </x:c>
      <x:c r="BT10" s="149" t="str">
        <x:v>CTPL</x:v>
      </x:c>
      <x:c r="BU10" s="149" t="str">
        <x:v>at T &amp; P</x:v>
      </x:c>
      <x:c r="BV10" s="149" t="str">
        <x:v>Rho 60 (m)</x:v>
      </x:c>
      <x:c r="BW10" s="149" t="str">
        <x:v>Da</x:v>
      </x:c>
      <x:c r="BX10" s="149" t="str">
        <x:v>E</x:v>
      </x:c>
      <x:c r="BY10" s="149" t="str">
        <x:v>Dt</x:v>
      </x:c>
      <x:c r="BZ10" s="149" t="str">
        <x:v>Dp</x:v>
      </x:c>
      <x:c r="CA10" s="149" t="str">
        <x:v>Rho 60 (m)</x:v>
      </x:c>
      <x:c r="CB10" s="149"/>
      <x:c r="CC10" s="149"/>
      <x:c r="CD10" s="149" t="str">
        <x:v>k0</x:v>
      </x:c>
      <x:c r="CE10" s="149" t="str">
        <x:v>k1</x:v>
      </x:c>
      <x:c r="CF10" s="149" t="str">
        <x:v>k2</x:v>
      </x:c>
      <x:c r="CG10" s="149" t="str">
        <x:v>A</x:v>
      </x:c>
      <x:c r="CH10" s="149" t="str">
        <x:v>B</x:v>
      </x:c>
      <x:c r="CI10" s="149" t="str">
        <x:v>Rho 60 *</x:v>
      </x:c>
      <x:c r="CJ10" s="149" t="str">
        <x:v>Thermal Exp</x:v>
      </x:c>
      <x:c r="CK10" s="149" t="str">
        <x:v>Delta t</x:v>
      </x:c>
      <x:c r="CL10" s="149" t="str">
        <x:v>CTL</x:v>
      </x:c>
      <x:c r="CM10" s="149" t="str">
        <x:v>Fp</x:v>
      </x:c>
      <x:c r="CN10" s="149" t="str">
        <x:v>CPL</x:v>
      </x:c>
      <x:c r="CO10" s="149" t="str">
        <x:v>CTPL</x:v>
      </x:c>
      <x:c r="CP10" s="149" t="str">
        <x:v>at T &amp; P</x:v>
      </x:c>
      <x:c r="CQ10" s="149" t="str">
        <x:v>Rho 60 (m)</x:v>
      </x:c>
      <x:c r="CR10" s="149" t="str">
        <x:v>Da</x:v>
      </x:c>
      <x:c r="CS10" s="149" t="str">
        <x:v>E</x:v>
      </x:c>
      <x:c r="CT10" s="149" t="str">
        <x:v>Dt</x:v>
      </x:c>
      <x:c r="CU10" s="149" t="str">
        <x:v>Dp</x:v>
      </x:c>
      <x:c r="CV10" s="149" t="str">
        <x:v>Rho 60 (m)</x:v>
      </x:c>
      <x:c r="CW10" s="149" t="str">
        <x:v>Rho 60 *</x:v>
      </x:c>
      <x:c r="CX10" s="149" t="str">
        <x:v>CTL</x:v>
      </x:c>
      <x:c r="CY10" s="149" t="str">
        <x:v>Thermal Exp</x:v>
      </x:c>
      <x:c r="CZ10" s="149" t="str">
        <x:v>Obs. Temp</x:v>
      </x:c>
      <x:c r="DA10" s="149" t="str">
        <x:v>CTL</x:v>
      </x:c>
      <x:c r="DB10" s="149" t="str">
        <x:v>Fp</x:v>
      </x:c>
      <x:c r="DC10" s="149" t="str">
        <x:v>CPL</x:v>
      </x:c>
      <x:c r="DD10" s="149" t="str">
        <x:v>CTPL *</x:v>
      </x:c>
      <x:c r="DE10" s="149" t="str">
        <x:v>CTL</x:v>
      </x:c>
      <x:c r="DF10" s="149" t="str">
        <x:v>CTPL</x:v>
      </x:c>
      <x:c r="DG10" s="1210" t="str">
        <x:v>1A</x:v>
      </x:c>
      <x:c r="DH10" s="1210" t="str">
        <x:v>1B</x:v>
      </x:c>
      <x:c r="DI10" s="149"/>
      <x:c r="DJ10" s="144"/>
      <x:c r="DK10" s="144"/>
      <x:c r="DL10" s="2087"/>
      <x:c r="DM10" s="2087"/>
      <x:c r="DN10" s="2088"/>
      <x:c r="DO10" s="2089"/>
      <x:c r="DP10" s="2087" t="str">
        <x:v>RHO</x:v>
      </x:c>
      <x:c r="DQ10" s="2087" t="str">
        <x:v>K0</x:v>
      </x:c>
      <x:c r="DR10" s="2090" t="str">
        <x:v>K1</x:v>
      </x:c>
      <x:c r="DS10" s="2091" t="str">
        <x:v>A1</x:v>
      </x:c>
      <x:c r="DT10" s="2091" t="str">
        <x:v>A2</x:v>
      </x:c>
      <x:c r="DU10" s="2092" t="str">
        <x:v>ALPHA</x:v>
      </x:c>
      <x:c r="DV10" s="2093" t="str">
        <x:v>VCF</x:v>
      </x:c>
    </x:row>
    <x:row r="11" ht="15.949999809265137" customHeight="1">
      <x:c r="A11" s="3154" t="str">
        <x:v>1 Port </x:v>
      </x:c>
      <x:c r="B11" s="3155"/>
      <x:c r="C11" s="1824" t="n">
        <x:v>4</x:v>
      </x:c>
      <x:c r="D11" s="1825" t="n">
        <x:v>4</x:v>
      </x:c>
      <x:c r="E11" s="1826" t="n">
        <x:v>2000</x:v>
      </x:c>
      <x:c r="F11" s="3156" t="str">
        <x:v>N/F</x:v>
      </x:c>
      <x:c r="G11" s="3157"/>
      <x:c r="H11" s="1844" t="n">
        <x:v>2.02</x:v>
      </x:c>
      <x:c r="I11" s="3158" t="n">
        <x:v>12566.92</x:v>
      </x:c>
      <x:c r="J11" s="3159"/>
      <x:c r="K11" s="1827" t="n">
        <x:v>45.8</x:v>
      </x:c>
      <x:c r="L11" s="2204" t="n">
        <x:v>82.6</x:v>
      </x:c>
      <x:c r="M11" s="1828" t="n">
        <x:v>0</x:v>
      </x:c>
      <x:c r="N11" s="2207" t="n">
        <x:v>0.98821</x:v>
      </x:c>
      <x:c r="O11" s="3160" t="n">
        <x:v>12418.76</x:v>
      </x:c>
      <x:c r="P11" s="3161"/>
      <x:c r="Q11" s="285" t="n">
        <x:v>25</x:v>
      </x:c>
      <x:c r="R11" s="2094" t="n">
        <x:v>35</x:v>
      </x:c>
      <x:c r="S11" s="285" t="n">
        <x:v>24.3</x:v>
      </x:c>
      <x:c r="T11" s="2095" t="n">
        <x:v>28.099999999999998</x:v>
      </x:c>
      <x:c r="U11" s="2096"/>
      <x:c r="V11" s="2096"/>
      <x:c r="W11" s="2096"/>
      <x:c r="X11" s="286" t="n">
        <x:v>1.000123738</x:v>
      </x:c>
      <x:c r="Y11" s="2095"/>
      <x:c r="Z11" s="1583" t="n">
        <x:v>1572.0908284000002</x:v>
      </x:c>
      <x:c r="AA11" s="1379" t="n">
        <x:v>0</x:v>
      </x:c>
      <x:c r="AB11" s="1302" t="n">
        <x:v>82.6</x:v>
      </x:c>
      <x:c r="AC11" s="1582" t="n">
        <x:v>0.12459</x:v>
      </x:c>
      <x:c r="AD11" s="1582" t="n">
        <x:v>0.12659</x:v>
      </x:c>
      <x:c r="AE11" s="1368" t="n">
        <x:f t="shared" ref="AE11:AE34" si="0">IF(E11="","",AC11*O11)</x:f>
        <x:v>1547.2533084000002</x:v>
      </x:c>
      <x:c r="AF11" s="149" t="n">
        <x:v>568779.208</x:v>
      </x:c>
      <x:c r="AG11" s="149" t="n">
        <x:v>1025789.576</x:v>
      </x:c>
      <x:c r="AH11" s="1787" t="n">
        <x:v>0</x:v>
      </x:c>
      <x:c r="AI11" s="149" t="n">
        <x:v>3</x:v>
      </x:c>
      <x:c r="AJ11" s="1584" t="n">
        <x:v>797.2970332769316</x:v>
      </x:c>
      <x:c r="AK11" s="1302" t="n">
        <x:v>28.111111111111107</x:v>
      </x:c>
      <x:c r="AL11" s="149" t="n">
        <x:v>0.04462081128747795</x:v>
      </x:c>
      <x:c r="AM11" s="149" t="n">
        <x:f t="shared" ref="AM11:AM35" si="1">(AK11-($AJ$71+($AJ$72+($AJ$73+($AJ$74+($AJ$75+($AJ$76+($AJ$77+$AJ$78*AL11)*AL11)*AL11)*AL11)*AL11)*AL11)*AL11)*AL11)*1.8+32</x:f>
        <x:v>82.6127257306854</x:v>
      </x:c>
      <x:c r="AN11" s="149" t="n">
        <x:f t="shared" ref="AN11:AN35" si="2">IF(AA11=0,VLOOKUP($AI11,$AI$71:$AN$76,6),0)</x:f>
        <x:v>330.301</x:v>
      </x:c>
      <x:c r="AO11" s="149" t="n">
        <x:f t="shared" ref="AO11:AO35" si="3">IF(AA11=0,VLOOKUP(AI11,$AI$71:$AO$76,7),0)</x:f>
        <x:v>0</x:v>
      </x:c>
      <x:c r="AP11" s="149" t="n">
        <x:f t="shared" ref="AP11:AP35" si="4">IF(AA11=0,VLOOKUP($AI11,$AI$71:$AP$76,8),0)</x:f>
        <x:v>0</x:v>
      </x:c>
      <x:c r="AQ11" s="149" t="n">
        <x:v>0.0000035722005640175092</x:v>
      </x:c>
      <x:c r="AR11" s="149" t="n">
        <x:v>2</x:v>
      </x:c>
      <x:c r="AS11" s="149" t="n">
        <x:v>797.299881374722</x:v>
      </x:c>
      <x:c r="AT11" s="149" t="n">
        <x:v>0.0005195968261169102</x:v>
      </x:c>
      <x:c r="AU11" s="149" t="n">
        <x:v>0</x:v>
      </x:c>
      <x:c r="AV11" s="149" t="n">
        <x:v>1</x:v>
      </x:c>
      <x:c r="AW11" s="149" t="n">
        <x:v>0.4743624098959567</x:v>
      </x:c>
      <x:c r="AX11" s="1303" t="n">
        <x:v>1</x:v>
      </x:c>
      <x:c r="AY11" s="149" t="n">
        <x:v>1</x:v>
      </x:c>
      <x:c r="AZ11" s="149" t="n">
        <x:v>797.2970332769316</x:v>
      </x:c>
      <x:c r="BA11" s="149" t="n">
        <x:v>0</x:v>
      </x:c>
      <x:c r="BB11" s="149" t="n">
        <x:f t="shared" ref="BB11:BB35" si="5">IF(AA11=0,VLOOKUP($AI11,$AI$71:$AQ$77,9),0)</x:f>
        <x:v>2</x:v>
      </x:c>
      <x:c r="BC11" s="149" t="n">
        <x:v>0</x:v>
      </x:c>
      <x:c r="BD11" s="149" t="n">
        <x:v>0</x:v>
      </x:c>
      <x:c r="BE11" s="149" t="n">
        <x:v>0</x:v>
      </x:c>
      <x:c r="BF11" s="149" t="n">
        <x:v>0</x:v>
      </x:c>
      <x:c r="BG11" s="149" t="n">
        <x:v>797.2970332769316</x:v>
      </x:c>
      <x:c r="BH11" s="149" t="n">
        <x:v>3</x:v>
      </x:c>
      <x:c r="BI11" s="149" t="n">
        <x:f t="shared" ref="BI11:BI35" si="6">IF(AA11=0,VLOOKUP(BH11,$AI$71:$AN$76,6),0)</x:f>
        <x:v>330.301</x:v>
      </x:c>
      <x:c r="BJ11" s="149" t="n">
        <x:f t="shared" ref="BJ11:BJ35" si="7">IF(AA11=0,VLOOKUP(BH11,$AI$71:$AO$76,7),0)</x:f>
        <x:v>0</x:v>
      </x:c>
      <x:c r="BK11" s="149" t="n">
        <x:f t="shared" ref="BK11:BK35" si="8">IF(AA11=0,VLOOKUP(BH11,$AI$71:$AP$76,8),0)</x:f>
        <x:v>0</x:v>
      </x:c>
      <x:c r="BL11" s="149" t="n">
        <x:v>0.0000035722005640175092</x:v>
      </x:c>
      <x:c r="BM11" s="149" t="n">
        <x:v>2</x:v>
      </x:c>
      <x:c r="BN11" s="149" t="n">
        <x:v>797.299881374722</x:v>
      </x:c>
      <x:c r="BO11" s="149" t="n">
        <x:v>0.0005195968261169102</x:v>
      </x:c>
      <x:c r="BP11" s="149" t="n">
        <x:v>0</x:v>
      </x:c>
      <x:c r="BQ11" s="149" t="n">
        <x:v>1</x:v>
      </x:c>
      <x:c r="BR11" s="149" t="n">
        <x:v>0.4743624098959567</x:v>
      </x:c>
      <x:c r="BS11" s="149" t="n">
        <x:v>1</x:v>
      </x:c>
      <x:c r="BT11" s="149" t="n">
        <x:v>1</x:v>
      </x:c>
      <x:c r="BU11" s="149" t="n">
        <x:v>797.2970332769316</x:v>
      </x:c>
      <x:c r="BV11" s="149" t="n">
        <x:v>0</x:v>
      </x:c>
      <x:c r="BW11" s="149" t="n">
        <x:f t="shared" ref="BW11:BW35" si="9">IF(S11=0,VLOOKUP($AI11,$AI$71:$AQ$77,9),0)</x:f>
        <x:v>0</x:v>
      </x:c>
      <x:c r="BX11" s="149" t="n">
        <x:v>0</x:v>
      </x:c>
      <x:c r="BY11" s="149" t="n">
        <x:v>0</x:v>
      </x:c>
      <x:c r="BZ11" s="149" t="n">
        <x:v>0</x:v>
      </x:c>
      <x:c r="CA11" s="149" t="n">
        <x:v>0</x:v>
      </x:c>
      <x:c r="CB11" s="149" t="n">
        <x:v>797.2970332769316</x:v>
      </x:c>
      <x:c r="CC11" s="149" t="n">
        <x:v>3</x:v>
      </x:c>
      <x:c r="CD11" s="149" t="n">
        <x:f t="shared" ref="CD11:CD35" si="10">IF(AA11=0,VLOOKUP(CC11,$AI$71:$AN$76,6),0)</x:f>
        <x:v>330.301</x:v>
      </x:c>
      <x:c r="CE11" s="149" t="n">
        <x:f t="shared" ref="CE11:CE35" si="11">IF(AA11=0,VLOOKUP(CC11,$AI$71:$AO$76,7),0)</x:f>
        <x:v>0</x:v>
      </x:c>
      <x:c r="CF11" s="149" t="n">
        <x:f t="shared" ref="CF11:CF35" si="12">IF(AA11=0,VLOOKUP(CC11,$AI$71:$AP$76,8),0)</x:f>
        <x:v>0</x:v>
      </x:c>
      <x:c r="CG11" s="149" t="n">
        <x:v>0.0000035722005640175092</x:v>
      </x:c>
      <x:c r="CH11" s="149" t="n">
        <x:v>2</x:v>
      </x:c>
      <x:c r="CI11" s="149" t="n">
        <x:v>797.2970332769316</x:v>
      </x:c>
      <x:c r="CJ11" s="149" t="n">
        <x:v>0.0005196005383224088</x:v>
      </x:c>
      <x:c r="CK11" s="149" t="n">
        <x:v>0</x:v>
      </x:c>
      <x:c r="CL11" s="149" t="n">
        <x:v>1</x:v>
      </x:c>
      <x:c r="CM11" s="149" t="n">
        <x:v>0.47436664253338545</x:v>
      </x:c>
      <x:c r="CN11" s="149" t="n">
        <x:v>1</x:v>
      </x:c>
      <x:c r="CO11" s="149" t="n">
        <x:v>1</x:v>
      </x:c>
      <x:c r="CP11" s="149" t="n">
        <x:v>797.2970332769316</x:v>
      </x:c>
      <x:c r="CQ11" s="149" t="n">
        <x:v>0</x:v>
      </x:c>
      <x:c r="CR11" s="149" t="n">
        <x:f t="shared" ref="CR11:CR35" si="13">IF(AA11=0,VLOOKUP($AI11,$AI$71:$AQ$77,9),0)</x:f>
        <x:v>2</x:v>
      </x:c>
      <x:c r="CS11" s="149" t="n">
        <x:v>0</x:v>
      </x:c>
      <x:c r="CT11" s="149" t="n">
        <x:v>0</x:v>
      </x:c>
      <x:c r="CU11" s="149" t="n">
        <x:v>0</x:v>
      </x:c>
      <x:c r="CV11" s="149" t="n">
        <x:v>0</x:v>
      </x:c>
      <x:c r="CW11" s="149" t="n">
        <x:v>797.2970332769316</x:v>
      </x:c>
      <x:c r="CX11" s="149" t="n">
        <x:v>1</x:v>
      </x:c>
      <x:c r="CY11" s="149" t="n">
        <x:v>0.0005196005383224088</x:v>
      </x:c>
      <x:c r="CZ11" s="1596" t="n">
        <x:v>22.605850833713063</x:v>
      </x:c>
      <x:c r="DA11" s="149" t="n">
        <x:v>0.9882135563492671</x:v>
      </x:c>
      <x:c r="DB11" s="149" t="n">
        <x:v>0.6489513677554516</x:v>
      </x:c>
      <x:c r="DC11" s="149" t="n">
        <x:v>1</x:v>
      </x:c>
      <x:c r="DD11" s="149" t="n">
        <x:v>0.988213556349267</x:v>
      </x:c>
      <x:c r="DE11" s="149" t="n">
        <x:v>0.9882135563492671</x:v>
      </x:c>
      <x:c r="DF11" s="1210" t="n">
        <x:v>0.98821</x:v>
      </x:c>
      <x:c r="DG11" s="1210" t="n">
        <x:v>0.9921</x:v>
      </x:c>
      <x:c r="DH11" s="1210" t="n">
        <x:v>0.991</x:v>
      </x:c>
      <x:c r="DI11" s="149"/>
      <x:c r="DJ11" s="1255" t="n">
        <x:v>3</x:v>
      </x:c>
      <x:c r="DK11" s="2097" t="n">
        <x:v>46</x:v>
      </x:c>
      <x:c r="DL11" s="2098" t="n">
        <x:v>796.3954816901409</x:v>
      </x:c>
      <x:c r="DM11" s="2097" t="n">
        <x:v>82.5</x:v>
      </x:c>
      <x:c r="DN11" s="2099" t="n">
        <x:f t="shared" ref="DN11:DN35" si="14">IF($K$10=15,DM11-15,IF($K$10=20,DM11-20,DM11-60))</x:f>
        <x:v>22.5</x:v>
      </x:c>
      <x:c r="DO11" s="2089"/>
      <x:c r="DP11" s="2100" t="n">
        <x:v>796.4</x:v>
      </x:c>
      <x:c r="DQ11" s="1861" t="n">
        <x:f t="shared" ref="DQ11:DQ35" si="15">IF(K11&lt;2,ROUND(LOOKUP(DJ11,$DR$71:$DT$76)*1.8,8),LOOKUP(DJ11,$DR$71:$DT$76))</x:f>
        <x:v>1</x:v>
      </x:c>
      <x:c r="DR11" s="1861" t="n">
        <x:f t="shared" ref="DR11:DR35" si="16">IF(K11&lt;2,ROUND(LOOKUP(DJ11,$DR$71:$DU$76)*1.8,8),LOOKUP(DJ11,$DR$71:$DU$76))</x:f>
        <x:v>1</x:v>
      </x:c>
      <x:c r="DS11" s="2101" t="n">
        <x:v>0.000001576657995</x:v>
      </x:c>
      <x:c r="DT11" s="2102" t="n">
        <x:v>1</x:v>
      </x:c>
      <x:c r="DU11" s="2103" t="n">
        <x:v>1.000001576657995</x:v>
      </x:c>
      <x:c r="DV11" s="2104" t="n">
        <x:v>0</x:v>
      </x:c>
    </x:row>
    <x:row r="12" ht="15.949999809265137" customHeight="1">
      <x:c r="A12" s="3064" t="str">
        <x:v>1 Stbd.</x:v>
      </x:c>
      <x:c r="B12" s="3065"/>
      <x:c r="C12" s="1829" t="n">
        <x:v>4</x:v>
      </x:c>
      <x:c r="D12" s="1830" t="n">
        <x:v>4</x:v>
      </x:c>
      <x:c r="E12" s="1098" t="n">
        <x:v>4126.321</x:v>
      </x:c>
      <x:c r="F12" s="3066" t="str">
        <x:v>N/F</x:v>
      </x:c>
      <x:c r="G12" s="3067"/>
      <x:c r="H12" s="1845" t="n">
        <x:v>0</x:v>
      </x:c>
      <x:c r="I12" s="3068" t="n">
        <x:f t="shared" ref="I12:I34" si="17">IF(E12&lt;&gt;"",ROUND((E12-H12)*6.289812,2),"")</x:f>
        <x:v>25953.78</x:v>
      </x:c>
      <x:c r="J12" s="3069"/>
      <x:c r="K12" s="1831" t="n">
        <x:v>29.7</x:v>
      </x:c>
      <x:c r="L12" s="2205" t="n">
        <x:f t="shared" ref="L12:L34" si="18">IF(E12&lt;&gt;"",ROUND(((T12*1.8)+32),1),"")</x:f>
        <x:v>75.9</x:v>
      </x:c>
      <x:c r="M12" s="1832" t="n">
        <x:v>0</x:v>
      </x:c>
      <x:c r="N12" s="2208" t="n">
        <x:f t="shared" ref="N12:N34" si="19">IF(E12="","",IF(AND($N$10="1A",AJ12&gt;966),DG12,IF(AND($N$10="1B",AJ12&lt;966),DH12,IF($N$9="T-2004",DF12,DV12))))</x:f>
        <x:v>0.99294</x:v>
      </x:c>
      <x:c r="O12" s="3070" t="n">
        <x:v>25770.55</x:v>
      </x:c>
      <x:c r="P12" s="3071"/>
      <x:c r="Q12" s="285" t="n">
        <x:v>24.8</x:v>
      </x:c>
      <x:c r="R12" s="2094" t="n">
        <x:v>24.3</x:v>
      </x:c>
      <x:c r="S12" s="285" t="n">
        <x:v>24.1</x:v>
      </x:c>
      <x:c r="T12" s="2095" t="n">
        <x:f t="shared" ref="T12:T34" si="20">AVERAGE(Q12:S12)</x:f>
        <x:v>24.400000000000002</x:v>
      </x:c>
      <x:c r="U12" s="2096"/>
      <x:c r="V12" s="2096"/>
      <x:c r="W12" s="2096"/>
      <x:c r="X12" s="286" t="n">
        <x:f t="shared" ref="X12:X34" si="21">ROUND((1.000149926*$K12-1.199407795*0.001)/$K12,5)</x:f>
        <x:v>1.00011</x:v>
      </x:c>
      <x:c r="Y12" s="2095"/>
      <x:c r="Z12" s="1583" t="n">
        <x:f t="shared" ref="Z12:Z34" si="22">IF(E12="","",IF($K$10=60,O12*AD12,O12*K12*X12))</x:f>
        <x:v>3588.5490875</x:v>
      </x:c>
      <x:c r="AA12" s="1379" t="n">
        <x:f t="shared" ref="AA12:AA35" si="23">IF($L$10="°F",M12,M12/1.8)</x:f>
        <x:v>0</x:v>
      </x:c>
      <x:c r="AB12" s="1302" t="n">
        <x:f t="shared" ref="AB12:AB34" si="24">IF(E12="","",IF($L$10="°C",L12*1.8+32,ROUND(L12,1)))</x:f>
        <x:v>75.9</x:v>
      </x:c>
      <x:c r="AC12" s="1582" t="n">
        <x:f t="shared" ref="AC12:AC34" si="25">ROUND((141.3819577/($K12+131.5)-0.001199407795)*0.1564763335,5)</x:f>
        <x:v>0.13705</x:v>
      </x:c>
      <x:c r="AD12" s="1582" t="n">
        <x:f t="shared" ref="AD12:AD34" si="26">ROUND((141.3819577/($K12+131.5)-0.001199407795)*0.1589872949,5)</x:f>
        <x:v>0.13925</x:v>
      </x:c>
      <x:c r="AE12" s="1368" t="n">
        <x:f t="shared" si="0"/>
        <x:v>3531.8538775</x:v>
      </x:c>
      <x:c r="AF12" s="149" t="n">
        <x:v>765385.335</x:v>
      </x:c>
      <x:c r="AG12" s="149" t="n">
        <x:f t="shared" ref="AG12:AG34" si="27">IF(E12="","",L12*O12)</x:f>
        <x:v>1955984.745</x:v>
      </x:c>
      <x:c r="AH12" s="1787" t="n">
        <x:v>0</x:v>
      </x:c>
      <x:c r="AI12" s="149" t="n">
        <x:f t="shared" ref="AI12:AI34" si="28">IF(AH$9="54a",1,IF(AH$9="54D",6,IF(AJ12&lt;=770.352,5,IF(AJ12&lt;=787.5195,4,IF(AJ12&lt;=838.3127,3,IF(AJ12&lt;=1163.5,2,))))))</x:f>
        <x:v>2</x:v>
      </x:c>
      <x:c r="AJ12" s="1584" t="n">
        <x:f t="shared" ref="AJ12:AJ35" si="29">IF($K$10=60,(141.5/(K12+131.5)*999.016),IF(AND(K12&lt;1,$K$10=60),K12*999.016,K12*1000))</x:f>
        <x:v>876.9278163771712</x:v>
      </x:c>
      <x:c r="AK12" s="1302" t="n">
        <x:f t="shared" ref="AK12:AK34" si="30">IF($L$10="°F",(AB12-32)/1.8,L12)</x:f>
        <x:v>24.388888888888893</x:v>
      </x:c>
      <x:c r="AL12" s="149" t="n">
        <x:f t="shared" ref="AL12:AL34" si="31">AK12/630</x:f>
        <x:v>0.03871252204585539</x:v>
      </x:c>
      <x:c r="AM12" s="149" t="n">
        <x:f t="shared" si="1"/>
        <x:v>75.91096991621221</x:v>
      </x:c>
      <x:c r="AN12" s="149" t="n">
        <x:f t="shared" si="2"/>
        <x:v>103.872</x:v>
      </x:c>
      <x:c r="AO12" s="149" t="n">
        <x:f t="shared" si="3"/>
        <x:v>0.2701</x:v>
      </x:c>
      <x:c r="AP12" s="149" t="n">
        <x:f t="shared" si="4"/>
        <x:v>0</x:v>
      </x:c>
      <x:c r="AQ12" s="149" t="n">
        <x:f t="shared" ref="AQ12:AQ34" si="32">IF(AA12=0,(0.01374979547/2*(($AN12/AJ12+$AO$11)*1/AJ12+$AP$11)),0)</x:f>
        <x:v>9.286178847383129e-7</x:v>
      </x:c>
      <x:c r="AR12" s="149" t="n">
        <x:f t="shared" ref="AR12:AR34" si="33">IF(AA12=0,(2*$AN$11+$AO$11*AJ12)/($AN$11+($AO$11+$AP$11*AJ12)*AJ12),0)</x:f>
        <x:v>2</x:v>
      </x:c>
      <x:c r="AS12" s="149" t="n">
        <x:f t="shared" ref="AS12:AS34" si="34">IF($AA12=0,ROUND(AJ12*(1+(EXP(AQ12*(1+0.8*AQ12))-1)/(1+AQ12*(1+1.6*AQ12)*AR12)),12),(AJ12*(EXP(0.5*$AA12*0.01374979547*(1+0.4*$AA12*0.01374979547)))))</x:f>
        <x:v>876.928630707496</x:v>
      </x:c>
      <x:c r="AT12" s="149" t="n">
        <x:f t="shared" ref="AT12:AT34" si="35">IF(AA12=0,($AN12/AS12+$AO12)*1/AS12+$AP12,AA12)</x:f>
        <x:v>0.00044308027191304627</x:v>
      </x:c>
      <x:c r="AU12" s="149" t="n">
        <x:f t="shared" ref="AU12:AU35" si="36">$AO$6-$AO$5</x:f>
        <x:v>0</x:v>
      </x:c>
      <x:c r="AV12" s="149" t="n">
        <x:f t="shared" ref="AV12:AV34" si="37">ROUND(EXP(-AT12*AU12*(1+0.8*AT12*(AU12+0.01374979547))),25)</x:f>
        <x:v>1</x:v>
      </x:c>
      <x:c r="AW12" s="149" t="n">
        <x:f t="shared" ref="AW12:AW34" si="38">EXP(-1.9947+0.00013427*AU12+((793920+2326*AU12)/AS12^2))</x:f>
        <x:v>0.38201346923225643</x:v>
      </x:c>
      <x:c r="AX12" s="1303" t="n">
        <x:f t="shared" ref="AX12:AX34" si="39">1/(1-10^-5*AW12*0)</x:f>
        <x:v>1</x:v>
      </x:c>
      <x:c r="AY12" s="149" t="n">
        <x:f t="shared" ref="AY12:AY34" si="40">ROUND(AX12*AV12,25)</x:f>
        <x:v>1</x:v>
      </x:c>
      <x:c r="AZ12" s="149" t="n">
        <x:f t="shared" ref="AZ12:AZ34" si="41">AY12*$AJ12</x:f>
        <x:v>876.9278163771712</x:v>
      </x:c>
      <x:c r="BA12" s="149" t="n">
        <x:f t="shared" ref="BA12:BA34" si="42">$AJ12-AZ12</x:f>
        <x:v>0</x:v>
      </x:c>
      <x:c r="BB12" s="149" t="n">
        <x:f t="shared" si="5"/>
        <x:v>1.3</x:v>
      </x:c>
      <x:c r="BC12" s="149" t="n">
        <x:f t="shared" ref="BC12:BC34" si="43">BA12/AY12</x:f>
        <x:v>0</x:v>
      </x:c>
      <x:c r="BD12" s="149" t="n">
        <x:f t="shared" ref="BD12:BD34" si="44">BB12*AT12*$AU12*(1+1.6*AT12*$AU12)</x:f>
        <x:v>0</x:v>
      </x:c>
      <x:c r="BE12" s="149" t="n">
        <x:f t="shared" ref="BE12:BE34" si="45">-(2*AX12*0*AW12*(7.9392+0.02326*AK12))/AS12^2</x:f>
        <x:v>0</x:v>
      </x:c>
      <x:c r="BF12" s="149" t="n">
        <x:f t="shared" ref="BF12:BF34" si="46">BC12/(1+BD12+BE12)</x:f>
        <x:v>0</x:v>
      </x:c>
      <x:c r="BG12" s="149" t="n">
        <x:f t="shared" ref="BG12:BG34" si="47">BF12+$AJ12</x:f>
        <x:v>876.9278163771712</x:v>
      </x:c>
      <x:c r="BH12" s="149" t="n">
        <x:f t="shared" ref="BH12:BH34" si="48">IF($AH$9="54a",1,IF($AH$9="54D",6,IF(BG12&lt;=770.352,5,IF(BG12&lt;=787.5195,4,IF(BG12&lt;=838.3127,3,IF(BG12&lt;=1163.5,2,))))))</x:f>
        <x:v>2</x:v>
      </x:c>
      <x:c r="BI12" s="149" t="n">
        <x:f t="shared" si="6"/>
        <x:v>103.872</x:v>
      </x:c>
      <x:c r="BJ12" s="149" t="n">
        <x:f t="shared" si="7"/>
        <x:v>0.2701</x:v>
      </x:c>
      <x:c r="BK12" s="149" t="n">
        <x:f t="shared" si="8"/>
        <x:v>0</x:v>
      </x:c>
      <x:c r="BL12" s="149" t="n">
        <x:f t="shared" ref="BL12:BL34" si="49">IF(AA12=0,(0.01374979547/2*((BI12/BG12+BJ12)*1/BG12+BK12)),0)</x:f>
        <x:v>0.000003046135248818407</x:v>
      </x:c>
      <x:c r="BM12" s="149" t="n">
        <x:f t="shared" ref="BM12:BM34" si="50">IF(AA12=0,(2*BI12+BJ12*BG12)/(BI12+(BJ12+BK12*BG12)*BG12),0)</x:f>
        <x:v>1.3048511667689486</x:v>
      </x:c>
      <x:c r="BN12" s="149" t="n">
        <x:f t="shared" ref="BN12:BN34" si="51">IF($AA12=0,ROUND(BG12*(1+(EXP(BL12*(1+0.8*BL12))-1)/(1+BL12*(1+1.6*BL12)*BM12)),12),(BG12*(EXP(0.5*$AA12*0.01374979547*(1+0.4*$AA12*0.01374979547)))))</x:f>
        <x:v>876.930487617864</x:v>
      </x:c>
      <x:c r="BO12" s="149" t="n">
        <x:f t="shared" ref="BO12:BO34" si="52">IF(AA12=0,($AN12/BN12+$AO12)*1/BN12+$AP12,AA12)</x:f>
        <x:v>0.0004430790476665116</x:v>
      </x:c>
      <x:c r="BP12" s="149" t="n">
        <x:f t="shared" ref="BP12:BP35" si="53">$AO$6-$AO$5</x:f>
        <x:v>0</x:v>
      </x:c>
      <x:c r="BQ12" s="149" t="n">
        <x:f t="shared" ref="BQ12:BQ34" si="54">EXP(-BO12*BP12*(1+0.8*BO12*(BP12+0.01374979547)))</x:f>
        <x:v>1</x:v>
      </x:c>
      <x:c r="BR12" s="149" t="n">
        <x:f t="shared" ref="BR12:BR34" si="55">EXP(-1.9947+0.00013427*BP12+((793920+2326*BP12)/BN12^2))</x:f>
        <x:v>0.38201179898303617</x:v>
      </x:c>
      <x:c r="BS12" s="149" t="n">
        <x:f t="shared" ref="BS12:BS34" si="56">1/(1-10^-5*BR12*0)</x:f>
        <x:v>1</x:v>
      </x:c>
      <x:c r="BT12" s="149" t="n">
        <x:f t="shared" ref="BT12:BT34" si="57">ROUND(BS12*BQ12,15)</x:f>
        <x:v>1</x:v>
      </x:c>
      <x:c r="BU12" s="149" t="n">
        <x:f t="shared" ref="BU12:BU34" si="58">BT12*BG12</x:f>
        <x:v>876.9278163771712</x:v>
      </x:c>
      <x:c r="BV12" s="149" t="n">
        <x:f t="shared" ref="BV12:BV34" si="59">$AJ12-BU12</x:f>
        <x:v>0</x:v>
      </x:c>
      <x:c r="BW12" s="149" t="n">
        <x:f t="shared" si="9"/>
        <x:v>0</x:v>
      </x:c>
      <x:c r="BX12" s="149" t="n">
        <x:f t="shared" ref="BX12:BX34" si="60">BV12/BT12</x:f>
        <x:v>0</x:v>
      </x:c>
      <x:c r="BY12" s="149" t="n">
        <x:f t="shared" ref="BY12:BY34" si="61">BW12*BO12*BP12*(1+1.6*BO12*BP12)</x:f>
        <x:v>0</x:v>
      </x:c>
      <x:c r="BZ12" s="149" t="n">
        <x:f t="shared" ref="BZ12:BZ34" si="62">-(2*BS12*0*BR12*(7.9392+0.02326*$AK12))/BN12^2</x:f>
        <x:v>0</x:v>
      </x:c>
      <x:c r="CA12" s="149" t="n">
        <x:f t="shared" ref="CA12:CA34" si="63">BX12/(1+BY12+BZ12)</x:f>
        <x:v>0</x:v>
      </x:c>
      <x:c r="CB12" s="149" t="n">
        <x:f t="shared" ref="CB12:CB34" si="64">CA12+BG12</x:f>
        <x:v>876.9278163771712</x:v>
      </x:c>
      <x:c r="CC12" s="149" t="n">
        <x:f t="shared" ref="CC12:CC34" si="65">IF($AH$9="54a",1,IF($AH$9="54D",6,IF(CB12&lt;=770.352,5,IF(CB12&lt;=787.5195,4,IF(CB12&lt;=838.3127,3,IF(CB12&lt;=1163.5,2,))))))</x:f>
        <x:v>2</x:v>
      </x:c>
      <x:c r="CD12" s="149" t="n">
        <x:f t="shared" si="10"/>
        <x:v>103.872</x:v>
      </x:c>
      <x:c r="CE12" s="149" t="n">
        <x:f t="shared" si="11"/>
        <x:v>0.2701</x:v>
      </x:c>
      <x:c r="CF12" s="149" t="n">
        <x:f t="shared" si="12"/>
        <x:v>0</x:v>
      </x:c>
      <x:c r="CG12" s="149" t="n">
        <x:f t="shared" ref="CG12:CG34" si="66">IF(AA12=0,(0.01374979547/2*((CD12/CB12+CE12)*1/CB12+CF12)),0)</x:f>
        <x:v>0.000003046135248818407</x:v>
      </x:c>
      <x:c r="CH12" s="149" t="n">
        <x:f t="shared" ref="CH12:CH34" si="67">IF(AA12=0,(2*CD12+CE12*CB12)/(CD12+(CE12+CF12*CB12)*CB12),0)</x:f>
        <x:v>1.3048511667689486</x:v>
      </x:c>
      <x:c r="CI12" s="149" t="n">
        <x:f t="shared" ref="CI12:CI34" si="68">IF($S$11=0,ROUND(CB12*(1+(EXP(CG12*(1+0.8*CG12))-1)/(1+CG12*(1+1.6*CG12)*CH12)),12),(CB12*(EXP(0.5*$AA12*0.01374979547*(1+0.4*$AA12*0.01374979547)))))</x:f>
        <x:v>876.9278163771712</x:v>
      </x:c>
      <x:c r="CJ12" s="149" t="n">
        <x:f t="shared" ref="CJ12:CJ34" si="69">IF(AA12=0,($AN12/CI12+$AO12)*1/CI12+$AP12,BO12)</x:f>
        <x:v>0.0004430808087967009</x:v>
      </x:c>
      <x:c r="CK12" s="149" t="n">
        <x:f t="shared" ref="CK12:CK35" si="70">$AO$6-$AO$5</x:f>
        <x:v>0</x:v>
      </x:c>
      <x:c r="CL12" s="149" t="n">
        <x:f t="shared" ref="CL12:CL34" si="71">EXP(-CJ12*CK12*(1+0.8*CJ12*(CK12+0.01374979547)))</x:f>
        <x:v>1</x:v>
      </x:c>
      <x:c r="CM12" s="149" t="n">
        <x:f t="shared" ref="CM12:CM34" si="72">EXP(-1.9947+0.00013427*CK12+((793920+2326*CK12)/CI12^2))</x:f>
        <x:v>0.3820142017097662</x:v>
      </x:c>
      <x:c r="CN12" s="149" t="n">
        <x:f t="shared" ref="CN12:CN34" si="73">1/(1-10^-5*CM12*0)</x:f>
        <x:v>1</x:v>
      </x:c>
      <x:c r="CO12" s="149" t="n">
        <x:f t="shared" ref="CO12:CO34" si="74">ROUND(CN12*CL12,15)</x:f>
        <x:v>1</x:v>
      </x:c>
      <x:c r="CP12" s="149" t="n">
        <x:f t="shared" ref="CP12:CP34" si="75">CO12*CB12</x:f>
        <x:v>876.9278163771712</x:v>
      </x:c>
      <x:c r="CQ12" s="149" t="n">
        <x:f t="shared" ref="CQ12:CQ34" si="76">$AJ12-CP12</x:f>
        <x:v>0</x:v>
      </x:c>
      <x:c r="CR12" s="149" t="n">
        <x:f t="shared" si="13"/>
        <x:v>1.3</x:v>
      </x:c>
      <x:c r="CS12" s="149" t="n">
        <x:f t="shared" ref="CS12:CS34" si="77">CQ12/CO12</x:f>
        <x:v>0</x:v>
      </x:c>
      <x:c r="CT12" s="149" t="n">
        <x:f t="shared" ref="CT12:CT34" si="78">CR12*CJ12*CK12*(1+1.6*CJ12*CK12)</x:f>
        <x:v>0</x:v>
      </x:c>
      <x:c r="CU12" s="149" t="n">
        <x:f t="shared" ref="CU12:CU34" si="79">-(2*CN12*0*CM12*(7.9392+0.02326*AK12))/CI12^2</x:f>
        <x:v>0</x:v>
      </x:c>
      <x:c r="CV12" s="149" t="n">
        <x:f t="shared" ref="CV12:CV34" si="80">CS12/(1+CT12+CU12)</x:f>
        <x:v>0</x:v>
      </x:c>
      <x:c r="CW12" s="149" t="n">
        <x:f t="shared" ref="CW12:CW34" si="81">CV12+CB12</x:f>
        <x:v>876.9278163771712</x:v>
      </x:c>
      <x:c r="CX12" s="149" t="n">
        <x:f t="shared" ref="CX12:CX34" si="82">EXP(-CJ12*CK12*(1+0.8*CJ12*(CK12+0.01374979547)))</x:f>
        <x:v>1</x:v>
      </x:c>
      <x:c r="CY12" s="149" t="n">
        <x:f t="shared" ref="CY12:CY34" si="83">CJ12</x:f>
        <x:v>0.0004430808087967009</x:v>
      </x:c>
      <x:c r="CZ12" s="149" t="n">
        <x:f t="shared" ref="CZ12:CZ34" si="84">AM12-$AO$5</x:f>
        <x:v>15.904095019239875</x:v>
      </x:c>
      <x:c r="DA12" s="149" t="n">
        <x:f t="shared" ref="DA12:DA34" si="85">EXP(-CY12*CZ12*(1+0.8*CY12*(CZ12+0.01374979547)))</x:f>
        <x:v>0.9929384909210026</x:v>
      </x:c>
      <x:c r="DB12" s="149" t="n">
        <x:f t="shared" ref="DB12:DB34" si="86">EXP(-1.9947+0.00013427*AM12+((793920+2326*AM12)/CW12^2))</x:f>
        <x:v>0.4855382693956092</x:v>
      </x:c>
      <x:c r="DC12" s="149" t="n">
        <x:f t="shared" ref="DC12:DC34" si="87">1/(1-10^-5*DB12*AH12)</x:f>
        <x:v>1</x:v>
      </x:c>
      <x:c r="DD12" s="149" t="n">
        <x:f t="shared" ref="DD12:DD34" si="88">ROUND(DC12*DA12,15)</x:f>
        <x:v>0.992938490921003</x:v>
      </x:c>
      <x:c r="DE12" s="149" t="n">
        <x:f t="shared" ref="DE12:DE34" si="89">DA12/CL12</x:f>
        <x:v>0.9929384909210026</x:v>
      </x:c>
      <x:c r="DF12" s="1210" t="n">
        <x:f t="shared" ref="DF12:DF34" si="90">ROUND(DE12*DC12,5)</x:f>
        <x:v>0.99294</x:v>
      </x:c>
      <x:c r="DG12" s="1210" t="n">
        <x:f t="shared" ref="DG12:DG34" si="91">IF($L$10="°F",ROUND(1.0211326242-3.548988118*10^-4*L12+4.49881*10^-8*L12^2,4),ROUND(1.0094684142-6.33413410744*10^-4*L12+1.45710416212*10^-7*L12^2,4))</x:f>
        <x:v>0.9945</x:v>
      </x:c>
      <x:c r="DH12" s="1210" t="n">
        <x:f t="shared" ref="DH12:DH34" si="92">IF($L$10="°F",ROUND(1.02413769-4.0641418*10^-4*L12+6.79176*10^-8*L12^2,4),ROUND(1.0108020095-7.2343515319*10^-4*L12+2.1996598346*10^-7*L12^2,4))</x:f>
        <x:v>0.9937</x:v>
      </x:c>
      <x:c r="DI12" s="149"/>
      <x:c r="DJ12" s="1255" t="n">
        <x:f t="shared" ref="DJ12:DJ35" si="93">IF($AH$9="54a",1,IF($AH$9="54D",6,IF(DP12&lt;=770,2,IF(DP12&lt;=785,4,IF(DP12&lt;=838,3,IF(AND(DP12&gt;=838,DP12&lt;=1075),5))))))</x:f>
        <x:v>5</x:v>
      </x:c>
      <x:c r="DK12" s="2097" t="n">
        <x:v>29.5</x:v>
      </x:c>
      <x:c r="DL12" s="2098" t="n">
        <x:v>878.013652173913</x:v>
      </x:c>
      <x:c r="DM12" s="2097" t="n">
        <x:f t="shared" ref="DM12:DM34" si="94">IF($K$10=60,INT((L12*2)+0.5)/2,INT((L12*4)+0.5)/4)</x:f>
        <x:v>76</x:v>
      </x:c>
      <x:c r="DN12" s="2099" t="n">
        <x:f t="shared" si="14"/>
        <x:v>16</x:v>
      </x:c>
      <x:c r="DO12" s="2089"/>
      <x:c r="DP12" s="2100" t="n">
        <x:f t="shared" ref="DP12:DP34" si="95">ROUND(DL12,2)</x:f>
        <x:v>878.01</x:v>
      </x:c>
      <x:c r="DQ12" s="1861" t="n">
        <x:f t="shared" si="15"/>
        <x:v>103.872</x:v>
      </x:c>
      <x:c r="DR12" s="1861" t="n">
        <x:f t="shared" si="16"/>
        <x:v>0.2701</x:v>
      </x:c>
      <x:c r="DS12" s="2101" t="n">
        <x:f t="shared" ref="DS12:DS34" si="96">IF(DR12&gt;1,DR12/DP12^2,ROUND(DQ12/DP12^2,18))</x:f>
        <x:v>0.00013474093889</x:v>
      </x:c>
      <x:c r="DT12" s="2102" t="n">
        <x:f t="shared" ref="DT12:DT34" si="97">IF(DR12&gt;=1,DQ12,ROUND(DR12/DP12,16))</x:f>
        <x:v>0.000307627475769</x:v>
      </x:c>
      <x:c r="DU12" s="2103" t="n">
        <x:f t="shared" ref="DU12:DU34" si="98">ROUND(DT12+DS12,61)</x:f>
        <x:v>0.000442368414659</x:v>
      </x:c>
      <x:c r="DV12" s="2104" t="n">
        <x:v>0.9929</x:v>
      </x:c>
    </x:row>
    <x:row r="13" ht="15.949999809265137" customHeight="1">
      <x:c r="A13" s="3064" t="str">
        <x:v>2 Port </x:v>
      </x:c>
      <x:c r="B13" s="3065"/>
      <x:c r="C13" s="1829" t="n">
        <x:v>4</x:v>
      </x:c>
      <x:c r="D13" s="1830" t="n">
        <x:f t="shared" ref="D13" si="99">+C13</x:f>
        <x:v>4</x:v>
      </x:c>
      <x:c r="E13" s="1098" t="n">
        <x:v>1</x:v>
      </x:c>
      <x:c r="F13" s="3066" t="str">
        <x:v>N/F</x:v>
      </x:c>
      <x:c r="G13" s="3067"/>
      <x:c r="H13" s="1845" t="n">
        <x:v>0</x:v>
      </x:c>
      <x:c r="I13" s="3068" t="n">
        <x:f t="shared" si="17"/>
        <x:v>6.29</x:v>
      </x:c>
      <x:c r="J13" s="3069"/>
      <x:c r="K13" s="1831" t="n">
        <x:v>19.6</x:v>
      </x:c>
      <x:c r="L13" s="2205" t="n">
        <x:f t="shared" si="18"/>
        <x:v>76.9</x:v>
      </x:c>
      <x:c r="M13" s="1832" t="n">
        <x:v>0</x:v>
      </x:c>
      <x:c r="N13" s="2208" t="n">
        <x:f t="shared" si="19"/>
        <x:v>0.9931</x:v>
      </x:c>
      <x:c r="O13" s="3070" t="n">
        <x:f t="shared" ref="O13:O34" si="100">IF(N13&lt;&gt;"",ROUND(I13*N13,2),"")</x:f>
        <x:v>6.25</x:v>
      </x:c>
      <x:c r="P13" s="3071"/>
      <x:c r="Q13" s="285" t="n">
        <x:v>25.3</x:v>
      </x:c>
      <x:c r="R13" s="2094" t="n">
        <x:v>24.9</x:v>
      </x:c>
      <x:c r="S13" s="2105" t="n">
        <x:v>24.6</x:v>
      </x:c>
      <x:c r="T13" s="2095" t="n">
        <x:f t="shared" si="20"/>
        <x:v>24.933333333333337</x:v>
      </x:c>
      <x:c r="U13" s="2096"/>
      <x:c r="V13" s="2096"/>
      <x:c r="W13" s="2096"/>
      <x:c r="X13" s="286" t="n">
        <x:f t="shared" si="21"/>
        <x:v>1.00009</x:v>
      </x:c>
      <x:c r="Y13" s="2095"/>
      <x:c r="Z13" s="1583" t="n">
        <x:f t="shared" si="22"/>
        <x:v>0.9285625000000001</x:v>
      </x:c>
      <x:c r="AA13" s="1379" t="n">
        <x:f t="shared" si="23"/>
        <x:v>0</x:v>
      </x:c>
      <x:c r="AB13" s="1302" t="n">
        <x:f t="shared" si="24"/>
        <x:v>76.9</x:v>
      </x:c>
      <x:c r="AC13" s="1582" t="n">
        <x:f t="shared" si="25"/>
        <x:v>0.14622</x:v>
      </x:c>
      <x:c r="AD13" s="1582" t="n">
        <x:f t="shared" si="26"/>
        <x:v>0.14857</x:v>
      </x:c>
      <x:c r="AE13" s="1368" t="n">
        <x:f t="shared" si="0"/>
        <x:v>0.9138749999999999</x:v>
      </x:c>
      <x:c r="AF13" s="149" t="n">
        <x:f t="shared" ref="AF13:AF34" si="101">IF(E13="","",O13*K13)</x:f>
        <x:v>122.50000000000001</x:v>
      </x:c>
      <x:c r="AG13" s="149" t="n">
        <x:f t="shared" si="27"/>
        <x:v>480.62500000000006</x:v>
      </x:c>
      <x:c r="AH13" s="1787" t="n">
        <x:v>0</x:v>
      </x:c>
      <x:c r="AI13" s="149" t="n">
        <x:f t="shared" si="28"/>
        <x:v>2</x:v>
      </x:c>
      <x:c r="AJ13" s="1584" t="n">
        <x:f t="shared" si="29"/>
        <x:v>935.5444341495698</x:v>
      </x:c>
      <x:c r="AK13" s="1302" t="n">
        <x:f t="shared" si="30"/>
        <x:v>24.944444444444446</x:v>
      </x:c>
      <x:c r="AL13" s="149" t="n">
        <x:f t="shared" si="31"/>
        <x:v>0.03959435626102293</x:v>
      </x:c>
      <x:c r="AM13" s="149" t="n">
        <x:f t="shared" si="1"/>
        <x:v>76.91123098364031</x:v>
      </x:c>
      <x:c r="AN13" s="149" t="n">
        <x:f t="shared" si="2"/>
        <x:v>103.872</x:v>
      </x:c>
      <x:c r="AO13" s="149" t="n">
        <x:f t="shared" si="3"/>
        <x:v>0.2701</x:v>
      </x:c>
      <x:c r="AP13" s="149" t="n">
        <x:f t="shared" si="4"/>
        <x:v>0</x:v>
      </x:c>
      <x:c r="AQ13" s="149" t="n">
        <x:f t="shared" si="32"/>
        <x:v>8.158980543033414e-7</x:v>
      </x:c>
      <x:c r="AR13" s="149" t="n">
        <x:f t="shared" si="33"/>
        <x:v>2</x:v>
      </x:c>
      <x:c r="AS13" s="149" t="n">
        <x:f t="shared" si="34"/>
        <x:v>935.545197458017</x:v>
      </x:c>
      <x:c r="AT13" s="149" t="n">
        <x:f t="shared" si="35"/>
        <x:v>0.00040738631194030516</x:v>
      </x:c>
      <x:c r="AU13" s="149" t="n">
        <x:f t="shared" si="36"/>
        <x:v>0</x:v>
      </x:c>
      <x:c r="AV13" s="149" t="n">
        <x:f t="shared" si="37"/>
        <x:v>1</x:v>
      </x:c>
      <x:c r="AW13" s="149" t="n">
        <x:f t="shared" si="38"/>
        <x:v>0.33701877088053206</x:v>
      </x:c>
      <x:c r="AX13" s="1303" t="n">
        <x:f t="shared" si="39"/>
        <x:v>1</x:v>
      </x:c>
      <x:c r="AY13" s="149" t="n">
        <x:f t="shared" si="40"/>
        <x:v>1</x:v>
      </x:c>
      <x:c r="AZ13" s="149" t="n">
        <x:f t="shared" si="41"/>
        <x:v>935.5444341495698</x:v>
      </x:c>
      <x:c r="BA13" s="149" t="n">
        <x:f t="shared" si="42"/>
        <x:v>0</x:v>
      </x:c>
      <x:c r="BB13" s="149" t="n">
        <x:f t="shared" si="5"/>
        <x:v>1.3</x:v>
      </x:c>
      <x:c r="BC13" s="149" t="n">
        <x:f t="shared" si="43"/>
        <x:v>0</x:v>
      </x:c>
      <x:c r="BD13" s="149" t="n">
        <x:f t="shared" si="44"/>
        <x:v>0</x:v>
      </x:c>
      <x:c r="BE13" s="149" t="n">
        <x:f t="shared" si="45"/>
        <x:v>0</x:v>
      </x:c>
      <x:c r="BF13" s="149" t="n">
        <x:f t="shared" si="46"/>
        <x:v>0</x:v>
      </x:c>
      <x:c r="BG13" s="149" t="n">
        <x:f t="shared" si="47"/>
        <x:v>935.5444341495698</x:v>
      </x:c>
      <x:c r="BH13" s="149" t="n">
        <x:f t="shared" si="48"/>
        <x:v>2</x:v>
      </x:c>
      <x:c r="BI13" s="149" t="n">
        <x:f t="shared" si="6"/>
        <x:v>103.872</x:v>
      </x:c>
      <x:c r="BJ13" s="149" t="n">
        <x:f t="shared" si="7"/>
        <x:v>0.2701</x:v>
      </x:c>
      <x:c r="BK13" s="149" t="n">
        <x:f t="shared" si="8"/>
        <x:v>0</x:v>
      </x:c>
      <x:c r="BL13" s="149" t="n">
        <x:f t="shared" si="49"/>
        <x:v>0.000002800742184033504</x:v>
      </x:c>
      <x:c r="BM13" s="149" t="n">
        <x:f t="shared" si="50"/>
        <x:v>1.2913149446438235</x:v>
      </x:c>
      <x:c r="BN13" s="149" t="n">
        <x:f t="shared" si="51"/>
        <x:v>935.547054368395</x:v>
      </x:c>
      <x:c r="BO13" s="149" t="n">
        <x:f t="shared" si="52"/>
        <x:v>0.0004073852677884448</x:v>
      </x:c>
      <x:c r="BP13" s="149" t="n">
        <x:f t="shared" si="53"/>
        <x:v>0</x:v>
      </x:c>
      <x:c r="BQ13" s="149" t="n">
        <x:f t="shared" si="54"/>
        <x:v>1</x:v>
      </x:c>
      <x:c r="BR13" s="149" t="n">
        <x:f t="shared" si="55"/>
        <x:v>0.33701755733695477</x:v>
      </x:c>
      <x:c r="BS13" s="149" t="n">
        <x:f t="shared" si="56"/>
        <x:v>1</x:v>
      </x:c>
      <x:c r="BT13" s="149" t="n">
        <x:f t="shared" si="57"/>
        <x:v>1</x:v>
      </x:c>
      <x:c r="BU13" s="149" t="n">
        <x:f t="shared" si="58"/>
        <x:v>935.5444341495698</x:v>
      </x:c>
      <x:c r="BV13" s="149" t="n">
        <x:f t="shared" si="59"/>
        <x:v>0</x:v>
      </x:c>
      <x:c r="BW13" s="149" t="n">
        <x:f t="shared" si="9"/>
        <x:v>0</x:v>
      </x:c>
      <x:c r="BX13" s="149" t="n">
        <x:f t="shared" si="60"/>
        <x:v>0</x:v>
      </x:c>
      <x:c r="BY13" s="149" t="n">
        <x:f t="shared" si="61"/>
        <x:v>0</x:v>
      </x:c>
      <x:c r="BZ13" s="149" t="n">
        <x:f t="shared" si="62"/>
        <x:v>0</x:v>
      </x:c>
      <x:c r="CA13" s="149" t="n">
        <x:f t="shared" si="63"/>
        <x:v>0</x:v>
      </x:c>
      <x:c r="CB13" s="149" t="n">
        <x:f t="shared" si="64"/>
        <x:v>935.5444341495698</x:v>
      </x:c>
      <x:c r="CC13" s="149" t="n">
        <x:f t="shared" si="65"/>
        <x:v>2</x:v>
      </x:c>
      <x:c r="CD13" s="149" t="n">
        <x:f t="shared" si="10"/>
        <x:v>103.872</x:v>
      </x:c>
      <x:c r="CE13" s="149" t="n">
        <x:f t="shared" si="11"/>
        <x:v>0.2701</x:v>
      </x:c>
      <x:c r="CF13" s="149" t="n">
        <x:f t="shared" si="12"/>
        <x:v>0</x:v>
      </x:c>
      <x:c r="CG13" s="149" t="n">
        <x:f t="shared" si="66"/>
        <x:v>0.000002800742184033504</x:v>
      </x:c>
      <x:c r="CH13" s="149" t="n">
        <x:f t="shared" si="67"/>
        <x:v>1.2913149446438235</x:v>
      </x:c>
      <x:c r="CI13" s="149" t="n">
        <x:f t="shared" si="68"/>
        <x:v>935.5444341495698</x:v>
      </x:c>
      <x:c r="CJ13" s="149" t="n">
        <x:f t="shared" si="69"/>
        <x:v>0.0004073867411547037</x:v>
      </x:c>
      <x:c r="CK13" s="149" t="n">
        <x:f t="shared" si="70"/>
        <x:v>0</x:v>
      </x:c>
      <x:c r="CL13" s="149" t="n">
        <x:f t="shared" si="71"/>
        <x:v>1</x:v>
      </x:c>
      <x:c r="CM13" s="149" t="n">
        <x:f t="shared" si="72"/>
        <x:v>0.33701926972760576</x:v>
      </x:c>
      <x:c r="CN13" s="149" t="n">
        <x:f t="shared" si="73"/>
        <x:v>1</x:v>
      </x:c>
      <x:c r="CO13" s="149" t="n">
        <x:f t="shared" si="74"/>
        <x:v>1</x:v>
      </x:c>
      <x:c r="CP13" s="149" t="n">
        <x:f t="shared" si="75"/>
        <x:v>935.5444341495698</x:v>
      </x:c>
      <x:c r="CQ13" s="149" t="n">
        <x:f t="shared" si="76"/>
        <x:v>0</x:v>
      </x:c>
      <x:c r="CR13" s="149" t="n">
        <x:f t="shared" si="13"/>
        <x:v>1.3</x:v>
      </x:c>
      <x:c r="CS13" s="149" t="n">
        <x:f t="shared" si="77"/>
        <x:v>0</x:v>
      </x:c>
      <x:c r="CT13" s="149" t="n">
        <x:f t="shared" si="78"/>
        <x:v>0</x:v>
      </x:c>
      <x:c r="CU13" s="149" t="n">
        <x:f t="shared" si="79"/>
        <x:v>0</x:v>
      </x:c>
      <x:c r="CV13" s="149" t="n">
        <x:f t="shared" si="80"/>
        <x:v>0</x:v>
      </x:c>
      <x:c r="CW13" s="149" t="n">
        <x:f t="shared" si="81"/>
        <x:v>935.5444341495698</x:v>
      </x:c>
      <x:c r="CX13" s="149" t="n">
        <x:f t="shared" si="82"/>
        <x:v>1</x:v>
      </x:c>
      <x:c r="CY13" s="149" t="n">
        <x:f t="shared" si="83"/>
        <x:v>0.0004073867411547037</x:v>
      </x:c>
      <x:c r="CZ13" s="149" t="n">
        <x:f t="shared" si="84"/>
        <x:v>16.904356086667974</x:v>
      </x:c>
      <x:c r="DA13" s="149" t="n">
        <x:f t="shared" si="85"/>
        <x:v>0.993099337951505</x:v>
      </x:c>
      <x:c r="DB13" s="149" t="n">
        <x:f t="shared" si="86"/>
        <x:v>0.4177412210184394</x:v>
      </x:c>
      <x:c r="DC13" s="149" t="n">
        <x:f t="shared" si="87"/>
        <x:v>1</x:v>
      </x:c>
      <x:c r="DD13" s="149" t="n">
        <x:f t="shared" si="88"/>
        <x:v>0.993099337951505</x:v>
      </x:c>
      <x:c r="DE13" s="149" t="n">
        <x:f t="shared" si="89"/>
        <x:v>0.993099337951505</x:v>
      </x:c>
      <x:c r="DF13" s="1210" t="n">
        <x:f t="shared" si="90"/>
        <x:v>0.9931</x:v>
      </x:c>
      <x:c r="DG13" s="1210" t="n">
        <x:f t="shared" si="91"/>
        <x:v>0.9941</x:v>
      </x:c>
      <x:c r="DH13" s="1210" t="n">
        <x:f t="shared" si="92"/>
        <x:v>0.9933</x:v>
      </x:c>
      <x:c r="DI13" s="149"/>
      <x:c r="DJ13" s="1255" t="n">
        <x:f t="shared" si="93"/>
        <x:v>5</x:v>
      </x:c>
      <x:c r="DK13" s="2097" t="n">
        <x:f t="shared" ref="DK13:DK35" si="102">IF($K$10=60,(INT((K13*2)+0.5)/2),K13)</x:f>
        <x:v>19.5</x:v>
      </x:c>
      <x:c r="DL13" s="2098" t="n">
        <x:f t="shared" ref="DL13:DL35" si="103">IF(DK13&lt;2,K13*1000,141.5/(DK13+131.5)*999.012)</x:f>
        <x:v>936.160251655629</x:v>
      </x:c>
      <x:c r="DM13" s="2097" t="n">
        <x:f t="shared" si="94"/>
        <x:v>77</x:v>
      </x:c>
      <x:c r="DN13" s="2099" t="n">
        <x:f t="shared" si="14"/>
        <x:v>17</x:v>
      </x:c>
      <x:c r="DO13" s="2089"/>
      <x:c r="DP13" s="2100" t="n">
        <x:f t="shared" si="95"/>
        <x:v>936.16</x:v>
      </x:c>
      <x:c r="DQ13" s="1861" t="n">
        <x:f t="shared" si="15"/>
        <x:v>103.872</x:v>
      </x:c>
      <x:c r="DR13" s="1861" t="n">
        <x:f t="shared" si="16"/>
        <x:v>0.2701</x:v>
      </x:c>
      <x:c r="DS13" s="2101" t="n">
        <x:f t="shared" si="96"/>
        <x:v>0.000118521825586056</x:v>
      </x:c>
      <x:c r="DT13" s="2102" t="n">
        <x:f t="shared" si="97"/>
        <x:v>0.0002885190565715</x:v>
      </x:c>
      <x:c r="DU13" s="2103" t="n">
        <x:f t="shared" si="98"/>
        <x:v>0.000407040882157556</x:v>
      </x:c>
      <x:c r="DV13" s="2104" t="n">
        <x:f t="shared" ref="DV13:DV34" si="104">ROUND(EXP(-DU13*DN13*(1+0.8*DU13*DN13)),4)</x:f>
        <x:v>0.9931</x:v>
      </x:c>
    </x:row>
    <x:row r="14" ht="15.949999809265137" customHeight="1">
      <x:c r="A14" s="3064"/>
      <x:c r="B14" s="3065"/>
      <x:c r="C14" s="1829"/>
      <x:c r="D14" s="1830"/>
      <x:c r="E14" s="1098"/>
      <x:c r="F14" s="3066"/>
      <x:c r="G14" s="3067"/>
      <x:c r="H14" s="1845"/>
      <x:c r="I14" s="3068">
        <x:f t="shared" si="17"/>
      </x:c>
      <x:c r="J14" s="3069"/>
      <x:c r="K14" s="1831"/>
      <x:c r="L14" s="2205">
        <x:f t="shared" si="18"/>
      </x:c>
      <x:c r="M14" s="1832"/>
      <x:c r="N14" s="2208">
        <x:f t="shared" si="19"/>
      </x:c>
      <x:c r="O14" s="3070">
        <x:f t="shared" si="100"/>
      </x:c>
      <x:c r="P14" s="3071"/>
      <x:c r="Q14" s="285" t="n">
        <x:v>25.1</x:v>
      </x:c>
      <x:c r="R14" s="2094" t="n">
        <x:v>24.9</x:v>
      </x:c>
      <x:c r="S14" s="2105" t="n">
        <x:v>24.6</x:v>
      </x:c>
      <x:c r="T14" s="2095" t="n">
        <x:f t="shared" si="20"/>
        <x:v>24.866666666666664</x:v>
      </x:c>
      <x:c r="U14" s="2096"/>
      <x:c r="V14" s="2096"/>
      <x:c r="W14" s="2096"/>
      <x:c r="X14" s="286" t="str">
        <x:f t="shared" si="21"/>
        <x:v>#DIV/0!</x:v>
      </x:c>
      <x:c r="Y14" s="2095"/>
      <x:c r="Z14" s="1583">
        <x:f t="shared" si="22"/>
      </x:c>
      <x:c r="AA14" s="1379" t="n">
        <x:f t="shared" si="23"/>
        <x:v>0</x:v>
      </x:c>
      <x:c r="AB14" s="1302">
        <x:f t="shared" si="24"/>
      </x:c>
      <x:c r="AC14" s="1582" t="n">
        <x:f t="shared" si="25"/>
        <x:v>0.16805</x:v>
      </x:c>
      <x:c r="AD14" s="1582" t="n">
        <x:f t="shared" si="26"/>
        <x:v>0.17074</x:v>
      </x:c>
      <x:c r="AE14" s="1368">
        <x:f t="shared" si="0"/>
      </x:c>
      <x:c r="AF14" s="149">
        <x:f t="shared" si="101"/>
      </x:c>
      <x:c r="AG14" s="149">
        <x:f t="shared" si="27"/>
      </x:c>
      <x:c r="AH14" s="1787" t="n">
        <x:v>0</x:v>
      </x:c>
      <x:c r="AI14" s="149" t="n">
        <x:f t="shared" si="28"/>
        <x:v>2</x:v>
      </x:c>
      <x:c r="AJ14" s="1584" t="n">
        <x:f t="shared" si="29"/>
        <x:v>1074.9867984790874</x:v>
      </x:c>
      <x:c r="AK14" s="1302" t="str">
        <x:f t="shared" si="30"/>
        <x:v>#VALUE!</x:v>
      </x:c>
      <x:c r="AL14" s="149" t="str">
        <x:f t="shared" si="31"/>
        <x:v>#VALUE!</x:v>
      </x:c>
      <x:c r="AM14" s="149" t="str">
        <x:f t="shared" si="1"/>
        <x:v>#VALUE!</x:v>
      </x:c>
      <x:c r="AN14" s="149" t="n">
        <x:f t="shared" si="2"/>
        <x:v>103.872</x:v>
      </x:c>
      <x:c r="AO14" s="149" t="n">
        <x:f t="shared" si="3"/>
        <x:v>0.2701</x:v>
      </x:c>
      <x:c r="AP14" s="149" t="n">
        <x:f t="shared" si="4"/>
        <x:v>0</x:v>
      </x:c>
      <x:c r="AQ14" s="149" t="n">
        <x:f t="shared" si="32"/>
        <x:v>6.17957310608021e-7</x:v>
      </x:c>
      <x:c r="AR14" s="149" t="n">
        <x:f t="shared" si="33"/>
        <x:v>2</x:v>
      </x:c>
      <x:c r="AS14" s="149" t="n">
        <x:f t="shared" si="34"/>
        <x:v>1074.98746277475</x:v>
      </x:c>
      <x:c r="AT14" s="149" t="n">
        <x:f t="shared" si="35"/>
        <x:v>0.0003411446699475294</x:v>
      </x:c>
      <x:c r="AU14" s="149" t="n">
        <x:f t="shared" si="36"/>
        <x:v>0</x:v>
      </x:c>
      <x:c r="AV14" s="149" t="n">
        <x:f t="shared" si="37"/>
        <x:v>1</x:v>
      </x:c>
      <x:c r="AW14" s="149" t="n">
        <x:f t="shared" si="38"/>
        <x:v>0.2704470069133532</x:v>
      </x:c>
      <x:c r="AX14" s="1303" t="n">
        <x:f t="shared" si="39"/>
        <x:v>1</x:v>
      </x:c>
      <x:c r="AY14" s="149" t="n">
        <x:f t="shared" si="40"/>
        <x:v>1</x:v>
      </x:c>
      <x:c r="AZ14" s="149" t="n">
        <x:f t="shared" si="41"/>
        <x:v>1074.9867984790874</x:v>
      </x:c>
      <x:c r="BA14" s="149" t="n">
        <x:f t="shared" si="42"/>
        <x:v>0</x:v>
      </x:c>
      <x:c r="BB14" s="149" t="n">
        <x:f t="shared" si="5"/>
        <x:v>1.3</x:v>
      </x:c>
      <x:c r="BC14" s="149" t="n">
        <x:f t="shared" si="43"/>
        <x:v>0</x:v>
      </x:c>
      <x:c r="BD14" s="149" t="n">
        <x:f t="shared" si="44"/>
        <x:v>0</x:v>
      </x:c>
      <x:c r="BE14" s="149" t="str">
        <x:f t="shared" si="45"/>
        <x:v>#VALUE!</x:v>
      </x:c>
      <x:c r="BF14" s="149" t="str">
        <x:f t="shared" si="46"/>
        <x:v>#VALUE!</x:v>
      </x:c>
      <x:c r="BG14" s="149" t="str">
        <x:f t="shared" si="47"/>
        <x:v>#VALUE!</x:v>
      </x:c>
      <x:c r="BH14" s="149" t="str">
        <x:f t="shared" si="48"/>
        <x:v>#VALUE!</x:v>
      </x:c>
      <x:c r="BI14" s="149" t="str">
        <x:f t="shared" si="6"/>
        <x:v>#VALUE!</x:v>
      </x:c>
      <x:c r="BJ14" s="149" t="str">
        <x:f t="shared" si="7"/>
        <x:v>#VALUE!</x:v>
      </x:c>
      <x:c r="BK14" s="149" t="str">
        <x:f t="shared" si="8"/>
        <x:v>#VALUE!</x:v>
      </x:c>
      <x:c r="BL14" s="149" t="str">
        <x:f t="shared" si="49"/>
        <x:v>#VALUE!</x:v>
      </x:c>
      <x:c r="BM14" s="149" t="str">
        <x:f t="shared" si="50"/>
        <x:v>#VALUE!</x:v>
      </x:c>
      <x:c r="BN14" s="149" t="str">
        <x:f t="shared" si="51"/>
        <x:v>#VALUE!</x:v>
      </x:c>
      <x:c r="BO14" s="149" t="str">
        <x:f t="shared" si="52"/>
        <x:v>#VALUE!</x:v>
      </x:c>
      <x:c r="BP14" s="149" t="n">
        <x:f t="shared" si="53"/>
        <x:v>0</x:v>
      </x:c>
      <x:c r="BQ14" s="149" t="str">
        <x:f t="shared" si="54"/>
        <x:v>#VALUE!</x:v>
      </x:c>
      <x:c r="BR14" s="149" t="str">
        <x:f t="shared" si="55"/>
        <x:v>#VALUE!</x:v>
      </x:c>
      <x:c r="BS14" s="149" t="str">
        <x:f t="shared" si="56"/>
        <x:v>#VALUE!</x:v>
      </x:c>
      <x:c r="BT14" s="149" t="str">
        <x:f t="shared" si="57"/>
        <x:v>#VALUE!</x:v>
      </x:c>
      <x:c r="BU14" s="149" t="str">
        <x:f t="shared" si="58"/>
        <x:v>#VALUE!</x:v>
      </x:c>
      <x:c r="BV14" s="149" t="str">
        <x:f t="shared" si="59"/>
        <x:v>#VALUE!</x:v>
      </x:c>
      <x:c r="BW14" s="149" t="n">
        <x:f t="shared" si="9"/>
        <x:v>0</x:v>
      </x:c>
      <x:c r="BX14" s="149" t="str">
        <x:f t="shared" si="60"/>
        <x:v>#VALUE!</x:v>
      </x:c>
      <x:c r="BY14" s="149" t="str">
        <x:f t="shared" si="61"/>
        <x:v>#VALUE!</x:v>
      </x:c>
      <x:c r="BZ14" s="149" t="str">
        <x:f t="shared" si="62"/>
        <x:v>#VALUE!</x:v>
      </x:c>
      <x:c r="CA14" s="149" t="str">
        <x:f t="shared" si="63"/>
        <x:v>#VALUE!</x:v>
      </x:c>
      <x:c r="CB14" s="149" t="str">
        <x:f t="shared" si="64"/>
        <x:v>#VALUE!</x:v>
      </x:c>
      <x:c r="CC14" s="149" t="str">
        <x:f t="shared" si="65"/>
        <x:v>#VALUE!</x:v>
      </x:c>
      <x:c r="CD14" s="149" t="str">
        <x:f t="shared" si="10"/>
        <x:v>#VALUE!</x:v>
      </x:c>
      <x:c r="CE14" s="149" t="str">
        <x:f t="shared" si="11"/>
        <x:v>#VALUE!</x:v>
      </x:c>
      <x:c r="CF14" s="149" t="str">
        <x:f t="shared" si="12"/>
        <x:v>#VALUE!</x:v>
      </x:c>
      <x:c r="CG14" s="149" t="str">
        <x:f t="shared" si="66"/>
        <x:v>#VALUE!</x:v>
      </x:c>
      <x:c r="CH14" s="149" t="str">
        <x:f t="shared" si="67"/>
        <x:v>#VALUE!</x:v>
      </x:c>
      <x:c r="CI14" s="149" t="str">
        <x:f t="shared" si="68"/>
        <x:v>#VALUE!</x:v>
      </x:c>
      <x:c r="CJ14" s="149" t="str">
        <x:f t="shared" si="69"/>
        <x:v>#VALUE!</x:v>
      </x:c>
      <x:c r="CK14" s="149" t="n">
        <x:f t="shared" si="70"/>
        <x:v>0</x:v>
      </x:c>
      <x:c r="CL14" s="149" t="str">
        <x:f t="shared" si="71"/>
        <x:v>#VALUE!</x:v>
      </x:c>
      <x:c r="CM14" s="149" t="str">
        <x:f t="shared" si="72"/>
        <x:v>#VALUE!</x:v>
      </x:c>
      <x:c r="CN14" s="149" t="str">
        <x:f t="shared" si="73"/>
        <x:v>#VALUE!</x:v>
      </x:c>
      <x:c r="CO14" s="149" t="str">
        <x:f t="shared" si="74"/>
        <x:v>#VALUE!</x:v>
      </x:c>
      <x:c r="CP14" s="149" t="str">
        <x:f t="shared" si="75"/>
        <x:v>#VALUE!</x:v>
      </x:c>
      <x:c r="CQ14" s="149" t="str">
        <x:f t="shared" si="76"/>
        <x:v>#VALUE!</x:v>
      </x:c>
      <x:c r="CR14" s="149" t="n">
        <x:f t="shared" si="13"/>
        <x:v>1.3</x:v>
      </x:c>
      <x:c r="CS14" s="149" t="str">
        <x:f t="shared" si="77"/>
        <x:v>#VALUE!</x:v>
      </x:c>
      <x:c r="CT14" s="149" t="str">
        <x:f t="shared" si="78"/>
        <x:v>#VALUE!</x:v>
      </x:c>
      <x:c r="CU14" s="149" t="str">
        <x:f t="shared" si="79"/>
        <x:v>#VALUE!</x:v>
      </x:c>
      <x:c r="CV14" s="149" t="str">
        <x:f t="shared" si="80"/>
        <x:v>#VALUE!</x:v>
      </x:c>
      <x:c r="CW14" s="149" t="str">
        <x:f t="shared" si="81"/>
        <x:v>#VALUE!</x:v>
      </x:c>
      <x:c r="CX14" s="149" t="str">
        <x:f t="shared" si="82"/>
        <x:v>#VALUE!</x:v>
      </x:c>
      <x:c r="CY14" s="149" t="str">
        <x:f t="shared" si="83"/>
        <x:v>#VALUE!</x:v>
      </x:c>
      <x:c r="CZ14" s="149" t="str">
        <x:f t="shared" si="84"/>
        <x:v>#VALUE!</x:v>
      </x:c>
      <x:c r="DA14" s="149" t="str">
        <x:f t="shared" si="85"/>
        <x:v>#VALUE!</x:v>
      </x:c>
      <x:c r="DB14" s="149" t="str">
        <x:f t="shared" si="86"/>
        <x:v>#VALUE!</x:v>
      </x:c>
      <x:c r="DC14" s="149" t="str">
        <x:f t="shared" si="87"/>
        <x:v>#VALUE!</x:v>
      </x:c>
      <x:c r="DD14" s="149" t="str">
        <x:f t="shared" si="88"/>
        <x:v>#VALUE!</x:v>
      </x:c>
      <x:c r="DE14" s="149" t="str">
        <x:f t="shared" si="89"/>
        <x:v>#VALUE!</x:v>
      </x:c>
      <x:c r="DF14" s="1210" t="str">
        <x:f t="shared" si="90"/>
        <x:v>#VALUE!</x:v>
      </x:c>
      <x:c r="DG14" s="1210" t="str">
        <x:f t="shared" si="91"/>
        <x:v>#VALUE!</x:v>
      </x:c>
      <x:c r="DH14" s="1210" t="str">
        <x:f t="shared" si="92"/>
        <x:v>#VALUE!</x:v>
      </x:c>
      <x:c r="DI14" s="149"/>
      <x:c r="DJ14" s="1255" t="n">
        <x:f t="shared" si="93"/>
        <x:v>2</x:v>
      </x:c>
      <x:c r="DK14" s="2097" t="n">
        <x:f t="shared" si="102"/>
        <x:v>0</x:v>
      </x:c>
      <x:c r="DL14" s="2098" t="n">
        <x:f t="shared" si="103"/>
        <x:v>0</x:v>
      </x:c>
      <x:c r="DM14" s="2097" t="str">
        <x:f t="shared" si="94"/>
        <x:v>#VALUE!</x:v>
      </x:c>
      <x:c r="DN14" s="2099" t="str">
        <x:f t="shared" si="14"/>
        <x:v>#VALUE!</x:v>
      </x:c>
      <x:c r="DO14" s="2089"/>
      <x:c r="DP14" s="2100" t="n">
        <x:f t="shared" si="95"/>
        <x:v>0</x:v>
      </x:c>
      <x:c r="DQ14" s="1861" t="n">
        <x:f t="shared" si="15"/>
        <x:v>346.42278</x:v>
      </x:c>
      <x:c r="DR14" s="1861" t="n">
        <x:f t="shared" si="16"/>
        <x:v>0.43884</x:v>
      </x:c>
      <x:c r="DS14" s="2101" t="str">
        <x:f t="shared" si="96"/>
        <x:v>#DIV/0!</x:v>
      </x:c>
      <x:c r="DT14" s="2102" t="str">
        <x:f t="shared" si="97"/>
        <x:v>#DIV/0!</x:v>
      </x:c>
      <x:c r="DU14" s="2103" t="str">
        <x:f t="shared" si="98"/>
        <x:v>#DIV/0!</x:v>
      </x:c>
      <x:c r="DV14" s="2104" t="str">
        <x:f t="shared" si="104"/>
        <x:v>#DIV/0!</x:v>
      </x:c>
    </x:row>
    <x:row r="15" ht="18" customHeight="1">
      <x:c r="A15" s="3064"/>
      <x:c r="B15" s="3065"/>
      <x:c r="C15" s="1829"/>
      <x:c r="D15" s="1830"/>
      <x:c r="E15" s="1098"/>
      <x:c r="F15" s="3066"/>
      <x:c r="G15" s="3067"/>
      <x:c r="H15" s="1845"/>
      <x:c r="I15" s="3068">
        <x:f t="shared" si="17"/>
      </x:c>
      <x:c r="J15" s="3069"/>
      <x:c r="K15" s="1831"/>
      <x:c r="L15" s="2205">
        <x:f t="shared" si="18"/>
      </x:c>
      <x:c r="M15" s="1832"/>
      <x:c r="N15" s="2208">
        <x:f t="shared" si="19"/>
      </x:c>
      <x:c r="O15" s="3070">
        <x:f t="shared" si="100"/>
      </x:c>
      <x:c r="P15" s="3071"/>
      <x:c r="Q15" s="285" t="n">
        <x:v>25.4</x:v>
      </x:c>
      <x:c r="R15" s="2094" t="n">
        <x:v>25</x:v>
      </x:c>
      <x:c r="S15" s="2105" t="n">
        <x:v>24.7</x:v>
      </x:c>
      <x:c r="T15" s="2095" t="n">
        <x:f t="shared" si="20"/>
        <x:v>25.03333333333333</x:v>
      </x:c>
      <x:c r="U15" s="2096"/>
      <x:c r="V15" s="2096"/>
      <x:c r="W15" s="2096"/>
      <x:c r="X15" s="286" t="str">
        <x:f t="shared" si="21"/>
        <x:v>#DIV/0!</x:v>
      </x:c>
      <x:c r="Y15" s="2095"/>
      <x:c r="Z15" s="1583">
        <x:f t="shared" si="22"/>
      </x:c>
      <x:c r="AA15" s="1379" t="n">
        <x:f t="shared" si="23"/>
        <x:v>0</x:v>
      </x:c>
      <x:c r="AB15" s="1302">
        <x:f t="shared" si="24"/>
      </x:c>
      <x:c r="AC15" s="1582" t="n">
        <x:f t="shared" si="25"/>
        <x:v>0.16805</x:v>
      </x:c>
      <x:c r="AD15" s="1582" t="n">
        <x:f t="shared" si="26"/>
        <x:v>0.17074</x:v>
      </x:c>
      <x:c r="AE15" s="1368">
        <x:f t="shared" si="0"/>
      </x:c>
      <x:c r="AF15" s="149">
        <x:f t="shared" si="101"/>
      </x:c>
      <x:c r="AG15" s="149">
        <x:f t="shared" si="27"/>
      </x:c>
      <x:c r="AH15" s="1787" t="n">
        <x:v>0</x:v>
      </x:c>
      <x:c r="AI15" s="149" t="n">
        <x:f t="shared" si="28"/>
        <x:v>2</x:v>
      </x:c>
      <x:c r="AJ15" s="1584" t="n">
        <x:f t="shared" si="29"/>
        <x:v>1074.9867984790874</x:v>
      </x:c>
      <x:c r="AK15" s="1302" t="str">
        <x:f t="shared" si="30"/>
        <x:v>#VALUE!</x:v>
      </x:c>
      <x:c r="AL15" s="149" t="str">
        <x:f t="shared" si="31"/>
        <x:v>#VALUE!</x:v>
      </x:c>
      <x:c r="AM15" s="149" t="str">
        <x:f t="shared" si="1"/>
        <x:v>#VALUE!</x:v>
      </x:c>
      <x:c r="AN15" s="149" t="n">
        <x:f t="shared" si="2"/>
        <x:v>103.872</x:v>
      </x:c>
      <x:c r="AO15" s="149" t="n">
        <x:f t="shared" si="3"/>
        <x:v>0.2701</x:v>
      </x:c>
      <x:c r="AP15" s="149" t="n">
        <x:f t="shared" si="4"/>
        <x:v>0</x:v>
      </x:c>
      <x:c r="AQ15" s="149" t="n">
        <x:f t="shared" si="32"/>
        <x:v>6.17957310608021e-7</x:v>
      </x:c>
      <x:c r="AR15" s="149" t="n">
        <x:f t="shared" si="33"/>
        <x:v>2</x:v>
      </x:c>
      <x:c r="AS15" s="149" t="n">
        <x:f t="shared" si="34"/>
        <x:v>1074.98746277475</x:v>
      </x:c>
      <x:c r="AT15" s="149" t="n">
        <x:f t="shared" si="35"/>
        <x:v>0.0003411446699475294</x:v>
      </x:c>
      <x:c r="AU15" s="149" t="n">
        <x:f t="shared" si="36"/>
        <x:v>0</x:v>
      </x:c>
      <x:c r="AV15" s="149" t="n">
        <x:f t="shared" si="37"/>
        <x:v>1</x:v>
      </x:c>
      <x:c r="AW15" s="149" t="n">
        <x:f t="shared" si="38"/>
        <x:v>0.2704470069133532</x:v>
      </x:c>
      <x:c r="AX15" s="1303" t="n">
        <x:f t="shared" si="39"/>
        <x:v>1</x:v>
      </x:c>
      <x:c r="AY15" s="149" t="n">
        <x:f t="shared" si="40"/>
        <x:v>1</x:v>
      </x:c>
      <x:c r="AZ15" s="149" t="n">
        <x:f t="shared" si="41"/>
        <x:v>1074.9867984790874</x:v>
      </x:c>
      <x:c r="BA15" s="149" t="n">
        <x:f t="shared" si="42"/>
        <x:v>0</x:v>
      </x:c>
      <x:c r="BB15" s="149" t="n">
        <x:f t="shared" si="5"/>
        <x:v>1.3</x:v>
      </x:c>
      <x:c r="BC15" s="149" t="n">
        <x:f t="shared" si="43"/>
        <x:v>0</x:v>
      </x:c>
      <x:c r="BD15" s="149" t="n">
        <x:f t="shared" si="44"/>
        <x:v>0</x:v>
      </x:c>
      <x:c r="BE15" s="149" t="str">
        <x:f t="shared" si="45"/>
        <x:v>#VALUE!</x:v>
      </x:c>
      <x:c r="BF15" s="149" t="str">
        <x:f t="shared" si="46"/>
        <x:v>#VALUE!</x:v>
      </x:c>
      <x:c r="BG15" s="149" t="str">
        <x:f t="shared" si="47"/>
        <x:v>#VALUE!</x:v>
      </x:c>
      <x:c r="BH15" s="149" t="str">
        <x:f t="shared" si="48"/>
        <x:v>#VALUE!</x:v>
      </x:c>
      <x:c r="BI15" s="149" t="str">
        <x:f t="shared" si="6"/>
        <x:v>#VALUE!</x:v>
      </x:c>
      <x:c r="BJ15" s="149" t="str">
        <x:f t="shared" si="7"/>
        <x:v>#VALUE!</x:v>
      </x:c>
      <x:c r="BK15" s="149" t="str">
        <x:f t="shared" si="8"/>
        <x:v>#VALUE!</x:v>
      </x:c>
      <x:c r="BL15" s="149" t="str">
        <x:f t="shared" si="49"/>
        <x:v>#VALUE!</x:v>
      </x:c>
      <x:c r="BM15" s="149" t="str">
        <x:f t="shared" si="50"/>
        <x:v>#VALUE!</x:v>
      </x:c>
      <x:c r="BN15" s="149" t="str">
        <x:f t="shared" si="51"/>
        <x:v>#VALUE!</x:v>
      </x:c>
      <x:c r="BO15" s="149" t="str">
        <x:f t="shared" si="52"/>
        <x:v>#VALUE!</x:v>
      </x:c>
      <x:c r="BP15" s="149" t="n">
        <x:f t="shared" si="53"/>
        <x:v>0</x:v>
      </x:c>
      <x:c r="BQ15" s="149" t="str">
        <x:f t="shared" si="54"/>
        <x:v>#VALUE!</x:v>
      </x:c>
      <x:c r="BR15" s="149" t="str">
        <x:f t="shared" si="55"/>
        <x:v>#VALUE!</x:v>
      </x:c>
      <x:c r="BS15" s="149" t="str">
        <x:f t="shared" si="56"/>
        <x:v>#VALUE!</x:v>
      </x:c>
      <x:c r="BT15" s="149" t="str">
        <x:f t="shared" si="57"/>
        <x:v>#VALUE!</x:v>
      </x:c>
      <x:c r="BU15" s="149" t="str">
        <x:f t="shared" si="58"/>
        <x:v>#VALUE!</x:v>
      </x:c>
      <x:c r="BV15" s="149" t="str">
        <x:f t="shared" si="59"/>
        <x:v>#VALUE!</x:v>
      </x:c>
      <x:c r="BW15" s="149" t="n">
        <x:f t="shared" si="9"/>
        <x:v>0</x:v>
      </x:c>
      <x:c r="BX15" s="149" t="str">
        <x:f t="shared" si="60"/>
        <x:v>#VALUE!</x:v>
      </x:c>
      <x:c r="BY15" s="149" t="str">
        <x:f t="shared" si="61"/>
        <x:v>#VALUE!</x:v>
      </x:c>
      <x:c r="BZ15" s="149" t="str">
        <x:f t="shared" si="62"/>
        <x:v>#VALUE!</x:v>
      </x:c>
      <x:c r="CA15" s="149" t="str">
        <x:f t="shared" si="63"/>
        <x:v>#VALUE!</x:v>
      </x:c>
      <x:c r="CB15" s="149" t="str">
        <x:f t="shared" si="64"/>
        <x:v>#VALUE!</x:v>
      </x:c>
      <x:c r="CC15" s="149" t="str">
        <x:f t="shared" si="65"/>
        <x:v>#VALUE!</x:v>
      </x:c>
      <x:c r="CD15" s="149" t="str">
        <x:f t="shared" si="10"/>
        <x:v>#VALUE!</x:v>
      </x:c>
      <x:c r="CE15" s="149" t="str">
        <x:f t="shared" si="11"/>
        <x:v>#VALUE!</x:v>
      </x:c>
      <x:c r="CF15" s="149" t="str">
        <x:f t="shared" si="12"/>
        <x:v>#VALUE!</x:v>
      </x:c>
      <x:c r="CG15" s="149" t="str">
        <x:f t="shared" si="66"/>
        <x:v>#VALUE!</x:v>
      </x:c>
      <x:c r="CH15" s="149" t="str">
        <x:f t="shared" si="67"/>
        <x:v>#VALUE!</x:v>
      </x:c>
      <x:c r="CI15" s="149" t="str">
        <x:f t="shared" si="68"/>
        <x:v>#VALUE!</x:v>
      </x:c>
      <x:c r="CJ15" s="149" t="str">
        <x:f t="shared" si="69"/>
        <x:v>#VALUE!</x:v>
      </x:c>
      <x:c r="CK15" s="149" t="n">
        <x:f t="shared" si="70"/>
        <x:v>0</x:v>
      </x:c>
      <x:c r="CL15" s="149" t="str">
        <x:f t="shared" si="71"/>
        <x:v>#VALUE!</x:v>
      </x:c>
      <x:c r="CM15" s="149" t="str">
        <x:f t="shared" si="72"/>
        <x:v>#VALUE!</x:v>
      </x:c>
      <x:c r="CN15" s="149" t="str">
        <x:f t="shared" si="73"/>
        <x:v>#VALUE!</x:v>
      </x:c>
      <x:c r="CO15" s="149" t="str">
        <x:f t="shared" si="74"/>
        <x:v>#VALUE!</x:v>
      </x:c>
      <x:c r="CP15" s="149" t="str">
        <x:f t="shared" si="75"/>
        <x:v>#VALUE!</x:v>
      </x:c>
      <x:c r="CQ15" s="149" t="str">
        <x:f t="shared" si="76"/>
        <x:v>#VALUE!</x:v>
      </x:c>
      <x:c r="CR15" s="149" t="n">
        <x:f t="shared" si="13"/>
        <x:v>1.3</x:v>
      </x:c>
      <x:c r="CS15" s="149" t="str">
        <x:f t="shared" si="77"/>
        <x:v>#VALUE!</x:v>
      </x:c>
      <x:c r="CT15" s="149" t="str">
        <x:f t="shared" si="78"/>
        <x:v>#VALUE!</x:v>
      </x:c>
      <x:c r="CU15" s="149" t="str">
        <x:f t="shared" si="79"/>
        <x:v>#VALUE!</x:v>
      </x:c>
      <x:c r="CV15" s="149" t="str">
        <x:f t="shared" si="80"/>
        <x:v>#VALUE!</x:v>
      </x:c>
      <x:c r="CW15" s="149" t="str">
        <x:f t="shared" si="81"/>
        <x:v>#VALUE!</x:v>
      </x:c>
      <x:c r="CX15" s="149" t="str">
        <x:f t="shared" si="82"/>
        <x:v>#VALUE!</x:v>
      </x:c>
      <x:c r="CY15" s="149" t="str">
        <x:f t="shared" si="83"/>
        <x:v>#VALUE!</x:v>
      </x:c>
      <x:c r="CZ15" s="149" t="str">
        <x:f t="shared" si="84"/>
        <x:v>#VALUE!</x:v>
      </x:c>
      <x:c r="DA15" s="149" t="str">
        <x:f t="shared" si="85"/>
        <x:v>#VALUE!</x:v>
      </x:c>
      <x:c r="DB15" s="149" t="str">
        <x:f t="shared" si="86"/>
        <x:v>#VALUE!</x:v>
      </x:c>
      <x:c r="DC15" s="149" t="str">
        <x:f t="shared" si="87"/>
        <x:v>#VALUE!</x:v>
      </x:c>
      <x:c r="DD15" s="149" t="str">
        <x:f t="shared" si="88"/>
        <x:v>#VALUE!</x:v>
      </x:c>
      <x:c r="DE15" s="149" t="str">
        <x:f t="shared" si="89"/>
        <x:v>#VALUE!</x:v>
      </x:c>
      <x:c r="DF15" s="1210" t="str">
        <x:f t="shared" si="90"/>
        <x:v>#VALUE!</x:v>
      </x:c>
      <x:c r="DG15" s="1210" t="str">
        <x:f t="shared" si="91"/>
        <x:v>#VALUE!</x:v>
      </x:c>
      <x:c r="DH15" s="1210" t="str">
        <x:f t="shared" si="92"/>
        <x:v>#VALUE!</x:v>
      </x:c>
      <x:c r="DI15" s="149"/>
      <x:c r="DJ15" s="1255" t="n">
        <x:f t="shared" si="93"/>
        <x:v>2</x:v>
      </x:c>
      <x:c r="DK15" s="2097" t="n">
        <x:f t="shared" si="102"/>
        <x:v>0</x:v>
      </x:c>
      <x:c r="DL15" s="2098" t="n">
        <x:f t="shared" si="103"/>
        <x:v>0</x:v>
      </x:c>
      <x:c r="DM15" s="2097" t="str">
        <x:f t="shared" si="94"/>
        <x:v>#VALUE!</x:v>
      </x:c>
      <x:c r="DN15" s="2099" t="str">
        <x:f t="shared" si="14"/>
        <x:v>#VALUE!</x:v>
      </x:c>
      <x:c r="DO15" s="2089"/>
      <x:c r="DP15" s="2100" t="n">
        <x:f t="shared" si="95"/>
        <x:v>0</x:v>
      </x:c>
      <x:c r="DQ15" s="1861" t="n">
        <x:f t="shared" si="15"/>
        <x:v>346.42278</x:v>
      </x:c>
      <x:c r="DR15" s="1861" t="n">
        <x:f t="shared" si="16"/>
        <x:v>0.43884</x:v>
      </x:c>
      <x:c r="DS15" s="2101" t="str">
        <x:f t="shared" si="96"/>
        <x:v>#DIV/0!</x:v>
      </x:c>
      <x:c r="DT15" s="2102" t="str">
        <x:f t="shared" si="97"/>
        <x:v>#DIV/0!</x:v>
      </x:c>
      <x:c r="DU15" s="2103" t="str">
        <x:f t="shared" si="98"/>
        <x:v>#DIV/0!</x:v>
      </x:c>
      <x:c r="DV15" s="2104" t="str">
        <x:f t="shared" si="104"/>
        <x:v>#DIV/0!</x:v>
      </x:c>
    </x:row>
    <x:row r="16" ht="15.949999809265137" customHeight="1">
      <x:c r="A16" s="3064"/>
      <x:c r="B16" s="3065"/>
      <x:c r="C16" s="1829"/>
      <x:c r="D16" s="1830"/>
      <x:c r="E16" s="1098"/>
      <x:c r="F16" s="3066"/>
      <x:c r="G16" s="3067"/>
      <x:c r="H16" s="1845"/>
      <x:c r="I16" s="3068">
        <x:f t="shared" si="17"/>
      </x:c>
      <x:c r="J16" s="3069"/>
      <x:c r="K16" s="1831"/>
      <x:c r="L16" s="2205">
        <x:f t="shared" si="18"/>
      </x:c>
      <x:c r="M16" s="1832"/>
      <x:c r="N16" s="2208">
        <x:f t="shared" si="19"/>
      </x:c>
      <x:c r="O16" s="3070">
        <x:f t="shared" si="100"/>
      </x:c>
      <x:c r="P16" s="3071"/>
      <x:c r="Q16" s="285" t="n">
        <x:v>25.5</x:v>
      </x:c>
      <x:c r="R16" s="2094" t="n">
        <x:v>25.1</x:v>
      </x:c>
      <x:c r="S16" s="2105" t="n">
        <x:v>24.7</x:v>
      </x:c>
      <x:c r="T16" s="2095" t="n">
        <x:f t="shared" si="20"/>
        <x:v>25.099999999999998</x:v>
      </x:c>
      <x:c r="U16" s="2096"/>
      <x:c r="V16" s="2096"/>
      <x:c r="W16" s="2096"/>
      <x:c r="X16" s="286" t="str">
        <x:f t="shared" si="21"/>
        <x:v>#DIV/0!</x:v>
      </x:c>
      <x:c r="Y16" s="2095"/>
      <x:c r="Z16" s="1583">
        <x:f t="shared" si="22"/>
      </x:c>
      <x:c r="AA16" s="1379" t="n">
        <x:f t="shared" si="23"/>
        <x:v>0</x:v>
      </x:c>
      <x:c r="AB16" s="1302">
        <x:f t="shared" si="24"/>
      </x:c>
      <x:c r="AC16" s="1582" t="n">
        <x:f t="shared" si="25"/>
        <x:v>0.16805</x:v>
      </x:c>
      <x:c r="AD16" s="1582" t="n">
        <x:f t="shared" si="26"/>
        <x:v>0.17074</x:v>
      </x:c>
      <x:c r="AE16" s="1368">
        <x:f t="shared" si="0"/>
      </x:c>
      <x:c r="AF16" s="149">
        <x:f t="shared" si="101"/>
      </x:c>
      <x:c r="AG16" s="149">
        <x:f t="shared" si="27"/>
      </x:c>
      <x:c r="AH16" s="1787"/>
      <x:c r="AI16" s="149" t="n">
        <x:f t="shared" si="28"/>
        <x:v>2</x:v>
      </x:c>
      <x:c r="AJ16" s="1584" t="n">
        <x:f t="shared" si="29"/>
        <x:v>1074.9867984790874</x:v>
      </x:c>
      <x:c r="AK16" s="1302" t="str">
        <x:f t="shared" si="30"/>
        <x:v>#VALUE!</x:v>
      </x:c>
      <x:c r="AL16" s="149" t="str">
        <x:f t="shared" si="31"/>
        <x:v>#VALUE!</x:v>
      </x:c>
      <x:c r="AM16" s="149" t="str">
        <x:f t="shared" si="1"/>
        <x:v>#VALUE!</x:v>
      </x:c>
      <x:c r="AN16" s="149" t="n">
        <x:f t="shared" si="2"/>
        <x:v>103.872</x:v>
      </x:c>
      <x:c r="AO16" s="149" t="n">
        <x:f t="shared" si="3"/>
        <x:v>0.2701</x:v>
      </x:c>
      <x:c r="AP16" s="149" t="n">
        <x:f t="shared" si="4"/>
        <x:v>0</x:v>
      </x:c>
      <x:c r="AQ16" s="149" t="n">
        <x:f t="shared" si="32"/>
        <x:v>6.17957310608021e-7</x:v>
      </x:c>
      <x:c r="AR16" s="149" t="n">
        <x:f t="shared" si="33"/>
        <x:v>2</x:v>
      </x:c>
      <x:c r="AS16" s="149" t="n">
        <x:f t="shared" si="34"/>
        <x:v>1074.98746277475</x:v>
      </x:c>
      <x:c r="AT16" s="149" t="n">
        <x:f t="shared" si="35"/>
        <x:v>0.0003411446699475294</x:v>
      </x:c>
      <x:c r="AU16" s="149" t="n">
        <x:f t="shared" si="36"/>
        <x:v>0</x:v>
      </x:c>
      <x:c r="AV16" s="149" t="n">
        <x:f t="shared" si="37"/>
        <x:v>1</x:v>
      </x:c>
      <x:c r="AW16" s="149" t="n">
        <x:f t="shared" si="38"/>
        <x:v>0.2704470069133532</x:v>
      </x:c>
      <x:c r="AX16" s="1303" t="n">
        <x:f t="shared" si="39"/>
        <x:v>1</x:v>
      </x:c>
      <x:c r="AY16" s="149" t="n">
        <x:f t="shared" si="40"/>
        <x:v>1</x:v>
      </x:c>
      <x:c r="AZ16" s="149" t="n">
        <x:f t="shared" si="41"/>
        <x:v>1074.9867984790874</x:v>
      </x:c>
      <x:c r="BA16" s="149" t="n">
        <x:f t="shared" si="42"/>
        <x:v>0</x:v>
      </x:c>
      <x:c r="BB16" s="149" t="n">
        <x:f t="shared" si="5"/>
        <x:v>1.3</x:v>
      </x:c>
      <x:c r="BC16" s="149" t="n">
        <x:f t="shared" si="43"/>
        <x:v>0</x:v>
      </x:c>
      <x:c r="BD16" s="149" t="n">
        <x:f t="shared" si="44"/>
        <x:v>0</x:v>
      </x:c>
      <x:c r="BE16" s="149" t="str">
        <x:f t="shared" si="45"/>
        <x:v>#VALUE!</x:v>
      </x:c>
      <x:c r="BF16" s="149" t="str">
        <x:f t="shared" si="46"/>
        <x:v>#VALUE!</x:v>
      </x:c>
      <x:c r="BG16" s="149" t="str">
        <x:f t="shared" si="47"/>
        <x:v>#VALUE!</x:v>
      </x:c>
      <x:c r="BH16" s="149" t="str">
        <x:f t="shared" si="48"/>
        <x:v>#VALUE!</x:v>
      </x:c>
      <x:c r="BI16" s="149" t="str">
        <x:f t="shared" si="6"/>
        <x:v>#VALUE!</x:v>
      </x:c>
      <x:c r="BJ16" s="149" t="str">
        <x:f t="shared" si="7"/>
        <x:v>#VALUE!</x:v>
      </x:c>
      <x:c r="BK16" s="149" t="str">
        <x:f t="shared" si="8"/>
        <x:v>#VALUE!</x:v>
      </x:c>
      <x:c r="BL16" s="149" t="str">
        <x:f t="shared" si="49"/>
        <x:v>#VALUE!</x:v>
      </x:c>
      <x:c r="BM16" s="149" t="str">
        <x:f t="shared" si="50"/>
        <x:v>#VALUE!</x:v>
      </x:c>
      <x:c r="BN16" s="149" t="str">
        <x:f t="shared" si="51"/>
        <x:v>#VALUE!</x:v>
      </x:c>
      <x:c r="BO16" s="149" t="str">
        <x:f t="shared" si="52"/>
        <x:v>#VALUE!</x:v>
      </x:c>
      <x:c r="BP16" s="149" t="n">
        <x:f t="shared" si="53"/>
        <x:v>0</x:v>
      </x:c>
      <x:c r="BQ16" s="149" t="str">
        <x:f t="shared" si="54"/>
        <x:v>#VALUE!</x:v>
      </x:c>
      <x:c r="BR16" s="149" t="str">
        <x:f t="shared" si="55"/>
        <x:v>#VALUE!</x:v>
      </x:c>
      <x:c r="BS16" s="149" t="str">
        <x:f t="shared" si="56"/>
        <x:v>#VALUE!</x:v>
      </x:c>
      <x:c r="BT16" s="149" t="str">
        <x:f t="shared" si="57"/>
        <x:v>#VALUE!</x:v>
      </x:c>
      <x:c r="BU16" s="149" t="str">
        <x:f t="shared" si="58"/>
        <x:v>#VALUE!</x:v>
      </x:c>
      <x:c r="BV16" s="149" t="str">
        <x:f t="shared" si="59"/>
        <x:v>#VALUE!</x:v>
      </x:c>
      <x:c r="BW16" s="149" t="n">
        <x:f t="shared" si="9"/>
        <x:v>0</x:v>
      </x:c>
      <x:c r="BX16" s="149" t="str">
        <x:f t="shared" si="60"/>
        <x:v>#VALUE!</x:v>
      </x:c>
      <x:c r="BY16" s="149" t="str">
        <x:f t="shared" si="61"/>
        <x:v>#VALUE!</x:v>
      </x:c>
      <x:c r="BZ16" s="149" t="str">
        <x:f t="shared" si="62"/>
        <x:v>#VALUE!</x:v>
      </x:c>
      <x:c r="CA16" s="149" t="str">
        <x:f t="shared" si="63"/>
        <x:v>#VALUE!</x:v>
      </x:c>
      <x:c r="CB16" s="149" t="str">
        <x:f t="shared" si="64"/>
        <x:v>#VALUE!</x:v>
      </x:c>
      <x:c r="CC16" s="149" t="str">
        <x:f t="shared" si="65"/>
        <x:v>#VALUE!</x:v>
      </x:c>
      <x:c r="CD16" s="149" t="str">
        <x:f t="shared" si="10"/>
        <x:v>#VALUE!</x:v>
      </x:c>
      <x:c r="CE16" s="149" t="str">
        <x:f t="shared" si="11"/>
        <x:v>#VALUE!</x:v>
      </x:c>
      <x:c r="CF16" s="149" t="str">
        <x:f t="shared" si="12"/>
        <x:v>#VALUE!</x:v>
      </x:c>
      <x:c r="CG16" s="149" t="str">
        <x:f t="shared" si="66"/>
        <x:v>#VALUE!</x:v>
      </x:c>
      <x:c r="CH16" s="149" t="str">
        <x:f t="shared" si="67"/>
        <x:v>#VALUE!</x:v>
      </x:c>
      <x:c r="CI16" s="149" t="str">
        <x:f t="shared" si="68"/>
        <x:v>#VALUE!</x:v>
      </x:c>
      <x:c r="CJ16" s="149" t="str">
        <x:f t="shared" si="69"/>
        <x:v>#VALUE!</x:v>
      </x:c>
      <x:c r="CK16" s="149" t="n">
        <x:f t="shared" si="70"/>
        <x:v>0</x:v>
      </x:c>
      <x:c r="CL16" s="149" t="str">
        <x:f t="shared" si="71"/>
        <x:v>#VALUE!</x:v>
      </x:c>
      <x:c r="CM16" s="149" t="str">
        <x:f t="shared" si="72"/>
        <x:v>#VALUE!</x:v>
      </x:c>
      <x:c r="CN16" s="149" t="str">
        <x:f t="shared" si="73"/>
        <x:v>#VALUE!</x:v>
      </x:c>
      <x:c r="CO16" s="149" t="str">
        <x:f t="shared" si="74"/>
        <x:v>#VALUE!</x:v>
      </x:c>
      <x:c r="CP16" s="149" t="str">
        <x:f t="shared" si="75"/>
        <x:v>#VALUE!</x:v>
      </x:c>
      <x:c r="CQ16" s="149" t="str">
        <x:f t="shared" si="76"/>
        <x:v>#VALUE!</x:v>
      </x:c>
      <x:c r="CR16" s="149" t="n">
        <x:f t="shared" si="13"/>
        <x:v>1.3</x:v>
      </x:c>
      <x:c r="CS16" s="149" t="str">
        <x:f t="shared" si="77"/>
        <x:v>#VALUE!</x:v>
      </x:c>
      <x:c r="CT16" s="149" t="str">
        <x:f t="shared" si="78"/>
        <x:v>#VALUE!</x:v>
      </x:c>
      <x:c r="CU16" s="149" t="str">
        <x:f t="shared" si="79"/>
        <x:v>#VALUE!</x:v>
      </x:c>
      <x:c r="CV16" s="149" t="str">
        <x:f t="shared" si="80"/>
        <x:v>#VALUE!</x:v>
      </x:c>
      <x:c r="CW16" s="149" t="str">
        <x:f t="shared" si="81"/>
        <x:v>#VALUE!</x:v>
      </x:c>
      <x:c r="CX16" s="149" t="str">
        <x:f t="shared" si="82"/>
        <x:v>#VALUE!</x:v>
      </x:c>
      <x:c r="CY16" s="149" t="str">
        <x:f t="shared" si="83"/>
        <x:v>#VALUE!</x:v>
      </x:c>
      <x:c r="CZ16" s="149" t="str">
        <x:f t="shared" si="84"/>
        <x:v>#VALUE!</x:v>
      </x:c>
      <x:c r="DA16" s="149" t="str">
        <x:f t="shared" si="85"/>
        <x:v>#VALUE!</x:v>
      </x:c>
      <x:c r="DB16" s="149" t="str">
        <x:f t="shared" si="86"/>
        <x:v>#VALUE!</x:v>
      </x:c>
      <x:c r="DC16" s="149" t="str">
        <x:f t="shared" si="87"/>
        <x:v>#VALUE!</x:v>
      </x:c>
      <x:c r="DD16" s="149" t="str">
        <x:f t="shared" si="88"/>
        <x:v>#VALUE!</x:v>
      </x:c>
      <x:c r="DE16" s="149" t="str">
        <x:f t="shared" si="89"/>
        <x:v>#VALUE!</x:v>
      </x:c>
      <x:c r="DF16" s="1210" t="str">
        <x:f t="shared" si="90"/>
        <x:v>#VALUE!</x:v>
      </x:c>
      <x:c r="DG16" s="1210" t="str">
        <x:f t="shared" si="91"/>
        <x:v>#VALUE!</x:v>
      </x:c>
      <x:c r="DH16" s="1210" t="str">
        <x:f t="shared" si="92"/>
        <x:v>#VALUE!</x:v>
      </x:c>
      <x:c r="DI16" s="149"/>
      <x:c r="DJ16" s="1255" t="n">
        <x:f t="shared" si="93"/>
        <x:v>2</x:v>
      </x:c>
      <x:c r="DK16" s="2097" t="n">
        <x:f t="shared" si="102"/>
        <x:v>0</x:v>
      </x:c>
      <x:c r="DL16" s="2098" t="n">
        <x:f t="shared" si="103"/>
        <x:v>0</x:v>
      </x:c>
      <x:c r="DM16" s="2097" t="str">
        <x:f t="shared" si="94"/>
        <x:v>#VALUE!</x:v>
      </x:c>
      <x:c r="DN16" s="2099" t="str">
        <x:f t="shared" si="14"/>
        <x:v>#VALUE!</x:v>
      </x:c>
      <x:c r="DO16" s="2089"/>
      <x:c r="DP16" s="2100" t="n">
        <x:f t="shared" si="95"/>
        <x:v>0</x:v>
      </x:c>
      <x:c r="DQ16" s="1861" t="n">
        <x:f t="shared" si="15"/>
        <x:v>346.42278</x:v>
      </x:c>
      <x:c r="DR16" s="1861" t="n">
        <x:f t="shared" si="16"/>
        <x:v>0.43884</x:v>
      </x:c>
      <x:c r="DS16" s="2101" t="str">
        <x:f t="shared" si="96"/>
        <x:v>#DIV/0!</x:v>
      </x:c>
      <x:c r="DT16" s="2102" t="str">
        <x:f t="shared" si="97"/>
        <x:v>#DIV/0!</x:v>
      </x:c>
      <x:c r="DU16" s="2103" t="str">
        <x:f t="shared" si="98"/>
        <x:v>#DIV/0!</x:v>
      </x:c>
      <x:c r="DV16" s="2104" t="str">
        <x:f t="shared" si="104"/>
        <x:v>#DIV/0!</x:v>
      </x:c>
    </x:row>
    <x:row r="17" ht="15.949999809265137" customHeight="1">
      <x:c r="A17" s="3064"/>
      <x:c r="B17" s="3065"/>
      <x:c r="C17" s="1829"/>
      <x:c r="D17" s="1830"/>
      <x:c r="E17" s="1098"/>
      <x:c r="F17" s="3066"/>
      <x:c r="G17" s="3067"/>
      <x:c r="H17" s="1845"/>
      <x:c r="I17" s="3068">
        <x:f t="shared" si="17"/>
      </x:c>
      <x:c r="J17" s="3069"/>
      <x:c r="K17" s="1831"/>
      <x:c r="L17" s="2205">
        <x:f t="shared" si="18"/>
      </x:c>
      <x:c r="M17" s="1832"/>
      <x:c r="N17" s="2208">
        <x:f t="shared" si="19"/>
      </x:c>
      <x:c r="O17" s="3070">
        <x:f t="shared" si="100"/>
      </x:c>
      <x:c r="P17" s="3071"/>
      <x:c r="Q17" s="285" t="n">
        <x:v>25.4</x:v>
      </x:c>
      <x:c r="R17" s="2094" t="n">
        <x:v>25</x:v>
      </x:c>
      <x:c r="S17" s="2105" t="n">
        <x:v>24.7</x:v>
      </x:c>
      <x:c r="T17" s="2095" t="n">
        <x:f t="shared" si="20"/>
        <x:v>25.03333333333333</x:v>
      </x:c>
      <x:c r="U17" s="2096"/>
      <x:c r="V17" s="2096"/>
      <x:c r="W17" s="2096"/>
      <x:c r="X17" s="286" t="str">
        <x:f t="shared" si="21"/>
        <x:v>#DIV/0!</x:v>
      </x:c>
      <x:c r="Y17" s="2095"/>
      <x:c r="Z17" s="1583">
        <x:f t="shared" si="22"/>
      </x:c>
      <x:c r="AA17" s="1379" t="n">
        <x:f t="shared" si="23"/>
        <x:v>0</x:v>
      </x:c>
      <x:c r="AB17" s="1302">
        <x:f t="shared" si="24"/>
      </x:c>
      <x:c r="AC17" s="1582" t="n">
        <x:f t="shared" si="25"/>
        <x:v>0.16805</x:v>
      </x:c>
      <x:c r="AD17" s="1582" t="n">
        <x:f t="shared" si="26"/>
        <x:v>0.17074</x:v>
      </x:c>
      <x:c r="AE17" s="1368">
        <x:f t="shared" si="0"/>
      </x:c>
      <x:c r="AF17" s="149">
        <x:f t="shared" si="101"/>
      </x:c>
      <x:c r="AG17" s="149">
        <x:f t="shared" si="27"/>
      </x:c>
      <x:c r="AH17" s="1787" t="n">
        <x:v>0</x:v>
      </x:c>
      <x:c r="AI17" s="149" t="n">
        <x:f t="shared" si="28"/>
        <x:v>2</x:v>
      </x:c>
      <x:c r="AJ17" s="1584" t="n">
        <x:f t="shared" si="29"/>
        <x:v>1074.9867984790874</x:v>
      </x:c>
      <x:c r="AK17" s="1302" t="str">
        <x:f t="shared" si="30"/>
        <x:v>#VALUE!</x:v>
      </x:c>
      <x:c r="AL17" s="149" t="str">
        <x:f t="shared" si="31"/>
        <x:v>#VALUE!</x:v>
      </x:c>
      <x:c r="AM17" s="149" t="str">
        <x:f t="shared" si="1"/>
        <x:v>#VALUE!</x:v>
      </x:c>
      <x:c r="AN17" s="149" t="n">
        <x:f t="shared" si="2"/>
        <x:v>103.872</x:v>
      </x:c>
      <x:c r="AO17" s="149" t="n">
        <x:f t="shared" si="3"/>
        <x:v>0.2701</x:v>
      </x:c>
      <x:c r="AP17" s="149" t="n">
        <x:f t="shared" si="4"/>
        <x:v>0</x:v>
      </x:c>
      <x:c r="AQ17" s="149" t="n">
        <x:f t="shared" si="32"/>
        <x:v>6.17957310608021e-7</x:v>
      </x:c>
      <x:c r="AR17" s="149" t="n">
        <x:f t="shared" si="33"/>
        <x:v>2</x:v>
      </x:c>
      <x:c r="AS17" s="149" t="n">
        <x:f t="shared" si="34"/>
        <x:v>1074.98746277475</x:v>
      </x:c>
      <x:c r="AT17" s="149" t="n">
        <x:f t="shared" si="35"/>
        <x:v>0.0003411446699475294</x:v>
      </x:c>
      <x:c r="AU17" s="149" t="n">
        <x:f t="shared" si="36"/>
        <x:v>0</x:v>
      </x:c>
      <x:c r="AV17" s="149" t="n">
        <x:f t="shared" si="37"/>
        <x:v>1</x:v>
      </x:c>
      <x:c r="AW17" s="149" t="n">
        <x:f t="shared" si="38"/>
        <x:v>0.2704470069133532</x:v>
      </x:c>
      <x:c r="AX17" s="1303" t="n">
        <x:f t="shared" si="39"/>
        <x:v>1</x:v>
      </x:c>
      <x:c r="AY17" s="149" t="n">
        <x:f t="shared" si="40"/>
        <x:v>1</x:v>
      </x:c>
      <x:c r="AZ17" s="149" t="n">
        <x:f t="shared" si="41"/>
        <x:v>1074.9867984790874</x:v>
      </x:c>
      <x:c r="BA17" s="149" t="n">
        <x:f t="shared" si="42"/>
        <x:v>0</x:v>
      </x:c>
      <x:c r="BB17" s="149" t="n">
        <x:f t="shared" si="5"/>
        <x:v>1.3</x:v>
      </x:c>
      <x:c r="BC17" s="149" t="n">
        <x:f t="shared" si="43"/>
        <x:v>0</x:v>
      </x:c>
      <x:c r="BD17" s="149" t="n">
        <x:f t="shared" si="44"/>
        <x:v>0</x:v>
      </x:c>
      <x:c r="BE17" s="149" t="str">
        <x:f t="shared" si="45"/>
        <x:v>#VALUE!</x:v>
      </x:c>
      <x:c r="BF17" s="149" t="str">
        <x:f t="shared" si="46"/>
        <x:v>#VALUE!</x:v>
      </x:c>
      <x:c r="BG17" s="149" t="str">
        <x:f t="shared" si="47"/>
        <x:v>#VALUE!</x:v>
      </x:c>
      <x:c r="BH17" s="149" t="str">
        <x:f t="shared" si="48"/>
        <x:v>#VALUE!</x:v>
      </x:c>
      <x:c r="BI17" s="149" t="str">
        <x:f t="shared" si="6"/>
        <x:v>#VALUE!</x:v>
      </x:c>
      <x:c r="BJ17" s="149" t="str">
        <x:f t="shared" si="7"/>
        <x:v>#VALUE!</x:v>
      </x:c>
      <x:c r="BK17" s="149" t="str">
        <x:f t="shared" si="8"/>
        <x:v>#VALUE!</x:v>
      </x:c>
      <x:c r="BL17" s="149" t="str">
        <x:f t="shared" si="49"/>
        <x:v>#VALUE!</x:v>
      </x:c>
      <x:c r="BM17" s="149" t="str">
        <x:f t="shared" si="50"/>
        <x:v>#VALUE!</x:v>
      </x:c>
      <x:c r="BN17" s="149" t="str">
        <x:f t="shared" si="51"/>
        <x:v>#VALUE!</x:v>
      </x:c>
      <x:c r="BO17" s="149" t="str">
        <x:f t="shared" si="52"/>
        <x:v>#VALUE!</x:v>
      </x:c>
      <x:c r="BP17" s="149" t="n">
        <x:f t="shared" si="53"/>
        <x:v>0</x:v>
      </x:c>
      <x:c r="BQ17" s="149" t="str">
        <x:f t="shared" si="54"/>
        <x:v>#VALUE!</x:v>
      </x:c>
      <x:c r="BR17" s="149" t="str">
        <x:f t="shared" si="55"/>
        <x:v>#VALUE!</x:v>
      </x:c>
      <x:c r="BS17" s="149" t="str">
        <x:f t="shared" si="56"/>
        <x:v>#VALUE!</x:v>
      </x:c>
      <x:c r="BT17" s="149" t="str">
        <x:f t="shared" si="57"/>
        <x:v>#VALUE!</x:v>
      </x:c>
      <x:c r="BU17" s="149" t="str">
        <x:f t="shared" si="58"/>
        <x:v>#VALUE!</x:v>
      </x:c>
      <x:c r="BV17" s="149" t="str">
        <x:f t="shared" si="59"/>
        <x:v>#VALUE!</x:v>
      </x:c>
      <x:c r="BW17" s="149" t="n">
        <x:f t="shared" si="9"/>
        <x:v>0</x:v>
      </x:c>
      <x:c r="BX17" s="149" t="str">
        <x:f t="shared" si="60"/>
        <x:v>#VALUE!</x:v>
      </x:c>
      <x:c r="BY17" s="149" t="str">
        <x:f t="shared" si="61"/>
        <x:v>#VALUE!</x:v>
      </x:c>
      <x:c r="BZ17" s="149" t="str">
        <x:f t="shared" si="62"/>
        <x:v>#VALUE!</x:v>
      </x:c>
      <x:c r="CA17" s="149" t="str">
        <x:f t="shared" si="63"/>
        <x:v>#VALUE!</x:v>
      </x:c>
      <x:c r="CB17" s="149" t="str">
        <x:f t="shared" si="64"/>
        <x:v>#VALUE!</x:v>
      </x:c>
      <x:c r="CC17" s="149" t="str">
        <x:f t="shared" si="65"/>
        <x:v>#VALUE!</x:v>
      </x:c>
      <x:c r="CD17" s="149" t="str">
        <x:f t="shared" si="10"/>
        <x:v>#VALUE!</x:v>
      </x:c>
      <x:c r="CE17" s="149" t="str">
        <x:f t="shared" si="11"/>
        <x:v>#VALUE!</x:v>
      </x:c>
      <x:c r="CF17" s="149" t="str">
        <x:f t="shared" si="12"/>
        <x:v>#VALUE!</x:v>
      </x:c>
      <x:c r="CG17" s="149" t="str">
        <x:f t="shared" si="66"/>
        <x:v>#VALUE!</x:v>
      </x:c>
      <x:c r="CH17" s="149" t="str">
        <x:f t="shared" si="67"/>
        <x:v>#VALUE!</x:v>
      </x:c>
      <x:c r="CI17" s="149" t="str">
        <x:f t="shared" si="68"/>
        <x:v>#VALUE!</x:v>
      </x:c>
      <x:c r="CJ17" s="149" t="str">
        <x:f t="shared" si="69"/>
        <x:v>#VALUE!</x:v>
      </x:c>
      <x:c r="CK17" s="149" t="n">
        <x:f t="shared" si="70"/>
        <x:v>0</x:v>
      </x:c>
      <x:c r="CL17" s="149" t="str">
        <x:f t="shared" si="71"/>
        <x:v>#VALUE!</x:v>
      </x:c>
      <x:c r="CM17" s="149" t="str">
        <x:f t="shared" si="72"/>
        <x:v>#VALUE!</x:v>
      </x:c>
      <x:c r="CN17" s="149" t="str">
        <x:f t="shared" si="73"/>
        <x:v>#VALUE!</x:v>
      </x:c>
      <x:c r="CO17" s="149" t="str">
        <x:f t="shared" si="74"/>
        <x:v>#VALUE!</x:v>
      </x:c>
      <x:c r="CP17" s="149" t="str">
        <x:f t="shared" si="75"/>
        <x:v>#VALUE!</x:v>
      </x:c>
      <x:c r="CQ17" s="149" t="str">
        <x:f t="shared" si="76"/>
        <x:v>#VALUE!</x:v>
      </x:c>
      <x:c r="CR17" s="149" t="n">
        <x:f t="shared" si="13"/>
        <x:v>1.3</x:v>
      </x:c>
      <x:c r="CS17" s="149" t="str">
        <x:f t="shared" si="77"/>
        <x:v>#VALUE!</x:v>
      </x:c>
      <x:c r="CT17" s="149" t="str">
        <x:f t="shared" si="78"/>
        <x:v>#VALUE!</x:v>
      </x:c>
      <x:c r="CU17" s="149" t="str">
        <x:f t="shared" si="79"/>
        <x:v>#VALUE!</x:v>
      </x:c>
      <x:c r="CV17" s="149" t="str">
        <x:f t="shared" si="80"/>
        <x:v>#VALUE!</x:v>
      </x:c>
      <x:c r="CW17" s="149" t="str">
        <x:f t="shared" si="81"/>
        <x:v>#VALUE!</x:v>
      </x:c>
      <x:c r="CX17" s="149" t="str">
        <x:f t="shared" si="82"/>
        <x:v>#VALUE!</x:v>
      </x:c>
      <x:c r="CY17" s="149" t="str">
        <x:f t="shared" si="83"/>
        <x:v>#VALUE!</x:v>
      </x:c>
      <x:c r="CZ17" s="149" t="str">
        <x:f t="shared" si="84"/>
        <x:v>#VALUE!</x:v>
      </x:c>
      <x:c r="DA17" s="149" t="str">
        <x:f t="shared" si="85"/>
        <x:v>#VALUE!</x:v>
      </x:c>
      <x:c r="DB17" s="149" t="str">
        <x:f t="shared" si="86"/>
        <x:v>#VALUE!</x:v>
      </x:c>
      <x:c r="DC17" s="149" t="str">
        <x:f t="shared" si="87"/>
        <x:v>#VALUE!</x:v>
      </x:c>
      <x:c r="DD17" s="149" t="str">
        <x:f t="shared" si="88"/>
        <x:v>#VALUE!</x:v>
      </x:c>
      <x:c r="DE17" s="149" t="str">
        <x:f t="shared" si="89"/>
        <x:v>#VALUE!</x:v>
      </x:c>
      <x:c r="DF17" s="1210" t="str">
        <x:f t="shared" si="90"/>
        <x:v>#VALUE!</x:v>
      </x:c>
      <x:c r="DG17" s="1210" t="str">
        <x:f t="shared" si="91"/>
        <x:v>#VALUE!</x:v>
      </x:c>
      <x:c r="DH17" s="1210" t="str">
        <x:f t="shared" si="92"/>
        <x:v>#VALUE!</x:v>
      </x:c>
      <x:c r="DI17" s="149"/>
      <x:c r="DJ17" s="1255" t="n">
        <x:f t="shared" si="93"/>
        <x:v>2</x:v>
      </x:c>
      <x:c r="DK17" s="2097" t="n">
        <x:f t="shared" si="102"/>
        <x:v>0</x:v>
      </x:c>
      <x:c r="DL17" s="2098" t="n">
        <x:f t="shared" si="103"/>
        <x:v>0</x:v>
      </x:c>
      <x:c r="DM17" s="2097" t="str">
        <x:f t="shared" si="94"/>
        <x:v>#VALUE!</x:v>
      </x:c>
      <x:c r="DN17" s="2099" t="str">
        <x:f t="shared" si="14"/>
        <x:v>#VALUE!</x:v>
      </x:c>
      <x:c r="DO17" s="2089"/>
      <x:c r="DP17" s="2100" t="n">
        <x:f t="shared" si="95"/>
        <x:v>0</x:v>
      </x:c>
      <x:c r="DQ17" s="1861" t="n">
        <x:f t="shared" si="15"/>
        <x:v>346.42278</x:v>
      </x:c>
      <x:c r="DR17" s="1861" t="n">
        <x:f t="shared" si="16"/>
        <x:v>0.43884</x:v>
      </x:c>
      <x:c r="DS17" s="2101" t="str">
        <x:f t="shared" si="96"/>
        <x:v>#DIV/0!</x:v>
      </x:c>
      <x:c r="DT17" s="2102" t="str">
        <x:f t="shared" si="97"/>
        <x:v>#DIV/0!</x:v>
      </x:c>
      <x:c r="DU17" s="2103" t="str">
        <x:f t="shared" si="98"/>
        <x:v>#DIV/0!</x:v>
      </x:c>
      <x:c r="DV17" s="2104" t="str">
        <x:f t="shared" si="104"/>
        <x:v>#DIV/0!</x:v>
      </x:c>
    </x:row>
    <x:row r="18" ht="15.949999809265137" customHeight="1">
      <x:c r="A18" s="3064"/>
      <x:c r="B18" s="3065"/>
      <x:c r="C18" s="1829"/>
      <x:c r="D18" s="1830"/>
      <x:c r="E18" s="1098"/>
      <x:c r="F18" s="3066"/>
      <x:c r="G18" s="3067"/>
      <x:c r="H18" s="1845"/>
      <x:c r="I18" s="3068">
        <x:f t="shared" si="17"/>
      </x:c>
      <x:c r="J18" s="3069"/>
      <x:c r="K18" s="1831"/>
      <x:c r="L18" s="2205">
        <x:f t="shared" si="18"/>
      </x:c>
      <x:c r="M18" s="1832"/>
      <x:c r="N18" s="2208">
        <x:f t="shared" si="19"/>
      </x:c>
      <x:c r="O18" s="3070">
        <x:f t="shared" si="100"/>
      </x:c>
      <x:c r="P18" s="3071"/>
      <x:c r="Q18" s="285" t="n">
        <x:v>25.3</x:v>
      </x:c>
      <x:c r="R18" s="2094" t="n">
        <x:v>25</x:v>
      </x:c>
      <x:c r="S18" s="2105" t="n">
        <x:v>24.6</x:v>
      </x:c>
      <x:c r="T18" s="2095" t="n">
        <x:f t="shared" si="20"/>
        <x:v>24.96666666666667</x:v>
      </x:c>
      <x:c r="U18" s="2096"/>
      <x:c r="V18" s="2096"/>
      <x:c r="W18" s="2096"/>
      <x:c r="X18" s="286" t="str">
        <x:f t="shared" si="21"/>
        <x:v>#DIV/0!</x:v>
      </x:c>
      <x:c r="Y18" s="2095"/>
      <x:c r="Z18" s="1583">
        <x:f t="shared" si="22"/>
      </x:c>
      <x:c r="AA18" s="1379" t="n">
        <x:f t="shared" si="23"/>
        <x:v>0</x:v>
      </x:c>
      <x:c r="AB18" s="1302">
        <x:f t="shared" si="24"/>
      </x:c>
      <x:c r="AC18" s="1582" t="n">
        <x:f t="shared" si="25"/>
        <x:v>0.16805</x:v>
      </x:c>
      <x:c r="AD18" s="1582" t="n">
        <x:f t="shared" si="26"/>
        <x:v>0.17074</x:v>
      </x:c>
      <x:c r="AE18" s="1368">
        <x:f t="shared" si="0"/>
      </x:c>
      <x:c r="AF18" s="149" t="str"/>
      <x:c r="AG18" s="149">
        <x:f t="shared" si="27"/>
      </x:c>
      <x:c r="AH18" s="1787" t="n">
        <x:v>0</x:v>
      </x:c>
      <x:c r="AI18" s="149" t="n">
        <x:f t="shared" si="28"/>
        <x:v>2</x:v>
      </x:c>
      <x:c r="AJ18" s="1584" t="n">
        <x:f t="shared" si="29"/>
        <x:v>1074.9867984790874</x:v>
      </x:c>
      <x:c r="AK18" s="1302" t="str">
        <x:f t="shared" si="30"/>
        <x:v>#VALUE!</x:v>
      </x:c>
      <x:c r="AL18" s="149" t="str">
        <x:f t="shared" si="31"/>
        <x:v>#VALUE!</x:v>
      </x:c>
      <x:c r="AM18" s="149" t="str">
        <x:f t="shared" si="1"/>
        <x:v>#VALUE!</x:v>
      </x:c>
      <x:c r="AN18" s="149" t="n">
        <x:f t="shared" si="2"/>
        <x:v>103.872</x:v>
      </x:c>
      <x:c r="AO18" s="149" t="n">
        <x:f t="shared" si="3"/>
        <x:v>0.2701</x:v>
      </x:c>
      <x:c r="AP18" s="149" t="n">
        <x:f t="shared" si="4"/>
        <x:v>0</x:v>
      </x:c>
      <x:c r="AQ18" s="149" t="n">
        <x:f t="shared" si="32"/>
        <x:v>6.17957310608021e-7</x:v>
      </x:c>
      <x:c r="AR18" s="149" t="n">
        <x:f t="shared" si="33"/>
        <x:v>2</x:v>
      </x:c>
      <x:c r="AS18" s="149" t="n">
        <x:f t="shared" si="34"/>
        <x:v>1074.98746277475</x:v>
      </x:c>
      <x:c r="AT18" s="149" t="n">
        <x:f t="shared" si="35"/>
        <x:v>0.0003411446699475294</x:v>
      </x:c>
      <x:c r="AU18" s="149" t="n">
        <x:f t="shared" si="36"/>
        <x:v>0</x:v>
      </x:c>
      <x:c r="AV18" s="149" t="n">
        <x:f t="shared" si="37"/>
        <x:v>1</x:v>
      </x:c>
      <x:c r="AW18" s="149" t="n">
        <x:f t="shared" si="38"/>
        <x:v>0.2704470069133532</x:v>
      </x:c>
      <x:c r="AX18" s="1303" t="n">
        <x:f t="shared" si="39"/>
        <x:v>1</x:v>
      </x:c>
      <x:c r="AY18" s="149" t="n">
        <x:f t="shared" si="40"/>
        <x:v>1</x:v>
      </x:c>
      <x:c r="AZ18" s="149" t="n">
        <x:f t="shared" si="41"/>
        <x:v>1074.9867984790874</x:v>
      </x:c>
      <x:c r="BA18" s="149" t="n">
        <x:f t="shared" si="42"/>
        <x:v>0</x:v>
      </x:c>
      <x:c r="BB18" s="149" t="n">
        <x:f t="shared" si="5"/>
        <x:v>1.3</x:v>
      </x:c>
      <x:c r="BC18" s="149" t="n">
        <x:f t="shared" si="43"/>
        <x:v>0</x:v>
      </x:c>
      <x:c r="BD18" s="149" t="n">
        <x:f t="shared" si="44"/>
        <x:v>0</x:v>
      </x:c>
      <x:c r="BE18" s="149" t="str">
        <x:f t="shared" si="45"/>
        <x:v>#VALUE!</x:v>
      </x:c>
      <x:c r="BF18" s="149" t="str">
        <x:f t="shared" si="46"/>
        <x:v>#VALUE!</x:v>
      </x:c>
      <x:c r="BG18" s="149" t="str">
        <x:f t="shared" si="47"/>
        <x:v>#VALUE!</x:v>
      </x:c>
      <x:c r="BH18" s="149" t="str">
        <x:f t="shared" si="48"/>
        <x:v>#VALUE!</x:v>
      </x:c>
      <x:c r="BI18" s="149" t="str">
        <x:f t="shared" si="6"/>
        <x:v>#VALUE!</x:v>
      </x:c>
      <x:c r="BJ18" s="149" t="str">
        <x:f t="shared" si="7"/>
        <x:v>#VALUE!</x:v>
      </x:c>
      <x:c r="BK18" s="149" t="str">
        <x:f t="shared" si="8"/>
        <x:v>#VALUE!</x:v>
      </x:c>
      <x:c r="BL18" s="149" t="str">
        <x:f t="shared" si="49"/>
        <x:v>#VALUE!</x:v>
      </x:c>
      <x:c r="BM18" s="149" t="str">
        <x:f t="shared" si="50"/>
        <x:v>#VALUE!</x:v>
      </x:c>
      <x:c r="BN18" s="149" t="str">
        <x:f t="shared" si="51"/>
        <x:v>#VALUE!</x:v>
      </x:c>
      <x:c r="BO18" s="149" t="str">
        <x:f t="shared" si="52"/>
        <x:v>#VALUE!</x:v>
      </x:c>
      <x:c r="BP18" s="149" t="n">
        <x:f t="shared" si="53"/>
        <x:v>0</x:v>
      </x:c>
      <x:c r="BQ18" s="149" t="str">
        <x:f t="shared" si="54"/>
        <x:v>#VALUE!</x:v>
      </x:c>
      <x:c r="BR18" s="149" t="str">
        <x:f t="shared" si="55"/>
        <x:v>#VALUE!</x:v>
      </x:c>
      <x:c r="BS18" s="149" t="str">
        <x:f t="shared" si="56"/>
        <x:v>#VALUE!</x:v>
      </x:c>
      <x:c r="BT18" s="149" t="str">
        <x:f t="shared" si="57"/>
        <x:v>#VALUE!</x:v>
      </x:c>
      <x:c r="BU18" s="149" t="str">
        <x:f t="shared" si="58"/>
        <x:v>#VALUE!</x:v>
      </x:c>
      <x:c r="BV18" s="149" t="str">
        <x:f t="shared" si="59"/>
        <x:v>#VALUE!</x:v>
      </x:c>
      <x:c r="BW18" s="149" t="n">
        <x:f t="shared" si="9"/>
        <x:v>0</x:v>
      </x:c>
      <x:c r="BX18" s="149" t="str">
        <x:f t="shared" si="60"/>
        <x:v>#VALUE!</x:v>
      </x:c>
      <x:c r="BY18" s="149" t="str">
        <x:f t="shared" si="61"/>
        <x:v>#VALUE!</x:v>
      </x:c>
      <x:c r="BZ18" s="149" t="str">
        <x:f t="shared" si="62"/>
        <x:v>#VALUE!</x:v>
      </x:c>
      <x:c r="CA18" s="149" t="str">
        <x:f t="shared" si="63"/>
        <x:v>#VALUE!</x:v>
      </x:c>
      <x:c r="CB18" s="149" t="str">
        <x:f t="shared" si="64"/>
        <x:v>#VALUE!</x:v>
      </x:c>
      <x:c r="CC18" s="149" t="str">
        <x:f t="shared" si="65"/>
        <x:v>#VALUE!</x:v>
      </x:c>
      <x:c r="CD18" s="149" t="str">
        <x:f t="shared" si="10"/>
        <x:v>#VALUE!</x:v>
      </x:c>
      <x:c r="CE18" s="149" t="str">
        <x:f t="shared" si="11"/>
        <x:v>#VALUE!</x:v>
      </x:c>
      <x:c r="CF18" s="149" t="str">
        <x:f t="shared" si="12"/>
        <x:v>#VALUE!</x:v>
      </x:c>
      <x:c r="CG18" s="149" t="str">
        <x:f t="shared" si="66"/>
        <x:v>#VALUE!</x:v>
      </x:c>
      <x:c r="CH18" s="149" t="str">
        <x:f t="shared" si="67"/>
        <x:v>#VALUE!</x:v>
      </x:c>
      <x:c r="CI18" s="149" t="str">
        <x:f t="shared" si="68"/>
        <x:v>#VALUE!</x:v>
      </x:c>
      <x:c r="CJ18" s="149" t="str">
        <x:f t="shared" si="69"/>
        <x:v>#VALUE!</x:v>
      </x:c>
      <x:c r="CK18" s="149" t="n">
        <x:f t="shared" si="70"/>
        <x:v>0</x:v>
      </x:c>
      <x:c r="CL18" s="149" t="str">
        <x:f t="shared" si="71"/>
        <x:v>#VALUE!</x:v>
      </x:c>
      <x:c r="CM18" s="149" t="str">
        <x:f t="shared" si="72"/>
        <x:v>#VALUE!</x:v>
      </x:c>
      <x:c r="CN18" s="149" t="str">
        <x:f t="shared" si="73"/>
        <x:v>#VALUE!</x:v>
      </x:c>
      <x:c r="CO18" s="149" t="str">
        <x:f t="shared" si="74"/>
        <x:v>#VALUE!</x:v>
      </x:c>
      <x:c r="CP18" s="149" t="str">
        <x:f t="shared" si="75"/>
        <x:v>#VALUE!</x:v>
      </x:c>
      <x:c r="CQ18" s="149" t="str">
        <x:f t="shared" si="76"/>
        <x:v>#VALUE!</x:v>
      </x:c>
      <x:c r="CR18" s="149" t="n">
        <x:f t="shared" si="13"/>
        <x:v>1.3</x:v>
      </x:c>
      <x:c r="CS18" s="149" t="str">
        <x:f t="shared" si="77"/>
        <x:v>#VALUE!</x:v>
      </x:c>
      <x:c r="CT18" s="149" t="str">
        <x:f t="shared" si="78"/>
        <x:v>#VALUE!</x:v>
      </x:c>
      <x:c r="CU18" s="149" t="str">
        <x:f t="shared" si="79"/>
        <x:v>#VALUE!</x:v>
      </x:c>
      <x:c r="CV18" s="149" t="str">
        <x:f t="shared" si="80"/>
        <x:v>#VALUE!</x:v>
      </x:c>
      <x:c r="CW18" s="149" t="str">
        <x:f t="shared" si="81"/>
        <x:v>#VALUE!</x:v>
      </x:c>
      <x:c r="CX18" s="149" t="str">
        <x:f t="shared" si="82"/>
        <x:v>#VALUE!</x:v>
      </x:c>
      <x:c r="CY18" s="149" t="str">
        <x:f t="shared" si="83"/>
        <x:v>#VALUE!</x:v>
      </x:c>
      <x:c r="CZ18" s="149" t="str">
        <x:f t="shared" si="84"/>
        <x:v>#VALUE!</x:v>
      </x:c>
      <x:c r="DA18" s="149" t="str">
        <x:f t="shared" si="85"/>
        <x:v>#VALUE!</x:v>
      </x:c>
      <x:c r="DB18" s="149" t="str">
        <x:f t="shared" si="86"/>
        <x:v>#VALUE!</x:v>
      </x:c>
      <x:c r="DC18" s="149" t="str">
        <x:f t="shared" si="87"/>
        <x:v>#VALUE!</x:v>
      </x:c>
      <x:c r="DD18" s="149" t="str">
        <x:f t="shared" si="88"/>
        <x:v>#VALUE!</x:v>
      </x:c>
      <x:c r="DE18" s="149" t="str">
        <x:f t="shared" si="89"/>
        <x:v>#VALUE!</x:v>
      </x:c>
      <x:c r="DF18" s="1210" t="str">
        <x:f t="shared" si="90"/>
        <x:v>#VALUE!</x:v>
      </x:c>
      <x:c r="DG18" s="1210" t="str">
        <x:f t="shared" si="91"/>
        <x:v>#VALUE!</x:v>
      </x:c>
      <x:c r="DH18" s="1210" t="str">
        <x:f t="shared" si="92"/>
        <x:v>#VALUE!</x:v>
      </x:c>
      <x:c r="DI18" s="149"/>
      <x:c r="DJ18" s="1255" t="n">
        <x:f t="shared" si="93"/>
        <x:v>2</x:v>
      </x:c>
      <x:c r="DK18" s="2097" t="n">
        <x:v>0</x:v>
      </x:c>
      <x:c r="DL18" s="2098" t="n">
        <x:v>0</x:v>
      </x:c>
      <x:c r="DM18" s="2097" t="str">
        <x:f t="shared" si="94"/>
        <x:v>#VALUE!</x:v>
      </x:c>
      <x:c r="DN18" s="2099" t="str">
        <x:f t="shared" si="14"/>
        <x:v>#VALUE!</x:v>
      </x:c>
      <x:c r="DO18" s="2089"/>
      <x:c r="DP18" s="2100" t="n">
        <x:f t="shared" si="95"/>
        <x:v>0</x:v>
      </x:c>
      <x:c r="DQ18" s="1861" t="n">
        <x:f t="shared" si="15"/>
        <x:v>346.42278</x:v>
      </x:c>
      <x:c r="DR18" s="1861" t="n">
        <x:f t="shared" si="16"/>
        <x:v>0.43884</x:v>
      </x:c>
      <x:c r="DS18" s="2101" t="str">
        <x:f t="shared" si="96"/>
        <x:v>#DIV/0!</x:v>
      </x:c>
      <x:c r="DT18" s="2102" t="str">
        <x:f t="shared" si="97"/>
        <x:v>#DIV/0!</x:v>
      </x:c>
      <x:c r="DU18" s="2103" t="str">
        <x:f t="shared" si="98"/>
        <x:v>#DIV/0!</x:v>
      </x:c>
      <x:c r="DV18" s="2104" t="str">
        <x:f t="shared" si="104"/>
        <x:v>#DIV/0!</x:v>
      </x:c>
    </x:row>
    <x:row r="19" ht="15.949999809265137" customHeight="1">
      <x:c r="A19" s="3064"/>
      <x:c r="B19" s="3065"/>
      <x:c r="C19" s="1829"/>
      <x:c r="D19" s="1830"/>
      <x:c r="E19" s="1098"/>
      <x:c r="F19" s="3066"/>
      <x:c r="G19" s="3067"/>
      <x:c r="H19" s="1845"/>
      <x:c r="I19" s="3068">
        <x:f t="shared" si="17"/>
      </x:c>
      <x:c r="J19" s="3069"/>
      <x:c r="K19" s="1831"/>
      <x:c r="L19" s="2205">
        <x:f t="shared" si="18"/>
      </x:c>
      <x:c r="M19" s="1832"/>
      <x:c r="N19" s="2208">
        <x:f t="shared" si="19"/>
      </x:c>
      <x:c r="O19" s="3070">
        <x:f t="shared" si="100"/>
      </x:c>
      <x:c r="P19" s="3071"/>
      <x:c r="Q19" s="285" t="n">
        <x:v>25.6</x:v>
      </x:c>
      <x:c r="R19" s="2094" t="n">
        <x:v>25.3</x:v>
      </x:c>
      <x:c r="S19" s="2105" t="n">
        <x:v>25</x:v>
      </x:c>
      <x:c r="T19" s="2095" t="n">
        <x:f t="shared" si="20"/>
        <x:v>25.3</x:v>
      </x:c>
      <x:c r="U19" s="2096"/>
      <x:c r="V19" s="2096"/>
      <x:c r="W19" s="2096"/>
      <x:c r="X19" s="286" t="str">
        <x:f t="shared" si="21"/>
        <x:v>#DIV/0!</x:v>
      </x:c>
      <x:c r="Y19" s="2095"/>
      <x:c r="Z19" s="1583">
        <x:f t="shared" si="22"/>
      </x:c>
      <x:c r="AA19" s="1379" t="n">
        <x:f t="shared" si="23"/>
        <x:v>0</x:v>
      </x:c>
      <x:c r="AB19" s="1302">
        <x:f t="shared" si="24"/>
      </x:c>
      <x:c r="AC19" s="1582" t="n">
        <x:f t="shared" si="25"/>
        <x:v>0.16805</x:v>
      </x:c>
      <x:c r="AD19" s="1582" t="n">
        <x:f t="shared" si="26"/>
        <x:v>0.17074</x:v>
      </x:c>
      <x:c r="AE19" s="1368">
        <x:f t="shared" si="0"/>
      </x:c>
      <x:c r="AF19" s="149">
        <x:f t="shared" si="101"/>
      </x:c>
      <x:c r="AG19" s="149">
        <x:f t="shared" si="27"/>
      </x:c>
      <x:c r="AH19" s="1787" t="n">
        <x:v>0</x:v>
      </x:c>
      <x:c r="AI19" s="149" t="n">
        <x:f t="shared" si="28"/>
        <x:v>2</x:v>
      </x:c>
      <x:c r="AJ19" s="1584" t="n">
        <x:f t="shared" si="29"/>
        <x:v>1074.9867984790874</x:v>
      </x:c>
      <x:c r="AK19" s="1302" t="str">
        <x:f t="shared" si="30"/>
        <x:v>#VALUE!</x:v>
      </x:c>
      <x:c r="AL19" s="149" t="str">
        <x:f t="shared" si="31"/>
        <x:v>#VALUE!</x:v>
      </x:c>
      <x:c r="AM19" s="149" t="str">
        <x:f t="shared" si="1"/>
        <x:v>#VALUE!</x:v>
      </x:c>
      <x:c r="AN19" s="149" t="n">
        <x:f t="shared" si="2"/>
        <x:v>103.872</x:v>
      </x:c>
      <x:c r="AO19" s="149" t="n">
        <x:f t="shared" si="3"/>
        <x:v>0.2701</x:v>
      </x:c>
      <x:c r="AP19" s="149" t="n">
        <x:f t="shared" si="4"/>
        <x:v>0</x:v>
      </x:c>
      <x:c r="AQ19" s="149" t="n">
        <x:f t="shared" si="32"/>
        <x:v>6.17957310608021e-7</x:v>
      </x:c>
      <x:c r="AR19" s="149" t="n">
        <x:f t="shared" si="33"/>
        <x:v>2</x:v>
      </x:c>
      <x:c r="AS19" s="149" t="n">
        <x:f t="shared" si="34"/>
        <x:v>1074.98746277475</x:v>
      </x:c>
      <x:c r="AT19" s="149" t="n">
        <x:f t="shared" si="35"/>
        <x:v>0.0003411446699475294</x:v>
      </x:c>
      <x:c r="AU19" s="149" t="n">
        <x:f t="shared" si="36"/>
        <x:v>0</x:v>
      </x:c>
      <x:c r="AV19" s="149" t="n">
        <x:f t="shared" si="37"/>
        <x:v>1</x:v>
      </x:c>
      <x:c r="AW19" s="149" t="n">
        <x:f t="shared" si="38"/>
        <x:v>0.2704470069133532</x:v>
      </x:c>
      <x:c r="AX19" s="1303" t="n">
        <x:f t="shared" si="39"/>
        <x:v>1</x:v>
      </x:c>
      <x:c r="AY19" s="149" t="n">
        <x:f t="shared" si="40"/>
        <x:v>1</x:v>
      </x:c>
      <x:c r="AZ19" s="149" t="n">
        <x:f t="shared" si="41"/>
        <x:v>1074.9867984790874</x:v>
      </x:c>
      <x:c r="BA19" s="149" t="n">
        <x:f t="shared" si="42"/>
        <x:v>0</x:v>
      </x:c>
      <x:c r="BB19" s="149" t="n">
        <x:f t="shared" si="5"/>
        <x:v>1.3</x:v>
      </x:c>
      <x:c r="BC19" s="149" t="n">
        <x:f t="shared" si="43"/>
        <x:v>0</x:v>
      </x:c>
      <x:c r="BD19" s="149" t="n">
        <x:f t="shared" si="44"/>
        <x:v>0</x:v>
      </x:c>
      <x:c r="BE19" s="149" t="str">
        <x:f t="shared" si="45"/>
        <x:v>#VALUE!</x:v>
      </x:c>
      <x:c r="BF19" s="149" t="str">
        <x:f t="shared" si="46"/>
        <x:v>#VALUE!</x:v>
      </x:c>
      <x:c r="BG19" s="149" t="str">
        <x:f t="shared" si="47"/>
        <x:v>#VALUE!</x:v>
      </x:c>
      <x:c r="BH19" s="149" t="str">
        <x:f t="shared" si="48"/>
        <x:v>#VALUE!</x:v>
      </x:c>
      <x:c r="BI19" s="149" t="str">
        <x:f t="shared" si="6"/>
        <x:v>#VALUE!</x:v>
      </x:c>
      <x:c r="BJ19" s="149" t="str">
        <x:f t="shared" si="7"/>
        <x:v>#VALUE!</x:v>
      </x:c>
      <x:c r="BK19" s="149" t="str">
        <x:f t="shared" si="8"/>
        <x:v>#VALUE!</x:v>
      </x:c>
      <x:c r="BL19" s="149" t="str">
        <x:f t="shared" si="49"/>
        <x:v>#VALUE!</x:v>
      </x:c>
      <x:c r="BM19" s="149" t="str">
        <x:f t="shared" si="50"/>
        <x:v>#VALUE!</x:v>
      </x:c>
      <x:c r="BN19" s="149" t="str">
        <x:f t="shared" si="51"/>
        <x:v>#VALUE!</x:v>
      </x:c>
      <x:c r="BO19" s="149" t="str">
        <x:f t="shared" si="52"/>
        <x:v>#VALUE!</x:v>
      </x:c>
      <x:c r="BP19" s="149" t="n">
        <x:f t="shared" si="53"/>
        <x:v>0</x:v>
      </x:c>
      <x:c r="BQ19" s="149" t="str">
        <x:f t="shared" si="54"/>
        <x:v>#VALUE!</x:v>
      </x:c>
      <x:c r="BR19" s="149" t="str">
        <x:f t="shared" si="55"/>
        <x:v>#VALUE!</x:v>
      </x:c>
      <x:c r="BS19" s="149" t="str">
        <x:f t="shared" si="56"/>
        <x:v>#VALUE!</x:v>
      </x:c>
      <x:c r="BT19" s="149" t="str">
        <x:f t="shared" si="57"/>
        <x:v>#VALUE!</x:v>
      </x:c>
      <x:c r="BU19" s="149" t="str">
        <x:f t="shared" si="58"/>
        <x:v>#VALUE!</x:v>
      </x:c>
      <x:c r="BV19" s="149" t="str">
        <x:f t="shared" si="59"/>
        <x:v>#VALUE!</x:v>
      </x:c>
      <x:c r="BW19" s="149" t="n">
        <x:f t="shared" si="9"/>
        <x:v>0</x:v>
      </x:c>
      <x:c r="BX19" s="149" t="str">
        <x:f t="shared" si="60"/>
        <x:v>#VALUE!</x:v>
      </x:c>
      <x:c r="BY19" s="149" t="str">
        <x:f t="shared" si="61"/>
        <x:v>#VALUE!</x:v>
      </x:c>
      <x:c r="BZ19" s="149" t="str">
        <x:f t="shared" si="62"/>
        <x:v>#VALUE!</x:v>
      </x:c>
      <x:c r="CA19" s="149" t="str">
        <x:f t="shared" si="63"/>
        <x:v>#VALUE!</x:v>
      </x:c>
      <x:c r="CB19" s="149" t="str">
        <x:f t="shared" si="64"/>
        <x:v>#VALUE!</x:v>
      </x:c>
      <x:c r="CC19" s="149" t="str">
        <x:f t="shared" si="65"/>
        <x:v>#VALUE!</x:v>
      </x:c>
      <x:c r="CD19" s="149" t="str">
        <x:f t="shared" si="10"/>
        <x:v>#VALUE!</x:v>
      </x:c>
      <x:c r="CE19" s="149" t="str">
        <x:f t="shared" si="11"/>
        <x:v>#VALUE!</x:v>
      </x:c>
      <x:c r="CF19" s="149" t="str">
        <x:f t="shared" si="12"/>
        <x:v>#VALUE!</x:v>
      </x:c>
      <x:c r="CG19" s="149" t="str">
        <x:f t="shared" si="66"/>
        <x:v>#VALUE!</x:v>
      </x:c>
      <x:c r="CH19" s="149" t="str">
        <x:f t="shared" si="67"/>
        <x:v>#VALUE!</x:v>
      </x:c>
      <x:c r="CI19" s="149" t="str">
        <x:f t="shared" si="68"/>
        <x:v>#VALUE!</x:v>
      </x:c>
      <x:c r="CJ19" s="149" t="str">
        <x:f t="shared" si="69"/>
        <x:v>#VALUE!</x:v>
      </x:c>
      <x:c r="CK19" s="149" t="n">
        <x:f t="shared" si="70"/>
        <x:v>0</x:v>
      </x:c>
      <x:c r="CL19" s="149" t="str">
        <x:f t="shared" si="71"/>
        <x:v>#VALUE!</x:v>
      </x:c>
      <x:c r="CM19" s="149" t="str">
        <x:f t="shared" si="72"/>
        <x:v>#VALUE!</x:v>
      </x:c>
      <x:c r="CN19" s="149" t="str">
        <x:f t="shared" si="73"/>
        <x:v>#VALUE!</x:v>
      </x:c>
      <x:c r="CO19" s="149" t="str">
        <x:f t="shared" si="74"/>
        <x:v>#VALUE!</x:v>
      </x:c>
      <x:c r="CP19" s="149" t="str">
        <x:f t="shared" si="75"/>
        <x:v>#VALUE!</x:v>
      </x:c>
      <x:c r="CQ19" s="149" t="str">
        <x:f t="shared" si="76"/>
        <x:v>#VALUE!</x:v>
      </x:c>
      <x:c r="CR19" s="149" t="n">
        <x:f t="shared" si="13"/>
        <x:v>1.3</x:v>
      </x:c>
      <x:c r="CS19" s="149" t="str">
        <x:f t="shared" si="77"/>
        <x:v>#VALUE!</x:v>
      </x:c>
      <x:c r="CT19" s="149" t="str">
        <x:f t="shared" si="78"/>
        <x:v>#VALUE!</x:v>
      </x:c>
      <x:c r="CU19" s="149" t="str">
        <x:f t="shared" si="79"/>
        <x:v>#VALUE!</x:v>
      </x:c>
      <x:c r="CV19" s="149" t="str">
        <x:f t="shared" si="80"/>
        <x:v>#VALUE!</x:v>
      </x:c>
      <x:c r="CW19" s="149" t="str">
        <x:f t="shared" si="81"/>
        <x:v>#VALUE!</x:v>
      </x:c>
      <x:c r="CX19" s="149" t="str">
        <x:f t="shared" si="82"/>
        <x:v>#VALUE!</x:v>
      </x:c>
      <x:c r="CY19" s="149" t="str">
        <x:f t="shared" si="83"/>
        <x:v>#VALUE!</x:v>
      </x:c>
      <x:c r="CZ19" s="149" t="str">
        <x:f t="shared" si="84"/>
        <x:v>#VALUE!</x:v>
      </x:c>
      <x:c r="DA19" s="149" t="str">
        <x:f t="shared" si="85"/>
        <x:v>#VALUE!</x:v>
      </x:c>
      <x:c r="DB19" s="149" t="str">
        <x:f t="shared" si="86"/>
        <x:v>#VALUE!</x:v>
      </x:c>
      <x:c r="DC19" s="149" t="str">
        <x:f t="shared" si="87"/>
        <x:v>#VALUE!</x:v>
      </x:c>
      <x:c r="DD19" s="149" t="str">
        <x:f t="shared" si="88"/>
        <x:v>#VALUE!</x:v>
      </x:c>
      <x:c r="DE19" s="149" t="str">
        <x:f t="shared" si="89"/>
        <x:v>#VALUE!</x:v>
      </x:c>
      <x:c r="DF19" s="1210" t="str">
        <x:f t="shared" si="90"/>
        <x:v>#VALUE!</x:v>
      </x:c>
      <x:c r="DG19" s="1210" t="str">
        <x:f t="shared" si="91"/>
        <x:v>#VALUE!</x:v>
      </x:c>
      <x:c r="DH19" s="1210" t="str">
        <x:f t="shared" si="92"/>
        <x:v>#VALUE!</x:v>
      </x:c>
      <x:c r="DI19" s="149"/>
      <x:c r="DJ19" s="1255" t="n">
        <x:f t="shared" si="93"/>
        <x:v>2</x:v>
      </x:c>
      <x:c r="DK19" s="2097" t="n">
        <x:f t="shared" si="102"/>
        <x:v>0</x:v>
      </x:c>
      <x:c r="DL19" s="2098" t="n">
        <x:f t="shared" si="103"/>
        <x:v>0</x:v>
      </x:c>
      <x:c r="DM19" s="2097" t="str">
        <x:f t="shared" si="94"/>
        <x:v>#VALUE!</x:v>
      </x:c>
      <x:c r="DN19" s="2099" t="str">
        <x:f t="shared" si="14"/>
        <x:v>#VALUE!</x:v>
      </x:c>
      <x:c r="DO19" s="2089"/>
      <x:c r="DP19" s="2100" t="n">
        <x:f t="shared" si="95"/>
        <x:v>0</x:v>
      </x:c>
      <x:c r="DQ19" s="1861" t="n">
        <x:f t="shared" si="15"/>
        <x:v>346.42278</x:v>
      </x:c>
      <x:c r="DR19" s="1861" t="n">
        <x:f t="shared" si="16"/>
        <x:v>0.43884</x:v>
      </x:c>
      <x:c r="DS19" s="2101" t="str">
        <x:f t="shared" si="96"/>
        <x:v>#DIV/0!</x:v>
      </x:c>
      <x:c r="DT19" s="2102" t="str">
        <x:f t="shared" si="97"/>
        <x:v>#DIV/0!</x:v>
      </x:c>
      <x:c r="DU19" s="2103" t="str">
        <x:f t="shared" si="98"/>
        <x:v>#DIV/0!</x:v>
      </x:c>
      <x:c r="DV19" s="2104" t="str">
        <x:f t="shared" si="104"/>
        <x:v>#DIV/0!</x:v>
      </x:c>
    </x:row>
    <x:row r="20" ht="15.949999809265137" customHeight="1">
      <x:c r="A20" s="3064"/>
      <x:c r="B20" s="3065"/>
      <x:c r="C20" s="1829"/>
      <x:c r="D20" s="1830"/>
      <x:c r="E20" s="1098"/>
      <x:c r="F20" s="3066"/>
      <x:c r="G20" s="3067"/>
      <x:c r="H20" s="1845"/>
      <x:c r="I20" s="3068">
        <x:f t="shared" si="17"/>
      </x:c>
      <x:c r="J20" s="3069"/>
      <x:c r="K20" s="1831"/>
      <x:c r="L20" s="2205">
        <x:f t="shared" si="18"/>
      </x:c>
      <x:c r="M20" s="1832"/>
      <x:c r="N20" s="2208">
        <x:f t="shared" si="19"/>
      </x:c>
      <x:c r="O20" s="3070">
        <x:f t="shared" si="100"/>
      </x:c>
      <x:c r="P20" s="3071"/>
      <x:c r="Q20" s="285" t="n">
        <x:v>25.5</x:v>
      </x:c>
      <x:c r="R20" s="2094" t="n">
        <x:v>25.3</x:v>
      </x:c>
      <x:c r="S20" s="2105" t="n">
        <x:v>24.9</x:v>
      </x:c>
      <x:c r="T20" s="2095" t="n">
        <x:f t="shared" si="20"/>
        <x:v>25.23333333333333</x:v>
      </x:c>
      <x:c r="U20" s="2096"/>
      <x:c r="V20" s="2096"/>
      <x:c r="W20" s="2096"/>
      <x:c r="X20" s="286" t="str">
        <x:f t="shared" si="21"/>
        <x:v>#DIV/0!</x:v>
      </x:c>
      <x:c r="Y20" s="2095"/>
      <x:c r="Z20" s="1583">
        <x:f t="shared" si="22"/>
      </x:c>
      <x:c r="AA20" s="1379" t="n">
        <x:f t="shared" si="23"/>
        <x:v>0</x:v>
      </x:c>
      <x:c r="AB20" s="1302">
        <x:f t="shared" si="24"/>
      </x:c>
      <x:c r="AC20" s="1582" t="n">
        <x:f t="shared" si="25"/>
        <x:v>0.16805</x:v>
      </x:c>
      <x:c r="AD20" s="1582" t="n">
        <x:f t="shared" si="26"/>
        <x:v>0.17074</x:v>
      </x:c>
      <x:c r="AE20" s="1368">
        <x:f t="shared" si="0"/>
      </x:c>
      <x:c r="AF20" s="149">
        <x:f t="shared" si="101"/>
      </x:c>
      <x:c r="AG20" s="149">
        <x:f t="shared" si="27"/>
      </x:c>
      <x:c r="AH20" s="1787"/>
      <x:c r="AI20" s="149" t="n">
        <x:f t="shared" si="28"/>
        <x:v>2</x:v>
      </x:c>
      <x:c r="AJ20" s="1584" t="n">
        <x:f t="shared" si="29"/>
        <x:v>1074.9867984790874</x:v>
      </x:c>
      <x:c r="AK20" s="1302" t="str">
        <x:f t="shared" si="30"/>
        <x:v>#VALUE!</x:v>
      </x:c>
      <x:c r="AL20" s="149" t="str">
        <x:f t="shared" si="31"/>
        <x:v>#VALUE!</x:v>
      </x:c>
      <x:c r="AM20" s="149" t="str">
        <x:f t="shared" si="1"/>
        <x:v>#VALUE!</x:v>
      </x:c>
      <x:c r="AN20" s="149" t="n">
        <x:f t="shared" si="2"/>
        <x:v>103.872</x:v>
      </x:c>
      <x:c r="AO20" s="149" t="n">
        <x:f t="shared" si="3"/>
        <x:v>0.2701</x:v>
      </x:c>
      <x:c r="AP20" s="149" t="n">
        <x:f t="shared" si="4"/>
        <x:v>0</x:v>
      </x:c>
      <x:c r="AQ20" s="149" t="n">
        <x:f t="shared" si="32"/>
        <x:v>6.17957310608021e-7</x:v>
      </x:c>
      <x:c r="AR20" s="149" t="n">
        <x:f t="shared" si="33"/>
        <x:v>2</x:v>
      </x:c>
      <x:c r="AS20" s="149" t="n">
        <x:f t="shared" si="34"/>
        <x:v>1074.98746277475</x:v>
      </x:c>
      <x:c r="AT20" s="149" t="n">
        <x:f t="shared" si="35"/>
        <x:v>0.0003411446699475294</x:v>
      </x:c>
      <x:c r="AU20" s="149" t="n">
        <x:f t="shared" si="36"/>
        <x:v>0</x:v>
      </x:c>
      <x:c r="AV20" s="149" t="n">
        <x:f t="shared" si="37"/>
        <x:v>1</x:v>
      </x:c>
      <x:c r="AW20" s="149" t="n">
        <x:f t="shared" si="38"/>
        <x:v>0.2704470069133532</x:v>
      </x:c>
      <x:c r="AX20" s="1303" t="n">
        <x:f t="shared" si="39"/>
        <x:v>1</x:v>
      </x:c>
      <x:c r="AY20" s="149" t="n">
        <x:f t="shared" si="40"/>
        <x:v>1</x:v>
      </x:c>
      <x:c r="AZ20" s="149" t="n">
        <x:f t="shared" si="41"/>
        <x:v>1074.9867984790874</x:v>
      </x:c>
      <x:c r="BA20" s="149" t="n">
        <x:f t="shared" si="42"/>
        <x:v>0</x:v>
      </x:c>
      <x:c r="BB20" s="149" t="n">
        <x:f t="shared" si="5"/>
        <x:v>1.3</x:v>
      </x:c>
      <x:c r="BC20" s="149" t="n">
        <x:f t="shared" si="43"/>
        <x:v>0</x:v>
      </x:c>
      <x:c r="BD20" s="149" t="n">
        <x:f t="shared" si="44"/>
        <x:v>0</x:v>
      </x:c>
      <x:c r="BE20" s="149" t="str">
        <x:f t="shared" si="45"/>
        <x:v>#VALUE!</x:v>
      </x:c>
      <x:c r="BF20" s="149" t="str">
        <x:f t="shared" si="46"/>
        <x:v>#VALUE!</x:v>
      </x:c>
      <x:c r="BG20" s="149" t="str">
        <x:f t="shared" si="47"/>
        <x:v>#VALUE!</x:v>
      </x:c>
      <x:c r="BH20" s="149" t="str">
        <x:f t="shared" si="48"/>
        <x:v>#VALUE!</x:v>
      </x:c>
      <x:c r="BI20" s="149" t="str">
        <x:f t="shared" si="6"/>
        <x:v>#VALUE!</x:v>
      </x:c>
      <x:c r="BJ20" s="149" t="str">
        <x:f t="shared" si="7"/>
        <x:v>#VALUE!</x:v>
      </x:c>
      <x:c r="BK20" s="149" t="str">
        <x:f t="shared" si="8"/>
        <x:v>#VALUE!</x:v>
      </x:c>
      <x:c r="BL20" s="149" t="str">
        <x:f t="shared" si="49"/>
        <x:v>#VALUE!</x:v>
      </x:c>
      <x:c r="BM20" s="149" t="str">
        <x:f t="shared" si="50"/>
        <x:v>#VALUE!</x:v>
      </x:c>
      <x:c r="BN20" s="149" t="str">
        <x:f t="shared" si="51"/>
        <x:v>#VALUE!</x:v>
      </x:c>
      <x:c r="BO20" s="149" t="str">
        <x:f t="shared" si="52"/>
        <x:v>#VALUE!</x:v>
      </x:c>
      <x:c r="BP20" s="149" t="n">
        <x:f t="shared" si="53"/>
        <x:v>0</x:v>
      </x:c>
      <x:c r="BQ20" s="149" t="str">
        <x:f t="shared" si="54"/>
        <x:v>#VALUE!</x:v>
      </x:c>
      <x:c r="BR20" s="149" t="str">
        <x:f t="shared" si="55"/>
        <x:v>#VALUE!</x:v>
      </x:c>
      <x:c r="BS20" s="149" t="str">
        <x:f t="shared" si="56"/>
        <x:v>#VALUE!</x:v>
      </x:c>
      <x:c r="BT20" s="149" t="str">
        <x:f t="shared" si="57"/>
        <x:v>#VALUE!</x:v>
      </x:c>
      <x:c r="BU20" s="149" t="str">
        <x:f t="shared" si="58"/>
        <x:v>#VALUE!</x:v>
      </x:c>
      <x:c r="BV20" s="149" t="str">
        <x:f t="shared" si="59"/>
        <x:v>#VALUE!</x:v>
      </x:c>
      <x:c r="BW20" s="149" t="n">
        <x:f t="shared" si="9"/>
        <x:v>0</x:v>
      </x:c>
      <x:c r="BX20" s="149" t="str">
        <x:f t="shared" si="60"/>
        <x:v>#VALUE!</x:v>
      </x:c>
      <x:c r="BY20" s="149" t="str">
        <x:f t="shared" si="61"/>
        <x:v>#VALUE!</x:v>
      </x:c>
      <x:c r="BZ20" s="149" t="str">
        <x:f t="shared" si="62"/>
        <x:v>#VALUE!</x:v>
      </x:c>
      <x:c r="CA20" s="149" t="str">
        <x:f t="shared" si="63"/>
        <x:v>#VALUE!</x:v>
      </x:c>
      <x:c r="CB20" s="149" t="str">
        <x:f t="shared" si="64"/>
        <x:v>#VALUE!</x:v>
      </x:c>
      <x:c r="CC20" s="149" t="str">
        <x:f t="shared" si="65"/>
        <x:v>#VALUE!</x:v>
      </x:c>
      <x:c r="CD20" s="149" t="str">
        <x:f t="shared" si="10"/>
        <x:v>#VALUE!</x:v>
      </x:c>
      <x:c r="CE20" s="149" t="str">
        <x:f t="shared" si="11"/>
        <x:v>#VALUE!</x:v>
      </x:c>
      <x:c r="CF20" s="149" t="str">
        <x:f t="shared" si="12"/>
        <x:v>#VALUE!</x:v>
      </x:c>
      <x:c r="CG20" s="149" t="str">
        <x:f t="shared" si="66"/>
        <x:v>#VALUE!</x:v>
      </x:c>
      <x:c r="CH20" s="149" t="str">
        <x:f t="shared" si="67"/>
        <x:v>#VALUE!</x:v>
      </x:c>
      <x:c r="CI20" s="149" t="str">
        <x:f t="shared" si="68"/>
        <x:v>#VALUE!</x:v>
      </x:c>
      <x:c r="CJ20" s="149" t="str">
        <x:f t="shared" si="69"/>
        <x:v>#VALUE!</x:v>
      </x:c>
      <x:c r="CK20" s="149" t="n">
        <x:f t="shared" si="70"/>
        <x:v>0</x:v>
      </x:c>
      <x:c r="CL20" s="149" t="str">
        <x:f t="shared" si="71"/>
        <x:v>#VALUE!</x:v>
      </x:c>
      <x:c r="CM20" s="149" t="str">
        <x:f t="shared" si="72"/>
        <x:v>#VALUE!</x:v>
      </x:c>
      <x:c r="CN20" s="149" t="str">
        <x:f t="shared" si="73"/>
        <x:v>#VALUE!</x:v>
      </x:c>
      <x:c r="CO20" s="149" t="str">
        <x:f t="shared" si="74"/>
        <x:v>#VALUE!</x:v>
      </x:c>
      <x:c r="CP20" s="149" t="str">
        <x:f t="shared" si="75"/>
        <x:v>#VALUE!</x:v>
      </x:c>
      <x:c r="CQ20" s="149" t="str">
        <x:f t="shared" si="76"/>
        <x:v>#VALUE!</x:v>
      </x:c>
      <x:c r="CR20" s="149" t="n">
        <x:f t="shared" si="13"/>
        <x:v>1.3</x:v>
      </x:c>
      <x:c r="CS20" s="149" t="str">
        <x:f t="shared" si="77"/>
        <x:v>#VALUE!</x:v>
      </x:c>
      <x:c r="CT20" s="149" t="str">
        <x:f t="shared" si="78"/>
        <x:v>#VALUE!</x:v>
      </x:c>
      <x:c r="CU20" s="149" t="str">
        <x:f t="shared" si="79"/>
        <x:v>#VALUE!</x:v>
      </x:c>
      <x:c r="CV20" s="149" t="str">
        <x:f t="shared" si="80"/>
        <x:v>#VALUE!</x:v>
      </x:c>
      <x:c r="CW20" s="149" t="str">
        <x:f t="shared" si="81"/>
        <x:v>#VALUE!</x:v>
      </x:c>
      <x:c r="CX20" s="149" t="str">
        <x:f t="shared" si="82"/>
        <x:v>#VALUE!</x:v>
      </x:c>
      <x:c r="CY20" s="149" t="str">
        <x:f t="shared" si="83"/>
        <x:v>#VALUE!</x:v>
      </x:c>
      <x:c r="CZ20" s="149" t="str">
        <x:f t="shared" si="84"/>
        <x:v>#VALUE!</x:v>
      </x:c>
      <x:c r="DA20" s="149" t="str">
        <x:f t="shared" si="85"/>
        <x:v>#VALUE!</x:v>
      </x:c>
      <x:c r="DB20" s="149" t="str">
        <x:f t="shared" si="86"/>
        <x:v>#VALUE!</x:v>
      </x:c>
      <x:c r="DC20" s="149" t="str">
        <x:f t="shared" si="87"/>
        <x:v>#VALUE!</x:v>
      </x:c>
      <x:c r="DD20" s="149" t="str">
        <x:f t="shared" si="88"/>
        <x:v>#VALUE!</x:v>
      </x:c>
      <x:c r="DE20" s="149" t="str">
        <x:f t="shared" si="89"/>
        <x:v>#VALUE!</x:v>
      </x:c>
      <x:c r="DF20" s="1210" t="str">
        <x:f t="shared" si="90"/>
        <x:v>#VALUE!</x:v>
      </x:c>
      <x:c r="DG20" s="1210" t="str">
        <x:f t="shared" si="91"/>
        <x:v>#VALUE!</x:v>
      </x:c>
      <x:c r="DH20" s="1210" t="str">
        <x:f t="shared" si="92"/>
        <x:v>#VALUE!</x:v>
      </x:c>
      <x:c r="DI20" s="149"/>
      <x:c r="DJ20" s="1255" t="n">
        <x:f t="shared" si="93"/>
        <x:v>2</x:v>
      </x:c>
      <x:c r="DK20" s="2097" t="n">
        <x:f t="shared" si="102"/>
        <x:v>0</x:v>
      </x:c>
      <x:c r="DL20" s="2098" t="n">
        <x:f t="shared" si="103"/>
        <x:v>0</x:v>
      </x:c>
      <x:c r="DM20" s="2097" t="str">
        <x:f t="shared" si="94"/>
        <x:v>#VALUE!</x:v>
      </x:c>
      <x:c r="DN20" s="2099" t="str">
        <x:f t="shared" si="14"/>
        <x:v>#VALUE!</x:v>
      </x:c>
      <x:c r="DO20" s="2089"/>
      <x:c r="DP20" s="2100" t="n">
        <x:f t="shared" si="95"/>
        <x:v>0</x:v>
      </x:c>
      <x:c r="DQ20" s="1861" t="n">
        <x:f t="shared" si="15"/>
        <x:v>346.42278</x:v>
      </x:c>
      <x:c r="DR20" s="1861" t="n">
        <x:f t="shared" si="16"/>
        <x:v>0.43884</x:v>
      </x:c>
      <x:c r="DS20" s="2101" t="str">
        <x:f t="shared" si="96"/>
        <x:v>#DIV/0!</x:v>
      </x:c>
      <x:c r="DT20" s="2102" t="str">
        <x:f t="shared" si="97"/>
        <x:v>#DIV/0!</x:v>
      </x:c>
      <x:c r="DU20" s="2103" t="str">
        <x:f t="shared" si="98"/>
        <x:v>#DIV/0!</x:v>
      </x:c>
      <x:c r="DV20" s="2104" t="str">
        <x:f t="shared" si="104"/>
        <x:v>#DIV/0!</x:v>
      </x:c>
    </x:row>
    <x:row r="21" ht="15.949999809265137" customHeight="1">
      <x:c r="A21" s="3064"/>
      <x:c r="B21" s="3065"/>
      <x:c r="C21" s="1829"/>
      <x:c r="D21" s="1830"/>
      <x:c r="E21" s="1098"/>
      <x:c r="F21" s="3066"/>
      <x:c r="G21" s="3067"/>
      <x:c r="H21" s="1845"/>
      <x:c r="I21" s="3068">
        <x:f t="shared" si="17"/>
      </x:c>
      <x:c r="J21" s="3069"/>
      <x:c r="K21" s="1831"/>
      <x:c r="L21" s="2205">
        <x:f t="shared" si="18"/>
      </x:c>
      <x:c r="M21" s="1832"/>
      <x:c r="N21" s="2208">
        <x:f t="shared" si="19"/>
      </x:c>
      <x:c r="O21" s="3070">
        <x:f t="shared" si="100"/>
      </x:c>
      <x:c r="P21" s="3071"/>
      <x:c r="Q21" s="285" t="n">
        <x:v>26.6</x:v>
      </x:c>
      <x:c r="R21" s="2094" t="n">
        <x:v>26.4</x:v>
      </x:c>
      <x:c r="S21" s="2105" t="n">
        <x:v>25.5</x:v>
      </x:c>
      <x:c r="T21" s="2095" t="n">
        <x:f t="shared" si="20"/>
        <x:v>26.166666666666668</x:v>
      </x:c>
      <x:c r="U21" s="2096"/>
      <x:c r="V21" s="2096"/>
      <x:c r="W21" s="2096"/>
      <x:c r="X21" s="286" t="str">
        <x:f t="shared" si="21"/>
        <x:v>#DIV/0!</x:v>
      </x:c>
      <x:c r="Y21" s="2095"/>
      <x:c r="Z21" s="1583">
        <x:f t="shared" si="22"/>
      </x:c>
      <x:c r="AA21" s="1379" t="n">
        <x:f t="shared" si="23"/>
        <x:v>0</x:v>
      </x:c>
      <x:c r="AB21" s="1302">
        <x:f t="shared" si="24"/>
      </x:c>
      <x:c r="AC21" s="1582" t="n">
        <x:f t="shared" si="25"/>
        <x:v>0.16805</x:v>
      </x:c>
      <x:c r="AD21" s="1582" t="n">
        <x:f t="shared" si="26"/>
        <x:v>0.17074</x:v>
      </x:c>
      <x:c r="AE21" s="1368">
        <x:f t="shared" si="0"/>
      </x:c>
      <x:c r="AF21" s="149">
        <x:f t="shared" si="101"/>
      </x:c>
      <x:c r="AG21" s="149">
        <x:f t="shared" si="27"/>
      </x:c>
      <x:c r="AH21" s="1787" t="n">
        <x:v>0</x:v>
      </x:c>
      <x:c r="AI21" s="149" t="n">
        <x:f t="shared" si="28"/>
        <x:v>2</x:v>
      </x:c>
      <x:c r="AJ21" s="1584" t="n">
        <x:f t="shared" si="29"/>
        <x:v>1074.9867984790874</x:v>
      </x:c>
      <x:c r="AK21" s="1302" t="str">
        <x:f t="shared" si="30"/>
        <x:v>#VALUE!</x:v>
      </x:c>
      <x:c r="AL21" s="149" t="str">
        <x:f t="shared" si="31"/>
        <x:v>#VALUE!</x:v>
      </x:c>
      <x:c r="AM21" s="149" t="str">
        <x:f t="shared" si="1"/>
        <x:v>#VALUE!</x:v>
      </x:c>
      <x:c r="AN21" s="149" t="n">
        <x:f t="shared" si="2"/>
        <x:v>103.872</x:v>
      </x:c>
      <x:c r="AO21" s="149" t="n">
        <x:f t="shared" si="3"/>
        <x:v>0.2701</x:v>
      </x:c>
      <x:c r="AP21" s="149" t="n">
        <x:f t="shared" si="4"/>
        <x:v>0</x:v>
      </x:c>
      <x:c r="AQ21" s="149" t="n">
        <x:f t="shared" si="32"/>
        <x:v>6.17957310608021e-7</x:v>
      </x:c>
      <x:c r="AR21" s="149" t="n">
        <x:f t="shared" si="33"/>
        <x:v>2</x:v>
      </x:c>
      <x:c r="AS21" s="149" t="n">
        <x:f t="shared" si="34"/>
        <x:v>1074.98746277475</x:v>
      </x:c>
      <x:c r="AT21" s="149" t="n">
        <x:f t="shared" si="35"/>
        <x:v>0.0003411446699475294</x:v>
      </x:c>
      <x:c r="AU21" s="149" t="n">
        <x:f t="shared" si="36"/>
        <x:v>0</x:v>
      </x:c>
      <x:c r="AV21" s="149" t="n">
        <x:f t="shared" si="37"/>
        <x:v>1</x:v>
      </x:c>
      <x:c r="AW21" s="149" t="n">
        <x:f t="shared" si="38"/>
        <x:v>0.2704470069133532</x:v>
      </x:c>
      <x:c r="AX21" s="1303" t="n">
        <x:f t="shared" si="39"/>
        <x:v>1</x:v>
      </x:c>
      <x:c r="AY21" s="149" t="n">
        <x:f t="shared" si="40"/>
        <x:v>1</x:v>
      </x:c>
      <x:c r="AZ21" s="149" t="n">
        <x:f t="shared" si="41"/>
        <x:v>1074.9867984790874</x:v>
      </x:c>
      <x:c r="BA21" s="149" t="n">
        <x:f t="shared" si="42"/>
        <x:v>0</x:v>
      </x:c>
      <x:c r="BB21" s="149" t="n">
        <x:f t="shared" si="5"/>
        <x:v>1.3</x:v>
      </x:c>
      <x:c r="BC21" s="149" t="n">
        <x:f t="shared" si="43"/>
        <x:v>0</x:v>
      </x:c>
      <x:c r="BD21" s="149" t="n">
        <x:f t="shared" si="44"/>
        <x:v>0</x:v>
      </x:c>
      <x:c r="BE21" s="149" t="str">
        <x:f t="shared" si="45"/>
        <x:v>#VALUE!</x:v>
      </x:c>
      <x:c r="BF21" s="149" t="str">
        <x:f t="shared" si="46"/>
        <x:v>#VALUE!</x:v>
      </x:c>
      <x:c r="BG21" s="149" t="str">
        <x:f t="shared" si="47"/>
        <x:v>#VALUE!</x:v>
      </x:c>
      <x:c r="BH21" s="149" t="str">
        <x:f t="shared" si="48"/>
        <x:v>#VALUE!</x:v>
      </x:c>
      <x:c r="BI21" s="149" t="str">
        <x:f t="shared" si="6"/>
        <x:v>#VALUE!</x:v>
      </x:c>
      <x:c r="BJ21" s="149" t="str">
        <x:f t="shared" si="7"/>
        <x:v>#VALUE!</x:v>
      </x:c>
      <x:c r="BK21" s="149" t="str">
        <x:f t="shared" si="8"/>
        <x:v>#VALUE!</x:v>
      </x:c>
      <x:c r="BL21" s="149" t="str">
        <x:f t="shared" si="49"/>
        <x:v>#VALUE!</x:v>
      </x:c>
      <x:c r="BM21" s="149" t="str">
        <x:f t="shared" si="50"/>
        <x:v>#VALUE!</x:v>
      </x:c>
      <x:c r="BN21" s="149" t="str">
        <x:f t="shared" si="51"/>
        <x:v>#VALUE!</x:v>
      </x:c>
      <x:c r="BO21" s="149" t="str">
        <x:f t="shared" si="52"/>
        <x:v>#VALUE!</x:v>
      </x:c>
      <x:c r="BP21" s="149" t="n">
        <x:f t="shared" si="53"/>
        <x:v>0</x:v>
      </x:c>
      <x:c r="BQ21" s="149" t="str">
        <x:f t="shared" si="54"/>
        <x:v>#VALUE!</x:v>
      </x:c>
      <x:c r="BR21" s="149" t="str">
        <x:f t="shared" si="55"/>
        <x:v>#VALUE!</x:v>
      </x:c>
      <x:c r="BS21" s="149" t="str">
        <x:f t="shared" si="56"/>
        <x:v>#VALUE!</x:v>
      </x:c>
      <x:c r="BT21" s="149" t="str">
        <x:f t="shared" si="57"/>
        <x:v>#VALUE!</x:v>
      </x:c>
      <x:c r="BU21" s="149" t="str">
        <x:f t="shared" si="58"/>
        <x:v>#VALUE!</x:v>
      </x:c>
      <x:c r="BV21" s="149" t="str">
        <x:f t="shared" si="59"/>
        <x:v>#VALUE!</x:v>
      </x:c>
      <x:c r="BW21" s="149" t="n">
        <x:f t="shared" si="9"/>
        <x:v>0</x:v>
      </x:c>
      <x:c r="BX21" s="149" t="str">
        <x:f t="shared" si="60"/>
        <x:v>#VALUE!</x:v>
      </x:c>
      <x:c r="BY21" s="149" t="str">
        <x:f t="shared" si="61"/>
        <x:v>#VALUE!</x:v>
      </x:c>
      <x:c r="BZ21" s="149" t="str">
        <x:f t="shared" si="62"/>
        <x:v>#VALUE!</x:v>
      </x:c>
      <x:c r="CA21" s="149" t="str">
        <x:f t="shared" si="63"/>
        <x:v>#VALUE!</x:v>
      </x:c>
      <x:c r="CB21" s="149" t="str">
        <x:f t="shared" si="64"/>
        <x:v>#VALUE!</x:v>
      </x:c>
      <x:c r="CC21" s="149" t="str">
        <x:f t="shared" si="65"/>
        <x:v>#VALUE!</x:v>
      </x:c>
      <x:c r="CD21" s="149" t="str">
        <x:f t="shared" si="10"/>
        <x:v>#VALUE!</x:v>
      </x:c>
      <x:c r="CE21" s="149" t="str">
        <x:f t="shared" si="11"/>
        <x:v>#VALUE!</x:v>
      </x:c>
      <x:c r="CF21" s="149" t="str">
        <x:f t="shared" si="12"/>
        <x:v>#VALUE!</x:v>
      </x:c>
      <x:c r="CG21" s="149" t="str">
        <x:f t="shared" si="66"/>
        <x:v>#VALUE!</x:v>
      </x:c>
      <x:c r="CH21" s="149" t="str">
        <x:f t="shared" si="67"/>
        <x:v>#VALUE!</x:v>
      </x:c>
      <x:c r="CI21" s="149" t="str">
        <x:f t="shared" si="68"/>
        <x:v>#VALUE!</x:v>
      </x:c>
      <x:c r="CJ21" s="149" t="str">
        <x:f t="shared" si="69"/>
        <x:v>#VALUE!</x:v>
      </x:c>
      <x:c r="CK21" s="149" t="n">
        <x:f t="shared" si="70"/>
        <x:v>0</x:v>
      </x:c>
      <x:c r="CL21" s="149" t="str">
        <x:f t="shared" si="71"/>
        <x:v>#VALUE!</x:v>
      </x:c>
      <x:c r="CM21" s="149" t="str">
        <x:f t="shared" si="72"/>
        <x:v>#VALUE!</x:v>
      </x:c>
      <x:c r="CN21" s="149" t="str">
        <x:f t="shared" si="73"/>
        <x:v>#VALUE!</x:v>
      </x:c>
      <x:c r="CO21" s="149" t="str">
        <x:f t="shared" si="74"/>
        <x:v>#VALUE!</x:v>
      </x:c>
      <x:c r="CP21" s="149" t="str">
        <x:f t="shared" si="75"/>
        <x:v>#VALUE!</x:v>
      </x:c>
      <x:c r="CQ21" s="149" t="str">
        <x:f t="shared" si="76"/>
        <x:v>#VALUE!</x:v>
      </x:c>
      <x:c r="CR21" s="149" t="n">
        <x:f t="shared" si="13"/>
        <x:v>1.3</x:v>
      </x:c>
      <x:c r="CS21" s="149" t="str">
        <x:f t="shared" si="77"/>
        <x:v>#VALUE!</x:v>
      </x:c>
      <x:c r="CT21" s="149" t="str">
        <x:f t="shared" si="78"/>
        <x:v>#VALUE!</x:v>
      </x:c>
      <x:c r="CU21" s="149" t="str">
        <x:f t="shared" si="79"/>
        <x:v>#VALUE!</x:v>
      </x:c>
      <x:c r="CV21" s="149" t="str">
        <x:f t="shared" si="80"/>
        <x:v>#VALUE!</x:v>
      </x:c>
      <x:c r="CW21" s="149" t="str">
        <x:f t="shared" si="81"/>
        <x:v>#VALUE!</x:v>
      </x:c>
      <x:c r="CX21" s="149" t="str">
        <x:f t="shared" si="82"/>
        <x:v>#VALUE!</x:v>
      </x:c>
      <x:c r="CY21" s="149" t="str">
        <x:f t="shared" si="83"/>
        <x:v>#VALUE!</x:v>
      </x:c>
      <x:c r="CZ21" s="149" t="str">
        <x:f t="shared" si="84"/>
        <x:v>#VALUE!</x:v>
      </x:c>
      <x:c r="DA21" s="149" t="str">
        <x:f t="shared" si="85"/>
        <x:v>#VALUE!</x:v>
      </x:c>
      <x:c r="DB21" s="149" t="str">
        <x:f t="shared" si="86"/>
        <x:v>#VALUE!</x:v>
      </x:c>
      <x:c r="DC21" s="149" t="str">
        <x:f t="shared" si="87"/>
        <x:v>#VALUE!</x:v>
      </x:c>
      <x:c r="DD21" s="149" t="str">
        <x:f t="shared" si="88"/>
        <x:v>#VALUE!</x:v>
      </x:c>
      <x:c r="DE21" s="149" t="str">
        <x:f t="shared" si="89"/>
        <x:v>#VALUE!</x:v>
      </x:c>
      <x:c r="DF21" s="1210" t="str">
        <x:f t="shared" si="90"/>
        <x:v>#VALUE!</x:v>
      </x:c>
      <x:c r="DG21" s="1210" t="str">
        <x:f t="shared" si="91"/>
        <x:v>#VALUE!</x:v>
      </x:c>
      <x:c r="DH21" s="1210" t="str">
        <x:f t="shared" si="92"/>
        <x:v>#VALUE!</x:v>
      </x:c>
      <x:c r="DI21" s="149"/>
      <x:c r="DJ21" s="1255" t="n">
        <x:f t="shared" si="93"/>
        <x:v>2</x:v>
      </x:c>
      <x:c r="DK21" s="2097" t="n">
        <x:f t="shared" si="102"/>
        <x:v>0</x:v>
      </x:c>
      <x:c r="DL21" s="2098" t="n">
        <x:f t="shared" si="103"/>
        <x:v>0</x:v>
      </x:c>
      <x:c r="DM21" s="2097" t="str">
        <x:f t="shared" si="94"/>
        <x:v>#VALUE!</x:v>
      </x:c>
      <x:c r="DN21" s="2099" t="str">
        <x:f t="shared" si="14"/>
        <x:v>#VALUE!</x:v>
      </x:c>
      <x:c r="DO21" s="2089"/>
      <x:c r="DP21" s="2100" t="n">
        <x:f t="shared" si="95"/>
        <x:v>0</x:v>
      </x:c>
      <x:c r="DQ21" s="1861" t="n">
        <x:f t="shared" si="15"/>
        <x:v>346.42278</x:v>
      </x:c>
      <x:c r="DR21" s="1861" t="n">
        <x:f t="shared" si="16"/>
        <x:v>0.43884</x:v>
      </x:c>
      <x:c r="DS21" s="2101" t="str">
        <x:f t="shared" si="96"/>
        <x:v>#DIV/0!</x:v>
      </x:c>
      <x:c r="DT21" s="2102" t="str">
        <x:f t="shared" si="97"/>
        <x:v>#DIV/0!</x:v>
      </x:c>
      <x:c r="DU21" s="2103" t="str">
        <x:f t="shared" si="98"/>
        <x:v>#DIV/0!</x:v>
      </x:c>
      <x:c r="DV21" s="2104" t="str">
        <x:f t="shared" si="104"/>
        <x:v>#DIV/0!</x:v>
      </x:c>
    </x:row>
    <x:row r="22" ht="15.949999809265137" customHeight="1">
      <x:c r="A22" s="3064"/>
      <x:c r="B22" s="3065"/>
      <x:c r="C22" s="1829"/>
      <x:c r="D22" s="1830"/>
      <x:c r="E22" s="1098"/>
      <x:c r="F22" s="3066"/>
      <x:c r="G22" s="3067"/>
      <x:c r="H22" s="1845"/>
      <x:c r="I22" s="3068">
        <x:f t="shared" si="17"/>
      </x:c>
      <x:c r="J22" s="3069"/>
      <x:c r="K22" s="1831"/>
      <x:c r="L22" s="2205">
        <x:f t="shared" si="18"/>
      </x:c>
      <x:c r="M22" s="1832"/>
      <x:c r="N22" s="2208">
        <x:f t="shared" si="19"/>
      </x:c>
      <x:c r="O22" s="3070">
        <x:f t="shared" si="100"/>
      </x:c>
      <x:c r="P22" s="3071"/>
      <x:c r="Q22" s="285" t="n">
        <x:v>26.2</x:v>
      </x:c>
      <x:c r="R22" s="2094" t="n">
        <x:v>25.8</x:v>
      </x:c>
      <x:c r="S22" s="2105" t="n">
        <x:v>25.3</x:v>
      </x:c>
      <x:c r="T22" s="2095" t="n">
        <x:f t="shared" si="20"/>
        <x:v>25.766666666666666</x:v>
      </x:c>
      <x:c r="U22" s="2096"/>
      <x:c r="V22" s="2096"/>
      <x:c r="W22" s="2096"/>
      <x:c r="X22" s="286" t="str">
        <x:f t="shared" si="21"/>
        <x:v>#DIV/0!</x:v>
      </x:c>
      <x:c r="Y22" s="2095"/>
      <x:c r="Z22" s="1583">
        <x:f t="shared" si="22"/>
      </x:c>
      <x:c r="AA22" s="1379" t="n">
        <x:f t="shared" si="23"/>
        <x:v>0</x:v>
      </x:c>
      <x:c r="AB22" s="1302">
        <x:f t="shared" si="24"/>
      </x:c>
      <x:c r="AC22" s="1582" t="n">
        <x:f t="shared" si="25"/>
        <x:v>0.16805</x:v>
      </x:c>
      <x:c r="AD22" s="1582" t="n">
        <x:f t="shared" si="26"/>
        <x:v>0.17074</x:v>
      </x:c>
      <x:c r="AE22" s="1368">
        <x:f t="shared" si="0"/>
      </x:c>
      <x:c r="AF22" s="149">
        <x:f t="shared" si="101"/>
      </x:c>
      <x:c r="AG22" s="149">
        <x:f t="shared" si="27"/>
      </x:c>
      <x:c r="AH22" s="1787" t="n">
        <x:v>0</x:v>
      </x:c>
      <x:c r="AI22" s="149" t="n">
        <x:f t="shared" si="28"/>
        <x:v>2</x:v>
      </x:c>
      <x:c r="AJ22" s="1584" t="n">
        <x:f t="shared" si="29"/>
        <x:v>1074.9867984790874</x:v>
      </x:c>
      <x:c r="AK22" s="1302" t="str">
        <x:f t="shared" si="30"/>
        <x:v>#VALUE!</x:v>
      </x:c>
      <x:c r="AL22" s="149" t="str">
        <x:f t="shared" si="31"/>
        <x:v>#VALUE!</x:v>
      </x:c>
      <x:c r="AM22" s="149" t="str">
        <x:f t="shared" si="1"/>
        <x:v>#VALUE!</x:v>
      </x:c>
      <x:c r="AN22" s="149" t="n">
        <x:f t="shared" si="2"/>
        <x:v>103.872</x:v>
      </x:c>
      <x:c r="AO22" s="149" t="n">
        <x:f t="shared" si="3"/>
        <x:v>0.2701</x:v>
      </x:c>
      <x:c r="AP22" s="149" t="n">
        <x:f t="shared" si="4"/>
        <x:v>0</x:v>
      </x:c>
      <x:c r="AQ22" s="149" t="n">
        <x:f t="shared" si="32"/>
        <x:v>6.17957310608021e-7</x:v>
      </x:c>
      <x:c r="AR22" s="149" t="n">
        <x:f t="shared" si="33"/>
        <x:v>2</x:v>
      </x:c>
      <x:c r="AS22" s="149" t="n">
        <x:f t="shared" si="34"/>
        <x:v>1074.98746277475</x:v>
      </x:c>
      <x:c r="AT22" s="149" t="n">
        <x:f t="shared" si="35"/>
        <x:v>0.0003411446699475294</x:v>
      </x:c>
      <x:c r="AU22" s="149" t="n">
        <x:f t="shared" si="36"/>
        <x:v>0</x:v>
      </x:c>
      <x:c r="AV22" s="149" t="n">
        <x:f t="shared" si="37"/>
        <x:v>1</x:v>
      </x:c>
      <x:c r="AW22" s="149" t="n">
        <x:f t="shared" si="38"/>
        <x:v>0.2704470069133532</x:v>
      </x:c>
      <x:c r="AX22" s="1303" t="n">
        <x:f t="shared" si="39"/>
        <x:v>1</x:v>
      </x:c>
      <x:c r="AY22" s="149" t="n">
        <x:f t="shared" si="40"/>
        <x:v>1</x:v>
      </x:c>
      <x:c r="AZ22" s="149" t="n">
        <x:f t="shared" si="41"/>
        <x:v>1074.9867984790874</x:v>
      </x:c>
      <x:c r="BA22" s="149" t="n">
        <x:f t="shared" si="42"/>
        <x:v>0</x:v>
      </x:c>
      <x:c r="BB22" s="149" t="n">
        <x:f t="shared" si="5"/>
        <x:v>1.3</x:v>
      </x:c>
      <x:c r="BC22" s="149" t="n">
        <x:f t="shared" si="43"/>
        <x:v>0</x:v>
      </x:c>
      <x:c r="BD22" s="149" t="n">
        <x:f t="shared" si="44"/>
        <x:v>0</x:v>
      </x:c>
      <x:c r="BE22" s="149" t="str">
        <x:f t="shared" si="45"/>
        <x:v>#VALUE!</x:v>
      </x:c>
      <x:c r="BF22" s="149" t="str">
        <x:f t="shared" si="46"/>
        <x:v>#VALUE!</x:v>
      </x:c>
      <x:c r="BG22" s="149" t="str">
        <x:f t="shared" si="47"/>
        <x:v>#VALUE!</x:v>
      </x:c>
      <x:c r="BH22" s="149" t="str">
        <x:f t="shared" si="48"/>
        <x:v>#VALUE!</x:v>
      </x:c>
      <x:c r="BI22" s="149" t="str">
        <x:f t="shared" si="6"/>
        <x:v>#VALUE!</x:v>
      </x:c>
      <x:c r="BJ22" s="149" t="str">
        <x:f t="shared" si="7"/>
        <x:v>#VALUE!</x:v>
      </x:c>
      <x:c r="BK22" s="149" t="str">
        <x:f t="shared" si="8"/>
        <x:v>#VALUE!</x:v>
      </x:c>
      <x:c r="BL22" s="149" t="str">
        <x:f t="shared" si="49"/>
        <x:v>#VALUE!</x:v>
      </x:c>
      <x:c r="BM22" s="149" t="str">
        <x:f t="shared" si="50"/>
        <x:v>#VALUE!</x:v>
      </x:c>
      <x:c r="BN22" s="149" t="str">
        <x:f t="shared" si="51"/>
        <x:v>#VALUE!</x:v>
      </x:c>
      <x:c r="BO22" s="149" t="str">
        <x:f t="shared" si="52"/>
        <x:v>#VALUE!</x:v>
      </x:c>
      <x:c r="BP22" s="149" t="n">
        <x:f t="shared" si="53"/>
        <x:v>0</x:v>
      </x:c>
      <x:c r="BQ22" s="149" t="str">
        <x:f t="shared" si="54"/>
        <x:v>#VALUE!</x:v>
      </x:c>
      <x:c r="BR22" s="149" t="str">
        <x:f t="shared" si="55"/>
        <x:v>#VALUE!</x:v>
      </x:c>
      <x:c r="BS22" s="149" t="str">
        <x:f t="shared" si="56"/>
        <x:v>#VALUE!</x:v>
      </x:c>
      <x:c r="BT22" s="149" t="str">
        <x:f t="shared" si="57"/>
        <x:v>#VALUE!</x:v>
      </x:c>
      <x:c r="BU22" s="149" t="str">
        <x:f t="shared" si="58"/>
        <x:v>#VALUE!</x:v>
      </x:c>
      <x:c r="BV22" s="149" t="str">
        <x:f t="shared" si="59"/>
        <x:v>#VALUE!</x:v>
      </x:c>
      <x:c r="BW22" s="149" t="n">
        <x:f t="shared" si="9"/>
        <x:v>0</x:v>
      </x:c>
      <x:c r="BX22" s="149" t="str">
        <x:f t="shared" si="60"/>
        <x:v>#VALUE!</x:v>
      </x:c>
      <x:c r="BY22" s="149" t="str">
        <x:f t="shared" si="61"/>
        <x:v>#VALUE!</x:v>
      </x:c>
      <x:c r="BZ22" s="149" t="str">
        <x:f t="shared" si="62"/>
        <x:v>#VALUE!</x:v>
      </x:c>
      <x:c r="CA22" s="149" t="str">
        <x:f t="shared" si="63"/>
        <x:v>#VALUE!</x:v>
      </x:c>
      <x:c r="CB22" s="149" t="str">
        <x:f t="shared" si="64"/>
        <x:v>#VALUE!</x:v>
      </x:c>
      <x:c r="CC22" s="149" t="str">
        <x:f t="shared" si="65"/>
        <x:v>#VALUE!</x:v>
      </x:c>
      <x:c r="CD22" s="149" t="str">
        <x:f t="shared" si="10"/>
        <x:v>#VALUE!</x:v>
      </x:c>
      <x:c r="CE22" s="149" t="str">
        <x:f t="shared" si="11"/>
        <x:v>#VALUE!</x:v>
      </x:c>
      <x:c r="CF22" s="149" t="str">
        <x:f t="shared" si="12"/>
        <x:v>#VALUE!</x:v>
      </x:c>
      <x:c r="CG22" s="149" t="str">
        <x:f t="shared" si="66"/>
        <x:v>#VALUE!</x:v>
      </x:c>
      <x:c r="CH22" s="149" t="str">
        <x:f t="shared" si="67"/>
        <x:v>#VALUE!</x:v>
      </x:c>
      <x:c r="CI22" s="149" t="str">
        <x:f t="shared" si="68"/>
        <x:v>#VALUE!</x:v>
      </x:c>
      <x:c r="CJ22" s="149" t="str">
        <x:f t="shared" si="69"/>
        <x:v>#VALUE!</x:v>
      </x:c>
      <x:c r="CK22" s="149" t="n">
        <x:f t="shared" si="70"/>
        <x:v>0</x:v>
      </x:c>
      <x:c r="CL22" s="149" t="str">
        <x:f t="shared" si="71"/>
        <x:v>#VALUE!</x:v>
      </x:c>
      <x:c r="CM22" s="149" t="str">
        <x:f t="shared" si="72"/>
        <x:v>#VALUE!</x:v>
      </x:c>
      <x:c r="CN22" s="149" t="str">
        <x:f t="shared" si="73"/>
        <x:v>#VALUE!</x:v>
      </x:c>
      <x:c r="CO22" s="149" t="str">
        <x:f t="shared" si="74"/>
        <x:v>#VALUE!</x:v>
      </x:c>
      <x:c r="CP22" s="149" t="str">
        <x:f t="shared" si="75"/>
        <x:v>#VALUE!</x:v>
      </x:c>
      <x:c r="CQ22" s="149" t="str">
        <x:f t="shared" si="76"/>
        <x:v>#VALUE!</x:v>
      </x:c>
      <x:c r="CR22" s="149" t="n">
        <x:f t="shared" si="13"/>
        <x:v>1.3</x:v>
      </x:c>
      <x:c r="CS22" s="149" t="str">
        <x:f t="shared" si="77"/>
        <x:v>#VALUE!</x:v>
      </x:c>
      <x:c r="CT22" s="149" t="str">
        <x:f t="shared" si="78"/>
        <x:v>#VALUE!</x:v>
      </x:c>
      <x:c r="CU22" s="149" t="str">
        <x:f t="shared" si="79"/>
        <x:v>#VALUE!</x:v>
      </x:c>
      <x:c r="CV22" s="149" t="str">
        <x:f t="shared" si="80"/>
        <x:v>#VALUE!</x:v>
      </x:c>
      <x:c r="CW22" s="149" t="str">
        <x:f t="shared" si="81"/>
        <x:v>#VALUE!</x:v>
      </x:c>
      <x:c r="CX22" s="149" t="str">
        <x:f t="shared" si="82"/>
        <x:v>#VALUE!</x:v>
      </x:c>
      <x:c r="CY22" s="149" t="str">
        <x:f t="shared" si="83"/>
        <x:v>#VALUE!</x:v>
      </x:c>
      <x:c r="CZ22" s="149" t="str">
        <x:f t="shared" si="84"/>
        <x:v>#VALUE!</x:v>
      </x:c>
      <x:c r="DA22" s="149" t="str">
        <x:f t="shared" si="85"/>
        <x:v>#VALUE!</x:v>
      </x:c>
      <x:c r="DB22" s="149" t="str">
        <x:f t="shared" si="86"/>
        <x:v>#VALUE!</x:v>
      </x:c>
      <x:c r="DC22" s="149" t="str">
        <x:f t="shared" si="87"/>
        <x:v>#VALUE!</x:v>
      </x:c>
      <x:c r="DD22" s="149" t="str">
        <x:f t="shared" si="88"/>
        <x:v>#VALUE!</x:v>
      </x:c>
      <x:c r="DE22" s="149" t="str">
        <x:f t="shared" si="89"/>
        <x:v>#VALUE!</x:v>
      </x:c>
      <x:c r="DF22" s="1210" t="str">
        <x:f t="shared" si="90"/>
        <x:v>#VALUE!</x:v>
      </x:c>
      <x:c r="DG22" s="1210" t="str">
        <x:f t="shared" si="91"/>
        <x:v>#VALUE!</x:v>
      </x:c>
      <x:c r="DH22" s="1210" t="str">
        <x:f t="shared" si="92"/>
        <x:v>#VALUE!</x:v>
      </x:c>
      <x:c r="DI22" s="149"/>
      <x:c r="DJ22" s="1255" t="n">
        <x:f t="shared" si="93"/>
        <x:v>2</x:v>
      </x:c>
      <x:c r="DK22" s="2097" t="n">
        <x:f t="shared" si="102"/>
        <x:v>0</x:v>
      </x:c>
      <x:c r="DL22" s="2098" t="n">
        <x:f t="shared" si="103"/>
        <x:v>0</x:v>
      </x:c>
      <x:c r="DM22" s="2097" t="str">
        <x:f t="shared" si="94"/>
        <x:v>#VALUE!</x:v>
      </x:c>
      <x:c r="DN22" s="2099" t="str">
        <x:f t="shared" si="14"/>
        <x:v>#VALUE!</x:v>
      </x:c>
      <x:c r="DO22" s="2089"/>
      <x:c r="DP22" s="2100" t="n">
        <x:f t="shared" si="95"/>
        <x:v>0</x:v>
      </x:c>
      <x:c r="DQ22" s="1861" t="n">
        <x:f t="shared" si="15"/>
        <x:v>346.42278</x:v>
      </x:c>
      <x:c r="DR22" s="1861" t="n">
        <x:f t="shared" si="16"/>
        <x:v>0.43884</x:v>
      </x:c>
      <x:c r="DS22" s="2101" t="str">
        <x:f t="shared" si="96"/>
        <x:v>#DIV/0!</x:v>
      </x:c>
      <x:c r="DT22" s="2102" t="str">
        <x:f t="shared" si="97"/>
        <x:v>#DIV/0!</x:v>
      </x:c>
      <x:c r="DU22" s="2103" t="str">
        <x:f t="shared" si="98"/>
        <x:v>#DIV/0!</x:v>
      </x:c>
      <x:c r="DV22" s="2104" t="str">
        <x:f t="shared" si="104"/>
        <x:v>#DIV/0!</x:v>
      </x:c>
    </x:row>
    <x:row r="23" ht="15.949999809265137" customHeight="1">
      <x:c r="A23" s="3064"/>
      <x:c r="B23" s="3065"/>
      <x:c r="C23" s="1829"/>
      <x:c r="D23" s="1830"/>
      <x:c r="E23" s="1098"/>
      <x:c r="F23" s="3066"/>
      <x:c r="G23" s="3067"/>
      <x:c r="H23" s="1845"/>
      <x:c r="I23" s="3068">
        <x:f t="shared" si="17"/>
      </x:c>
      <x:c r="J23" s="3069"/>
      <x:c r="K23" s="1831"/>
      <x:c r="L23" s="2205">
        <x:f t="shared" si="18"/>
      </x:c>
      <x:c r="M23" s="1832"/>
      <x:c r="N23" s="2208">
        <x:f t="shared" si="19"/>
      </x:c>
      <x:c r="O23" s="3070">
        <x:f t="shared" si="100"/>
      </x:c>
      <x:c r="P23" s="3071"/>
      <x:c r="Q23" s="285" t="n">
        <x:v>25.4</x:v>
      </x:c>
      <x:c r="R23" s="2094" t="n">
        <x:v>25</x:v>
      </x:c>
      <x:c r="S23" s="2105" t="n">
        <x:v>24.7</x:v>
      </x:c>
      <x:c r="T23" s="2095" t="n">
        <x:f t="shared" si="20"/>
        <x:v>25.03333333333333</x:v>
      </x:c>
      <x:c r="U23" s="2096"/>
      <x:c r="V23" s="2096"/>
      <x:c r="W23" s="2096"/>
      <x:c r="X23" s="286" t="str">
        <x:f t="shared" si="21"/>
        <x:v>#DIV/0!</x:v>
      </x:c>
      <x:c r="Y23" s="2095"/>
      <x:c r="Z23" s="1583">
        <x:f t="shared" si="22"/>
      </x:c>
      <x:c r="AA23" s="1379" t="n">
        <x:f t="shared" si="23"/>
        <x:v>0</x:v>
      </x:c>
      <x:c r="AB23" s="1302">
        <x:f t="shared" si="24"/>
      </x:c>
      <x:c r="AC23" s="1582" t="n">
        <x:f t="shared" si="25"/>
        <x:v>0.16805</x:v>
      </x:c>
      <x:c r="AD23" s="1582" t="n">
        <x:f t="shared" si="26"/>
        <x:v>0.17074</x:v>
      </x:c>
      <x:c r="AE23" s="1368">
        <x:f t="shared" si="0"/>
      </x:c>
      <x:c r="AF23" s="149">
        <x:f t="shared" si="101"/>
      </x:c>
      <x:c r="AG23" s="149">
        <x:f t="shared" si="27"/>
      </x:c>
      <x:c r="AH23" s="1787" t="n">
        <x:v>0</x:v>
      </x:c>
      <x:c r="AI23" s="149" t="n">
        <x:f t="shared" si="28"/>
        <x:v>2</x:v>
      </x:c>
      <x:c r="AJ23" s="1584" t="n">
        <x:f t="shared" si="29"/>
        <x:v>1074.9867984790874</x:v>
      </x:c>
      <x:c r="AK23" s="1302" t="str">
        <x:f t="shared" si="30"/>
        <x:v>#VALUE!</x:v>
      </x:c>
      <x:c r="AL23" s="149" t="str">
        <x:f t="shared" si="31"/>
        <x:v>#VALUE!</x:v>
      </x:c>
      <x:c r="AM23" s="149" t="str">
        <x:f t="shared" si="1"/>
        <x:v>#VALUE!</x:v>
      </x:c>
      <x:c r="AN23" s="149" t="n">
        <x:f t="shared" si="2"/>
        <x:v>103.872</x:v>
      </x:c>
      <x:c r="AO23" s="149" t="n">
        <x:f t="shared" si="3"/>
        <x:v>0.2701</x:v>
      </x:c>
      <x:c r="AP23" s="149" t="n">
        <x:f t="shared" si="4"/>
        <x:v>0</x:v>
      </x:c>
      <x:c r="AQ23" s="149" t="n">
        <x:f t="shared" si="32"/>
        <x:v>6.17957310608021e-7</x:v>
      </x:c>
      <x:c r="AR23" s="149" t="n">
        <x:f t="shared" si="33"/>
        <x:v>2</x:v>
      </x:c>
      <x:c r="AS23" s="149" t="n">
        <x:f t="shared" si="34"/>
        <x:v>1074.98746277475</x:v>
      </x:c>
      <x:c r="AT23" s="149" t="n">
        <x:f t="shared" si="35"/>
        <x:v>0.0003411446699475294</x:v>
      </x:c>
      <x:c r="AU23" s="149" t="n">
        <x:f t="shared" si="36"/>
        <x:v>0</x:v>
      </x:c>
      <x:c r="AV23" s="149" t="n">
        <x:f t="shared" si="37"/>
        <x:v>1</x:v>
      </x:c>
      <x:c r="AW23" s="149" t="n">
        <x:f t="shared" si="38"/>
        <x:v>0.2704470069133532</x:v>
      </x:c>
      <x:c r="AX23" s="1303" t="n">
        <x:f t="shared" si="39"/>
        <x:v>1</x:v>
      </x:c>
      <x:c r="AY23" s="149" t="n">
        <x:f t="shared" si="40"/>
        <x:v>1</x:v>
      </x:c>
      <x:c r="AZ23" s="149" t="n">
        <x:f t="shared" si="41"/>
        <x:v>1074.9867984790874</x:v>
      </x:c>
      <x:c r="BA23" s="149" t="n">
        <x:f t="shared" si="42"/>
        <x:v>0</x:v>
      </x:c>
      <x:c r="BB23" s="149" t="n">
        <x:f t="shared" si="5"/>
        <x:v>1.3</x:v>
      </x:c>
      <x:c r="BC23" s="149" t="n">
        <x:f t="shared" si="43"/>
        <x:v>0</x:v>
      </x:c>
      <x:c r="BD23" s="149" t="n">
        <x:f t="shared" si="44"/>
        <x:v>0</x:v>
      </x:c>
      <x:c r="BE23" s="149" t="str">
        <x:f t="shared" si="45"/>
        <x:v>#VALUE!</x:v>
      </x:c>
      <x:c r="BF23" s="149" t="str">
        <x:f t="shared" si="46"/>
        <x:v>#VALUE!</x:v>
      </x:c>
      <x:c r="BG23" s="149" t="str">
        <x:f t="shared" si="47"/>
        <x:v>#VALUE!</x:v>
      </x:c>
      <x:c r="BH23" s="149" t="str">
        <x:f t="shared" si="48"/>
        <x:v>#VALUE!</x:v>
      </x:c>
      <x:c r="BI23" s="149" t="str">
        <x:f t="shared" si="6"/>
        <x:v>#VALUE!</x:v>
      </x:c>
      <x:c r="BJ23" s="149" t="str">
        <x:f t="shared" si="7"/>
        <x:v>#VALUE!</x:v>
      </x:c>
      <x:c r="BK23" s="149" t="str">
        <x:f t="shared" si="8"/>
        <x:v>#VALUE!</x:v>
      </x:c>
      <x:c r="BL23" s="149" t="str">
        <x:f t="shared" si="49"/>
        <x:v>#VALUE!</x:v>
      </x:c>
      <x:c r="BM23" s="149" t="str">
        <x:f t="shared" si="50"/>
        <x:v>#VALUE!</x:v>
      </x:c>
      <x:c r="BN23" s="149" t="str">
        <x:f t="shared" si="51"/>
        <x:v>#VALUE!</x:v>
      </x:c>
      <x:c r="BO23" s="149" t="str">
        <x:f t="shared" si="52"/>
        <x:v>#VALUE!</x:v>
      </x:c>
      <x:c r="BP23" s="149" t="n">
        <x:f t="shared" si="53"/>
        <x:v>0</x:v>
      </x:c>
      <x:c r="BQ23" s="149" t="str">
        <x:f t="shared" si="54"/>
        <x:v>#VALUE!</x:v>
      </x:c>
      <x:c r="BR23" s="149" t="str">
        <x:f t="shared" si="55"/>
        <x:v>#VALUE!</x:v>
      </x:c>
      <x:c r="BS23" s="149" t="str">
        <x:f t="shared" si="56"/>
        <x:v>#VALUE!</x:v>
      </x:c>
      <x:c r="BT23" s="149" t="str">
        <x:f t="shared" si="57"/>
        <x:v>#VALUE!</x:v>
      </x:c>
      <x:c r="BU23" s="149" t="str">
        <x:f t="shared" si="58"/>
        <x:v>#VALUE!</x:v>
      </x:c>
      <x:c r="BV23" s="149" t="str">
        <x:f t="shared" si="59"/>
        <x:v>#VALUE!</x:v>
      </x:c>
      <x:c r="BW23" s="149" t="n">
        <x:f t="shared" si="9"/>
        <x:v>0</x:v>
      </x:c>
      <x:c r="BX23" s="149" t="str">
        <x:f t="shared" si="60"/>
        <x:v>#VALUE!</x:v>
      </x:c>
      <x:c r="BY23" s="149" t="str">
        <x:f t="shared" si="61"/>
        <x:v>#VALUE!</x:v>
      </x:c>
      <x:c r="BZ23" s="149" t="str">
        <x:f t="shared" si="62"/>
        <x:v>#VALUE!</x:v>
      </x:c>
      <x:c r="CA23" s="149" t="str">
        <x:f t="shared" si="63"/>
        <x:v>#VALUE!</x:v>
      </x:c>
      <x:c r="CB23" s="149" t="str">
        <x:f t="shared" si="64"/>
        <x:v>#VALUE!</x:v>
      </x:c>
      <x:c r="CC23" s="149" t="str">
        <x:f t="shared" si="65"/>
        <x:v>#VALUE!</x:v>
      </x:c>
      <x:c r="CD23" s="149" t="str">
        <x:f t="shared" si="10"/>
        <x:v>#VALUE!</x:v>
      </x:c>
      <x:c r="CE23" s="149" t="str">
        <x:f t="shared" si="11"/>
        <x:v>#VALUE!</x:v>
      </x:c>
      <x:c r="CF23" s="149" t="str">
        <x:f t="shared" si="12"/>
        <x:v>#VALUE!</x:v>
      </x:c>
      <x:c r="CG23" s="149" t="str">
        <x:f t="shared" si="66"/>
        <x:v>#VALUE!</x:v>
      </x:c>
      <x:c r="CH23" s="149" t="str">
        <x:f t="shared" si="67"/>
        <x:v>#VALUE!</x:v>
      </x:c>
      <x:c r="CI23" s="149" t="str">
        <x:f t="shared" si="68"/>
        <x:v>#VALUE!</x:v>
      </x:c>
      <x:c r="CJ23" s="149" t="str">
        <x:f t="shared" si="69"/>
        <x:v>#VALUE!</x:v>
      </x:c>
      <x:c r="CK23" s="149" t="n">
        <x:f t="shared" si="70"/>
        <x:v>0</x:v>
      </x:c>
      <x:c r="CL23" s="149" t="str">
        <x:f t="shared" si="71"/>
        <x:v>#VALUE!</x:v>
      </x:c>
      <x:c r="CM23" s="149" t="str">
        <x:f t="shared" si="72"/>
        <x:v>#VALUE!</x:v>
      </x:c>
      <x:c r="CN23" s="149" t="str">
        <x:f t="shared" si="73"/>
        <x:v>#VALUE!</x:v>
      </x:c>
      <x:c r="CO23" s="149" t="str">
        <x:f t="shared" si="74"/>
        <x:v>#VALUE!</x:v>
      </x:c>
      <x:c r="CP23" s="149" t="str">
        <x:f t="shared" si="75"/>
        <x:v>#VALUE!</x:v>
      </x:c>
      <x:c r="CQ23" s="149" t="str">
        <x:f t="shared" si="76"/>
        <x:v>#VALUE!</x:v>
      </x:c>
      <x:c r="CR23" s="149" t="n">
        <x:f t="shared" si="13"/>
        <x:v>1.3</x:v>
      </x:c>
      <x:c r="CS23" s="149" t="str">
        <x:f t="shared" si="77"/>
        <x:v>#VALUE!</x:v>
      </x:c>
      <x:c r="CT23" s="149" t="str">
        <x:f t="shared" si="78"/>
        <x:v>#VALUE!</x:v>
      </x:c>
      <x:c r="CU23" s="149" t="str">
        <x:f t="shared" si="79"/>
        <x:v>#VALUE!</x:v>
      </x:c>
      <x:c r="CV23" s="149" t="str">
        <x:f t="shared" si="80"/>
        <x:v>#VALUE!</x:v>
      </x:c>
      <x:c r="CW23" s="149" t="str">
        <x:f t="shared" si="81"/>
        <x:v>#VALUE!</x:v>
      </x:c>
      <x:c r="CX23" s="149" t="str">
        <x:f t="shared" si="82"/>
        <x:v>#VALUE!</x:v>
      </x:c>
      <x:c r="CY23" s="149" t="str">
        <x:f t="shared" si="83"/>
        <x:v>#VALUE!</x:v>
      </x:c>
      <x:c r="CZ23" s="149" t="str">
        <x:f t="shared" si="84"/>
        <x:v>#VALUE!</x:v>
      </x:c>
      <x:c r="DA23" s="149" t="str">
        <x:f t="shared" si="85"/>
        <x:v>#VALUE!</x:v>
      </x:c>
      <x:c r="DB23" s="149" t="str">
        <x:f t="shared" si="86"/>
        <x:v>#VALUE!</x:v>
      </x:c>
      <x:c r="DC23" s="149" t="str">
        <x:f t="shared" si="87"/>
        <x:v>#VALUE!</x:v>
      </x:c>
      <x:c r="DD23" s="149" t="str">
        <x:f t="shared" si="88"/>
        <x:v>#VALUE!</x:v>
      </x:c>
      <x:c r="DE23" s="149" t="str">
        <x:f t="shared" si="89"/>
        <x:v>#VALUE!</x:v>
      </x:c>
      <x:c r="DF23" s="1210" t="str">
        <x:f t="shared" si="90"/>
        <x:v>#VALUE!</x:v>
      </x:c>
      <x:c r="DG23" s="1210" t="str">
        <x:f t="shared" si="91"/>
        <x:v>#VALUE!</x:v>
      </x:c>
      <x:c r="DH23" s="1210" t="str">
        <x:f t="shared" si="92"/>
        <x:v>#VALUE!</x:v>
      </x:c>
      <x:c r="DI23" s="149"/>
      <x:c r="DJ23" s="1255" t="n">
        <x:f t="shared" si="93"/>
        <x:v>2</x:v>
      </x:c>
      <x:c r="DK23" s="2097" t="n">
        <x:f t="shared" si="102"/>
        <x:v>0</x:v>
      </x:c>
      <x:c r="DL23" s="2098" t="n">
        <x:f t="shared" si="103"/>
        <x:v>0</x:v>
      </x:c>
      <x:c r="DM23" s="2097" t="str">
        <x:f t="shared" si="94"/>
        <x:v>#VALUE!</x:v>
      </x:c>
      <x:c r="DN23" s="2099" t="str">
        <x:f t="shared" si="14"/>
        <x:v>#VALUE!</x:v>
      </x:c>
      <x:c r="DO23" s="2089"/>
      <x:c r="DP23" s="2100" t="n">
        <x:f t="shared" si="95"/>
        <x:v>0</x:v>
      </x:c>
      <x:c r="DQ23" s="1861" t="n">
        <x:f t="shared" si="15"/>
        <x:v>346.42278</x:v>
      </x:c>
      <x:c r="DR23" s="1861" t="n">
        <x:f t="shared" si="16"/>
        <x:v>0.43884</x:v>
      </x:c>
      <x:c r="DS23" s="2101" t="str">
        <x:f t="shared" si="96"/>
        <x:v>#DIV/0!</x:v>
      </x:c>
      <x:c r="DT23" s="2102" t="str">
        <x:f t="shared" si="97"/>
        <x:v>#DIV/0!</x:v>
      </x:c>
      <x:c r="DU23" s="2103" t="str">
        <x:f t="shared" si="98"/>
        <x:v>#DIV/0!</x:v>
      </x:c>
      <x:c r="DV23" s="2104" t="str">
        <x:f t="shared" si="104"/>
        <x:v>#DIV/0!</x:v>
      </x:c>
    </x:row>
    <x:row r="24" ht="15.949999809265137" customHeight="1">
      <x:c r="A24" s="3064"/>
      <x:c r="B24" s="3065"/>
      <x:c r="C24" s="1829"/>
      <x:c r="D24" s="1830"/>
      <x:c r="E24" s="1098"/>
      <x:c r="F24" s="3066"/>
      <x:c r="G24" s="3067"/>
      <x:c r="H24" s="1845"/>
      <x:c r="I24" s="3068">
        <x:f t="shared" si="17"/>
      </x:c>
      <x:c r="J24" s="3069"/>
      <x:c r="K24" s="1831"/>
      <x:c r="L24" s="2205">
        <x:f t="shared" si="18"/>
      </x:c>
      <x:c r="M24" s="1832"/>
      <x:c r="N24" s="2208">
        <x:f t="shared" si="19"/>
      </x:c>
      <x:c r="O24" s="3070">
        <x:f t="shared" si="100"/>
      </x:c>
      <x:c r="P24" s="3071"/>
      <x:c r="Q24" s="285" t="n">
        <x:v>25.3</x:v>
      </x:c>
      <x:c r="R24" s="2094" t="n">
        <x:v>25</x:v>
      </x:c>
      <x:c r="S24" s="2105" t="n">
        <x:v>24.6</x:v>
      </x:c>
      <x:c r="T24" s="2095" t="n">
        <x:f t="shared" si="20"/>
        <x:v>24.96666666666667</x:v>
      </x:c>
      <x:c r="U24" s="2096"/>
      <x:c r="V24" s="2096"/>
      <x:c r="W24" s="2096"/>
      <x:c r="X24" s="286" t="str">
        <x:f t="shared" si="21"/>
        <x:v>#DIV/0!</x:v>
      </x:c>
      <x:c r="Y24" s="2095"/>
      <x:c r="Z24" s="1583">
        <x:f t="shared" si="22"/>
      </x:c>
      <x:c r="AA24" s="1379" t="n">
        <x:f t="shared" si="23"/>
        <x:v>0</x:v>
      </x:c>
      <x:c r="AB24" s="1302">
        <x:f t="shared" si="24"/>
      </x:c>
      <x:c r="AC24" s="1582" t="n">
        <x:f t="shared" si="25"/>
        <x:v>0.16805</x:v>
      </x:c>
      <x:c r="AD24" s="1582" t="n">
        <x:f t="shared" si="26"/>
        <x:v>0.17074</x:v>
      </x:c>
      <x:c r="AE24" s="1368">
        <x:f t="shared" si="0"/>
      </x:c>
      <x:c r="AF24" s="149" t="str"/>
      <x:c r="AG24" s="149">
        <x:f t="shared" si="27"/>
      </x:c>
      <x:c r="AH24" s="1787" t="n">
        <x:v>0</x:v>
      </x:c>
      <x:c r="AI24" s="149" t="n">
        <x:f t="shared" si="28"/>
        <x:v>2</x:v>
      </x:c>
      <x:c r="AJ24" s="1584" t="n">
        <x:f t="shared" si="29"/>
        <x:v>1074.9867984790874</x:v>
      </x:c>
      <x:c r="AK24" s="1302" t="str">
        <x:f t="shared" si="30"/>
        <x:v>#VALUE!</x:v>
      </x:c>
      <x:c r="AL24" s="149" t="str">
        <x:f t="shared" si="31"/>
        <x:v>#VALUE!</x:v>
      </x:c>
      <x:c r="AM24" s="149" t="str">
        <x:f t="shared" si="1"/>
        <x:v>#VALUE!</x:v>
      </x:c>
      <x:c r="AN24" s="149" t="n">
        <x:f t="shared" si="2"/>
        <x:v>103.872</x:v>
      </x:c>
      <x:c r="AO24" s="149" t="n">
        <x:f t="shared" si="3"/>
        <x:v>0.2701</x:v>
      </x:c>
      <x:c r="AP24" s="149" t="n">
        <x:f t="shared" si="4"/>
        <x:v>0</x:v>
      </x:c>
      <x:c r="AQ24" s="149" t="n">
        <x:f t="shared" si="32"/>
        <x:v>6.17957310608021e-7</x:v>
      </x:c>
      <x:c r="AR24" s="149" t="n">
        <x:f t="shared" si="33"/>
        <x:v>2</x:v>
      </x:c>
      <x:c r="AS24" s="149" t="n">
        <x:f t="shared" si="34"/>
        <x:v>1074.98746277475</x:v>
      </x:c>
      <x:c r="AT24" s="149" t="n">
        <x:f t="shared" si="35"/>
        <x:v>0.0003411446699475294</x:v>
      </x:c>
      <x:c r="AU24" s="149" t="n">
        <x:f t="shared" si="36"/>
        <x:v>0</x:v>
      </x:c>
      <x:c r="AV24" s="149" t="n">
        <x:f t="shared" si="37"/>
        <x:v>1</x:v>
      </x:c>
      <x:c r="AW24" s="149" t="n">
        <x:f t="shared" si="38"/>
        <x:v>0.2704470069133532</x:v>
      </x:c>
      <x:c r="AX24" s="1303" t="n">
        <x:f t="shared" si="39"/>
        <x:v>1</x:v>
      </x:c>
      <x:c r="AY24" s="149" t="n">
        <x:f t="shared" si="40"/>
        <x:v>1</x:v>
      </x:c>
      <x:c r="AZ24" s="149" t="n">
        <x:f t="shared" si="41"/>
        <x:v>1074.9867984790874</x:v>
      </x:c>
      <x:c r="BA24" s="149" t="n">
        <x:f t="shared" si="42"/>
        <x:v>0</x:v>
      </x:c>
      <x:c r="BB24" s="149" t="n">
        <x:f t="shared" si="5"/>
        <x:v>1.3</x:v>
      </x:c>
      <x:c r="BC24" s="149" t="n">
        <x:f t="shared" si="43"/>
        <x:v>0</x:v>
      </x:c>
      <x:c r="BD24" s="149" t="n">
        <x:f t="shared" si="44"/>
        <x:v>0</x:v>
      </x:c>
      <x:c r="BE24" s="149" t="str">
        <x:f t="shared" si="45"/>
        <x:v>#VALUE!</x:v>
      </x:c>
      <x:c r="BF24" s="149" t="str">
        <x:f t="shared" si="46"/>
        <x:v>#VALUE!</x:v>
      </x:c>
      <x:c r="BG24" s="149" t="str">
        <x:f t="shared" si="47"/>
        <x:v>#VALUE!</x:v>
      </x:c>
      <x:c r="BH24" s="149" t="str">
        <x:f t="shared" si="48"/>
        <x:v>#VALUE!</x:v>
      </x:c>
      <x:c r="BI24" s="149" t="str">
        <x:f t="shared" si="6"/>
        <x:v>#VALUE!</x:v>
      </x:c>
      <x:c r="BJ24" s="149" t="str">
        <x:f t="shared" si="7"/>
        <x:v>#VALUE!</x:v>
      </x:c>
      <x:c r="BK24" s="149" t="str">
        <x:f t="shared" si="8"/>
        <x:v>#VALUE!</x:v>
      </x:c>
      <x:c r="BL24" s="149" t="str">
        <x:f t="shared" si="49"/>
        <x:v>#VALUE!</x:v>
      </x:c>
      <x:c r="BM24" s="149" t="str">
        <x:f t="shared" si="50"/>
        <x:v>#VALUE!</x:v>
      </x:c>
      <x:c r="BN24" s="149" t="str">
        <x:f t="shared" si="51"/>
        <x:v>#VALUE!</x:v>
      </x:c>
      <x:c r="BO24" s="149" t="str">
        <x:f t="shared" si="52"/>
        <x:v>#VALUE!</x:v>
      </x:c>
      <x:c r="BP24" s="149" t="n">
        <x:f t="shared" si="53"/>
        <x:v>0</x:v>
      </x:c>
      <x:c r="BQ24" s="149" t="str">
        <x:f t="shared" si="54"/>
        <x:v>#VALUE!</x:v>
      </x:c>
      <x:c r="BR24" s="149" t="str">
        <x:f t="shared" si="55"/>
        <x:v>#VALUE!</x:v>
      </x:c>
      <x:c r="BS24" s="149" t="str">
        <x:f t="shared" si="56"/>
        <x:v>#VALUE!</x:v>
      </x:c>
      <x:c r="BT24" s="149" t="str">
        <x:f t="shared" si="57"/>
        <x:v>#VALUE!</x:v>
      </x:c>
      <x:c r="BU24" s="149" t="str">
        <x:f t="shared" si="58"/>
        <x:v>#VALUE!</x:v>
      </x:c>
      <x:c r="BV24" s="149" t="str">
        <x:f t="shared" si="59"/>
        <x:v>#VALUE!</x:v>
      </x:c>
      <x:c r="BW24" s="149" t="n">
        <x:f t="shared" si="9"/>
        <x:v>0</x:v>
      </x:c>
      <x:c r="BX24" s="149" t="str">
        <x:f t="shared" si="60"/>
        <x:v>#VALUE!</x:v>
      </x:c>
      <x:c r="BY24" s="149" t="str">
        <x:f t="shared" si="61"/>
        <x:v>#VALUE!</x:v>
      </x:c>
      <x:c r="BZ24" s="149" t="str">
        <x:f t="shared" si="62"/>
        <x:v>#VALUE!</x:v>
      </x:c>
      <x:c r="CA24" s="149" t="str">
        <x:f t="shared" si="63"/>
        <x:v>#VALUE!</x:v>
      </x:c>
      <x:c r="CB24" s="149" t="str">
        <x:f t="shared" si="64"/>
        <x:v>#VALUE!</x:v>
      </x:c>
      <x:c r="CC24" s="149" t="str">
        <x:f t="shared" si="65"/>
        <x:v>#VALUE!</x:v>
      </x:c>
      <x:c r="CD24" s="149" t="str">
        <x:f t="shared" si="10"/>
        <x:v>#VALUE!</x:v>
      </x:c>
      <x:c r="CE24" s="149" t="str">
        <x:f t="shared" si="11"/>
        <x:v>#VALUE!</x:v>
      </x:c>
      <x:c r="CF24" s="149" t="str">
        <x:f t="shared" si="12"/>
        <x:v>#VALUE!</x:v>
      </x:c>
      <x:c r="CG24" s="149" t="str">
        <x:f t="shared" si="66"/>
        <x:v>#VALUE!</x:v>
      </x:c>
      <x:c r="CH24" s="149" t="str">
        <x:f t="shared" si="67"/>
        <x:v>#VALUE!</x:v>
      </x:c>
      <x:c r="CI24" s="149" t="str">
        <x:f t="shared" si="68"/>
        <x:v>#VALUE!</x:v>
      </x:c>
      <x:c r="CJ24" s="149" t="str">
        <x:f t="shared" si="69"/>
        <x:v>#VALUE!</x:v>
      </x:c>
      <x:c r="CK24" s="149" t="n">
        <x:f t="shared" si="70"/>
        <x:v>0</x:v>
      </x:c>
      <x:c r="CL24" s="149" t="str">
        <x:f t="shared" si="71"/>
        <x:v>#VALUE!</x:v>
      </x:c>
      <x:c r="CM24" s="149" t="str">
        <x:f t="shared" si="72"/>
        <x:v>#VALUE!</x:v>
      </x:c>
      <x:c r="CN24" s="149" t="str">
        <x:f t="shared" si="73"/>
        <x:v>#VALUE!</x:v>
      </x:c>
      <x:c r="CO24" s="149" t="str">
        <x:f t="shared" si="74"/>
        <x:v>#VALUE!</x:v>
      </x:c>
      <x:c r="CP24" s="149" t="str">
        <x:f t="shared" si="75"/>
        <x:v>#VALUE!</x:v>
      </x:c>
      <x:c r="CQ24" s="149" t="str">
        <x:f t="shared" si="76"/>
        <x:v>#VALUE!</x:v>
      </x:c>
      <x:c r="CR24" s="149" t="n">
        <x:f t="shared" si="13"/>
        <x:v>1.3</x:v>
      </x:c>
      <x:c r="CS24" s="149" t="str">
        <x:f t="shared" si="77"/>
        <x:v>#VALUE!</x:v>
      </x:c>
      <x:c r="CT24" s="149" t="str">
        <x:f t="shared" si="78"/>
        <x:v>#VALUE!</x:v>
      </x:c>
      <x:c r="CU24" s="149" t="str">
        <x:f t="shared" si="79"/>
        <x:v>#VALUE!</x:v>
      </x:c>
      <x:c r="CV24" s="149" t="str">
        <x:f t="shared" si="80"/>
        <x:v>#VALUE!</x:v>
      </x:c>
      <x:c r="CW24" s="149" t="str">
        <x:f t="shared" si="81"/>
        <x:v>#VALUE!</x:v>
      </x:c>
      <x:c r="CX24" s="149" t="str">
        <x:f t="shared" si="82"/>
        <x:v>#VALUE!</x:v>
      </x:c>
      <x:c r="CY24" s="149" t="str">
        <x:f t="shared" si="83"/>
        <x:v>#VALUE!</x:v>
      </x:c>
      <x:c r="CZ24" s="149" t="str">
        <x:f t="shared" si="84"/>
        <x:v>#VALUE!</x:v>
      </x:c>
      <x:c r="DA24" s="149" t="str">
        <x:f t="shared" si="85"/>
        <x:v>#VALUE!</x:v>
      </x:c>
      <x:c r="DB24" s="149" t="str">
        <x:f t="shared" si="86"/>
        <x:v>#VALUE!</x:v>
      </x:c>
      <x:c r="DC24" s="149" t="str">
        <x:f t="shared" si="87"/>
        <x:v>#VALUE!</x:v>
      </x:c>
      <x:c r="DD24" s="149" t="str">
        <x:f t="shared" si="88"/>
        <x:v>#VALUE!</x:v>
      </x:c>
      <x:c r="DE24" s="149" t="str">
        <x:f t="shared" si="89"/>
        <x:v>#VALUE!</x:v>
      </x:c>
      <x:c r="DF24" s="1210" t="str">
        <x:f t="shared" si="90"/>
        <x:v>#VALUE!</x:v>
      </x:c>
      <x:c r="DG24" s="1210" t="str">
        <x:f t="shared" si="91"/>
        <x:v>#VALUE!</x:v>
      </x:c>
      <x:c r="DH24" s="1210" t="str">
        <x:f t="shared" si="92"/>
        <x:v>#VALUE!</x:v>
      </x:c>
      <x:c r="DI24" s="149"/>
      <x:c r="DJ24" s="1255" t="n">
        <x:f t="shared" si="93"/>
        <x:v>2</x:v>
      </x:c>
      <x:c r="DK24" s="2097" t="n">
        <x:v>0</x:v>
      </x:c>
      <x:c r="DL24" s="2098" t="n">
        <x:v>0</x:v>
      </x:c>
      <x:c r="DM24" s="2097" t="str">
        <x:f t="shared" si="94"/>
        <x:v>#VALUE!</x:v>
      </x:c>
      <x:c r="DN24" s="2099" t="str">
        <x:f t="shared" si="14"/>
        <x:v>#VALUE!</x:v>
      </x:c>
      <x:c r="DO24" s="2089"/>
      <x:c r="DP24" s="2100" t="n">
        <x:f t="shared" si="95"/>
        <x:v>0</x:v>
      </x:c>
      <x:c r="DQ24" s="1861" t="n">
        <x:f t="shared" si="15"/>
        <x:v>346.42278</x:v>
      </x:c>
      <x:c r="DR24" s="1861" t="n">
        <x:f t="shared" si="16"/>
        <x:v>0.43884</x:v>
      </x:c>
      <x:c r="DS24" s="2101" t="str">
        <x:f t="shared" si="96"/>
        <x:v>#DIV/0!</x:v>
      </x:c>
      <x:c r="DT24" s="2102" t="str">
        <x:f t="shared" si="97"/>
        <x:v>#DIV/0!</x:v>
      </x:c>
      <x:c r="DU24" s="2103" t="str">
        <x:f t="shared" si="98"/>
        <x:v>#DIV/0!</x:v>
      </x:c>
      <x:c r="DV24" s="2104" t="str">
        <x:f t="shared" si="104"/>
        <x:v>#DIV/0!</x:v>
      </x:c>
    </x:row>
    <x:row r="25" ht="15.949999809265137" customHeight="1">
      <x:c r="A25" s="3064"/>
      <x:c r="B25" s="3065"/>
      <x:c r="C25" s="1829"/>
      <x:c r="D25" s="1830"/>
      <x:c r="E25" s="1098"/>
      <x:c r="F25" s="3066"/>
      <x:c r="G25" s="3067"/>
      <x:c r="H25" s="1845"/>
      <x:c r="I25" s="3068">
        <x:f t="shared" si="17"/>
      </x:c>
      <x:c r="J25" s="3069"/>
      <x:c r="K25" s="1831"/>
      <x:c r="L25" s="2205">
        <x:f t="shared" si="18"/>
      </x:c>
      <x:c r="M25" s="1832"/>
      <x:c r="N25" s="2208">
        <x:f t="shared" si="19"/>
      </x:c>
      <x:c r="O25" s="3070">
        <x:f t="shared" si="100"/>
      </x:c>
      <x:c r="P25" s="3071"/>
      <x:c r="Q25" s="285" t="n">
        <x:v>25.6</x:v>
      </x:c>
      <x:c r="R25" s="2094" t="n">
        <x:v>25.3</x:v>
      </x:c>
      <x:c r="S25" s="2105" t="n">
        <x:v>25</x:v>
      </x:c>
      <x:c r="T25" s="2095" t="n">
        <x:f t="shared" si="20"/>
        <x:v>25.3</x:v>
      </x:c>
      <x:c r="U25" s="2096"/>
      <x:c r="V25" s="2096"/>
      <x:c r="W25" s="2096"/>
      <x:c r="X25" s="286" t="str">
        <x:f t="shared" si="21"/>
        <x:v>#DIV/0!</x:v>
      </x:c>
      <x:c r="Y25" s="2095"/>
      <x:c r="Z25" s="1583">
        <x:f t="shared" si="22"/>
      </x:c>
      <x:c r="AA25" s="1379" t="n">
        <x:f t="shared" si="23"/>
        <x:v>0</x:v>
      </x:c>
      <x:c r="AB25" s="1302">
        <x:f t="shared" si="24"/>
      </x:c>
      <x:c r="AC25" s="1582" t="n">
        <x:f t="shared" si="25"/>
        <x:v>0.16805</x:v>
      </x:c>
      <x:c r="AD25" s="1582" t="n">
        <x:f t="shared" si="26"/>
        <x:v>0.17074</x:v>
      </x:c>
      <x:c r="AE25" s="1368">
        <x:f t="shared" si="0"/>
      </x:c>
      <x:c r="AF25" s="149" t="str">
        <x:f t="shared" ref="AF25:AF28" si="105">IF(E25="","",O25*K25)</x:f>
      </x:c>
      <x:c r="AG25" s="149">
        <x:f t="shared" si="27"/>
      </x:c>
      <x:c r="AH25" s="1787" t="n">
        <x:v>0</x:v>
      </x:c>
      <x:c r="AI25" s="149" t="n">
        <x:f t="shared" si="28"/>
        <x:v>2</x:v>
      </x:c>
      <x:c r="AJ25" s="1584" t="n">
        <x:f t="shared" si="29"/>
        <x:v>1074.9867984790874</x:v>
      </x:c>
      <x:c r="AK25" s="1302" t="str">
        <x:f t="shared" si="30"/>
        <x:v>#VALUE!</x:v>
      </x:c>
      <x:c r="AL25" s="149" t="str">
        <x:f t="shared" si="31"/>
        <x:v>#VALUE!</x:v>
      </x:c>
      <x:c r="AM25" s="149" t="str">
        <x:f t="shared" si="1"/>
        <x:v>#VALUE!</x:v>
      </x:c>
      <x:c r="AN25" s="149" t="n">
        <x:f t="shared" si="2"/>
        <x:v>103.872</x:v>
      </x:c>
      <x:c r="AO25" s="149" t="n">
        <x:f t="shared" si="3"/>
        <x:v>0.2701</x:v>
      </x:c>
      <x:c r="AP25" s="149" t="n">
        <x:f t="shared" si="4"/>
        <x:v>0</x:v>
      </x:c>
      <x:c r="AQ25" s="149" t="n">
        <x:f t="shared" si="32"/>
        <x:v>6.17957310608021e-7</x:v>
      </x:c>
      <x:c r="AR25" s="149" t="n">
        <x:f t="shared" si="33"/>
        <x:v>2</x:v>
      </x:c>
      <x:c r="AS25" s="149" t="n">
        <x:f t="shared" si="34"/>
        <x:v>1074.98746277475</x:v>
      </x:c>
      <x:c r="AT25" s="149" t="n">
        <x:f t="shared" si="35"/>
        <x:v>0.0003411446699475294</x:v>
      </x:c>
      <x:c r="AU25" s="149" t="n">
        <x:f t="shared" si="36"/>
        <x:v>0</x:v>
      </x:c>
      <x:c r="AV25" s="149" t="n">
        <x:f t="shared" si="37"/>
        <x:v>1</x:v>
      </x:c>
      <x:c r="AW25" s="149" t="n">
        <x:f t="shared" si="38"/>
        <x:v>0.2704470069133532</x:v>
      </x:c>
      <x:c r="AX25" s="1303" t="n">
        <x:f t="shared" si="39"/>
        <x:v>1</x:v>
      </x:c>
      <x:c r="AY25" s="149" t="n">
        <x:f t="shared" si="40"/>
        <x:v>1</x:v>
      </x:c>
      <x:c r="AZ25" s="149" t="n">
        <x:f t="shared" si="41"/>
        <x:v>1074.9867984790874</x:v>
      </x:c>
      <x:c r="BA25" s="149" t="n">
        <x:f t="shared" si="42"/>
        <x:v>0</x:v>
      </x:c>
      <x:c r="BB25" s="149" t="n">
        <x:f t="shared" si="5"/>
        <x:v>1.3</x:v>
      </x:c>
      <x:c r="BC25" s="149" t="n">
        <x:f t="shared" si="43"/>
        <x:v>0</x:v>
      </x:c>
      <x:c r="BD25" s="149" t="n">
        <x:f t="shared" si="44"/>
        <x:v>0</x:v>
      </x:c>
      <x:c r="BE25" s="149" t="str">
        <x:f t="shared" si="45"/>
        <x:v>#VALUE!</x:v>
      </x:c>
      <x:c r="BF25" s="149" t="str">
        <x:f t="shared" si="46"/>
        <x:v>#VALUE!</x:v>
      </x:c>
      <x:c r="BG25" s="149" t="str">
        <x:f t="shared" si="47"/>
        <x:v>#VALUE!</x:v>
      </x:c>
      <x:c r="BH25" s="149" t="str">
        <x:f t="shared" si="48"/>
        <x:v>#VALUE!</x:v>
      </x:c>
      <x:c r="BI25" s="149" t="str">
        <x:f t="shared" si="6"/>
        <x:v>#VALUE!</x:v>
      </x:c>
      <x:c r="BJ25" s="149" t="str">
        <x:f t="shared" si="7"/>
        <x:v>#VALUE!</x:v>
      </x:c>
      <x:c r="BK25" s="149" t="str">
        <x:f t="shared" si="8"/>
        <x:v>#VALUE!</x:v>
      </x:c>
      <x:c r="BL25" s="149" t="str">
        <x:f t="shared" si="49"/>
        <x:v>#VALUE!</x:v>
      </x:c>
      <x:c r="BM25" s="149" t="str">
        <x:f t="shared" si="50"/>
        <x:v>#VALUE!</x:v>
      </x:c>
      <x:c r="BN25" s="149" t="str">
        <x:f t="shared" si="51"/>
        <x:v>#VALUE!</x:v>
      </x:c>
      <x:c r="BO25" s="149" t="str">
        <x:f t="shared" si="52"/>
        <x:v>#VALUE!</x:v>
      </x:c>
      <x:c r="BP25" s="149" t="n">
        <x:f t="shared" si="53"/>
        <x:v>0</x:v>
      </x:c>
      <x:c r="BQ25" s="149" t="str">
        <x:f t="shared" si="54"/>
        <x:v>#VALUE!</x:v>
      </x:c>
      <x:c r="BR25" s="149" t="str">
        <x:f t="shared" si="55"/>
        <x:v>#VALUE!</x:v>
      </x:c>
      <x:c r="BS25" s="149" t="str">
        <x:f t="shared" si="56"/>
        <x:v>#VALUE!</x:v>
      </x:c>
      <x:c r="BT25" s="149" t="str">
        <x:f t="shared" si="57"/>
        <x:v>#VALUE!</x:v>
      </x:c>
      <x:c r="BU25" s="149" t="str">
        <x:f t="shared" si="58"/>
        <x:v>#VALUE!</x:v>
      </x:c>
      <x:c r="BV25" s="149" t="str">
        <x:f t="shared" si="59"/>
        <x:v>#VALUE!</x:v>
      </x:c>
      <x:c r="BW25" s="149" t="n">
        <x:f t="shared" si="9"/>
        <x:v>0</x:v>
      </x:c>
      <x:c r="BX25" s="149" t="str">
        <x:f t="shared" si="60"/>
        <x:v>#VALUE!</x:v>
      </x:c>
      <x:c r="BY25" s="149" t="str">
        <x:f t="shared" si="61"/>
        <x:v>#VALUE!</x:v>
      </x:c>
      <x:c r="BZ25" s="149" t="str">
        <x:f t="shared" si="62"/>
        <x:v>#VALUE!</x:v>
      </x:c>
      <x:c r="CA25" s="149" t="str">
        <x:f t="shared" si="63"/>
        <x:v>#VALUE!</x:v>
      </x:c>
      <x:c r="CB25" s="149" t="str">
        <x:f t="shared" si="64"/>
        <x:v>#VALUE!</x:v>
      </x:c>
      <x:c r="CC25" s="149" t="str">
        <x:f t="shared" si="65"/>
        <x:v>#VALUE!</x:v>
      </x:c>
      <x:c r="CD25" s="149" t="str">
        <x:f t="shared" si="10"/>
        <x:v>#VALUE!</x:v>
      </x:c>
      <x:c r="CE25" s="149" t="str">
        <x:f t="shared" si="11"/>
        <x:v>#VALUE!</x:v>
      </x:c>
      <x:c r="CF25" s="149" t="str">
        <x:f t="shared" si="12"/>
        <x:v>#VALUE!</x:v>
      </x:c>
      <x:c r="CG25" s="149" t="str">
        <x:f t="shared" si="66"/>
        <x:v>#VALUE!</x:v>
      </x:c>
      <x:c r="CH25" s="149" t="str">
        <x:f t="shared" si="67"/>
        <x:v>#VALUE!</x:v>
      </x:c>
      <x:c r="CI25" s="149" t="str">
        <x:f t="shared" si="68"/>
        <x:v>#VALUE!</x:v>
      </x:c>
      <x:c r="CJ25" s="149" t="str">
        <x:f t="shared" si="69"/>
        <x:v>#VALUE!</x:v>
      </x:c>
      <x:c r="CK25" s="149" t="n">
        <x:f t="shared" si="70"/>
        <x:v>0</x:v>
      </x:c>
      <x:c r="CL25" s="149" t="str">
        <x:f t="shared" si="71"/>
        <x:v>#VALUE!</x:v>
      </x:c>
      <x:c r="CM25" s="149" t="str">
        <x:f t="shared" si="72"/>
        <x:v>#VALUE!</x:v>
      </x:c>
      <x:c r="CN25" s="149" t="str">
        <x:f t="shared" si="73"/>
        <x:v>#VALUE!</x:v>
      </x:c>
      <x:c r="CO25" s="149" t="str">
        <x:f t="shared" si="74"/>
        <x:v>#VALUE!</x:v>
      </x:c>
      <x:c r="CP25" s="149" t="str">
        <x:f t="shared" si="75"/>
        <x:v>#VALUE!</x:v>
      </x:c>
      <x:c r="CQ25" s="149" t="str">
        <x:f t="shared" si="76"/>
        <x:v>#VALUE!</x:v>
      </x:c>
      <x:c r="CR25" s="149" t="n">
        <x:f t="shared" si="13"/>
        <x:v>1.3</x:v>
      </x:c>
      <x:c r="CS25" s="149" t="str">
        <x:f t="shared" si="77"/>
        <x:v>#VALUE!</x:v>
      </x:c>
      <x:c r="CT25" s="149" t="str">
        <x:f t="shared" si="78"/>
        <x:v>#VALUE!</x:v>
      </x:c>
      <x:c r="CU25" s="149" t="str">
        <x:f t="shared" si="79"/>
        <x:v>#VALUE!</x:v>
      </x:c>
      <x:c r="CV25" s="149" t="str">
        <x:f t="shared" si="80"/>
        <x:v>#VALUE!</x:v>
      </x:c>
      <x:c r="CW25" s="149" t="str">
        <x:f t="shared" si="81"/>
        <x:v>#VALUE!</x:v>
      </x:c>
      <x:c r="CX25" s="149" t="str">
        <x:f t="shared" si="82"/>
        <x:v>#VALUE!</x:v>
      </x:c>
      <x:c r="CY25" s="149" t="str">
        <x:f t="shared" si="83"/>
        <x:v>#VALUE!</x:v>
      </x:c>
      <x:c r="CZ25" s="149" t="str">
        <x:f t="shared" si="84"/>
        <x:v>#VALUE!</x:v>
      </x:c>
      <x:c r="DA25" s="149" t="str">
        <x:f t="shared" si="85"/>
        <x:v>#VALUE!</x:v>
      </x:c>
      <x:c r="DB25" s="149" t="str">
        <x:f t="shared" si="86"/>
        <x:v>#VALUE!</x:v>
      </x:c>
      <x:c r="DC25" s="149" t="str">
        <x:f t="shared" si="87"/>
        <x:v>#VALUE!</x:v>
      </x:c>
      <x:c r="DD25" s="149" t="str">
        <x:f t="shared" si="88"/>
        <x:v>#VALUE!</x:v>
      </x:c>
      <x:c r="DE25" s="149" t="str">
        <x:f t="shared" si="89"/>
        <x:v>#VALUE!</x:v>
      </x:c>
      <x:c r="DF25" s="1210" t="str">
        <x:f t="shared" si="90"/>
        <x:v>#VALUE!</x:v>
      </x:c>
      <x:c r="DG25" s="1210" t="str">
        <x:f t="shared" si="91"/>
        <x:v>#VALUE!</x:v>
      </x:c>
      <x:c r="DH25" s="1210" t="str">
        <x:f t="shared" si="92"/>
        <x:v>#VALUE!</x:v>
      </x:c>
      <x:c r="DI25" s="149"/>
      <x:c r="DJ25" s="1255" t="n">
        <x:f t="shared" si="93"/>
        <x:v>2</x:v>
      </x:c>
      <x:c r="DK25" s="2097" t="n">
        <x:f t="shared" ref="DK25:DK28" si="106">IF($K$10=60,(INT((K25*2)+0.5)/2),K25)</x:f>
        <x:v>0</x:v>
      </x:c>
      <x:c r="DL25" s="2098" t="n">
        <x:f t="shared" ref="DL25:DL28" si="107">IF(DK25&lt;2,K25*1000,141.5/(DK25+131.5)*999.012)</x:f>
        <x:v>0</x:v>
      </x:c>
      <x:c r="DM25" s="2097" t="str">
        <x:f t="shared" si="94"/>
        <x:v>#VALUE!</x:v>
      </x:c>
      <x:c r="DN25" s="2099" t="str">
        <x:f t="shared" si="14"/>
        <x:v>#VALUE!</x:v>
      </x:c>
      <x:c r="DO25" s="2089"/>
      <x:c r="DP25" s="2100" t="n">
        <x:f t="shared" si="95"/>
        <x:v>0</x:v>
      </x:c>
      <x:c r="DQ25" s="1861" t="n">
        <x:f t="shared" si="15"/>
        <x:v>346.42278</x:v>
      </x:c>
      <x:c r="DR25" s="1861" t="n">
        <x:f t="shared" si="16"/>
        <x:v>0.43884</x:v>
      </x:c>
      <x:c r="DS25" s="2101" t="str">
        <x:f t="shared" si="96"/>
        <x:v>#DIV/0!</x:v>
      </x:c>
      <x:c r="DT25" s="2102" t="str">
        <x:f t="shared" si="97"/>
        <x:v>#DIV/0!</x:v>
      </x:c>
      <x:c r="DU25" s="2103" t="str">
        <x:f t="shared" si="98"/>
        <x:v>#DIV/0!</x:v>
      </x:c>
      <x:c r="DV25" s="2104" t="str">
        <x:f t="shared" si="104"/>
        <x:v>#DIV/0!</x:v>
      </x:c>
    </x:row>
    <x:row r="26" ht="15.949999809265137" customHeight="1">
      <x:c r="A26" s="3064"/>
      <x:c r="B26" s="3065"/>
      <x:c r="C26" s="1829"/>
      <x:c r="D26" s="1830"/>
      <x:c r="E26" s="1098"/>
      <x:c r="F26" s="3066"/>
      <x:c r="G26" s="3067"/>
      <x:c r="H26" s="1845"/>
      <x:c r="I26" s="3068">
        <x:f t="shared" si="17"/>
      </x:c>
      <x:c r="J26" s="3069"/>
      <x:c r="K26" s="1831"/>
      <x:c r="L26" s="2205">
        <x:f t="shared" si="18"/>
      </x:c>
      <x:c r="M26" s="1832"/>
      <x:c r="N26" s="2208">
        <x:f t="shared" si="19"/>
      </x:c>
      <x:c r="O26" s="3070">
        <x:f t="shared" si="100"/>
      </x:c>
      <x:c r="P26" s="3071"/>
      <x:c r="Q26" s="285" t="n">
        <x:v>25.5</x:v>
      </x:c>
      <x:c r="R26" s="2094" t="n">
        <x:v>25.3</x:v>
      </x:c>
      <x:c r="S26" s="2105" t="n">
        <x:v>24.9</x:v>
      </x:c>
      <x:c r="T26" s="2095" t="n">
        <x:f t="shared" si="20"/>
        <x:v>25.23333333333333</x:v>
      </x:c>
      <x:c r="U26" s="2096"/>
      <x:c r="V26" s="2096"/>
      <x:c r="W26" s="2096"/>
      <x:c r="X26" s="286" t="str">
        <x:f t="shared" si="21"/>
        <x:v>#DIV/0!</x:v>
      </x:c>
      <x:c r="Y26" s="2095"/>
      <x:c r="Z26" s="1583">
        <x:f t="shared" si="22"/>
      </x:c>
      <x:c r="AA26" s="1379" t="n">
        <x:f t="shared" si="23"/>
        <x:v>0</x:v>
      </x:c>
      <x:c r="AB26" s="1302">
        <x:f t="shared" si="24"/>
      </x:c>
      <x:c r="AC26" s="1582" t="n">
        <x:f t="shared" si="25"/>
        <x:v>0.16805</x:v>
      </x:c>
      <x:c r="AD26" s="1582" t="n">
        <x:f t="shared" si="26"/>
        <x:v>0.17074</x:v>
      </x:c>
      <x:c r="AE26" s="1368">
        <x:f t="shared" si="0"/>
      </x:c>
      <x:c r="AF26" s="149">
        <x:f t="shared" si="105"/>
      </x:c>
      <x:c r="AG26" s="149">
        <x:f t="shared" si="27"/>
      </x:c>
      <x:c r="AH26" s="1787"/>
      <x:c r="AI26" s="149" t="n">
        <x:f t="shared" si="28"/>
        <x:v>2</x:v>
      </x:c>
      <x:c r="AJ26" s="1584" t="n">
        <x:f t="shared" si="29"/>
        <x:v>1074.9867984790874</x:v>
      </x:c>
      <x:c r="AK26" s="1302" t="str">
        <x:f t="shared" si="30"/>
        <x:v>#VALUE!</x:v>
      </x:c>
      <x:c r="AL26" s="149" t="str">
        <x:f t="shared" si="31"/>
        <x:v>#VALUE!</x:v>
      </x:c>
      <x:c r="AM26" s="149" t="str">
        <x:f t="shared" si="1"/>
        <x:v>#VALUE!</x:v>
      </x:c>
      <x:c r="AN26" s="149" t="n">
        <x:f t="shared" si="2"/>
        <x:v>103.872</x:v>
      </x:c>
      <x:c r="AO26" s="149" t="n">
        <x:f t="shared" si="3"/>
        <x:v>0.2701</x:v>
      </x:c>
      <x:c r="AP26" s="149" t="n">
        <x:f t="shared" si="4"/>
        <x:v>0</x:v>
      </x:c>
      <x:c r="AQ26" s="149" t="n">
        <x:f t="shared" si="32"/>
        <x:v>6.17957310608021e-7</x:v>
      </x:c>
      <x:c r="AR26" s="149" t="n">
        <x:f t="shared" si="33"/>
        <x:v>2</x:v>
      </x:c>
      <x:c r="AS26" s="149" t="n">
        <x:f t="shared" si="34"/>
        <x:v>1074.98746277475</x:v>
      </x:c>
      <x:c r="AT26" s="149" t="n">
        <x:f t="shared" si="35"/>
        <x:v>0.0003411446699475294</x:v>
      </x:c>
      <x:c r="AU26" s="149" t="n">
        <x:f t="shared" si="36"/>
        <x:v>0</x:v>
      </x:c>
      <x:c r="AV26" s="149" t="n">
        <x:f t="shared" si="37"/>
        <x:v>1</x:v>
      </x:c>
      <x:c r="AW26" s="149" t="n">
        <x:f t="shared" si="38"/>
        <x:v>0.2704470069133532</x:v>
      </x:c>
      <x:c r="AX26" s="1303" t="n">
        <x:f t="shared" si="39"/>
        <x:v>1</x:v>
      </x:c>
      <x:c r="AY26" s="149" t="n">
        <x:f t="shared" si="40"/>
        <x:v>1</x:v>
      </x:c>
      <x:c r="AZ26" s="149" t="n">
        <x:f t="shared" si="41"/>
        <x:v>1074.9867984790874</x:v>
      </x:c>
      <x:c r="BA26" s="149" t="n">
        <x:f t="shared" si="42"/>
        <x:v>0</x:v>
      </x:c>
      <x:c r="BB26" s="149" t="n">
        <x:f t="shared" si="5"/>
        <x:v>1.3</x:v>
      </x:c>
      <x:c r="BC26" s="149" t="n">
        <x:f t="shared" si="43"/>
        <x:v>0</x:v>
      </x:c>
      <x:c r="BD26" s="149" t="n">
        <x:f t="shared" si="44"/>
        <x:v>0</x:v>
      </x:c>
      <x:c r="BE26" s="149" t="str">
        <x:f t="shared" si="45"/>
        <x:v>#VALUE!</x:v>
      </x:c>
      <x:c r="BF26" s="149" t="str">
        <x:f t="shared" si="46"/>
        <x:v>#VALUE!</x:v>
      </x:c>
      <x:c r="BG26" s="149" t="str">
        <x:f t="shared" si="47"/>
        <x:v>#VALUE!</x:v>
      </x:c>
      <x:c r="BH26" s="149" t="str">
        <x:f t="shared" si="48"/>
        <x:v>#VALUE!</x:v>
      </x:c>
      <x:c r="BI26" s="149" t="str">
        <x:f t="shared" si="6"/>
        <x:v>#VALUE!</x:v>
      </x:c>
      <x:c r="BJ26" s="149" t="str">
        <x:f t="shared" si="7"/>
        <x:v>#VALUE!</x:v>
      </x:c>
      <x:c r="BK26" s="149" t="str">
        <x:f t="shared" si="8"/>
        <x:v>#VALUE!</x:v>
      </x:c>
      <x:c r="BL26" s="149" t="str">
        <x:f t="shared" si="49"/>
        <x:v>#VALUE!</x:v>
      </x:c>
      <x:c r="BM26" s="149" t="str">
        <x:f t="shared" si="50"/>
        <x:v>#VALUE!</x:v>
      </x:c>
      <x:c r="BN26" s="149" t="str">
        <x:f t="shared" si="51"/>
        <x:v>#VALUE!</x:v>
      </x:c>
      <x:c r="BO26" s="149" t="str">
        <x:f t="shared" si="52"/>
        <x:v>#VALUE!</x:v>
      </x:c>
      <x:c r="BP26" s="149" t="n">
        <x:f t="shared" si="53"/>
        <x:v>0</x:v>
      </x:c>
      <x:c r="BQ26" s="149" t="str">
        <x:f t="shared" si="54"/>
        <x:v>#VALUE!</x:v>
      </x:c>
      <x:c r="BR26" s="149" t="str">
        <x:f t="shared" si="55"/>
        <x:v>#VALUE!</x:v>
      </x:c>
      <x:c r="BS26" s="149" t="str">
        <x:f t="shared" si="56"/>
        <x:v>#VALUE!</x:v>
      </x:c>
      <x:c r="BT26" s="149" t="str">
        <x:f t="shared" si="57"/>
        <x:v>#VALUE!</x:v>
      </x:c>
      <x:c r="BU26" s="149" t="str">
        <x:f t="shared" si="58"/>
        <x:v>#VALUE!</x:v>
      </x:c>
      <x:c r="BV26" s="149" t="str">
        <x:f t="shared" si="59"/>
        <x:v>#VALUE!</x:v>
      </x:c>
      <x:c r="BW26" s="149" t="n">
        <x:f t="shared" si="9"/>
        <x:v>0</x:v>
      </x:c>
      <x:c r="BX26" s="149" t="str">
        <x:f t="shared" si="60"/>
        <x:v>#VALUE!</x:v>
      </x:c>
      <x:c r="BY26" s="149" t="str">
        <x:f t="shared" si="61"/>
        <x:v>#VALUE!</x:v>
      </x:c>
      <x:c r="BZ26" s="149" t="str">
        <x:f t="shared" si="62"/>
        <x:v>#VALUE!</x:v>
      </x:c>
      <x:c r="CA26" s="149" t="str">
        <x:f t="shared" si="63"/>
        <x:v>#VALUE!</x:v>
      </x:c>
      <x:c r="CB26" s="149" t="str">
        <x:f t="shared" si="64"/>
        <x:v>#VALUE!</x:v>
      </x:c>
      <x:c r="CC26" s="149" t="str">
        <x:f t="shared" si="65"/>
        <x:v>#VALUE!</x:v>
      </x:c>
      <x:c r="CD26" s="149" t="str">
        <x:f t="shared" si="10"/>
        <x:v>#VALUE!</x:v>
      </x:c>
      <x:c r="CE26" s="149" t="str">
        <x:f t="shared" si="11"/>
        <x:v>#VALUE!</x:v>
      </x:c>
      <x:c r="CF26" s="149" t="str">
        <x:f t="shared" si="12"/>
        <x:v>#VALUE!</x:v>
      </x:c>
      <x:c r="CG26" s="149" t="str">
        <x:f t="shared" si="66"/>
        <x:v>#VALUE!</x:v>
      </x:c>
      <x:c r="CH26" s="149" t="str">
        <x:f t="shared" si="67"/>
        <x:v>#VALUE!</x:v>
      </x:c>
      <x:c r="CI26" s="149" t="str">
        <x:f t="shared" si="68"/>
        <x:v>#VALUE!</x:v>
      </x:c>
      <x:c r="CJ26" s="149" t="str">
        <x:f t="shared" si="69"/>
        <x:v>#VALUE!</x:v>
      </x:c>
      <x:c r="CK26" s="149" t="n">
        <x:f t="shared" si="70"/>
        <x:v>0</x:v>
      </x:c>
      <x:c r="CL26" s="149" t="str">
        <x:f t="shared" si="71"/>
        <x:v>#VALUE!</x:v>
      </x:c>
      <x:c r="CM26" s="149" t="str">
        <x:f t="shared" si="72"/>
        <x:v>#VALUE!</x:v>
      </x:c>
      <x:c r="CN26" s="149" t="str">
        <x:f t="shared" si="73"/>
        <x:v>#VALUE!</x:v>
      </x:c>
      <x:c r="CO26" s="149" t="str">
        <x:f t="shared" si="74"/>
        <x:v>#VALUE!</x:v>
      </x:c>
      <x:c r="CP26" s="149" t="str">
        <x:f t="shared" si="75"/>
        <x:v>#VALUE!</x:v>
      </x:c>
      <x:c r="CQ26" s="149" t="str">
        <x:f t="shared" si="76"/>
        <x:v>#VALUE!</x:v>
      </x:c>
      <x:c r="CR26" s="149" t="n">
        <x:f t="shared" si="13"/>
        <x:v>1.3</x:v>
      </x:c>
      <x:c r="CS26" s="149" t="str">
        <x:f t="shared" si="77"/>
        <x:v>#VALUE!</x:v>
      </x:c>
      <x:c r="CT26" s="149" t="str">
        <x:f t="shared" si="78"/>
        <x:v>#VALUE!</x:v>
      </x:c>
      <x:c r="CU26" s="149" t="str">
        <x:f t="shared" si="79"/>
        <x:v>#VALUE!</x:v>
      </x:c>
      <x:c r="CV26" s="149" t="str">
        <x:f t="shared" si="80"/>
        <x:v>#VALUE!</x:v>
      </x:c>
      <x:c r="CW26" s="149" t="str">
        <x:f t="shared" si="81"/>
        <x:v>#VALUE!</x:v>
      </x:c>
      <x:c r="CX26" s="149" t="str">
        <x:f t="shared" si="82"/>
        <x:v>#VALUE!</x:v>
      </x:c>
      <x:c r="CY26" s="149" t="str">
        <x:f t="shared" si="83"/>
        <x:v>#VALUE!</x:v>
      </x:c>
      <x:c r="CZ26" s="149" t="str">
        <x:f t="shared" si="84"/>
        <x:v>#VALUE!</x:v>
      </x:c>
      <x:c r="DA26" s="149" t="str">
        <x:f t="shared" si="85"/>
        <x:v>#VALUE!</x:v>
      </x:c>
      <x:c r="DB26" s="149" t="str">
        <x:f t="shared" si="86"/>
        <x:v>#VALUE!</x:v>
      </x:c>
      <x:c r="DC26" s="149" t="str">
        <x:f t="shared" si="87"/>
        <x:v>#VALUE!</x:v>
      </x:c>
      <x:c r="DD26" s="149" t="str">
        <x:f t="shared" si="88"/>
        <x:v>#VALUE!</x:v>
      </x:c>
      <x:c r="DE26" s="149" t="str">
        <x:f t="shared" si="89"/>
        <x:v>#VALUE!</x:v>
      </x:c>
      <x:c r="DF26" s="1210" t="str">
        <x:f t="shared" si="90"/>
        <x:v>#VALUE!</x:v>
      </x:c>
      <x:c r="DG26" s="1210" t="str">
        <x:f t="shared" si="91"/>
        <x:v>#VALUE!</x:v>
      </x:c>
      <x:c r="DH26" s="1210" t="str">
        <x:f t="shared" si="92"/>
        <x:v>#VALUE!</x:v>
      </x:c>
      <x:c r="DI26" s="149"/>
      <x:c r="DJ26" s="1255" t="n">
        <x:f t="shared" si="93"/>
        <x:v>2</x:v>
      </x:c>
      <x:c r="DK26" s="2097" t="n">
        <x:f t="shared" si="106"/>
        <x:v>0</x:v>
      </x:c>
      <x:c r="DL26" s="2098" t="n">
        <x:f t="shared" si="107"/>
        <x:v>0</x:v>
      </x:c>
      <x:c r="DM26" s="2097" t="str">
        <x:f t="shared" si="94"/>
        <x:v>#VALUE!</x:v>
      </x:c>
      <x:c r="DN26" s="2099" t="str">
        <x:f t="shared" si="14"/>
        <x:v>#VALUE!</x:v>
      </x:c>
      <x:c r="DO26" s="2089"/>
      <x:c r="DP26" s="2100" t="n">
        <x:f t="shared" si="95"/>
        <x:v>0</x:v>
      </x:c>
      <x:c r="DQ26" s="1861" t="n">
        <x:f t="shared" si="15"/>
        <x:v>346.42278</x:v>
      </x:c>
      <x:c r="DR26" s="1861" t="n">
        <x:f t="shared" si="16"/>
        <x:v>0.43884</x:v>
      </x:c>
      <x:c r="DS26" s="2101" t="str">
        <x:f t="shared" si="96"/>
        <x:v>#DIV/0!</x:v>
      </x:c>
      <x:c r="DT26" s="2102" t="str">
        <x:f t="shared" si="97"/>
        <x:v>#DIV/0!</x:v>
      </x:c>
      <x:c r="DU26" s="2103" t="str">
        <x:f t="shared" si="98"/>
        <x:v>#DIV/0!</x:v>
      </x:c>
      <x:c r="DV26" s="2104" t="str">
        <x:f t="shared" si="104"/>
        <x:v>#DIV/0!</x:v>
      </x:c>
    </x:row>
    <x:row r="27" ht="15.949999809265137" customHeight="1">
      <x:c r="A27" s="3064"/>
      <x:c r="B27" s="3065"/>
      <x:c r="C27" s="1833"/>
      <x:c r="D27" s="1830"/>
      <x:c r="E27" s="1098"/>
      <x:c r="F27" s="3066"/>
      <x:c r="G27" s="3067"/>
      <x:c r="H27" s="1845"/>
      <x:c r="I27" s="3068">
        <x:f t="shared" si="17"/>
      </x:c>
      <x:c r="J27" s="3069"/>
      <x:c r="K27" s="1831"/>
      <x:c r="L27" s="2205">
        <x:f t="shared" si="18"/>
      </x:c>
      <x:c r="M27" s="1832"/>
      <x:c r="N27" s="2208">
        <x:f t="shared" si="19"/>
      </x:c>
      <x:c r="O27" s="3070">
        <x:f t="shared" si="100"/>
      </x:c>
      <x:c r="P27" s="3071"/>
      <x:c r="Q27" s="285" t="n">
        <x:v>26.6</x:v>
      </x:c>
      <x:c r="R27" s="2094" t="n">
        <x:v>26.4</x:v>
      </x:c>
      <x:c r="S27" s="2105" t="n">
        <x:v>25.5</x:v>
      </x:c>
      <x:c r="T27" s="2095" t="n">
        <x:f t="shared" si="20"/>
        <x:v>26.166666666666668</x:v>
      </x:c>
      <x:c r="U27" s="2096"/>
      <x:c r="V27" s="2096"/>
      <x:c r="W27" s="2096"/>
      <x:c r="X27" s="286" t="str">
        <x:f t="shared" si="21"/>
        <x:v>#DIV/0!</x:v>
      </x:c>
      <x:c r="Y27" s="2095"/>
      <x:c r="Z27" s="1583">
        <x:f t="shared" si="22"/>
      </x:c>
      <x:c r="AA27" s="1379" t="n">
        <x:f t="shared" si="23"/>
        <x:v>0</x:v>
      </x:c>
      <x:c r="AB27" s="1302">
        <x:f t="shared" si="24"/>
      </x:c>
      <x:c r="AC27" s="1582" t="n">
        <x:f t="shared" si="25"/>
        <x:v>0.16805</x:v>
      </x:c>
      <x:c r="AD27" s="1582" t="n">
        <x:f t="shared" si="26"/>
        <x:v>0.17074</x:v>
      </x:c>
      <x:c r="AE27" s="1368">
        <x:f t="shared" si="0"/>
      </x:c>
      <x:c r="AF27" s="149">
        <x:f t="shared" si="105"/>
      </x:c>
      <x:c r="AG27" s="149">
        <x:f t="shared" si="27"/>
      </x:c>
      <x:c r="AH27" s="1787" t="n">
        <x:v>0</x:v>
      </x:c>
      <x:c r="AI27" s="149" t="n">
        <x:f t="shared" si="28"/>
        <x:v>2</x:v>
      </x:c>
      <x:c r="AJ27" s="1584" t="n">
        <x:f t="shared" si="29"/>
        <x:v>1074.9867984790874</x:v>
      </x:c>
      <x:c r="AK27" s="1302" t="str">
        <x:f t="shared" si="30"/>
        <x:v>#VALUE!</x:v>
      </x:c>
      <x:c r="AL27" s="149" t="str">
        <x:f t="shared" si="31"/>
        <x:v>#VALUE!</x:v>
      </x:c>
      <x:c r="AM27" s="149" t="str">
        <x:f t="shared" si="1"/>
        <x:v>#VALUE!</x:v>
      </x:c>
      <x:c r="AN27" s="149" t="n">
        <x:f t="shared" si="2"/>
        <x:v>103.872</x:v>
      </x:c>
      <x:c r="AO27" s="149" t="n">
        <x:f t="shared" si="3"/>
        <x:v>0.2701</x:v>
      </x:c>
      <x:c r="AP27" s="149" t="n">
        <x:f t="shared" si="4"/>
        <x:v>0</x:v>
      </x:c>
      <x:c r="AQ27" s="149" t="n">
        <x:f t="shared" si="32"/>
        <x:v>6.17957310608021e-7</x:v>
      </x:c>
      <x:c r="AR27" s="149" t="n">
        <x:f t="shared" si="33"/>
        <x:v>2</x:v>
      </x:c>
      <x:c r="AS27" s="149" t="n">
        <x:f t="shared" si="34"/>
        <x:v>1074.98746277475</x:v>
      </x:c>
      <x:c r="AT27" s="149" t="n">
        <x:f t="shared" si="35"/>
        <x:v>0.0003411446699475294</x:v>
      </x:c>
      <x:c r="AU27" s="149" t="n">
        <x:f t="shared" si="36"/>
        <x:v>0</x:v>
      </x:c>
      <x:c r="AV27" s="149" t="n">
        <x:f t="shared" si="37"/>
        <x:v>1</x:v>
      </x:c>
      <x:c r="AW27" s="149" t="n">
        <x:f t="shared" si="38"/>
        <x:v>0.2704470069133532</x:v>
      </x:c>
      <x:c r="AX27" s="1303" t="n">
        <x:f t="shared" si="39"/>
        <x:v>1</x:v>
      </x:c>
      <x:c r="AY27" s="149" t="n">
        <x:f t="shared" si="40"/>
        <x:v>1</x:v>
      </x:c>
      <x:c r="AZ27" s="149" t="n">
        <x:f t="shared" si="41"/>
        <x:v>1074.9867984790874</x:v>
      </x:c>
      <x:c r="BA27" s="149" t="n">
        <x:f t="shared" si="42"/>
        <x:v>0</x:v>
      </x:c>
      <x:c r="BB27" s="149" t="n">
        <x:f t="shared" si="5"/>
        <x:v>1.3</x:v>
      </x:c>
      <x:c r="BC27" s="149" t="n">
        <x:f t="shared" si="43"/>
        <x:v>0</x:v>
      </x:c>
      <x:c r="BD27" s="149" t="n">
        <x:f t="shared" si="44"/>
        <x:v>0</x:v>
      </x:c>
      <x:c r="BE27" s="149" t="str">
        <x:f t="shared" si="45"/>
        <x:v>#VALUE!</x:v>
      </x:c>
      <x:c r="BF27" s="149" t="str">
        <x:f t="shared" si="46"/>
        <x:v>#VALUE!</x:v>
      </x:c>
      <x:c r="BG27" s="149" t="str">
        <x:f t="shared" si="47"/>
        <x:v>#VALUE!</x:v>
      </x:c>
      <x:c r="BH27" s="149" t="str">
        <x:f t="shared" si="48"/>
        <x:v>#VALUE!</x:v>
      </x:c>
      <x:c r="BI27" s="149" t="str">
        <x:f t="shared" si="6"/>
        <x:v>#VALUE!</x:v>
      </x:c>
      <x:c r="BJ27" s="149" t="str">
        <x:f t="shared" si="7"/>
        <x:v>#VALUE!</x:v>
      </x:c>
      <x:c r="BK27" s="149" t="str">
        <x:f t="shared" si="8"/>
        <x:v>#VALUE!</x:v>
      </x:c>
      <x:c r="BL27" s="149" t="str">
        <x:f t="shared" si="49"/>
        <x:v>#VALUE!</x:v>
      </x:c>
      <x:c r="BM27" s="149" t="str">
        <x:f t="shared" si="50"/>
        <x:v>#VALUE!</x:v>
      </x:c>
      <x:c r="BN27" s="149" t="str">
        <x:f t="shared" si="51"/>
        <x:v>#VALUE!</x:v>
      </x:c>
      <x:c r="BO27" s="149" t="str">
        <x:f t="shared" si="52"/>
        <x:v>#VALUE!</x:v>
      </x:c>
      <x:c r="BP27" s="149" t="n">
        <x:f t="shared" si="53"/>
        <x:v>0</x:v>
      </x:c>
      <x:c r="BQ27" s="149" t="str">
        <x:f t="shared" si="54"/>
        <x:v>#VALUE!</x:v>
      </x:c>
      <x:c r="BR27" s="149" t="str">
        <x:f t="shared" si="55"/>
        <x:v>#VALUE!</x:v>
      </x:c>
      <x:c r="BS27" s="149" t="str">
        <x:f t="shared" si="56"/>
        <x:v>#VALUE!</x:v>
      </x:c>
      <x:c r="BT27" s="149" t="str">
        <x:f t="shared" si="57"/>
        <x:v>#VALUE!</x:v>
      </x:c>
      <x:c r="BU27" s="149" t="str">
        <x:f t="shared" si="58"/>
        <x:v>#VALUE!</x:v>
      </x:c>
      <x:c r="BV27" s="149" t="str">
        <x:f t="shared" si="59"/>
        <x:v>#VALUE!</x:v>
      </x:c>
      <x:c r="BW27" s="149" t="n">
        <x:f t="shared" si="9"/>
        <x:v>0</x:v>
      </x:c>
      <x:c r="BX27" s="149" t="str">
        <x:f t="shared" si="60"/>
        <x:v>#VALUE!</x:v>
      </x:c>
      <x:c r="BY27" s="149" t="str">
        <x:f t="shared" si="61"/>
        <x:v>#VALUE!</x:v>
      </x:c>
      <x:c r="BZ27" s="149" t="str">
        <x:f t="shared" si="62"/>
        <x:v>#VALUE!</x:v>
      </x:c>
      <x:c r="CA27" s="149" t="str">
        <x:f t="shared" si="63"/>
        <x:v>#VALUE!</x:v>
      </x:c>
      <x:c r="CB27" s="149" t="str">
        <x:f t="shared" si="64"/>
        <x:v>#VALUE!</x:v>
      </x:c>
      <x:c r="CC27" s="149" t="str">
        <x:f t="shared" si="65"/>
        <x:v>#VALUE!</x:v>
      </x:c>
      <x:c r="CD27" s="149" t="str">
        <x:f t="shared" si="10"/>
        <x:v>#VALUE!</x:v>
      </x:c>
      <x:c r="CE27" s="149" t="str">
        <x:f t="shared" si="11"/>
        <x:v>#VALUE!</x:v>
      </x:c>
      <x:c r="CF27" s="149" t="str">
        <x:f t="shared" si="12"/>
        <x:v>#VALUE!</x:v>
      </x:c>
      <x:c r="CG27" s="149" t="str">
        <x:f t="shared" si="66"/>
        <x:v>#VALUE!</x:v>
      </x:c>
      <x:c r="CH27" s="149" t="str">
        <x:f t="shared" si="67"/>
        <x:v>#VALUE!</x:v>
      </x:c>
      <x:c r="CI27" s="149" t="str">
        <x:f t="shared" si="68"/>
        <x:v>#VALUE!</x:v>
      </x:c>
      <x:c r="CJ27" s="149" t="str">
        <x:f t="shared" si="69"/>
        <x:v>#VALUE!</x:v>
      </x:c>
      <x:c r="CK27" s="149" t="n">
        <x:f t="shared" si="70"/>
        <x:v>0</x:v>
      </x:c>
      <x:c r="CL27" s="149" t="str">
        <x:f t="shared" si="71"/>
        <x:v>#VALUE!</x:v>
      </x:c>
      <x:c r="CM27" s="149" t="str">
        <x:f t="shared" si="72"/>
        <x:v>#VALUE!</x:v>
      </x:c>
      <x:c r="CN27" s="149" t="str">
        <x:f t="shared" si="73"/>
        <x:v>#VALUE!</x:v>
      </x:c>
      <x:c r="CO27" s="149" t="str">
        <x:f t="shared" si="74"/>
        <x:v>#VALUE!</x:v>
      </x:c>
      <x:c r="CP27" s="149" t="str">
        <x:f t="shared" si="75"/>
        <x:v>#VALUE!</x:v>
      </x:c>
      <x:c r="CQ27" s="149" t="str">
        <x:f t="shared" si="76"/>
        <x:v>#VALUE!</x:v>
      </x:c>
      <x:c r="CR27" s="149" t="n">
        <x:f t="shared" si="13"/>
        <x:v>1.3</x:v>
      </x:c>
      <x:c r="CS27" s="149" t="str">
        <x:f t="shared" si="77"/>
        <x:v>#VALUE!</x:v>
      </x:c>
      <x:c r="CT27" s="149" t="str">
        <x:f t="shared" si="78"/>
        <x:v>#VALUE!</x:v>
      </x:c>
      <x:c r="CU27" s="149" t="str">
        <x:f t="shared" si="79"/>
        <x:v>#VALUE!</x:v>
      </x:c>
      <x:c r="CV27" s="149" t="str">
        <x:f t="shared" si="80"/>
        <x:v>#VALUE!</x:v>
      </x:c>
      <x:c r="CW27" s="149" t="str">
        <x:f t="shared" si="81"/>
        <x:v>#VALUE!</x:v>
      </x:c>
      <x:c r="CX27" s="149" t="str">
        <x:f t="shared" si="82"/>
        <x:v>#VALUE!</x:v>
      </x:c>
      <x:c r="CY27" s="149" t="str">
        <x:f t="shared" si="83"/>
        <x:v>#VALUE!</x:v>
      </x:c>
      <x:c r="CZ27" s="149" t="str">
        <x:f t="shared" si="84"/>
        <x:v>#VALUE!</x:v>
      </x:c>
      <x:c r="DA27" s="149" t="str">
        <x:f t="shared" si="85"/>
        <x:v>#VALUE!</x:v>
      </x:c>
      <x:c r="DB27" s="149" t="str">
        <x:f t="shared" si="86"/>
        <x:v>#VALUE!</x:v>
      </x:c>
      <x:c r="DC27" s="149" t="str">
        <x:f t="shared" si="87"/>
        <x:v>#VALUE!</x:v>
      </x:c>
      <x:c r="DD27" s="149" t="str">
        <x:f t="shared" si="88"/>
        <x:v>#VALUE!</x:v>
      </x:c>
      <x:c r="DE27" s="149" t="str">
        <x:f t="shared" si="89"/>
        <x:v>#VALUE!</x:v>
      </x:c>
      <x:c r="DF27" s="1210" t="str">
        <x:f t="shared" si="90"/>
        <x:v>#VALUE!</x:v>
      </x:c>
      <x:c r="DG27" s="1210" t="str">
        <x:f t="shared" si="91"/>
        <x:v>#VALUE!</x:v>
      </x:c>
      <x:c r="DH27" s="1210" t="str">
        <x:f t="shared" si="92"/>
        <x:v>#VALUE!</x:v>
      </x:c>
      <x:c r="DI27" s="149"/>
      <x:c r="DJ27" s="1255" t="n">
        <x:f t="shared" si="93"/>
        <x:v>2</x:v>
      </x:c>
      <x:c r="DK27" s="2097" t="n">
        <x:f t="shared" si="106"/>
        <x:v>0</x:v>
      </x:c>
      <x:c r="DL27" s="2098" t="n">
        <x:f t="shared" si="107"/>
        <x:v>0</x:v>
      </x:c>
      <x:c r="DM27" s="2097" t="str">
        <x:f t="shared" si="94"/>
        <x:v>#VALUE!</x:v>
      </x:c>
      <x:c r="DN27" s="2099" t="str">
        <x:f t="shared" si="14"/>
        <x:v>#VALUE!</x:v>
      </x:c>
      <x:c r="DO27" s="2089"/>
      <x:c r="DP27" s="2100" t="n">
        <x:f t="shared" si="95"/>
        <x:v>0</x:v>
      </x:c>
      <x:c r="DQ27" s="1861" t="n">
        <x:f t="shared" si="15"/>
        <x:v>346.42278</x:v>
      </x:c>
      <x:c r="DR27" s="1861" t="n">
        <x:f t="shared" si="16"/>
        <x:v>0.43884</x:v>
      </x:c>
      <x:c r="DS27" s="2101" t="str">
        <x:f t="shared" si="96"/>
        <x:v>#DIV/0!</x:v>
      </x:c>
      <x:c r="DT27" s="2102" t="str">
        <x:f t="shared" si="97"/>
        <x:v>#DIV/0!</x:v>
      </x:c>
      <x:c r="DU27" s="2103" t="str">
        <x:f t="shared" si="98"/>
        <x:v>#DIV/0!</x:v>
      </x:c>
      <x:c r="DV27" s="2104" t="str">
        <x:f t="shared" si="104"/>
        <x:v>#DIV/0!</x:v>
      </x:c>
    </x:row>
    <x:row r="28" ht="15.949999809265137" customHeight="1">
      <x:c r="A28" s="3064"/>
      <x:c r="B28" s="3065"/>
      <x:c r="C28" s="1833"/>
      <x:c r="D28" s="1830"/>
      <x:c r="E28" s="1098"/>
      <x:c r="F28" s="3066"/>
      <x:c r="G28" s="3067"/>
      <x:c r="H28" s="1845"/>
      <x:c r="I28" s="3068">
        <x:f t="shared" si="17"/>
      </x:c>
      <x:c r="J28" s="3069"/>
      <x:c r="K28" s="1831"/>
      <x:c r="L28" s="2205">
        <x:f t="shared" si="18"/>
      </x:c>
      <x:c r="M28" s="1832"/>
      <x:c r="N28" s="2208">
        <x:f t="shared" si="19"/>
      </x:c>
      <x:c r="O28" s="3070">
        <x:f t="shared" si="100"/>
      </x:c>
      <x:c r="P28" s="3071"/>
      <x:c r="Q28" s="285" t="n">
        <x:v>26.6</x:v>
      </x:c>
      <x:c r="R28" s="2094" t="n">
        <x:v>26.4</x:v>
      </x:c>
      <x:c r="S28" s="2105" t="n">
        <x:v>25.5</x:v>
      </x:c>
      <x:c r="T28" s="2095" t="n">
        <x:f t="shared" si="20"/>
        <x:v>26.166666666666668</x:v>
      </x:c>
      <x:c r="U28" s="2096"/>
      <x:c r="V28" s="2096"/>
      <x:c r="W28" s="2096"/>
      <x:c r="X28" s="286" t="str">
        <x:f t="shared" si="21"/>
        <x:v>#DIV/0!</x:v>
      </x:c>
      <x:c r="Y28" s="2095"/>
      <x:c r="Z28" s="1583">
        <x:f t="shared" si="22"/>
      </x:c>
      <x:c r="AA28" s="1379" t="n">
        <x:f t="shared" si="23"/>
        <x:v>0</x:v>
      </x:c>
      <x:c r="AB28" s="1302">
        <x:f t="shared" si="24"/>
      </x:c>
      <x:c r="AC28" s="1582" t="n">
        <x:f t="shared" si="25"/>
        <x:v>0.16805</x:v>
      </x:c>
      <x:c r="AD28" s="1582" t="n">
        <x:f t="shared" si="26"/>
        <x:v>0.17074</x:v>
      </x:c>
      <x:c r="AE28" s="1368">
        <x:f t="shared" si="0"/>
      </x:c>
      <x:c r="AF28" s="149">
        <x:f t="shared" si="105"/>
      </x:c>
      <x:c r="AG28" s="149">
        <x:f t="shared" si="27"/>
      </x:c>
      <x:c r="AH28" s="1787" t="n">
        <x:v>0</x:v>
      </x:c>
      <x:c r="AI28" s="149" t="n">
        <x:f t="shared" si="28"/>
        <x:v>2</x:v>
      </x:c>
      <x:c r="AJ28" s="1584" t="n">
        <x:f t="shared" si="29"/>
        <x:v>1074.9867984790874</x:v>
      </x:c>
      <x:c r="AK28" s="1302" t="str">
        <x:f t="shared" si="30"/>
        <x:v>#VALUE!</x:v>
      </x:c>
      <x:c r="AL28" s="149" t="str">
        <x:f t="shared" si="31"/>
        <x:v>#VALUE!</x:v>
      </x:c>
      <x:c r="AM28" s="149" t="str">
        <x:f t="shared" si="1"/>
        <x:v>#VALUE!</x:v>
      </x:c>
      <x:c r="AN28" s="149" t="n">
        <x:f t="shared" si="2"/>
        <x:v>103.872</x:v>
      </x:c>
      <x:c r="AO28" s="149" t="n">
        <x:f t="shared" si="3"/>
        <x:v>0.2701</x:v>
      </x:c>
      <x:c r="AP28" s="149" t="n">
        <x:f t="shared" si="4"/>
        <x:v>0</x:v>
      </x:c>
      <x:c r="AQ28" s="149" t="n">
        <x:f t="shared" si="32"/>
        <x:v>6.17957310608021e-7</x:v>
      </x:c>
      <x:c r="AR28" s="149" t="n">
        <x:f t="shared" si="33"/>
        <x:v>2</x:v>
      </x:c>
      <x:c r="AS28" s="149" t="n">
        <x:f t="shared" si="34"/>
        <x:v>1074.98746277475</x:v>
      </x:c>
      <x:c r="AT28" s="149" t="n">
        <x:f t="shared" si="35"/>
        <x:v>0.0003411446699475294</x:v>
      </x:c>
      <x:c r="AU28" s="149" t="n">
        <x:f t="shared" si="36"/>
        <x:v>0</x:v>
      </x:c>
      <x:c r="AV28" s="149" t="n">
        <x:f t="shared" si="37"/>
        <x:v>1</x:v>
      </x:c>
      <x:c r="AW28" s="149" t="n">
        <x:f t="shared" si="38"/>
        <x:v>0.2704470069133532</x:v>
      </x:c>
      <x:c r="AX28" s="1303" t="n">
        <x:f t="shared" si="39"/>
        <x:v>1</x:v>
      </x:c>
      <x:c r="AY28" s="149" t="n">
        <x:f t="shared" si="40"/>
        <x:v>1</x:v>
      </x:c>
      <x:c r="AZ28" s="149" t="n">
        <x:f t="shared" si="41"/>
        <x:v>1074.9867984790874</x:v>
      </x:c>
      <x:c r="BA28" s="149" t="n">
        <x:f t="shared" si="42"/>
        <x:v>0</x:v>
      </x:c>
      <x:c r="BB28" s="149" t="n">
        <x:f t="shared" si="5"/>
        <x:v>1.3</x:v>
      </x:c>
      <x:c r="BC28" s="149" t="n">
        <x:f t="shared" si="43"/>
        <x:v>0</x:v>
      </x:c>
      <x:c r="BD28" s="149" t="n">
        <x:f t="shared" si="44"/>
        <x:v>0</x:v>
      </x:c>
      <x:c r="BE28" s="149" t="str">
        <x:f t="shared" si="45"/>
        <x:v>#VALUE!</x:v>
      </x:c>
      <x:c r="BF28" s="149" t="str">
        <x:f t="shared" si="46"/>
        <x:v>#VALUE!</x:v>
      </x:c>
      <x:c r="BG28" s="149" t="str">
        <x:f t="shared" si="47"/>
        <x:v>#VALUE!</x:v>
      </x:c>
      <x:c r="BH28" s="149" t="str">
        <x:f t="shared" si="48"/>
        <x:v>#VALUE!</x:v>
      </x:c>
      <x:c r="BI28" s="149" t="str">
        <x:f t="shared" si="6"/>
        <x:v>#VALUE!</x:v>
      </x:c>
      <x:c r="BJ28" s="149" t="str">
        <x:f t="shared" si="7"/>
        <x:v>#VALUE!</x:v>
      </x:c>
      <x:c r="BK28" s="149" t="str">
        <x:f t="shared" si="8"/>
        <x:v>#VALUE!</x:v>
      </x:c>
      <x:c r="BL28" s="149" t="str">
        <x:f t="shared" si="49"/>
        <x:v>#VALUE!</x:v>
      </x:c>
      <x:c r="BM28" s="149" t="str">
        <x:f t="shared" si="50"/>
        <x:v>#VALUE!</x:v>
      </x:c>
      <x:c r="BN28" s="149" t="str">
        <x:f t="shared" si="51"/>
        <x:v>#VALUE!</x:v>
      </x:c>
      <x:c r="BO28" s="149" t="str">
        <x:f t="shared" si="52"/>
        <x:v>#VALUE!</x:v>
      </x:c>
      <x:c r="BP28" s="149" t="n">
        <x:f t="shared" si="53"/>
        <x:v>0</x:v>
      </x:c>
      <x:c r="BQ28" s="149" t="str">
        <x:f t="shared" si="54"/>
        <x:v>#VALUE!</x:v>
      </x:c>
      <x:c r="BR28" s="149" t="str">
        <x:f t="shared" si="55"/>
        <x:v>#VALUE!</x:v>
      </x:c>
      <x:c r="BS28" s="149" t="str">
        <x:f t="shared" si="56"/>
        <x:v>#VALUE!</x:v>
      </x:c>
      <x:c r="BT28" s="149" t="str">
        <x:f t="shared" si="57"/>
        <x:v>#VALUE!</x:v>
      </x:c>
      <x:c r="BU28" s="149" t="str">
        <x:f t="shared" si="58"/>
        <x:v>#VALUE!</x:v>
      </x:c>
      <x:c r="BV28" s="149" t="str">
        <x:f t="shared" si="59"/>
        <x:v>#VALUE!</x:v>
      </x:c>
      <x:c r="BW28" s="149" t="n">
        <x:f t="shared" si="9"/>
        <x:v>0</x:v>
      </x:c>
      <x:c r="BX28" s="149" t="str">
        <x:f t="shared" si="60"/>
        <x:v>#VALUE!</x:v>
      </x:c>
      <x:c r="BY28" s="149" t="str">
        <x:f t="shared" si="61"/>
        <x:v>#VALUE!</x:v>
      </x:c>
      <x:c r="BZ28" s="149" t="str">
        <x:f t="shared" si="62"/>
        <x:v>#VALUE!</x:v>
      </x:c>
      <x:c r="CA28" s="149" t="str">
        <x:f t="shared" si="63"/>
        <x:v>#VALUE!</x:v>
      </x:c>
      <x:c r="CB28" s="149" t="str">
        <x:f t="shared" si="64"/>
        <x:v>#VALUE!</x:v>
      </x:c>
      <x:c r="CC28" s="149" t="str">
        <x:f t="shared" si="65"/>
        <x:v>#VALUE!</x:v>
      </x:c>
      <x:c r="CD28" s="149" t="str">
        <x:f t="shared" si="10"/>
        <x:v>#VALUE!</x:v>
      </x:c>
      <x:c r="CE28" s="149" t="str">
        <x:f t="shared" si="11"/>
        <x:v>#VALUE!</x:v>
      </x:c>
      <x:c r="CF28" s="149" t="str">
        <x:f t="shared" si="12"/>
        <x:v>#VALUE!</x:v>
      </x:c>
      <x:c r="CG28" s="149" t="str">
        <x:f t="shared" si="66"/>
        <x:v>#VALUE!</x:v>
      </x:c>
      <x:c r="CH28" s="149" t="str">
        <x:f t="shared" si="67"/>
        <x:v>#VALUE!</x:v>
      </x:c>
      <x:c r="CI28" s="149" t="str">
        <x:f t="shared" si="68"/>
        <x:v>#VALUE!</x:v>
      </x:c>
      <x:c r="CJ28" s="149" t="str">
        <x:f t="shared" si="69"/>
        <x:v>#VALUE!</x:v>
      </x:c>
      <x:c r="CK28" s="149" t="n">
        <x:f t="shared" si="70"/>
        <x:v>0</x:v>
      </x:c>
      <x:c r="CL28" s="149" t="str">
        <x:f t="shared" si="71"/>
        <x:v>#VALUE!</x:v>
      </x:c>
      <x:c r="CM28" s="149" t="str">
        <x:f t="shared" si="72"/>
        <x:v>#VALUE!</x:v>
      </x:c>
      <x:c r="CN28" s="149" t="str">
        <x:f t="shared" si="73"/>
        <x:v>#VALUE!</x:v>
      </x:c>
      <x:c r="CO28" s="149" t="str">
        <x:f t="shared" si="74"/>
        <x:v>#VALUE!</x:v>
      </x:c>
      <x:c r="CP28" s="149" t="str">
        <x:f t="shared" si="75"/>
        <x:v>#VALUE!</x:v>
      </x:c>
      <x:c r="CQ28" s="149" t="str">
        <x:f t="shared" si="76"/>
        <x:v>#VALUE!</x:v>
      </x:c>
      <x:c r="CR28" s="149" t="n">
        <x:f t="shared" si="13"/>
        <x:v>1.3</x:v>
      </x:c>
      <x:c r="CS28" s="149" t="str">
        <x:f t="shared" si="77"/>
        <x:v>#VALUE!</x:v>
      </x:c>
      <x:c r="CT28" s="149" t="str">
        <x:f t="shared" si="78"/>
        <x:v>#VALUE!</x:v>
      </x:c>
      <x:c r="CU28" s="149" t="str">
        <x:f t="shared" si="79"/>
        <x:v>#VALUE!</x:v>
      </x:c>
      <x:c r="CV28" s="149" t="str">
        <x:f t="shared" si="80"/>
        <x:v>#VALUE!</x:v>
      </x:c>
      <x:c r="CW28" s="149" t="str">
        <x:f t="shared" si="81"/>
        <x:v>#VALUE!</x:v>
      </x:c>
      <x:c r="CX28" s="149" t="str">
        <x:f t="shared" si="82"/>
        <x:v>#VALUE!</x:v>
      </x:c>
      <x:c r="CY28" s="149" t="str">
        <x:f t="shared" si="83"/>
        <x:v>#VALUE!</x:v>
      </x:c>
      <x:c r="CZ28" s="149" t="str">
        <x:f t="shared" si="84"/>
        <x:v>#VALUE!</x:v>
      </x:c>
      <x:c r="DA28" s="149" t="str">
        <x:f t="shared" si="85"/>
        <x:v>#VALUE!</x:v>
      </x:c>
      <x:c r="DB28" s="149" t="str">
        <x:f t="shared" si="86"/>
        <x:v>#VALUE!</x:v>
      </x:c>
      <x:c r="DC28" s="149" t="str">
        <x:f t="shared" si="87"/>
        <x:v>#VALUE!</x:v>
      </x:c>
      <x:c r="DD28" s="149" t="str">
        <x:f t="shared" si="88"/>
        <x:v>#VALUE!</x:v>
      </x:c>
      <x:c r="DE28" s="149" t="str">
        <x:f t="shared" si="89"/>
        <x:v>#VALUE!</x:v>
      </x:c>
      <x:c r="DF28" s="1210" t="str">
        <x:f t="shared" si="90"/>
        <x:v>#VALUE!</x:v>
      </x:c>
      <x:c r="DG28" s="1210" t="str">
        <x:f t="shared" si="91"/>
        <x:v>#VALUE!</x:v>
      </x:c>
      <x:c r="DH28" s="1210" t="str">
        <x:f t="shared" si="92"/>
        <x:v>#VALUE!</x:v>
      </x:c>
      <x:c r="DI28" s="149"/>
      <x:c r="DJ28" s="1255" t="n">
        <x:f t="shared" si="93"/>
        <x:v>2</x:v>
      </x:c>
      <x:c r="DK28" s="2097" t="n">
        <x:f t="shared" si="106"/>
        <x:v>0</x:v>
      </x:c>
      <x:c r="DL28" s="2098" t="n">
        <x:f t="shared" si="107"/>
        <x:v>0</x:v>
      </x:c>
      <x:c r="DM28" s="2097" t="str">
        <x:f t="shared" si="94"/>
        <x:v>#VALUE!</x:v>
      </x:c>
      <x:c r="DN28" s="2099" t="str">
        <x:f t="shared" si="14"/>
        <x:v>#VALUE!</x:v>
      </x:c>
      <x:c r="DO28" s="2089"/>
      <x:c r="DP28" s="2100" t="n">
        <x:f t="shared" si="95"/>
        <x:v>0</x:v>
      </x:c>
      <x:c r="DQ28" s="1861" t="n">
        <x:f t="shared" si="15"/>
        <x:v>346.42278</x:v>
      </x:c>
      <x:c r="DR28" s="1861" t="n">
        <x:f t="shared" si="16"/>
        <x:v>0.43884</x:v>
      </x:c>
      <x:c r="DS28" s="2101" t="str">
        <x:f t="shared" si="96"/>
        <x:v>#DIV/0!</x:v>
      </x:c>
      <x:c r="DT28" s="2102" t="str">
        <x:f t="shared" si="97"/>
        <x:v>#DIV/0!</x:v>
      </x:c>
      <x:c r="DU28" s="2103" t="str">
        <x:f t="shared" si="98"/>
        <x:v>#DIV/0!</x:v>
      </x:c>
      <x:c r="DV28" s="2104" t="str">
        <x:f t="shared" si="104"/>
        <x:v>#DIV/0!</x:v>
      </x:c>
    </x:row>
    <x:row r="29" ht="15.949999809265137" customHeight="1">
      <x:c r="A29" s="3064"/>
      <x:c r="B29" s="3065"/>
      <x:c r="C29" s="1834"/>
      <x:c r="D29" s="1835"/>
      <x:c r="E29" s="1098"/>
      <x:c r="F29" s="3066"/>
      <x:c r="G29" s="3067"/>
      <x:c r="H29" s="1845"/>
      <x:c r="I29" s="3068">
        <x:f t="shared" si="17"/>
      </x:c>
      <x:c r="J29" s="3069"/>
      <x:c r="K29" s="1831"/>
      <x:c r="L29" s="2205">
        <x:f t="shared" si="18"/>
      </x:c>
      <x:c r="M29" s="1832"/>
      <x:c r="N29" s="2208">
        <x:f t="shared" si="19"/>
      </x:c>
      <x:c r="O29" s="3070">
        <x:f t="shared" si="100"/>
      </x:c>
      <x:c r="P29" s="3071"/>
      <x:c r="Q29" s="285" t="n">
        <x:v>26.6</x:v>
      </x:c>
      <x:c r="R29" s="2094" t="n">
        <x:v>26.4</x:v>
      </x:c>
      <x:c r="S29" s="2105" t="n">
        <x:v>25.5</x:v>
      </x:c>
      <x:c r="T29" s="2095" t="n">
        <x:f t="shared" si="20"/>
        <x:v>26.166666666666668</x:v>
      </x:c>
      <x:c r="U29" s="2096"/>
      <x:c r="V29" s="2096"/>
      <x:c r="W29" s="2096"/>
      <x:c r="X29" s="286" t="str">
        <x:f t="shared" si="21"/>
        <x:v>#DIV/0!</x:v>
      </x:c>
      <x:c r="Y29" s="2095"/>
      <x:c r="Z29" s="1583">
        <x:f t="shared" si="22"/>
      </x:c>
      <x:c r="AA29" s="1379" t="n">
        <x:f t="shared" si="23"/>
        <x:v>0</x:v>
      </x:c>
      <x:c r="AB29" s="1302">
        <x:f t="shared" si="24"/>
      </x:c>
      <x:c r="AC29" s="1582" t="n">
        <x:f t="shared" si="25"/>
        <x:v>0.16805</x:v>
      </x:c>
      <x:c r="AD29" s="1582" t="n">
        <x:f t="shared" si="26"/>
        <x:v>0.17074</x:v>
      </x:c>
      <x:c r="AE29" s="1368">
        <x:f t="shared" si="0"/>
      </x:c>
      <x:c r="AF29" s="149">
        <x:f t="shared" si="101"/>
      </x:c>
      <x:c r="AG29" s="149">
        <x:f t="shared" si="27"/>
      </x:c>
      <x:c r="AH29" s="1787"/>
      <x:c r="AI29" s="149" t="n">
        <x:f t="shared" si="28"/>
        <x:v>2</x:v>
      </x:c>
      <x:c r="AJ29" s="1584" t="n">
        <x:f t="shared" si="29"/>
        <x:v>1074.9867984790874</x:v>
      </x:c>
      <x:c r="AK29" s="1302" t="str">
        <x:f t="shared" si="30"/>
        <x:v>#VALUE!</x:v>
      </x:c>
      <x:c r="AL29" s="149" t="str">
        <x:f t="shared" si="31"/>
        <x:v>#VALUE!</x:v>
      </x:c>
      <x:c r="AM29" s="149" t="str">
        <x:f t="shared" si="1"/>
        <x:v>#VALUE!</x:v>
      </x:c>
      <x:c r="AN29" s="149" t="n">
        <x:f t="shared" si="2"/>
        <x:v>103.872</x:v>
      </x:c>
      <x:c r="AO29" s="149" t="n">
        <x:f t="shared" si="3"/>
        <x:v>0.2701</x:v>
      </x:c>
      <x:c r="AP29" s="149" t="n">
        <x:f t="shared" si="4"/>
        <x:v>0</x:v>
      </x:c>
      <x:c r="AQ29" s="149" t="n">
        <x:f t="shared" si="32"/>
        <x:v>6.17957310608021e-7</x:v>
      </x:c>
      <x:c r="AR29" s="149" t="n">
        <x:f t="shared" si="33"/>
        <x:v>2</x:v>
      </x:c>
      <x:c r="AS29" s="149" t="n">
        <x:f t="shared" si="34"/>
        <x:v>1074.98746277475</x:v>
      </x:c>
      <x:c r="AT29" s="149" t="n">
        <x:f t="shared" si="35"/>
        <x:v>0.0003411446699475294</x:v>
      </x:c>
      <x:c r="AU29" s="149" t="n">
        <x:f t="shared" si="36"/>
        <x:v>0</x:v>
      </x:c>
      <x:c r="AV29" s="149" t="n">
        <x:f t="shared" si="37"/>
        <x:v>1</x:v>
      </x:c>
      <x:c r="AW29" s="149" t="n">
        <x:f t="shared" si="38"/>
        <x:v>0.2704470069133532</x:v>
      </x:c>
      <x:c r="AX29" s="1303" t="n">
        <x:f t="shared" si="39"/>
        <x:v>1</x:v>
      </x:c>
      <x:c r="AY29" s="149" t="n">
        <x:f t="shared" si="40"/>
        <x:v>1</x:v>
      </x:c>
      <x:c r="AZ29" s="149" t="n">
        <x:f t="shared" si="41"/>
        <x:v>1074.9867984790874</x:v>
      </x:c>
      <x:c r="BA29" s="149" t="n">
        <x:f t="shared" si="42"/>
        <x:v>0</x:v>
      </x:c>
      <x:c r="BB29" s="149" t="n">
        <x:f t="shared" si="5"/>
        <x:v>1.3</x:v>
      </x:c>
      <x:c r="BC29" s="149" t="n">
        <x:f t="shared" si="43"/>
        <x:v>0</x:v>
      </x:c>
      <x:c r="BD29" s="149" t="n">
        <x:f t="shared" si="44"/>
        <x:v>0</x:v>
      </x:c>
      <x:c r="BE29" s="149" t="str">
        <x:f t="shared" si="45"/>
        <x:v>#VALUE!</x:v>
      </x:c>
      <x:c r="BF29" s="149" t="str">
        <x:f t="shared" si="46"/>
        <x:v>#VALUE!</x:v>
      </x:c>
      <x:c r="BG29" s="149" t="str">
        <x:f t="shared" si="47"/>
        <x:v>#VALUE!</x:v>
      </x:c>
      <x:c r="BH29" s="149" t="str">
        <x:f t="shared" si="48"/>
        <x:v>#VALUE!</x:v>
      </x:c>
      <x:c r="BI29" s="149" t="str">
        <x:f t="shared" si="6"/>
        <x:v>#VALUE!</x:v>
      </x:c>
      <x:c r="BJ29" s="149" t="str">
        <x:f t="shared" si="7"/>
        <x:v>#VALUE!</x:v>
      </x:c>
      <x:c r="BK29" s="149" t="str">
        <x:f t="shared" si="8"/>
        <x:v>#VALUE!</x:v>
      </x:c>
      <x:c r="BL29" s="149" t="str">
        <x:f t="shared" si="49"/>
        <x:v>#VALUE!</x:v>
      </x:c>
      <x:c r="BM29" s="149" t="str">
        <x:f t="shared" si="50"/>
        <x:v>#VALUE!</x:v>
      </x:c>
      <x:c r="BN29" s="149" t="str">
        <x:f t="shared" si="51"/>
        <x:v>#VALUE!</x:v>
      </x:c>
      <x:c r="BO29" s="149" t="str">
        <x:f t="shared" si="52"/>
        <x:v>#VALUE!</x:v>
      </x:c>
      <x:c r="BP29" s="149" t="n">
        <x:f t="shared" si="53"/>
        <x:v>0</x:v>
      </x:c>
      <x:c r="BQ29" s="149" t="str">
        <x:f t="shared" si="54"/>
        <x:v>#VALUE!</x:v>
      </x:c>
      <x:c r="BR29" s="149" t="str">
        <x:f t="shared" si="55"/>
        <x:v>#VALUE!</x:v>
      </x:c>
      <x:c r="BS29" s="149" t="str">
        <x:f t="shared" si="56"/>
        <x:v>#VALUE!</x:v>
      </x:c>
      <x:c r="BT29" s="149" t="str">
        <x:f t="shared" si="57"/>
        <x:v>#VALUE!</x:v>
      </x:c>
      <x:c r="BU29" s="149" t="str">
        <x:f t="shared" si="58"/>
        <x:v>#VALUE!</x:v>
      </x:c>
      <x:c r="BV29" s="149" t="str">
        <x:f t="shared" si="59"/>
        <x:v>#VALUE!</x:v>
      </x:c>
      <x:c r="BW29" s="149" t="n">
        <x:f t="shared" si="9"/>
        <x:v>0</x:v>
      </x:c>
      <x:c r="BX29" s="149" t="str">
        <x:f t="shared" si="60"/>
        <x:v>#VALUE!</x:v>
      </x:c>
      <x:c r="BY29" s="149" t="str">
        <x:f t="shared" si="61"/>
        <x:v>#VALUE!</x:v>
      </x:c>
      <x:c r="BZ29" s="149" t="str">
        <x:f t="shared" si="62"/>
        <x:v>#VALUE!</x:v>
      </x:c>
      <x:c r="CA29" s="149" t="str">
        <x:f t="shared" si="63"/>
        <x:v>#VALUE!</x:v>
      </x:c>
      <x:c r="CB29" s="149" t="str">
        <x:f t="shared" si="64"/>
        <x:v>#VALUE!</x:v>
      </x:c>
      <x:c r="CC29" s="149" t="str">
        <x:f t="shared" si="65"/>
        <x:v>#VALUE!</x:v>
      </x:c>
      <x:c r="CD29" s="149" t="str">
        <x:f t="shared" si="10"/>
        <x:v>#VALUE!</x:v>
      </x:c>
      <x:c r="CE29" s="149" t="str">
        <x:f t="shared" si="11"/>
        <x:v>#VALUE!</x:v>
      </x:c>
      <x:c r="CF29" s="149" t="str">
        <x:f t="shared" si="12"/>
        <x:v>#VALUE!</x:v>
      </x:c>
      <x:c r="CG29" s="149" t="str">
        <x:f t="shared" si="66"/>
        <x:v>#VALUE!</x:v>
      </x:c>
      <x:c r="CH29" s="149" t="str">
        <x:f t="shared" si="67"/>
        <x:v>#VALUE!</x:v>
      </x:c>
      <x:c r="CI29" s="149" t="str">
        <x:f t="shared" si="68"/>
        <x:v>#VALUE!</x:v>
      </x:c>
      <x:c r="CJ29" s="149" t="str">
        <x:f t="shared" si="69"/>
        <x:v>#VALUE!</x:v>
      </x:c>
      <x:c r="CK29" s="149" t="n">
        <x:f t="shared" si="70"/>
        <x:v>0</x:v>
      </x:c>
      <x:c r="CL29" s="149" t="str">
        <x:f t="shared" si="71"/>
        <x:v>#VALUE!</x:v>
      </x:c>
      <x:c r="CM29" s="149" t="str">
        <x:f t="shared" si="72"/>
        <x:v>#VALUE!</x:v>
      </x:c>
      <x:c r="CN29" s="149" t="str">
        <x:f t="shared" si="73"/>
        <x:v>#VALUE!</x:v>
      </x:c>
      <x:c r="CO29" s="149" t="str">
        <x:f t="shared" si="74"/>
        <x:v>#VALUE!</x:v>
      </x:c>
      <x:c r="CP29" s="149" t="str">
        <x:f t="shared" si="75"/>
        <x:v>#VALUE!</x:v>
      </x:c>
      <x:c r="CQ29" s="149" t="str">
        <x:f t="shared" si="76"/>
        <x:v>#VALUE!</x:v>
      </x:c>
      <x:c r="CR29" s="149" t="n">
        <x:f t="shared" si="13"/>
        <x:v>1.3</x:v>
      </x:c>
      <x:c r="CS29" s="149" t="str">
        <x:f t="shared" si="77"/>
        <x:v>#VALUE!</x:v>
      </x:c>
      <x:c r="CT29" s="149" t="str">
        <x:f t="shared" si="78"/>
        <x:v>#VALUE!</x:v>
      </x:c>
      <x:c r="CU29" s="149" t="str">
        <x:f t="shared" si="79"/>
        <x:v>#VALUE!</x:v>
      </x:c>
      <x:c r="CV29" s="149" t="str">
        <x:f t="shared" si="80"/>
        <x:v>#VALUE!</x:v>
      </x:c>
      <x:c r="CW29" s="149" t="str">
        <x:f t="shared" si="81"/>
        <x:v>#VALUE!</x:v>
      </x:c>
      <x:c r="CX29" s="149" t="str">
        <x:f t="shared" si="82"/>
        <x:v>#VALUE!</x:v>
      </x:c>
      <x:c r="CY29" s="149" t="str">
        <x:f t="shared" si="83"/>
        <x:v>#VALUE!</x:v>
      </x:c>
      <x:c r="CZ29" s="149" t="str">
        <x:f t="shared" si="84"/>
        <x:v>#VALUE!</x:v>
      </x:c>
      <x:c r="DA29" s="149" t="str">
        <x:f t="shared" si="85"/>
        <x:v>#VALUE!</x:v>
      </x:c>
      <x:c r="DB29" s="149" t="str">
        <x:f t="shared" si="86"/>
        <x:v>#VALUE!</x:v>
      </x:c>
      <x:c r="DC29" s="149" t="str">
        <x:f t="shared" si="87"/>
        <x:v>#VALUE!</x:v>
      </x:c>
      <x:c r="DD29" s="149" t="str">
        <x:f t="shared" si="88"/>
        <x:v>#VALUE!</x:v>
      </x:c>
      <x:c r="DE29" s="149" t="str">
        <x:f t="shared" si="89"/>
        <x:v>#VALUE!</x:v>
      </x:c>
      <x:c r="DF29" s="1210" t="str">
        <x:f t="shared" si="90"/>
        <x:v>#VALUE!</x:v>
      </x:c>
      <x:c r="DG29" s="1210" t="str">
        <x:f t="shared" si="91"/>
        <x:v>#VALUE!</x:v>
      </x:c>
      <x:c r="DH29" s="1210" t="str">
        <x:f t="shared" si="92"/>
        <x:v>#VALUE!</x:v>
      </x:c>
      <x:c r="DI29" s="149"/>
      <x:c r="DJ29" s="1255" t="n">
        <x:f t="shared" si="93"/>
        <x:v>2</x:v>
      </x:c>
      <x:c r="DK29" s="2097" t="n">
        <x:f t="shared" si="102"/>
        <x:v>0</x:v>
      </x:c>
      <x:c r="DL29" s="2098" t="n">
        <x:f t="shared" si="103"/>
        <x:v>0</x:v>
      </x:c>
      <x:c r="DM29" s="2097" t="str">
        <x:f t="shared" si="94"/>
        <x:v>#VALUE!</x:v>
      </x:c>
      <x:c r="DN29" s="2099" t="str">
        <x:f t="shared" si="14"/>
        <x:v>#VALUE!</x:v>
      </x:c>
      <x:c r="DO29" s="2089"/>
      <x:c r="DP29" s="2100" t="n">
        <x:f t="shared" si="95"/>
        <x:v>0</x:v>
      </x:c>
      <x:c r="DQ29" s="1861" t="n">
        <x:f t="shared" si="15"/>
        <x:v>346.42278</x:v>
      </x:c>
      <x:c r="DR29" s="1861" t="n">
        <x:f t="shared" si="16"/>
        <x:v>0.43884</x:v>
      </x:c>
      <x:c r="DS29" s="2101" t="str">
        <x:f t="shared" si="96"/>
        <x:v>#DIV/0!</x:v>
      </x:c>
      <x:c r="DT29" s="2102" t="str">
        <x:f t="shared" si="97"/>
        <x:v>#DIV/0!</x:v>
      </x:c>
      <x:c r="DU29" s="2103" t="str">
        <x:f t="shared" si="98"/>
        <x:v>#DIV/0!</x:v>
      </x:c>
      <x:c r="DV29" s="2104" t="str">
        <x:f t="shared" si="104"/>
        <x:v>#DIV/0!</x:v>
      </x:c>
    </x:row>
    <x:row r="30" ht="15.949999809265137" customHeight="1">
      <x:c r="A30" s="3064"/>
      <x:c r="B30" s="3065"/>
      <x:c r="C30" s="1833"/>
      <x:c r="D30" s="1835"/>
      <x:c r="E30" s="1098"/>
      <x:c r="F30" s="3066"/>
      <x:c r="G30" s="3067"/>
      <x:c r="H30" s="1845"/>
      <x:c r="I30" s="3068">
        <x:f t="shared" si="17"/>
      </x:c>
      <x:c r="J30" s="3069"/>
      <x:c r="K30" s="1831"/>
      <x:c r="L30" s="2205">
        <x:f t="shared" si="18"/>
      </x:c>
      <x:c r="M30" s="1832"/>
      <x:c r="N30" s="2208">
        <x:f t="shared" si="19"/>
      </x:c>
      <x:c r="O30" s="3070">
        <x:f t="shared" si="100"/>
      </x:c>
      <x:c r="P30" s="3071"/>
      <x:c r="Q30" s="285" t="n">
        <x:v>26.6</x:v>
      </x:c>
      <x:c r="R30" s="2094" t="n">
        <x:v>26.4</x:v>
      </x:c>
      <x:c r="S30" s="2105" t="n">
        <x:v>25.5</x:v>
      </x:c>
      <x:c r="T30" s="2095" t="n">
        <x:f t="shared" si="20"/>
        <x:v>26.166666666666668</x:v>
      </x:c>
      <x:c r="U30" s="2096"/>
      <x:c r="V30" s="2096"/>
      <x:c r="W30" s="2096"/>
      <x:c r="X30" s="286" t="str">
        <x:f t="shared" si="21"/>
        <x:v>#DIV/0!</x:v>
      </x:c>
      <x:c r="Y30" s="2095"/>
      <x:c r="Z30" s="1583">
        <x:f t="shared" si="22"/>
      </x:c>
      <x:c r="AA30" s="1379" t="n">
        <x:f t="shared" si="23"/>
        <x:v>0</x:v>
      </x:c>
      <x:c r="AB30" s="1302">
        <x:f t="shared" si="24"/>
      </x:c>
      <x:c r="AC30" s="1582" t="n">
        <x:f t="shared" si="25"/>
        <x:v>0.16805</x:v>
      </x:c>
      <x:c r="AD30" s="1582" t="n">
        <x:f t="shared" si="26"/>
        <x:v>0.17074</x:v>
      </x:c>
      <x:c r="AE30" s="1368">
        <x:f t="shared" si="0"/>
      </x:c>
      <x:c r="AF30" s="149">
        <x:f t="shared" si="101"/>
      </x:c>
      <x:c r="AG30" s="149">
        <x:f t="shared" si="27"/>
      </x:c>
      <x:c r="AH30" s="1787" t="n">
        <x:v>0</x:v>
      </x:c>
      <x:c r="AI30" s="149" t="n">
        <x:f t="shared" si="28"/>
        <x:v>2</x:v>
      </x:c>
      <x:c r="AJ30" s="1584" t="n">
        <x:f t="shared" si="29"/>
        <x:v>1074.9867984790874</x:v>
      </x:c>
      <x:c r="AK30" s="1302" t="str">
        <x:f t="shared" si="30"/>
        <x:v>#VALUE!</x:v>
      </x:c>
      <x:c r="AL30" s="149" t="str">
        <x:f t="shared" si="31"/>
        <x:v>#VALUE!</x:v>
      </x:c>
      <x:c r="AM30" s="149" t="str">
        <x:f t="shared" si="1"/>
        <x:v>#VALUE!</x:v>
      </x:c>
      <x:c r="AN30" s="149" t="n">
        <x:f t="shared" si="2"/>
        <x:v>103.872</x:v>
      </x:c>
      <x:c r="AO30" s="149" t="n">
        <x:f t="shared" si="3"/>
        <x:v>0.2701</x:v>
      </x:c>
      <x:c r="AP30" s="149" t="n">
        <x:f t="shared" si="4"/>
        <x:v>0</x:v>
      </x:c>
      <x:c r="AQ30" s="149" t="n">
        <x:f t="shared" si="32"/>
        <x:v>6.17957310608021e-7</x:v>
      </x:c>
      <x:c r="AR30" s="149" t="n">
        <x:f t="shared" si="33"/>
        <x:v>2</x:v>
      </x:c>
      <x:c r="AS30" s="149" t="n">
        <x:f t="shared" si="34"/>
        <x:v>1074.98746277475</x:v>
      </x:c>
      <x:c r="AT30" s="149" t="n">
        <x:f t="shared" si="35"/>
        <x:v>0.0003411446699475294</x:v>
      </x:c>
      <x:c r="AU30" s="149" t="n">
        <x:f t="shared" si="36"/>
        <x:v>0</x:v>
      </x:c>
      <x:c r="AV30" s="149" t="n">
        <x:f t="shared" si="37"/>
        <x:v>1</x:v>
      </x:c>
      <x:c r="AW30" s="149" t="n">
        <x:f t="shared" si="38"/>
        <x:v>0.2704470069133532</x:v>
      </x:c>
      <x:c r="AX30" s="1303" t="n">
        <x:f t="shared" si="39"/>
        <x:v>1</x:v>
      </x:c>
      <x:c r="AY30" s="149" t="n">
        <x:f t="shared" si="40"/>
        <x:v>1</x:v>
      </x:c>
      <x:c r="AZ30" s="149" t="n">
        <x:f t="shared" si="41"/>
        <x:v>1074.9867984790874</x:v>
      </x:c>
      <x:c r="BA30" s="149" t="n">
        <x:f t="shared" si="42"/>
        <x:v>0</x:v>
      </x:c>
      <x:c r="BB30" s="149" t="n">
        <x:f t="shared" si="5"/>
        <x:v>1.3</x:v>
      </x:c>
      <x:c r="BC30" s="149" t="n">
        <x:f t="shared" si="43"/>
        <x:v>0</x:v>
      </x:c>
      <x:c r="BD30" s="149" t="n">
        <x:f t="shared" si="44"/>
        <x:v>0</x:v>
      </x:c>
      <x:c r="BE30" s="149" t="str">
        <x:f t="shared" si="45"/>
        <x:v>#VALUE!</x:v>
      </x:c>
      <x:c r="BF30" s="149" t="str">
        <x:f t="shared" si="46"/>
        <x:v>#VALUE!</x:v>
      </x:c>
      <x:c r="BG30" s="149" t="str">
        <x:f t="shared" si="47"/>
        <x:v>#VALUE!</x:v>
      </x:c>
      <x:c r="BH30" s="149" t="str">
        <x:f t="shared" si="48"/>
        <x:v>#VALUE!</x:v>
      </x:c>
      <x:c r="BI30" s="149" t="str">
        <x:f t="shared" si="6"/>
        <x:v>#VALUE!</x:v>
      </x:c>
      <x:c r="BJ30" s="149" t="str">
        <x:f t="shared" si="7"/>
        <x:v>#VALUE!</x:v>
      </x:c>
      <x:c r="BK30" s="149" t="str">
        <x:f t="shared" si="8"/>
        <x:v>#VALUE!</x:v>
      </x:c>
      <x:c r="BL30" s="149" t="str">
        <x:f t="shared" si="49"/>
        <x:v>#VALUE!</x:v>
      </x:c>
      <x:c r="BM30" s="149" t="str">
        <x:f t="shared" si="50"/>
        <x:v>#VALUE!</x:v>
      </x:c>
      <x:c r="BN30" s="149" t="str">
        <x:f t="shared" si="51"/>
        <x:v>#VALUE!</x:v>
      </x:c>
      <x:c r="BO30" s="149" t="str">
        <x:f t="shared" si="52"/>
        <x:v>#VALUE!</x:v>
      </x:c>
      <x:c r="BP30" s="149" t="n">
        <x:f t="shared" si="53"/>
        <x:v>0</x:v>
      </x:c>
      <x:c r="BQ30" s="149" t="str">
        <x:f t="shared" si="54"/>
        <x:v>#VALUE!</x:v>
      </x:c>
      <x:c r="BR30" s="149" t="str">
        <x:f t="shared" si="55"/>
        <x:v>#VALUE!</x:v>
      </x:c>
      <x:c r="BS30" s="149" t="str">
        <x:f t="shared" si="56"/>
        <x:v>#VALUE!</x:v>
      </x:c>
      <x:c r="BT30" s="149" t="str">
        <x:f t="shared" si="57"/>
        <x:v>#VALUE!</x:v>
      </x:c>
      <x:c r="BU30" s="149" t="str">
        <x:f t="shared" si="58"/>
        <x:v>#VALUE!</x:v>
      </x:c>
      <x:c r="BV30" s="149" t="str">
        <x:f t="shared" si="59"/>
        <x:v>#VALUE!</x:v>
      </x:c>
      <x:c r="BW30" s="149" t="n">
        <x:f t="shared" si="9"/>
        <x:v>0</x:v>
      </x:c>
      <x:c r="BX30" s="149" t="str">
        <x:f t="shared" si="60"/>
        <x:v>#VALUE!</x:v>
      </x:c>
      <x:c r="BY30" s="149" t="str">
        <x:f t="shared" si="61"/>
        <x:v>#VALUE!</x:v>
      </x:c>
      <x:c r="BZ30" s="149" t="str">
        <x:f t="shared" si="62"/>
        <x:v>#VALUE!</x:v>
      </x:c>
      <x:c r="CA30" s="149" t="str">
        <x:f t="shared" si="63"/>
        <x:v>#VALUE!</x:v>
      </x:c>
      <x:c r="CB30" s="149" t="str">
        <x:f t="shared" si="64"/>
        <x:v>#VALUE!</x:v>
      </x:c>
      <x:c r="CC30" s="149" t="str">
        <x:f t="shared" si="65"/>
        <x:v>#VALUE!</x:v>
      </x:c>
      <x:c r="CD30" s="149" t="str">
        <x:f t="shared" si="10"/>
        <x:v>#VALUE!</x:v>
      </x:c>
      <x:c r="CE30" s="149" t="str">
        <x:f t="shared" si="11"/>
        <x:v>#VALUE!</x:v>
      </x:c>
      <x:c r="CF30" s="149" t="str">
        <x:f t="shared" si="12"/>
        <x:v>#VALUE!</x:v>
      </x:c>
      <x:c r="CG30" s="149" t="str">
        <x:f t="shared" si="66"/>
        <x:v>#VALUE!</x:v>
      </x:c>
      <x:c r="CH30" s="149" t="str">
        <x:f t="shared" si="67"/>
        <x:v>#VALUE!</x:v>
      </x:c>
      <x:c r="CI30" s="149" t="str">
        <x:f t="shared" si="68"/>
        <x:v>#VALUE!</x:v>
      </x:c>
      <x:c r="CJ30" s="149" t="str">
        <x:f t="shared" si="69"/>
        <x:v>#VALUE!</x:v>
      </x:c>
      <x:c r="CK30" s="149" t="n">
        <x:f t="shared" si="70"/>
        <x:v>0</x:v>
      </x:c>
      <x:c r="CL30" s="149" t="str">
        <x:f t="shared" si="71"/>
        <x:v>#VALUE!</x:v>
      </x:c>
      <x:c r="CM30" s="149" t="str">
        <x:f t="shared" si="72"/>
        <x:v>#VALUE!</x:v>
      </x:c>
      <x:c r="CN30" s="149" t="str">
        <x:f t="shared" si="73"/>
        <x:v>#VALUE!</x:v>
      </x:c>
      <x:c r="CO30" s="149" t="str">
        <x:f t="shared" si="74"/>
        <x:v>#VALUE!</x:v>
      </x:c>
      <x:c r="CP30" s="149" t="str">
        <x:f t="shared" si="75"/>
        <x:v>#VALUE!</x:v>
      </x:c>
      <x:c r="CQ30" s="149" t="str">
        <x:f t="shared" si="76"/>
        <x:v>#VALUE!</x:v>
      </x:c>
      <x:c r="CR30" s="149" t="n">
        <x:f t="shared" si="13"/>
        <x:v>1.3</x:v>
      </x:c>
      <x:c r="CS30" s="149" t="str">
        <x:f t="shared" si="77"/>
        <x:v>#VALUE!</x:v>
      </x:c>
      <x:c r="CT30" s="149" t="str">
        <x:f t="shared" si="78"/>
        <x:v>#VALUE!</x:v>
      </x:c>
      <x:c r="CU30" s="149" t="str">
        <x:f t="shared" si="79"/>
        <x:v>#VALUE!</x:v>
      </x:c>
      <x:c r="CV30" s="149" t="str">
        <x:f t="shared" si="80"/>
        <x:v>#VALUE!</x:v>
      </x:c>
      <x:c r="CW30" s="149" t="str">
        <x:f t="shared" si="81"/>
        <x:v>#VALUE!</x:v>
      </x:c>
      <x:c r="CX30" s="149" t="str">
        <x:f t="shared" si="82"/>
        <x:v>#VALUE!</x:v>
      </x:c>
      <x:c r="CY30" s="149" t="str">
        <x:f t="shared" si="83"/>
        <x:v>#VALUE!</x:v>
      </x:c>
      <x:c r="CZ30" s="149" t="str">
        <x:f t="shared" si="84"/>
        <x:v>#VALUE!</x:v>
      </x:c>
      <x:c r="DA30" s="149" t="str">
        <x:f t="shared" si="85"/>
        <x:v>#VALUE!</x:v>
      </x:c>
      <x:c r="DB30" s="149" t="str">
        <x:f t="shared" si="86"/>
        <x:v>#VALUE!</x:v>
      </x:c>
      <x:c r="DC30" s="149" t="str">
        <x:f t="shared" si="87"/>
        <x:v>#VALUE!</x:v>
      </x:c>
      <x:c r="DD30" s="149" t="str">
        <x:f t="shared" si="88"/>
        <x:v>#VALUE!</x:v>
      </x:c>
      <x:c r="DE30" s="149" t="str">
        <x:f t="shared" si="89"/>
        <x:v>#VALUE!</x:v>
      </x:c>
      <x:c r="DF30" s="1210" t="str">
        <x:f t="shared" si="90"/>
        <x:v>#VALUE!</x:v>
      </x:c>
      <x:c r="DG30" s="1210" t="str">
        <x:f t="shared" si="91"/>
        <x:v>#VALUE!</x:v>
      </x:c>
      <x:c r="DH30" s="1210" t="str">
        <x:f t="shared" si="92"/>
        <x:v>#VALUE!</x:v>
      </x:c>
      <x:c r="DI30" s="149"/>
      <x:c r="DJ30" s="1255" t="n">
        <x:f t="shared" si="93"/>
        <x:v>2</x:v>
      </x:c>
      <x:c r="DK30" s="2097" t="n">
        <x:f t="shared" si="102"/>
        <x:v>0</x:v>
      </x:c>
      <x:c r="DL30" s="2098" t="n">
        <x:f t="shared" si="103"/>
        <x:v>0</x:v>
      </x:c>
      <x:c r="DM30" s="2097" t="str">
        <x:f t="shared" si="94"/>
        <x:v>#VALUE!</x:v>
      </x:c>
      <x:c r="DN30" s="2099" t="str">
        <x:f t="shared" si="14"/>
        <x:v>#VALUE!</x:v>
      </x:c>
      <x:c r="DO30" s="2089"/>
      <x:c r="DP30" s="2100" t="n">
        <x:f t="shared" si="95"/>
        <x:v>0</x:v>
      </x:c>
      <x:c r="DQ30" s="1861" t="n">
        <x:f t="shared" si="15"/>
        <x:v>346.42278</x:v>
      </x:c>
      <x:c r="DR30" s="1861" t="n">
        <x:f t="shared" si="16"/>
        <x:v>0.43884</x:v>
      </x:c>
      <x:c r="DS30" s="2101" t="str">
        <x:f t="shared" si="96"/>
        <x:v>#DIV/0!</x:v>
      </x:c>
      <x:c r="DT30" s="2102" t="str">
        <x:f t="shared" si="97"/>
        <x:v>#DIV/0!</x:v>
      </x:c>
      <x:c r="DU30" s="2103" t="str">
        <x:f t="shared" si="98"/>
        <x:v>#DIV/0!</x:v>
      </x:c>
      <x:c r="DV30" s="2104" t="str">
        <x:f t="shared" si="104"/>
        <x:v>#DIV/0!</x:v>
      </x:c>
    </x:row>
    <x:row r="31" ht="15.949999809265137" customHeight="1">
      <x:c r="A31" s="3064"/>
      <x:c r="B31" s="3065"/>
      <x:c r="C31" s="1833"/>
      <x:c r="D31" s="1835"/>
      <x:c r="E31" s="1098"/>
      <x:c r="F31" s="3066"/>
      <x:c r="G31" s="3067"/>
      <x:c r="H31" s="1845"/>
      <x:c r="I31" s="3068">
        <x:f t="shared" si="17"/>
      </x:c>
      <x:c r="J31" s="3069"/>
      <x:c r="K31" s="1831"/>
      <x:c r="L31" s="2205">
        <x:f t="shared" si="18"/>
      </x:c>
      <x:c r="M31" s="1832"/>
      <x:c r="N31" s="2208">
        <x:f t="shared" si="19"/>
      </x:c>
      <x:c r="O31" s="3070">
        <x:f t="shared" si="100"/>
      </x:c>
      <x:c r="P31" s="3071"/>
      <x:c r="Q31" s="285" t="n">
        <x:v>26.6</x:v>
      </x:c>
      <x:c r="R31" s="2094" t="n">
        <x:v>26.4</x:v>
      </x:c>
      <x:c r="S31" s="2105" t="n">
        <x:v>25.5</x:v>
      </x:c>
      <x:c r="T31" s="2095" t="n">
        <x:f t="shared" si="20"/>
        <x:v>26.166666666666668</x:v>
      </x:c>
      <x:c r="U31" s="2096"/>
      <x:c r="V31" s="2096"/>
      <x:c r="W31" s="2096"/>
      <x:c r="X31" s="286" t="str">
        <x:f t="shared" si="21"/>
        <x:v>#DIV/0!</x:v>
      </x:c>
      <x:c r="Y31" s="2095"/>
      <x:c r="Z31" s="1583">
        <x:f t="shared" si="22"/>
      </x:c>
      <x:c r="AA31" s="1379" t="n">
        <x:f t="shared" si="23"/>
        <x:v>0</x:v>
      </x:c>
      <x:c r="AB31" s="1302">
        <x:f t="shared" si="24"/>
      </x:c>
      <x:c r="AC31" s="1582" t="n">
        <x:f t="shared" si="25"/>
        <x:v>0.16805</x:v>
      </x:c>
      <x:c r="AD31" s="1582" t="n">
        <x:f t="shared" si="26"/>
        <x:v>0.17074</x:v>
      </x:c>
      <x:c r="AE31" s="1368">
        <x:f t="shared" si="0"/>
      </x:c>
      <x:c r="AF31" s="149">
        <x:f t="shared" si="101"/>
      </x:c>
      <x:c r="AG31" s="149">
        <x:f t="shared" si="27"/>
      </x:c>
      <x:c r="AH31" s="1787" t="n">
        <x:v>0</x:v>
      </x:c>
      <x:c r="AI31" s="149" t="n">
        <x:f t="shared" si="28"/>
        <x:v>2</x:v>
      </x:c>
      <x:c r="AJ31" s="1584" t="n">
        <x:f t="shared" si="29"/>
        <x:v>1074.9867984790874</x:v>
      </x:c>
      <x:c r="AK31" s="1302" t="str">
        <x:f t="shared" si="30"/>
        <x:v>#VALUE!</x:v>
      </x:c>
      <x:c r="AL31" s="149" t="str">
        <x:f t="shared" si="31"/>
        <x:v>#VALUE!</x:v>
      </x:c>
      <x:c r="AM31" s="149" t="str">
        <x:f t="shared" si="1"/>
        <x:v>#VALUE!</x:v>
      </x:c>
      <x:c r="AN31" s="149" t="n">
        <x:f t="shared" si="2"/>
        <x:v>103.872</x:v>
      </x:c>
      <x:c r="AO31" s="149" t="n">
        <x:f t="shared" si="3"/>
        <x:v>0.2701</x:v>
      </x:c>
      <x:c r="AP31" s="149" t="n">
        <x:f t="shared" si="4"/>
        <x:v>0</x:v>
      </x:c>
      <x:c r="AQ31" s="149" t="n">
        <x:f t="shared" si="32"/>
        <x:v>6.17957310608021e-7</x:v>
      </x:c>
      <x:c r="AR31" s="149" t="n">
        <x:f t="shared" si="33"/>
        <x:v>2</x:v>
      </x:c>
      <x:c r="AS31" s="149" t="n">
        <x:f t="shared" si="34"/>
        <x:v>1074.98746277475</x:v>
      </x:c>
      <x:c r="AT31" s="149" t="n">
        <x:f t="shared" si="35"/>
        <x:v>0.0003411446699475294</x:v>
      </x:c>
      <x:c r="AU31" s="149" t="n">
        <x:f t="shared" si="36"/>
        <x:v>0</x:v>
      </x:c>
      <x:c r="AV31" s="149" t="n">
        <x:f t="shared" si="37"/>
        <x:v>1</x:v>
      </x:c>
      <x:c r="AW31" s="149" t="n">
        <x:f t="shared" si="38"/>
        <x:v>0.2704470069133532</x:v>
      </x:c>
      <x:c r="AX31" s="1303" t="n">
        <x:f t="shared" si="39"/>
        <x:v>1</x:v>
      </x:c>
      <x:c r="AY31" s="149" t="n">
        <x:f t="shared" si="40"/>
        <x:v>1</x:v>
      </x:c>
      <x:c r="AZ31" s="149" t="n">
        <x:f t="shared" si="41"/>
        <x:v>1074.9867984790874</x:v>
      </x:c>
      <x:c r="BA31" s="149" t="n">
        <x:f t="shared" si="42"/>
        <x:v>0</x:v>
      </x:c>
      <x:c r="BB31" s="149" t="n">
        <x:f t="shared" si="5"/>
        <x:v>1.3</x:v>
      </x:c>
      <x:c r="BC31" s="149" t="n">
        <x:f t="shared" si="43"/>
        <x:v>0</x:v>
      </x:c>
      <x:c r="BD31" s="149" t="n">
        <x:f t="shared" si="44"/>
        <x:v>0</x:v>
      </x:c>
      <x:c r="BE31" s="149" t="str">
        <x:f t="shared" si="45"/>
        <x:v>#VALUE!</x:v>
      </x:c>
      <x:c r="BF31" s="149" t="str">
        <x:f t="shared" si="46"/>
        <x:v>#VALUE!</x:v>
      </x:c>
      <x:c r="BG31" s="149" t="str">
        <x:f t="shared" si="47"/>
        <x:v>#VALUE!</x:v>
      </x:c>
      <x:c r="BH31" s="149" t="str">
        <x:f t="shared" si="48"/>
        <x:v>#VALUE!</x:v>
      </x:c>
      <x:c r="BI31" s="149" t="str">
        <x:f t="shared" si="6"/>
        <x:v>#VALUE!</x:v>
      </x:c>
      <x:c r="BJ31" s="149" t="str">
        <x:f t="shared" si="7"/>
        <x:v>#VALUE!</x:v>
      </x:c>
      <x:c r="BK31" s="149" t="str">
        <x:f t="shared" si="8"/>
        <x:v>#VALUE!</x:v>
      </x:c>
      <x:c r="BL31" s="149" t="str">
        <x:f t="shared" si="49"/>
        <x:v>#VALUE!</x:v>
      </x:c>
      <x:c r="BM31" s="149" t="str">
        <x:f t="shared" si="50"/>
        <x:v>#VALUE!</x:v>
      </x:c>
      <x:c r="BN31" s="149" t="str">
        <x:f t="shared" si="51"/>
        <x:v>#VALUE!</x:v>
      </x:c>
      <x:c r="BO31" s="149" t="str">
        <x:f t="shared" si="52"/>
        <x:v>#VALUE!</x:v>
      </x:c>
      <x:c r="BP31" s="149" t="n">
        <x:f t="shared" si="53"/>
        <x:v>0</x:v>
      </x:c>
      <x:c r="BQ31" s="149" t="str">
        <x:f t="shared" si="54"/>
        <x:v>#VALUE!</x:v>
      </x:c>
      <x:c r="BR31" s="149" t="str">
        <x:f t="shared" si="55"/>
        <x:v>#VALUE!</x:v>
      </x:c>
      <x:c r="BS31" s="149" t="str">
        <x:f t="shared" si="56"/>
        <x:v>#VALUE!</x:v>
      </x:c>
      <x:c r="BT31" s="149" t="str">
        <x:f t="shared" si="57"/>
        <x:v>#VALUE!</x:v>
      </x:c>
      <x:c r="BU31" s="149" t="str">
        <x:f t="shared" si="58"/>
        <x:v>#VALUE!</x:v>
      </x:c>
      <x:c r="BV31" s="149" t="str">
        <x:f t="shared" si="59"/>
        <x:v>#VALUE!</x:v>
      </x:c>
      <x:c r="BW31" s="149" t="n">
        <x:f t="shared" si="9"/>
        <x:v>0</x:v>
      </x:c>
      <x:c r="BX31" s="149" t="str">
        <x:f t="shared" si="60"/>
        <x:v>#VALUE!</x:v>
      </x:c>
      <x:c r="BY31" s="149" t="str">
        <x:f t="shared" si="61"/>
        <x:v>#VALUE!</x:v>
      </x:c>
      <x:c r="BZ31" s="149" t="str">
        <x:f t="shared" si="62"/>
        <x:v>#VALUE!</x:v>
      </x:c>
      <x:c r="CA31" s="149" t="str">
        <x:f t="shared" si="63"/>
        <x:v>#VALUE!</x:v>
      </x:c>
      <x:c r="CB31" s="149" t="str">
        <x:f t="shared" si="64"/>
        <x:v>#VALUE!</x:v>
      </x:c>
      <x:c r="CC31" s="149" t="str">
        <x:f t="shared" si="65"/>
        <x:v>#VALUE!</x:v>
      </x:c>
      <x:c r="CD31" s="149" t="str">
        <x:f t="shared" si="10"/>
        <x:v>#VALUE!</x:v>
      </x:c>
      <x:c r="CE31" s="149" t="str">
        <x:f t="shared" si="11"/>
        <x:v>#VALUE!</x:v>
      </x:c>
      <x:c r="CF31" s="149" t="str">
        <x:f t="shared" si="12"/>
        <x:v>#VALUE!</x:v>
      </x:c>
      <x:c r="CG31" s="149" t="str">
        <x:f t="shared" si="66"/>
        <x:v>#VALUE!</x:v>
      </x:c>
      <x:c r="CH31" s="149" t="str">
        <x:f t="shared" si="67"/>
        <x:v>#VALUE!</x:v>
      </x:c>
      <x:c r="CI31" s="149" t="str">
        <x:f t="shared" si="68"/>
        <x:v>#VALUE!</x:v>
      </x:c>
      <x:c r="CJ31" s="149" t="str">
        <x:f t="shared" si="69"/>
        <x:v>#VALUE!</x:v>
      </x:c>
      <x:c r="CK31" s="149" t="n">
        <x:f t="shared" si="70"/>
        <x:v>0</x:v>
      </x:c>
      <x:c r="CL31" s="149" t="str">
        <x:f t="shared" si="71"/>
        <x:v>#VALUE!</x:v>
      </x:c>
      <x:c r="CM31" s="149" t="str">
        <x:f t="shared" si="72"/>
        <x:v>#VALUE!</x:v>
      </x:c>
      <x:c r="CN31" s="149" t="str">
        <x:f t="shared" si="73"/>
        <x:v>#VALUE!</x:v>
      </x:c>
      <x:c r="CO31" s="149" t="str">
        <x:f t="shared" si="74"/>
        <x:v>#VALUE!</x:v>
      </x:c>
      <x:c r="CP31" s="149" t="str">
        <x:f t="shared" si="75"/>
        <x:v>#VALUE!</x:v>
      </x:c>
      <x:c r="CQ31" s="149" t="str">
        <x:f t="shared" si="76"/>
        <x:v>#VALUE!</x:v>
      </x:c>
      <x:c r="CR31" s="149" t="n">
        <x:f t="shared" si="13"/>
        <x:v>1.3</x:v>
      </x:c>
      <x:c r="CS31" s="149" t="str">
        <x:f t="shared" si="77"/>
        <x:v>#VALUE!</x:v>
      </x:c>
      <x:c r="CT31" s="149" t="str">
        <x:f t="shared" si="78"/>
        <x:v>#VALUE!</x:v>
      </x:c>
      <x:c r="CU31" s="149" t="str">
        <x:f t="shared" si="79"/>
        <x:v>#VALUE!</x:v>
      </x:c>
      <x:c r="CV31" s="149" t="str">
        <x:f t="shared" si="80"/>
        <x:v>#VALUE!</x:v>
      </x:c>
      <x:c r="CW31" s="149" t="str">
        <x:f t="shared" si="81"/>
        <x:v>#VALUE!</x:v>
      </x:c>
      <x:c r="CX31" s="149" t="str">
        <x:f t="shared" si="82"/>
        <x:v>#VALUE!</x:v>
      </x:c>
      <x:c r="CY31" s="149" t="str">
        <x:f t="shared" si="83"/>
        <x:v>#VALUE!</x:v>
      </x:c>
      <x:c r="CZ31" s="149" t="str">
        <x:f t="shared" si="84"/>
        <x:v>#VALUE!</x:v>
      </x:c>
      <x:c r="DA31" s="149" t="str">
        <x:f t="shared" si="85"/>
        <x:v>#VALUE!</x:v>
      </x:c>
      <x:c r="DB31" s="149" t="str">
        <x:f t="shared" si="86"/>
        <x:v>#VALUE!</x:v>
      </x:c>
      <x:c r="DC31" s="149" t="str">
        <x:f t="shared" si="87"/>
        <x:v>#VALUE!</x:v>
      </x:c>
      <x:c r="DD31" s="149" t="str">
        <x:f t="shared" si="88"/>
        <x:v>#VALUE!</x:v>
      </x:c>
      <x:c r="DE31" s="149" t="str">
        <x:f t="shared" si="89"/>
        <x:v>#VALUE!</x:v>
      </x:c>
      <x:c r="DF31" s="1210" t="str">
        <x:f t="shared" si="90"/>
        <x:v>#VALUE!</x:v>
      </x:c>
      <x:c r="DG31" s="1210" t="str">
        <x:f t="shared" si="91"/>
        <x:v>#VALUE!</x:v>
      </x:c>
      <x:c r="DH31" s="1210" t="str">
        <x:f t="shared" si="92"/>
        <x:v>#VALUE!</x:v>
      </x:c>
      <x:c r="DI31" s="149"/>
      <x:c r="DJ31" s="1255" t="n">
        <x:f t="shared" si="93"/>
        <x:v>2</x:v>
      </x:c>
      <x:c r="DK31" s="2097" t="n">
        <x:f t="shared" si="102"/>
        <x:v>0</x:v>
      </x:c>
      <x:c r="DL31" s="2098" t="n">
        <x:f t="shared" si="103"/>
        <x:v>0</x:v>
      </x:c>
      <x:c r="DM31" s="2097" t="str">
        <x:f t="shared" si="94"/>
        <x:v>#VALUE!</x:v>
      </x:c>
      <x:c r="DN31" s="2099" t="str">
        <x:f t="shared" si="14"/>
        <x:v>#VALUE!</x:v>
      </x:c>
      <x:c r="DO31" s="2089"/>
      <x:c r="DP31" s="2100" t="n">
        <x:f t="shared" si="95"/>
        <x:v>0</x:v>
      </x:c>
      <x:c r="DQ31" s="1861" t="n">
        <x:f t="shared" si="15"/>
        <x:v>346.42278</x:v>
      </x:c>
      <x:c r="DR31" s="1861" t="n">
        <x:f t="shared" si="16"/>
        <x:v>0.43884</x:v>
      </x:c>
      <x:c r="DS31" s="2101" t="str">
        <x:f t="shared" si="96"/>
        <x:v>#DIV/0!</x:v>
      </x:c>
      <x:c r="DT31" s="2102" t="str">
        <x:f t="shared" si="97"/>
        <x:v>#DIV/0!</x:v>
      </x:c>
      <x:c r="DU31" s="2103" t="str">
        <x:f t="shared" si="98"/>
        <x:v>#DIV/0!</x:v>
      </x:c>
      <x:c r="DV31" s="2104" t="str">
        <x:f t="shared" si="104"/>
        <x:v>#DIV/0!</x:v>
      </x:c>
    </x:row>
    <x:row r="32" ht="15.949999809265137" customHeight="1">
      <x:c r="A32" s="3064"/>
      <x:c r="B32" s="3065"/>
      <x:c r="C32" s="1836"/>
      <x:c r="D32" s="1835"/>
      <x:c r="E32" s="1837"/>
      <x:c r="F32" s="3066"/>
      <x:c r="G32" s="3067"/>
      <x:c r="H32" s="1845"/>
      <x:c r="I32" s="3068">
        <x:f t="shared" si="17"/>
      </x:c>
      <x:c r="J32" s="3069"/>
      <x:c r="K32" s="1831"/>
      <x:c r="L32" s="2205">
        <x:f t="shared" si="18"/>
      </x:c>
      <x:c r="M32" s="1832"/>
      <x:c r="N32" s="2208">
        <x:f t="shared" si="19"/>
      </x:c>
      <x:c r="O32" s="3070">
        <x:f t="shared" si="100"/>
      </x:c>
      <x:c r="P32" s="3071"/>
      <x:c r="Q32" s="285" t="n">
        <x:v>26.6</x:v>
      </x:c>
      <x:c r="R32" s="2094" t="n">
        <x:v>26.4</x:v>
      </x:c>
      <x:c r="S32" s="2105" t="n">
        <x:v>25.5</x:v>
      </x:c>
      <x:c r="T32" s="2095" t="n">
        <x:f t="shared" si="20"/>
        <x:v>26.166666666666668</x:v>
      </x:c>
      <x:c r="U32" s="2096"/>
      <x:c r="V32" s="2096"/>
      <x:c r="W32" s="2096"/>
      <x:c r="X32" s="286" t="str">
        <x:f t="shared" si="21"/>
        <x:v>#DIV/0!</x:v>
      </x:c>
      <x:c r="Y32" s="2095"/>
      <x:c r="Z32" s="1583">
        <x:f t="shared" si="22"/>
      </x:c>
      <x:c r="AA32" s="1379" t="n">
        <x:f t="shared" si="23"/>
        <x:v>0</x:v>
      </x:c>
      <x:c r="AB32" s="1302">
        <x:f t="shared" si="24"/>
      </x:c>
      <x:c r="AC32" s="1582" t="n">
        <x:f t="shared" si="25"/>
        <x:v>0.16805</x:v>
      </x:c>
      <x:c r="AD32" s="1582" t="n">
        <x:f t="shared" si="26"/>
        <x:v>0.17074</x:v>
      </x:c>
      <x:c r="AE32" s="1368">
        <x:f t="shared" si="0"/>
      </x:c>
      <x:c r="AF32" s="149">
        <x:f t="shared" si="101"/>
      </x:c>
      <x:c r="AG32" s="149">
        <x:f t="shared" si="27"/>
      </x:c>
      <x:c r="AH32" s="1787"/>
      <x:c r="AI32" s="149" t="n">
        <x:f t="shared" si="28"/>
        <x:v>2</x:v>
      </x:c>
      <x:c r="AJ32" s="1584" t="n">
        <x:f t="shared" si="29"/>
        <x:v>1074.9867984790874</x:v>
      </x:c>
      <x:c r="AK32" s="1302" t="str">
        <x:f t="shared" si="30"/>
        <x:v>#VALUE!</x:v>
      </x:c>
      <x:c r="AL32" s="149" t="str">
        <x:f t="shared" si="31"/>
        <x:v>#VALUE!</x:v>
      </x:c>
      <x:c r="AM32" s="149" t="str">
        <x:f t="shared" si="1"/>
        <x:v>#VALUE!</x:v>
      </x:c>
      <x:c r="AN32" s="149" t="n">
        <x:f t="shared" si="2"/>
        <x:v>103.872</x:v>
      </x:c>
      <x:c r="AO32" s="149" t="n">
        <x:f t="shared" si="3"/>
        <x:v>0.2701</x:v>
      </x:c>
      <x:c r="AP32" s="149" t="n">
        <x:f t="shared" si="4"/>
        <x:v>0</x:v>
      </x:c>
      <x:c r="AQ32" s="149" t="n">
        <x:f t="shared" si="32"/>
        <x:v>6.17957310608021e-7</x:v>
      </x:c>
      <x:c r="AR32" s="149" t="n">
        <x:f t="shared" si="33"/>
        <x:v>2</x:v>
      </x:c>
      <x:c r="AS32" s="149" t="n">
        <x:f t="shared" si="34"/>
        <x:v>1074.98746277475</x:v>
      </x:c>
      <x:c r="AT32" s="149" t="n">
        <x:f t="shared" si="35"/>
        <x:v>0.0003411446699475294</x:v>
      </x:c>
      <x:c r="AU32" s="149" t="n">
        <x:f t="shared" si="36"/>
        <x:v>0</x:v>
      </x:c>
      <x:c r="AV32" s="149" t="n">
        <x:f t="shared" si="37"/>
        <x:v>1</x:v>
      </x:c>
      <x:c r="AW32" s="149" t="n">
        <x:f t="shared" si="38"/>
        <x:v>0.2704470069133532</x:v>
      </x:c>
      <x:c r="AX32" s="1303" t="n">
        <x:f t="shared" si="39"/>
        <x:v>1</x:v>
      </x:c>
      <x:c r="AY32" s="149" t="n">
        <x:f t="shared" si="40"/>
        <x:v>1</x:v>
      </x:c>
      <x:c r="AZ32" s="149" t="n">
        <x:f t="shared" si="41"/>
        <x:v>1074.9867984790874</x:v>
      </x:c>
      <x:c r="BA32" s="149" t="n">
        <x:f t="shared" si="42"/>
        <x:v>0</x:v>
      </x:c>
      <x:c r="BB32" s="149" t="n">
        <x:f t="shared" si="5"/>
        <x:v>1.3</x:v>
      </x:c>
      <x:c r="BC32" s="149" t="n">
        <x:f t="shared" si="43"/>
        <x:v>0</x:v>
      </x:c>
      <x:c r="BD32" s="149" t="n">
        <x:f t="shared" si="44"/>
        <x:v>0</x:v>
      </x:c>
      <x:c r="BE32" s="149" t="str">
        <x:f t="shared" si="45"/>
        <x:v>#VALUE!</x:v>
      </x:c>
      <x:c r="BF32" s="149" t="str">
        <x:f t="shared" si="46"/>
        <x:v>#VALUE!</x:v>
      </x:c>
      <x:c r="BG32" s="149" t="str">
        <x:f t="shared" si="47"/>
        <x:v>#VALUE!</x:v>
      </x:c>
      <x:c r="BH32" s="149" t="str">
        <x:f t="shared" si="48"/>
        <x:v>#VALUE!</x:v>
      </x:c>
      <x:c r="BI32" s="149" t="str">
        <x:f t="shared" si="6"/>
        <x:v>#VALUE!</x:v>
      </x:c>
      <x:c r="BJ32" s="149" t="str">
        <x:f t="shared" si="7"/>
        <x:v>#VALUE!</x:v>
      </x:c>
      <x:c r="BK32" s="149" t="str">
        <x:f t="shared" si="8"/>
        <x:v>#VALUE!</x:v>
      </x:c>
      <x:c r="BL32" s="149" t="str">
        <x:f t="shared" si="49"/>
        <x:v>#VALUE!</x:v>
      </x:c>
      <x:c r="BM32" s="149" t="str">
        <x:f t="shared" si="50"/>
        <x:v>#VALUE!</x:v>
      </x:c>
      <x:c r="BN32" s="149" t="str">
        <x:f t="shared" si="51"/>
        <x:v>#VALUE!</x:v>
      </x:c>
      <x:c r="BO32" s="149" t="str">
        <x:f t="shared" si="52"/>
        <x:v>#VALUE!</x:v>
      </x:c>
      <x:c r="BP32" s="149" t="n">
        <x:f t="shared" si="53"/>
        <x:v>0</x:v>
      </x:c>
      <x:c r="BQ32" s="149" t="str">
        <x:f t="shared" si="54"/>
        <x:v>#VALUE!</x:v>
      </x:c>
      <x:c r="BR32" s="149" t="str">
        <x:f t="shared" si="55"/>
        <x:v>#VALUE!</x:v>
      </x:c>
      <x:c r="BS32" s="149" t="str">
        <x:f t="shared" si="56"/>
        <x:v>#VALUE!</x:v>
      </x:c>
      <x:c r="BT32" s="149" t="str">
        <x:f t="shared" si="57"/>
        <x:v>#VALUE!</x:v>
      </x:c>
      <x:c r="BU32" s="149" t="str">
        <x:f t="shared" si="58"/>
        <x:v>#VALUE!</x:v>
      </x:c>
      <x:c r="BV32" s="149" t="str">
        <x:f t="shared" si="59"/>
        <x:v>#VALUE!</x:v>
      </x:c>
      <x:c r="BW32" s="149" t="n">
        <x:f t="shared" si="9"/>
        <x:v>0</x:v>
      </x:c>
      <x:c r="BX32" s="149" t="str">
        <x:f t="shared" si="60"/>
        <x:v>#VALUE!</x:v>
      </x:c>
      <x:c r="BY32" s="149" t="str">
        <x:f t="shared" si="61"/>
        <x:v>#VALUE!</x:v>
      </x:c>
      <x:c r="BZ32" s="149" t="str">
        <x:f t="shared" si="62"/>
        <x:v>#VALUE!</x:v>
      </x:c>
      <x:c r="CA32" s="149" t="str">
        <x:f t="shared" si="63"/>
        <x:v>#VALUE!</x:v>
      </x:c>
      <x:c r="CB32" s="149" t="str">
        <x:f t="shared" si="64"/>
        <x:v>#VALUE!</x:v>
      </x:c>
      <x:c r="CC32" s="149" t="str">
        <x:f t="shared" si="65"/>
        <x:v>#VALUE!</x:v>
      </x:c>
      <x:c r="CD32" s="149" t="str">
        <x:f t="shared" si="10"/>
        <x:v>#VALUE!</x:v>
      </x:c>
      <x:c r="CE32" s="149" t="str">
        <x:f t="shared" si="11"/>
        <x:v>#VALUE!</x:v>
      </x:c>
      <x:c r="CF32" s="149" t="str">
        <x:f t="shared" si="12"/>
        <x:v>#VALUE!</x:v>
      </x:c>
      <x:c r="CG32" s="149" t="str">
        <x:f t="shared" si="66"/>
        <x:v>#VALUE!</x:v>
      </x:c>
      <x:c r="CH32" s="149" t="str">
        <x:f t="shared" si="67"/>
        <x:v>#VALUE!</x:v>
      </x:c>
      <x:c r="CI32" s="149" t="str">
        <x:f t="shared" si="68"/>
        <x:v>#VALUE!</x:v>
      </x:c>
      <x:c r="CJ32" s="149" t="str">
        <x:f t="shared" si="69"/>
        <x:v>#VALUE!</x:v>
      </x:c>
      <x:c r="CK32" s="149" t="n">
        <x:f t="shared" si="70"/>
        <x:v>0</x:v>
      </x:c>
      <x:c r="CL32" s="149" t="str">
        <x:f t="shared" si="71"/>
        <x:v>#VALUE!</x:v>
      </x:c>
      <x:c r="CM32" s="149" t="str">
        <x:f t="shared" si="72"/>
        <x:v>#VALUE!</x:v>
      </x:c>
      <x:c r="CN32" s="149" t="str">
        <x:f t="shared" si="73"/>
        <x:v>#VALUE!</x:v>
      </x:c>
      <x:c r="CO32" s="149" t="str">
        <x:f t="shared" si="74"/>
        <x:v>#VALUE!</x:v>
      </x:c>
      <x:c r="CP32" s="149" t="str">
        <x:f t="shared" si="75"/>
        <x:v>#VALUE!</x:v>
      </x:c>
      <x:c r="CQ32" s="149" t="str">
        <x:f t="shared" si="76"/>
        <x:v>#VALUE!</x:v>
      </x:c>
      <x:c r="CR32" s="149" t="n">
        <x:f t="shared" si="13"/>
        <x:v>1.3</x:v>
      </x:c>
      <x:c r="CS32" s="149" t="str">
        <x:f t="shared" si="77"/>
        <x:v>#VALUE!</x:v>
      </x:c>
      <x:c r="CT32" s="149" t="str">
        <x:f t="shared" si="78"/>
        <x:v>#VALUE!</x:v>
      </x:c>
      <x:c r="CU32" s="149" t="str">
        <x:f t="shared" si="79"/>
        <x:v>#VALUE!</x:v>
      </x:c>
      <x:c r="CV32" s="149" t="str">
        <x:f t="shared" si="80"/>
        <x:v>#VALUE!</x:v>
      </x:c>
      <x:c r="CW32" s="149" t="str">
        <x:f t="shared" si="81"/>
        <x:v>#VALUE!</x:v>
      </x:c>
      <x:c r="CX32" s="149" t="str">
        <x:f t="shared" si="82"/>
        <x:v>#VALUE!</x:v>
      </x:c>
      <x:c r="CY32" s="149" t="str">
        <x:f t="shared" si="83"/>
        <x:v>#VALUE!</x:v>
      </x:c>
      <x:c r="CZ32" s="149" t="str">
        <x:f t="shared" si="84"/>
        <x:v>#VALUE!</x:v>
      </x:c>
      <x:c r="DA32" s="149" t="str">
        <x:f t="shared" si="85"/>
        <x:v>#VALUE!</x:v>
      </x:c>
      <x:c r="DB32" s="149" t="str">
        <x:f t="shared" si="86"/>
        <x:v>#VALUE!</x:v>
      </x:c>
      <x:c r="DC32" s="149" t="str">
        <x:f t="shared" si="87"/>
        <x:v>#VALUE!</x:v>
      </x:c>
      <x:c r="DD32" s="149" t="str">
        <x:f t="shared" si="88"/>
        <x:v>#VALUE!</x:v>
      </x:c>
      <x:c r="DE32" s="149" t="str">
        <x:f t="shared" si="89"/>
        <x:v>#VALUE!</x:v>
      </x:c>
      <x:c r="DF32" s="1210" t="str">
        <x:f t="shared" si="90"/>
        <x:v>#VALUE!</x:v>
      </x:c>
      <x:c r="DG32" s="1210" t="str">
        <x:f t="shared" si="91"/>
        <x:v>#VALUE!</x:v>
      </x:c>
      <x:c r="DH32" s="1210" t="str">
        <x:f t="shared" si="92"/>
        <x:v>#VALUE!</x:v>
      </x:c>
      <x:c r="DI32" s="149"/>
      <x:c r="DJ32" s="1255" t="n">
        <x:f t="shared" si="93"/>
        <x:v>2</x:v>
      </x:c>
      <x:c r="DK32" s="2097" t="n">
        <x:f t="shared" si="102"/>
        <x:v>0</x:v>
      </x:c>
      <x:c r="DL32" s="2098" t="n">
        <x:f t="shared" si="103"/>
        <x:v>0</x:v>
      </x:c>
      <x:c r="DM32" s="2097" t="str">
        <x:f t="shared" si="94"/>
        <x:v>#VALUE!</x:v>
      </x:c>
      <x:c r="DN32" s="2099" t="str">
        <x:f t="shared" si="14"/>
        <x:v>#VALUE!</x:v>
      </x:c>
      <x:c r="DO32" s="2089"/>
      <x:c r="DP32" s="2100" t="n">
        <x:f t="shared" si="95"/>
        <x:v>0</x:v>
      </x:c>
      <x:c r="DQ32" s="1861" t="n">
        <x:f t="shared" si="15"/>
        <x:v>346.42278</x:v>
      </x:c>
      <x:c r="DR32" s="1861" t="n">
        <x:f t="shared" si="16"/>
        <x:v>0.43884</x:v>
      </x:c>
      <x:c r="DS32" s="2101" t="str">
        <x:f t="shared" si="96"/>
        <x:v>#DIV/0!</x:v>
      </x:c>
      <x:c r="DT32" s="2102" t="str">
        <x:f t="shared" si="97"/>
        <x:v>#DIV/0!</x:v>
      </x:c>
      <x:c r="DU32" s="2103" t="str">
        <x:f t="shared" si="98"/>
        <x:v>#DIV/0!</x:v>
      </x:c>
      <x:c r="DV32" s="2104" t="str">
        <x:f t="shared" si="104"/>
        <x:v>#DIV/0!</x:v>
      </x:c>
    </x:row>
    <x:row r="33" ht="15.949999809265137" customHeight="1">
      <x:c r="A33" s="3064"/>
      <x:c r="B33" s="3065"/>
      <x:c r="C33" s="1829"/>
      <x:c r="D33" s="1830"/>
      <x:c r="E33" s="1098"/>
      <x:c r="F33" s="3066"/>
      <x:c r="G33" s="3067"/>
      <x:c r="H33" s="1845"/>
      <x:c r="I33" s="3068">
        <x:f t="shared" si="17"/>
      </x:c>
      <x:c r="J33" s="3069"/>
      <x:c r="K33" s="1831" t="str">
        <x:v>170</x:v>
      </x:c>
      <x:c r="L33" s="2205">
        <x:f t="shared" si="18"/>
      </x:c>
      <x:c r="M33" s="1838"/>
      <x:c r="N33" s="2208">
        <x:f t="shared" si="19"/>
      </x:c>
      <x:c r="O33" s="3070">
        <x:f t="shared" si="100"/>
      </x:c>
      <x:c r="P33" s="3071"/>
      <x:c r="Q33" s="285" t="n">
        <x:v>26.6</x:v>
      </x:c>
      <x:c r="R33" s="2094" t="n">
        <x:v>26.4</x:v>
      </x:c>
      <x:c r="S33" s="2105" t="n">
        <x:v>25.5</x:v>
      </x:c>
      <x:c r="T33" s="2095" t="n">
        <x:f t="shared" si="20"/>
        <x:v>26.166666666666668</x:v>
      </x:c>
      <x:c r="U33" s="2096"/>
      <x:c r="V33" s="2096"/>
      <x:c r="W33" s="2096"/>
      <x:c r="X33" s="286" t="str">
        <x:f t="shared" si="21"/>
        <x:v>#VALUE!</x:v>
      </x:c>
      <x:c r="Y33" s="2095"/>
      <x:c r="Z33" s="1583">
        <x:f t="shared" si="22"/>
      </x:c>
      <x:c r="AA33" s="1379" t="n">
        <x:f t="shared" si="23"/>
        <x:v>0</x:v>
      </x:c>
      <x:c r="AB33" s="1302">
        <x:f t="shared" si="24"/>
      </x:c>
      <x:c r="AC33" s="1582" t="str">
        <x:f t="shared" si="25"/>
        <x:v>#VALUE!</x:v>
      </x:c>
      <x:c r="AD33" s="1582" t="str">
        <x:f t="shared" si="26"/>
        <x:v>#VALUE!</x:v>
      </x:c>
      <x:c r="AE33" s="1368">
        <x:f t="shared" si="0"/>
      </x:c>
      <x:c r="AF33" s="149">
        <x:f t="shared" si="101"/>
      </x:c>
      <x:c r="AG33" s="149">
        <x:f t="shared" si="27"/>
      </x:c>
      <x:c r="AH33" s="1787" t="n">
        <x:v>0</x:v>
      </x:c>
      <x:c r="AI33" s="149" t="str">
        <x:f t="shared" si="28"/>
        <x:v>#VALUE!</x:v>
      </x:c>
      <x:c r="AJ33" s="1584" t="str">
        <x:f t="shared" si="29"/>
        <x:v>#VALUE!</x:v>
      </x:c>
      <x:c r="AK33" s="1302" t="str">
        <x:f t="shared" si="30"/>
        <x:v>#VALUE!</x:v>
      </x:c>
      <x:c r="AL33" s="149" t="str">
        <x:f t="shared" si="31"/>
        <x:v>#VALUE!</x:v>
      </x:c>
      <x:c r="AM33" s="149" t="str">
        <x:f t="shared" si="1"/>
        <x:v>#VALUE!</x:v>
      </x:c>
      <x:c r="AN33" s="149" t="str">
        <x:f t="shared" si="2"/>
        <x:v>#VALUE!</x:v>
      </x:c>
      <x:c r="AO33" s="149" t="str">
        <x:f t="shared" si="3"/>
        <x:v>#VALUE!</x:v>
      </x:c>
      <x:c r="AP33" s="149" t="str">
        <x:f t="shared" si="4"/>
        <x:v>#VALUE!</x:v>
      </x:c>
      <x:c r="AQ33" s="149" t="str">
        <x:f t="shared" si="32"/>
        <x:v>#VALUE!</x:v>
      </x:c>
      <x:c r="AR33" s="149" t="str">
        <x:f t="shared" si="33"/>
        <x:v>#VALUE!</x:v>
      </x:c>
      <x:c r="AS33" s="149" t="str">
        <x:f t="shared" si="34"/>
        <x:v>#VALUE!</x:v>
      </x:c>
      <x:c r="AT33" s="149" t="str">
        <x:f t="shared" si="35"/>
        <x:v>#VALUE!</x:v>
      </x:c>
      <x:c r="AU33" s="149" t="n">
        <x:f t="shared" si="36"/>
        <x:v>0</x:v>
      </x:c>
      <x:c r="AV33" s="149" t="str">
        <x:f t="shared" si="37"/>
        <x:v>#VALUE!</x:v>
      </x:c>
      <x:c r="AW33" s="149" t="str">
        <x:f t="shared" si="38"/>
        <x:v>#VALUE!</x:v>
      </x:c>
      <x:c r="AX33" s="1303" t="str">
        <x:f t="shared" si="39"/>
        <x:v>#VALUE!</x:v>
      </x:c>
      <x:c r="AY33" s="149" t="str">
        <x:f t="shared" si="40"/>
        <x:v>#VALUE!</x:v>
      </x:c>
      <x:c r="AZ33" s="149" t="str">
        <x:f t="shared" si="41"/>
        <x:v>#VALUE!</x:v>
      </x:c>
      <x:c r="BA33" s="149" t="str">
        <x:f t="shared" si="42"/>
        <x:v>#VALUE!</x:v>
      </x:c>
      <x:c r="BB33" s="149" t="str">
        <x:f t="shared" si="5"/>
        <x:v>#VALUE!</x:v>
      </x:c>
      <x:c r="BC33" s="149" t="str">
        <x:f t="shared" si="43"/>
        <x:v>#VALUE!</x:v>
      </x:c>
      <x:c r="BD33" s="149" t="str">
        <x:f t="shared" si="44"/>
        <x:v>#VALUE!</x:v>
      </x:c>
      <x:c r="BE33" s="149" t="str">
        <x:f t="shared" si="45"/>
        <x:v>#VALUE!</x:v>
      </x:c>
      <x:c r="BF33" s="149" t="str">
        <x:f t="shared" si="46"/>
        <x:v>#VALUE!</x:v>
      </x:c>
      <x:c r="BG33" s="149" t="str">
        <x:f t="shared" si="47"/>
        <x:v>#VALUE!</x:v>
      </x:c>
      <x:c r="BH33" s="149" t="str">
        <x:f t="shared" si="48"/>
        <x:v>#VALUE!</x:v>
      </x:c>
      <x:c r="BI33" s="149" t="str">
        <x:f t="shared" si="6"/>
        <x:v>#VALUE!</x:v>
      </x:c>
      <x:c r="BJ33" s="149" t="str">
        <x:f t="shared" si="7"/>
        <x:v>#VALUE!</x:v>
      </x:c>
      <x:c r="BK33" s="149" t="str">
        <x:f t="shared" si="8"/>
        <x:v>#VALUE!</x:v>
      </x:c>
      <x:c r="BL33" s="149" t="str">
        <x:f t="shared" si="49"/>
        <x:v>#VALUE!</x:v>
      </x:c>
      <x:c r="BM33" s="149" t="str">
        <x:f t="shared" si="50"/>
        <x:v>#VALUE!</x:v>
      </x:c>
      <x:c r="BN33" s="149" t="str">
        <x:f t="shared" si="51"/>
        <x:v>#VALUE!</x:v>
      </x:c>
      <x:c r="BO33" s="149" t="str">
        <x:f t="shared" si="52"/>
        <x:v>#VALUE!</x:v>
      </x:c>
      <x:c r="BP33" s="149" t="n">
        <x:f t="shared" si="53"/>
        <x:v>0</x:v>
      </x:c>
      <x:c r="BQ33" s="149" t="str">
        <x:f t="shared" si="54"/>
        <x:v>#VALUE!</x:v>
      </x:c>
      <x:c r="BR33" s="149" t="str">
        <x:f t="shared" si="55"/>
        <x:v>#VALUE!</x:v>
      </x:c>
      <x:c r="BS33" s="149" t="str">
        <x:f t="shared" si="56"/>
        <x:v>#VALUE!</x:v>
      </x:c>
      <x:c r="BT33" s="149" t="str">
        <x:f t="shared" si="57"/>
        <x:v>#VALUE!</x:v>
      </x:c>
      <x:c r="BU33" s="149" t="str">
        <x:f t="shared" si="58"/>
        <x:v>#VALUE!</x:v>
      </x:c>
      <x:c r="BV33" s="149" t="str">
        <x:f t="shared" si="59"/>
        <x:v>#VALUE!</x:v>
      </x:c>
      <x:c r="BW33" s="149" t="n">
        <x:f t="shared" si="9"/>
        <x:v>0</x:v>
      </x:c>
      <x:c r="BX33" s="149" t="str">
        <x:f t="shared" si="60"/>
        <x:v>#VALUE!</x:v>
      </x:c>
      <x:c r="BY33" s="149" t="str">
        <x:f t="shared" si="61"/>
        <x:v>#VALUE!</x:v>
      </x:c>
      <x:c r="BZ33" s="149" t="str">
        <x:f t="shared" si="62"/>
        <x:v>#VALUE!</x:v>
      </x:c>
      <x:c r="CA33" s="149" t="str">
        <x:f t="shared" si="63"/>
        <x:v>#VALUE!</x:v>
      </x:c>
      <x:c r="CB33" s="149" t="str">
        <x:f t="shared" si="64"/>
        <x:v>#VALUE!</x:v>
      </x:c>
      <x:c r="CC33" s="149" t="str">
        <x:f t="shared" si="65"/>
        <x:v>#VALUE!</x:v>
      </x:c>
      <x:c r="CD33" s="149" t="str">
        <x:f t="shared" si="10"/>
        <x:v>#VALUE!</x:v>
      </x:c>
      <x:c r="CE33" s="149" t="str">
        <x:f t="shared" si="11"/>
        <x:v>#VALUE!</x:v>
      </x:c>
      <x:c r="CF33" s="149" t="str">
        <x:f t="shared" si="12"/>
        <x:v>#VALUE!</x:v>
      </x:c>
      <x:c r="CG33" s="149" t="str">
        <x:f t="shared" si="66"/>
        <x:v>#VALUE!</x:v>
      </x:c>
      <x:c r="CH33" s="149" t="str">
        <x:f t="shared" si="67"/>
        <x:v>#VALUE!</x:v>
      </x:c>
      <x:c r="CI33" s="149" t="str">
        <x:f t="shared" si="68"/>
        <x:v>#VALUE!</x:v>
      </x:c>
      <x:c r="CJ33" s="149" t="str">
        <x:f t="shared" si="69"/>
        <x:v>#VALUE!</x:v>
      </x:c>
      <x:c r="CK33" s="149" t="n">
        <x:f t="shared" si="70"/>
        <x:v>0</x:v>
      </x:c>
      <x:c r="CL33" s="149" t="str">
        <x:f t="shared" si="71"/>
        <x:v>#VALUE!</x:v>
      </x:c>
      <x:c r="CM33" s="149" t="str">
        <x:f t="shared" si="72"/>
        <x:v>#VALUE!</x:v>
      </x:c>
      <x:c r="CN33" s="149" t="str">
        <x:f t="shared" si="73"/>
        <x:v>#VALUE!</x:v>
      </x:c>
      <x:c r="CO33" s="149" t="str">
        <x:f t="shared" si="74"/>
        <x:v>#VALUE!</x:v>
      </x:c>
      <x:c r="CP33" s="149" t="str">
        <x:f t="shared" si="75"/>
        <x:v>#VALUE!</x:v>
      </x:c>
      <x:c r="CQ33" s="149" t="str">
        <x:f t="shared" si="76"/>
        <x:v>#VALUE!</x:v>
      </x:c>
      <x:c r="CR33" s="149" t="str">
        <x:f t="shared" si="13"/>
        <x:v>#VALUE!</x:v>
      </x:c>
      <x:c r="CS33" s="149" t="str">
        <x:f t="shared" si="77"/>
        <x:v>#VALUE!</x:v>
      </x:c>
      <x:c r="CT33" s="149" t="str">
        <x:f t="shared" si="78"/>
        <x:v>#VALUE!</x:v>
      </x:c>
      <x:c r="CU33" s="149" t="str">
        <x:f t="shared" si="79"/>
        <x:v>#VALUE!</x:v>
      </x:c>
      <x:c r="CV33" s="149" t="str">
        <x:f t="shared" si="80"/>
        <x:v>#VALUE!</x:v>
      </x:c>
      <x:c r="CW33" s="149" t="str">
        <x:f t="shared" si="81"/>
        <x:v>#VALUE!</x:v>
      </x:c>
      <x:c r="CX33" s="149" t="str">
        <x:f t="shared" si="82"/>
        <x:v>#VALUE!</x:v>
      </x:c>
      <x:c r="CY33" s="149" t="str">
        <x:f t="shared" si="83"/>
        <x:v>#VALUE!</x:v>
      </x:c>
      <x:c r="CZ33" s="149" t="str">
        <x:f t="shared" si="84"/>
        <x:v>#VALUE!</x:v>
      </x:c>
      <x:c r="DA33" s="149" t="str">
        <x:f t="shared" si="85"/>
        <x:v>#VALUE!</x:v>
      </x:c>
      <x:c r="DB33" s="149" t="str">
        <x:f t="shared" si="86"/>
        <x:v>#VALUE!</x:v>
      </x:c>
      <x:c r="DC33" s="149" t="str">
        <x:f t="shared" si="87"/>
        <x:v>#VALUE!</x:v>
      </x:c>
      <x:c r="DD33" s="149" t="str">
        <x:f t="shared" si="88"/>
        <x:v>#VALUE!</x:v>
      </x:c>
      <x:c r="DE33" s="149" t="str">
        <x:f t="shared" si="89"/>
        <x:v>#VALUE!</x:v>
      </x:c>
      <x:c r="DF33" s="1210" t="str">
        <x:f t="shared" si="90"/>
        <x:v>#VALUE!</x:v>
      </x:c>
      <x:c r="DG33" s="1210" t="str">
        <x:f t="shared" si="91"/>
        <x:v>#VALUE!</x:v>
      </x:c>
      <x:c r="DH33" s="1210" t="str">
        <x:f t="shared" si="92"/>
        <x:v>#VALUE!</x:v>
      </x:c>
      <x:c r="DI33" s="149"/>
      <x:c r="DJ33" s="1255" t="str">
        <x:f t="shared" si="93"/>
        <x:v>#VALUE!</x:v>
      </x:c>
      <x:c r="DK33" s="2097" t="str">
        <x:f t="shared" si="102"/>
        <x:v>#VALUE!</x:v>
      </x:c>
      <x:c r="DL33" s="2098" t="str">
        <x:f t="shared" si="103"/>
        <x:v>#VALUE!</x:v>
      </x:c>
      <x:c r="DM33" s="2097" t="str">
        <x:f t="shared" si="94"/>
        <x:v>#VALUE!</x:v>
      </x:c>
      <x:c r="DN33" s="2099" t="str">
        <x:f t="shared" si="14"/>
        <x:v>#VALUE!</x:v>
      </x:c>
      <x:c r="DO33" s="2089"/>
      <x:c r="DP33" s="2100" t="str">
        <x:f t="shared" si="95"/>
        <x:v>#VALUE!</x:v>
      </x:c>
      <x:c r="DQ33" s="1861" t="str">
        <x:f t="shared" si="15"/>
        <x:v>#VALUE!</x:v>
      </x:c>
      <x:c r="DR33" s="1861" t="str">
        <x:f t="shared" si="16"/>
        <x:v>#VALUE!</x:v>
      </x:c>
      <x:c r="DS33" s="2101" t="str">
        <x:f t="shared" si="96"/>
        <x:v>#VALUE!</x:v>
      </x:c>
      <x:c r="DT33" s="2102" t="str">
        <x:f t="shared" si="97"/>
        <x:v>#VALUE!</x:v>
      </x:c>
      <x:c r="DU33" s="2103" t="str">
        <x:f t="shared" si="98"/>
        <x:v>#VALUE!</x:v>
      </x:c>
      <x:c r="DV33" s="2104" t="str">
        <x:f t="shared" si="104"/>
        <x:v>#VALUE!</x:v>
      </x:c>
    </x:row>
    <x:row r="34" ht="15.949999809265137" customHeight="1">
      <x:c r="A34" s="3145"/>
      <x:c r="B34" s="3146"/>
      <x:c r="C34" s="1839"/>
      <x:c r="D34" s="1840"/>
      <x:c r="E34" s="1841"/>
      <x:c r="F34" s="3147"/>
      <x:c r="G34" s="3147"/>
      <x:c r="H34" s="1846"/>
      <x:c r="I34" s="3148">
        <x:f t="shared" si="17"/>
      </x:c>
      <x:c r="J34" s="3149"/>
      <x:c r="K34" s="1842" t="str">
        <x:v>170</x:v>
      </x:c>
      <x:c r="L34" s="2206">
        <x:f t="shared" si="18"/>
      </x:c>
      <x:c r="M34" s="1843"/>
      <x:c r="N34" s="2209">
        <x:f t="shared" si="19"/>
      </x:c>
      <x:c r="O34" s="3150">
        <x:f t="shared" si="100"/>
      </x:c>
      <x:c r="P34" s="3151"/>
      <x:c r="Q34" s="285" t="n">
        <x:v>26.6</x:v>
      </x:c>
      <x:c r="R34" s="2094" t="n">
        <x:v>26.4</x:v>
      </x:c>
      <x:c r="S34" s="2105" t="n">
        <x:v>25.5</x:v>
      </x:c>
      <x:c r="T34" s="2095" t="n">
        <x:f t="shared" si="20"/>
        <x:v>26.166666666666668</x:v>
      </x:c>
      <x:c r="U34" s="2096"/>
      <x:c r="V34" s="2096"/>
      <x:c r="W34" s="2096"/>
      <x:c r="X34" s="286" t="str">
        <x:f t="shared" si="21"/>
        <x:v>#VALUE!</x:v>
      </x:c>
      <x:c r="Y34" s="2095"/>
      <x:c r="Z34" s="1583">
        <x:f t="shared" si="22"/>
      </x:c>
      <x:c r="AA34" s="1379" t="n">
        <x:f t="shared" si="23"/>
        <x:v>0</x:v>
      </x:c>
      <x:c r="AB34" s="1302">
        <x:f t="shared" si="24"/>
      </x:c>
      <x:c r="AC34" s="1582" t="str">
        <x:f t="shared" si="25"/>
        <x:v>#VALUE!</x:v>
      </x:c>
      <x:c r="AD34" s="1582" t="str">
        <x:f t="shared" si="26"/>
        <x:v>#VALUE!</x:v>
      </x:c>
      <x:c r="AE34" s="1368">
        <x:f t="shared" si="0"/>
      </x:c>
      <x:c r="AF34" s="149">
        <x:f t="shared" si="101"/>
      </x:c>
      <x:c r="AG34" s="149">
        <x:f t="shared" si="27"/>
      </x:c>
      <x:c r="AH34" s="1787" t="n">
        <x:v>0</x:v>
      </x:c>
      <x:c r="AI34" s="149" t="str">
        <x:f t="shared" si="28"/>
        <x:v>#VALUE!</x:v>
      </x:c>
      <x:c r="AJ34" s="1584" t="str">
        <x:f t="shared" si="29"/>
        <x:v>#VALUE!</x:v>
      </x:c>
      <x:c r="AK34" s="1302" t="str">
        <x:f t="shared" si="30"/>
        <x:v>#VALUE!</x:v>
      </x:c>
      <x:c r="AL34" s="149" t="str">
        <x:f t="shared" si="31"/>
        <x:v>#VALUE!</x:v>
      </x:c>
      <x:c r="AM34" s="149" t="str">
        <x:f t="shared" si="1"/>
        <x:v>#VALUE!</x:v>
      </x:c>
      <x:c r="AN34" s="149" t="str">
        <x:f t="shared" si="2"/>
        <x:v>#VALUE!</x:v>
      </x:c>
      <x:c r="AO34" s="149" t="str">
        <x:f t="shared" si="3"/>
        <x:v>#VALUE!</x:v>
      </x:c>
      <x:c r="AP34" s="149" t="str">
        <x:f t="shared" si="4"/>
        <x:v>#VALUE!</x:v>
      </x:c>
      <x:c r="AQ34" s="149" t="str">
        <x:f t="shared" si="32"/>
        <x:v>#VALUE!</x:v>
      </x:c>
      <x:c r="AR34" s="149" t="str">
        <x:f t="shared" si="33"/>
        <x:v>#VALUE!</x:v>
      </x:c>
      <x:c r="AS34" s="149" t="str">
        <x:f t="shared" si="34"/>
        <x:v>#VALUE!</x:v>
      </x:c>
      <x:c r="AT34" s="149" t="str">
        <x:f t="shared" si="35"/>
        <x:v>#VALUE!</x:v>
      </x:c>
      <x:c r="AU34" s="149" t="n">
        <x:f t="shared" si="36"/>
        <x:v>0</x:v>
      </x:c>
      <x:c r="AV34" s="149" t="str">
        <x:f t="shared" si="37"/>
        <x:v>#VALUE!</x:v>
      </x:c>
      <x:c r="AW34" s="149" t="str">
        <x:f t="shared" si="38"/>
        <x:v>#VALUE!</x:v>
      </x:c>
      <x:c r="AX34" s="1303" t="str">
        <x:f t="shared" si="39"/>
        <x:v>#VALUE!</x:v>
      </x:c>
      <x:c r="AY34" s="149" t="str">
        <x:f t="shared" si="40"/>
        <x:v>#VALUE!</x:v>
      </x:c>
      <x:c r="AZ34" s="149" t="str">
        <x:f t="shared" si="41"/>
        <x:v>#VALUE!</x:v>
      </x:c>
      <x:c r="BA34" s="149" t="str">
        <x:f t="shared" si="42"/>
        <x:v>#VALUE!</x:v>
      </x:c>
      <x:c r="BB34" s="149" t="str">
        <x:f t="shared" si="5"/>
        <x:v>#VALUE!</x:v>
      </x:c>
      <x:c r="BC34" s="149" t="str">
        <x:f t="shared" si="43"/>
        <x:v>#VALUE!</x:v>
      </x:c>
      <x:c r="BD34" s="149" t="str">
        <x:f t="shared" si="44"/>
        <x:v>#VALUE!</x:v>
      </x:c>
      <x:c r="BE34" s="149" t="str">
        <x:f t="shared" si="45"/>
        <x:v>#VALUE!</x:v>
      </x:c>
      <x:c r="BF34" s="149" t="str">
        <x:f t="shared" si="46"/>
        <x:v>#VALUE!</x:v>
      </x:c>
      <x:c r="BG34" s="149" t="str">
        <x:f t="shared" si="47"/>
        <x:v>#VALUE!</x:v>
      </x:c>
      <x:c r="BH34" s="149" t="str">
        <x:f t="shared" si="48"/>
        <x:v>#VALUE!</x:v>
      </x:c>
      <x:c r="BI34" s="149" t="str">
        <x:f t="shared" si="6"/>
        <x:v>#VALUE!</x:v>
      </x:c>
      <x:c r="BJ34" s="149" t="str">
        <x:f t="shared" si="7"/>
        <x:v>#VALUE!</x:v>
      </x:c>
      <x:c r="BK34" s="149" t="str">
        <x:f t="shared" si="8"/>
        <x:v>#VALUE!</x:v>
      </x:c>
      <x:c r="BL34" s="149" t="str">
        <x:f t="shared" si="49"/>
        <x:v>#VALUE!</x:v>
      </x:c>
      <x:c r="BM34" s="149" t="str">
        <x:f t="shared" si="50"/>
        <x:v>#VALUE!</x:v>
      </x:c>
      <x:c r="BN34" s="149" t="str">
        <x:f t="shared" si="51"/>
        <x:v>#VALUE!</x:v>
      </x:c>
      <x:c r="BO34" s="149" t="str">
        <x:f t="shared" si="52"/>
        <x:v>#VALUE!</x:v>
      </x:c>
      <x:c r="BP34" s="149" t="n">
        <x:f t="shared" si="53"/>
        <x:v>0</x:v>
      </x:c>
      <x:c r="BQ34" s="149" t="str">
        <x:f t="shared" si="54"/>
        <x:v>#VALUE!</x:v>
      </x:c>
      <x:c r="BR34" s="149" t="str">
        <x:f t="shared" si="55"/>
        <x:v>#VALUE!</x:v>
      </x:c>
      <x:c r="BS34" s="149" t="str">
        <x:f t="shared" si="56"/>
        <x:v>#VALUE!</x:v>
      </x:c>
      <x:c r="BT34" s="149" t="str">
        <x:f t="shared" si="57"/>
        <x:v>#VALUE!</x:v>
      </x:c>
      <x:c r="BU34" s="149" t="str">
        <x:f t="shared" si="58"/>
        <x:v>#VALUE!</x:v>
      </x:c>
      <x:c r="BV34" s="149" t="str">
        <x:f t="shared" si="59"/>
        <x:v>#VALUE!</x:v>
      </x:c>
      <x:c r="BW34" s="149" t="n">
        <x:f t="shared" si="9"/>
        <x:v>0</x:v>
      </x:c>
      <x:c r="BX34" s="149" t="str">
        <x:f t="shared" si="60"/>
        <x:v>#VALUE!</x:v>
      </x:c>
      <x:c r="BY34" s="149" t="str">
        <x:f t="shared" si="61"/>
        <x:v>#VALUE!</x:v>
      </x:c>
      <x:c r="BZ34" s="149" t="str">
        <x:f t="shared" si="62"/>
        <x:v>#VALUE!</x:v>
      </x:c>
      <x:c r="CA34" s="149" t="str">
        <x:f t="shared" si="63"/>
        <x:v>#VALUE!</x:v>
      </x:c>
      <x:c r="CB34" s="149" t="str">
        <x:f t="shared" si="64"/>
        <x:v>#VALUE!</x:v>
      </x:c>
      <x:c r="CC34" s="149" t="str">
        <x:f t="shared" si="65"/>
        <x:v>#VALUE!</x:v>
      </x:c>
      <x:c r="CD34" s="149" t="str">
        <x:f t="shared" si="10"/>
        <x:v>#VALUE!</x:v>
      </x:c>
      <x:c r="CE34" s="149" t="str">
        <x:f t="shared" si="11"/>
        <x:v>#VALUE!</x:v>
      </x:c>
      <x:c r="CF34" s="149" t="str">
        <x:f t="shared" si="12"/>
        <x:v>#VALUE!</x:v>
      </x:c>
      <x:c r="CG34" s="149" t="str">
        <x:f t="shared" si="66"/>
        <x:v>#VALUE!</x:v>
      </x:c>
      <x:c r="CH34" s="149" t="str">
        <x:f t="shared" si="67"/>
        <x:v>#VALUE!</x:v>
      </x:c>
      <x:c r="CI34" s="149" t="str">
        <x:f t="shared" si="68"/>
        <x:v>#VALUE!</x:v>
      </x:c>
      <x:c r="CJ34" s="149" t="str">
        <x:f t="shared" si="69"/>
        <x:v>#VALUE!</x:v>
      </x:c>
      <x:c r="CK34" s="149" t="n">
        <x:f t="shared" si="70"/>
        <x:v>0</x:v>
      </x:c>
      <x:c r="CL34" s="149" t="str">
        <x:f t="shared" si="71"/>
        <x:v>#VALUE!</x:v>
      </x:c>
      <x:c r="CM34" s="149" t="str">
        <x:f t="shared" si="72"/>
        <x:v>#VALUE!</x:v>
      </x:c>
      <x:c r="CN34" s="149" t="str">
        <x:f t="shared" si="73"/>
        <x:v>#VALUE!</x:v>
      </x:c>
      <x:c r="CO34" s="149" t="str">
        <x:f t="shared" si="74"/>
        <x:v>#VALUE!</x:v>
      </x:c>
      <x:c r="CP34" s="149" t="str">
        <x:f t="shared" si="75"/>
        <x:v>#VALUE!</x:v>
      </x:c>
      <x:c r="CQ34" s="149" t="str">
        <x:f t="shared" si="76"/>
        <x:v>#VALUE!</x:v>
      </x:c>
      <x:c r="CR34" s="149" t="str">
        <x:f t="shared" si="13"/>
        <x:v>#VALUE!</x:v>
      </x:c>
      <x:c r="CS34" s="149" t="str">
        <x:f t="shared" si="77"/>
        <x:v>#VALUE!</x:v>
      </x:c>
      <x:c r="CT34" s="149" t="str">
        <x:f t="shared" si="78"/>
        <x:v>#VALUE!</x:v>
      </x:c>
      <x:c r="CU34" s="149" t="str">
        <x:f t="shared" si="79"/>
        <x:v>#VALUE!</x:v>
      </x:c>
      <x:c r="CV34" s="149" t="str">
        <x:f t="shared" si="80"/>
        <x:v>#VALUE!</x:v>
      </x:c>
      <x:c r="CW34" s="149" t="str">
        <x:f t="shared" si="81"/>
        <x:v>#VALUE!</x:v>
      </x:c>
      <x:c r="CX34" s="149" t="str">
        <x:f t="shared" si="82"/>
        <x:v>#VALUE!</x:v>
      </x:c>
      <x:c r="CY34" s="149" t="str">
        <x:f t="shared" si="83"/>
        <x:v>#VALUE!</x:v>
      </x:c>
      <x:c r="CZ34" s="149" t="str">
        <x:f t="shared" si="84"/>
        <x:v>#VALUE!</x:v>
      </x:c>
      <x:c r="DA34" s="149" t="str">
        <x:f t="shared" si="85"/>
        <x:v>#VALUE!</x:v>
      </x:c>
      <x:c r="DB34" s="149" t="str">
        <x:f t="shared" si="86"/>
        <x:v>#VALUE!</x:v>
      </x:c>
      <x:c r="DC34" s="149" t="str">
        <x:f t="shared" si="87"/>
        <x:v>#VALUE!</x:v>
      </x:c>
      <x:c r="DD34" s="149" t="str">
        <x:f t="shared" si="88"/>
        <x:v>#VALUE!</x:v>
      </x:c>
      <x:c r="DE34" s="149" t="str">
        <x:f t="shared" si="89"/>
        <x:v>#VALUE!</x:v>
      </x:c>
      <x:c r="DF34" s="1210" t="str">
        <x:f t="shared" si="90"/>
        <x:v>#VALUE!</x:v>
      </x:c>
      <x:c r="DG34" s="1210" t="str">
        <x:f t="shared" si="91"/>
        <x:v>#VALUE!</x:v>
      </x:c>
      <x:c r="DH34" s="1210" t="str">
        <x:f t="shared" si="92"/>
        <x:v>#VALUE!</x:v>
      </x:c>
      <x:c r="DI34" s="149"/>
      <x:c r="DJ34" s="1255" t="str">
        <x:f t="shared" si="93"/>
        <x:v>#VALUE!</x:v>
      </x:c>
      <x:c r="DK34" s="2097" t="str">
        <x:f t="shared" si="102"/>
        <x:v>#VALUE!</x:v>
      </x:c>
      <x:c r="DL34" s="2098" t="str">
        <x:f t="shared" si="103"/>
        <x:v>#VALUE!</x:v>
      </x:c>
      <x:c r="DM34" s="2097" t="str">
        <x:f t="shared" si="94"/>
        <x:v>#VALUE!</x:v>
      </x:c>
      <x:c r="DN34" s="2099" t="str">
        <x:f t="shared" si="14"/>
        <x:v>#VALUE!</x:v>
      </x:c>
      <x:c r="DO34" s="2089"/>
      <x:c r="DP34" s="2100" t="str">
        <x:f t="shared" si="95"/>
        <x:v>#VALUE!</x:v>
      </x:c>
      <x:c r="DQ34" s="1861" t="str">
        <x:f t="shared" si="15"/>
        <x:v>#VALUE!</x:v>
      </x:c>
      <x:c r="DR34" s="1861" t="str">
        <x:f t="shared" si="16"/>
        <x:v>#VALUE!</x:v>
      </x:c>
      <x:c r="DS34" s="2101" t="str">
        <x:f t="shared" si="96"/>
        <x:v>#VALUE!</x:v>
      </x:c>
      <x:c r="DT34" s="2102" t="str">
        <x:f t="shared" si="97"/>
        <x:v>#VALUE!</x:v>
      </x:c>
      <x:c r="DU34" s="2103" t="str">
        <x:f t="shared" si="98"/>
        <x:v>#VALUE!</x:v>
      </x:c>
      <x:c r="DV34" s="2104" t="str">
        <x:f t="shared" si="104"/>
        <x:v>#VALUE!</x:v>
      </x:c>
    </x:row>
    <x:row r="35" ht="18" customHeight="1">
      <x:c r="A35" s="3273" t="str">
        <x:v>TOTALS</x:v>
      </x:c>
      <x:c r="B35" s="3273"/>
      <x:c r="C35" s="3273"/>
      <x:c r="D35" s="3273"/>
      <x:c r="E35" s="2199" t="n">
        <x:v>6127.321</x:v>
      </x:c>
      <x:c r="F35" s="3274"/>
      <x:c r="G35" s="3274"/>
      <x:c r="H35" s="2200" t="n">
        <x:v>2.02</x:v>
      </x:c>
      <x:c r="I35" s="3129" t="n">
        <x:v>38526.99</x:v>
      </x:c>
      <x:c r="J35" s="3130"/>
      <x:c r="K35" s="2201" t="n">
        <x:v>34.9</x:v>
      </x:c>
      <x:c r="L35" s="2202" t="n">
        <x:v>78.1</x:v>
      </x:c>
      <x:c r="M35" s="2289" t="n">
        <x:v>0</x:v>
      </x:c>
      <x:c r="N35" s="2203" t="n">
        <x:v>0.9913974592876319</x:v>
      </x:c>
      <x:c r="O35" s="3131" t="n">
        <x:v>38195.56</x:v>
      </x:c>
      <x:c r="P35" s="3132"/>
      <x:c r="Q35" s="285"/>
      <x:c r="R35" s="2107"/>
      <x:c r="S35" s="2108"/>
      <x:c r="T35" s="2108"/>
      <x:c r="U35" s="2108"/>
      <x:c r="V35" s="2108"/>
      <x:c r="W35" s="2108"/>
      <x:c r="X35" s="2108"/>
      <x:c r="Y35" s="2108"/>
      <x:c r="Z35" s="1368"/>
      <x:c r="AA35" s="1379" t="n">
        <x:f t="shared" si="23"/>
        <x:v>0</x:v>
      </x:c>
      <x:c r="AB35" s="1302"/>
      <x:c r="AC35" s="1210"/>
      <x:c r="AD35" s="1210"/>
      <x:c r="AE35" s="1368"/>
      <x:c r="AF35" s="149"/>
      <x:c r="AG35" s="149"/>
      <x:c r="AH35" s="149"/>
      <x:c r="AI35" s="149" t="n">
        <x:v>2</x:v>
      </x:c>
      <x:c r="AJ35" s="1584" t="n">
        <x:f t="shared" si="29"/>
        <x:v>849.5238221153845</x:v>
      </x:c>
      <x:c r="AK35" s="1302" t="n">
        <x:v>15</x:v>
      </x:c>
      <x:c r="AL35" s="149" t="n">
        <x:v>0.023809523809523808</x:v>
      </x:c>
      <x:c r="AM35" s="149" t="n">
        <x:f t="shared" si="1"/>
        <x:v>59.00662131626912</x:v>
      </x:c>
      <x:c r="AN35" s="149" t="n">
        <x:f t="shared" si="2"/>
        <x:v>103.872</x:v>
      </x:c>
      <x:c r="AO35" s="149" t="n">
        <x:f t="shared" si="3"/>
        <x:v>0.2701</x:v>
      </x:c>
      <x:c r="AP35" s="149" t="n">
        <x:f t="shared" si="4"/>
        <x:v>0</x:v>
      </x:c>
      <x:c r="AQ35" s="149" t="n">
        <x:v>9.894950197419696e-7</x:v>
      </x:c>
      <x:c r="AR35" s="149" t="n">
        <x:v>2</x:v>
      </x:c>
      <x:c r="AS35" s="149" t="n">
        <x:v>849.524662714394</x:v>
      </x:c>
      <x:c r="AT35" s="149" t="n">
        <x:v>0.00046187091021672607</x:v>
      </x:c>
      <x:c r="AU35" s="149" t="n">
        <x:f t="shared" si="36"/>
        <x:v>0</x:v>
      </x:c>
      <x:c r="AV35" s="149" t="n">
        <x:v>1</x:v>
      </x:c>
      <x:c r="AW35" s="149" t="n">
        <x:v>0.4087634069836569</x:v>
      </x:c>
      <x:c r="AX35" s="1303" t="n">
        <x:v>1</x:v>
      </x:c>
      <x:c r="AY35" s="149" t="n">
        <x:v>1</x:v>
      </x:c>
      <x:c r="AZ35" s="149" t="n">
        <x:v>849.5238221153845</x:v>
      </x:c>
      <x:c r="BA35" s="149" t="n">
        <x:v>0</x:v>
      </x:c>
      <x:c r="BB35" s="149" t="n">
        <x:f t="shared" si="5"/>
        <x:v>1.3</x:v>
      </x:c>
      <x:c r="BC35" s="149" t="n">
        <x:v>0</x:v>
      </x:c>
      <x:c r="BD35" s="149" t="n">
        <x:v>0</x:v>
      </x:c>
      <x:c r="BE35" s="149" t="n">
        <x:v>0</x:v>
      </x:c>
      <x:c r="BF35" s="149" t="n">
        <x:v>0</x:v>
      </x:c>
      <x:c r="BG35" s="149" t="n">
        <x:v>849.5238221153845</x:v>
      </x:c>
      <x:c r="BH35" s="149" t="n">
        <x:v>2</x:v>
      </x:c>
      <x:c r="BI35" s="149" t="n">
        <x:f t="shared" si="6"/>
        <x:v>103.872</x:v>
      </x:c>
      <x:c r="BJ35" s="149" t="n">
        <x:f t="shared" si="7"/>
        <x:v>0.2701</x:v>
      </x:c>
      <x:c r="BK35" s="149" t="n">
        <x:f t="shared" si="8"/>
        <x:v>0</x:v>
      </x:c>
      <x:c r="BL35" s="149" t="n">
        <x:v>0.0000031753193955665825</x:v>
      </x:c>
      <x:c r="BM35" s="149" t="n">
        <x:v>1.3116206266127162</x:v>
      </x:c>
      <x:c r="BN35" s="149" t="n">
        <x:v>849.526519624754</x:v>
      </x:c>
      <x:c r="BO35" s="149" t="n">
        <x:v>0.00046186958605036606</x:v>
      </x:c>
      <x:c r="BP35" s="149" t="n">
        <x:f t="shared" si="53"/>
        <x:v>0</x:v>
      </x:c>
      <x:c r="BQ35" s="149" t="n">
        <x:v>1</x:v>
      </x:c>
      <x:c r="BR35" s="149" t="n">
        <x:v>0.4087614411840446</x:v>
      </x:c>
      <x:c r="BS35" s="149" t="n">
        <x:v>1</x:v>
      </x:c>
      <x:c r="BT35" s="149" t="n">
        <x:v>1</x:v>
      </x:c>
      <x:c r="BU35" s="149" t="n">
        <x:v>849.5238221153845</x:v>
      </x:c>
      <x:c r="BV35" s="149" t="n">
        <x:v>0</x:v>
      </x:c>
      <x:c r="BW35" s="149" t="n">
        <x:f t="shared" si="9"/>
        <x:v>1.3</x:v>
      </x:c>
      <x:c r="BX35" s="149" t="n">
        <x:v>0</x:v>
      </x:c>
      <x:c r="BY35" s="149" t="n">
        <x:v>0</x:v>
      </x:c>
      <x:c r="BZ35" s="149" t="n">
        <x:v>0</x:v>
      </x:c>
      <x:c r="CA35" s="149" t="n">
        <x:v>0</x:v>
      </x:c>
      <x:c r="CB35" s="149" t="n">
        <x:v>849.5238221153845</x:v>
      </x:c>
      <x:c r="CC35" s="149" t="n">
        <x:v>2</x:v>
      </x:c>
      <x:c r="CD35" s="149" t="n">
        <x:f t="shared" si="10"/>
        <x:v>103.872</x:v>
      </x:c>
      <x:c r="CE35" s="149" t="n">
        <x:f t="shared" si="11"/>
        <x:v>0.2701</x:v>
      </x:c>
      <x:c r="CF35" s="149" t="n">
        <x:f t="shared" si="12"/>
        <x:v>0</x:v>
      </x:c>
      <x:c r="CG35" s="149" t="n">
        <x:v>0.0000031753193955665825</x:v>
      </x:c>
      <x:c r="CH35" s="149" t="n">
        <x:v>1.3116206266127162</x:v>
      </x:c>
      <x:c r="CI35" s="149" t="n">
        <x:v>849.5238221153845</x:v>
      </x:c>
      <x:c r="CJ35" s="149" t="n">
        <x:v>0.00046187150965185705</x:v>
      </x:c>
      <x:c r="CK35" s="149" t="n">
        <x:f t="shared" si="70"/>
        <x:v>0</x:v>
      </x:c>
      <x:c r="CL35" s="149" t="n">
        <x:v>1</x:v>
      </x:c>
      <x:c r="CM35" s="149" t="n">
        <x:v>0.4087642968827525</x:v>
      </x:c>
      <x:c r="CN35" s="149" t="n">
        <x:v>1</x:v>
      </x:c>
      <x:c r="CO35" s="149" t="n">
        <x:v>1</x:v>
      </x:c>
      <x:c r="CP35" s="149" t="n">
        <x:v>849.5238221153845</x:v>
      </x:c>
      <x:c r="CQ35" s="149" t="n">
        <x:v>0</x:v>
      </x:c>
      <x:c r="CR35" s="149" t="n">
        <x:f t="shared" si="13"/>
        <x:v>1.3</x:v>
      </x:c>
      <x:c r="CS35" s="149" t="n">
        <x:v>0</x:v>
      </x:c>
      <x:c r="CT35" s="149" t="n">
        <x:v>0</x:v>
      </x:c>
      <x:c r="CU35" s="149" t="n">
        <x:v>0</x:v>
      </x:c>
      <x:c r="CV35" s="149" t="n">
        <x:v>0</x:v>
      </x:c>
      <x:c r="CW35" s="149" t="n">
        <x:v>849.5238221153845</x:v>
      </x:c>
      <x:c r="CX35" s="149" t="n">
        <x:v>1</x:v>
      </x:c>
      <x:c r="CY35" s="149" t="n">
        <x:v>0.00046187150965185705</x:v>
      </x:c>
      <x:c r="CZ35" s="149" t="n">
        <x:v>-1.000253580703216</x:v>
      </x:c>
      <x:c r="DA35" s="149" t="n">
        <x:v>1.0004619268870771</x:v>
      </x:c>
      <x:c r="DB35" s="149" t="n">
        <x:v>0.4983183379581512</x:v>
      </x:c>
      <x:c r="DC35" s="149" t="n">
        <x:v>1</x:v>
      </x:c>
      <x:c r="DD35" s="149" t="n">
        <x:v>1.000461926887077</x:v>
      </x:c>
      <x:c r="DE35" s="149" t="n">
        <x:v>1.0004619268870771</x:v>
      </x:c>
      <x:c r="DF35" s="1210" t="n">
        <x:v>1.00046</x:v>
      </x:c>
      <x:c r="DG35" s="1370" t="n">
        <x:v>1.0004</x:v>
      </x:c>
      <x:c r="DH35" s="1370" t="n">
        <x:v>1.0004</x:v>
      </x:c>
      <x:c r="DI35" s="149"/>
      <x:c r="DJ35" s="1255" t="n">
        <x:f t="shared" si="93"/>
        <x:v>5</x:v>
      </x:c>
      <x:c r="DK35" s="2097" t="n">
        <x:f t="shared" si="102"/>
        <x:v>35</x:v>
      </x:c>
      <x:c r="DL35" s="2098" t="n">
        <x:f t="shared" si="103"/>
        <x:v>849.0101981981982</x:v>
      </x:c>
      <x:c r="DM35" s="2097" t="n">
        <x:v>59</x:v>
      </x:c>
      <x:c r="DN35" s="2099" t="n">
        <x:f t="shared" si="14"/>
        <x:v>-1</x:v>
      </x:c>
      <x:c r="DO35" s="2089"/>
      <x:c r="DP35" s="2100" t="n">
        <x:v>849.01</x:v>
      </x:c>
      <x:c r="DQ35" s="1861" t="n">
        <x:f t="shared" si="15"/>
        <x:v>103.872</x:v>
      </x:c>
      <x:c r="DR35" s="1861" t="n">
        <x:f t="shared" si="16"/>
        <x:v>0.2701</x:v>
      </x:c>
      <x:c r="DS35" s="2101" t="n">
        <x:v>0.000144102953683</x:v>
      </x:c>
      <x:c r="DT35" s="2102" t="n">
        <x:v>0.000318135239868</x:v>
      </x:c>
      <x:c r="DU35" s="2103" t="n">
        <x:v>0.000462238193551</x:v>
      </x:c>
      <x:c r="DV35" s="2104" t="n">
        <x:v>1.0005</x:v>
      </x:c>
    </x:row>
    <x:row r="36" ht="14.25" customHeight="1">
      <x:c r="A36" s="2290"/>
      <x:c r="B36" s="2290"/>
      <x:c r="C36" s="2290"/>
      <x:c r="D36" s="2263"/>
      <x:c r="E36" s="2263"/>
      <x:c r="F36" s="2257"/>
      <x:c r="G36" s="2264"/>
      <x:c r="H36" s="2264"/>
      <x:c r="I36" s="2265"/>
      <x:c r="J36" s="2257"/>
      <x:c r="K36" s="2257"/>
      <x:c r="L36" s="2257"/>
      <x:c r="M36" s="2257"/>
      <x:c r="N36" s="2266" t="n">
        <x:v>1.00046</x:v>
      </x:c>
      <x:c r="O36" s="2267"/>
      <x:c r="P36" s="2257"/>
      <x:c r="Q36" s="2107"/>
      <x:c r="R36" s="2107"/>
      <x:c r="S36" s="2108"/>
      <x:c r="T36" s="2108"/>
      <x:c r="U36" s="2108"/>
      <x:c r="V36" s="2108"/>
      <x:c r="W36" s="2108"/>
      <x:c r="X36" s="2108"/>
      <x:c r="Y36" s="2108"/>
      <x:c r="Z36" s="1368"/>
      <x:c r="AA36" s="1302"/>
      <x:c r="AB36" s="1302"/>
      <x:c r="AC36" s="1210"/>
      <x:c r="AD36" s="1210"/>
      <x:c r="AE36" s="1368"/>
      <x:c r="AF36" s="149"/>
      <x:c r="AG36" s="149" t="str"/>
      <x:c r="AH36" s="149"/>
      <x:c r="AI36" s="149"/>
      <x:c r="AJ36" s="149"/>
      <x:c r="AK36" s="1302"/>
      <x:c r="AL36" s="149"/>
      <x:c r="AM36" s="149"/>
      <x:c r="AN36" s="149"/>
      <x:c r="AO36" s="149"/>
      <x:c r="AP36" s="149"/>
      <x:c r="AQ36" s="149"/>
      <x:c r="AR36" s="149"/>
      <x:c r="AS36" s="149"/>
      <x:c r="AT36" s="149"/>
      <x:c r="AU36" s="149"/>
      <x:c r="AV36" s="149"/>
      <x:c r="AW36" s="149"/>
      <x:c r="AX36" s="149"/>
      <x:c r="AY36" s="149"/>
      <x:c r="AZ36" s="149"/>
      <x:c r="BA36" s="149"/>
      <x:c r="BB36" s="149"/>
      <x:c r="BC36" s="149"/>
      <x:c r="BD36" s="149"/>
      <x:c r="BE36" s="149"/>
      <x:c r="BF36" s="149"/>
      <x:c r="BG36" s="149"/>
      <x:c r="BH36" s="149"/>
      <x:c r="BI36" s="149"/>
      <x:c r="BJ36" s="149"/>
      <x:c r="BK36" s="149"/>
      <x:c r="BL36" s="149"/>
      <x:c r="BM36" s="149"/>
      <x:c r="BN36" s="149"/>
      <x:c r="BO36" s="149"/>
      <x:c r="BP36" s="149"/>
      <x:c r="BQ36" s="149"/>
      <x:c r="BR36" s="149"/>
      <x:c r="BS36" s="149"/>
      <x:c r="BT36" s="149"/>
      <x:c r="BU36" s="149"/>
      <x:c r="BV36" s="149"/>
      <x:c r="BW36" s="149"/>
      <x:c r="BX36" s="149"/>
      <x:c r="BY36" s="149"/>
      <x:c r="BZ36" s="149"/>
      <x:c r="CA36" s="149"/>
      <x:c r="CB36" s="149"/>
      <x:c r="CC36" s="149"/>
      <x:c r="CD36" s="149"/>
      <x:c r="CE36" s="149"/>
      <x:c r="CF36" s="149"/>
      <x:c r="CG36" s="149"/>
      <x:c r="CH36" s="149"/>
      <x:c r="CI36" s="149"/>
      <x:c r="CJ36" s="149"/>
      <x:c r="CK36" s="149"/>
      <x:c r="CL36" s="149"/>
      <x:c r="CM36" s="149"/>
      <x:c r="CN36" s="149"/>
      <x:c r="CO36" s="149"/>
      <x:c r="CP36" s="149"/>
      <x:c r="CQ36" s="149"/>
      <x:c r="CR36" s="149"/>
      <x:c r="CS36" s="149"/>
      <x:c r="CT36" s="149"/>
      <x:c r="CU36" s="149"/>
      <x:c r="CV36" s="149"/>
      <x:c r="CW36" s="149"/>
      <x:c r="CX36" s="149"/>
      <x:c r="CY36" s="149"/>
      <x:c r="CZ36" s="149"/>
      <x:c r="DA36" s="149"/>
      <x:c r="DB36" s="149"/>
      <x:c r="DC36" s="149"/>
      <x:c r="DD36" s="149"/>
      <x:c r="DE36" s="149"/>
      <x:c r="DF36" s="149"/>
      <x:c r="DG36" s="1210"/>
      <x:c r="DH36" s="1210"/>
      <x:c r="DI36" s="149"/>
      <x:c r="DJ36" s="143"/>
      <x:c r="DK36" s="143"/>
      <x:c r="DL36" s="1312"/>
      <x:c r="DM36" s="143"/>
      <x:c r="DN36" s="143"/>
      <x:c r="DO36" s="143"/>
      <x:c r="DP36" s="143"/>
      <x:c r="DQ36" s="143"/>
      <x:c r="DR36" s="143"/>
      <x:c r="DS36" s="143"/>
      <x:c r="DT36" s="143"/>
      <x:c r="DU36" s="143"/>
      <x:c r="DV36" s="143"/>
    </x:row>
    <x:row r="37" ht="15" customHeight="1">
      <x:c r="A37" s="3133" t="str">
        <x:v>SUMMARY</x:v>
      </x:c>
      <x:c r="B37" s="3134"/>
      <x:c r="C37" s="3134"/>
      <x:c r="D37" s="3135"/>
      <x:c r="E37" s="3136" t="str">
        <x:v>QUANTITY</x:v>
      </x:c>
      <x:c r="F37" s="3137"/>
      <x:c r="G37" s="3138" t="str">
        <x:v>UNIT</x:v>
      </x:c>
      <x:c r="H37" s="3139"/>
      <x:c r="I37" s="3139"/>
      <x:c r="J37" s="3140"/>
      <x:c r="K37" s="2233" t="str">
        <x:v>SUMMARY ON BOARD</x:v>
      </x:c>
      <x:c r="L37" s="3141" t="str">
        <x:v>DRAFT m</x:v>
      </x:c>
      <x:c r="M37" s="3142"/>
      <x:c r="N37" s="3143" t="str">
        <x:v>SEA VALVE SEAL No.</x:v>
      </x:c>
      <x:c r="O37" s="3134"/>
      <x:c r="P37" s="3144"/>
      <x:c r="Q37" s="2116"/>
      <x:c r="R37" s="2116"/>
      <x:c r="S37" s="2117"/>
      <x:c r="T37" s="2117"/>
      <x:c r="U37" s="2117"/>
      <x:c r="V37" s="2117"/>
      <x:c r="W37" s="2117"/>
      <x:c r="X37" s="2117"/>
      <x:c r="Y37" s="2117"/>
      <x:c r="Z37" s="1368"/>
      <x:c r="AA37" s="1302"/>
      <x:c r="AB37" s="1302"/>
      <x:c r="AC37" s="149"/>
      <x:c r="AD37" s="149"/>
      <x:c r="AE37" s="1368"/>
      <x:c r="AF37" s="149"/>
      <x:c r="AG37" s="149"/>
      <x:c r="AH37" s="149"/>
      <x:c r="AI37" s="149"/>
      <x:c r="AJ37" s="149"/>
      <x:c r="AK37" s="149"/>
      <x:c r="AL37" s="149"/>
      <x:c r="AM37" s="149"/>
      <x:c r="AN37" s="149"/>
      <x:c r="AO37" s="149"/>
      <x:c r="AP37" s="149"/>
      <x:c r="AQ37" s="149"/>
      <x:c r="AR37" s="149"/>
      <x:c r="AS37" s="149"/>
      <x:c r="AT37" s="149"/>
      <x:c r="AU37" s="149"/>
      <x:c r="AV37" s="149"/>
      <x:c r="AW37" s="149"/>
      <x:c r="AX37" s="149"/>
      <x:c r="AY37" s="149"/>
      <x:c r="AZ37" s="149"/>
      <x:c r="BA37" s="149"/>
      <x:c r="BB37" s="149"/>
      <x:c r="BC37" s="149"/>
      <x:c r="BD37" s="149"/>
      <x:c r="BE37" s="149"/>
      <x:c r="BF37" s="149"/>
      <x:c r="BG37" s="149"/>
      <x:c r="BH37" s="149"/>
      <x:c r="BI37" s="149"/>
      <x:c r="BJ37" s="149"/>
      <x:c r="BK37" s="149"/>
      <x:c r="BL37" s="149"/>
      <x:c r="BM37" s="149"/>
      <x:c r="BN37" s="149"/>
      <x:c r="BO37" s="149"/>
      <x:c r="BP37" s="149"/>
      <x:c r="BQ37" s="149"/>
      <x:c r="BR37" s="149"/>
      <x:c r="BS37" s="149"/>
      <x:c r="BT37" s="149"/>
      <x:c r="BU37" s="149"/>
      <x:c r="BV37" s="149"/>
      <x:c r="BW37" s="149"/>
      <x:c r="BX37" s="149"/>
      <x:c r="BY37" s="149"/>
      <x:c r="BZ37" s="149"/>
      <x:c r="CA37" s="149"/>
      <x:c r="CB37" s="149"/>
      <x:c r="CC37" s="149"/>
      <x:c r="CD37" s="149"/>
      <x:c r="CE37" s="149"/>
      <x:c r="CF37" s="149"/>
      <x:c r="CG37" s="149"/>
      <x:c r="CH37" s="149"/>
      <x:c r="CI37" s="149"/>
      <x:c r="CJ37" s="149"/>
      <x:c r="CK37" s="149"/>
      <x:c r="CL37" s="149"/>
      <x:c r="CM37" s="149"/>
      <x:c r="CN37" s="149"/>
      <x:c r="CO37" s="149"/>
      <x:c r="CP37" s="149"/>
      <x:c r="CQ37" s="149"/>
      <x:c r="CR37" s="149"/>
      <x:c r="CS37" s="149"/>
      <x:c r="CT37" s="149"/>
      <x:c r="CU37" s="149"/>
      <x:c r="CV37" s="149"/>
      <x:c r="CW37" s="149"/>
      <x:c r="CX37" s="149"/>
      <x:c r="CY37" s="149"/>
      <x:c r="CZ37" s="149"/>
      <x:c r="DA37" s="149"/>
      <x:c r="DB37" s="149"/>
      <x:c r="DC37" s="149"/>
      <x:c r="DD37" s="149"/>
      <x:c r="DE37" s="149"/>
      <x:c r="DF37" s="149"/>
      <x:c r="DG37" s="1210"/>
      <x:c r="DH37" s="1210"/>
      <x:c r="DI37" s="149"/>
      <x:c r="DJ37" s="1313"/>
      <x:c r="DK37" s="1313"/>
      <x:c r="DL37" s="1313"/>
      <x:c r="DM37" s="1313"/>
      <x:c r="DN37" s="1313"/>
      <x:c r="DO37" s="1313"/>
      <x:c r="DP37" s="1313"/>
      <x:c r="DQ37" s="1313"/>
      <x:c r="DR37" s="1313"/>
      <x:c r="DS37" s="1313"/>
      <x:c r="DT37" s="1313"/>
      <x:c r="DU37" s="1313"/>
      <x:c r="DV37" s="1313"/>
    </x:row>
    <x:row r="38" ht="15.949999809265137" customHeight="1">
      <x:c r="A38" s="2229" t="str">
        <x:v>Total Observed Volume</x:v>
      </x:c>
      <x:c r="B38" s="2230"/>
      <x:c r="C38" s="2230"/>
      <x:c r="D38" s="2230"/>
      <x:c r="E38" s="3108" t="n">
        <x:v>38539.697153652</x:v>
      </x:c>
      <x:c r="F38" s="3109"/>
      <x:c r="G38" s="3122" t="str">
        <x:v>Density @ 15°C</x:v>
      </x:c>
      <x:c r="H38" s="3123"/>
      <x:c r="I38" s="3123"/>
      <x:c r="J38" s="3124"/>
      <x:c r="K38" s="2231" t="n">
        <x:v>0.8499</x:v>
      </x:c>
      <x:c r="L38" s="2232" t="str">
        <x:v>Fwd</x:v>
      </x:c>
      <x:c r="M38" s="1627" t="n">
        <x:v>11.6</x:v>
      </x:c>
      <x:c r="N38" s="2228" t="str">
        <x:v>Port</x:v>
      </x:c>
      <x:c r="O38" s="3125" t="n">
        <x:v>7830</x:v>
      </x:c>
      <x:c r="P38" s="3126"/>
      <x:c r="Q38" s="2118"/>
      <x:c r="R38" s="2118"/>
      <x:c r="S38" s="2119"/>
      <x:c r="T38" s="2119"/>
      <x:c r="U38" s="2119"/>
      <x:c r="V38" s="2119"/>
      <x:c r="W38" s="2119"/>
      <x:c r="X38" s="2119"/>
      <x:c r="Y38" s="2119"/>
      <x:c r="Z38" s="1585" t="n">
        <x:v>5161.5684784000005</x:v>
      </x:c>
      <x:c r="AA38" s="1302"/>
      <x:c r="AB38" s="1302"/>
      <x:c r="AC38" s="149"/>
      <x:c r="AD38" s="149"/>
      <x:c r="AE38" s="1586" t="n">
        <x:v>5080.0210609000005</x:v>
      </x:c>
      <x:c r="AF38" s="1587" t="n">
        <x:v>1334287.043</x:v>
      </x:c>
      <x:c r="AG38" s="1587" t="n">
        <x:v>2982254.946</x:v>
      </x:c>
      <x:c r="AH38" s="149"/>
      <x:c r="AI38" s="149"/>
      <x:c r="AJ38" s="149"/>
      <x:c r="AK38" s="149"/>
      <x:c r="AL38" s="149"/>
      <x:c r="AM38" s="149"/>
      <x:c r="AN38" s="149"/>
      <x:c r="AO38" s="149"/>
      <x:c r="AP38" s="149"/>
      <x:c r="AQ38" s="149"/>
      <x:c r="AR38" s="149"/>
      <x:c r="AS38" s="149"/>
      <x:c r="AT38" s="149"/>
      <x:c r="AU38" s="149"/>
      <x:c r="AV38" s="149"/>
      <x:c r="AW38" s="149"/>
      <x:c r="AX38" s="149"/>
      <x:c r="AY38" s="149"/>
      <x:c r="AZ38" s="149"/>
      <x:c r="BA38" s="149"/>
      <x:c r="BB38" s="149"/>
      <x:c r="BC38" s="149"/>
      <x:c r="BD38" s="149"/>
      <x:c r="BE38" s="149"/>
      <x:c r="BF38" s="149"/>
      <x:c r="BG38" s="149"/>
      <x:c r="BH38" s="149"/>
      <x:c r="BI38" s="149"/>
      <x:c r="BJ38" s="149"/>
      <x:c r="BK38" s="149"/>
      <x:c r="BL38" s="149"/>
      <x:c r="BM38" s="149"/>
      <x:c r="BN38" s="149"/>
      <x:c r="BO38" s="149"/>
      <x:c r="BP38" s="149"/>
      <x:c r="BQ38" s="149"/>
      <x:c r="BR38" s="149"/>
      <x:c r="BS38" s="149"/>
      <x:c r="BT38" s="149"/>
      <x:c r="BU38" s="149"/>
      <x:c r="BV38" s="149"/>
      <x:c r="BW38" s="149"/>
      <x:c r="BX38" s="149"/>
      <x:c r="BY38" s="149"/>
      <x:c r="BZ38" s="149"/>
      <x:c r="CA38" s="149"/>
      <x:c r="CB38" s="149"/>
      <x:c r="CC38" s="149"/>
      <x:c r="CD38" s="149"/>
      <x:c r="CE38" s="149"/>
      <x:c r="CF38" s="149"/>
      <x:c r="CG38" s="149"/>
      <x:c r="CH38" s="149"/>
      <x:c r="CI38" s="149"/>
      <x:c r="CJ38" s="149"/>
      <x:c r="CK38" s="149"/>
      <x:c r="CL38" s="149"/>
      <x:c r="CM38" s="149"/>
      <x:c r="CN38" s="149"/>
      <x:c r="CO38" s="149"/>
      <x:c r="CP38" s="149"/>
      <x:c r="CQ38" s="149"/>
      <x:c r="CR38" s="149"/>
      <x:c r="CS38" s="149"/>
      <x:c r="CT38" s="149"/>
      <x:c r="CU38" s="149"/>
      <x:c r="CV38" s="149"/>
      <x:c r="CW38" s="149"/>
      <x:c r="CX38" s="149"/>
      <x:c r="CY38" s="149"/>
      <x:c r="CZ38" s="149"/>
      <x:c r="DA38" s="149"/>
      <x:c r="DB38" s="149"/>
      <x:c r="DC38" s="149"/>
      <x:c r="DD38" s="149"/>
      <x:c r="DE38" s="149"/>
      <x:c r="DF38" s="149"/>
      <x:c r="DG38" s="1210"/>
      <x:c r="DH38" s="1210"/>
      <x:c r="DI38" s="149"/>
      <x:c r="DJ38" s="1313"/>
      <x:c r="DK38" s="1313"/>
      <x:c r="DL38" s="1313"/>
      <x:c r="DM38" s="1313"/>
      <x:c r="DN38" s="1313"/>
      <x:c r="DO38" s="1313"/>
      <x:c r="DP38" s="1313"/>
      <x:c r="DQ38" s="1313"/>
      <x:c r="DR38" s="1313"/>
      <x:c r="DS38" s="1313"/>
      <x:c r="DT38" s="1313"/>
      <x:c r="DU38" s="1313"/>
      <x:c r="DV38" s="1313"/>
    </x:row>
    <x:row r="39" ht="15.949999809265137" customHeight="1">
      <x:c r="A39" s="2210" t="str">
        <x:v>Less Free Water</x:v>
      </x:c>
      <x:c r="B39" s="2216"/>
      <x:c r="C39" s="2216"/>
      <x:c r="D39" s="2216"/>
      <x:c r="E39" s="3110" t="n">
        <x:v>12.70542024</x:v>
      </x:c>
      <x:c r="F39" s="3111"/>
      <x:c r="G39" s="3088" t="str">
        <x:v>API Gravity @60°F</x:v>
      </x:c>
      <x:c r="H39" s="3089"/>
      <x:c r="I39" s="3089"/>
      <x:c r="J39" s="3090"/>
      <x:c r="K39" s="2227" t="n">
        <x:v>34.9</x:v>
      </x:c>
      <x:c r="L39" s="2223" t="str">
        <x:v>Aft</x:v>
      </x:c>
      <x:c r="M39" s="1099" t="n">
        <x:v>11.6</x:v>
      </x:c>
      <x:c r="N39" s="2226" t="str">
        <x:v>Stbd</x:v>
      </x:c>
      <x:c r="O39" s="3112" t="str">
        <x:v>SBS</x:v>
      </x:c>
      <x:c r="P39" s="3113"/>
      <x:c r="Q39" s="2120"/>
      <x:c r="R39" s="2120"/>
      <x:c r="S39" s="2121"/>
      <x:c r="T39" s="2121"/>
      <x:c r="U39" s="2121"/>
      <x:c r="V39" s="2121"/>
      <x:c r="W39" s="2121"/>
      <x:c r="X39" s="2121"/>
      <x:c r="Y39" s="2121"/>
      <x:c r="Z39" s="149"/>
      <x:c r="AA39" s="1302"/>
      <x:c r="AB39" s="1302"/>
      <x:c r="AC39" s="149"/>
      <x:c r="AD39" s="149"/>
      <x:c r="AE39" s="1368"/>
      <x:c r="AF39" s="149"/>
      <x:c r="AG39" s="149"/>
      <x:c r="AH39" s="149"/>
      <x:c r="AI39" s="149"/>
      <x:c r="AJ39" s="149"/>
      <x:c r="AK39" s="149"/>
      <x:c r="AL39" s="149"/>
      <x:c r="AM39" s="149"/>
      <x:c r="AN39" s="149"/>
      <x:c r="AO39" s="149"/>
      <x:c r="AP39" s="149"/>
      <x:c r="AQ39" s="149"/>
      <x:c r="AR39" s="149"/>
      <x:c r="AS39" s="149"/>
      <x:c r="AT39" s="149"/>
      <x:c r="AU39" s="149"/>
      <x:c r="AV39" s="149"/>
      <x:c r="AW39" s="149"/>
      <x:c r="AX39" s="149"/>
      <x:c r="AY39" s="149"/>
      <x:c r="AZ39" s="149"/>
      <x:c r="BA39" s="149"/>
      <x:c r="BB39" s="149"/>
      <x:c r="BC39" s="149"/>
      <x:c r="BD39" s="149"/>
      <x:c r="BE39" s="149"/>
      <x:c r="BF39" s="149"/>
      <x:c r="BG39" s="149"/>
      <x:c r="BH39" s="149"/>
      <x:c r="BI39" s="149"/>
      <x:c r="BJ39" s="149"/>
      <x:c r="BK39" s="149"/>
      <x:c r="BL39" s="149"/>
      <x:c r="BM39" s="149"/>
      <x:c r="BN39" s="149"/>
      <x:c r="BO39" s="149"/>
      <x:c r="BP39" s="149"/>
      <x:c r="BQ39" s="149"/>
      <x:c r="BR39" s="149"/>
      <x:c r="BS39" s="149"/>
      <x:c r="BT39" s="149"/>
      <x:c r="BU39" s="149"/>
      <x:c r="BV39" s="149"/>
      <x:c r="BW39" s="149"/>
      <x:c r="BX39" s="149"/>
      <x:c r="BY39" s="149"/>
      <x:c r="BZ39" s="149"/>
      <x:c r="CA39" s="149"/>
      <x:c r="CB39" s="149"/>
      <x:c r="CC39" s="149"/>
      <x:c r="CD39" s="149"/>
      <x:c r="CE39" s="149"/>
      <x:c r="CF39" s="149"/>
      <x:c r="CG39" s="149"/>
      <x:c r="CH39" s="149"/>
      <x:c r="CI39" s="149"/>
      <x:c r="CJ39" s="149"/>
      <x:c r="CK39" s="149"/>
      <x:c r="CL39" s="149"/>
      <x:c r="CM39" s="149"/>
      <x:c r="CN39" s="149"/>
      <x:c r="CO39" s="149"/>
      <x:c r="CP39" s="149"/>
      <x:c r="CQ39" s="149"/>
      <x:c r="CR39" s="149"/>
      <x:c r="CS39" s="149"/>
      <x:c r="CT39" s="149"/>
      <x:c r="CU39" s="149"/>
      <x:c r="CV39" s="149"/>
      <x:c r="CW39" s="149"/>
      <x:c r="CX39" s="149"/>
      <x:c r="CY39" s="149"/>
      <x:c r="CZ39" s="149"/>
      <x:c r="DA39" s="149"/>
      <x:c r="DB39" s="149"/>
      <x:c r="DC39" s="149"/>
      <x:c r="DD39" s="149"/>
      <x:c r="DE39" s="149"/>
      <x:c r="DF39" s="149"/>
      <x:c r="DG39" s="1210"/>
      <x:c r="DH39" s="1210"/>
      <x:c r="DI39" s="149"/>
      <x:c r="DJ39" s="1313"/>
      <x:c r="DK39" s="1313"/>
      <x:c r="DL39" s="1313"/>
      <x:c r="DM39" s="1313"/>
      <x:c r="DN39" s="1313"/>
      <x:c r="DO39" s="1313"/>
      <x:c r="DP39" s="1313"/>
      <x:c r="DQ39" s="1313"/>
      <x:c r="DR39" s="1313"/>
      <x:c r="DS39" s="1313"/>
      <x:c r="DT39" s="1313"/>
      <x:c r="DU39" s="1313"/>
      <x:c r="DV39" s="1313"/>
    </x:row>
    <x:row r="40" ht="15.949999809265137" customHeight="1">
      <x:c r="A40" s="2210" t="str">
        <x:v>Gross Observed Volume</x:v>
      </x:c>
      <x:c r="B40" s="2216"/>
      <x:c r="C40" s="2216"/>
      <x:c r="D40" s="2216"/>
      <x:c r="E40" s="3110" t="n">
        <x:v>38526.991733412</x:v>
      </x:c>
      <x:c r="F40" s="3111"/>
      <x:c r="G40" s="3088" t="str">
        <x:v>Metric Tons in Vacuum</x:v>
      </x:c>
      <x:c r="H40" s="3089"/>
      <x:c r="I40" s="3089"/>
      <x:c r="J40" s="3090"/>
      <x:c r="K40" s="2222" t="n">
        <x:v>5158.6010080160395</x:v>
      </x:c>
      <x:c r="L40" s="2223" t="str">
        <x:v>Trim</x:v>
      </x:c>
      <x:c r="M40" s="302" t="n">
        <x:v>0</x:v>
      </x:c>
      <x:c r="N40" s="2225" t="str">
        <x:v>O/board P</x:v>
      </x:c>
      <x:c r="O40" s="3112" t="n">
        <x:v>250</x:v>
      </x:c>
      <x:c r="P40" s="3113"/>
      <x:c r="Q40" s="2120"/>
      <x:c r="R40" s="2120"/>
      <x:c r="S40" s="2121"/>
      <x:c r="T40" s="2121"/>
      <x:c r="U40" s="2121"/>
      <x:c r="V40" s="2121"/>
      <x:c r="W40" s="2121"/>
      <x:c r="X40" s="2121"/>
      <x:c r="Y40" s="2121"/>
      <x:c r="Z40" s="149"/>
      <x:c r="AA40" s="1302"/>
      <x:c r="AB40" s="1302"/>
      <x:c r="AC40" s="149"/>
      <x:c r="AD40" s="149"/>
      <x:c r="AE40" s="1368"/>
      <x:c r="AF40" s="149" t="str">
        <x:v>#DIV/0!</x:v>
      </x:c>
      <x:c r="AG40" s="149" t="str">
        <x:v>#VALUE!</x:v>
      </x:c>
      <x:c r="AH40" s="149"/>
      <x:c r="AI40" s="149"/>
      <x:c r="AJ40" s="149"/>
      <x:c r="AK40" s="149"/>
      <x:c r="AL40" s="149"/>
      <x:c r="AM40" s="149"/>
      <x:c r="AN40" s="149"/>
      <x:c r="AO40" s="149"/>
      <x:c r="AP40" s="149"/>
      <x:c r="AQ40" s="149"/>
      <x:c r="AR40" s="149"/>
      <x:c r="AS40" s="149"/>
      <x:c r="AT40" s="149"/>
      <x:c r="AU40" s="149"/>
      <x:c r="AV40" s="149"/>
      <x:c r="AW40" s="149"/>
      <x:c r="AX40" s="149"/>
      <x:c r="AY40" s="149"/>
      <x:c r="AZ40" s="149"/>
      <x:c r="BA40" s="149"/>
      <x:c r="BB40" s="149"/>
      <x:c r="BC40" s="149"/>
      <x:c r="BD40" s="149"/>
      <x:c r="BE40" s="149"/>
      <x:c r="BF40" s="149"/>
      <x:c r="BG40" s="149"/>
      <x:c r="BH40" s="149"/>
      <x:c r="BI40" s="149"/>
      <x:c r="BJ40" s="149"/>
      <x:c r="BK40" s="149"/>
      <x:c r="BL40" s="149"/>
      <x:c r="BM40" s="149"/>
      <x:c r="BN40" s="149"/>
      <x:c r="BO40" s="149"/>
      <x:c r="BP40" s="149"/>
      <x:c r="BQ40" s="149"/>
      <x:c r="BR40" s="149"/>
      <x:c r="BS40" s="149"/>
      <x:c r="BT40" s="149"/>
      <x:c r="BU40" s="149"/>
      <x:c r="BV40" s="149"/>
      <x:c r="BW40" s="149"/>
      <x:c r="BX40" s="149"/>
      <x:c r="BY40" s="149"/>
      <x:c r="BZ40" s="149"/>
      <x:c r="CA40" s="149"/>
      <x:c r="CB40" s="149"/>
      <x:c r="CC40" s="149"/>
      <x:c r="CD40" s="149"/>
      <x:c r="CE40" s="149"/>
      <x:c r="CF40" s="149"/>
      <x:c r="CG40" s="149"/>
      <x:c r="CH40" s="149"/>
      <x:c r="CI40" s="149"/>
      <x:c r="CJ40" s="149"/>
      <x:c r="CK40" s="149"/>
      <x:c r="CL40" s="149"/>
      <x:c r="CM40" s="149"/>
      <x:c r="CN40" s="149"/>
      <x:c r="CO40" s="149"/>
      <x:c r="CP40" s="149"/>
      <x:c r="CQ40" s="149"/>
      <x:c r="CR40" s="149"/>
      <x:c r="CS40" s="149"/>
      <x:c r="CT40" s="149"/>
      <x:c r="CU40" s="149"/>
      <x:c r="CV40" s="149"/>
      <x:c r="CW40" s="149"/>
      <x:c r="CX40" s="149"/>
      <x:c r="CY40" s="149"/>
      <x:c r="CZ40" s="149"/>
      <x:c r="DA40" s="149"/>
      <x:c r="DB40" s="149"/>
      <x:c r="DC40" s="149"/>
      <x:c r="DD40" s="149"/>
      <x:c r="DE40" s="149"/>
      <x:c r="DF40" s="149"/>
      <x:c r="DG40" s="1210"/>
      <x:c r="DH40" s="1210"/>
      <x:c r="DI40" s="149"/>
      <x:c r="DJ40" s="1313"/>
      <x:c r="DK40" s="1313"/>
      <x:c r="DL40" s="1313"/>
      <x:c r="DM40" s="1313"/>
      <x:c r="DN40" s="1313"/>
      <x:c r="DO40" s="1313"/>
      <x:c r="DP40" s="1313"/>
      <x:c r="DQ40" s="1313"/>
      <x:c r="DR40" s="1313"/>
      <x:c r="DS40" s="1313"/>
      <x:c r="DT40" s="1313"/>
      <x:c r="DU40" s="1313"/>
      <x:c r="DV40" s="1313"/>
    </x:row>
    <x:row r="41" ht="15.949999809265137" customHeight="1">
      <x:c r="A41" s="2210" t="str">
        <x:v>Gross Standar Volume @ 60°F</x:v>
      </x:c>
      <x:c r="B41" s="2214"/>
      <x:c r="C41" s="2214"/>
      <x:c r="D41" s="2214"/>
      <x:c r="E41" s="3110" t="n">
        <x:v>38195.56</x:v>
      </x:c>
      <x:c r="F41" s="3111"/>
      <x:c r="G41" s="3088" t="str">
        <x:v>Long Tons </x:v>
      </x:c>
      <x:c r="H41" s="3089"/>
      <x:c r="I41" s="3089"/>
      <x:c r="J41" s="3090"/>
      <x:c r="K41" s="2218" t="n">
        <x:v>5080.0210609000005</x:v>
      </x:c>
      <x:c r="L41" s="2219" t="str">
        <x:v>List</x:v>
      </x:c>
      <x:c r="M41" s="324" t="n">
        <x:v>0</x:v>
      </x:c>
      <x:c r="N41" s="2221" t="str">
        <x:v>O/board S</x:v>
      </x:c>
      <x:c r="O41" s="3114" t="str">
        <x:v>SBS</x:v>
      </x:c>
      <x:c r="P41" s="3115"/>
      <x:c r="Q41" s="2120"/>
      <x:c r="R41" s="2120"/>
      <x:c r="S41" s="2121"/>
      <x:c r="T41" s="2121"/>
      <x:c r="U41" s="2121"/>
      <x:c r="V41" s="2121"/>
      <x:c r="W41" s="2121"/>
      <x:c r="X41" s="2121"/>
      <x:c r="Y41" s="2121"/>
      <x:c r="Z41" s="149"/>
      <x:c r="AA41" s="1302"/>
      <x:c r="AB41" s="1302"/>
      <x:c r="AC41" s="149"/>
      <x:c r="AD41" s="149"/>
      <x:c r="AE41" s="1368"/>
      <x:c r="AF41" s="149" t="n">
        <x:v>0</x:v>
      </x:c>
      <x:c r="AG41" s="149"/>
      <x:c r="AH41" s="149"/>
      <x:c r="AI41" s="149"/>
      <x:c r="AJ41" s="149"/>
      <x:c r="AK41" s="149"/>
      <x:c r="AL41" s="149"/>
      <x:c r="AM41" s="149"/>
      <x:c r="AN41" s="149"/>
      <x:c r="AO41" s="149"/>
      <x:c r="AP41" s="149"/>
      <x:c r="AQ41" s="149"/>
      <x:c r="AR41" s="149"/>
      <x:c r="AS41" s="149"/>
      <x:c r="AT41" s="149"/>
      <x:c r="AU41" s="149"/>
      <x:c r="AV41" s="149"/>
      <x:c r="AW41" s="149"/>
      <x:c r="AX41" s="149"/>
      <x:c r="AY41" s="149"/>
      <x:c r="AZ41" s="149"/>
      <x:c r="BA41" s="149"/>
      <x:c r="BB41" s="149"/>
      <x:c r="BC41" s="149"/>
      <x:c r="BD41" s="149"/>
      <x:c r="BE41" s="149"/>
      <x:c r="BF41" s="149"/>
      <x:c r="BG41" s="149"/>
      <x:c r="BH41" s="149"/>
      <x:c r="BI41" s="149"/>
      <x:c r="BJ41" s="149"/>
      <x:c r="BK41" s="149"/>
      <x:c r="BL41" s="149"/>
      <x:c r="BM41" s="149"/>
      <x:c r="BN41" s="149"/>
      <x:c r="BO41" s="149"/>
      <x:c r="BP41" s="149"/>
      <x:c r="BQ41" s="149"/>
      <x:c r="BR41" s="149"/>
      <x:c r="BS41" s="149"/>
      <x:c r="BT41" s="149"/>
      <x:c r="BU41" s="149"/>
      <x:c r="BV41" s="149"/>
      <x:c r="BW41" s="149"/>
      <x:c r="BX41" s="149"/>
      <x:c r="BY41" s="149"/>
      <x:c r="BZ41" s="149"/>
      <x:c r="CA41" s="149"/>
      <x:c r="CB41" s="149"/>
      <x:c r="CC41" s="149"/>
      <x:c r="CD41" s="149"/>
      <x:c r="CE41" s="149"/>
      <x:c r="CF41" s="149"/>
      <x:c r="CG41" s="149"/>
      <x:c r="CH41" s="149"/>
      <x:c r="CI41" s="149"/>
      <x:c r="CJ41" s="149"/>
      <x:c r="CK41" s="149"/>
      <x:c r="CL41" s="149"/>
      <x:c r="CM41" s="149"/>
      <x:c r="CN41" s="149"/>
      <x:c r="CO41" s="149"/>
      <x:c r="CP41" s="149"/>
      <x:c r="CQ41" s="149"/>
      <x:c r="CR41" s="149"/>
      <x:c r="CS41" s="149"/>
      <x:c r="CT41" s="149"/>
      <x:c r="CU41" s="149"/>
      <x:c r="CV41" s="149"/>
      <x:c r="CW41" s="149"/>
      <x:c r="CX41" s="149"/>
      <x:c r="CY41" s="149"/>
      <x:c r="CZ41" s="149"/>
      <x:c r="DA41" s="149"/>
      <x:c r="DB41" s="149"/>
      <x:c r="DC41" s="149"/>
      <x:c r="DD41" s="149"/>
      <x:c r="DE41" s="149"/>
      <x:c r="DF41" s="149"/>
      <x:c r="DG41" s="1210"/>
      <x:c r="DH41" s="1210"/>
      <x:c r="DI41" s="149"/>
      <x:c r="DJ41" s="1313"/>
      <x:c r="DK41" s="1313"/>
      <x:c r="DL41" s="1313"/>
      <x:c r="DM41" s="1313"/>
      <x:c r="DN41" s="1313"/>
      <x:c r="DO41" s="1313"/>
      <x:c r="DP41" s="1313"/>
      <x:c r="DQ41" s="1313"/>
      <x:c r="DR41" s="1313"/>
      <x:c r="DS41" s="1313"/>
      <x:c r="DT41" s="1313"/>
      <x:c r="DU41" s="1313"/>
      <x:c r="DV41" s="1313"/>
    </x:row>
    <x:row r="42" ht="15.949999809265137" customHeight="1">
      <x:c r="A42" s="2210" t="str">
        <x:v>Before, Barrels @ 60°F</x:v>
      </x:c>
      <x:c r="B42" s="2216"/>
      <x:c r="C42" s="2216"/>
      <x:c r="D42" s="2216"/>
      <x:c r="E42" s="3106" t="n">
        <x:v>0</x:v>
      </x:c>
      <x:c r="F42" s="3107"/>
      <x:c r="G42" s="3088" t="str">
        <x:v>US Barrels @ 60°F </x:v>
      </x:c>
      <x:c r="H42" s="3089"/>
      <x:c r="I42" s="3089"/>
      <x:c r="J42" s="3090"/>
      <x:c r="K42" s="2217" t="n">
        <x:v>38195.56</x:v>
      </x:c>
      <x:c r="L42" s="3116"/>
      <x:c r="M42" s="3117"/>
      <x:c r="N42" s="3117"/>
      <x:c r="O42" s="3117"/>
      <x:c r="P42" s="3118"/>
      <x:c r="Q42" s="2122"/>
      <x:c r="R42" s="2122"/>
      <x:c r="S42" s="2123"/>
      <x:c r="T42" s="2123"/>
      <x:c r="U42" s="2123"/>
      <x:c r="V42" s="2123"/>
      <x:c r="W42" s="2123"/>
      <x:c r="X42" s="2123"/>
      <x:c r="Y42" s="2123"/>
      <x:c r="Z42" s="149"/>
      <x:c r="AA42" s="149"/>
      <x:c r="AB42" s="149"/>
      <x:c r="AC42" s="149"/>
      <x:c r="AD42" s="149"/>
      <x:c r="AE42" s="1368"/>
      <x:c r="AF42" s="149"/>
      <x:c r="AG42" s="149"/>
      <x:c r="AH42" s="149"/>
      <x:c r="AI42" s="149"/>
      <x:c r="AJ42" s="149"/>
      <x:c r="AK42" s="149"/>
      <x:c r="AL42" s="149"/>
      <x:c r="AM42" s="149"/>
      <x:c r="AN42" s="149"/>
      <x:c r="AO42" s="149"/>
      <x:c r="AP42" s="149"/>
      <x:c r="AQ42" s="149"/>
      <x:c r="AR42" s="149"/>
      <x:c r="AS42" s="149"/>
      <x:c r="AT42" s="149"/>
      <x:c r="AU42" s="149"/>
      <x:c r="AV42" s="149"/>
      <x:c r="AW42" s="149"/>
      <x:c r="AX42" s="149"/>
      <x:c r="AY42" s="149"/>
      <x:c r="AZ42" s="149"/>
      <x:c r="BA42" s="149"/>
      <x:c r="BB42" s="149"/>
      <x:c r="BC42" s="149"/>
      <x:c r="BD42" s="149"/>
      <x:c r="BE42" s="149"/>
      <x:c r="BF42" s="149"/>
      <x:c r="BG42" s="149"/>
      <x:c r="BH42" s="149"/>
      <x:c r="BI42" s="149"/>
      <x:c r="BJ42" s="149"/>
      <x:c r="BK42" s="149"/>
      <x:c r="BL42" s="149"/>
      <x:c r="BM42" s="149"/>
      <x:c r="BN42" s="149"/>
      <x:c r="BO42" s="149"/>
      <x:c r="BP42" s="149"/>
      <x:c r="BQ42" s="149"/>
      <x:c r="BR42" s="149"/>
      <x:c r="BS42" s="149"/>
      <x:c r="BT42" s="149"/>
      <x:c r="BU42" s="149"/>
      <x:c r="BV42" s="149"/>
      <x:c r="BW42" s="149"/>
      <x:c r="BX42" s="149"/>
      <x:c r="BY42" s="149"/>
      <x:c r="BZ42" s="149"/>
      <x:c r="CA42" s="149"/>
      <x:c r="CB42" s="149"/>
      <x:c r="CC42" s="149"/>
      <x:c r="CD42" s="149"/>
      <x:c r="CE42" s="149"/>
      <x:c r="CF42" s="149"/>
      <x:c r="CG42" s="149"/>
      <x:c r="CH42" s="149"/>
      <x:c r="CI42" s="149"/>
      <x:c r="CJ42" s="149"/>
      <x:c r="CK42" s="149"/>
      <x:c r="CL42" s="149"/>
      <x:c r="CM42" s="149"/>
      <x:c r="CN42" s="149"/>
      <x:c r="CO42" s="149"/>
      <x:c r="CP42" s="149"/>
      <x:c r="CQ42" s="149"/>
      <x:c r="CR42" s="149"/>
      <x:c r="CS42" s="149"/>
      <x:c r="CT42" s="149"/>
      <x:c r="CU42" s="149"/>
      <x:c r="CV42" s="149"/>
      <x:c r="CW42" s="149"/>
      <x:c r="CX42" s="149"/>
      <x:c r="CY42" s="149"/>
      <x:c r="CZ42" s="149"/>
      <x:c r="DA42" s="149"/>
      <x:c r="DB42" s="149"/>
      <x:c r="DC42" s="149"/>
      <x:c r="DD42" s="149"/>
      <x:c r="DE42" s="149"/>
      <x:c r="DF42" s="149"/>
      <x:c r="DG42" s="149"/>
      <x:c r="DH42" s="149"/>
      <x:c r="DI42" s="149"/>
      <x:c r="DJ42" s="1313"/>
      <x:c r="DK42" s="1313"/>
      <x:c r="DL42" s="1313"/>
      <x:c r="DM42" s="1313"/>
      <x:c r="DN42" s="1313"/>
      <x:c r="DO42" s="1313"/>
      <x:c r="DP42" s="1313"/>
      <x:c r="DQ42" s="1313"/>
      <x:c r="DR42" s="1313"/>
      <x:c r="DS42" s="1313"/>
      <x:c r="DT42" s="1313"/>
      <x:c r="DU42" s="1313"/>
      <x:c r="DV42" s="1313"/>
    </x:row>
    <x:row r="43" ht="15.949999809265137" customHeight="1">
      <x:c r="A43" s="2210" t="str">
        <x:v>Cubic Meters @ 15.0 C</x:v>
      </x:c>
      <x:c r="B43" s="2211"/>
      <x:c r="C43" s="2211"/>
      <x:c r="D43" s="2211"/>
      <x:c r="E43" s="3108" t="n">
        <x:v>6069.656439599999</x:v>
      </x:c>
      <x:c r="F43" s="3109"/>
      <x:c r="G43" s="3088" t="str">
        <x:v>US Gallons @ 60°F </x:v>
      </x:c>
      <x:c r="H43" s="3089"/>
      <x:c r="I43" s="3089"/>
      <x:c r="J43" s="3090"/>
      <x:c r="K43" s="2217" t="n">
        <x:v>1604213.52</x:v>
      </x:c>
      <x:c r="L43" s="3119"/>
      <x:c r="M43" s="3120"/>
      <x:c r="N43" s="3120"/>
      <x:c r="O43" s="3120"/>
      <x:c r="P43" s="3121"/>
      <x:c r="Q43" s="2122"/>
      <x:c r="R43" s="2122"/>
      <x:c r="S43" s="2123"/>
      <x:c r="T43" s="2123"/>
      <x:c r="U43" s="2123"/>
      <x:c r="V43" s="2123"/>
      <x:c r="W43" s="2123"/>
      <x:c r="X43" s="2123"/>
      <x:c r="Y43" s="2123"/>
      <x:c r="Z43" s="149"/>
      <x:c r="AA43" s="149"/>
      <x:c r="AB43" s="149"/>
      <x:c r="AC43" s="149"/>
      <x:c r="AD43" s="149"/>
      <x:c r="AE43" s="1368"/>
      <x:c r="AF43" s="149"/>
      <x:c r="AG43" s="149"/>
      <x:c r="AH43" s="149"/>
      <x:c r="AI43" s="149"/>
      <x:c r="AJ43" s="149"/>
      <x:c r="AK43" s="149"/>
      <x:c r="AL43" s="149"/>
      <x:c r="AM43" s="149"/>
      <x:c r="AN43" s="149"/>
      <x:c r="AO43" s="149"/>
      <x:c r="AP43" s="149"/>
      <x:c r="AQ43" s="149"/>
      <x:c r="AR43" s="149"/>
      <x:c r="AS43" s="149"/>
      <x:c r="AT43" s="149"/>
      <x:c r="AU43" s="149"/>
      <x:c r="AV43" s="149"/>
      <x:c r="AW43" s="149"/>
      <x:c r="AX43" s="149"/>
      <x:c r="AY43" s="149"/>
      <x:c r="AZ43" s="149"/>
      <x:c r="BA43" s="149"/>
      <x:c r="BB43" s="149"/>
      <x:c r="BC43" s="149"/>
      <x:c r="BD43" s="149"/>
      <x:c r="BE43" s="149"/>
      <x:c r="BF43" s="149"/>
      <x:c r="BG43" s="149"/>
      <x:c r="BH43" s="149"/>
      <x:c r="BI43" s="149"/>
      <x:c r="BJ43" s="149"/>
      <x:c r="BK43" s="149"/>
      <x:c r="BL43" s="149"/>
      <x:c r="BM43" s="149"/>
      <x:c r="BN43" s="149"/>
      <x:c r="BO43" s="149"/>
      <x:c r="BP43" s="149"/>
      <x:c r="BQ43" s="149"/>
      <x:c r="BR43" s="149"/>
      <x:c r="BS43" s="149"/>
      <x:c r="BT43" s="149"/>
      <x:c r="BU43" s="149"/>
      <x:c r="BV43" s="149"/>
      <x:c r="BW43" s="149"/>
      <x:c r="BX43" s="149"/>
      <x:c r="BY43" s="149"/>
      <x:c r="BZ43" s="149"/>
      <x:c r="CA43" s="149"/>
      <x:c r="CB43" s="149"/>
      <x:c r="CC43" s="149"/>
      <x:c r="CD43" s="149"/>
      <x:c r="CE43" s="149"/>
      <x:c r="CF43" s="149"/>
      <x:c r="CG43" s="149"/>
      <x:c r="CH43" s="149"/>
      <x:c r="CI43" s="149"/>
      <x:c r="CJ43" s="149"/>
      <x:c r="CK43" s="149"/>
      <x:c r="CL43" s="149"/>
      <x:c r="CM43" s="149"/>
      <x:c r="CN43" s="149"/>
      <x:c r="CO43" s="149"/>
      <x:c r="CP43" s="149"/>
      <x:c r="CQ43" s="149"/>
      <x:c r="CR43" s="149"/>
      <x:c r="CS43" s="149"/>
      <x:c r="CT43" s="149"/>
      <x:c r="CU43" s="149"/>
      <x:c r="CV43" s="149"/>
      <x:c r="CW43" s="149"/>
      <x:c r="CX43" s="149"/>
      <x:c r="CY43" s="149"/>
      <x:c r="CZ43" s="149"/>
      <x:c r="DA43" s="149"/>
      <x:c r="DB43" s="149"/>
      <x:c r="DC43" s="149"/>
      <x:c r="DD43" s="149"/>
      <x:c r="DE43" s="149"/>
      <x:c r="DF43" s="149"/>
      <x:c r="DG43" s="149"/>
      <x:c r="DH43" s="149"/>
      <x:c r="DI43" s="149"/>
      <x:c r="DJ43" s="1313"/>
      <x:c r="DK43" s="1313"/>
      <x:c r="DL43" s="1313"/>
      <x:c r="DM43" s="1313"/>
      <x:c r="DN43" s="1313"/>
      <x:c r="DO43" s="1313"/>
      <x:c r="DP43" s="1313"/>
      <x:c r="DQ43" s="1313"/>
      <x:c r="DR43" s="1313"/>
      <x:c r="DS43" s="1313"/>
      <x:c r="DT43" s="1313"/>
      <x:c r="DU43" s="1313"/>
      <x:c r="DV43" s="1313"/>
    </x:row>
    <x:row r="44" ht="15.949999809265137" customHeight="1">
      <x:c r="A44" s="2213" t="str">
        <x:v>VEF API 17.9</x:v>
      </x:c>
      <x:c r="B44" s="2214"/>
      <x:c r="C44" s="2214"/>
      <x:c r="D44" s="2214"/>
      <x:c r="E44" s="3086" t="n">
        <x:v>0.9989</x:v>
      </x:c>
      <x:c r="F44" s="3087"/>
      <x:c r="G44" s="3088" t="str">
        <x:v>Metric Tons</x:v>
      </x:c>
      <x:c r="H44" s="3089"/>
      <x:c r="I44" s="3089"/>
      <x:c r="J44" s="3090"/>
      <x:c r="K44" s="2215" t="n">
        <x:v>5161.5684784000005</x:v>
      </x:c>
      <x:c r="L44" s="3091" t="str">
        <x:v>UTI / MMC TAPE ID</x:v>
      </x:c>
      <x:c r="M44" s="3092"/>
      <x:c r="N44" s="3093" t="n">
        <x:v>6647</x:v>
      </x:c>
      <x:c r="O44" s="3094"/>
      <x:c r="P44" s="3095"/>
      <x:c r="Q44" s="2122"/>
      <x:c r="R44" s="2122"/>
      <x:c r="S44" s="2123"/>
      <x:c r="T44" s="2123"/>
      <x:c r="U44" s="2123"/>
      <x:c r="V44" s="2123"/>
      <x:c r="W44" s="2123"/>
      <x:c r="X44" s="2123"/>
      <x:c r="Y44" s="2123"/>
      <x:c r="Z44" s="149"/>
      <x:c r="AA44" s="149"/>
      <x:c r="AB44" s="149"/>
      <x:c r="AC44" s="149"/>
      <x:c r="AD44" s="149"/>
      <x:c r="AE44" s="1368"/>
      <x:c r="AF44" s="149"/>
      <x:c r="AG44" s="149"/>
      <x:c r="AH44" s="149"/>
      <x:c r="AI44" s="149"/>
      <x:c r="AJ44" s="149"/>
      <x:c r="AK44" s="149"/>
      <x:c r="AL44" s="149"/>
      <x:c r="AM44" s="149"/>
      <x:c r="AN44" s="149"/>
      <x:c r="AO44" s="149"/>
      <x:c r="AP44" s="149"/>
      <x:c r="AQ44" s="149"/>
      <x:c r="AR44" s="149"/>
      <x:c r="AS44" s="149"/>
      <x:c r="AT44" s="149"/>
      <x:c r="AU44" s="149"/>
      <x:c r="AV44" s="149"/>
      <x:c r="AW44" s="149"/>
      <x:c r="AX44" s="149"/>
      <x:c r="AY44" s="149"/>
      <x:c r="AZ44" s="149"/>
      <x:c r="BA44" s="149"/>
      <x:c r="BB44" s="149"/>
      <x:c r="BC44" s="149"/>
      <x:c r="BD44" s="149"/>
      <x:c r="BE44" s="149"/>
      <x:c r="BF44" s="149"/>
      <x:c r="BG44" s="149"/>
      <x:c r="BH44" s="149"/>
      <x:c r="BI44" s="149"/>
      <x:c r="BJ44" s="149"/>
      <x:c r="BK44" s="149"/>
      <x:c r="BL44" s="149"/>
      <x:c r="BM44" s="149"/>
      <x:c r="BN44" s="149"/>
      <x:c r="BO44" s="149"/>
      <x:c r="BP44" s="149"/>
      <x:c r="BQ44" s="149"/>
      <x:c r="BR44" s="149"/>
      <x:c r="BS44" s="149"/>
      <x:c r="BT44" s="149"/>
      <x:c r="BU44" s="149"/>
      <x:c r="BV44" s="149"/>
      <x:c r="BW44" s="149"/>
      <x:c r="BX44" s="149"/>
      <x:c r="BY44" s="149"/>
      <x:c r="BZ44" s="149"/>
      <x:c r="CA44" s="149"/>
      <x:c r="CB44" s="149"/>
      <x:c r="CC44" s="149"/>
      <x:c r="CD44" s="149"/>
      <x:c r="CE44" s="149"/>
      <x:c r="CF44" s="149"/>
      <x:c r="CG44" s="149"/>
      <x:c r="CH44" s="149"/>
      <x:c r="CI44" s="149"/>
      <x:c r="CJ44" s="149"/>
      <x:c r="CK44" s="149"/>
      <x:c r="CL44" s="149"/>
      <x:c r="CM44" s="149"/>
      <x:c r="CN44" s="149"/>
      <x:c r="CO44" s="149"/>
      <x:c r="CP44" s="149"/>
      <x:c r="CQ44" s="149"/>
      <x:c r="CR44" s="149"/>
      <x:c r="CS44" s="149"/>
      <x:c r="CT44" s="149"/>
      <x:c r="CU44" s="149"/>
      <x:c r="CV44" s="149"/>
      <x:c r="CW44" s="149"/>
      <x:c r="CX44" s="149"/>
      <x:c r="CY44" s="149"/>
      <x:c r="CZ44" s="149"/>
      <x:c r="DA44" s="149"/>
      <x:c r="DB44" s="149"/>
      <x:c r="DC44" s="149"/>
      <x:c r="DD44" s="149"/>
      <x:c r="DE44" s="149"/>
      <x:c r="DF44" s="149"/>
      <x:c r="DG44" s="149"/>
      <x:c r="DH44" s="149"/>
      <x:c r="DI44" s="149"/>
      <x:c r="DJ44" s="1313"/>
      <x:c r="DK44" s="1313"/>
      <x:c r="DL44" s="1313"/>
      <x:c r="DM44" s="1313"/>
      <x:c r="DN44" s="1313"/>
      <x:c r="DO44" s="1313"/>
      <x:c r="DP44" s="1313"/>
      <x:c r="DQ44" s="1313"/>
      <x:c r="DR44" s="1313"/>
      <x:c r="DS44" s="1313"/>
      <x:c r="DT44" s="1313"/>
      <x:c r="DU44" s="1313"/>
      <x:c r="DV44" s="1313"/>
    </x:row>
    <x:row r="45" ht="15.949999809265137" customHeight="1">
      <x:c r="A45" s="2210" t="str">
        <x:v>G.S.V. @ 60°F with VEF</x:v>
      </x:c>
      <x:c r="B45" s="2211"/>
      <x:c r="C45" s="2211"/>
      <x:c r="D45" s="2211"/>
      <x:c r="E45" s="3096" t="n">
        <x:v>38237.62138352187</x:v>
      </x:c>
      <x:c r="F45" s="3097"/>
      <x:c r="G45" s="3098" t="str">
        <x:v>Cubic Meters @ 60.0°F </x:v>
      </x:c>
      <x:c r="H45" s="3099"/>
      <x:c r="I45" s="3099"/>
      <x:c r="J45" s="3100"/>
      <x:c r="K45" s="2212" t="n">
        <x:v>6072.607575552337</x:v>
      </x:c>
      <x:c r="L45" s="3101" t="str">
        <x:v>CALIBRATION DATE</x:v>
      </x:c>
      <x:c r="M45" s="3102"/>
      <x:c r="N45" s="3103" t="n">
        <x:v>43607</x:v>
      </x:c>
      <x:c r="O45" s="3104"/>
      <x:c r="P45" s="3105"/>
      <x:c r="Q45" s="2122"/>
      <x:c r="R45" s="2122"/>
      <x:c r="S45" s="2123"/>
      <x:c r="T45" s="2123"/>
      <x:c r="U45" s="2123"/>
      <x:c r="V45" s="2123"/>
      <x:c r="W45" s="2123"/>
      <x:c r="X45" s="2123"/>
      <x:c r="Y45" s="2123"/>
      <x:c r="Z45" s="149"/>
      <x:c r="AA45" s="149"/>
      <x:c r="AB45" s="149"/>
      <x:c r="AC45" s="149"/>
      <x:c r="AD45" s="149"/>
      <x:c r="AE45" s="1368"/>
      <x:c r="AF45" s="149"/>
      <x:c r="AG45" s="149"/>
      <x:c r="AH45" s="149"/>
      <x:c r="AI45" s="149"/>
      <x:c r="AJ45" s="149"/>
      <x:c r="AK45" s="149"/>
      <x:c r="AL45" s="149"/>
      <x:c r="AM45" s="149"/>
      <x:c r="AN45" s="149"/>
      <x:c r="AO45" s="149"/>
      <x:c r="AP45" s="149"/>
      <x:c r="AQ45" s="149"/>
      <x:c r="AR45" s="149"/>
      <x:c r="AS45" s="149"/>
      <x:c r="AT45" s="149"/>
      <x:c r="AU45" s="149"/>
      <x:c r="AV45" s="149"/>
      <x:c r="AW45" s="149"/>
      <x:c r="AX45" s="149"/>
      <x:c r="AY45" s="149"/>
      <x:c r="AZ45" s="149"/>
      <x:c r="BA45" s="149"/>
      <x:c r="BB45" s="149"/>
      <x:c r="BC45" s="149"/>
      <x:c r="BD45" s="149"/>
      <x:c r="BE45" s="149"/>
      <x:c r="BF45" s="149"/>
      <x:c r="BG45" s="149"/>
      <x:c r="BH45" s="149"/>
      <x:c r="BI45" s="149"/>
      <x:c r="BJ45" s="149"/>
      <x:c r="BK45" s="149"/>
      <x:c r="BL45" s="149"/>
      <x:c r="BM45" s="149"/>
      <x:c r="BN45" s="149"/>
      <x:c r="BO45" s="149"/>
      <x:c r="BP45" s="149"/>
      <x:c r="BQ45" s="149"/>
      <x:c r="BR45" s="149"/>
      <x:c r="BS45" s="149"/>
      <x:c r="BT45" s="149"/>
      <x:c r="BU45" s="149"/>
      <x:c r="BV45" s="149"/>
      <x:c r="BW45" s="149"/>
      <x:c r="BX45" s="149"/>
      <x:c r="BY45" s="149"/>
      <x:c r="BZ45" s="149"/>
      <x:c r="CA45" s="149"/>
      <x:c r="CB45" s="149"/>
      <x:c r="CC45" s="149"/>
      <x:c r="CD45" s="149"/>
      <x:c r="CE45" s="149"/>
      <x:c r="CF45" s="149"/>
      <x:c r="CG45" s="149"/>
      <x:c r="CH45" s="149"/>
      <x:c r="CI45" s="149"/>
      <x:c r="CJ45" s="149"/>
      <x:c r="CK45" s="149"/>
      <x:c r="CL45" s="149"/>
      <x:c r="CM45" s="149"/>
      <x:c r="CN45" s="149"/>
      <x:c r="CO45" s="149"/>
      <x:c r="CP45" s="149"/>
      <x:c r="CQ45" s="149"/>
      <x:c r="CR45" s="149"/>
      <x:c r="CS45" s="149"/>
      <x:c r="CT45" s="149"/>
      <x:c r="CU45" s="149"/>
      <x:c r="CV45" s="149"/>
      <x:c r="CW45" s="149"/>
      <x:c r="CX45" s="149"/>
      <x:c r="CY45" s="149"/>
      <x:c r="CZ45" s="149"/>
      <x:c r="DA45" s="149"/>
      <x:c r="DB45" s="149"/>
      <x:c r="DC45" s="149"/>
      <x:c r="DD45" s="149"/>
      <x:c r="DE45" s="149"/>
      <x:c r="DF45" s="149"/>
      <x:c r="DG45" s="149"/>
      <x:c r="DH45" s="149"/>
      <x:c r="DI45" s="149"/>
      <x:c r="DJ45" s="1313"/>
      <x:c r="DK45" s="1313"/>
      <x:c r="DL45" s="1313"/>
      <x:c r="DM45" s="1313"/>
      <x:c r="DN45" s="1313"/>
      <x:c r="DO45" s="1313"/>
      <x:c r="DP45" s="1313"/>
      <x:c r="DQ45" s="1313"/>
      <x:c r="DR45" s="1313"/>
      <x:c r="DS45" s="1313"/>
      <x:c r="DT45" s="1313"/>
      <x:c r="DU45" s="1313"/>
      <x:c r="DV45" s="1313"/>
    </x:row>
    <x:row r="46" ht="15.949999809265137" customHeight="1">
      <x:c r="A46" s="2124"/>
      <x:c r="B46" s="2125"/>
      <x:c r="C46" s="2125"/>
      <x:c r="D46" s="2125"/>
      <x:c r="E46" s="2126"/>
      <x:c r="F46" s="2127"/>
      <x:c r="G46" s="2127"/>
      <x:c r="H46" s="2128"/>
      <x:c r="I46" s="2128"/>
      <x:c r="J46" s="2128"/>
      <x:c r="K46" s="2129"/>
      <x:c r="L46" s="2129"/>
      <x:c r="M46" s="2130"/>
      <x:c r="N46" s="2130"/>
      <x:c r="O46" s="2130"/>
      <x:c r="P46" s="2131"/>
      <x:c r="Q46" s="2122"/>
      <x:c r="R46" s="2122"/>
      <x:c r="S46" s="2123"/>
      <x:c r="T46" s="2123"/>
      <x:c r="U46" s="2123"/>
      <x:c r="V46" s="2123"/>
      <x:c r="W46" s="2123"/>
      <x:c r="X46" s="2123"/>
      <x:c r="Y46" s="2123"/>
      <x:c r="Z46" s="149"/>
      <x:c r="AA46" s="149"/>
      <x:c r="AB46" s="149"/>
      <x:c r="AC46" s="149"/>
      <x:c r="AD46" s="149"/>
      <x:c r="AE46" s="1368"/>
      <x:c r="AF46" s="149"/>
      <x:c r="AG46" s="149"/>
      <x:c r="AH46" s="149"/>
      <x:c r="AI46" s="149"/>
      <x:c r="AJ46" s="149"/>
      <x:c r="AK46" s="149"/>
      <x:c r="AL46" s="149"/>
      <x:c r="AM46" s="149"/>
      <x:c r="AN46" s="149"/>
      <x:c r="AO46" s="149"/>
      <x:c r="AP46" s="149"/>
      <x:c r="AQ46" s="149"/>
      <x:c r="AR46" s="149"/>
      <x:c r="AS46" s="149"/>
      <x:c r="AT46" s="149"/>
      <x:c r="AU46" s="149"/>
      <x:c r="AV46" s="149"/>
      <x:c r="AW46" s="149"/>
      <x:c r="AX46" s="149"/>
      <x:c r="AY46" s="149"/>
      <x:c r="AZ46" s="149"/>
      <x:c r="BA46" s="149"/>
      <x:c r="BB46" s="149"/>
      <x:c r="BC46" s="149"/>
      <x:c r="BD46" s="149"/>
      <x:c r="BE46" s="149"/>
      <x:c r="BF46" s="149"/>
      <x:c r="BG46" s="149"/>
      <x:c r="BH46" s="149"/>
      <x:c r="BI46" s="149"/>
      <x:c r="BJ46" s="149"/>
      <x:c r="BK46" s="149"/>
      <x:c r="BL46" s="149"/>
      <x:c r="BM46" s="149"/>
      <x:c r="BN46" s="149"/>
      <x:c r="BO46" s="149"/>
      <x:c r="BP46" s="149"/>
      <x:c r="BQ46" s="149"/>
      <x:c r="BR46" s="149"/>
      <x:c r="BS46" s="149"/>
      <x:c r="BT46" s="149"/>
      <x:c r="BU46" s="149"/>
      <x:c r="BV46" s="149"/>
      <x:c r="BW46" s="149"/>
      <x:c r="BX46" s="149"/>
      <x:c r="BY46" s="149"/>
      <x:c r="BZ46" s="149"/>
      <x:c r="CA46" s="149"/>
      <x:c r="CB46" s="149"/>
      <x:c r="CC46" s="149"/>
      <x:c r="CD46" s="149"/>
      <x:c r="CE46" s="149"/>
      <x:c r="CF46" s="149"/>
      <x:c r="CG46" s="149"/>
      <x:c r="CH46" s="149"/>
      <x:c r="CI46" s="149"/>
      <x:c r="CJ46" s="149"/>
      <x:c r="CK46" s="149"/>
      <x:c r="CL46" s="149"/>
      <x:c r="CM46" s="149"/>
      <x:c r="CN46" s="149"/>
      <x:c r="CO46" s="149"/>
      <x:c r="CP46" s="149"/>
      <x:c r="CQ46" s="149"/>
      <x:c r="CR46" s="149"/>
      <x:c r="CS46" s="149"/>
      <x:c r="CT46" s="149"/>
      <x:c r="CU46" s="149"/>
      <x:c r="CV46" s="149"/>
      <x:c r="CW46" s="149"/>
      <x:c r="CX46" s="149"/>
      <x:c r="CY46" s="149"/>
      <x:c r="CZ46" s="149"/>
      <x:c r="DA46" s="149"/>
      <x:c r="DB46" s="149"/>
      <x:c r="DC46" s="149"/>
      <x:c r="DD46" s="149"/>
      <x:c r="DE46" s="149"/>
      <x:c r="DF46" s="149"/>
      <x:c r="DG46" s="149"/>
      <x:c r="DH46" s="149"/>
      <x:c r="DI46" s="149"/>
      <x:c r="DJ46" s="1313"/>
      <x:c r="DK46" s="1313"/>
      <x:c r="DL46" s="1313"/>
      <x:c r="DM46" s="1313"/>
      <x:c r="DN46" s="1313"/>
      <x:c r="DO46" s="1313"/>
      <x:c r="DP46" s="1313"/>
      <x:c r="DQ46" s="1313"/>
      <x:c r="DR46" s="1313"/>
      <x:c r="DS46" s="1313"/>
      <x:c r="DT46" s="1313"/>
      <x:c r="DU46" s="1313"/>
      <x:c r="DV46" s="1313"/>
    </x:row>
    <x:row r="47" ht="15.75" customHeight="1">
      <x:c r="A47" s="305"/>
      <x:c r="B47" s="305"/>
      <x:c r="C47" s="305"/>
      <x:c r="D47" s="305"/>
      <x:c r="E47" s="2132"/>
      <x:c r="F47" s="2132"/>
      <x:c r="G47" s="2132"/>
      <x:c r="H47" s="2132"/>
      <x:c r="I47" s="2133"/>
      <x:c r="J47" s="2134"/>
      <x:c r="K47" s="2133"/>
      <x:c r="L47" s="2133"/>
      <x:c r="M47" s="2132"/>
      <x:c r="N47" s="2132"/>
      <x:c r="O47" s="2132"/>
      <x:c r="P47" s="2132"/>
      <x:c r="Q47" s="2116"/>
      <x:c r="R47" s="2116"/>
      <x:c r="S47" s="2117"/>
      <x:c r="T47" s="2117"/>
      <x:c r="U47" s="2117"/>
      <x:c r="V47" s="2117"/>
      <x:c r="W47" s="2117"/>
      <x:c r="X47" s="2117"/>
      <x:c r="Y47" s="2117"/>
      <x:c r="Z47" s="149"/>
      <x:c r="AA47" s="149"/>
      <x:c r="AB47" s="149"/>
      <x:c r="AC47" s="149"/>
      <x:c r="AD47" s="149"/>
      <x:c r="AE47" s="1368"/>
      <x:c r="AF47" s="149"/>
      <x:c r="AG47" s="149"/>
      <x:c r="AH47" s="149"/>
      <x:c r="AI47" s="149"/>
      <x:c r="AJ47" s="149"/>
      <x:c r="AK47" s="149"/>
      <x:c r="AL47" s="149"/>
      <x:c r="AM47" s="149"/>
      <x:c r="AN47" s="149"/>
      <x:c r="AO47" s="149"/>
      <x:c r="AP47" s="149"/>
      <x:c r="AQ47" s="149"/>
      <x:c r="AR47" s="149"/>
      <x:c r="AS47" s="149"/>
      <x:c r="AT47" s="149"/>
      <x:c r="AU47" s="149"/>
      <x:c r="AV47" s="149"/>
      <x:c r="AW47" s="149"/>
      <x:c r="AX47" s="149"/>
      <x:c r="AY47" s="149"/>
      <x:c r="AZ47" s="149"/>
      <x:c r="BA47" s="149"/>
      <x:c r="BB47" s="149"/>
      <x:c r="BC47" s="149"/>
      <x:c r="BD47" s="149"/>
      <x:c r="BE47" s="149"/>
      <x:c r="BF47" s="149"/>
      <x:c r="BG47" s="149"/>
      <x:c r="BH47" s="149"/>
      <x:c r="BI47" s="149"/>
      <x:c r="BJ47" s="149"/>
      <x:c r="BK47" s="149"/>
      <x:c r="BL47" s="149"/>
      <x:c r="BM47" s="149"/>
      <x:c r="BN47" s="149"/>
      <x:c r="BO47" s="149"/>
      <x:c r="BP47" s="149"/>
      <x:c r="BQ47" s="149"/>
      <x:c r="BR47" s="149"/>
      <x:c r="BS47" s="149"/>
      <x:c r="BT47" s="149"/>
      <x:c r="BU47" s="149"/>
      <x:c r="BV47" s="149"/>
      <x:c r="BW47" s="149"/>
      <x:c r="BX47" s="149"/>
      <x:c r="BY47" s="149"/>
      <x:c r="BZ47" s="149"/>
      <x:c r="CA47" s="149"/>
      <x:c r="CB47" s="149"/>
      <x:c r="CC47" s="149"/>
      <x:c r="CD47" s="149"/>
      <x:c r="CE47" s="149"/>
      <x:c r="CF47" s="149"/>
      <x:c r="CG47" s="149"/>
      <x:c r="CH47" s="149"/>
      <x:c r="CI47" s="149"/>
      <x:c r="CJ47" s="149"/>
      <x:c r="CK47" s="149"/>
      <x:c r="CL47" s="149"/>
      <x:c r="CM47" s="149"/>
      <x:c r="CN47" s="149"/>
      <x:c r="CO47" s="149"/>
      <x:c r="CP47" s="149"/>
      <x:c r="CQ47" s="149"/>
      <x:c r="CR47" s="149"/>
      <x:c r="CS47" s="149"/>
      <x:c r="CT47" s="149"/>
      <x:c r="CU47" s="149"/>
      <x:c r="CV47" s="149"/>
      <x:c r="CW47" s="149"/>
      <x:c r="CX47" s="149"/>
      <x:c r="CY47" s="149"/>
      <x:c r="CZ47" s="149"/>
      <x:c r="DA47" s="149"/>
      <x:c r="DB47" s="149"/>
      <x:c r="DC47" s="149"/>
      <x:c r="DD47" s="149"/>
      <x:c r="DE47" s="149"/>
      <x:c r="DF47" s="149"/>
      <x:c r="DG47" s="149"/>
      <x:c r="DH47" s="149"/>
      <x:c r="DI47" s="149"/>
      <x:c r="DJ47" s="1313"/>
      <x:c r="DK47" s="1313"/>
      <x:c r="DL47" s="1313"/>
      <x:c r="DM47" s="1313"/>
      <x:c r="DN47" s="1313"/>
      <x:c r="DO47" s="1313"/>
      <x:c r="DP47" s="1313"/>
      <x:c r="DQ47" s="1313"/>
      <x:c r="DR47" s="1313"/>
      <x:c r="DS47" s="1313"/>
      <x:c r="DT47" s="1313"/>
      <x:c r="DU47" s="1313"/>
      <x:c r="DV47" s="1313"/>
    </x:row>
    <x:row r="48" ht="15" customHeight="1">
      <x:c r="A48" s="3081" t="str">
        <x:v>REMARKS:</x:v>
      </x:c>
      <x:c r="B48" s="3081"/>
      <x:c r="C48" s="3081"/>
      <x:c r="D48" s="3081"/>
      <x:c r="E48" s="304" t="str">
        <x:v>Vessel equipment used</x:v>
      </x:c>
      <x:c r="F48" s="304"/>
      <x:c r="G48" s="304"/>
      <x:c r="H48" s="304"/>
      <x:c r="I48" s="304"/>
      <x:c r="J48" s="304"/>
      <x:c r="K48" s="304"/>
      <x:c r="L48" s="304"/>
      <x:c r="M48" s="304"/>
      <x:c r="N48" s="304"/>
      <x:c r="O48" s="304"/>
      <x:c r="P48" s="304"/>
      <x:c r="Q48" s="2116"/>
      <x:c r="R48" s="2116"/>
      <x:c r="S48" s="2116"/>
      <x:c r="T48" s="2116"/>
      <x:c r="U48" s="2116"/>
      <x:c r="V48" s="2116"/>
      <x:c r="W48" s="2116"/>
      <x:c r="X48" s="2116"/>
      <x:c r="Y48" s="2116"/>
      <x:c r="Z48" s="149"/>
      <x:c r="AA48" s="149"/>
      <x:c r="AB48" s="149"/>
      <x:c r="AC48" s="149"/>
      <x:c r="AD48" s="149"/>
      <x:c r="AE48" s="1368"/>
      <x:c r="AF48" s="149"/>
      <x:c r="AG48" s="149"/>
      <x:c r="AH48" s="149"/>
      <x:c r="AI48" s="149"/>
      <x:c r="AJ48" s="149"/>
      <x:c r="AK48" s="149"/>
      <x:c r="AL48" s="149"/>
      <x:c r="AM48" s="149"/>
      <x:c r="AN48" s="149"/>
      <x:c r="AO48" s="149"/>
      <x:c r="AP48" s="149"/>
      <x:c r="AQ48" s="149"/>
      <x:c r="AR48" s="149"/>
      <x:c r="AS48" s="149"/>
      <x:c r="AT48" s="149"/>
      <x:c r="AU48" s="149"/>
      <x:c r="AV48" s="149"/>
      <x:c r="AW48" s="149"/>
      <x:c r="AX48" s="149"/>
      <x:c r="AY48" s="149"/>
      <x:c r="AZ48" s="149"/>
      <x:c r="BA48" s="149"/>
      <x:c r="BB48" s="149"/>
      <x:c r="BC48" s="149"/>
      <x:c r="BD48" s="149"/>
      <x:c r="BE48" s="149"/>
      <x:c r="BF48" s="149"/>
      <x:c r="BG48" s="149"/>
      <x:c r="BH48" s="149"/>
      <x:c r="BI48" s="149"/>
      <x:c r="BJ48" s="149"/>
      <x:c r="BK48" s="149"/>
      <x:c r="BL48" s="149"/>
      <x:c r="BM48" s="149"/>
      <x:c r="BN48" s="149"/>
      <x:c r="BO48" s="149"/>
      <x:c r="BP48" s="149"/>
      <x:c r="BQ48" s="149"/>
      <x:c r="BR48" s="149"/>
      <x:c r="BS48" s="149"/>
      <x:c r="BT48" s="149"/>
      <x:c r="BU48" s="149"/>
      <x:c r="BV48" s="149"/>
      <x:c r="BW48" s="149"/>
      <x:c r="BX48" s="149"/>
      <x:c r="BY48" s="149"/>
      <x:c r="BZ48" s="149"/>
      <x:c r="CA48" s="149"/>
      <x:c r="CB48" s="149"/>
      <x:c r="CC48" s="149"/>
      <x:c r="CD48" s="149"/>
      <x:c r="CE48" s="149"/>
      <x:c r="CF48" s="149"/>
      <x:c r="CG48" s="149"/>
      <x:c r="CH48" s="149"/>
      <x:c r="CI48" s="149"/>
      <x:c r="CJ48" s="149"/>
      <x:c r="CK48" s="149"/>
      <x:c r="CL48" s="149"/>
      <x:c r="CM48" s="149"/>
      <x:c r="CN48" s="149"/>
      <x:c r="CO48" s="149"/>
      <x:c r="CP48" s="149"/>
      <x:c r="CQ48" s="149"/>
      <x:c r="CR48" s="149"/>
      <x:c r="CS48" s="149"/>
      <x:c r="CT48" s="149"/>
      <x:c r="CU48" s="149"/>
      <x:c r="CV48" s="149"/>
      <x:c r="CW48" s="149"/>
      <x:c r="CX48" s="149"/>
      <x:c r="CY48" s="149"/>
      <x:c r="CZ48" s="149"/>
      <x:c r="DA48" s="149"/>
      <x:c r="DB48" s="149"/>
      <x:c r="DC48" s="149"/>
      <x:c r="DD48" s="149"/>
      <x:c r="DE48" s="149"/>
      <x:c r="DF48" s="149"/>
      <x:c r="DG48" s="149"/>
      <x:c r="DH48" s="149"/>
      <x:c r="DI48" s="149"/>
      <x:c r="DJ48" s="1313"/>
      <x:c r="DK48" s="1313"/>
      <x:c r="DL48" s="1313"/>
      <x:c r="DM48" s="1313"/>
      <x:c r="DN48" s="1313"/>
      <x:c r="DO48" s="1313"/>
      <x:c r="DP48" s="1313"/>
      <x:c r="DQ48" s="1313"/>
      <x:c r="DR48" s="1313"/>
      <x:c r="DS48" s="1313"/>
      <x:c r="DT48" s="1313"/>
      <x:c r="DU48" s="1313"/>
      <x:c r="DV48" s="1313"/>
    </x:row>
    <x:row r="49" ht="15" customHeight="1">
      <x:c r="A49" s="305"/>
      <x:c r="B49" s="306"/>
      <x:c r="C49" s="306"/>
      <x:c r="D49" s="306"/>
      <x:c r="E49" s="1628" t="str">
        <x:v>During ullage reading vessel was rolling and pitching</x:v>
      </x:c>
      <x:c r="F49" s="1628"/>
      <x:c r="G49" s="1628"/>
      <x:c r="H49" s="1628"/>
      <x:c r="I49" s="1628"/>
      <x:c r="J49" s="1628"/>
      <x:c r="K49" s="1628"/>
      <x:c r="L49" s="1628"/>
      <x:c r="M49" s="1628"/>
      <x:c r="N49" s="1628"/>
      <x:c r="O49" s="1628"/>
      <x:c r="P49" s="1628"/>
      <x:c r="Q49" s="2116"/>
      <x:c r="R49" s="2116"/>
      <x:c r="S49" s="2135"/>
      <x:c r="T49" s="2116"/>
      <x:c r="U49" s="2116"/>
      <x:c r="V49" s="2116"/>
      <x:c r="W49" s="2116"/>
      <x:c r="X49" s="2116"/>
      <x:c r="Y49" s="2116"/>
      <x:c r="Z49" s="149"/>
      <x:c r="AA49" s="149"/>
      <x:c r="AB49" s="149"/>
      <x:c r="AC49" s="149"/>
      <x:c r="AD49" s="149"/>
      <x:c r="AE49" s="1368"/>
      <x:c r="AF49" s="149"/>
      <x:c r="AG49" s="149"/>
      <x:c r="AH49" s="149"/>
      <x:c r="AI49" s="149"/>
      <x:c r="AJ49" s="149"/>
      <x:c r="AK49" s="149"/>
      <x:c r="AL49" s="149"/>
      <x:c r="AM49" s="149"/>
      <x:c r="AN49" s="149"/>
      <x:c r="AO49" s="149"/>
      <x:c r="AP49" s="149"/>
      <x:c r="AQ49" s="149"/>
      <x:c r="AR49" s="149"/>
      <x:c r="AS49" s="149"/>
      <x:c r="AT49" s="149"/>
      <x:c r="AU49" s="149"/>
      <x:c r="AV49" s="149"/>
      <x:c r="AW49" s="149"/>
      <x:c r="AX49" s="149"/>
      <x:c r="AY49" s="149"/>
      <x:c r="AZ49" s="149"/>
      <x:c r="BA49" s="149"/>
      <x:c r="BB49" s="149"/>
      <x:c r="BC49" s="149"/>
      <x:c r="BD49" s="149"/>
      <x:c r="BE49" s="149"/>
      <x:c r="BF49" s="149"/>
      <x:c r="BG49" s="149"/>
      <x:c r="BH49" s="149"/>
      <x:c r="BI49" s="149"/>
      <x:c r="BJ49" s="149"/>
      <x:c r="BK49" s="149"/>
      <x:c r="BL49" s="149"/>
      <x:c r="BM49" s="149"/>
      <x:c r="BN49" s="149"/>
      <x:c r="BO49" s="149"/>
      <x:c r="BP49" s="149"/>
      <x:c r="BQ49" s="149"/>
      <x:c r="BR49" s="149"/>
      <x:c r="BS49" s="149"/>
      <x:c r="BT49" s="149"/>
      <x:c r="BU49" s="149"/>
      <x:c r="BV49" s="149"/>
      <x:c r="BW49" s="149"/>
      <x:c r="BX49" s="149"/>
      <x:c r="BY49" s="149"/>
      <x:c r="BZ49" s="149"/>
      <x:c r="CA49" s="149"/>
      <x:c r="CB49" s="149"/>
      <x:c r="CC49" s="149"/>
      <x:c r="CD49" s="149"/>
      <x:c r="CE49" s="149"/>
      <x:c r="CF49" s="149"/>
      <x:c r="CG49" s="149"/>
      <x:c r="CH49" s="149"/>
      <x:c r="CI49" s="149"/>
      <x:c r="CJ49" s="149"/>
      <x:c r="CK49" s="149"/>
      <x:c r="CL49" s="149"/>
      <x:c r="CM49" s="149"/>
      <x:c r="CN49" s="149"/>
      <x:c r="CO49" s="149"/>
      <x:c r="CP49" s="149"/>
      <x:c r="CQ49" s="149"/>
      <x:c r="CR49" s="149"/>
      <x:c r="CS49" s="149"/>
      <x:c r="CT49" s="149"/>
      <x:c r="CU49" s="149"/>
      <x:c r="CV49" s="149"/>
      <x:c r="CW49" s="149"/>
      <x:c r="CX49" s="149"/>
      <x:c r="CY49" s="149"/>
      <x:c r="CZ49" s="149"/>
      <x:c r="DA49" s="149"/>
      <x:c r="DB49" s="149"/>
      <x:c r="DC49" s="149"/>
      <x:c r="DD49" s="149"/>
      <x:c r="DE49" s="149"/>
      <x:c r="DF49" s="149"/>
      <x:c r="DG49" s="149"/>
      <x:c r="DH49" s="149"/>
      <x:c r="DI49" s="149"/>
      <x:c r="DJ49" s="1313"/>
      <x:c r="DK49" s="1313"/>
      <x:c r="DL49" s="1313"/>
      <x:c r="DM49" s="1313"/>
      <x:c r="DN49" s="1313"/>
      <x:c r="DO49" s="1313"/>
      <x:c r="DP49" s="1313"/>
      <x:c r="DQ49" s="1313"/>
      <x:c r="DR49" s="1313"/>
      <x:c r="DS49" s="1313"/>
      <x:c r="DT49" s="1313"/>
      <x:c r="DU49" s="1313"/>
      <x:c r="DV49" s="1313"/>
    </x:row>
    <x:row r="50" ht="15" customHeight="1">
      <x:c r="A50" s="305"/>
      <x:c r="B50" s="306"/>
      <x:c r="C50" s="306"/>
      <x:c r="D50" s="306"/>
      <x:c r="E50" s="1628"/>
      <x:c r="F50" s="1628"/>
      <x:c r="G50" s="1628"/>
      <x:c r="H50" s="1628"/>
      <x:c r="I50" s="1628"/>
      <x:c r="J50" s="1628"/>
      <x:c r="K50" s="1628"/>
      <x:c r="L50" s="1628"/>
      <x:c r="M50" s="1628"/>
      <x:c r="N50" s="1628"/>
      <x:c r="O50" s="1628"/>
      <x:c r="P50" s="1628"/>
      <x:c r="Q50" s="2116"/>
      <x:c r="R50" s="2116"/>
      <x:c r="S50" s="2135"/>
      <x:c r="T50" s="2116"/>
      <x:c r="U50" s="2116"/>
      <x:c r="V50" s="2116"/>
      <x:c r="W50" s="2116"/>
      <x:c r="X50" s="2116"/>
      <x:c r="Y50" s="2116"/>
      <x:c r="Z50" s="149"/>
      <x:c r="AA50" s="149"/>
      <x:c r="AB50" s="149"/>
      <x:c r="AC50" s="149"/>
      <x:c r="AD50" s="149"/>
      <x:c r="AE50" s="1368"/>
      <x:c r="AF50" s="149"/>
      <x:c r="AG50" s="149"/>
      <x:c r="AH50" s="149"/>
      <x:c r="AI50" s="149"/>
      <x:c r="AJ50" s="149"/>
      <x:c r="AK50" s="149"/>
      <x:c r="AL50" s="149"/>
      <x:c r="AM50" s="149"/>
      <x:c r="AN50" s="149"/>
      <x:c r="AO50" s="149"/>
      <x:c r="AP50" s="149"/>
      <x:c r="AQ50" s="149"/>
      <x:c r="AR50" s="149"/>
      <x:c r="AS50" s="149"/>
      <x:c r="AT50" s="149"/>
      <x:c r="AU50" s="149"/>
      <x:c r="AV50" s="149"/>
      <x:c r="AW50" s="149"/>
      <x:c r="AX50" s="149"/>
      <x:c r="AY50" s="149"/>
      <x:c r="AZ50" s="149"/>
      <x:c r="BA50" s="149"/>
      <x:c r="BB50" s="149"/>
      <x:c r="BC50" s="149"/>
      <x:c r="BD50" s="149"/>
      <x:c r="BE50" s="149"/>
      <x:c r="BF50" s="149"/>
      <x:c r="BG50" s="149"/>
      <x:c r="BH50" s="149"/>
      <x:c r="BI50" s="149"/>
      <x:c r="BJ50" s="149"/>
      <x:c r="BK50" s="149"/>
      <x:c r="BL50" s="149"/>
      <x:c r="BM50" s="149"/>
      <x:c r="BN50" s="149"/>
      <x:c r="BO50" s="149"/>
      <x:c r="BP50" s="149"/>
      <x:c r="BQ50" s="149"/>
      <x:c r="BR50" s="149"/>
      <x:c r="BS50" s="149"/>
      <x:c r="BT50" s="149"/>
      <x:c r="BU50" s="149"/>
      <x:c r="BV50" s="149"/>
      <x:c r="BW50" s="149"/>
      <x:c r="BX50" s="149"/>
      <x:c r="BY50" s="149"/>
      <x:c r="BZ50" s="149"/>
      <x:c r="CA50" s="149"/>
      <x:c r="CB50" s="149"/>
      <x:c r="CC50" s="149"/>
      <x:c r="CD50" s="149"/>
      <x:c r="CE50" s="149"/>
      <x:c r="CF50" s="149"/>
      <x:c r="CG50" s="149"/>
      <x:c r="CH50" s="149"/>
      <x:c r="CI50" s="149"/>
      <x:c r="CJ50" s="149"/>
      <x:c r="CK50" s="149"/>
      <x:c r="CL50" s="149"/>
      <x:c r="CM50" s="149"/>
      <x:c r="CN50" s="149"/>
      <x:c r="CO50" s="149"/>
      <x:c r="CP50" s="149"/>
      <x:c r="CQ50" s="149"/>
      <x:c r="CR50" s="149"/>
      <x:c r="CS50" s="149"/>
      <x:c r="CT50" s="149"/>
      <x:c r="CU50" s="149"/>
      <x:c r="CV50" s="149"/>
      <x:c r="CW50" s="149"/>
      <x:c r="CX50" s="149"/>
      <x:c r="CY50" s="149"/>
      <x:c r="CZ50" s="149"/>
      <x:c r="DA50" s="149"/>
      <x:c r="DB50" s="149"/>
      <x:c r="DC50" s="149"/>
      <x:c r="DD50" s="149"/>
      <x:c r="DE50" s="149"/>
      <x:c r="DF50" s="149"/>
      <x:c r="DG50" s="149"/>
      <x:c r="DH50" s="149"/>
      <x:c r="DI50" s="149"/>
      <x:c r="DJ50" s="1313"/>
      <x:c r="DK50" s="1313"/>
      <x:c r="DL50" s="1313"/>
      <x:c r="DM50" s="1313"/>
      <x:c r="DN50" s="1313"/>
      <x:c r="DO50" s="1313"/>
      <x:c r="DP50" s="1313"/>
      <x:c r="DQ50" s="1313"/>
      <x:c r="DR50" s="1313"/>
      <x:c r="DS50" s="1313"/>
      <x:c r="DT50" s="1313"/>
      <x:c r="DU50" s="1313"/>
      <x:c r="DV50" s="1313"/>
    </x:row>
    <x:row r="51" ht="7.5" customHeight="1">
      <x:c r="A51" s="307"/>
      <x:c r="B51" s="308"/>
      <x:c r="C51" s="308"/>
      <x:c r="D51" s="308"/>
      <x:c r="E51" s="308"/>
      <x:c r="F51" s="308"/>
      <x:c r="G51" s="308"/>
      <x:c r="H51" s="308"/>
      <x:c r="I51" s="308"/>
      <x:c r="J51" s="308"/>
      <x:c r="K51" s="308"/>
      <x:c r="L51" s="308"/>
      <x:c r="M51" s="308"/>
      <x:c r="N51" s="308"/>
      <x:c r="O51" s="308"/>
      <x:c r="P51" s="308"/>
      <x:c r="Q51" s="2116"/>
      <x:c r="R51" s="2116"/>
      <x:c r="S51" s="2135"/>
      <x:c r="T51" s="2116"/>
      <x:c r="U51" s="2116"/>
      <x:c r="V51" s="2116"/>
      <x:c r="W51" s="2116"/>
      <x:c r="X51" s="2116"/>
      <x:c r="Y51" s="2116"/>
      <x:c r="Z51" s="149"/>
      <x:c r="AA51" s="149"/>
      <x:c r="AB51" s="149"/>
      <x:c r="AC51" s="149"/>
      <x:c r="AD51" s="149"/>
      <x:c r="AE51" s="1368"/>
      <x:c r="AF51" s="149"/>
      <x:c r="AG51" s="149"/>
      <x:c r="AH51" s="149"/>
      <x:c r="AI51" s="149"/>
      <x:c r="AJ51" s="149"/>
      <x:c r="AK51" s="149"/>
      <x:c r="AL51" s="149"/>
      <x:c r="AM51" s="149"/>
      <x:c r="AN51" s="149"/>
      <x:c r="AO51" s="149"/>
      <x:c r="AP51" s="149"/>
      <x:c r="AQ51" s="149"/>
      <x:c r="AR51" s="149"/>
      <x:c r="AS51" s="149"/>
      <x:c r="AT51" s="149"/>
      <x:c r="AU51" s="149"/>
      <x:c r="AV51" s="149"/>
      <x:c r="AW51" s="149"/>
      <x:c r="AX51" s="149"/>
      <x:c r="AY51" s="149"/>
      <x:c r="AZ51" s="149"/>
      <x:c r="BA51" s="149"/>
      <x:c r="BB51" s="149"/>
      <x:c r="BC51" s="149"/>
      <x:c r="BD51" s="149"/>
      <x:c r="BE51" s="149"/>
      <x:c r="BF51" s="149"/>
      <x:c r="BG51" s="149"/>
      <x:c r="BH51" s="149"/>
      <x:c r="BI51" s="149"/>
      <x:c r="BJ51" s="149"/>
      <x:c r="BK51" s="149"/>
      <x:c r="BL51" s="149"/>
      <x:c r="BM51" s="149"/>
      <x:c r="BN51" s="149"/>
      <x:c r="BO51" s="149"/>
      <x:c r="BP51" s="149"/>
      <x:c r="BQ51" s="149"/>
      <x:c r="BR51" s="149"/>
      <x:c r="BS51" s="149"/>
      <x:c r="BT51" s="149"/>
      <x:c r="BU51" s="149"/>
      <x:c r="BV51" s="149"/>
      <x:c r="BW51" s="149"/>
      <x:c r="BX51" s="149"/>
      <x:c r="BY51" s="149"/>
      <x:c r="BZ51" s="149"/>
      <x:c r="CA51" s="149"/>
      <x:c r="CB51" s="149"/>
      <x:c r="CC51" s="149"/>
      <x:c r="CD51" s="149"/>
      <x:c r="CE51" s="149"/>
      <x:c r="CF51" s="149"/>
      <x:c r="CG51" s="149"/>
      <x:c r="CH51" s="149"/>
      <x:c r="CI51" s="149"/>
      <x:c r="CJ51" s="149"/>
      <x:c r="CK51" s="149"/>
      <x:c r="CL51" s="149"/>
      <x:c r="CM51" s="149"/>
      <x:c r="CN51" s="149"/>
      <x:c r="CO51" s="149"/>
      <x:c r="CP51" s="149"/>
      <x:c r="CQ51" s="149"/>
      <x:c r="CR51" s="149"/>
      <x:c r="CS51" s="149"/>
      <x:c r="CT51" s="149"/>
      <x:c r="CU51" s="149"/>
      <x:c r="CV51" s="149"/>
      <x:c r="CW51" s="149"/>
      <x:c r="CX51" s="149"/>
      <x:c r="CY51" s="149"/>
      <x:c r="CZ51" s="149"/>
      <x:c r="DA51" s="149"/>
      <x:c r="DB51" s="149"/>
      <x:c r="DC51" s="149"/>
      <x:c r="DD51" s="149"/>
      <x:c r="DE51" s="149"/>
      <x:c r="DF51" s="149"/>
      <x:c r="DG51" s="149"/>
      <x:c r="DH51" s="149"/>
      <x:c r="DI51" s="149"/>
      <x:c r="DJ51" s="1313"/>
      <x:c r="DK51" s="1313"/>
      <x:c r="DL51" s="1313"/>
      <x:c r="DM51" s="1313"/>
      <x:c r="DN51" s="1313"/>
      <x:c r="DO51" s="1313"/>
      <x:c r="DP51" s="1313"/>
      <x:c r="DQ51" s="1313"/>
      <x:c r="DR51" s="1313"/>
      <x:c r="DS51" s="1313"/>
      <x:c r="DT51" s="1313"/>
      <x:c r="DU51" s="1313"/>
      <x:c r="DV51" s="1313"/>
    </x:row>
    <x:row r="52" ht="15.75" hidden="1" customHeight="1">
      <x:c r="A52" s="3082"/>
      <x:c r="B52" s="3082"/>
      <x:c r="C52" s="3082"/>
      <x:c r="D52" s="3082"/>
      <x:c r="E52" s="3082"/>
      <x:c r="F52" s="3083"/>
      <x:c r="G52" s="3083"/>
      <x:c r="H52" s="3083"/>
      <x:c r="I52" s="3083"/>
      <x:c r="J52" s="309"/>
      <x:c r="K52" s="309"/>
      <x:c r="L52" s="309"/>
      <x:c r="M52" s="309"/>
      <x:c r="N52" s="3083"/>
      <x:c r="O52" s="3084"/>
      <x:c r="P52" s="3084"/>
      <x:c r="Q52" s="2116"/>
      <x:c r="R52" s="2116"/>
      <x:c r="S52" s="2135"/>
      <x:c r="T52" s="2116"/>
      <x:c r="U52" s="2116"/>
      <x:c r="V52" s="2116"/>
      <x:c r="W52" s="2116"/>
      <x:c r="X52" s="2116"/>
      <x:c r="Y52" s="2116"/>
      <x:c r="Z52" s="149"/>
      <x:c r="AA52" s="149"/>
      <x:c r="AB52" s="149"/>
      <x:c r="AC52" s="149"/>
      <x:c r="AD52" s="149"/>
      <x:c r="AE52" s="1368"/>
      <x:c r="AF52" s="149"/>
      <x:c r="AG52" s="149"/>
      <x:c r="AH52" s="149"/>
      <x:c r="AI52" s="149"/>
      <x:c r="AJ52" s="149"/>
      <x:c r="AK52" s="149"/>
      <x:c r="AL52" s="149"/>
      <x:c r="AM52" s="149"/>
      <x:c r="AN52" s="149"/>
      <x:c r="AO52" s="149"/>
      <x:c r="AP52" s="149"/>
      <x:c r="AQ52" s="149"/>
      <x:c r="AR52" s="149"/>
      <x:c r="AS52" s="149"/>
      <x:c r="AT52" s="149"/>
      <x:c r="AU52" s="149"/>
      <x:c r="AV52" s="149"/>
      <x:c r="AW52" s="149"/>
      <x:c r="AX52" s="149"/>
      <x:c r="AY52" s="149"/>
      <x:c r="AZ52" s="149"/>
      <x:c r="BA52" s="149"/>
      <x:c r="BB52" s="149"/>
      <x:c r="BC52" s="149"/>
      <x:c r="BD52" s="149"/>
      <x:c r="BE52" s="149"/>
      <x:c r="BF52" s="149"/>
      <x:c r="BG52" s="149"/>
      <x:c r="BH52" s="149"/>
      <x:c r="BI52" s="149"/>
      <x:c r="BJ52" s="149"/>
      <x:c r="BK52" s="149"/>
      <x:c r="BL52" s="149"/>
      <x:c r="BM52" s="149"/>
      <x:c r="BN52" s="149"/>
      <x:c r="BO52" s="149"/>
      <x:c r="BP52" s="149"/>
      <x:c r="BQ52" s="149"/>
      <x:c r="BR52" s="149"/>
      <x:c r="BS52" s="149"/>
      <x:c r="BT52" s="149"/>
      <x:c r="BU52" s="149"/>
      <x:c r="BV52" s="149"/>
      <x:c r="BW52" s="149"/>
      <x:c r="BX52" s="149"/>
      <x:c r="BY52" s="149"/>
      <x:c r="BZ52" s="149"/>
      <x:c r="CA52" s="149"/>
      <x:c r="CB52" s="149"/>
      <x:c r="CC52" s="149"/>
      <x:c r="CD52" s="149"/>
      <x:c r="CE52" s="149"/>
      <x:c r="CF52" s="149"/>
      <x:c r="CG52" s="149"/>
      <x:c r="CH52" s="149"/>
      <x:c r="CI52" s="149"/>
      <x:c r="CJ52" s="149"/>
      <x:c r="CK52" s="149"/>
      <x:c r="CL52" s="149"/>
      <x:c r="CM52" s="149"/>
      <x:c r="CN52" s="149"/>
      <x:c r="CO52" s="149"/>
      <x:c r="CP52" s="149"/>
      <x:c r="CQ52" s="149"/>
      <x:c r="CR52" s="149"/>
      <x:c r="CS52" s="149"/>
      <x:c r="CT52" s="149"/>
      <x:c r="CU52" s="149"/>
      <x:c r="CV52" s="149"/>
      <x:c r="CW52" s="149"/>
      <x:c r="CX52" s="149"/>
      <x:c r="CY52" s="149"/>
      <x:c r="CZ52" s="149"/>
      <x:c r="DA52" s="149"/>
      <x:c r="DB52" s="149"/>
      <x:c r="DC52" s="149"/>
      <x:c r="DD52" s="149"/>
      <x:c r="DE52" s="149"/>
      <x:c r="DF52" s="149"/>
      <x:c r="DG52" s="149"/>
      <x:c r="DH52" s="149"/>
      <x:c r="DI52" s="149"/>
      <x:c r="DJ52" s="1313"/>
      <x:c r="DK52" s="1313"/>
      <x:c r="DL52" s="1313"/>
      <x:c r="DM52" s="1313"/>
      <x:c r="DN52" s="1313"/>
      <x:c r="DO52" s="1313"/>
      <x:c r="DP52" s="1313"/>
      <x:c r="DQ52" s="1313"/>
      <x:c r="DR52" s="1313"/>
      <x:c r="DS52" s="1313"/>
      <x:c r="DT52" s="1313"/>
      <x:c r="DU52" s="1313"/>
      <x:c r="DV52" s="1313"/>
    </x:row>
    <x:row r="53" ht="15.949999809265137" customHeight="1">
      <x:c r="A53" s="310"/>
      <x:c r="B53" s="310"/>
      <x:c r="C53" s="310"/>
      <x:c r="D53" s="310"/>
      <x:c r="E53" s="310"/>
      <x:c r="F53" s="303"/>
      <x:c r="G53" s="303"/>
      <x:c r="H53" s="303"/>
      <x:c r="I53" s="303"/>
      <x:c r="J53" s="309"/>
      <x:c r="K53" s="309"/>
      <x:c r="L53" s="309"/>
      <x:c r="M53" s="309"/>
      <x:c r="N53" s="303"/>
      <x:c r="O53" s="311"/>
      <x:c r="P53" s="311"/>
      <x:c r="Q53" s="2116"/>
      <x:c r="R53" s="2116"/>
      <x:c r="S53" s="2135"/>
      <x:c r="T53" s="2116"/>
      <x:c r="U53" s="2116"/>
      <x:c r="V53" s="2116"/>
      <x:c r="W53" s="2116"/>
      <x:c r="X53" s="2116"/>
      <x:c r="Y53" s="2116"/>
      <x:c r="Z53" s="149"/>
      <x:c r="AA53" s="149"/>
      <x:c r="AB53" s="149"/>
      <x:c r="AC53" s="149"/>
      <x:c r="AD53" s="149"/>
      <x:c r="AE53" s="1368"/>
      <x:c r="AF53" s="149"/>
      <x:c r="AG53" s="149"/>
      <x:c r="AH53" s="149"/>
      <x:c r="AI53" s="149"/>
      <x:c r="AJ53" s="149"/>
      <x:c r="AK53" s="149"/>
      <x:c r="AL53" s="149"/>
      <x:c r="AM53" s="149"/>
      <x:c r="AN53" s="149"/>
      <x:c r="AO53" s="149"/>
      <x:c r="AP53" s="149"/>
      <x:c r="AQ53" s="149"/>
      <x:c r="AR53" s="149"/>
      <x:c r="AS53" s="149"/>
      <x:c r="AT53" s="149"/>
      <x:c r="AU53" s="149"/>
      <x:c r="AV53" s="149"/>
      <x:c r="AW53" s="149"/>
      <x:c r="AX53" s="149"/>
      <x:c r="AY53" s="149"/>
      <x:c r="AZ53" s="149"/>
      <x:c r="BA53" s="149"/>
      <x:c r="BB53" s="149"/>
      <x:c r="BC53" s="149"/>
      <x:c r="BD53" s="149"/>
      <x:c r="BE53" s="149"/>
      <x:c r="BF53" s="149"/>
      <x:c r="BG53" s="149"/>
      <x:c r="BH53" s="149"/>
      <x:c r="BI53" s="149"/>
      <x:c r="BJ53" s="149"/>
      <x:c r="BK53" s="149"/>
      <x:c r="BL53" s="149"/>
      <x:c r="BM53" s="149"/>
      <x:c r="BN53" s="149"/>
      <x:c r="BO53" s="149"/>
      <x:c r="BP53" s="149"/>
      <x:c r="BQ53" s="149"/>
      <x:c r="BR53" s="149"/>
      <x:c r="BS53" s="149"/>
      <x:c r="BT53" s="149"/>
      <x:c r="BU53" s="149"/>
      <x:c r="BV53" s="149"/>
      <x:c r="BW53" s="149"/>
      <x:c r="BX53" s="149"/>
      <x:c r="BY53" s="149"/>
      <x:c r="BZ53" s="149"/>
      <x:c r="CA53" s="149"/>
      <x:c r="CB53" s="149"/>
      <x:c r="CC53" s="149"/>
      <x:c r="CD53" s="149"/>
      <x:c r="CE53" s="149"/>
      <x:c r="CF53" s="149"/>
      <x:c r="CG53" s="149"/>
      <x:c r="CH53" s="149"/>
      <x:c r="CI53" s="149"/>
      <x:c r="CJ53" s="149"/>
      <x:c r="CK53" s="149"/>
      <x:c r="CL53" s="149"/>
      <x:c r="CM53" s="149"/>
      <x:c r="CN53" s="149"/>
      <x:c r="CO53" s="149"/>
      <x:c r="CP53" s="149"/>
      <x:c r="CQ53" s="149"/>
      <x:c r="CR53" s="149"/>
      <x:c r="CS53" s="149"/>
      <x:c r="CT53" s="149"/>
      <x:c r="CU53" s="149"/>
      <x:c r="CV53" s="149"/>
      <x:c r="CW53" s="149"/>
      <x:c r="CX53" s="149"/>
      <x:c r="CY53" s="149"/>
      <x:c r="CZ53" s="149"/>
      <x:c r="DA53" s="149"/>
      <x:c r="DB53" s="149"/>
      <x:c r="DC53" s="149"/>
      <x:c r="DD53" s="149"/>
      <x:c r="DE53" s="149"/>
      <x:c r="DF53" s="149"/>
      <x:c r="DG53" s="149"/>
      <x:c r="DH53" s="149"/>
      <x:c r="DI53" s="149"/>
      <x:c r="DJ53" s="1313"/>
      <x:c r="DK53" s="1313"/>
      <x:c r="DL53" s="1313"/>
      <x:c r="DM53" s="1313"/>
      <x:c r="DN53" s="1313"/>
      <x:c r="DO53" s="1313"/>
      <x:c r="DP53" s="1313"/>
      <x:c r="DQ53" s="1313"/>
      <x:c r="DR53" s="1313"/>
      <x:c r="DS53" s="1313"/>
      <x:c r="DT53" s="1313"/>
      <x:c r="DU53" s="1313"/>
      <x:c r="DV53" s="1313"/>
    </x:row>
    <x:row r="54" ht="15" customHeight="1">
      <x:c r="A54" s="3085" t="str">
        <x:v>Original signature on file</x:v>
      </x:c>
      <x:c r="B54" s="3085"/>
      <x:c r="C54" s="3085"/>
      <x:c r="D54" s="3085"/>
      <x:c r="E54" s="3085"/>
      <x:c r="F54" s="312"/>
      <x:c r="G54" s="312"/>
      <x:c r="H54" s="2977" t="str">
        <x:v>Original signature on file</x:v>
      </x:c>
      <x:c r="I54" s="2977"/>
      <x:c r="J54" s="2977"/>
      <x:c r="K54" s="2977"/>
      <x:c r="L54" s="2977"/>
      <x:c r="M54" s="2977"/>
      <x:c r="N54" s="2977"/>
      <x:c r="O54" s="2977"/>
      <x:c r="P54" s="2977"/>
      <x:c r="Q54" s="2136"/>
      <x:c r="R54" s="2136"/>
      <x:c r="S54" s="2137"/>
      <x:c r="T54" s="2136"/>
      <x:c r="U54" s="2136"/>
      <x:c r="V54" s="2136"/>
      <x:c r="W54" s="2136"/>
      <x:c r="X54" s="2136"/>
      <x:c r="Y54" s="2136"/>
      <x:c r="Z54" s="149"/>
      <x:c r="AA54" s="149"/>
      <x:c r="AB54" s="149"/>
      <x:c r="AC54" s="149"/>
      <x:c r="AD54" s="149"/>
      <x:c r="AE54" s="1368"/>
      <x:c r="AF54" s="149"/>
      <x:c r="AG54" s="149"/>
      <x:c r="AH54" s="149"/>
      <x:c r="AI54" s="149"/>
      <x:c r="AJ54" s="149"/>
      <x:c r="AK54" s="149"/>
      <x:c r="AL54" s="149"/>
      <x:c r="AM54" s="149"/>
      <x:c r="AN54" s="149"/>
      <x:c r="AO54" s="149"/>
      <x:c r="AP54" s="149"/>
      <x:c r="AQ54" s="149"/>
      <x:c r="AR54" s="149"/>
      <x:c r="AS54" s="149"/>
      <x:c r="AT54" s="149"/>
      <x:c r="AU54" s="149"/>
      <x:c r="AV54" s="149"/>
      <x:c r="AW54" s="149"/>
      <x:c r="AX54" s="149"/>
      <x:c r="AY54" s="149"/>
      <x:c r="AZ54" s="149"/>
      <x:c r="BA54" s="149"/>
      <x:c r="BB54" s="149"/>
      <x:c r="BC54" s="149"/>
      <x:c r="BD54" s="149"/>
      <x:c r="BE54" s="149"/>
      <x:c r="BF54" s="149"/>
      <x:c r="BG54" s="149"/>
      <x:c r="BH54" s="149"/>
      <x:c r="BI54" s="149"/>
      <x:c r="BJ54" s="149"/>
      <x:c r="BK54" s="149"/>
      <x:c r="BL54" s="149"/>
      <x:c r="BM54" s="149"/>
      <x:c r="BN54" s="149"/>
      <x:c r="BO54" s="149"/>
      <x:c r="BP54" s="149"/>
      <x:c r="BQ54" s="149"/>
      <x:c r="BR54" s="149"/>
      <x:c r="BS54" s="149"/>
      <x:c r="BT54" s="149"/>
      <x:c r="BU54" s="149"/>
      <x:c r="BV54" s="149"/>
      <x:c r="BW54" s="149"/>
      <x:c r="BX54" s="149"/>
      <x:c r="BY54" s="149"/>
      <x:c r="BZ54" s="149"/>
      <x:c r="CA54" s="149"/>
      <x:c r="CB54" s="149"/>
      <x:c r="CC54" s="149"/>
      <x:c r="CD54" s="149"/>
      <x:c r="CE54" s="149"/>
      <x:c r="CF54" s="149"/>
      <x:c r="CG54" s="149"/>
      <x:c r="CH54" s="149"/>
      <x:c r="CI54" s="149"/>
      <x:c r="CJ54" s="149"/>
      <x:c r="CK54" s="149"/>
      <x:c r="CL54" s="149"/>
      <x:c r="CM54" s="149"/>
      <x:c r="CN54" s="149"/>
      <x:c r="CO54" s="149"/>
      <x:c r="CP54" s="149"/>
      <x:c r="CQ54" s="149"/>
      <x:c r="CR54" s="149"/>
      <x:c r="CS54" s="149"/>
      <x:c r="CT54" s="149"/>
      <x:c r="CU54" s="149"/>
      <x:c r="CV54" s="149"/>
      <x:c r="CW54" s="149"/>
      <x:c r="CX54" s="149"/>
      <x:c r="CY54" s="149"/>
      <x:c r="CZ54" s="149"/>
      <x:c r="DA54" s="149"/>
      <x:c r="DB54" s="149"/>
      <x:c r="DC54" s="149"/>
      <x:c r="DD54" s="149"/>
      <x:c r="DE54" s="149"/>
      <x:c r="DF54" s="149"/>
      <x:c r="DG54" s="149"/>
      <x:c r="DH54" s="149"/>
      <x:c r="DI54" s="149"/>
      <x:c r="DJ54" s="1313"/>
      <x:c r="DK54" s="1313"/>
      <x:c r="DL54" s="1313"/>
      <x:c r="DM54" s="1313"/>
      <x:c r="DN54" s="1313"/>
      <x:c r="DO54" s="1313"/>
      <x:c r="DP54" s="1313"/>
      <x:c r="DQ54" s="1313"/>
      <x:c r="DR54" s="1313"/>
      <x:c r="DS54" s="1313"/>
      <x:c r="DT54" s="1313"/>
      <x:c r="DU54" s="1313"/>
      <x:c r="DV54" s="1313"/>
    </x:row>
    <x:row r="55" ht="12" customHeight="1">
      <x:c r="A55" s="3078" t="str">
        <x:v>Gerhilde Rosso Bustamante</x:v>
      </x:c>
      <x:c r="B55" s="3078"/>
      <x:c r="C55" s="3078"/>
      <x:c r="D55" s="3078"/>
      <x:c r="E55" s="3078"/>
      <x:c r="F55" s="313"/>
      <x:c r="G55" s="313"/>
      <x:c r="H55" s="2970" t="n">
        <x:v>0</x:v>
      </x:c>
      <x:c r="I55" s="2970"/>
      <x:c r="J55" s="2970"/>
      <x:c r="K55" s="2970"/>
      <x:c r="L55" s="2970"/>
      <x:c r="M55" s="2970"/>
      <x:c r="N55" s="2970"/>
      <x:c r="O55" s="2970"/>
      <x:c r="P55" s="2970"/>
      <x:c r="Q55" s="2136"/>
      <x:c r="R55" s="2136"/>
      <x:c r="S55" s="2137"/>
      <x:c r="T55" s="2136"/>
      <x:c r="U55" s="2136"/>
      <x:c r="V55" s="2136"/>
      <x:c r="W55" s="2136"/>
      <x:c r="X55" s="2136"/>
      <x:c r="Y55" s="2136"/>
      <x:c r="Z55" s="149"/>
      <x:c r="AA55" s="149"/>
      <x:c r="AB55" s="149"/>
      <x:c r="AC55" s="149"/>
      <x:c r="AD55" s="149"/>
      <x:c r="AE55" s="1368"/>
      <x:c r="AF55" s="149"/>
      <x:c r="AG55" s="149"/>
      <x:c r="AH55" s="149"/>
      <x:c r="AI55" s="149"/>
      <x:c r="AJ55" s="149"/>
      <x:c r="AK55" s="149"/>
      <x:c r="AL55" s="149"/>
      <x:c r="AM55" s="149"/>
      <x:c r="AN55" s="149"/>
      <x:c r="AO55" s="149"/>
      <x:c r="AP55" s="149"/>
      <x:c r="AQ55" s="149"/>
      <x:c r="AR55" s="149"/>
      <x:c r="AS55" s="149"/>
      <x:c r="AT55" s="149"/>
      <x:c r="AU55" s="149"/>
      <x:c r="AV55" s="149"/>
      <x:c r="AW55" s="149"/>
      <x:c r="AX55" s="149"/>
      <x:c r="AY55" s="149"/>
      <x:c r="AZ55" s="149"/>
      <x:c r="BA55" s="149"/>
      <x:c r="BB55" s="149"/>
      <x:c r="BC55" s="149"/>
      <x:c r="BD55" s="149"/>
      <x:c r="BE55" s="149"/>
      <x:c r="BF55" s="149"/>
      <x:c r="BG55" s="149"/>
      <x:c r="BH55" s="149"/>
      <x:c r="BI55" s="149"/>
      <x:c r="BJ55" s="149"/>
      <x:c r="BK55" s="149"/>
      <x:c r="BL55" s="149"/>
      <x:c r="BM55" s="149"/>
      <x:c r="BN55" s="149"/>
      <x:c r="BO55" s="149"/>
      <x:c r="BP55" s="149"/>
      <x:c r="BQ55" s="149"/>
      <x:c r="BR55" s="149"/>
      <x:c r="BS55" s="149"/>
      <x:c r="BT55" s="149"/>
      <x:c r="BU55" s="149"/>
      <x:c r="BV55" s="149"/>
      <x:c r="BW55" s="149"/>
      <x:c r="BX55" s="149"/>
      <x:c r="BY55" s="149"/>
      <x:c r="BZ55" s="149"/>
      <x:c r="CA55" s="149"/>
      <x:c r="CB55" s="149"/>
      <x:c r="CC55" s="149"/>
      <x:c r="CD55" s="149"/>
      <x:c r="CE55" s="149"/>
      <x:c r="CF55" s="149"/>
      <x:c r="CG55" s="149"/>
      <x:c r="CH55" s="149"/>
      <x:c r="CI55" s="149"/>
      <x:c r="CJ55" s="149"/>
      <x:c r="CK55" s="149"/>
      <x:c r="CL55" s="149"/>
      <x:c r="CM55" s="149"/>
      <x:c r="CN55" s="149"/>
      <x:c r="CO55" s="149"/>
      <x:c r="CP55" s="149"/>
      <x:c r="CQ55" s="149"/>
      <x:c r="CR55" s="149"/>
      <x:c r="CS55" s="149"/>
      <x:c r="CT55" s="149"/>
      <x:c r="CU55" s="149"/>
      <x:c r="CV55" s="149"/>
      <x:c r="CW55" s="149"/>
      <x:c r="CX55" s="149"/>
      <x:c r="CY55" s="149"/>
      <x:c r="CZ55" s="149"/>
      <x:c r="DA55" s="149"/>
      <x:c r="DB55" s="149"/>
      <x:c r="DC55" s="149"/>
      <x:c r="DD55" s="149"/>
      <x:c r="DE55" s="149"/>
      <x:c r="DF55" s="149"/>
      <x:c r="DG55" s="149"/>
      <x:c r="DH55" s="149"/>
      <x:c r="DI55" s="149"/>
      <x:c r="DJ55" s="1313"/>
      <x:c r="DK55" s="1313"/>
      <x:c r="DL55" s="1313"/>
      <x:c r="DM55" s="1313"/>
      <x:c r="DN55" s="1313"/>
      <x:c r="DO55" s="1313"/>
      <x:c r="DP55" s="1313"/>
      <x:c r="DQ55" s="1313"/>
      <x:c r="DR55" s="1313"/>
      <x:c r="DS55" s="1313"/>
      <x:c r="DT55" s="1313"/>
      <x:c r="DU55" s="1313"/>
      <x:c r="DV55" s="1313"/>
    </x:row>
    <x:row r="56" ht="15.75" customHeight="1">
      <x:c r="A56" s="3079" t="str">
        <x:v>ACI LOSS CONTROL</x:v>
      </x:c>
      <x:c r="B56" s="3079"/>
      <x:c r="C56" s="3079"/>
      <x:c r="D56" s="3079"/>
      <x:c r="E56" s="3079"/>
      <x:c r="F56" s="2138"/>
      <x:c r="G56" s="2138"/>
      <x:c r="H56" s="2971" t="str">
        <x:v>VESSEL REPRESENTATIVE</x:v>
      </x:c>
      <x:c r="I56" s="2971"/>
      <x:c r="J56" s="2971"/>
      <x:c r="K56" s="2971"/>
      <x:c r="L56" s="2971"/>
      <x:c r="M56" s="2971"/>
      <x:c r="N56" s="2971"/>
      <x:c r="O56" s="2971"/>
      <x:c r="P56" s="2971"/>
      <x:c r="Q56" s="2139"/>
      <x:c r="R56" s="2139"/>
      <x:c r="S56" s="2137"/>
      <x:c r="T56" s="2139"/>
      <x:c r="U56" s="2139"/>
      <x:c r="V56" s="2139"/>
      <x:c r="W56" s="2139"/>
      <x:c r="X56" s="2139"/>
      <x:c r="Y56" s="2139"/>
      <x:c r="Z56" s="149"/>
      <x:c r="AA56" s="149"/>
      <x:c r="AB56" s="149"/>
      <x:c r="AC56" s="149"/>
      <x:c r="AD56" s="149"/>
      <x:c r="AE56" s="1368"/>
      <x:c r="AF56" s="149"/>
      <x:c r="AG56" s="149"/>
      <x:c r="AH56" s="149"/>
      <x:c r="AI56" s="149"/>
      <x:c r="AJ56" s="149"/>
      <x:c r="AK56" s="149"/>
      <x:c r="AL56" s="149"/>
      <x:c r="AM56" s="149"/>
      <x:c r="AN56" s="149"/>
      <x:c r="AO56" s="149"/>
      <x:c r="AP56" s="149"/>
      <x:c r="AQ56" s="149"/>
      <x:c r="AR56" s="149"/>
      <x:c r="AS56" s="149"/>
      <x:c r="AT56" s="149"/>
      <x:c r="AU56" s="149"/>
      <x:c r="AV56" s="149"/>
      <x:c r="AW56" s="149"/>
      <x:c r="AX56" s="149"/>
      <x:c r="AY56" s="149"/>
      <x:c r="AZ56" s="149"/>
      <x:c r="BA56" s="149"/>
      <x:c r="BB56" s="149"/>
      <x:c r="BC56" s="149"/>
      <x:c r="BD56" s="149"/>
      <x:c r="BE56" s="149"/>
      <x:c r="BF56" s="149"/>
      <x:c r="BG56" s="149"/>
      <x:c r="BH56" s="149"/>
      <x:c r="BI56" s="149"/>
      <x:c r="BJ56" s="149"/>
      <x:c r="BK56" s="149"/>
      <x:c r="BL56" s="149"/>
      <x:c r="BM56" s="149"/>
      <x:c r="BN56" s="149"/>
      <x:c r="BO56" s="149"/>
      <x:c r="BP56" s="149"/>
      <x:c r="BQ56" s="149"/>
      <x:c r="BR56" s="149"/>
      <x:c r="BS56" s="149"/>
      <x:c r="BT56" s="149"/>
      <x:c r="BU56" s="149"/>
      <x:c r="BV56" s="149"/>
      <x:c r="BW56" s="149"/>
      <x:c r="BX56" s="149"/>
      <x:c r="BY56" s="149"/>
      <x:c r="BZ56" s="149"/>
      <x:c r="CA56" s="149"/>
      <x:c r="CB56" s="149"/>
      <x:c r="CC56" s="149"/>
      <x:c r="CD56" s="149"/>
      <x:c r="CE56" s="149"/>
      <x:c r="CF56" s="149"/>
      <x:c r="CG56" s="149"/>
      <x:c r="CH56" s="149"/>
      <x:c r="CI56" s="149"/>
      <x:c r="CJ56" s="149"/>
      <x:c r="CK56" s="149"/>
      <x:c r="CL56" s="149"/>
      <x:c r="CM56" s="149"/>
      <x:c r="CN56" s="149"/>
      <x:c r="CO56" s="149"/>
      <x:c r="CP56" s="149"/>
      <x:c r="CQ56" s="149"/>
      <x:c r="CR56" s="149"/>
      <x:c r="CS56" s="149"/>
      <x:c r="CT56" s="149"/>
      <x:c r="CU56" s="149"/>
      <x:c r="CV56" s="149"/>
      <x:c r="CW56" s="149"/>
      <x:c r="CX56" s="149"/>
      <x:c r="CY56" s="149"/>
      <x:c r="CZ56" s="149"/>
      <x:c r="DA56" s="149"/>
      <x:c r="DB56" s="149"/>
      <x:c r="DC56" s="149"/>
      <x:c r="DD56" s="149"/>
      <x:c r="DE56" s="149"/>
      <x:c r="DF56" s="149"/>
      <x:c r="DG56" s="149"/>
      <x:c r="DH56" s="149"/>
      <x:c r="DI56" s="149"/>
      <x:c r="DJ56" s="1313"/>
      <x:c r="DK56" s="1313"/>
      <x:c r="DL56" s="1313"/>
      <x:c r="DM56" s="1313"/>
      <x:c r="DN56" s="1313"/>
      <x:c r="DO56" s="1313"/>
      <x:c r="DP56" s="1313"/>
      <x:c r="DQ56" s="1313"/>
      <x:c r="DR56" s="1313"/>
      <x:c r="DS56" s="1313"/>
      <x:c r="DT56" s="1313"/>
      <x:c r="DU56" s="1313"/>
      <x:c r="DV56" s="1313"/>
    </x:row>
    <x:row r="57">
      <x:c r="A57" s="2969"/>
      <x:c r="B57" s="2969"/>
      <x:c r="C57" s="2969"/>
      <x:c r="D57" s="2969"/>
      <x:c r="E57" s="2969"/>
      <x:c r="F57" s="2969"/>
      <x:c r="G57" s="2969"/>
      <x:c r="H57" s="2969"/>
      <x:c r="I57" s="2969"/>
      <x:c r="J57" s="2969"/>
      <x:c r="K57" s="2969"/>
      <x:c r="L57" s="2969"/>
      <x:c r="M57" s="2969"/>
      <x:c r="N57" s="2969"/>
      <x:c r="O57" s="2969"/>
      <x:c r="P57" s="2969"/>
      <x:c r="Q57"/>
      <x:c r="R57"/>
      <x:c r="S57" s="2137"/>
      <x:c r="T57"/>
      <x:c r="U57"/>
      <x:c r="V57"/>
      <x:c r="W57"/>
      <x:c r="X57"/>
      <x:c r="Y57"/>
      <x:c r="Z57" s="149"/>
      <x:c r="AA57" s="149"/>
      <x:c r="AB57" s="149"/>
      <x:c r="AC57" s="149"/>
      <x:c r="AD57" s="149"/>
      <x:c r="AE57" s="1368"/>
      <x:c r="AF57" s="149"/>
      <x:c r="AG57" s="149"/>
      <x:c r="AH57" s="149"/>
      <x:c r="AI57" s="149"/>
      <x:c r="AJ57" s="149"/>
      <x:c r="AK57" s="149"/>
      <x:c r="AL57" s="149"/>
      <x:c r="AM57" s="149"/>
      <x:c r="AN57" s="149"/>
      <x:c r="AO57" s="149"/>
      <x:c r="AP57" s="149"/>
      <x:c r="AQ57" s="149"/>
      <x:c r="AR57" s="149"/>
      <x:c r="AS57" s="149"/>
      <x:c r="AT57" s="149"/>
      <x:c r="AU57" s="149"/>
      <x:c r="AV57" s="149"/>
      <x:c r="AW57" s="149"/>
      <x:c r="AX57" s="149"/>
      <x:c r="AY57" s="149"/>
      <x:c r="AZ57" s="149"/>
      <x:c r="BA57" s="149"/>
      <x:c r="BB57" s="149"/>
      <x:c r="BC57" s="149"/>
      <x:c r="BD57" s="149"/>
      <x:c r="BE57" s="149"/>
      <x:c r="BF57" s="149"/>
      <x:c r="BG57" s="149"/>
      <x:c r="BH57" s="149"/>
      <x:c r="BI57" s="149"/>
      <x:c r="BJ57" s="149"/>
      <x:c r="BK57" s="149"/>
      <x:c r="BL57" s="149"/>
      <x:c r="BM57" s="149"/>
      <x:c r="BN57" s="149"/>
      <x:c r="BO57" s="149"/>
      <x:c r="BP57" s="149"/>
      <x:c r="BQ57" s="149"/>
      <x:c r="BR57" s="149"/>
      <x:c r="BS57" s="149"/>
      <x:c r="BT57" s="149"/>
      <x:c r="BU57" s="149"/>
      <x:c r="BV57" s="149"/>
      <x:c r="BW57" s="149"/>
      <x:c r="BX57" s="149"/>
      <x:c r="BY57" s="149"/>
      <x:c r="BZ57" s="149"/>
      <x:c r="CA57" s="149"/>
      <x:c r="CB57" s="149"/>
      <x:c r="CC57" s="149"/>
      <x:c r="CD57" s="149"/>
      <x:c r="CE57" s="149"/>
      <x:c r="CF57" s="149"/>
      <x:c r="CG57" s="149"/>
      <x:c r="CH57" s="149"/>
      <x:c r="CI57" s="149"/>
      <x:c r="CJ57" s="149"/>
      <x:c r="CK57" s="149"/>
      <x:c r="CL57" s="149"/>
      <x:c r="CM57" s="149"/>
      <x:c r="CN57" s="149"/>
      <x:c r="CO57" s="149"/>
      <x:c r="CP57" s="149"/>
      <x:c r="CQ57" s="149"/>
      <x:c r="CR57" s="149"/>
      <x:c r="CS57" s="149"/>
      <x:c r="CT57" s="149"/>
      <x:c r="CU57" s="149"/>
      <x:c r="CV57" s="149"/>
      <x:c r="CW57" s="149"/>
      <x:c r="CX57" s="149"/>
      <x:c r="CY57" s="149"/>
      <x:c r="CZ57" s="149"/>
      <x:c r="DA57" s="149"/>
      <x:c r="DB57" s="149"/>
      <x:c r="DC57" s="149"/>
      <x:c r="DD57" s="149"/>
      <x:c r="DE57" s="149"/>
      <x:c r="DF57" s="149"/>
      <x:c r="DG57" s="149"/>
      <x:c r="DH57" s="149"/>
      <x:c r="DI57" s="149"/>
      <x:c r="DJ57" s="1313"/>
      <x:c r="DK57" s="1313"/>
      <x:c r="DL57" s="1313"/>
      <x:c r="DM57" s="1313"/>
      <x:c r="DN57" s="1313"/>
      <x:c r="DO57" s="1313"/>
      <x:c r="DP57" s="1313"/>
      <x:c r="DQ57" s="1313"/>
      <x:c r="DR57" s="1313"/>
      <x:c r="DS57" s="1313"/>
      <x:c r="DT57" s="1313"/>
      <x:c r="DU57" s="1313"/>
      <x:c r="DV57" s="1313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 s="149"/>
      <x:c r="AA58" s="149"/>
      <x:c r="AB58" s="149"/>
      <x:c r="AC58" s="149"/>
      <x:c r="AD58" s="149"/>
      <x:c r="AE58" s="1368"/>
      <x:c r="AF58" s="149"/>
      <x:c r="AG58" s="149"/>
      <x:c r="AH58" s="149"/>
      <x:c r="AI58" s="149"/>
      <x:c r="AJ58" s="149"/>
      <x:c r="AK58" s="149"/>
      <x:c r="AL58" s="149"/>
      <x:c r="AM58" s="149"/>
      <x:c r="AN58" s="149"/>
      <x:c r="AO58" s="149"/>
      <x:c r="AP58" s="149"/>
      <x:c r="AQ58" s="149"/>
      <x:c r="AR58" s="149"/>
      <x:c r="AS58" s="149"/>
      <x:c r="AT58" s="149"/>
      <x:c r="AU58" s="149"/>
      <x:c r="AV58" s="149"/>
      <x:c r="AW58" s="149"/>
      <x:c r="AX58" s="149"/>
      <x:c r="AY58" s="149"/>
      <x:c r="AZ58" s="149"/>
      <x:c r="BA58" s="149"/>
      <x:c r="BB58" s="149"/>
      <x:c r="BC58" s="149"/>
      <x:c r="BD58" s="149"/>
      <x:c r="BE58" s="149"/>
      <x:c r="BF58" s="149"/>
      <x:c r="BG58" s="149"/>
      <x:c r="BH58" s="149"/>
      <x:c r="BI58" s="149"/>
      <x:c r="BJ58" s="149"/>
      <x:c r="BK58" s="149"/>
      <x:c r="BL58" s="149"/>
      <x:c r="BM58" s="149"/>
      <x:c r="BN58" s="149"/>
      <x:c r="BO58" s="149"/>
      <x:c r="BP58" s="149"/>
      <x:c r="BQ58" s="149"/>
      <x:c r="BR58" s="149"/>
      <x:c r="BS58" s="149"/>
      <x:c r="BT58" s="149"/>
      <x:c r="BU58" s="149"/>
      <x:c r="BV58" s="149"/>
      <x:c r="BW58" s="149"/>
      <x:c r="BX58" s="149"/>
      <x:c r="BY58" s="149"/>
      <x:c r="BZ58" s="149"/>
      <x:c r="CA58" s="149"/>
      <x:c r="CB58" s="149"/>
      <x:c r="CC58" s="149"/>
      <x:c r="CD58" s="149"/>
      <x:c r="CE58" s="149"/>
      <x:c r="CF58" s="149"/>
      <x:c r="CG58" s="149"/>
      <x:c r="CH58" s="149"/>
      <x:c r="CI58" s="149"/>
      <x:c r="CJ58" s="149"/>
      <x:c r="CK58" s="149"/>
      <x:c r="CL58" s="149"/>
      <x:c r="CM58" s="149"/>
      <x:c r="CN58" s="149"/>
      <x:c r="CO58" s="149"/>
      <x:c r="CP58" s="149"/>
      <x:c r="CQ58" s="149"/>
      <x:c r="CR58" s="149"/>
      <x:c r="CS58" s="149"/>
      <x:c r="CT58" s="149"/>
      <x:c r="CU58" s="149"/>
      <x:c r="CV58" s="149"/>
      <x:c r="CW58" s="149"/>
      <x:c r="CX58" s="149"/>
      <x:c r="CY58" s="149"/>
      <x:c r="CZ58" s="149"/>
      <x:c r="DA58" s="149"/>
      <x:c r="DB58" s="149"/>
      <x:c r="DC58" s="149"/>
      <x:c r="DD58" s="149"/>
      <x:c r="DE58" s="149"/>
      <x:c r="DF58" s="149"/>
      <x:c r="DG58" s="149"/>
      <x:c r="DH58" s="149"/>
      <x:c r="DI58" s="149"/>
      <x:c r="DJ58" s="1313"/>
      <x:c r="DK58" s="1313"/>
      <x:c r="DL58" s="1313"/>
      <x:c r="DM58" s="1313"/>
      <x:c r="DN58" s="1313"/>
      <x:c r="DO58" s="1313"/>
      <x:c r="DP58" s="1313"/>
      <x:c r="DQ58" s="1313"/>
      <x:c r="DR58" s="1313"/>
      <x:c r="DS58" s="1313"/>
      <x:c r="DT58" s="1313"/>
      <x:c r="DU58" s="1313"/>
      <x:c r="DV58" s="1313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 s="149"/>
      <x:c r="AA59" s="149"/>
      <x:c r="AB59" s="149"/>
      <x:c r="AC59" s="149"/>
      <x:c r="AD59" s="149"/>
      <x:c r="AE59" s="1368"/>
      <x:c r="AF59" s="149"/>
      <x:c r="AG59" s="149"/>
      <x:c r="AH59" s="149"/>
      <x:c r="AI59" s="149"/>
      <x:c r="AJ59" s="149"/>
      <x:c r="AK59" s="149"/>
      <x:c r="AL59" s="149"/>
      <x:c r="AM59" s="149"/>
      <x:c r="AN59" s="149"/>
      <x:c r="AO59" s="149"/>
      <x:c r="AP59" s="149"/>
      <x:c r="AQ59" s="149"/>
      <x:c r="AR59" s="149"/>
      <x:c r="AS59" s="149"/>
      <x:c r="AT59" s="149"/>
      <x:c r="AU59" s="149"/>
      <x:c r="AV59" s="149"/>
      <x:c r="AW59" s="149"/>
      <x:c r="AX59" s="149"/>
      <x:c r="AY59" s="149"/>
      <x:c r="AZ59" s="149"/>
      <x:c r="BA59" s="149"/>
      <x:c r="BB59" s="149"/>
      <x:c r="BC59" s="149"/>
      <x:c r="BD59" s="149"/>
      <x:c r="BE59" s="149"/>
      <x:c r="BF59" s="149"/>
      <x:c r="BG59" s="149"/>
      <x:c r="BH59" s="149"/>
      <x:c r="BI59" s="149"/>
      <x:c r="BJ59" s="149"/>
      <x:c r="BK59" s="149"/>
      <x:c r="BL59" s="149"/>
      <x:c r="BM59" s="149"/>
      <x:c r="BN59" s="149"/>
      <x:c r="BO59" s="149"/>
      <x:c r="BP59" s="149"/>
      <x:c r="BQ59" s="149"/>
      <x:c r="BR59" s="149"/>
      <x:c r="BS59" s="149"/>
      <x:c r="BT59" s="149"/>
      <x:c r="BU59" s="149"/>
      <x:c r="BV59" s="149"/>
      <x:c r="BW59" s="149"/>
      <x:c r="BX59" s="149"/>
      <x:c r="BY59" s="149"/>
      <x:c r="BZ59" s="149"/>
      <x:c r="CA59" s="149"/>
      <x:c r="CB59" s="149"/>
      <x:c r="CC59" s="149"/>
      <x:c r="CD59" s="149"/>
      <x:c r="CE59" s="149"/>
      <x:c r="CF59" s="149"/>
      <x:c r="CG59" s="149"/>
      <x:c r="CH59" s="149"/>
      <x:c r="CI59" s="149"/>
      <x:c r="CJ59" s="149"/>
      <x:c r="CK59" s="149"/>
      <x:c r="CL59" s="149"/>
      <x:c r="CM59" s="149"/>
      <x:c r="CN59" s="149"/>
      <x:c r="CO59" s="149"/>
      <x:c r="CP59" s="149"/>
      <x:c r="CQ59" s="149"/>
      <x:c r="CR59" s="149"/>
      <x:c r="CS59" s="149"/>
      <x:c r="CT59" s="149"/>
      <x:c r="CU59" s="149"/>
      <x:c r="CV59" s="149"/>
      <x:c r="CW59" s="149"/>
      <x:c r="CX59" s="149"/>
      <x:c r="CY59" s="149"/>
      <x:c r="CZ59" s="149"/>
      <x:c r="DA59" s="149"/>
      <x:c r="DB59" s="149"/>
      <x:c r="DC59" s="149"/>
      <x:c r="DD59" s="149"/>
      <x:c r="DE59" s="149"/>
      <x:c r="DF59" s="149"/>
      <x:c r="DG59" s="149"/>
      <x:c r="DH59" s="149"/>
      <x:c r="DI59" s="149"/>
      <x:c r="DJ59" s="1313"/>
      <x:c r="DK59" s="1313"/>
      <x:c r="DL59" s="1313"/>
      <x:c r="DM59" s="1313"/>
      <x:c r="DN59" s="1313"/>
      <x:c r="DO59" s="1313"/>
      <x:c r="DP59" s="1313"/>
      <x:c r="DQ59" s="1313"/>
      <x:c r="DR59" s="1313"/>
      <x:c r="DS59" s="1313"/>
      <x:c r="DT59" s="1313"/>
      <x:c r="DU59" s="1313"/>
      <x:c r="DV59" s="1313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 s="149"/>
      <x:c r="AA60" s="149"/>
      <x:c r="AB60" s="149"/>
      <x:c r="AC60" s="149"/>
      <x:c r="AD60" s="149"/>
      <x:c r="AE60" s="1368"/>
      <x:c r="AF60" s="149"/>
      <x:c r="AG60" s="149"/>
      <x:c r="AH60" s="149"/>
      <x:c r="AI60" s="149"/>
      <x:c r="AJ60" s="149"/>
      <x:c r="AK60" s="149"/>
      <x:c r="AL60" s="149"/>
      <x:c r="AM60" s="149"/>
      <x:c r="AN60" s="149"/>
      <x:c r="AO60" s="149"/>
      <x:c r="AP60" s="149"/>
      <x:c r="AQ60" s="149"/>
      <x:c r="AR60" s="149"/>
      <x:c r="AS60" s="149"/>
      <x:c r="AT60" s="149"/>
      <x:c r="AU60" s="149"/>
      <x:c r="AV60" s="149"/>
      <x:c r="AW60" s="149"/>
      <x:c r="AX60" s="149"/>
      <x:c r="AY60" s="149"/>
      <x:c r="AZ60" s="149"/>
      <x:c r="BA60" s="149"/>
      <x:c r="BB60" s="149"/>
      <x:c r="BC60" s="149"/>
      <x:c r="BD60" s="149"/>
      <x:c r="BE60" s="149"/>
      <x:c r="BF60" s="149"/>
      <x:c r="BG60" s="149"/>
      <x:c r="BH60" s="149"/>
      <x:c r="BI60" s="149"/>
      <x:c r="BJ60" s="149"/>
      <x:c r="BK60" s="149"/>
      <x:c r="BL60" s="149"/>
      <x:c r="BM60" s="149"/>
      <x:c r="BN60" s="149"/>
      <x:c r="BO60" s="149"/>
      <x:c r="BP60" s="149"/>
      <x:c r="BQ60" s="149"/>
      <x:c r="BR60" s="149"/>
      <x:c r="BS60" s="149"/>
      <x:c r="BT60" s="149"/>
      <x:c r="BU60" s="149"/>
      <x:c r="BV60" s="149"/>
      <x:c r="BW60" s="149"/>
      <x:c r="BX60" s="149"/>
      <x:c r="BY60" s="149"/>
      <x:c r="BZ60" s="149"/>
      <x:c r="CA60" s="149"/>
      <x:c r="CB60" s="149"/>
      <x:c r="CC60" s="149"/>
      <x:c r="CD60" s="149"/>
      <x:c r="CE60" s="149"/>
      <x:c r="CF60" s="149"/>
      <x:c r="CG60" s="149"/>
      <x:c r="CH60" s="149"/>
      <x:c r="CI60" s="149"/>
      <x:c r="CJ60" s="149"/>
      <x:c r="CK60" s="149"/>
      <x:c r="CL60" s="149"/>
      <x:c r="CM60" s="149"/>
      <x:c r="CN60" s="149"/>
      <x:c r="CO60" s="149"/>
      <x:c r="CP60" s="149"/>
      <x:c r="CQ60" s="149"/>
      <x:c r="CR60" s="149"/>
      <x:c r="CS60" s="149"/>
      <x:c r="CT60" s="149"/>
      <x:c r="CU60" s="149"/>
      <x:c r="CV60" s="149"/>
      <x:c r="CW60" s="149"/>
      <x:c r="CX60" s="149"/>
      <x:c r="CY60" s="149"/>
      <x:c r="CZ60" s="149"/>
      <x:c r="DA60" s="149"/>
      <x:c r="DB60" s="149"/>
      <x:c r="DC60" s="149"/>
      <x:c r="DD60" s="149"/>
      <x:c r="DE60" s="149"/>
      <x:c r="DF60" s="149"/>
      <x:c r="DG60" s="149"/>
      <x:c r="DH60" s="149"/>
      <x:c r="DI60" s="149"/>
      <x:c r="DJ60" s="1313"/>
      <x:c r="DK60" s="1313"/>
      <x:c r="DL60" s="1313"/>
      <x:c r="DM60" s="1313"/>
      <x:c r="DN60" s="1313"/>
      <x:c r="DO60" s="1313"/>
      <x:c r="DP60" s="1313"/>
      <x:c r="DQ60" s="1313"/>
      <x:c r="DR60" s="1313"/>
      <x:c r="DS60" s="1313"/>
      <x:c r="DT60" s="1313"/>
      <x:c r="DU60" s="1313"/>
      <x:c r="DV60" s="1313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 s="149"/>
      <x:c r="AA61" s="149"/>
      <x:c r="AB61" s="149"/>
      <x:c r="AC61" s="149"/>
      <x:c r="AD61" s="149"/>
      <x:c r="AE61" s="1368"/>
      <x:c r="AF61" s="149"/>
      <x:c r="AG61" s="149"/>
      <x:c r="AH61" s="149"/>
      <x:c r="AI61" s="149"/>
      <x:c r="AJ61" s="149"/>
      <x:c r="AK61" s="149"/>
      <x:c r="AL61" s="149"/>
      <x:c r="AM61" s="149"/>
      <x:c r="AN61" s="149"/>
      <x:c r="AO61" s="149"/>
      <x:c r="AP61" s="149"/>
      <x:c r="AQ61" s="149"/>
      <x:c r="AR61" s="149"/>
      <x:c r="AS61" s="149"/>
      <x:c r="AT61" s="149"/>
      <x:c r="AU61" s="149"/>
      <x:c r="AV61" s="149"/>
      <x:c r="AW61" s="149"/>
      <x:c r="AX61" s="149"/>
      <x:c r="AY61" s="149"/>
      <x:c r="AZ61" s="149"/>
      <x:c r="BA61" s="149"/>
      <x:c r="BB61" s="149"/>
      <x:c r="BC61" s="149"/>
      <x:c r="BD61" s="149"/>
      <x:c r="BE61" s="149"/>
      <x:c r="BF61" s="149"/>
      <x:c r="BG61" s="149"/>
      <x:c r="BH61" s="149"/>
      <x:c r="BI61" s="149"/>
      <x:c r="BJ61" s="149"/>
      <x:c r="BK61" s="149"/>
      <x:c r="BL61" s="149"/>
      <x:c r="BM61" s="149"/>
      <x:c r="BN61" s="149"/>
      <x:c r="BO61" s="149"/>
      <x:c r="BP61" s="149"/>
      <x:c r="BQ61" s="149"/>
      <x:c r="BR61" s="149"/>
      <x:c r="BS61" s="149"/>
      <x:c r="BT61" s="149"/>
      <x:c r="BU61" s="149"/>
      <x:c r="BV61" s="149"/>
      <x:c r="BW61" s="149"/>
      <x:c r="BX61" s="149"/>
      <x:c r="BY61" s="149"/>
      <x:c r="BZ61" s="149"/>
      <x:c r="CA61" s="149"/>
      <x:c r="CB61" s="149"/>
      <x:c r="CC61" s="149"/>
      <x:c r="CD61" s="149"/>
      <x:c r="CE61" s="149"/>
      <x:c r="CF61" s="149"/>
      <x:c r="CG61" s="149"/>
      <x:c r="CH61" s="149"/>
      <x:c r="CI61" s="149"/>
      <x:c r="CJ61" s="149"/>
      <x:c r="CK61" s="149"/>
      <x:c r="CL61" s="149"/>
      <x:c r="CM61" s="149"/>
      <x:c r="CN61" s="149"/>
      <x:c r="CO61" s="149"/>
      <x:c r="CP61" s="149"/>
      <x:c r="CQ61" s="149"/>
      <x:c r="CR61" s="149"/>
      <x:c r="CS61" s="149"/>
      <x:c r="CT61" s="149"/>
      <x:c r="CU61" s="149"/>
      <x:c r="CV61" s="149"/>
      <x:c r="CW61" s="149"/>
      <x:c r="CX61" s="149"/>
      <x:c r="CY61" s="149"/>
      <x:c r="CZ61" s="149"/>
      <x:c r="DA61" s="149"/>
      <x:c r="DB61" s="149"/>
      <x:c r="DC61" s="149"/>
      <x:c r="DD61" s="149"/>
      <x:c r="DE61" s="149"/>
      <x:c r="DF61" s="149"/>
      <x:c r="DG61" s="149"/>
      <x:c r="DH61" s="149"/>
      <x:c r="DI61" s="149"/>
      <x:c r="DJ61" s="1313"/>
      <x:c r="DK61" s="1313"/>
      <x:c r="DL61" s="1313"/>
      <x:c r="DM61" s="1313"/>
      <x:c r="DN61" s="1313"/>
      <x:c r="DO61" s="1313"/>
      <x:c r="DP61" s="1313"/>
      <x:c r="DQ61" s="1313"/>
      <x:c r="DR61" s="1313"/>
      <x:c r="DS61" s="1313"/>
      <x:c r="DT61" s="1313"/>
      <x:c r="DU61" s="1313"/>
      <x:c r="DV61" s="1313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 s="149"/>
      <x:c r="AA62" s="149"/>
      <x:c r="AB62" s="149"/>
      <x:c r="AC62" s="149"/>
      <x:c r="AD62" s="149"/>
      <x:c r="AE62" s="1368"/>
      <x:c r="AF62" s="149"/>
      <x:c r="AG62" s="149"/>
      <x:c r="AH62" s="149"/>
      <x:c r="AI62" s="149"/>
      <x:c r="AJ62" s="149"/>
      <x:c r="AK62" s="149"/>
      <x:c r="AL62" s="149"/>
      <x:c r="AM62" s="149"/>
      <x:c r="AN62" s="149"/>
      <x:c r="AO62" s="149"/>
      <x:c r="AP62" s="149"/>
      <x:c r="AQ62" s="149"/>
      <x:c r="AR62" s="149"/>
      <x:c r="AS62" s="149"/>
      <x:c r="AT62" s="149"/>
      <x:c r="AU62" s="149"/>
      <x:c r="AV62" s="149"/>
      <x:c r="AW62" s="149"/>
      <x:c r="AX62" s="149"/>
      <x:c r="AY62" s="149"/>
      <x:c r="AZ62" s="149"/>
      <x:c r="BA62" s="149"/>
      <x:c r="BB62" s="149"/>
      <x:c r="BC62" s="149"/>
      <x:c r="BD62" s="149"/>
      <x:c r="BE62" s="149"/>
      <x:c r="BF62" s="149"/>
      <x:c r="BG62" s="149"/>
      <x:c r="BH62" s="149"/>
      <x:c r="BI62" s="149"/>
      <x:c r="BJ62" s="149"/>
      <x:c r="BK62" s="149"/>
      <x:c r="BL62" s="149"/>
      <x:c r="BM62" s="149"/>
      <x:c r="BN62" s="149"/>
      <x:c r="BO62" s="149"/>
      <x:c r="BP62" s="149"/>
      <x:c r="BQ62" s="149"/>
      <x:c r="BR62" s="149"/>
      <x:c r="BS62" s="149"/>
      <x:c r="BT62" s="149"/>
      <x:c r="BU62" s="149"/>
      <x:c r="BV62" s="149"/>
      <x:c r="BW62" s="149"/>
      <x:c r="BX62" s="149"/>
      <x:c r="BY62" s="149"/>
      <x:c r="BZ62" s="149"/>
      <x:c r="CA62" s="149"/>
      <x:c r="CB62" s="149"/>
      <x:c r="CC62" s="149"/>
      <x:c r="CD62" s="149"/>
      <x:c r="CE62" s="149"/>
      <x:c r="CF62" s="149"/>
      <x:c r="CG62" s="149"/>
      <x:c r="CH62" s="149"/>
      <x:c r="CI62" s="149"/>
      <x:c r="CJ62" s="149"/>
      <x:c r="CK62" s="149"/>
      <x:c r="CL62" s="149"/>
      <x:c r="CM62" s="149"/>
      <x:c r="CN62" s="149"/>
      <x:c r="CO62" s="149"/>
      <x:c r="CP62" s="149"/>
      <x:c r="CQ62" s="149"/>
      <x:c r="CR62" s="149"/>
      <x:c r="CS62" s="149"/>
      <x:c r="CT62" s="149"/>
      <x:c r="CU62" s="149"/>
      <x:c r="CV62" s="149"/>
      <x:c r="CW62" s="149"/>
      <x:c r="CX62" s="149"/>
      <x:c r="CY62" s="149"/>
      <x:c r="CZ62" s="149"/>
      <x:c r="DA62" s="149"/>
      <x:c r="DB62" s="149"/>
      <x:c r="DC62" s="149"/>
      <x:c r="DD62" s="149"/>
      <x:c r="DE62" s="149"/>
      <x:c r="DF62" s="149"/>
      <x:c r="DG62" s="149"/>
      <x:c r="DH62" s="149"/>
      <x:c r="DI62" s="149"/>
      <x:c r="DJ62" s="1313"/>
      <x:c r="DK62" s="1313"/>
      <x:c r="DL62" s="1313"/>
      <x:c r="DM62" s="1313"/>
      <x:c r="DN62" s="1313"/>
      <x:c r="DO62" s="1313"/>
      <x:c r="DP62" s="1313"/>
      <x:c r="DQ62" s="1313"/>
      <x:c r="DR62" s="1313"/>
      <x:c r="DS62" s="1313"/>
      <x:c r="DT62" s="1313"/>
      <x:c r="DU62" s="1313"/>
      <x:c r="DV62" s="1313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 s="149"/>
      <x:c r="AA63" s="149"/>
      <x:c r="AB63" s="149"/>
      <x:c r="AC63" s="149"/>
      <x:c r="AD63" s="149"/>
      <x:c r="AE63" s="1368"/>
      <x:c r="AF63" s="149"/>
      <x:c r="AG63" s="149"/>
      <x:c r="AH63" s="149"/>
      <x:c r="AI63" s="149"/>
      <x:c r="AJ63" s="149"/>
      <x:c r="AK63" s="149"/>
      <x:c r="AL63" s="149"/>
      <x:c r="AM63" s="149"/>
      <x:c r="AN63" s="149"/>
      <x:c r="AO63" s="149"/>
      <x:c r="AP63" s="149"/>
      <x:c r="AQ63" s="149"/>
      <x:c r="AR63" s="149"/>
      <x:c r="AS63" s="149"/>
      <x:c r="AT63" s="149"/>
      <x:c r="AU63" s="149"/>
      <x:c r="AV63" s="149"/>
      <x:c r="AW63" s="149"/>
      <x:c r="AX63" s="149"/>
      <x:c r="AY63" s="149"/>
      <x:c r="AZ63" s="149"/>
      <x:c r="BA63" s="149"/>
      <x:c r="BB63" s="149"/>
      <x:c r="BC63" s="149"/>
      <x:c r="BD63" s="149"/>
      <x:c r="BE63" s="149"/>
      <x:c r="BF63" s="149"/>
      <x:c r="BG63" s="149"/>
      <x:c r="BH63" s="149"/>
      <x:c r="BI63" s="149"/>
      <x:c r="BJ63" s="149"/>
      <x:c r="BK63" s="149"/>
      <x:c r="BL63" s="149"/>
      <x:c r="BM63" s="149"/>
      <x:c r="BN63" s="149"/>
      <x:c r="BO63" s="149"/>
      <x:c r="BP63" s="149"/>
      <x:c r="BQ63" s="149"/>
      <x:c r="BR63" s="149"/>
      <x:c r="BS63" s="149"/>
      <x:c r="BT63" s="149"/>
      <x:c r="BU63" s="149"/>
      <x:c r="BV63" s="149"/>
      <x:c r="BW63" s="149"/>
      <x:c r="BX63" s="149"/>
      <x:c r="BY63" s="149"/>
      <x:c r="BZ63" s="149"/>
      <x:c r="CA63" s="149"/>
      <x:c r="CB63" s="149"/>
      <x:c r="CC63" s="149"/>
      <x:c r="CD63" s="149"/>
      <x:c r="CE63" s="149"/>
      <x:c r="CF63" s="149"/>
      <x:c r="CG63" s="149"/>
      <x:c r="CH63" s="149"/>
      <x:c r="CI63" s="149"/>
      <x:c r="CJ63" s="149"/>
      <x:c r="CK63" s="149"/>
      <x:c r="CL63" s="149"/>
      <x:c r="CM63" s="149"/>
      <x:c r="CN63" s="149"/>
      <x:c r="CO63" s="149"/>
      <x:c r="CP63" s="149"/>
      <x:c r="CQ63" s="149"/>
      <x:c r="CR63" s="149"/>
      <x:c r="CS63" s="149"/>
      <x:c r="CT63" s="149"/>
      <x:c r="CU63" s="149"/>
      <x:c r="CV63" s="149"/>
      <x:c r="CW63" s="149"/>
      <x:c r="CX63" s="149"/>
      <x:c r="CY63" s="149"/>
      <x:c r="CZ63" s="149"/>
      <x:c r="DA63" s="149"/>
      <x:c r="DB63" s="149"/>
      <x:c r="DC63" s="149"/>
      <x:c r="DD63" s="149"/>
      <x:c r="DE63" s="149"/>
      <x:c r="DF63" s="149"/>
      <x:c r="DG63" s="149"/>
      <x:c r="DH63" s="149"/>
      <x:c r="DI63" s="149"/>
      <x:c r="DJ63" s="1313"/>
      <x:c r="DK63" s="1313"/>
      <x:c r="DL63" s="1313"/>
      <x:c r="DM63" s="1313"/>
      <x:c r="DN63" s="1313"/>
      <x:c r="DO63" s="1313"/>
      <x:c r="DP63" s="1313"/>
      <x:c r="DQ63" s="1313"/>
      <x:c r="DR63" s="1313"/>
      <x:c r="DS63" s="1313"/>
      <x:c r="DT63" s="1313"/>
      <x:c r="DU63" s="1313"/>
      <x:c r="DV63" s="131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 s="149"/>
      <x:c r="AA64" s="149"/>
      <x:c r="AB64" s="149"/>
      <x:c r="AC64" s="149"/>
      <x:c r="AD64" s="149"/>
      <x:c r="AE64" s="1368"/>
      <x:c r="AF64" s="149"/>
      <x:c r="AG64" s="149"/>
      <x:c r="AH64" s="149"/>
      <x:c r="AI64" s="149"/>
      <x:c r="AJ64" s="149"/>
      <x:c r="AK64" s="149"/>
      <x:c r="AL64" s="149"/>
      <x:c r="AM64" s="149"/>
      <x:c r="AN64" s="149"/>
      <x:c r="AO64" s="149"/>
      <x:c r="AP64" s="149"/>
      <x:c r="AQ64" s="149"/>
      <x:c r="AR64" s="149"/>
      <x:c r="AS64" s="149"/>
      <x:c r="AT64" s="149"/>
      <x:c r="AU64" s="149"/>
      <x:c r="AV64" s="149"/>
      <x:c r="AW64" s="149"/>
      <x:c r="AX64" s="149"/>
      <x:c r="AY64" s="149"/>
      <x:c r="AZ64" s="149"/>
      <x:c r="BA64" s="149"/>
      <x:c r="BB64" s="149"/>
      <x:c r="BC64" s="149"/>
      <x:c r="BD64" s="149"/>
      <x:c r="BE64" s="149"/>
      <x:c r="BF64" s="149"/>
      <x:c r="BG64" s="149"/>
      <x:c r="BH64" s="149"/>
      <x:c r="BI64" s="149"/>
      <x:c r="BJ64" s="149"/>
      <x:c r="BK64" s="149"/>
      <x:c r="BL64" s="149"/>
      <x:c r="BM64" s="149"/>
      <x:c r="BN64" s="149"/>
      <x:c r="BO64" s="149"/>
      <x:c r="BP64" s="149"/>
      <x:c r="BQ64" s="149"/>
      <x:c r="BR64" s="149"/>
      <x:c r="BS64" s="149"/>
      <x:c r="BT64" s="149"/>
      <x:c r="BU64" s="149"/>
      <x:c r="BV64" s="149"/>
      <x:c r="BW64" s="149"/>
      <x:c r="BX64" s="149"/>
      <x:c r="BY64" s="149"/>
      <x:c r="BZ64" s="149"/>
      <x:c r="CA64" s="149"/>
      <x:c r="CB64" s="149"/>
      <x:c r="CC64" s="149"/>
      <x:c r="CD64" s="149"/>
      <x:c r="CE64" s="149"/>
      <x:c r="CF64" s="149"/>
      <x:c r="CG64" s="149"/>
      <x:c r="CH64" s="149"/>
      <x:c r="CI64" s="149"/>
      <x:c r="CJ64" s="149"/>
      <x:c r="CK64" s="149"/>
      <x:c r="CL64" s="149"/>
      <x:c r="CM64" s="149"/>
      <x:c r="CN64" s="149"/>
      <x:c r="CO64" s="149"/>
      <x:c r="CP64" s="149"/>
      <x:c r="CQ64" s="149"/>
      <x:c r="CR64" s="149"/>
      <x:c r="CS64" s="149"/>
      <x:c r="CT64" s="149"/>
      <x:c r="CU64" s="149"/>
      <x:c r="CV64" s="149"/>
      <x:c r="CW64" s="149"/>
      <x:c r="CX64" s="149"/>
      <x:c r="CY64" s="149"/>
      <x:c r="CZ64" s="149"/>
      <x:c r="DA64" s="149"/>
      <x:c r="DB64" s="149"/>
      <x:c r="DC64" s="149"/>
      <x:c r="DD64" s="149"/>
      <x:c r="DE64" s="149"/>
      <x:c r="DF64" s="149"/>
      <x:c r="DG64" s="149"/>
      <x:c r="DH64" s="149"/>
      <x:c r="DI64" s="149"/>
      <x:c r="DJ64" s="1313"/>
      <x:c r="DK64" s="1313"/>
      <x:c r="DL64" s="1313"/>
      <x:c r="DM64" s="1313"/>
      <x:c r="DN64" s="1313"/>
      <x:c r="DO64" s="1313"/>
      <x:c r="DP64" s="1313"/>
      <x:c r="DQ64" s="1313"/>
      <x:c r="DR64" s="1313"/>
      <x:c r="DS64" s="1313"/>
      <x:c r="DT64" s="1313"/>
      <x:c r="DU64" s="1313"/>
      <x:c r="DV64" s="1313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 s="149"/>
      <x:c r="AA65" s="149"/>
      <x:c r="AB65" s="149"/>
      <x:c r="AC65" s="149"/>
      <x:c r="AD65" s="149"/>
      <x:c r="AE65" s="1368"/>
      <x:c r="AF65" s="149"/>
      <x:c r="AG65" s="149"/>
      <x:c r="AH65" s="149"/>
      <x:c r="AI65" s="149"/>
      <x:c r="AJ65" s="149"/>
      <x:c r="AK65" s="149"/>
      <x:c r="AL65" s="149"/>
      <x:c r="AM65" s="149"/>
      <x:c r="AN65" s="149"/>
      <x:c r="AO65" s="149"/>
      <x:c r="AP65" s="149"/>
      <x:c r="AQ65" s="149"/>
      <x:c r="AR65" s="149"/>
      <x:c r="AS65" s="149"/>
      <x:c r="AT65" s="149"/>
      <x:c r="AU65" s="149"/>
      <x:c r="AV65" s="149"/>
      <x:c r="AW65" s="149"/>
      <x:c r="AX65" s="149"/>
      <x:c r="AY65" s="149"/>
      <x:c r="AZ65" s="149"/>
      <x:c r="BA65" s="149"/>
      <x:c r="BB65" s="149"/>
      <x:c r="BC65" s="149"/>
      <x:c r="BD65" s="149"/>
      <x:c r="BE65" s="149"/>
      <x:c r="BF65" s="149"/>
      <x:c r="BG65" s="149"/>
      <x:c r="BH65" s="149"/>
      <x:c r="BI65" s="149"/>
      <x:c r="BJ65" s="149"/>
      <x:c r="BK65" s="149"/>
      <x:c r="BL65" s="149"/>
      <x:c r="BM65" s="149"/>
      <x:c r="BN65" s="149"/>
      <x:c r="BO65" s="149"/>
      <x:c r="BP65" s="149"/>
      <x:c r="BQ65" s="149"/>
      <x:c r="BR65" s="149"/>
      <x:c r="BS65" s="149"/>
      <x:c r="BT65" s="149"/>
      <x:c r="BU65" s="149"/>
      <x:c r="BV65" s="149"/>
      <x:c r="BW65" s="149"/>
      <x:c r="BX65" s="149"/>
      <x:c r="BY65" s="149"/>
      <x:c r="BZ65" s="149"/>
      <x:c r="CA65" s="149"/>
      <x:c r="CB65" s="149"/>
      <x:c r="CC65" s="149"/>
      <x:c r="CD65" s="149"/>
      <x:c r="CE65" s="149"/>
      <x:c r="CF65" s="149"/>
      <x:c r="CG65" s="149"/>
      <x:c r="CH65" s="149"/>
      <x:c r="CI65" s="149"/>
      <x:c r="CJ65" s="149"/>
      <x:c r="CK65" s="149"/>
      <x:c r="CL65" s="149"/>
      <x:c r="CM65" s="149"/>
      <x:c r="CN65" s="149"/>
      <x:c r="CO65" s="149"/>
      <x:c r="CP65" s="149"/>
      <x:c r="CQ65" s="149"/>
      <x:c r="CR65" s="149"/>
      <x:c r="CS65" s="149"/>
      <x:c r="CT65" s="149"/>
      <x:c r="CU65" s="149"/>
      <x:c r="CV65" s="149"/>
      <x:c r="CW65" s="149"/>
      <x:c r="CX65" s="149"/>
      <x:c r="CY65" s="149"/>
      <x:c r="CZ65" s="149"/>
      <x:c r="DA65" s="149"/>
      <x:c r="DB65" s="149"/>
      <x:c r="DC65" s="149"/>
      <x:c r="DD65" s="149"/>
      <x:c r="DE65" s="149"/>
      <x:c r="DF65" s="149"/>
      <x:c r="DG65" s="149"/>
      <x:c r="DH65" s="149"/>
      <x:c r="DI65" s="149"/>
      <x:c r="DJ65" s="1313"/>
      <x:c r="DK65" s="1313"/>
      <x:c r="DL65" s="1313"/>
      <x:c r="DM65" s="1313"/>
      <x:c r="DN65" s="1313"/>
      <x:c r="DO65" s="1313"/>
      <x:c r="DP65" s="1313"/>
      <x:c r="DQ65" s="1313"/>
      <x:c r="DR65" s="1313"/>
      <x:c r="DS65" s="1313"/>
      <x:c r="DT65" s="1313"/>
      <x:c r="DU65" s="1313"/>
      <x:c r="DV65" s="1313"/>
    </x:row>
    <x:row r="66">
      <x:c r="A66"/>
      <x:c r="B66"/>
      <x:c r="C66"/>
      <x:c r="D66"/>
      <x:c r="E66"/>
      <x:c r="F66"/>
      <x:c r="G66"/>
      <x:c r="H66"/>
      <x:c r="I66"/>
      <x:c r="J66" s="2140"/>
      <x:c r="K66" s="2140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 s="149"/>
      <x:c r="AA66" s="149"/>
      <x:c r="AB66" s="149"/>
      <x:c r="AC66" s="149"/>
      <x:c r="AD66" s="149"/>
      <x:c r="AE66" s="1368"/>
      <x:c r="AF66" s="149"/>
      <x:c r="AG66" s="149"/>
      <x:c r="AH66" s="149"/>
      <x:c r="AI66" s="149"/>
      <x:c r="AJ66" s="149"/>
      <x:c r="AK66" s="149"/>
      <x:c r="AL66" s="149"/>
      <x:c r="AM66" s="149"/>
      <x:c r="AN66" s="149"/>
      <x:c r="AO66" s="149"/>
      <x:c r="AP66" s="149"/>
      <x:c r="AQ66" s="149"/>
      <x:c r="AR66" s="149"/>
      <x:c r="AS66" s="149"/>
      <x:c r="AT66" s="149"/>
      <x:c r="AU66" s="149"/>
      <x:c r="AV66" s="149"/>
      <x:c r="AW66" s="149"/>
      <x:c r="AX66" s="149"/>
      <x:c r="AY66" s="149"/>
      <x:c r="AZ66" s="149"/>
      <x:c r="BA66" s="149"/>
      <x:c r="BB66" s="149"/>
      <x:c r="BC66" s="149"/>
      <x:c r="BD66" s="149"/>
      <x:c r="BE66" s="149"/>
      <x:c r="BF66" s="149"/>
      <x:c r="BG66" s="149"/>
      <x:c r="BH66" s="149"/>
      <x:c r="BI66" s="149"/>
      <x:c r="BJ66" s="149"/>
      <x:c r="BK66" s="149"/>
      <x:c r="BL66" s="149"/>
      <x:c r="BM66" s="149"/>
      <x:c r="BN66" s="149"/>
      <x:c r="BO66" s="149"/>
      <x:c r="BP66" s="149"/>
      <x:c r="BQ66" s="149"/>
      <x:c r="BR66" s="149"/>
      <x:c r="BS66" s="149"/>
      <x:c r="BT66" s="149"/>
      <x:c r="BU66" s="149"/>
      <x:c r="BV66" s="149"/>
      <x:c r="BW66" s="149"/>
      <x:c r="BX66" s="149"/>
      <x:c r="BY66" s="149"/>
      <x:c r="BZ66" s="149"/>
      <x:c r="CA66" s="149"/>
      <x:c r="CB66" s="149"/>
      <x:c r="CC66" s="149"/>
      <x:c r="CD66" s="149"/>
      <x:c r="CE66" s="149"/>
      <x:c r="CF66" s="149"/>
      <x:c r="CG66" s="149"/>
      <x:c r="CH66" s="149"/>
      <x:c r="CI66" s="149"/>
      <x:c r="CJ66" s="149"/>
      <x:c r="CK66" s="149"/>
      <x:c r="CL66" s="149"/>
      <x:c r="CM66" s="149"/>
      <x:c r="CN66" s="149"/>
      <x:c r="CO66" s="149"/>
      <x:c r="CP66" s="149"/>
      <x:c r="CQ66" s="149"/>
      <x:c r="CR66" s="149"/>
      <x:c r="CS66" s="149"/>
      <x:c r="CT66" s="149"/>
      <x:c r="CU66" s="149"/>
      <x:c r="CV66" s="149"/>
      <x:c r="CW66" s="149"/>
      <x:c r="CX66" s="149"/>
      <x:c r="CY66" s="149"/>
      <x:c r="CZ66" s="149"/>
      <x:c r="DA66" s="149"/>
      <x:c r="DB66" s="149"/>
      <x:c r="DC66" s="149"/>
      <x:c r="DD66" s="149"/>
      <x:c r="DE66" s="149"/>
      <x:c r="DF66" s="149"/>
      <x:c r="DG66" s="149"/>
      <x:c r="DH66" s="149"/>
      <x:c r="DI66" s="149"/>
      <x:c r="DJ66" s="1313"/>
      <x:c r="DK66" s="1313"/>
      <x:c r="DL66" s="1313"/>
      <x:c r="DM66" s="1313"/>
      <x:c r="DN66" s="1313"/>
      <x:c r="DO66" s="1313"/>
      <x:c r="DP66" s="1313"/>
      <x:c r="DQ66" s="1313"/>
      <x:c r="DR66" s="1313"/>
      <x:c r="DS66" s="1313"/>
      <x:c r="DT66" s="1313"/>
      <x:c r="DU66" s="1313"/>
      <x:c r="DV66" s="1313"/>
    </x:row>
    <x:row r="67" ht="15" customHeight="1">
      <x:c r="A67"/>
      <x:c r="B67"/>
      <x:c r="C67"/>
      <x:c r="D67"/>
      <x:c r="E67"/>
      <x:c r="F67"/>
      <x:c r="G67"/>
      <x:c r="H67"/>
      <x:c r="I67"/>
      <x:c r="J67" s="3080" t="n">
        <x:v>0.8499</x:v>
      </x:c>
      <x:c r="K67" s="3080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 s="149"/>
      <x:c r="AA67" s="149"/>
      <x:c r="AB67" s="149"/>
      <x:c r="AC67" s="149"/>
      <x:c r="AD67" s="149"/>
      <x:c r="AE67" s="1368"/>
      <x:c r="AF67" s="149"/>
      <x:c r="AG67" s="149"/>
      <x:c r="AH67" s="149"/>
      <x:c r="AI67" s="149"/>
      <x:c r="AJ67" s="149"/>
      <x:c r="AK67" s="149"/>
      <x:c r="AL67" s="149"/>
      <x:c r="AM67" s="149"/>
      <x:c r="AN67" s="149"/>
      <x:c r="AO67" s="149"/>
      <x:c r="AP67" s="149"/>
      <x:c r="AQ67" s="149"/>
      <x:c r="AR67" s="149"/>
      <x:c r="AS67" s="149"/>
      <x:c r="AT67" s="149"/>
      <x:c r="AU67" s="149"/>
      <x:c r="AV67" s="149"/>
      <x:c r="AW67" s="149"/>
      <x:c r="AX67" s="149"/>
      <x:c r="AY67" s="149"/>
      <x:c r="AZ67" s="149"/>
      <x:c r="BA67" s="149"/>
      <x:c r="BB67" s="149"/>
      <x:c r="BC67" s="149"/>
      <x:c r="BD67" s="149"/>
      <x:c r="BE67" s="149"/>
      <x:c r="BF67" s="149"/>
      <x:c r="BG67" s="149"/>
      <x:c r="BH67" s="149"/>
      <x:c r="BI67" s="149"/>
      <x:c r="BJ67" s="149"/>
      <x:c r="BK67" s="149"/>
      <x:c r="BL67" s="149"/>
      <x:c r="BM67" s="149"/>
      <x:c r="BN67" s="149"/>
      <x:c r="BO67" s="149"/>
      <x:c r="BP67" s="149"/>
      <x:c r="BQ67" s="149"/>
      <x:c r="BR67" s="149"/>
      <x:c r="BS67" s="149"/>
      <x:c r="BT67" s="149"/>
      <x:c r="BU67" s="149"/>
      <x:c r="BV67" s="149"/>
      <x:c r="BW67" s="149"/>
      <x:c r="BX67" s="149"/>
      <x:c r="BY67" s="149"/>
      <x:c r="BZ67" s="149"/>
      <x:c r="CA67" s="149"/>
      <x:c r="CB67" s="149"/>
      <x:c r="CC67" s="149"/>
      <x:c r="CD67" s="149"/>
      <x:c r="CE67" s="149"/>
      <x:c r="CF67" s="149"/>
      <x:c r="CG67" s="149"/>
      <x:c r="CH67" s="149"/>
      <x:c r="CI67" s="149"/>
      <x:c r="CJ67" s="149"/>
      <x:c r="CK67" s="149"/>
      <x:c r="CL67" s="149"/>
      <x:c r="CM67" s="149"/>
      <x:c r="CN67" s="149"/>
      <x:c r="CO67" s="149"/>
      <x:c r="CP67" s="149"/>
      <x:c r="CQ67" s="149"/>
      <x:c r="CR67" s="149"/>
      <x:c r="CS67" s="149"/>
      <x:c r="CT67" s="149"/>
      <x:c r="CU67" s="149"/>
      <x:c r="CV67" s="149"/>
      <x:c r="CW67" s="149"/>
      <x:c r="CX67" s="149"/>
      <x:c r="CY67" s="149"/>
      <x:c r="CZ67" s="149"/>
      <x:c r="DA67" s="149"/>
      <x:c r="DB67" s="149"/>
      <x:c r="DC67" s="149"/>
      <x:c r="DD67" s="149"/>
      <x:c r="DE67" s="149"/>
      <x:c r="DF67" s="149"/>
      <x:c r="DG67" s="149"/>
      <x:c r="DH67" s="149"/>
      <x:c r="DI67" s="149"/>
      <x:c r="DJ67" s="1313"/>
      <x:c r="DK67" s="1313"/>
      <x:c r="DL67" s="1313"/>
      <x:c r="DM67" s="1313"/>
      <x:c r="DN67" s="1313"/>
      <x:c r="DO67" s="1313"/>
      <x:c r="DP67" s="1313"/>
      <x:c r="DQ67" s="1313"/>
      <x:c r="DR67" s="1313"/>
      <x:c r="DS67" s="1313"/>
      <x:c r="DT67" s="1313"/>
      <x:c r="DU67" s="1313"/>
      <x:c r="DV67" s="1313"/>
    </x:row>
    <x:row r="68">
      <x:c r="A68"/>
      <x:c r="B68"/>
      <x:c r="C68"/>
      <x:c r="D68" s="149"/>
      <x:c r="E68" s="149"/>
      <x:c r="F68" s="149"/>
      <x:c r="G68" s="149"/>
      <x:c r="H68" s="149"/>
      <x:c r="I68" s="149"/>
      <x:c r="J68" s="3072" t="n">
        <x:v>6.286918787789723</x:v>
      </x:c>
      <x:c r="K68" s="3072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 s="149"/>
      <x:c r="AA68" s="149"/>
      <x:c r="AB68" s="149"/>
      <x:c r="AC68" s="149"/>
      <x:c r="AD68" s="149"/>
      <x:c r="AE68" s="1368"/>
      <x:c r="AF68" s="149"/>
      <x:c r="AG68" s="149"/>
      <x:c r="AH68" s="149"/>
      <x:c r="AI68" s="149"/>
      <x:c r="AJ68" s="149"/>
      <x:c r="AK68" s="149"/>
      <x:c r="AL68" s="149"/>
      <x:c r="AM68" s="149"/>
      <x:c r="AN68" s="149"/>
      <x:c r="AO68" s="149"/>
      <x:c r="AP68" s="149"/>
      <x:c r="AQ68" s="149"/>
      <x:c r="AR68" s="149"/>
      <x:c r="AS68" s="149"/>
      <x:c r="AT68" s="149"/>
      <x:c r="AU68" s="149"/>
      <x:c r="AV68" s="149"/>
      <x:c r="AW68" s="149"/>
      <x:c r="AX68" s="149"/>
      <x:c r="AY68" s="149"/>
      <x:c r="AZ68" s="149"/>
      <x:c r="BA68" s="149"/>
      <x:c r="BB68" s="149"/>
      <x:c r="BC68" s="149"/>
      <x:c r="BD68" s="149"/>
      <x:c r="BE68" s="149"/>
      <x:c r="BF68" s="149"/>
      <x:c r="BG68" s="149"/>
      <x:c r="BH68" s="149"/>
      <x:c r="BI68" s="149"/>
      <x:c r="BJ68" s="149"/>
      <x:c r="BK68" s="149"/>
      <x:c r="BL68" s="149"/>
      <x:c r="BM68" s="149"/>
      <x:c r="BN68" s="149"/>
      <x:c r="BO68" s="149"/>
      <x:c r="BP68" s="149"/>
      <x:c r="BQ68" s="149"/>
      <x:c r="BR68" s="149"/>
      <x:c r="BS68" s="149"/>
      <x:c r="BT68" s="149"/>
      <x:c r="BU68" s="149"/>
      <x:c r="BV68" s="149"/>
      <x:c r="BW68" s="149"/>
      <x:c r="BX68" s="149"/>
      <x:c r="BY68" s="149"/>
      <x:c r="BZ68" s="149"/>
      <x:c r="CA68" s="149"/>
      <x:c r="CB68" s="149"/>
      <x:c r="CC68" s="149"/>
      <x:c r="CD68" s="149"/>
      <x:c r="CE68" s="149"/>
      <x:c r="CF68" s="149"/>
      <x:c r="CG68" s="149"/>
      <x:c r="CH68" s="149"/>
      <x:c r="CI68" s="149"/>
      <x:c r="CJ68" s="149"/>
      <x:c r="CK68" s="149"/>
      <x:c r="CL68" s="149"/>
      <x:c r="CM68" s="149"/>
      <x:c r="CN68" s="149"/>
      <x:c r="CO68" s="149"/>
      <x:c r="CP68" s="149"/>
      <x:c r="CQ68" s="149"/>
      <x:c r="CR68" s="149"/>
      <x:c r="CS68" s="149"/>
      <x:c r="CT68" s="149"/>
      <x:c r="CU68" s="149"/>
      <x:c r="CV68" s="149"/>
      <x:c r="CW68" s="149"/>
      <x:c r="CX68" s="149"/>
      <x:c r="CY68" s="149"/>
      <x:c r="CZ68" s="149"/>
      <x:c r="DA68" s="149"/>
      <x:c r="DB68" s="149"/>
      <x:c r="DC68" s="149"/>
      <x:c r="DD68" s="149"/>
      <x:c r="DE68" s="149"/>
      <x:c r="DF68" s="149"/>
      <x:c r="DG68" s="149"/>
      <x:c r="DH68" s="149"/>
      <x:c r="DI68" s="149"/>
      <x:c r="DJ68" s="1313"/>
      <x:c r="DK68" s="1313"/>
      <x:c r="DL68" s="1313"/>
      <x:c r="DM68" s="1313"/>
      <x:c r="DN68" s="1313"/>
      <x:c r="DO68" s="1313"/>
      <x:c r="DP68" s="1313"/>
      <x:c r="DQ68" s="1313"/>
      <x:c r="DR68" s="1313"/>
      <x:c r="DS68" s="1313"/>
      <x:c r="DT68" s="1313"/>
      <x:c r="DU68" s="1313"/>
      <x:c r="DV68" s="1313"/>
    </x:row>
    <x:row r="69">
      <x:c r="A69"/>
      <x:c r="B69"/>
      <x:c r="C69"/>
      <x:c r="D69" s="149"/>
      <x:c r="E69" s="149"/>
      <x:c r="F69" s="149"/>
      <x:c r="G69" s="149"/>
      <x:c r="H69" s="149" t="str">
        <x:v>1A</x:v>
      </x:c>
      <x:c r="I69" s="1210" t="str">
        <x:v>Dens</x:v>
      </x:c>
      <x:c r="J69" s="1210" t="str">
        <x:v>Barrels</x:v>
      </x:c>
      <x:c r="K69" s="1371" t="n">
        <x:v>15</x:v>
      </x:c>
      <x:c r="L69"/>
      <x:c r="M69"/>
      <x:c r="N69" s="339" t="str">
        <x:v>T-2004</x:v>
      </x:c>
      <x:c r="O69"/>
      <x:c r="P69"/>
      <x:c r="Q69"/>
      <x:c r="R69"/>
      <x:c r="S69"/>
      <x:c r="T69"/>
      <x:c r="U69"/>
      <x:c r="V69"/>
      <x:c r="W69"/>
      <x:c r="X69"/>
      <x:c r="Y69"/>
      <x:c r="Z69" s="149"/>
      <x:c r="AA69" s="149"/>
      <x:c r="AB69" s="149"/>
      <x:c r="AC69" s="149"/>
      <x:c r="AD69" s="149"/>
      <x:c r="AE69" s="1368"/>
      <x:c r="AF69" s="149"/>
      <x:c r="AG69" s="149"/>
      <x:c r="AH69" s="149"/>
      <x:c r="AI69" s="149"/>
      <x:c r="AJ69" s="149"/>
      <x:c r="AK69" s="149"/>
      <x:c r="AL69" s="149"/>
      <x:c r="AM69" s="149"/>
      <x:c r="AN69" s="149" t="n">
        <x:v>1</x:v>
      </x:c>
      <x:c r="AO69" s="149" t="n">
        <x:v>2</x:v>
      </x:c>
      <x:c r="AP69" s="149" t="n">
        <x:v>3</x:v>
      </x:c>
      <x:c r="AQ69" s="149"/>
      <x:c r="AR69" s="149"/>
      <x:c r="AS69" s="149"/>
      <x:c r="AT69" s="149"/>
      <x:c r="AU69" s="149"/>
      <x:c r="AV69" s="149"/>
      <x:c r="AW69" s="149"/>
      <x:c r="AX69" s="149"/>
      <x:c r="AY69" s="149"/>
      <x:c r="AZ69" s="149"/>
      <x:c r="BA69" s="149"/>
      <x:c r="BB69" s="149"/>
      <x:c r="BC69" s="149"/>
      <x:c r="BD69" s="149"/>
      <x:c r="BE69" s="149"/>
      <x:c r="BF69" s="149"/>
      <x:c r="BG69" s="149"/>
      <x:c r="BH69" s="149"/>
      <x:c r="BI69" s="149"/>
      <x:c r="BJ69" s="149"/>
      <x:c r="BK69" s="149"/>
      <x:c r="BL69" s="149"/>
      <x:c r="BM69" s="149"/>
      <x:c r="BN69" s="149"/>
      <x:c r="BO69" s="149"/>
      <x:c r="BP69" s="149"/>
      <x:c r="BQ69" s="149"/>
      <x:c r="BR69" s="149"/>
      <x:c r="BS69" s="149"/>
      <x:c r="BT69" s="149"/>
      <x:c r="BU69" s="149"/>
      <x:c r="BV69" s="149"/>
      <x:c r="BW69" s="149"/>
      <x:c r="BX69" s="149"/>
      <x:c r="BY69" s="149"/>
      <x:c r="BZ69" s="149"/>
      <x:c r="CA69" s="149"/>
      <x:c r="CB69" s="149"/>
      <x:c r="CC69" s="149"/>
      <x:c r="CD69" s="149"/>
      <x:c r="CE69" s="149"/>
      <x:c r="CF69" s="149"/>
      <x:c r="CG69" s="149"/>
      <x:c r="CH69" s="149"/>
      <x:c r="CI69" s="149"/>
      <x:c r="CJ69" s="149"/>
      <x:c r="CK69" s="149"/>
      <x:c r="CL69" s="149"/>
      <x:c r="CM69" s="149"/>
      <x:c r="CN69" s="149"/>
      <x:c r="CO69" s="149"/>
      <x:c r="CP69" s="149"/>
      <x:c r="CQ69" s="149"/>
      <x:c r="CR69" s="149"/>
      <x:c r="CS69" s="149"/>
      <x:c r="CT69" s="149"/>
      <x:c r="CU69" s="149"/>
      <x:c r="CV69" s="149"/>
      <x:c r="CW69" s="149"/>
      <x:c r="CX69" s="149"/>
      <x:c r="CY69" s="149"/>
      <x:c r="CZ69" s="149"/>
      <x:c r="DA69" s="149"/>
      <x:c r="DB69" s="149"/>
      <x:c r="DC69" s="149"/>
      <x:c r="DD69" s="149"/>
      <x:c r="DE69" s="149"/>
      <x:c r="DF69" s="149"/>
      <x:c r="DG69" s="149"/>
      <x:c r="DH69" s="149"/>
      <x:c r="DI69" s="149"/>
      <x:c r="DJ69" s="1313"/>
      <x:c r="DK69" s="1313"/>
      <x:c r="DL69" s="1313"/>
      <x:c r="DM69" s="1313"/>
      <x:c r="DN69" s="1313"/>
      <x:c r="DO69" s="1313"/>
      <x:c r="DP69" s="1313"/>
      <x:c r="DQ69" s="1313"/>
      <x:c r="DR69" s="1313"/>
      <x:c r="DS69" s="1313"/>
      <x:c r="DT69" s="1313"/>
      <x:c r="DU69" s="1313"/>
      <x:c r="DV69" s="1313"/>
    </x:row>
    <x:row r="70" ht="15.75">
      <x:c r="A70"/>
      <x:c r="B70"/>
      <x:c r="C70"/>
      <x:c r="D70" s="149"/>
      <x:c r="E70" s="149"/>
      <x:c r="F70" s="149"/>
      <x:c r="G70" s="149"/>
      <x:c r="H70" s="149" t="str">
        <x:v>1B</x:v>
      </x:c>
      <x:c r="I70" s="1372" t="n">
        <x:v>0.5</x:v>
      </x:c>
      <x:c r="J70" s="1373" t="n">
        <x:v>6.301</x:v>
      </x:c>
      <x:c r="K70" s="1371" t="n">
        <x:v>20</x:v>
      </x:c>
      <x:c r="L70"/>
      <x:c r="M70"/>
      <x:c r="N70" s="339" t="str">
        <x:v>Table</x:v>
      </x:c>
      <x:c r="O70"/>
      <x:c r="P70"/>
      <x:c r="Q70"/>
      <x:c r="R70"/>
      <x:c r="S70"/>
      <x:c r="T70"/>
      <x:c r="U70"/>
      <x:c r="V70"/>
      <x:c r="W70"/>
      <x:c r="X70"/>
      <x:c r="Y70"/>
      <x:c r="Z70" s="149"/>
      <x:c r="AA70" s="149"/>
      <x:c r="AB70" s="149"/>
      <x:c r="AC70" s="149"/>
      <x:c r="AD70" s="149"/>
      <x:c r="AE70" s="1368"/>
      <x:c r="AF70" s="149"/>
      <x:c r="AG70" s="149"/>
      <x:c r="AH70" s="149"/>
      <x:c r="AI70" s="149" t="str">
        <x:v>i</x:v>
      </x:c>
      <x:c r="AJ70" s="149" t="str">
        <x:v>ai</x:v>
      </x:c>
      <x:c r="AK70" s="149" t="str">
        <x:v>PRODUCT</x:v>
      </x:c>
      <x:c r="AL70" s="149" t="str">
        <x:v>DENSITY RANGED (KG/M3)</x:v>
      </x:c>
      <x:c r="AM70" s="149"/>
      <x:c r="AN70" s="149" t="str">
        <x:v>KO</x:v>
      </x:c>
      <x:c r="AO70" s="149" t="str">
        <x:v>K1</x:v>
      </x:c>
      <x:c r="AP70" s="149" t="str">
        <x:v>K2</x:v>
      </x:c>
      <x:c r="AQ70" s="149" t="str">
        <x:v>Da</x:v>
      </x:c>
      <x:c r="AR70" s="149"/>
      <x:c r="AS70" s="149"/>
      <x:c r="AT70" s="149"/>
      <x:c r="AU70" s="149"/>
      <x:c r="AV70" s="149"/>
      <x:c r="AW70" s="149"/>
      <x:c r="AX70" s="149"/>
      <x:c r="AY70" s="149"/>
      <x:c r="AZ70" s="149"/>
      <x:c r="BA70" s="149"/>
      <x:c r="BB70" s="149"/>
      <x:c r="BC70" s="149"/>
      <x:c r="BD70" s="149"/>
      <x:c r="BE70" s="149"/>
      <x:c r="BF70" s="149"/>
      <x:c r="BG70" s="149"/>
      <x:c r="BH70" s="149"/>
      <x:c r="BI70" s="149"/>
      <x:c r="BJ70" s="149"/>
      <x:c r="BK70" s="149"/>
      <x:c r="BL70" s="149"/>
      <x:c r="BM70" s="149"/>
      <x:c r="BN70" s="149"/>
      <x:c r="BO70" s="149"/>
      <x:c r="BP70" s="149"/>
      <x:c r="BQ70" s="149"/>
      <x:c r="BR70" s="149"/>
      <x:c r="BS70" s="149"/>
      <x:c r="BT70" s="149"/>
      <x:c r="BU70" s="149"/>
      <x:c r="BV70" s="149"/>
      <x:c r="BW70" s="149"/>
      <x:c r="BX70" s="149"/>
      <x:c r="BY70" s="149"/>
      <x:c r="BZ70" s="149"/>
      <x:c r="CA70" s="149"/>
      <x:c r="CB70" s="149"/>
      <x:c r="CC70" s="149"/>
      <x:c r="CD70" s="149"/>
      <x:c r="CE70" s="149"/>
      <x:c r="CF70" s="149"/>
      <x:c r="CG70" s="149"/>
      <x:c r="CH70" s="149"/>
      <x:c r="CI70" s="149"/>
      <x:c r="CJ70" s="149"/>
      <x:c r="CK70" s="149"/>
      <x:c r="CL70" s="149"/>
      <x:c r="CM70" s="149"/>
      <x:c r="CN70" s="149"/>
      <x:c r="CO70" s="149"/>
      <x:c r="CP70" s="149"/>
      <x:c r="CQ70" s="149"/>
      <x:c r="CR70" s="149"/>
      <x:c r="CS70" s="149"/>
      <x:c r="CT70" s="149"/>
      <x:c r="CU70" s="149"/>
      <x:c r="CV70" s="149"/>
      <x:c r="CW70" s="149"/>
      <x:c r="CX70" s="149"/>
      <x:c r="CY70" s="149"/>
      <x:c r="CZ70" s="149"/>
      <x:c r="DA70" s="149"/>
      <x:c r="DB70" s="149"/>
      <x:c r="DC70" s="149"/>
      <x:c r="DD70" s="149"/>
      <x:c r="DE70" s="149"/>
      <x:c r="DF70" s="149"/>
      <x:c r="DG70" s="149"/>
      <x:c r="DH70" s="149"/>
      <x:c r="DI70" s="149"/>
      <x:c r="DJ70" s="3073"/>
      <x:c r="DK70" s="3074"/>
      <x:c r="DL70" s="3074"/>
      <x:c r="DM70" s="3075"/>
      <x:c r="DN70" s="2141"/>
      <x:c r="DO70" s="1313"/>
      <x:c r="DP70" s="1313"/>
      <x:c r="DQ70" s="1313"/>
      <x:c r="DR70" s="2087"/>
      <x:c r="DS70" s="2087" t="str">
        <x:v>Product</x:v>
      </x:c>
      <x:c r="DT70" s="2142" t="str">
        <x:v>K0</x:v>
      </x:c>
      <x:c r="DU70" s="2089" t="str">
        <x:v>k1</x:v>
      </x:c>
      <x:c r="DV70" s="1313"/>
    </x:row>
    <x:row r="71" ht="15.75">
      <x:c r="A71"/>
      <x:c r="B71"/>
      <x:c r="C71"/>
      <x:c r="D71" s="2076" t="str">
        <x:v>m³</x:v>
      </x:c>
      <x:c r="E71" s="149"/>
      <x:c r="F71" s="149" t="str">
        <x:v>°C</x:v>
      </x:c>
      <x:c r="G71" s="149"/>
      <x:c r="H71" s="149" t="str">
        <x:v>6A</x:v>
      </x:c>
      <x:c r="I71" s="1372" t="n">
        <x:v>0.501</x:v>
      </x:c>
      <x:c r="J71" s="1373" t="n">
        <x:v>6.3</x:v>
      </x:c>
      <x:c r="K71" s="1371" t="n">
        <x:v>60</x:v>
      </x:c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 s="149"/>
      <x:c r="AA71" s="149"/>
      <x:c r="AB71" s="149"/>
      <x:c r="AC71" s="149"/>
      <x:c r="AD71" s="149"/>
      <x:c r="AE71" s="1368"/>
      <x:c r="AF71" s="149"/>
      <x:c r="AG71" s="149"/>
      <x:c r="AH71" s="149"/>
      <x:c r="AI71" s="149" t="n">
        <x:v>1</x:v>
      </x:c>
      <x:c r="AJ71" s="149" t="n">
        <x:v>-0.148759</x:v>
      </x:c>
      <x:c r="AK71" s="149" t="str">
        <x:v>Crude Oil</x:v>
      </x:c>
      <x:c r="AL71" s="149" t="n">
        <x:v>610.6</x:v>
      </x:c>
      <x:c r="AM71" s="149" t="n">
        <x:v>1163.5</x:v>
      </x:c>
      <x:c r="AN71" s="149" t="n">
        <x:v>341.0957</x:v>
      </x:c>
      <x:c r="AO71" s="149" t="n">
        <x:v>0</x:v>
      </x:c>
      <x:c r="AP71" s="149" t="n">
        <x:v>0</x:v>
      </x:c>
      <x:c r="AQ71" s="149" t="n">
        <x:v>2</x:v>
      </x:c>
      <x:c r="AR71" s="149"/>
      <x:c r="AS71" s="149"/>
      <x:c r="AT71" s="149"/>
      <x:c r="AU71" s="149"/>
      <x:c r="AV71" s="149"/>
      <x:c r="AW71" s="149"/>
      <x:c r="AX71" s="149"/>
      <x:c r="AY71" s="149"/>
      <x:c r="AZ71" s="149"/>
      <x:c r="BA71" s="149"/>
      <x:c r="BB71" s="149"/>
      <x:c r="BC71" s="149"/>
      <x:c r="BD71" s="149"/>
      <x:c r="BE71" s="149"/>
      <x:c r="BF71" s="149"/>
      <x:c r="BG71" s="149"/>
      <x:c r="BH71" s="149"/>
      <x:c r="BI71" s="149"/>
      <x:c r="BJ71" s="149"/>
      <x:c r="BK71" s="149"/>
      <x:c r="BL71" s="149"/>
      <x:c r="BM71" s="149"/>
      <x:c r="BN71" s="149"/>
      <x:c r="BO71" s="149"/>
      <x:c r="BP71" s="149"/>
      <x:c r="BQ71" s="149"/>
      <x:c r="BR71" s="149"/>
      <x:c r="BS71" s="149"/>
      <x:c r="BT71" s="149"/>
      <x:c r="BU71" s="149"/>
      <x:c r="BV71" s="149"/>
      <x:c r="BW71" s="149"/>
      <x:c r="BX71" s="149"/>
      <x:c r="BY71" s="149"/>
      <x:c r="BZ71" s="149"/>
      <x:c r="CA71" s="149"/>
      <x:c r="CB71" s="149"/>
      <x:c r="CC71" s="149"/>
      <x:c r="CD71" s="149"/>
      <x:c r="CE71" s="149"/>
      <x:c r="CF71" s="149"/>
      <x:c r="CG71" s="149"/>
      <x:c r="CH71" s="149"/>
      <x:c r="CI71" s="149"/>
      <x:c r="CJ71" s="149"/>
      <x:c r="CK71" s="149"/>
      <x:c r="CL71" s="149"/>
      <x:c r="CM71" s="149"/>
      <x:c r="CN71" s="149"/>
      <x:c r="CO71" s="149"/>
      <x:c r="CP71" s="149"/>
      <x:c r="CQ71" s="149"/>
      <x:c r="CR71" s="149"/>
      <x:c r="CS71" s="149"/>
      <x:c r="CT71" s="149"/>
      <x:c r="CU71" s="149"/>
      <x:c r="CV71" s="149"/>
      <x:c r="CW71" s="149"/>
      <x:c r="CX71" s="149"/>
      <x:c r="CY71" s="149"/>
      <x:c r="CZ71" s="149"/>
      <x:c r="DA71" s="149"/>
      <x:c r="DB71" s="149"/>
      <x:c r="DC71" s="149"/>
      <x:c r="DD71" s="149"/>
      <x:c r="DE71" s="149"/>
      <x:c r="DF71" s="149"/>
      <x:c r="DG71" s="149"/>
      <x:c r="DH71" s="149"/>
      <x:c r="DI71" s="149"/>
      <x:c r="DJ71" s="1629"/>
      <x:c r="DK71" s="1629"/>
      <x:c r="DL71" s="1629"/>
      <x:c r="DM71" s="1629"/>
      <x:c r="DN71" s="2141"/>
      <x:c r="DO71" s="1313"/>
      <x:c r="DP71" s="1313"/>
      <x:c r="DQ71" s="1313"/>
      <x:c r="DR71" s="2087" t="n">
        <x:v>1</x:v>
      </x:c>
      <x:c r="DS71" s="2087" t="str">
        <x:v>CO</x:v>
      </x:c>
      <x:c r="DT71" s="2143" t="n">
        <x:v>341.0957</x:v>
      </x:c>
      <x:c r="DU71" s="2089" t="n">
        <x:v>0</x:v>
      </x:c>
      <x:c r="DV71" s="1313"/>
    </x:row>
    <x:row r="72" ht="15.75">
      <x:c r="A72"/>
      <x:c r="B72"/>
      <x:c r="C72"/>
      <x:c r="D72" s="149" t="str">
        <x:v>Barrels</x:v>
      </x:c>
      <x:c r="E72" s="149"/>
      <x:c r="F72" s="149" t="str">
        <x:v>°F</x:v>
      </x:c>
      <x:c r="G72" s="149"/>
      <x:c r="H72" s="149" t="str">
        <x:v>6B</x:v>
      </x:c>
      <x:c r="I72" s="1372" t="n">
        <x:v>0.518</x:v>
      </x:c>
      <x:c r="J72" s="1373" t="n">
        <x:v>6.299</x:v>
      </x:c>
      <x:c r="K72" s="1373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 s="149"/>
      <x:c r="AA72" s="149"/>
      <x:c r="AB72" s="149"/>
      <x:c r="AC72" s="149"/>
      <x:c r="AD72" s="149"/>
      <x:c r="AE72" s="1368"/>
      <x:c r="AF72" s="149"/>
      <x:c r="AG72" s="149"/>
      <x:c r="AH72" s="149"/>
      <x:c r="AI72" s="149" t="n">
        <x:f t="shared" ref="AI72:AI78" si="108">AI71+1</x:f>
        <x:v>2</x:v>
      </x:c>
      <x:c r="AJ72" s="149" t="n">
        <x:v>-0.267408</x:v>
      </x:c>
      <x:c r="AK72" s="149" t="str">
        <x:v>Fuel Oils</x:v>
      </x:c>
      <x:c r="AL72" s="149" t="n">
        <x:v>838.3127</x:v>
      </x:c>
      <x:c r="AM72" s="149" t="n">
        <x:v>1163.5</x:v>
      </x:c>
      <x:c r="AN72" s="149" t="n">
        <x:v>103.872</x:v>
      </x:c>
      <x:c r="AO72" s="149" t="n">
        <x:v>0.2701</x:v>
      </x:c>
      <x:c r="AP72" s="149" t="n">
        <x:v>0</x:v>
      </x:c>
      <x:c r="AQ72" s="149" t="n">
        <x:v>1.3</x:v>
      </x:c>
      <x:c r="AR72" s="149"/>
      <x:c r="AS72" s="149"/>
      <x:c r="AT72" s="149"/>
      <x:c r="AU72" s="149"/>
      <x:c r="AV72" s="149"/>
      <x:c r="AW72" s="149"/>
      <x:c r="AX72" s="149"/>
      <x:c r="AY72" s="149"/>
      <x:c r="AZ72" s="149"/>
      <x:c r="BA72" s="149"/>
      <x:c r="BB72" s="149"/>
      <x:c r="BC72" s="149"/>
      <x:c r="BD72" s="149"/>
      <x:c r="BE72" s="149"/>
      <x:c r="BF72" s="149"/>
      <x:c r="BG72" s="149"/>
      <x:c r="BH72" s="149"/>
      <x:c r="BI72" s="149"/>
      <x:c r="BJ72" s="149"/>
      <x:c r="BK72" s="149"/>
      <x:c r="BL72" s="149"/>
      <x:c r="BM72" s="149"/>
      <x:c r="BN72" s="149"/>
      <x:c r="BO72" s="149"/>
      <x:c r="BP72" s="149"/>
      <x:c r="BQ72" s="149"/>
      <x:c r="BR72" s="149"/>
      <x:c r="BS72" s="149"/>
      <x:c r="BT72" s="149"/>
      <x:c r="BU72" s="149"/>
      <x:c r="BV72" s="149"/>
      <x:c r="BW72" s="149"/>
      <x:c r="BX72" s="149"/>
      <x:c r="BY72" s="149"/>
      <x:c r="BZ72" s="149"/>
      <x:c r="CA72" s="149"/>
      <x:c r="CB72" s="149"/>
      <x:c r="CC72" s="149"/>
      <x:c r="CD72" s="149"/>
      <x:c r="CE72" s="149"/>
      <x:c r="CF72" s="149"/>
      <x:c r="CG72" s="149"/>
      <x:c r="CH72" s="149"/>
      <x:c r="CI72" s="149"/>
      <x:c r="CJ72" s="149"/>
      <x:c r="CK72" s="149"/>
      <x:c r="CL72" s="149"/>
      <x:c r="CM72" s="149"/>
      <x:c r="CN72" s="149"/>
      <x:c r="CO72" s="149"/>
      <x:c r="CP72" s="149"/>
      <x:c r="CQ72" s="149"/>
      <x:c r="CR72" s="149"/>
      <x:c r="CS72" s="149"/>
      <x:c r="CT72" s="149"/>
      <x:c r="CU72" s="149"/>
      <x:c r="CV72" s="149"/>
      <x:c r="CW72" s="149"/>
      <x:c r="CX72" s="149"/>
      <x:c r="CY72" s="149"/>
      <x:c r="CZ72" s="149"/>
      <x:c r="DA72" s="149"/>
      <x:c r="DB72" s="149"/>
      <x:c r="DC72" s="149"/>
      <x:c r="DD72" s="149"/>
      <x:c r="DE72" s="149"/>
      <x:c r="DF72" s="149"/>
      <x:c r="DG72" s="149"/>
      <x:c r="DH72" s="149"/>
      <x:c r="DI72" s="149"/>
      <x:c r="DJ72" s="1630"/>
      <x:c r="DK72" s="1630"/>
      <x:c r="DL72" s="1630"/>
      <x:c r="DM72" s="1630"/>
      <x:c r="DN72" s="2141"/>
      <x:c r="DO72" s="1313"/>
      <x:c r="DP72" s="1313"/>
      <x:c r="DQ72" s="1313"/>
      <x:c r="DR72" s="144" t="n">
        <x:v>2</x:v>
      </x:c>
      <x:c r="DS72" s="2087" t="str">
        <x:v>Gasolines</x:v>
      </x:c>
      <x:c r="DT72" s="144" t="n">
        <x:v>192.4571</x:v>
      </x:c>
      <x:c r="DU72" s="144" t="n">
        <x:v>0.2438</x:v>
      </x:c>
      <x:c r="DV72" s="1313"/>
    </x:row>
    <x:row r="73" ht="15.75">
      <x:c r="A73"/>
      <x:c r="B73"/>
      <x:c r="C73"/>
      <x:c r="D73" s="149"/>
      <x:c r="E73" s="149"/>
      <x:c r="F73" s="149"/>
      <x:c r="G73" s="149"/>
      <x:c r="H73" s="149" t="str">
        <x:v>6D</x:v>
      </x:c>
      <x:c r="I73" s="1372" t="n">
        <x:v>0.537</x:v>
      </x:c>
      <x:c r="J73" s="1373" t="n">
        <x:v>6.298</x:v>
      </x:c>
      <x:c r="K73" s="13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 s="149"/>
      <x:c r="AA73" s="149"/>
      <x:c r="AB73" s="149"/>
      <x:c r="AC73" s="149"/>
      <x:c r="AD73" s="149"/>
      <x:c r="AE73" s="1368"/>
      <x:c r="AF73" s="149"/>
      <x:c r="AG73" s="149"/>
      <x:c r="AH73" s="149"/>
      <x:c r="AI73" s="149" t="n">
        <x:f t="shared" si="108"/>
        <x:v>3</x:v>
      </x:c>
      <x:c r="AJ73" s="149" t="n">
        <x:v>1.08076</x:v>
      </x:c>
      <x:c r="AK73" s="149" t="str">
        <x:v>Jet Fuels</x:v>
      </x:c>
      <x:c r="AL73" s="149" t="n">
        <x:v>787.5195</x:v>
      </x:c>
      <x:c r="AM73" s="149" t="n">
        <x:v>838.3127</x:v>
      </x:c>
      <x:c r="AN73" s="149" t="n">
        <x:v>330.301</x:v>
      </x:c>
      <x:c r="AO73" s="149" t="n">
        <x:v>0</x:v>
      </x:c>
      <x:c r="AP73" s="149" t="n">
        <x:v>0</x:v>
      </x:c>
      <x:c r="AQ73" s="149" t="n">
        <x:v>2</x:v>
      </x:c>
      <x:c r="AR73" s="149"/>
      <x:c r="AS73" s="149"/>
      <x:c r="AT73" s="149"/>
      <x:c r="AU73" s="149"/>
      <x:c r="AV73" s="149"/>
      <x:c r="AW73" s="149"/>
      <x:c r="AX73" s="149"/>
      <x:c r="AY73" s="149"/>
      <x:c r="AZ73" s="149"/>
      <x:c r="BA73" s="149"/>
      <x:c r="BB73" s="149"/>
      <x:c r="BC73" s="149"/>
      <x:c r="BD73" s="149"/>
      <x:c r="BE73" s="149"/>
      <x:c r="BF73" s="149"/>
      <x:c r="BG73" s="149"/>
      <x:c r="BH73" s="149"/>
      <x:c r="BI73" s="149"/>
      <x:c r="BJ73" s="149"/>
      <x:c r="BK73" s="149"/>
      <x:c r="BL73" s="149"/>
      <x:c r="BM73" s="149"/>
      <x:c r="BN73" s="149"/>
      <x:c r="BO73" s="149"/>
      <x:c r="BP73" s="149"/>
      <x:c r="BQ73" s="149"/>
      <x:c r="BR73" s="149"/>
      <x:c r="BS73" s="149"/>
      <x:c r="BT73" s="149"/>
      <x:c r="BU73" s="149"/>
      <x:c r="BV73" s="149"/>
      <x:c r="BW73" s="149"/>
      <x:c r="BX73" s="149"/>
      <x:c r="BY73" s="149"/>
      <x:c r="BZ73" s="149"/>
      <x:c r="CA73" s="149"/>
      <x:c r="CB73" s="149"/>
      <x:c r="CC73" s="149"/>
      <x:c r="CD73" s="149"/>
      <x:c r="CE73" s="149"/>
      <x:c r="CF73" s="149"/>
      <x:c r="CG73" s="149"/>
      <x:c r="CH73" s="149"/>
      <x:c r="CI73" s="149"/>
      <x:c r="CJ73" s="149"/>
      <x:c r="CK73" s="149"/>
      <x:c r="CL73" s="149"/>
      <x:c r="CM73" s="149"/>
      <x:c r="CN73" s="149"/>
      <x:c r="CO73" s="149"/>
      <x:c r="CP73" s="149"/>
      <x:c r="CQ73" s="149"/>
      <x:c r="CR73" s="149"/>
      <x:c r="CS73" s="149"/>
      <x:c r="CT73" s="149"/>
      <x:c r="CU73" s="149"/>
      <x:c r="CV73" s="149"/>
      <x:c r="CW73" s="149"/>
      <x:c r="CX73" s="149"/>
      <x:c r="CY73" s="149"/>
      <x:c r="CZ73" s="149"/>
      <x:c r="DA73" s="149"/>
      <x:c r="DB73" s="149"/>
      <x:c r="DC73" s="149"/>
      <x:c r="DD73" s="149"/>
      <x:c r="DE73" s="149"/>
      <x:c r="DF73" s="149"/>
      <x:c r="DG73" s="149"/>
      <x:c r="DH73" s="149"/>
      <x:c r="DI73" s="149"/>
      <x:c r="DJ73" s="1631"/>
      <x:c r="DK73" s="1631"/>
      <x:c r="DL73" s="1631"/>
      <x:c r="DM73" s="1629"/>
      <x:c r="DN73" s="2141"/>
      <x:c r="DO73" s="1313"/>
      <x:c r="DP73" s="1313"/>
      <x:c r="DQ73" s="1313"/>
      <x:c r="DR73" s="2144" t="n">
        <x:v>3</x:v>
      </x:c>
      <x:c r="DS73" s="2144" t="str">
        <x:v>Jet Fuels</x:v>
      </x:c>
      <x:c r="DT73" s="2087" t="n">
        <x:v>330.301</x:v>
      </x:c>
      <x:c r="DU73" s="2145" t="n">
        <x:v>0</x:v>
      </x:c>
      <x:c r="DV73" s="1313"/>
    </x:row>
    <x:row r="74" ht="15.75">
      <x:c r="A74"/>
      <x:c r="B74"/>
      <x:c r="C74"/>
      <x:c r="D74" s="149"/>
      <x:c r="E74" s="149"/>
      <x:c r="F74" s="149"/>
      <x:c r="G74" s="149"/>
      <x:c r="H74" s="149" t="str">
        <x:v>54A</x:v>
      </x:c>
      <x:c r="I74" s="1374" t="n">
        <x:v>0.559</x:v>
      </x:c>
      <x:c r="J74" s="1210" t="n">
        <x:v>0.585</x:v>
      </x:c>
      <x:c r="K74" s="149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 s="149"/>
      <x:c r="AA74" s="149"/>
      <x:c r="AB74" s="149"/>
      <x:c r="AC74" s="149"/>
      <x:c r="AD74" s="149"/>
      <x:c r="AE74" s="1368"/>
      <x:c r="AF74" s="149"/>
      <x:c r="AG74" s="149"/>
      <x:c r="AH74" s="149"/>
      <x:c r="AI74" s="149" t="n">
        <x:f t="shared" si="108"/>
        <x:v>4</x:v>
      </x:c>
      <x:c r="AJ74" s="149" t="n">
        <x:v>1.269056</x:v>
      </x:c>
      <x:c r="AK74" s="149" t="str">
        <x:v>Transicion Zone</x:v>
      </x:c>
      <x:c r="AL74" s="149" t="n">
        <x:v>770.352</x:v>
      </x:c>
      <x:c r="AM74" s="149" t="n">
        <x:v>787.5195</x:v>
      </x:c>
      <x:c r="AN74" s="149" t="n">
        <x:v>1489.067</x:v>
      </x:c>
      <x:c r="AO74" s="149" t="n">
        <x:v>0</x:v>
      </x:c>
      <x:c r="AP74" s="149" t="n">
        <x:v>-0.0018684</x:v>
      </x:c>
      <x:c r="AQ74" s="149" t="n">
        <x:v>8.5</x:v>
      </x:c>
      <x:c r="AR74" s="149"/>
      <x:c r="AS74" s="149"/>
      <x:c r="AT74" s="149"/>
      <x:c r="AU74" s="149"/>
      <x:c r="AV74" s="149"/>
      <x:c r="AW74" s="149"/>
      <x:c r="AX74" s="149"/>
      <x:c r="AY74" s="149"/>
      <x:c r="AZ74" s="149"/>
      <x:c r="BA74" s="149"/>
      <x:c r="BB74" s="149"/>
      <x:c r="BC74" s="149"/>
      <x:c r="BD74" s="149"/>
      <x:c r="BE74" s="149"/>
      <x:c r="BF74" s="149"/>
      <x:c r="BG74" s="149"/>
      <x:c r="BH74" s="149"/>
      <x:c r="BI74" s="149"/>
      <x:c r="BJ74" s="149"/>
      <x:c r="BK74" s="149"/>
      <x:c r="BL74" s="149"/>
      <x:c r="BM74" s="149"/>
      <x:c r="BN74" s="149"/>
      <x:c r="BO74" s="149"/>
      <x:c r="BP74" s="149"/>
      <x:c r="BQ74" s="149"/>
      <x:c r="BR74" s="149"/>
      <x:c r="BS74" s="149"/>
      <x:c r="BT74" s="149"/>
      <x:c r="BU74" s="149"/>
      <x:c r="BV74" s="149"/>
      <x:c r="BW74" s="149"/>
      <x:c r="BX74" s="149"/>
      <x:c r="BY74" s="149"/>
      <x:c r="BZ74" s="149"/>
      <x:c r="CA74" s="149"/>
      <x:c r="CB74" s="149"/>
      <x:c r="CC74" s="149"/>
      <x:c r="CD74" s="149"/>
      <x:c r="CE74" s="149"/>
      <x:c r="CF74" s="149"/>
      <x:c r="CG74" s="149"/>
      <x:c r="CH74" s="149"/>
      <x:c r="CI74" s="149"/>
      <x:c r="CJ74" s="149"/>
      <x:c r="CK74" s="149"/>
      <x:c r="CL74" s="149"/>
      <x:c r="CM74" s="149"/>
      <x:c r="CN74" s="149"/>
      <x:c r="CO74" s="149"/>
      <x:c r="CP74" s="149"/>
      <x:c r="CQ74" s="149"/>
      <x:c r="CR74" s="149"/>
      <x:c r="CS74" s="149"/>
      <x:c r="CT74" s="149"/>
      <x:c r="CU74" s="149"/>
      <x:c r="CV74" s="149"/>
      <x:c r="CW74" s="149"/>
      <x:c r="CX74" s="149"/>
      <x:c r="CY74" s="149"/>
      <x:c r="CZ74" s="149"/>
      <x:c r="DA74" s="149"/>
      <x:c r="DB74" s="149"/>
      <x:c r="DC74" s="149"/>
      <x:c r="DD74" s="149"/>
      <x:c r="DE74" s="149"/>
      <x:c r="DF74" s="149"/>
      <x:c r="DG74" s="149"/>
      <x:c r="DH74" s="149"/>
      <x:c r="DI74" s="149"/>
      <x:c r="DJ74" s="1631"/>
      <x:c r="DK74" s="1631"/>
      <x:c r="DL74" s="1631"/>
      <x:c r="DM74" s="1629"/>
      <x:c r="DN74" s="2141"/>
      <x:c r="DO74" s="1313"/>
      <x:c r="DP74" s="1313"/>
      <x:c r="DQ74" s="1313"/>
      <x:c r="DR74" s="2144" t="n">
        <x:v>4</x:v>
      </x:c>
      <x:c r="DS74" s="2144" t="str">
        <x:v>Transition</x:v>
      </x:c>
      <x:c r="DT74" s="2087" t="n">
        <x:v>-0.0018684</x:v>
      </x:c>
      <x:c r="DU74" s="2145" t="n">
        <x:v>1489.067</x:v>
      </x:c>
      <x:c r="DV74" s="1313"/>
    </x:row>
    <x:row r="75" ht="15.75">
      <x:c r="A75"/>
      <x:c r="B75"/>
      <x:c r="C75"/>
      <x:c r="D75" s="149"/>
      <x:c r="E75" s="149"/>
      <x:c r="F75" s="149"/>
      <x:c r="G75" s="149"/>
      <x:c r="H75" s="149" t="str">
        <x:v>54B</x:v>
      </x:c>
      <x:c r="I75" s="1372" t="n">
        <x:v>0.586</x:v>
      </x:c>
      <x:c r="J75" s="1373" t="n">
        <x:v>6.296</x:v>
      </x:c>
      <x:c r="K75" s="149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 s="149"/>
      <x:c r="AA75" s="149"/>
      <x:c r="AB75" s="149"/>
      <x:c r="AC75" s="149"/>
      <x:c r="AD75" s="149"/>
      <x:c r="AE75" s="1368"/>
      <x:c r="AF75" s="149"/>
      <x:c r="AG75" s="149"/>
      <x:c r="AH75" s="149"/>
      <x:c r="AI75" s="149" t="n">
        <x:f t="shared" si="108"/>
        <x:v>5</x:v>
      </x:c>
      <x:c r="AJ75" s="149" t="n">
        <x:v>-4.089591</x:v>
      </x:c>
      <x:c r="AK75" s="149" t="str">
        <x:v>Gasolines</x:v>
      </x:c>
      <x:c r="AL75" s="149" t="n">
        <x:v>610.6</x:v>
      </x:c>
      <x:c r="AM75" s="149" t="n">
        <x:v>770.352</x:v>
      </x:c>
      <x:c r="AN75" s="149" t="n">
        <x:v>192.4571</x:v>
      </x:c>
      <x:c r="AO75" s="149" t="n">
        <x:v>0.2438</x:v>
      </x:c>
      <x:c r="AP75" s="149" t="n">
        <x:v>0</x:v>
      </x:c>
      <x:c r="AQ75" s="149" t="n">
        <x:v>1.5</x:v>
      </x:c>
      <x:c r="AR75" s="149"/>
      <x:c r="AS75" s="149"/>
      <x:c r="AT75" s="149"/>
      <x:c r="AU75" s="149"/>
      <x:c r="AV75" s="149"/>
      <x:c r="AW75" s="149"/>
      <x:c r="AX75" s="149"/>
      <x:c r="AY75" s="149"/>
      <x:c r="AZ75" s="149"/>
      <x:c r="BA75" s="149"/>
      <x:c r="BB75" s="149"/>
      <x:c r="BC75" s="149"/>
      <x:c r="BD75" s="149"/>
      <x:c r="BE75" s="149"/>
      <x:c r="BF75" s="149"/>
      <x:c r="BG75" s="149"/>
      <x:c r="BH75" s="149"/>
      <x:c r="BI75" s="149"/>
      <x:c r="BJ75" s="149"/>
      <x:c r="BK75" s="149"/>
      <x:c r="BL75" s="149"/>
      <x:c r="BM75" s="149"/>
      <x:c r="BN75" s="149"/>
      <x:c r="BO75" s="149"/>
      <x:c r="BP75" s="149"/>
      <x:c r="BQ75" s="149"/>
      <x:c r="BR75" s="149"/>
      <x:c r="BS75" s="149"/>
      <x:c r="BT75" s="149"/>
      <x:c r="BU75" s="149"/>
      <x:c r="BV75" s="149"/>
      <x:c r="BW75" s="149"/>
      <x:c r="BX75" s="149"/>
      <x:c r="BY75" s="149"/>
      <x:c r="BZ75" s="149"/>
      <x:c r="CA75" s="149"/>
      <x:c r="CB75" s="149"/>
      <x:c r="CC75" s="149"/>
      <x:c r="CD75" s="149"/>
      <x:c r="CE75" s="149"/>
      <x:c r="CF75" s="149"/>
      <x:c r="CG75" s="149"/>
      <x:c r="CH75" s="149"/>
      <x:c r="CI75" s="149"/>
      <x:c r="CJ75" s="149"/>
      <x:c r="CK75" s="149"/>
      <x:c r="CL75" s="149"/>
      <x:c r="CM75" s="149"/>
      <x:c r="CN75" s="149"/>
      <x:c r="CO75" s="149"/>
      <x:c r="CP75" s="149"/>
      <x:c r="CQ75" s="149"/>
      <x:c r="CR75" s="149"/>
      <x:c r="CS75" s="149"/>
      <x:c r="CT75" s="149"/>
      <x:c r="CU75" s="149"/>
      <x:c r="CV75" s="149"/>
      <x:c r="CW75" s="149"/>
      <x:c r="CX75" s="149"/>
      <x:c r="CY75" s="149"/>
      <x:c r="CZ75" s="149"/>
      <x:c r="DA75" s="149"/>
      <x:c r="DB75" s="149"/>
      <x:c r="DC75" s="149"/>
      <x:c r="DD75" s="149"/>
      <x:c r="DE75" s="149"/>
      <x:c r="DF75" s="149"/>
      <x:c r="DG75" s="149"/>
      <x:c r="DH75" s="149"/>
      <x:c r="DI75" s="149"/>
      <x:c r="DJ75" s="1631"/>
      <x:c r="DK75" s="1631"/>
      <x:c r="DL75" s="1631"/>
      <x:c r="DM75" s="1629"/>
      <x:c r="DN75" s="2141"/>
      <x:c r="DO75" s="1313"/>
      <x:c r="DP75" s="1313"/>
      <x:c r="DQ75" s="1313"/>
      <x:c r="DR75" s="2144" t="n">
        <x:v>5</x:v>
      </x:c>
      <x:c r="DS75" s="2144" t="str">
        <x:v>DOS / IFOS</x:v>
      </x:c>
      <x:c r="DT75" s="2087" t="n">
        <x:v>103.872</x:v>
      </x:c>
      <x:c r="DU75" s="1861" t="n">
        <x:v>0.2701</x:v>
      </x:c>
      <x:c r="DV75" s="1313"/>
    </x:row>
    <x:row r="76" ht="15.75">
      <x:c r="A76"/>
      <x:c r="B76"/>
      <x:c r="C76"/>
      <x:c r="D76" s="149"/>
      <x:c r="E76" s="149"/>
      <x:c r="F76" s="149"/>
      <x:c r="G76" s="149"/>
      <x:c r="H76" s="149" t="str">
        <x:v>54D</x:v>
      </x:c>
      <x:c r="I76" s="1372" t="n">
        <x:v>0.624</x:v>
      </x:c>
      <x:c r="J76" s="1373" t="n">
        <x:v>6.295</x:v>
      </x:c>
      <x:c r="K76" s="149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 s="149"/>
      <x:c r="AA76" s="149"/>
      <x:c r="AB76" s="149"/>
      <x:c r="AC76" s="149"/>
      <x:c r="AD76" s="149"/>
      <x:c r="AE76" s="1368"/>
      <x:c r="AF76" s="149"/>
      <x:c r="AG76" s="149"/>
      <x:c r="AH76" s="149"/>
      <x:c r="AI76" s="149" t="n">
        <x:f t="shared" si="108"/>
        <x:v>6</x:v>
      </x:c>
      <x:c r="AJ76" s="149" t="n">
        <x:v>-1.871251</x:v>
      </x:c>
      <x:c r="AK76" s="149" t="str">
        <x:v>Lubricating Oil</x:v>
      </x:c>
      <x:c r="AL76" s="149" t="n">
        <x:v>800.9</x:v>
      </x:c>
      <x:c r="AM76" s="149" t="n">
        <x:v>1163.5</x:v>
      </x:c>
      <x:c r="AN76" s="149" t="n">
        <x:v>0</x:v>
      </x:c>
      <x:c r="AO76" s="149" t="n">
        <x:v>0.34878</x:v>
      </x:c>
      <x:c r="AP76" s="149" t="n">
        <x:v>0</x:v>
      </x:c>
      <x:c r="AQ76" s="149" t="n">
        <x:v>1</x:v>
      </x:c>
      <x:c r="AR76" s="149"/>
      <x:c r="AS76" s="149"/>
      <x:c r="AT76" s="149"/>
      <x:c r="AU76" s="149"/>
      <x:c r="AV76" s="149"/>
      <x:c r="AW76" s="149"/>
      <x:c r="AX76" s="149"/>
      <x:c r="AY76" s="149"/>
      <x:c r="AZ76" s="149"/>
      <x:c r="BA76" s="149"/>
      <x:c r="BB76" s="149"/>
      <x:c r="BC76" s="149"/>
      <x:c r="BD76" s="149"/>
      <x:c r="BE76" s="149"/>
      <x:c r="BF76" s="149"/>
      <x:c r="BG76" s="149"/>
      <x:c r="BH76" s="149"/>
      <x:c r="BI76" s="149"/>
      <x:c r="BJ76" s="149"/>
      <x:c r="BK76" s="149"/>
      <x:c r="BL76" s="149"/>
      <x:c r="BM76" s="149"/>
      <x:c r="BN76" s="149"/>
      <x:c r="BO76" s="149"/>
      <x:c r="BP76" s="149"/>
      <x:c r="BQ76" s="149"/>
      <x:c r="BR76" s="149"/>
      <x:c r="BS76" s="149"/>
      <x:c r="BT76" s="149"/>
      <x:c r="BU76" s="149"/>
      <x:c r="BV76" s="149"/>
      <x:c r="BW76" s="149"/>
      <x:c r="BX76" s="149"/>
      <x:c r="BY76" s="149"/>
      <x:c r="BZ76" s="149"/>
      <x:c r="CA76" s="149"/>
      <x:c r="CB76" s="149"/>
      <x:c r="CC76" s="149"/>
      <x:c r="CD76" s="149"/>
      <x:c r="CE76" s="149"/>
      <x:c r="CF76" s="149"/>
      <x:c r="CG76" s="149"/>
      <x:c r="CH76" s="149"/>
      <x:c r="CI76" s="149"/>
      <x:c r="CJ76" s="149"/>
      <x:c r="CK76" s="149"/>
      <x:c r="CL76" s="149"/>
      <x:c r="CM76" s="149"/>
      <x:c r="CN76" s="149"/>
      <x:c r="CO76" s="149"/>
      <x:c r="CP76" s="149"/>
      <x:c r="CQ76" s="149"/>
      <x:c r="CR76" s="149"/>
      <x:c r="CS76" s="149"/>
      <x:c r="CT76" s="149"/>
      <x:c r="CU76" s="149"/>
      <x:c r="CV76" s="149"/>
      <x:c r="CW76" s="149"/>
      <x:c r="CX76" s="149"/>
      <x:c r="CY76" s="149"/>
      <x:c r="CZ76" s="149"/>
      <x:c r="DA76" s="149"/>
      <x:c r="DB76" s="149"/>
      <x:c r="DC76" s="149"/>
      <x:c r="DD76" s="149"/>
      <x:c r="DE76" s="149"/>
      <x:c r="DF76" s="149"/>
      <x:c r="DG76" s="149"/>
      <x:c r="DH76" s="149"/>
      <x:c r="DI76" s="149"/>
      <x:c r="DJ76" s="1631"/>
      <x:c r="DK76" s="1631"/>
      <x:c r="DL76" s="1631"/>
      <x:c r="DM76" s="1629"/>
      <x:c r="DN76" s="2141"/>
      <x:c r="DO76" s="1313"/>
      <x:c r="DP76" s="1313"/>
      <x:c r="DQ76" s="1313"/>
      <x:c r="DR76" s="2144" t="n">
        <x:v>6</x:v>
      </x:c>
      <x:c r="DS76" s="2144" t="str">
        <x:v>Lub Oil</x:v>
      </x:c>
      <x:c r="DT76" s="2146" t="n">
        <x:v>144.0427</x:v>
      </x:c>
      <x:c r="DU76" s="2147" t="n">
        <x:v>0.1896</x:v>
      </x:c>
      <x:c r="DV76" s="1313"/>
    </x:row>
    <x:row r="77">
      <x:c r="A77"/>
      <x:c r="B77"/>
      <x:c r="C77"/>
      <x:c r="D77" s="149"/>
      <x:c r="E77" s="149"/>
      <x:c r="F77" s="149"/>
      <x:c r="G77" s="149"/>
      <x:c r="H77" s="149" t="str">
        <x:v>6C</x:v>
      </x:c>
      <x:c r="I77" s="1372" t="n">
        <x:v>0.687</x:v>
      </x:c>
      <x:c r="J77" s="1373" t="n">
        <x:v>6.294</x:v>
      </x:c>
      <x:c r="K77" s="149"/>
      <x:c r="L77"/>
      <x:c r="M77" s="339" t="n">
        <x:v>2.0080097808995823</x:v>
      </x:c>
      <x:c r="N77"/>
      <x:c r="O77"/>
      <x:c r="P77"/>
      <x:c r="Q77"/>
      <x:c r="R77"/>
      <x:c r="S77"/>
      <x:c r="T77"/>
      <x:c r="U77"/>
      <x:c r="V77"/>
      <x:c r="W77"/>
      <x:c r="X77"/>
      <x:c r="Y77"/>
      <x:c r="Z77" s="149"/>
      <x:c r="AA77" s="149"/>
      <x:c r="AB77" s="149"/>
      <x:c r="AC77" s="149"/>
      <x:c r="AD77" s="149"/>
      <x:c r="AE77" s="1368"/>
      <x:c r="AF77" s="149"/>
      <x:c r="AG77" s="149"/>
      <x:c r="AH77" s="149"/>
      <x:c r="AI77" s="149" t="n">
        <x:f t="shared" si="108"/>
        <x:v>7</x:v>
      </x:c>
      <x:c r="AJ77" s="149" t="n">
        <x:v>7.438081</x:v>
      </x:c>
      <x:c r="AK77" s="149"/>
      <x:c r="AL77" s="149"/>
      <x:c r="AM77" s="149"/>
      <x:c r="AN77" s="149"/>
      <x:c r="AO77" s="149"/>
      <x:c r="AP77" s="149"/>
      <x:c r="AQ77" s="149" t="n">
        <x:v>0</x:v>
      </x:c>
      <x:c r="AR77" s="149"/>
      <x:c r="AS77" s="149"/>
      <x:c r="AT77" s="149"/>
      <x:c r="AU77" s="149"/>
      <x:c r="AV77" s="149"/>
      <x:c r="AW77" s="149"/>
      <x:c r="AX77" s="149"/>
      <x:c r="AY77" s="149"/>
      <x:c r="AZ77" s="149"/>
      <x:c r="BA77" s="149"/>
      <x:c r="BB77" s="149"/>
      <x:c r="BC77" s="149"/>
      <x:c r="BD77" s="149"/>
      <x:c r="BE77" s="149"/>
      <x:c r="BF77" s="149"/>
      <x:c r="BG77" s="149"/>
      <x:c r="BH77" s="149"/>
      <x:c r="BI77" s="149"/>
      <x:c r="BJ77" s="149"/>
      <x:c r="BK77" s="149"/>
      <x:c r="BL77" s="149"/>
      <x:c r="BM77" s="149"/>
      <x:c r="BN77" s="149"/>
      <x:c r="BO77" s="149"/>
      <x:c r="BP77" s="149"/>
      <x:c r="BQ77" s="149"/>
      <x:c r="BR77" s="149"/>
      <x:c r="BS77" s="149"/>
      <x:c r="BT77" s="149"/>
      <x:c r="BU77" s="149"/>
      <x:c r="BV77" s="149"/>
      <x:c r="BW77" s="149"/>
      <x:c r="BX77" s="149"/>
      <x:c r="BY77" s="149"/>
      <x:c r="BZ77" s="149"/>
      <x:c r="CA77" s="149"/>
      <x:c r="CB77" s="149"/>
      <x:c r="CC77" s="149"/>
      <x:c r="CD77" s="149"/>
      <x:c r="CE77" s="149"/>
      <x:c r="CF77" s="149"/>
      <x:c r="CG77" s="149"/>
      <x:c r="CH77" s="149"/>
      <x:c r="CI77" s="149"/>
      <x:c r="CJ77" s="149"/>
      <x:c r="CK77" s="149"/>
      <x:c r="CL77" s="149"/>
      <x:c r="CM77" s="149"/>
      <x:c r="CN77" s="149"/>
      <x:c r="CO77" s="149"/>
      <x:c r="CP77" s="149"/>
      <x:c r="CQ77" s="149"/>
      <x:c r="CR77" s="149"/>
      <x:c r="CS77" s="149"/>
      <x:c r="CT77" s="149"/>
      <x:c r="CU77" s="149"/>
      <x:c r="CV77" s="149"/>
      <x:c r="CW77" s="149"/>
      <x:c r="CX77" s="149"/>
      <x:c r="CY77" s="149"/>
      <x:c r="CZ77" s="149"/>
      <x:c r="DA77" s="149"/>
      <x:c r="DB77" s="149"/>
      <x:c r="DC77" s="149"/>
      <x:c r="DD77" s="149"/>
      <x:c r="DE77" s="149"/>
      <x:c r="DF77" s="149"/>
      <x:c r="DG77" s="149"/>
      <x:c r="DH77" s="149"/>
      <x:c r="DI77" s="149"/>
      <x:c r="DJ77" s="1631"/>
      <x:c r="DK77" s="1631"/>
      <x:c r="DL77" s="1631"/>
      <x:c r="DM77" s="1629"/>
      <x:c r="DN77" s="2141"/>
      <x:c r="DO77" s="1313"/>
      <x:c r="DP77" s="1313"/>
      <x:c r="DQ77" s="1313"/>
      <x:c r="DR77" s="1313"/>
      <x:c r="DS77" s="1313"/>
      <x:c r="DT77" s="1313"/>
      <x:c r="DU77" s="1313"/>
      <x:c r="DV77" s="1313"/>
    </x:row>
    <x:row r="78">
      <x:c r="A78"/>
      <x:c r="B78"/>
      <x:c r="C78"/>
      <x:c r="D78" s="149"/>
      <x:c r="E78" s="149"/>
      <x:c r="F78" s="149"/>
      <x:c r="G78" s="149"/>
      <x:c r="H78" s="149" t="str">
        <x:v>54C</x:v>
      </x:c>
      <x:c r="I78" s="1372" t="n">
        <x:v>0.766</x:v>
      </x:c>
      <x:c r="J78" s="1373" t="n">
        <x:v>6.293</x:v>
      </x:c>
      <x:c r="K78" s="149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 s="149"/>
      <x:c r="AA78" s="149"/>
      <x:c r="AB78" s="149"/>
      <x:c r="AC78" s="149"/>
      <x:c r="AD78" s="149"/>
      <x:c r="AE78" s="1368"/>
      <x:c r="AF78" s="149"/>
      <x:c r="AG78" s="149"/>
      <x:c r="AH78" s="149"/>
      <x:c r="AI78" s="149" t="n">
        <x:f t="shared" si="108"/>
        <x:v>8</x:v>
      </x:c>
      <x:c r="AJ78" s="149" t="n">
        <x:v>-3.536296</x:v>
      </x:c>
      <x:c r="AK78" s="149"/>
      <x:c r="AL78" s="149"/>
      <x:c r="AM78" s="149"/>
      <x:c r="AN78" s="149"/>
      <x:c r="AO78" s="149"/>
      <x:c r="AP78" s="149"/>
      <x:c r="AQ78" s="149"/>
      <x:c r="AR78" s="149"/>
      <x:c r="AS78" s="149"/>
      <x:c r="AT78" s="149"/>
      <x:c r="AU78" s="149"/>
      <x:c r="AV78" s="149"/>
      <x:c r="AW78" s="149"/>
      <x:c r="AX78" s="149"/>
      <x:c r="AY78" s="149"/>
      <x:c r="AZ78" s="149"/>
      <x:c r="BA78" s="149"/>
      <x:c r="BB78" s="149"/>
      <x:c r="BC78" s="149"/>
      <x:c r="BD78" s="149"/>
      <x:c r="BE78" s="149"/>
      <x:c r="BF78" s="149"/>
      <x:c r="BG78" s="149"/>
      <x:c r="BH78" s="149"/>
      <x:c r="BI78" s="149"/>
      <x:c r="BJ78" s="149"/>
      <x:c r="BK78" s="149"/>
      <x:c r="BL78" s="149"/>
      <x:c r="BM78" s="149"/>
      <x:c r="BN78" s="149"/>
      <x:c r="BO78" s="149"/>
      <x:c r="BP78" s="149"/>
      <x:c r="BQ78" s="149"/>
      <x:c r="BR78" s="149"/>
      <x:c r="BS78" s="149"/>
      <x:c r="BT78" s="149"/>
      <x:c r="BU78" s="149"/>
      <x:c r="BV78" s="149"/>
      <x:c r="BW78" s="149"/>
      <x:c r="BX78" s="149"/>
      <x:c r="BY78" s="149"/>
      <x:c r="BZ78" s="149"/>
      <x:c r="CA78" s="149"/>
      <x:c r="CB78" s="149"/>
      <x:c r="CC78" s="149"/>
      <x:c r="CD78" s="149"/>
      <x:c r="CE78" s="149"/>
      <x:c r="CF78" s="149"/>
      <x:c r="CG78" s="149"/>
      <x:c r="CH78" s="149"/>
      <x:c r="CI78" s="149"/>
      <x:c r="CJ78" s="149"/>
      <x:c r="CK78" s="149"/>
      <x:c r="CL78" s="149"/>
      <x:c r="CM78" s="149"/>
      <x:c r="CN78" s="149"/>
      <x:c r="CO78" s="149"/>
      <x:c r="CP78" s="149"/>
      <x:c r="CQ78" s="149"/>
      <x:c r="CR78" s="149"/>
      <x:c r="CS78" s="149"/>
      <x:c r="CT78" s="149"/>
      <x:c r="CU78" s="149"/>
      <x:c r="CV78" s="149"/>
      <x:c r="CW78" s="149"/>
      <x:c r="CX78" s="149"/>
      <x:c r="CY78" s="149"/>
      <x:c r="CZ78" s="149"/>
      <x:c r="DA78" s="149"/>
      <x:c r="DB78" s="149"/>
      <x:c r="DC78" s="149"/>
      <x:c r="DD78" s="149"/>
      <x:c r="DE78" s="149"/>
      <x:c r="DF78" s="149"/>
      <x:c r="DG78" s="149"/>
      <x:c r="DH78" s="149"/>
      <x:c r="DI78" s="149"/>
      <x:c r="DJ78" s="1631"/>
      <x:c r="DK78" s="1631"/>
      <x:c r="DL78" s="1631"/>
      <x:c r="DM78" s="1629"/>
      <x:c r="DN78" s="2141"/>
      <x:c r="DO78" s="1313"/>
      <x:c r="DP78" s="1313"/>
      <x:c r="DQ78" s="1313"/>
      <x:c r="DR78" s="1313"/>
      <x:c r="DS78" s="1313"/>
      <x:c r="DT78" s="1313"/>
      <x:c r="DU78" s="1313"/>
      <x:c r="DV78" s="1313"/>
    </x:row>
    <x:row r="79">
      <x:c r="A79"/>
      <x:c r="B79"/>
      <x:c r="C79"/>
      <x:c r="D79" s="149"/>
      <x:c r="E79" s="149"/>
      <x:c r="F79" s="149"/>
      <x:c r="G79" s="149"/>
      <x:c r="H79" s="149" t="str">
        <x:v>60D</x:v>
      </x:c>
      <x:c r="I79" s="1372" t="n">
        <x:v>0.906</x:v>
      </x:c>
      <x:c r="J79" s="1373" t="n">
        <x:v>6.292</x:v>
      </x:c>
      <x:c r="K79" s="14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 s="149"/>
      <x:c r="AA79" s="149"/>
      <x:c r="AB79" s="149"/>
      <x:c r="AC79" s="149"/>
      <x:c r="AD79" s="149"/>
      <x:c r="AE79" s="1368"/>
      <x:c r="AF79" s="149"/>
      <x:c r="AG79" s="149"/>
      <x:c r="AH79" s="149"/>
      <x:c r="AI79" s="149"/>
      <x:c r="AJ79" s="149"/>
      <x:c r="AK79" s="149"/>
      <x:c r="AL79" s="149"/>
      <x:c r="AM79" s="149"/>
      <x:c r="AN79" s="149"/>
      <x:c r="AO79" s="149"/>
      <x:c r="AP79" s="149"/>
      <x:c r="AQ79" s="149"/>
      <x:c r="AR79" s="149"/>
      <x:c r="AS79" s="149"/>
      <x:c r="AT79" s="149"/>
      <x:c r="AU79" s="149"/>
      <x:c r="AV79" s="149"/>
      <x:c r="AW79" s="149"/>
      <x:c r="AX79" s="149"/>
      <x:c r="AY79" s="149"/>
      <x:c r="AZ79" s="149"/>
      <x:c r="BA79" s="149"/>
      <x:c r="BB79" s="149"/>
      <x:c r="BC79" s="149"/>
      <x:c r="BD79" s="149"/>
      <x:c r="BE79" s="149"/>
      <x:c r="BF79" s="149"/>
      <x:c r="BG79" s="149"/>
      <x:c r="BH79" s="149"/>
      <x:c r="BI79" s="149"/>
      <x:c r="BJ79" s="149"/>
      <x:c r="BK79" s="149"/>
      <x:c r="BL79" s="149"/>
      <x:c r="BM79" s="149"/>
      <x:c r="BN79" s="149"/>
      <x:c r="BO79" s="149"/>
      <x:c r="BP79" s="149"/>
      <x:c r="BQ79" s="149"/>
      <x:c r="BR79" s="149"/>
      <x:c r="BS79" s="149"/>
      <x:c r="BT79" s="149"/>
      <x:c r="BU79" s="149"/>
      <x:c r="BV79" s="149"/>
      <x:c r="BW79" s="149"/>
      <x:c r="BX79" s="149"/>
      <x:c r="BY79" s="149"/>
      <x:c r="BZ79" s="149"/>
      <x:c r="CA79" s="149"/>
      <x:c r="CB79" s="149"/>
      <x:c r="CC79" s="149"/>
      <x:c r="CD79" s="149"/>
      <x:c r="CE79" s="149"/>
      <x:c r="CF79" s="149"/>
      <x:c r="CG79" s="149"/>
      <x:c r="CH79" s="149"/>
      <x:c r="CI79" s="149"/>
      <x:c r="CJ79" s="149"/>
      <x:c r="CK79" s="149"/>
      <x:c r="CL79" s="149"/>
      <x:c r="CM79" s="149"/>
      <x:c r="CN79" s="149"/>
      <x:c r="CO79" s="149"/>
      <x:c r="CP79" s="149"/>
      <x:c r="CQ79" s="149"/>
      <x:c r="CR79" s="149"/>
      <x:c r="CS79" s="149"/>
      <x:c r="CT79" s="149"/>
      <x:c r="CU79" s="149"/>
      <x:c r="CV79" s="149"/>
      <x:c r="CW79" s="149"/>
      <x:c r="CX79" s="149"/>
      <x:c r="CY79" s="149"/>
      <x:c r="CZ79" s="149"/>
      <x:c r="DA79" s="149"/>
      <x:c r="DB79" s="149"/>
      <x:c r="DC79" s="149"/>
      <x:c r="DD79" s="149"/>
      <x:c r="DE79" s="149"/>
      <x:c r="DF79" s="149"/>
      <x:c r="DG79" s="149"/>
      <x:c r="DH79" s="149"/>
      <x:c r="DI79" s="149"/>
      <x:c r="DJ79" s="1631"/>
      <x:c r="DK79" s="1631"/>
      <x:c r="DL79" s="1631"/>
      <x:c r="DM79" s="1629"/>
      <x:c r="DN79" s="2141"/>
      <x:c r="DO79" s="1313"/>
      <x:c r="DP79" s="1313"/>
      <x:c r="DQ79" s="1313"/>
      <x:c r="DR79" s="1313"/>
      <x:c r="DS79" s="1313"/>
      <x:c r="DT79" s="1313"/>
      <x:c r="DU79" s="1313"/>
      <x:c r="DV79" s="1313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 s="149"/>
      <x:c r="AA80" s="149"/>
      <x:c r="AB80" s="149"/>
      <x:c r="AC80" s="149"/>
      <x:c r="AD80" s="149"/>
      <x:c r="AE80" s="1368"/>
      <x:c r="AF80" s="149"/>
      <x:c r="AG80" s="149"/>
      <x:c r="AH80" s="149"/>
      <x:c r="AI80" s="149"/>
      <x:c r="AJ80" s="149"/>
      <x:c r="AK80" s="149"/>
      <x:c r="AL80" s="149"/>
      <x:c r="AM80" s="149"/>
      <x:c r="AN80" s="149"/>
      <x:c r="AO80" s="149"/>
      <x:c r="AP80" s="149"/>
      <x:c r="AQ80" s="149"/>
      <x:c r="AR80" s="149"/>
      <x:c r="AS80" s="149"/>
      <x:c r="AT80" s="149"/>
      <x:c r="AU80" s="149"/>
      <x:c r="AV80" s="149"/>
      <x:c r="AW80" s="149"/>
      <x:c r="AX80" s="149"/>
      <x:c r="AY80" s="149"/>
      <x:c r="AZ80" s="149"/>
      <x:c r="BA80" s="149"/>
      <x:c r="BB80" s="149"/>
      <x:c r="BC80" s="149"/>
      <x:c r="BD80" s="149"/>
      <x:c r="BE80" s="149"/>
      <x:c r="BF80" s="149"/>
      <x:c r="BG80" s="149"/>
      <x:c r="BH80" s="149"/>
      <x:c r="BI80" s="149"/>
      <x:c r="BJ80" s="149"/>
      <x:c r="BK80" s="149"/>
      <x:c r="BL80" s="149"/>
      <x:c r="BM80" s="149"/>
      <x:c r="BN80" s="149"/>
      <x:c r="BO80" s="149"/>
      <x:c r="BP80" s="149"/>
      <x:c r="BQ80" s="149"/>
      <x:c r="BR80" s="149"/>
      <x:c r="BS80" s="149"/>
      <x:c r="BT80" s="149"/>
      <x:c r="BU80" s="149"/>
      <x:c r="BV80" s="149"/>
      <x:c r="BW80" s="149"/>
      <x:c r="BX80" s="149"/>
      <x:c r="BY80" s="149"/>
      <x:c r="BZ80" s="149"/>
      <x:c r="CA80" s="149"/>
      <x:c r="CB80" s="149"/>
      <x:c r="CC80" s="149"/>
      <x:c r="CD80" s="149"/>
      <x:c r="CE80" s="149"/>
      <x:c r="CF80" s="149"/>
      <x:c r="CG80" s="149"/>
      <x:c r="CH80" s="149"/>
      <x:c r="CI80" s="149"/>
      <x:c r="CJ80" s="149"/>
      <x:c r="CK80" s="149"/>
      <x:c r="CL80" s="149"/>
      <x:c r="CM80" s="149"/>
      <x:c r="CN80" s="149"/>
      <x:c r="CO80" s="149"/>
      <x:c r="CP80" s="149"/>
      <x:c r="CQ80" s="149"/>
      <x:c r="CR80" s="149"/>
      <x:c r="CS80" s="149"/>
      <x:c r="CT80" s="149"/>
      <x:c r="CU80" s="149"/>
      <x:c r="CV80" s="149"/>
      <x:c r="CW80" s="149"/>
      <x:c r="CX80" s="149"/>
      <x:c r="CY80" s="149"/>
      <x:c r="CZ80" s="149"/>
      <x:c r="DA80" s="149"/>
      <x:c r="DB80" s="149"/>
      <x:c r="DC80" s="149"/>
      <x:c r="DD80" s="149"/>
      <x:c r="DE80" s="149"/>
      <x:c r="DF80" s="149"/>
      <x:c r="DG80" s="149"/>
      <x:c r="DH80" s="149"/>
      <x:c r="DI80" s="149"/>
      <x:c r="DJ80" s="1631"/>
      <x:c r="DK80" s="1631"/>
      <x:c r="DL80" s="1631"/>
      <x:c r="DM80" s="1629"/>
      <x:c r="DN80" s="2141"/>
      <x:c r="DO80" s="1313"/>
      <x:c r="DP80" s="1313"/>
      <x:c r="DQ80" s="1313"/>
      <x:c r="DR80" s="1313"/>
      <x:c r="DS80" s="1313"/>
      <x:c r="DT80" s="1313"/>
      <x:c r="DU80" s="1313"/>
      <x:c r="DV80" s="1313"/>
    </x:row>
    <x:row r="81">
      <x:c r="A81"/>
      <x:c r="B81"/>
      <x:c r="C81"/>
      <x:c r="D81" s="149"/>
      <x:c r="E81" s="2148" t="n">
        <x:v>0.15891</x:v>
      </x:c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 s="149"/>
      <x:c r="AA81" s="149"/>
      <x:c r="AB81" s="149"/>
      <x:c r="AC81" s="149"/>
      <x:c r="AD81" s="149"/>
      <x:c r="AE81" s="1368"/>
      <x:c r="AF81" s="149"/>
      <x:c r="AG81" s="149"/>
      <x:c r="AH81" s="149"/>
      <x:c r="AI81" s="149"/>
      <x:c r="AJ81" s="149"/>
      <x:c r="AK81" s="149"/>
      <x:c r="AL81" s="149"/>
      <x:c r="AM81" s="149"/>
      <x:c r="AN81" s="149"/>
      <x:c r="AO81" s="149"/>
      <x:c r="AP81" s="149"/>
      <x:c r="AQ81" s="149"/>
      <x:c r="AR81" s="149"/>
      <x:c r="AS81" s="149"/>
      <x:c r="AT81" s="149"/>
      <x:c r="AU81" s="149"/>
      <x:c r="AV81" s="149"/>
      <x:c r="AW81" s="149"/>
      <x:c r="AX81" s="149"/>
      <x:c r="AY81" s="149"/>
      <x:c r="AZ81" s="149"/>
      <x:c r="BA81" s="149"/>
      <x:c r="BB81" s="149"/>
      <x:c r="BC81" s="149"/>
      <x:c r="BD81" s="149"/>
      <x:c r="BE81" s="149"/>
      <x:c r="BF81" s="149"/>
      <x:c r="BG81" s="149"/>
      <x:c r="BH81" s="149"/>
      <x:c r="BI81" s="149"/>
      <x:c r="BJ81" s="149"/>
      <x:c r="BK81" s="149"/>
      <x:c r="BL81" s="149"/>
      <x:c r="BM81" s="149"/>
      <x:c r="BN81" s="149"/>
      <x:c r="BO81" s="149"/>
      <x:c r="BP81" s="149"/>
      <x:c r="BQ81" s="149"/>
      <x:c r="BR81" s="149"/>
      <x:c r="BS81" s="149"/>
      <x:c r="BT81" s="149"/>
      <x:c r="BU81" s="149"/>
      <x:c r="BV81" s="149"/>
      <x:c r="BW81" s="149"/>
      <x:c r="BX81" s="149"/>
      <x:c r="BY81" s="149"/>
      <x:c r="BZ81" s="149"/>
      <x:c r="CA81" s="149"/>
      <x:c r="CB81" s="149"/>
      <x:c r="CC81" s="149"/>
      <x:c r="CD81" s="149"/>
      <x:c r="CE81" s="149"/>
      <x:c r="CF81" s="149"/>
      <x:c r="CG81" s="149"/>
      <x:c r="CH81" s="149"/>
      <x:c r="CI81" s="149"/>
      <x:c r="CJ81" s="149"/>
      <x:c r="CK81" s="149"/>
      <x:c r="CL81" s="149"/>
      <x:c r="CM81" s="149"/>
      <x:c r="CN81" s="149"/>
      <x:c r="CO81" s="149"/>
      <x:c r="CP81" s="149"/>
      <x:c r="CQ81" s="149"/>
      <x:c r="CR81" s="149"/>
      <x:c r="CS81" s="149"/>
      <x:c r="CT81" s="149"/>
      <x:c r="CU81" s="149"/>
      <x:c r="CV81" s="149"/>
      <x:c r="CW81" s="149"/>
      <x:c r="CX81" s="149"/>
      <x:c r="CY81" s="149"/>
      <x:c r="CZ81" s="149"/>
      <x:c r="DA81" s="149"/>
      <x:c r="DB81" s="149"/>
      <x:c r="DC81" s="149"/>
      <x:c r="DD81" s="149"/>
      <x:c r="DE81" s="149"/>
      <x:c r="DF81" s="149"/>
      <x:c r="DG81" s="149"/>
      <x:c r="DH81" s="149"/>
      <x:c r="DI81" s="149"/>
      <x:c r="DJ81" s="1631"/>
      <x:c r="DK81" s="1631"/>
      <x:c r="DL81" s="1631"/>
      <x:c r="DM81" s="1629"/>
      <x:c r="DN81" s="2141"/>
      <x:c r="DO81" s="1313"/>
      <x:c r="DP81" s="1313"/>
      <x:c r="DQ81" s="1313"/>
      <x:c r="DR81" s="1313"/>
      <x:c r="DS81" s="1313"/>
      <x:c r="DT81" s="1313"/>
      <x:c r="DU81" s="1313"/>
      <x:c r="DV81" s="1313"/>
    </x:row>
    <x:row r="82">
      <x:c r="A82"/>
      <x:c r="B82"/>
      <x:c r="C82" s="314" t="n">
        <x:v>0</x:v>
      </x:c>
      <x:c r="D82" s="315" t="n">
        <x:v>15.2</x:v>
      </x:c>
      <x:c r="E82" s="316" t="n">
        <x:v>0.15893</x:v>
      </x:c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 s="149"/>
      <x:c r="AA82" s="149"/>
      <x:c r="AB82" s="149"/>
      <x:c r="AC82" s="149"/>
      <x:c r="AD82" s="149"/>
      <x:c r="AE82" s="1368"/>
      <x:c r="AF82" s="149"/>
      <x:c r="AG82" s="149"/>
      <x:c r="AH82" s="149"/>
      <x:c r="AI82" s="149"/>
      <x:c r="AJ82" s="149"/>
      <x:c r="AK82" s="149"/>
      <x:c r="AL82" s="149"/>
      <x:c r="AM82" s="149"/>
      <x:c r="AN82" s="149"/>
      <x:c r="AO82" s="149"/>
      <x:c r="AP82" s="149"/>
      <x:c r="AQ82" s="149"/>
      <x:c r="AR82" s="149"/>
      <x:c r="AS82" s="149"/>
      <x:c r="AT82" s="149"/>
      <x:c r="AU82" s="149"/>
      <x:c r="AV82" s="149"/>
      <x:c r="AW82" s="149"/>
      <x:c r="AX82" s="149"/>
      <x:c r="AY82" s="149"/>
      <x:c r="AZ82" s="149"/>
      <x:c r="BA82" s="149"/>
      <x:c r="BB82" s="149"/>
      <x:c r="BC82" s="149"/>
      <x:c r="BD82" s="149"/>
      <x:c r="BE82" s="149"/>
      <x:c r="BF82" s="149"/>
      <x:c r="BG82" s="149"/>
      <x:c r="BH82" s="149"/>
      <x:c r="BI82" s="149"/>
      <x:c r="BJ82" s="149"/>
      <x:c r="BK82" s="149"/>
      <x:c r="BL82" s="149"/>
      <x:c r="BM82" s="149"/>
      <x:c r="BN82" s="149"/>
      <x:c r="BO82" s="149"/>
      <x:c r="BP82" s="149"/>
      <x:c r="BQ82" s="149"/>
      <x:c r="BR82" s="149"/>
      <x:c r="BS82" s="149"/>
      <x:c r="BT82" s="149"/>
      <x:c r="BU82" s="149"/>
      <x:c r="BV82" s="149"/>
      <x:c r="BW82" s="149"/>
      <x:c r="BX82" s="149"/>
      <x:c r="BY82" s="149"/>
      <x:c r="BZ82" s="149"/>
      <x:c r="CA82" s="149"/>
      <x:c r="CB82" s="149"/>
      <x:c r="CC82" s="149"/>
      <x:c r="CD82" s="149"/>
      <x:c r="CE82" s="149"/>
      <x:c r="CF82" s="149"/>
      <x:c r="CG82" s="149"/>
      <x:c r="CH82" s="149"/>
      <x:c r="CI82" s="149"/>
      <x:c r="CJ82" s="149"/>
      <x:c r="CK82" s="149"/>
      <x:c r="CL82" s="149"/>
      <x:c r="CM82" s="149"/>
      <x:c r="CN82" s="149"/>
      <x:c r="CO82" s="149"/>
      <x:c r="CP82" s="149"/>
      <x:c r="CQ82" s="149"/>
      <x:c r="CR82" s="149"/>
      <x:c r="CS82" s="149"/>
      <x:c r="CT82" s="149"/>
      <x:c r="CU82" s="149"/>
      <x:c r="CV82" s="149"/>
      <x:c r="CW82" s="149"/>
      <x:c r="CX82" s="149"/>
      <x:c r="CY82" s="149"/>
      <x:c r="CZ82" s="149"/>
      <x:c r="DA82" s="149"/>
      <x:c r="DB82" s="149"/>
      <x:c r="DC82" s="149"/>
      <x:c r="DD82" s="149"/>
      <x:c r="DE82" s="149"/>
      <x:c r="DF82" s="149"/>
      <x:c r="DG82" s="149"/>
      <x:c r="DH82" s="149"/>
      <x:c r="DI82" s="149"/>
      <x:c r="DJ82" s="1631"/>
      <x:c r="DK82" s="1631"/>
      <x:c r="DL82" s="1631"/>
      <x:c r="DM82" s="1629"/>
      <x:c r="DN82" s="2141"/>
      <x:c r="DO82" s="1313"/>
      <x:c r="DP82" s="1313"/>
      <x:c r="DQ82" s="1313"/>
      <x:c r="DR82" s="1313"/>
      <x:c r="DS82" s="1313"/>
      <x:c r="DT82" s="1313"/>
      <x:c r="DU82" s="1313"/>
      <x:c r="DV82" s="1313"/>
    </x:row>
    <x:row r="83">
      <x:c r="A83"/>
      <x:c r="B83"/>
      <x:c r="C83" s="314" t="n">
        <x:v>15.3</x:v>
      </x:c>
      <x:c r="D83" s="315" t="n">
        <x:v>33.1</x:v>
      </x:c>
      <x:c r="E83" s="316" t="n">
        <x:v>0.15892</x:v>
      </x:c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 s="149"/>
      <x:c r="AA83" s="149"/>
      <x:c r="AB83" s="149"/>
      <x:c r="AC83" s="149"/>
      <x:c r="AD83" s="149"/>
      <x:c r="AE83" s="1368"/>
      <x:c r="AF83" s="149"/>
      <x:c r="AG83" s="149"/>
      <x:c r="AH83" s="149"/>
      <x:c r="AI83" s="149"/>
      <x:c r="AJ83" s="149"/>
      <x:c r="AK83" s="149"/>
      <x:c r="AL83" s="149"/>
      <x:c r="AM83" s="149"/>
      <x:c r="AN83" s="149"/>
      <x:c r="AO83" s="149"/>
      <x:c r="AP83" s="149"/>
      <x:c r="AQ83" s="149"/>
      <x:c r="AR83" s="149"/>
      <x:c r="AS83" s="149"/>
      <x:c r="AT83" s="149"/>
      <x:c r="AU83" s="149"/>
      <x:c r="AV83" s="149"/>
      <x:c r="AW83" s="149"/>
      <x:c r="AX83" s="149"/>
      <x:c r="AY83" s="149"/>
      <x:c r="AZ83" s="149"/>
      <x:c r="BA83" s="149"/>
      <x:c r="BB83" s="149"/>
      <x:c r="BC83" s="149"/>
      <x:c r="BD83" s="149"/>
      <x:c r="BE83" s="149"/>
      <x:c r="BF83" s="149"/>
      <x:c r="BG83" s="149"/>
      <x:c r="BH83" s="149"/>
      <x:c r="BI83" s="149"/>
      <x:c r="BJ83" s="149"/>
      <x:c r="BK83" s="149"/>
      <x:c r="BL83" s="149"/>
      <x:c r="BM83" s="149"/>
      <x:c r="BN83" s="149"/>
      <x:c r="BO83" s="149"/>
      <x:c r="BP83" s="149"/>
      <x:c r="BQ83" s="149"/>
      <x:c r="BR83" s="149"/>
      <x:c r="BS83" s="149"/>
      <x:c r="BT83" s="149"/>
      <x:c r="BU83" s="149"/>
      <x:c r="BV83" s="149"/>
      <x:c r="BW83" s="149"/>
      <x:c r="BX83" s="149"/>
      <x:c r="BY83" s="149"/>
      <x:c r="BZ83" s="149"/>
      <x:c r="CA83" s="149"/>
      <x:c r="CB83" s="149"/>
      <x:c r="CC83" s="149"/>
      <x:c r="CD83" s="149"/>
      <x:c r="CE83" s="149"/>
      <x:c r="CF83" s="149"/>
      <x:c r="CG83" s="149"/>
      <x:c r="CH83" s="149"/>
      <x:c r="CI83" s="149"/>
      <x:c r="CJ83" s="149"/>
      <x:c r="CK83" s="149"/>
      <x:c r="CL83" s="149"/>
      <x:c r="CM83" s="149"/>
      <x:c r="CN83" s="149"/>
      <x:c r="CO83" s="149"/>
      <x:c r="CP83" s="149"/>
      <x:c r="CQ83" s="149"/>
      <x:c r="CR83" s="149"/>
      <x:c r="CS83" s="149"/>
      <x:c r="CT83" s="149"/>
      <x:c r="CU83" s="149"/>
      <x:c r="CV83" s="149"/>
      <x:c r="CW83" s="149"/>
      <x:c r="CX83" s="149"/>
      <x:c r="CY83" s="149"/>
      <x:c r="CZ83" s="149"/>
      <x:c r="DA83" s="149"/>
      <x:c r="DB83" s="149"/>
      <x:c r="DC83" s="149"/>
      <x:c r="DD83" s="149"/>
      <x:c r="DE83" s="149"/>
      <x:c r="DF83" s="149"/>
      <x:c r="DG83" s="149"/>
      <x:c r="DH83" s="149"/>
      <x:c r="DI83" s="149"/>
      <x:c r="DJ83" s="1631"/>
      <x:c r="DK83" s="1631"/>
      <x:c r="DL83" s="1631"/>
      <x:c r="DM83" s="1629"/>
      <x:c r="DN83" s="2141"/>
      <x:c r="DO83" s="1313"/>
      <x:c r="DP83" s="1313"/>
      <x:c r="DQ83" s="1313"/>
      <x:c r="DR83" s="1313"/>
      <x:c r="DS83" s="1313"/>
      <x:c r="DT83" s="1313"/>
      <x:c r="DU83" s="1313"/>
      <x:c r="DV83" s="1313"/>
    </x:row>
    <x:row r="84">
      <x:c r="A84"/>
      <x:c r="B84"/>
      <x:c r="C84" s="314" t="n">
        <x:v>33.2</x:v>
      </x:c>
      <x:c r="D84" s="315" t="n">
        <x:v>45.5</x:v>
      </x:c>
      <x:c r="E84" s="316" t="n">
        <x:v>0.15891</x:v>
      </x:c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 s="149"/>
      <x:c r="AA84" s="149"/>
      <x:c r="AB84" s="149"/>
      <x:c r="AC84" s="149"/>
      <x:c r="AD84" s="149"/>
      <x:c r="AE84" s="1368"/>
      <x:c r="AF84" s="149"/>
      <x:c r="AG84" s="149"/>
      <x:c r="AH84" s="149"/>
      <x:c r="AI84" s="149"/>
      <x:c r="AJ84" s="149"/>
      <x:c r="AK84" s="149"/>
      <x:c r="AL84" s="149"/>
      <x:c r="AM84" s="149"/>
      <x:c r="AN84" s="149"/>
      <x:c r="AO84" s="149"/>
      <x:c r="AP84" s="149"/>
      <x:c r="AQ84" s="149"/>
      <x:c r="AR84" s="149"/>
      <x:c r="AS84" s="149"/>
      <x:c r="AT84" s="149"/>
      <x:c r="AU84" s="149"/>
      <x:c r="AV84" s="149"/>
      <x:c r="AW84" s="149"/>
      <x:c r="AX84" s="149"/>
      <x:c r="AY84" s="149"/>
      <x:c r="AZ84" s="149"/>
      <x:c r="BA84" s="149"/>
      <x:c r="BB84" s="149"/>
      <x:c r="BC84" s="149"/>
      <x:c r="BD84" s="149"/>
      <x:c r="BE84" s="149"/>
      <x:c r="BF84" s="149"/>
      <x:c r="BG84" s="149"/>
      <x:c r="BH84" s="149"/>
      <x:c r="BI84" s="149"/>
      <x:c r="BJ84" s="149"/>
      <x:c r="BK84" s="149"/>
      <x:c r="BL84" s="149"/>
      <x:c r="BM84" s="149"/>
      <x:c r="BN84" s="149"/>
      <x:c r="BO84" s="149"/>
      <x:c r="BP84" s="149"/>
      <x:c r="BQ84" s="149"/>
      <x:c r="BR84" s="149"/>
      <x:c r="BS84" s="149"/>
      <x:c r="BT84" s="149"/>
      <x:c r="BU84" s="149"/>
      <x:c r="BV84" s="149"/>
      <x:c r="BW84" s="149"/>
      <x:c r="BX84" s="149"/>
      <x:c r="BY84" s="149"/>
      <x:c r="BZ84" s="149"/>
      <x:c r="CA84" s="149"/>
      <x:c r="CB84" s="149"/>
      <x:c r="CC84" s="149"/>
      <x:c r="CD84" s="149"/>
      <x:c r="CE84" s="149"/>
      <x:c r="CF84" s="149"/>
      <x:c r="CG84" s="149"/>
      <x:c r="CH84" s="149"/>
      <x:c r="CI84" s="149"/>
      <x:c r="CJ84" s="149"/>
      <x:c r="CK84" s="149"/>
      <x:c r="CL84" s="149"/>
      <x:c r="CM84" s="149"/>
      <x:c r="CN84" s="149"/>
      <x:c r="CO84" s="149"/>
      <x:c r="CP84" s="149"/>
      <x:c r="CQ84" s="149"/>
      <x:c r="CR84" s="149"/>
      <x:c r="CS84" s="149"/>
      <x:c r="CT84" s="149"/>
      <x:c r="CU84" s="149"/>
      <x:c r="CV84" s="149"/>
      <x:c r="CW84" s="149"/>
      <x:c r="CX84" s="149"/>
      <x:c r="CY84" s="149"/>
      <x:c r="CZ84" s="149"/>
      <x:c r="DA84" s="149"/>
      <x:c r="DB84" s="149"/>
      <x:c r="DC84" s="149"/>
      <x:c r="DD84" s="149"/>
      <x:c r="DE84" s="149"/>
      <x:c r="DF84" s="149"/>
      <x:c r="DG84" s="149"/>
      <x:c r="DH84" s="149"/>
      <x:c r="DI84" s="149"/>
      <x:c r="DJ84" s="1631"/>
      <x:c r="DK84" s="1631"/>
      <x:c r="DL84" s="1631"/>
      <x:c r="DM84" s="1629"/>
      <x:c r="DN84" s="2141"/>
      <x:c r="DO84" s="1313"/>
      <x:c r="DP84" s="1313"/>
      <x:c r="DQ84" s="1313"/>
      <x:c r="DR84" s="1313"/>
      <x:c r="DS84" s="1313"/>
      <x:c r="DT84" s="1313"/>
      <x:c r="DU84" s="1313"/>
      <x:c r="DV84" s="1313"/>
    </x:row>
    <x:row r="85">
      <x:c r="A85"/>
      <x:c r="B85"/>
      <x:c r="C85" s="314" t="n">
        <x:v>45.6</x:v>
      </x:c>
      <x:c r="D85" s="315" t="n">
        <x:v>49.8</x:v>
      </x:c>
      <x:c r="E85" s="316" t="n">
        <x:v>0.1589</x:v>
      </x:c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 s="149"/>
      <x:c r="AA85" s="149"/>
      <x:c r="AB85" s="149"/>
      <x:c r="AC85" s="149"/>
      <x:c r="AD85" s="149"/>
      <x:c r="AE85" s="1368"/>
      <x:c r="AF85" s="149"/>
      <x:c r="AG85" s="149"/>
      <x:c r="AH85" s="149"/>
      <x:c r="AI85" s="149"/>
      <x:c r="AJ85" s="149"/>
      <x:c r="AK85" s="149"/>
      <x:c r="AL85" s="149"/>
      <x:c r="AM85" s="149"/>
      <x:c r="AN85" s="149"/>
      <x:c r="AO85" s="149"/>
      <x:c r="AP85" s="149"/>
      <x:c r="AQ85" s="149"/>
      <x:c r="AR85" s="149"/>
      <x:c r="AS85" s="149"/>
      <x:c r="AT85" s="149"/>
      <x:c r="AU85" s="149"/>
      <x:c r="AV85" s="149"/>
      <x:c r="AW85" s="149"/>
      <x:c r="AX85" s="149"/>
      <x:c r="AY85" s="149"/>
      <x:c r="AZ85" s="149"/>
      <x:c r="BA85" s="149"/>
      <x:c r="BB85" s="149"/>
      <x:c r="BC85" s="149"/>
      <x:c r="BD85" s="149"/>
      <x:c r="BE85" s="149"/>
      <x:c r="BF85" s="149"/>
      <x:c r="BG85" s="149"/>
      <x:c r="BH85" s="149"/>
      <x:c r="BI85" s="149"/>
      <x:c r="BJ85" s="149"/>
      <x:c r="BK85" s="149"/>
      <x:c r="BL85" s="149"/>
      <x:c r="BM85" s="149"/>
      <x:c r="BN85" s="149"/>
      <x:c r="BO85" s="149"/>
      <x:c r="BP85" s="149"/>
      <x:c r="BQ85" s="149"/>
      <x:c r="BR85" s="149"/>
      <x:c r="BS85" s="149"/>
      <x:c r="BT85" s="149"/>
      <x:c r="BU85" s="149"/>
      <x:c r="BV85" s="149"/>
      <x:c r="BW85" s="149"/>
      <x:c r="BX85" s="149"/>
      <x:c r="BY85" s="149"/>
      <x:c r="BZ85" s="149"/>
      <x:c r="CA85" s="149"/>
      <x:c r="CB85" s="149"/>
      <x:c r="CC85" s="149"/>
      <x:c r="CD85" s="149"/>
      <x:c r="CE85" s="149"/>
      <x:c r="CF85" s="149"/>
      <x:c r="CG85" s="149"/>
      <x:c r="CH85" s="149"/>
      <x:c r="CI85" s="149"/>
      <x:c r="CJ85" s="149"/>
      <x:c r="CK85" s="149"/>
      <x:c r="CL85" s="149"/>
      <x:c r="CM85" s="149"/>
      <x:c r="CN85" s="149"/>
      <x:c r="CO85" s="149"/>
      <x:c r="CP85" s="149"/>
      <x:c r="CQ85" s="149"/>
      <x:c r="CR85" s="149"/>
      <x:c r="CS85" s="149"/>
      <x:c r="CT85" s="149"/>
      <x:c r="CU85" s="149"/>
      <x:c r="CV85" s="149"/>
      <x:c r="CW85" s="149"/>
      <x:c r="CX85" s="149"/>
      <x:c r="CY85" s="149"/>
      <x:c r="CZ85" s="149"/>
      <x:c r="DA85" s="149"/>
      <x:c r="DB85" s="149"/>
      <x:c r="DC85" s="149"/>
      <x:c r="DD85" s="149"/>
      <x:c r="DE85" s="149"/>
      <x:c r="DF85" s="149"/>
      <x:c r="DG85" s="149"/>
      <x:c r="DH85" s="149"/>
      <x:c r="DI85" s="149"/>
      <x:c r="DJ85" s="1631"/>
      <x:c r="DK85" s="1631"/>
      <x:c r="DL85" s="1631"/>
      <x:c r="DM85" s="1629"/>
      <x:c r="DN85" s="2141"/>
      <x:c r="DO85" s="1313"/>
      <x:c r="DP85" s="1313"/>
      <x:c r="DQ85" s="1313"/>
      <x:c r="DR85" s="1313"/>
      <x:c r="DS85" s="1313"/>
      <x:c r="DT85" s="1313"/>
      <x:c r="DU85" s="1313"/>
      <x:c r="DV85" s="1313"/>
    </x:row>
    <x:row r="86">
      <x:c r="A86"/>
      <x:c r="B86"/>
      <x:c r="C86" s="314" t="n">
        <x:v>49.9</x:v>
      </x:c>
      <x:c r="D86" s="315" t="n">
        <x:v>52.6</x:v>
      </x:c>
      <x:c r="E86" s="316" t="n">
        <x:v>0.15889</x:v>
      </x:c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 s="149"/>
      <x:c r="AA86" s="149"/>
      <x:c r="AB86" s="149"/>
      <x:c r="AC86" s="149"/>
      <x:c r="AD86" s="149"/>
      <x:c r="AE86" s="149"/>
      <x:c r="AF86" s="149"/>
      <x:c r="AG86" s="149"/>
      <x:c r="AH86" s="149"/>
      <x:c r="AI86" s="149"/>
      <x:c r="AJ86" s="149"/>
      <x:c r="AK86" s="149"/>
      <x:c r="AL86" s="149"/>
      <x:c r="AM86" s="149"/>
      <x:c r="AN86" s="149"/>
      <x:c r="AO86" s="149"/>
      <x:c r="AP86" s="149"/>
      <x:c r="AQ86" s="149"/>
      <x:c r="AR86" s="149"/>
      <x:c r="AS86" s="149"/>
      <x:c r="AT86" s="149"/>
      <x:c r="AU86" s="149"/>
      <x:c r="AV86" s="149"/>
      <x:c r="AW86" s="149"/>
      <x:c r="AX86" s="149"/>
      <x:c r="AY86" s="149"/>
      <x:c r="AZ86" s="149"/>
      <x:c r="BA86" s="149"/>
      <x:c r="BB86" s="149"/>
      <x:c r="BC86" s="149"/>
      <x:c r="BD86" s="149"/>
      <x:c r="BE86" s="149"/>
      <x:c r="BF86" s="149"/>
      <x:c r="BG86" s="149"/>
      <x:c r="BH86" s="149"/>
      <x:c r="BI86" s="149"/>
      <x:c r="BJ86" s="149"/>
      <x:c r="BK86" s="149"/>
      <x:c r="BL86" s="149"/>
      <x:c r="BM86" s="149"/>
      <x:c r="BN86" s="149"/>
      <x:c r="BO86" s="149"/>
      <x:c r="BP86" s="149"/>
      <x:c r="BQ86" s="149"/>
      <x:c r="BR86" s="149"/>
      <x:c r="BS86" s="149"/>
      <x:c r="BT86" s="149"/>
      <x:c r="BU86" s="149"/>
      <x:c r="BV86" s="149"/>
      <x:c r="BW86" s="149"/>
      <x:c r="BX86" s="149"/>
      <x:c r="BY86" s="149"/>
      <x:c r="BZ86" s="149"/>
      <x:c r="CA86" s="149"/>
      <x:c r="CB86" s="149"/>
      <x:c r="CC86" s="149"/>
      <x:c r="CD86" s="149"/>
      <x:c r="CE86" s="149"/>
      <x:c r="CF86" s="149"/>
      <x:c r="CG86" s="149"/>
      <x:c r="CH86" s="149"/>
      <x:c r="CI86" s="149"/>
      <x:c r="CJ86" s="149"/>
      <x:c r="CK86" s="149"/>
      <x:c r="CL86" s="149"/>
      <x:c r="CM86" s="149"/>
      <x:c r="CN86" s="149"/>
      <x:c r="CO86" s="149"/>
      <x:c r="CP86" s="149"/>
      <x:c r="CQ86" s="149"/>
      <x:c r="CR86" s="149"/>
      <x:c r="CS86" s="149"/>
      <x:c r="CT86" s="149"/>
      <x:c r="CU86" s="149"/>
      <x:c r="CV86" s="149"/>
      <x:c r="CW86" s="149"/>
      <x:c r="CX86" s="149"/>
      <x:c r="CY86" s="149"/>
      <x:c r="CZ86" s="149"/>
      <x:c r="DA86" s="149"/>
      <x:c r="DB86" s="149"/>
      <x:c r="DC86" s="149"/>
      <x:c r="DD86" s="149"/>
      <x:c r="DE86" s="149"/>
      <x:c r="DF86" s="149"/>
      <x:c r="DG86" s="149"/>
      <x:c r="DH86" s="149"/>
      <x:c r="DI86" s="149"/>
      <x:c r="DJ86" s="1631"/>
      <x:c r="DK86" s="1631"/>
      <x:c r="DL86" s="1631"/>
      <x:c r="DM86" s="1629"/>
      <x:c r="DN86" s="2141"/>
      <x:c r="DO86" s="1313"/>
      <x:c r="DP86" s="1313"/>
      <x:c r="DQ86" s="1313"/>
      <x:c r="DR86" s="1313"/>
      <x:c r="DS86" s="1313"/>
      <x:c r="DT86" s="1313"/>
      <x:c r="DU86" s="1313"/>
      <x:c r="DV86" s="1313"/>
    </x:row>
    <x:row r="87">
      <x:c r="A87"/>
      <x:c r="B87"/>
      <x:c r="C87" s="314" t="n">
        <x:v>52.7</x:v>
      </x:c>
      <x:c r="D87" s="315" t="n">
        <x:v>64.3</x:v>
      </x:c>
      <x:c r="E87" s="316" t="n">
        <x:v>0.15888</x:v>
      </x:c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 s="149"/>
      <x:c r="AA87" s="149"/>
      <x:c r="AB87" s="149"/>
      <x:c r="AC87" s="149"/>
      <x:c r="AD87" s="149"/>
      <x:c r="AE87" s="149"/>
      <x:c r="AF87" s="149"/>
      <x:c r="AG87" s="149"/>
      <x:c r="AH87" s="149"/>
      <x:c r="AI87" s="149"/>
      <x:c r="AJ87" s="149"/>
      <x:c r="AK87" s="149"/>
      <x:c r="AL87" s="149"/>
      <x:c r="AM87" s="149"/>
      <x:c r="AN87" s="149"/>
      <x:c r="AO87" s="149"/>
      <x:c r="AP87" s="149"/>
      <x:c r="AQ87" s="149"/>
      <x:c r="AR87" s="149"/>
      <x:c r="AS87" s="149"/>
      <x:c r="AT87" s="149"/>
      <x:c r="AU87" s="149"/>
      <x:c r="AV87" s="149"/>
      <x:c r="AW87" s="149"/>
      <x:c r="AX87" s="149"/>
      <x:c r="AY87" s="149"/>
      <x:c r="AZ87" s="149"/>
      <x:c r="BA87" s="149"/>
      <x:c r="BB87" s="149"/>
      <x:c r="BC87" s="149"/>
      <x:c r="BD87" s="149"/>
      <x:c r="BE87" s="149"/>
      <x:c r="BF87" s="149"/>
      <x:c r="BG87" s="149"/>
      <x:c r="BH87" s="149"/>
      <x:c r="BI87" s="149"/>
      <x:c r="BJ87" s="149"/>
      <x:c r="BK87" s="149"/>
      <x:c r="BL87" s="149"/>
      <x:c r="BM87" s="149"/>
      <x:c r="BN87" s="149"/>
      <x:c r="BO87" s="149"/>
      <x:c r="BP87" s="149"/>
      <x:c r="BQ87" s="149"/>
      <x:c r="BR87" s="149"/>
      <x:c r="BS87" s="149"/>
      <x:c r="BT87" s="149"/>
      <x:c r="BU87" s="149"/>
      <x:c r="BV87" s="149"/>
      <x:c r="BW87" s="149"/>
      <x:c r="BX87" s="149"/>
      <x:c r="BY87" s="149"/>
      <x:c r="BZ87" s="149"/>
      <x:c r="CA87" s="149"/>
      <x:c r="CB87" s="149"/>
      <x:c r="CC87" s="149"/>
      <x:c r="CD87" s="149"/>
      <x:c r="CE87" s="149"/>
      <x:c r="CF87" s="149"/>
      <x:c r="CG87" s="149"/>
      <x:c r="CH87" s="149"/>
      <x:c r="CI87" s="149"/>
      <x:c r="CJ87" s="149"/>
      <x:c r="CK87" s="149"/>
      <x:c r="CL87" s="149"/>
      <x:c r="CM87" s="149"/>
      <x:c r="CN87" s="149"/>
      <x:c r="CO87" s="149"/>
      <x:c r="CP87" s="149"/>
      <x:c r="CQ87" s="149"/>
      <x:c r="CR87" s="149"/>
      <x:c r="CS87" s="149"/>
      <x:c r="CT87" s="149"/>
      <x:c r="CU87" s="149"/>
      <x:c r="CV87" s="149"/>
      <x:c r="CW87" s="149"/>
      <x:c r="CX87" s="149"/>
      <x:c r="CY87" s="149"/>
      <x:c r="CZ87" s="149"/>
      <x:c r="DA87" s="149"/>
      <x:c r="DB87" s="149"/>
      <x:c r="DC87" s="149"/>
      <x:c r="DD87" s="149"/>
      <x:c r="DE87" s="149"/>
      <x:c r="DF87" s="149"/>
      <x:c r="DG87" s="149"/>
      <x:c r="DH87" s="149"/>
      <x:c r="DI87" s="149"/>
      <x:c r="DJ87" s="1313"/>
      <x:c r="DK87" s="1313"/>
      <x:c r="DL87" s="1313"/>
      <x:c r="DM87" s="1313"/>
      <x:c r="DN87" s="1313"/>
      <x:c r="DO87" s="1313"/>
      <x:c r="DP87" s="1313"/>
      <x:c r="DQ87" s="1313"/>
      <x:c r="DR87" s="1313"/>
      <x:c r="DS87" s="1313"/>
      <x:c r="DT87" s="1313"/>
      <x:c r="DU87" s="1313"/>
      <x:c r="DV87" s="1313"/>
    </x:row>
    <x:row r="88">
      <x:c r="A88"/>
      <x:c r="B88"/>
      <x:c r="C88" s="314" t="n">
        <x:v>64.4</x:v>
      </x:c>
      <x:c r="D88" s="315" t="n">
        <x:v>75.5</x:v>
      </x:c>
      <x:c r="E88" s="316" t="n">
        <x:v>0.15887</x:v>
      </x:c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 s="149"/>
      <x:c r="AA88" s="149"/>
      <x:c r="AB88" s="149"/>
      <x:c r="AC88" s="149"/>
      <x:c r="AD88" s="149"/>
      <x:c r="AE88" s="149"/>
      <x:c r="AF88" s="149"/>
      <x:c r="AG88" s="149"/>
      <x:c r="AH88" s="149"/>
      <x:c r="AI88" s="149"/>
      <x:c r="AJ88" s="149"/>
      <x:c r="AK88" s="149"/>
      <x:c r="AL88" s="149"/>
      <x:c r="AM88" s="149"/>
      <x:c r="AN88" s="149"/>
      <x:c r="AO88" s="149"/>
      <x:c r="AP88" s="149"/>
      <x:c r="AQ88" s="149"/>
      <x:c r="AR88" s="149"/>
      <x:c r="AS88" s="149"/>
      <x:c r="AT88" s="149"/>
      <x:c r="AU88" s="149"/>
      <x:c r="AV88" s="149"/>
      <x:c r="AW88" s="149"/>
      <x:c r="AX88" s="149"/>
      <x:c r="AY88" s="149"/>
      <x:c r="AZ88" s="149"/>
      <x:c r="BA88" s="149"/>
      <x:c r="BB88" s="149"/>
      <x:c r="BC88" s="149"/>
      <x:c r="BD88" s="149"/>
      <x:c r="BE88" s="149"/>
      <x:c r="BF88" s="149"/>
      <x:c r="BG88" s="149"/>
      <x:c r="BH88" s="149"/>
      <x:c r="BI88" s="149"/>
      <x:c r="BJ88" s="149"/>
      <x:c r="BK88" s="149"/>
      <x:c r="BL88" s="149"/>
      <x:c r="BM88" s="149"/>
      <x:c r="BN88" s="149"/>
      <x:c r="BO88" s="149"/>
      <x:c r="BP88" s="149"/>
      <x:c r="BQ88" s="149"/>
      <x:c r="BR88" s="149"/>
      <x:c r="BS88" s="149"/>
      <x:c r="BT88" s="149"/>
      <x:c r="BU88" s="149"/>
      <x:c r="BV88" s="149"/>
      <x:c r="BW88" s="149"/>
      <x:c r="BX88" s="149"/>
      <x:c r="BY88" s="149"/>
      <x:c r="BZ88" s="149"/>
      <x:c r="CA88" s="149"/>
      <x:c r="CB88" s="149"/>
      <x:c r="CC88" s="149"/>
      <x:c r="CD88" s="149"/>
      <x:c r="CE88" s="149"/>
      <x:c r="CF88" s="149"/>
      <x:c r="CG88" s="149"/>
      <x:c r="CH88" s="149"/>
      <x:c r="CI88" s="149"/>
      <x:c r="CJ88" s="149"/>
      <x:c r="CK88" s="149"/>
      <x:c r="CL88" s="149"/>
      <x:c r="CM88" s="149"/>
      <x:c r="CN88" s="149"/>
      <x:c r="CO88" s="149"/>
      <x:c r="CP88" s="149"/>
      <x:c r="CQ88" s="149"/>
      <x:c r="CR88" s="149"/>
      <x:c r="CS88" s="149"/>
      <x:c r="CT88" s="149"/>
      <x:c r="CU88" s="149"/>
      <x:c r="CV88" s="149"/>
      <x:c r="CW88" s="149"/>
      <x:c r="CX88" s="149"/>
      <x:c r="CY88" s="149"/>
      <x:c r="CZ88" s="149"/>
      <x:c r="DA88" s="149"/>
      <x:c r="DB88" s="149"/>
      <x:c r="DC88" s="149"/>
      <x:c r="DD88" s="149"/>
      <x:c r="DE88" s="149"/>
      <x:c r="DF88" s="149"/>
      <x:c r="DG88" s="149"/>
      <x:c r="DH88" s="149"/>
      <x:c r="DI88" s="149"/>
      <x:c r="DJ88" s="1313"/>
      <x:c r="DK88" s="1313"/>
      <x:c r="DL88" s="1313"/>
      <x:c r="DM88" s="1313"/>
      <x:c r="DN88" s="1313"/>
      <x:c r="DO88" s="1313"/>
      <x:c r="DP88" s="1313"/>
      <x:c r="DQ88" s="1313"/>
      <x:c r="DR88" s="1313"/>
      <x:c r="DS88" s="1313"/>
      <x:c r="DT88" s="1313"/>
      <x:c r="DU88" s="1313"/>
      <x:c r="DV88" s="1313"/>
    </x:row>
    <x:row r="89">
      <x:c r="A89"/>
      <x:c r="B89"/>
      <x:c r="C89" s="314" t="n">
        <x:v>75.6</x:v>
      </x:c>
      <x:c r="D89" s="315" t="n">
        <x:v>85</x:v>
      </x:c>
      <x:c r="E89" s="316" t="n">
        <x:v>0.15886</x:v>
      </x:c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 s="149"/>
      <x:c r="AA89" s="149"/>
      <x:c r="AB89" s="149"/>
      <x:c r="AC89" s="149"/>
      <x:c r="AD89" s="149"/>
      <x:c r="AE89" s="149"/>
      <x:c r="AF89" s="149"/>
      <x:c r="AG89" s="149"/>
      <x:c r="AH89" s="149"/>
      <x:c r="AI89" s="149"/>
      <x:c r="AJ89" s="149"/>
      <x:c r="AK89" s="149"/>
      <x:c r="AL89" s="149"/>
      <x:c r="AM89" s="149"/>
      <x:c r="AN89" s="149"/>
      <x:c r="AO89" s="149"/>
      <x:c r="AP89" s="149"/>
      <x:c r="AQ89" s="149"/>
      <x:c r="AR89" s="149"/>
      <x:c r="AS89" s="149"/>
      <x:c r="AT89" s="149"/>
      <x:c r="AU89" s="149"/>
      <x:c r="AV89" s="149"/>
      <x:c r="AW89" s="149"/>
      <x:c r="AX89" s="149"/>
      <x:c r="AY89" s="149"/>
      <x:c r="AZ89" s="149"/>
      <x:c r="BA89" s="149"/>
      <x:c r="BB89" s="149"/>
      <x:c r="BC89" s="149"/>
      <x:c r="BD89" s="149"/>
      <x:c r="BE89" s="149"/>
      <x:c r="BF89" s="149"/>
      <x:c r="BG89" s="149"/>
      <x:c r="BH89" s="149"/>
      <x:c r="BI89" s="149"/>
      <x:c r="BJ89" s="149"/>
      <x:c r="BK89" s="149"/>
      <x:c r="BL89" s="149"/>
      <x:c r="BM89" s="149"/>
      <x:c r="BN89" s="149"/>
      <x:c r="BO89" s="149"/>
      <x:c r="BP89" s="149"/>
      <x:c r="BQ89" s="149"/>
      <x:c r="BR89" s="149"/>
      <x:c r="BS89" s="149"/>
      <x:c r="BT89" s="149"/>
      <x:c r="BU89" s="149"/>
      <x:c r="BV89" s="149"/>
      <x:c r="BW89" s="149"/>
      <x:c r="BX89" s="149"/>
      <x:c r="BY89" s="149"/>
      <x:c r="BZ89" s="149"/>
      <x:c r="CA89" s="149"/>
      <x:c r="CB89" s="149"/>
      <x:c r="CC89" s="149"/>
      <x:c r="CD89" s="149"/>
      <x:c r="CE89" s="149"/>
      <x:c r="CF89" s="149"/>
      <x:c r="CG89" s="149"/>
      <x:c r="CH89" s="149"/>
      <x:c r="CI89" s="149"/>
      <x:c r="CJ89" s="149"/>
      <x:c r="CK89" s="149"/>
      <x:c r="CL89" s="149"/>
      <x:c r="CM89" s="149"/>
      <x:c r="CN89" s="149"/>
      <x:c r="CO89" s="149"/>
      <x:c r="CP89" s="149"/>
      <x:c r="CQ89" s="149"/>
      <x:c r="CR89" s="149"/>
      <x:c r="CS89" s="149"/>
      <x:c r="CT89" s="149"/>
      <x:c r="CU89" s="149"/>
      <x:c r="CV89" s="149"/>
      <x:c r="CW89" s="149"/>
      <x:c r="CX89" s="149"/>
      <x:c r="CY89" s="149"/>
      <x:c r="CZ89" s="149"/>
      <x:c r="DA89" s="149"/>
      <x:c r="DB89" s="149"/>
      <x:c r="DC89" s="149"/>
      <x:c r="DD89" s="149"/>
      <x:c r="DE89" s="149"/>
      <x:c r="DF89" s="149"/>
      <x:c r="DG89" s="149"/>
      <x:c r="DH89" s="149"/>
      <x:c r="DI89" s="149"/>
      <x:c r="DJ89"/>
      <x:c r="DK89"/>
      <x:c r="DL89"/>
      <x:c r="DM89"/>
      <x:c r="DN89"/>
      <x:c r="DO89"/>
      <x:c r="DP89"/>
      <x:c r="DQ89"/>
      <x:c r="DR89"/>
      <x:c r="DS89"/>
      <x:c r="DT89"/>
      <x:c r="DU89"/>
      <x:c r="DV89"/>
    </x:row>
    <x:row r="90">
      <x:c r="A90"/>
      <x:c r="B90"/>
      <x:c r="C90" s="314" t="n">
        <x:v>85</x:v>
      </x:c>
      <x:c r="D90" s="315" t="n">
        <x:v>96</x:v>
      </x:c>
      <x:c r="E90" s="317" t="n">
        <x:v>0.15885</x:v>
      </x:c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 s="149"/>
      <x:c r="AA90" s="149"/>
      <x:c r="AB90" s="149"/>
      <x:c r="AC90" s="149"/>
      <x:c r="AD90" s="149"/>
      <x:c r="AE90" s="149"/>
      <x:c r="AF90" s="149"/>
      <x:c r="AG90" s="149"/>
      <x:c r="AH90" s="149"/>
      <x:c r="AI90" s="149"/>
      <x:c r="AJ90" s="149"/>
      <x:c r="AK90" s="149"/>
      <x:c r="AL90" s="149"/>
      <x:c r="AM90" s="149"/>
      <x:c r="AN90" s="149"/>
      <x:c r="AO90" s="149"/>
      <x:c r="AP90" s="149"/>
      <x:c r="AQ90" s="149"/>
      <x:c r="AR90" s="149"/>
      <x:c r="AS90" s="149"/>
      <x:c r="AT90" s="149"/>
      <x:c r="AU90" s="149"/>
      <x:c r="AV90" s="149"/>
      <x:c r="AW90" s="149"/>
      <x:c r="AX90" s="149"/>
      <x:c r="AY90" s="149"/>
      <x:c r="AZ90" s="149"/>
      <x:c r="BA90" s="149"/>
      <x:c r="BB90" s="149"/>
      <x:c r="BC90" s="149"/>
      <x:c r="BD90" s="149"/>
      <x:c r="BE90" s="149"/>
      <x:c r="BF90" s="149"/>
      <x:c r="BG90" s="149"/>
      <x:c r="BH90" s="149"/>
      <x:c r="BI90" s="149"/>
      <x:c r="BJ90" s="149"/>
      <x:c r="BK90" s="149"/>
      <x:c r="BL90" s="149"/>
      <x:c r="BM90" s="149"/>
      <x:c r="BN90" s="149"/>
      <x:c r="BO90" s="149"/>
      <x:c r="BP90" s="149"/>
      <x:c r="BQ90" s="149"/>
      <x:c r="BR90" s="149"/>
      <x:c r="BS90" s="149"/>
      <x:c r="BT90" s="149"/>
      <x:c r="BU90" s="149"/>
      <x:c r="BV90" s="149"/>
      <x:c r="BW90" s="149"/>
      <x:c r="BX90" s="149"/>
      <x:c r="BY90" s="149"/>
      <x:c r="BZ90" s="149"/>
      <x:c r="CA90" s="149"/>
      <x:c r="CB90" s="149"/>
      <x:c r="CC90" s="149"/>
      <x:c r="CD90" s="149"/>
      <x:c r="CE90" s="149"/>
      <x:c r="CF90" s="149"/>
      <x:c r="CG90" s="149"/>
      <x:c r="CH90" s="149"/>
      <x:c r="CI90" s="149"/>
      <x:c r="CJ90" s="149"/>
      <x:c r="CK90" s="149"/>
      <x:c r="CL90" s="149"/>
      <x:c r="CM90" s="149"/>
      <x:c r="CN90" s="149"/>
      <x:c r="CO90" s="149"/>
      <x:c r="CP90" s="149"/>
      <x:c r="CQ90" s="149"/>
      <x:c r="CR90" s="149"/>
      <x:c r="CS90" s="149"/>
      <x:c r="CT90" s="149"/>
      <x:c r="CU90" s="149"/>
      <x:c r="CV90" s="149"/>
      <x:c r="CW90" s="149"/>
      <x:c r="CX90" s="149"/>
      <x:c r="CY90" s="149"/>
      <x:c r="CZ90" s="149"/>
      <x:c r="DA90" s="149"/>
      <x:c r="DB90" s="149"/>
      <x:c r="DC90" s="149"/>
      <x:c r="DD90" s="149"/>
      <x:c r="DE90" s="149"/>
      <x:c r="DF90" s="149"/>
      <x:c r="DG90" s="149"/>
      <x:c r="DH90" s="149"/>
      <x:c r="DI90" s="149"/>
      <x:c r="DJ90"/>
      <x:c r="DK90"/>
      <x:c r="DL90"/>
      <x:c r="DM90"/>
      <x:c r="DN90"/>
      <x:c r="DO90"/>
      <x:c r="DP90"/>
      <x:c r="DQ90"/>
      <x:c r="DR90"/>
      <x:c r="DS90"/>
      <x:c r="DT90"/>
      <x:c r="DU90"/>
      <x:c r="DV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 s="149"/>
      <x:c r="AA91" s="149"/>
      <x:c r="AB91" s="149"/>
      <x:c r="AC91" s="149"/>
      <x:c r="AD91" s="149"/>
      <x:c r="AE91" s="149"/>
      <x:c r="AF91" s="149"/>
      <x:c r="AG91" s="149"/>
      <x:c r="AH91" s="149"/>
      <x:c r="AI91" s="149"/>
      <x:c r="AJ91" s="149"/>
      <x:c r="AK91" s="149"/>
      <x:c r="AL91" s="149"/>
      <x:c r="AM91" s="149"/>
      <x:c r="AN91" s="149"/>
      <x:c r="AO91" s="149"/>
      <x:c r="AP91" s="149"/>
      <x:c r="AQ91" s="149"/>
      <x:c r="AR91" s="149"/>
      <x:c r="AS91" s="149"/>
      <x:c r="AT91" s="149"/>
      <x:c r="AU91" s="149"/>
      <x:c r="AV91" s="149"/>
      <x:c r="AW91" s="149"/>
      <x:c r="AX91" s="149"/>
      <x:c r="AY91" s="149"/>
      <x:c r="AZ91" s="149"/>
      <x:c r="BA91" s="149"/>
      <x:c r="BB91" s="149"/>
      <x:c r="BC91" s="149"/>
      <x:c r="BD91" s="149"/>
      <x:c r="BE91" s="149"/>
      <x:c r="BF91" s="149"/>
      <x:c r="BG91" s="149"/>
      <x:c r="BH91" s="149"/>
      <x:c r="BI91" s="149"/>
      <x:c r="BJ91" s="149"/>
      <x:c r="BK91" s="149"/>
      <x:c r="BL91" s="149"/>
      <x:c r="BM91" s="149"/>
      <x:c r="BN91" s="149"/>
      <x:c r="BO91" s="149"/>
      <x:c r="BP91" s="149"/>
      <x:c r="BQ91" s="149"/>
      <x:c r="BR91" s="149"/>
      <x:c r="BS91" s="149"/>
      <x:c r="BT91" s="149"/>
      <x:c r="BU91" s="149"/>
      <x:c r="BV91" s="149"/>
      <x:c r="BW91" s="149"/>
      <x:c r="BX91" s="149"/>
      <x:c r="BY91" s="149"/>
      <x:c r="BZ91" s="149"/>
      <x:c r="CA91" s="149"/>
      <x:c r="CB91" s="149"/>
      <x:c r="CC91" s="149"/>
      <x:c r="CD91" s="149"/>
      <x:c r="CE91" s="149"/>
      <x:c r="CF91" s="149"/>
      <x:c r="CG91" s="149"/>
      <x:c r="CH91" s="149"/>
      <x:c r="CI91" s="149"/>
      <x:c r="CJ91" s="149"/>
      <x:c r="CK91" s="149"/>
      <x:c r="CL91" s="149"/>
      <x:c r="CM91" s="149"/>
      <x:c r="CN91" s="149"/>
      <x:c r="CO91" s="149"/>
      <x:c r="CP91" s="149"/>
      <x:c r="CQ91" s="149"/>
      <x:c r="CR91" s="149"/>
      <x:c r="CS91" s="149"/>
      <x:c r="CT91" s="149"/>
      <x:c r="CU91" s="149"/>
      <x:c r="CV91" s="149"/>
      <x:c r="CW91" s="149"/>
      <x:c r="CX91" s="149"/>
      <x:c r="CY91" s="149"/>
      <x:c r="CZ91" s="149"/>
      <x:c r="DA91" s="149"/>
      <x:c r="DB91" s="149"/>
      <x:c r="DC91" s="149"/>
      <x:c r="DD91" s="149"/>
      <x:c r="DE91" s="149"/>
      <x:c r="DF91" s="149"/>
      <x:c r="DG91" s="149"/>
      <x:c r="DH91" s="149"/>
      <x:c r="DI91" s="149"/>
      <x:c r="DJ91"/>
      <x:c r="DK91"/>
      <x:c r="DL91"/>
      <x:c r="DM91"/>
      <x:c r="DN91"/>
      <x:c r="DO91"/>
      <x:c r="DP91"/>
      <x:c r="DQ91"/>
      <x:c r="DR91"/>
      <x:c r="DS91"/>
      <x:c r="DT91"/>
      <x:c r="DU91"/>
      <x:c r="DV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 s="149"/>
      <x:c r="AA92" s="149"/>
      <x:c r="AB92" s="149"/>
      <x:c r="AC92" s="149"/>
      <x:c r="AD92" s="149"/>
      <x:c r="AE92" s="149"/>
      <x:c r="AF92" s="149"/>
      <x:c r="AG92" s="149"/>
      <x:c r="AH92" s="149"/>
      <x:c r="AI92" s="149"/>
      <x:c r="AJ92" s="149"/>
      <x:c r="AK92" s="149"/>
      <x:c r="AL92" s="149"/>
      <x:c r="AM92" s="149"/>
      <x:c r="AN92" s="149"/>
      <x:c r="AO92" s="149"/>
      <x:c r="AP92" s="149"/>
      <x:c r="AQ92" s="149"/>
      <x:c r="AR92" s="149"/>
      <x:c r="AS92" s="149"/>
      <x:c r="AT92" s="149"/>
      <x:c r="AU92" s="149"/>
      <x:c r="AV92" s="149"/>
      <x:c r="AW92" s="149"/>
      <x:c r="AX92" s="149"/>
      <x:c r="AY92" s="149"/>
      <x:c r="AZ92" s="149"/>
      <x:c r="BA92" s="149"/>
      <x:c r="BB92" s="149"/>
      <x:c r="BC92" s="149"/>
      <x:c r="BD92" s="149"/>
      <x:c r="BE92" s="149"/>
      <x:c r="BF92" s="149"/>
      <x:c r="BG92" s="149"/>
      <x:c r="BH92" s="149"/>
      <x:c r="BI92" s="149"/>
      <x:c r="BJ92" s="149"/>
      <x:c r="BK92" s="149"/>
      <x:c r="BL92" s="149"/>
      <x:c r="BM92" s="149"/>
      <x:c r="BN92" s="149"/>
      <x:c r="BO92" s="149"/>
      <x:c r="BP92" s="149"/>
      <x:c r="BQ92" s="149"/>
      <x:c r="BR92" s="149"/>
      <x:c r="BS92" s="149"/>
      <x:c r="BT92" s="149"/>
      <x:c r="BU92" s="149"/>
      <x:c r="BV92" s="149"/>
      <x:c r="BW92" s="149"/>
      <x:c r="BX92" s="149"/>
      <x:c r="BY92" s="149"/>
      <x:c r="BZ92" s="149"/>
      <x:c r="CA92" s="149"/>
      <x:c r="CB92" s="149"/>
      <x:c r="CC92" s="149"/>
      <x:c r="CD92" s="149"/>
      <x:c r="CE92" s="149"/>
      <x:c r="CF92" s="149"/>
      <x:c r="CG92" s="149"/>
      <x:c r="CH92" s="149"/>
      <x:c r="CI92" s="149"/>
      <x:c r="CJ92" s="149"/>
      <x:c r="CK92" s="149"/>
      <x:c r="CL92" s="149"/>
      <x:c r="CM92" s="149"/>
      <x:c r="CN92" s="149"/>
      <x:c r="CO92" s="149"/>
      <x:c r="CP92" s="149"/>
      <x:c r="CQ92" s="149"/>
      <x:c r="CR92" s="149"/>
      <x:c r="CS92" s="149"/>
      <x:c r="CT92" s="149"/>
      <x:c r="CU92" s="149"/>
      <x:c r="CV92" s="149"/>
      <x:c r="CW92" s="149"/>
      <x:c r="CX92" s="149"/>
      <x:c r="CY92" s="149"/>
      <x:c r="CZ92" s="149"/>
      <x:c r="DA92" s="149"/>
      <x:c r="DB92" s="149"/>
      <x:c r="DC92" s="149"/>
      <x:c r="DD92" s="149"/>
      <x:c r="DE92" s="149"/>
      <x:c r="DF92" s="149"/>
      <x:c r="DG92" s="149"/>
      <x:c r="DH92" s="149"/>
      <x:c r="DI92" s="149"/>
      <x:c r="DJ92"/>
      <x:c r="DK92"/>
      <x:c r="DL92"/>
      <x:c r="DM92"/>
      <x:c r="DN92"/>
      <x:c r="DO92"/>
      <x:c r="DP92"/>
      <x:c r="DQ92"/>
      <x:c r="DR92"/>
      <x:c r="DS92"/>
      <x:c r="DT92"/>
      <x:c r="DU92"/>
      <x:c r="DV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 s="149"/>
      <x:c r="AA93" s="149"/>
      <x:c r="AB93" s="149"/>
      <x:c r="AC93" s="149"/>
      <x:c r="AD93" s="149"/>
      <x:c r="AE93" s="149"/>
      <x:c r="AF93" s="149"/>
      <x:c r="AG93" s="149"/>
      <x:c r="AH93" s="149"/>
      <x:c r="AI93" s="149"/>
      <x:c r="AJ93" s="149"/>
      <x:c r="AK93" s="149"/>
      <x:c r="AL93" s="149"/>
      <x:c r="AM93" s="149"/>
      <x:c r="AN93" s="149"/>
      <x:c r="AO93" s="149"/>
      <x:c r="AP93" s="149"/>
      <x:c r="AQ93" s="149"/>
      <x:c r="AR93" s="149"/>
      <x:c r="AS93" s="149"/>
      <x:c r="AT93" s="149"/>
      <x:c r="AU93" s="149"/>
      <x:c r="AV93" s="149"/>
      <x:c r="AW93" s="149"/>
      <x:c r="AX93" s="149"/>
      <x:c r="AY93" s="149"/>
      <x:c r="AZ93" s="149"/>
      <x:c r="BA93" s="149"/>
      <x:c r="BB93" s="149"/>
      <x:c r="BC93" s="149"/>
      <x:c r="BD93" s="149"/>
      <x:c r="BE93" s="149"/>
      <x:c r="BF93" s="149"/>
      <x:c r="BG93" s="149"/>
      <x:c r="BH93" s="149"/>
      <x:c r="BI93" s="149"/>
      <x:c r="BJ93" s="149"/>
      <x:c r="BK93" s="149"/>
      <x:c r="BL93" s="149"/>
      <x:c r="BM93" s="149"/>
      <x:c r="BN93" s="149"/>
      <x:c r="BO93" s="149"/>
      <x:c r="BP93" s="149"/>
      <x:c r="BQ93" s="149"/>
      <x:c r="BR93" s="149"/>
      <x:c r="BS93" s="149"/>
      <x:c r="BT93" s="149"/>
      <x:c r="BU93" s="149"/>
      <x:c r="BV93" s="149"/>
      <x:c r="BW93" s="149"/>
      <x:c r="BX93" s="149"/>
      <x:c r="BY93" s="149"/>
      <x:c r="BZ93" s="149"/>
      <x:c r="CA93" s="149"/>
      <x:c r="CB93" s="149"/>
      <x:c r="CC93" s="149"/>
      <x:c r="CD93" s="149"/>
      <x:c r="CE93" s="149"/>
      <x:c r="CF93" s="149"/>
      <x:c r="CG93" s="149"/>
      <x:c r="CH93" s="149"/>
      <x:c r="CI93" s="149"/>
      <x:c r="CJ93" s="149"/>
      <x:c r="CK93" s="149"/>
      <x:c r="CL93" s="149"/>
      <x:c r="CM93" s="149"/>
      <x:c r="CN93" s="149"/>
      <x:c r="CO93" s="149"/>
      <x:c r="CP93" s="149"/>
      <x:c r="CQ93" s="149"/>
      <x:c r="CR93" s="149"/>
      <x:c r="CS93" s="149"/>
      <x:c r="CT93" s="149"/>
      <x:c r="CU93" s="149"/>
      <x:c r="CV93" s="149"/>
      <x:c r="CW93" s="149"/>
      <x:c r="CX93" s="149"/>
      <x:c r="CY93" s="149"/>
      <x:c r="CZ93" s="149"/>
      <x:c r="DA93" s="149"/>
      <x:c r="DB93" s="149"/>
      <x:c r="DC93" s="149"/>
      <x:c r="DD93" s="149"/>
      <x:c r="DE93" s="149"/>
      <x:c r="DF93" s="149"/>
      <x:c r="DG93" s="149"/>
      <x:c r="DH93" s="149"/>
      <x:c r="DI93" s="149"/>
      <x:c r="DJ93"/>
      <x:c r="DK93"/>
      <x:c r="DL93"/>
      <x:c r="DM93"/>
      <x:c r="DN93"/>
      <x:c r="DO93"/>
      <x:c r="DP93"/>
      <x:c r="DQ93"/>
      <x:c r="DR93"/>
      <x:c r="DS93"/>
      <x:c r="DT93"/>
      <x:c r="DU93"/>
      <x:c r="DV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 s="149"/>
      <x:c r="AA94" s="149"/>
      <x:c r="AB94" s="149"/>
      <x:c r="AC94" s="149"/>
      <x:c r="AD94" s="149"/>
      <x:c r="AE94" s="149"/>
      <x:c r="AF94" s="149"/>
      <x:c r="AG94" s="149"/>
      <x:c r="AH94" s="149"/>
      <x:c r="AI94" s="149"/>
      <x:c r="AJ94" s="149"/>
      <x:c r="AK94" s="149"/>
      <x:c r="AL94" s="149"/>
      <x:c r="AM94" s="149"/>
      <x:c r="AN94" s="149"/>
      <x:c r="AO94" s="149"/>
      <x:c r="AP94" s="149"/>
      <x:c r="AQ94" s="149"/>
      <x:c r="AR94" s="149"/>
      <x:c r="AS94" s="149"/>
      <x:c r="AT94" s="149"/>
      <x:c r="AU94" s="149"/>
      <x:c r="AV94" s="149"/>
      <x:c r="AW94" s="149"/>
      <x:c r="AX94" s="149"/>
      <x:c r="AY94" s="149"/>
      <x:c r="AZ94" s="149"/>
      <x:c r="BA94" s="149"/>
      <x:c r="BB94" s="149"/>
      <x:c r="BC94" s="149"/>
      <x:c r="BD94" s="149"/>
      <x:c r="BE94" s="149"/>
      <x:c r="BF94" s="149"/>
      <x:c r="BG94" s="149"/>
      <x:c r="BH94" s="149"/>
      <x:c r="BI94" s="149"/>
      <x:c r="BJ94" s="149"/>
      <x:c r="BK94" s="149"/>
      <x:c r="BL94" s="149"/>
      <x:c r="BM94" s="149"/>
      <x:c r="BN94" s="149"/>
      <x:c r="BO94" s="149"/>
      <x:c r="BP94" s="149"/>
      <x:c r="BQ94" s="149"/>
      <x:c r="BR94" s="149"/>
      <x:c r="BS94" s="149"/>
      <x:c r="BT94" s="149"/>
      <x:c r="BU94" s="149"/>
      <x:c r="BV94" s="149"/>
      <x:c r="BW94" s="149"/>
      <x:c r="BX94" s="149"/>
      <x:c r="BY94" s="149"/>
      <x:c r="BZ94" s="149"/>
      <x:c r="CA94" s="149"/>
      <x:c r="CB94" s="149"/>
      <x:c r="CC94" s="149"/>
      <x:c r="CD94" s="149"/>
      <x:c r="CE94" s="149"/>
      <x:c r="CF94" s="149"/>
      <x:c r="CG94" s="149"/>
      <x:c r="CH94" s="149"/>
      <x:c r="CI94" s="149"/>
      <x:c r="CJ94" s="149"/>
      <x:c r="CK94" s="149"/>
      <x:c r="CL94" s="149"/>
      <x:c r="CM94" s="149"/>
      <x:c r="CN94" s="149"/>
      <x:c r="CO94" s="149"/>
      <x:c r="CP94" s="149"/>
      <x:c r="CQ94" s="149"/>
      <x:c r="CR94" s="149"/>
      <x:c r="CS94" s="149"/>
      <x:c r="CT94" s="149"/>
      <x:c r="CU94" s="149"/>
      <x:c r="CV94" s="149"/>
      <x:c r="CW94" s="149"/>
      <x:c r="CX94" s="149"/>
      <x:c r="CY94" s="149"/>
      <x:c r="CZ94" s="149"/>
      <x:c r="DA94" s="149"/>
      <x:c r="DB94" s="149"/>
      <x:c r="DC94" s="149"/>
      <x:c r="DD94" s="149"/>
      <x:c r="DE94" s="149"/>
      <x:c r="DF94" s="149"/>
      <x:c r="DG94" s="149"/>
      <x:c r="DH94" s="149"/>
      <x:c r="DI94" s="149"/>
      <x:c r="DJ94"/>
      <x:c r="DK94"/>
      <x:c r="DL94"/>
      <x:c r="DM94"/>
      <x:c r="DN94"/>
      <x:c r="DO94"/>
      <x:c r="DP94"/>
      <x:c r="DQ94"/>
      <x:c r="DR94"/>
      <x:c r="DS94"/>
      <x:c r="DT94"/>
      <x:c r="DU94"/>
      <x:c r="DV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 s="149" t="str">
        <x:v>Density to</x:v>
      </x:c>
      <x:c r="U95" s="149"/>
      <x:c r="V95" s="149"/>
      <x:c r="W95" s="149"/>
      <x:c r="X95" s="149"/>
      <x:c r="Y95" s="149" t="str">
        <x:v>Density to</x:v>
      </x:c>
      <x:c r="Z95" s="149"/>
      <x:c r="AA95" s="149"/>
      <x:c r="AB95" s="149"/>
      <x:c r="AC95" s="149"/>
      <x:c r="AD95" s="149"/>
      <x:c r="AE95" s="149"/>
      <x:c r="AF95" s="149"/>
      <x:c r="AG95" s="149"/>
      <x:c r="AH95" s="149"/>
      <x:c r="AI95" s="149"/>
      <x:c r="AJ95" s="149"/>
      <x:c r="AK95" s="149"/>
      <x:c r="AL95" s="149"/>
      <x:c r="AM95" s="149"/>
      <x:c r="AN95" s="149"/>
      <x:c r="AO95" s="149"/>
      <x:c r="AP95" s="149"/>
      <x:c r="AQ95" s="149"/>
      <x:c r="AR95" s="149"/>
      <x:c r="AS95" s="149"/>
      <x:c r="AT95" s="149"/>
      <x:c r="AU95" s="149"/>
      <x:c r="AV95" s="149"/>
      <x:c r="AW95" s="149"/>
      <x:c r="AX95" s="149"/>
      <x:c r="AY95" s="149"/>
      <x:c r="AZ95" s="149"/>
      <x:c r="BA95" s="149"/>
      <x:c r="BB95" s="149"/>
      <x:c r="BC95" s="149"/>
      <x:c r="BD95" s="149"/>
      <x:c r="BE95" s="149"/>
      <x:c r="BF95" s="149"/>
      <x:c r="BG95" s="149"/>
      <x:c r="BH95" s="149"/>
      <x:c r="BI95" s="149"/>
      <x:c r="BJ95" s="149"/>
      <x:c r="BK95" s="149"/>
      <x:c r="BL95" s="149"/>
      <x:c r="BM95" s="149"/>
      <x:c r="BN95" s="149"/>
      <x:c r="BO95" s="149"/>
      <x:c r="BP95" s="149"/>
      <x:c r="BQ95" s="149"/>
      <x:c r="BR95" s="149"/>
      <x:c r="BS95" s="149"/>
      <x:c r="BT95" s="149"/>
      <x:c r="BU95" s="149"/>
      <x:c r="BV95" s="149"/>
      <x:c r="BW95" s="149"/>
      <x:c r="BX95" s="149"/>
      <x:c r="BY95" s="149"/>
      <x:c r="BZ95" s="149"/>
      <x:c r="CA95" s="149"/>
      <x:c r="CB95" s="149"/>
      <x:c r="CC95" s="149"/>
      <x:c r="CD95" s="149"/>
      <x:c r="CE95" s="149"/>
      <x:c r="CF95" s="149"/>
      <x:c r="CG95" s="149"/>
      <x:c r="CH95" s="149"/>
      <x:c r="CI95" s="149"/>
      <x:c r="CJ95" s="149"/>
      <x:c r="CK95" s="149"/>
      <x:c r="CL95" s="149"/>
      <x:c r="CM95" s="149"/>
      <x:c r="CN95" s="149"/>
      <x:c r="CO95" s="149"/>
      <x:c r="CP95" s="149"/>
      <x:c r="CQ95" s="149"/>
      <x:c r="CR95" s="149"/>
      <x:c r="CS95" s="149"/>
      <x:c r="CT95" s="149"/>
      <x:c r="CU95" s="149"/>
      <x:c r="CV95" s="149"/>
      <x:c r="CW95" s="149"/>
      <x:c r="CX95" s="149"/>
      <x:c r="CY95" s="149"/>
      <x:c r="CZ95" s="149"/>
      <x:c r="DA95" s="149"/>
      <x:c r="DB95" s="149"/>
      <x:c r="DC95" s="149"/>
      <x:c r="DD95" s="149"/>
      <x:c r="DE95" s="149"/>
      <x:c r="DF95" s="149"/>
      <x:c r="DG95" s="149"/>
      <x:c r="DH95" s="149"/>
      <x:c r="DI95" s="149"/>
      <x:c r="DJ95"/>
      <x:c r="DK95"/>
      <x:c r="DL95"/>
      <x:c r="DM95"/>
      <x:c r="DN95"/>
      <x:c r="DO95"/>
      <x:c r="DP95"/>
      <x:c r="DQ95"/>
      <x:c r="DR95"/>
      <x:c r="DS95"/>
      <x:c r="DT95"/>
      <x:c r="DU95"/>
      <x:c r="DV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 s="149" t="n">
        <x:v>15</x:v>
      </x:c>
      <x:c r="U96" s="149"/>
      <x:c r="V96" s="149"/>
      <x:c r="W96" s="149"/>
      <x:c r="X96" s="149"/>
      <x:c r="Y96" s="149" t="n">
        <x:v>15</x:v>
      </x:c>
      <x:c r="Z96" s="149" t="str">
        <x:v>FACTOR</x:v>
      </x:c>
      <x:c r="AA96" s="149"/>
      <x:c r="AB96" s="149"/>
      <x:c r="AC96" s="149"/>
      <x:c r="AD96" s="149"/>
      <x:c r="AE96" s="149"/>
      <x:c r="AF96" s="149"/>
      <x:c r="AG96" s="149"/>
      <x:c r="AH96" s="149"/>
      <x:c r="AI96" s="149"/>
      <x:c r="AJ96" s="149"/>
      <x:c r="AK96" s="149"/>
      <x:c r="AL96" s="149"/>
      <x:c r="AM96" s="149"/>
      <x:c r="AN96" s="149"/>
      <x:c r="AO96" s="149"/>
      <x:c r="AP96" s="149"/>
      <x:c r="AQ96" s="149"/>
      <x:c r="AR96" s="149"/>
      <x:c r="AS96" s="149"/>
      <x:c r="AT96" s="149"/>
      <x:c r="AU96" s="149"/>
      <x:c r="AV96" s="149"/>
      <x:c r="AW96" s="149"/>
      <x:c r="AX96" s="149"/>
      <x:c r="AY96" s="149"/>
      <x:c r="AZ96" s="149"/>
      <x:c r="BA96" s="149"/>
      <x:c r="BB96" s="149"/>
      <x:c r="BC96" s="149"/>
      <x:c r="BD96" s="149"/>
      <x:c r="BE96" s="149"/>
      <x:c r="BF96" s="149"/>
      <x:c r="BG96" s="149"/>
      <x:c r="BH96" s="149"/>
      <x:c r="BI96" s="149"/>
      <x:c r="BJ96" s="149"/>
      <x:c r="BK96" s="149"/>
      <x:c r="BL96" s="149"/>
      <x:c r="BM96" s="149"/>
      <x:c r="BN96" s="149"/>
      <x:c r="BO96" s="149"/>
      <x:c r="BP96" s="149"/>
      <x:c r="BQ96" s="149"/>
      <x:c r="BR96" s="149"/>
      <x:c r="BS96" s="149"/>
      <x:c r="BT96" s="149"/>
      <x:c r="BU96" s="149"/>
      <x:c r="BV96" s="149"/>
      <x:c r="BW96" s="149"/>
      <x:c r="BX96" s="149"/>
      <x:c r="BY96" s="149"/>
      <x:c r="BZ96" s="149"/>
      <x:c r="CA96" s="149"/>
      <x:c r="CB96" s="149"/>
      <x:c r="CC96" s="149"/>
      <x:c r="CD96" s="149"/>
      <x:c r="CE96" s="149"/>
      <x:c r="CF96" s="149"/>
      <x:c r="CG96" s="149"/>
      <x:c r="CH96" s="149"/>
      <x:c r="CI96" s="149"/>
      <x:c r="CJ96" s="149"/>
      <x:c r="CK96" s="149"/>
      <x:c r="CL96" s="149"/>
      <x:c r="CM96" s="149"/>
      <x:c r="CN96" s="149"/>
      <x:c r="CO96" s="149"/>
      <x:c r="CP96" s="149"/>
      <x:c r="CQ96" s="149"/>
      <x:c r="CR96" s="149"/>
      <x:c r="CS96" s="149"/>
      <x:c r="CT96" s="149"/>
      <x:c r="CU96" s="149"/>
      <x:c r="CV96" s="149"/>
      <x:c r="CW96" s="149"/>
      <x:c r="CX96" s="149"/>
      <x:c r="CY96" s="149"/>
      <x:c r="CZ96" s="149"/>
      <x:c r="DA96" s="149"/>
      <x:c r="DB96" s="149"/>
      <x:c r="DC96" s="149"/>
      <x:c r="DD96" s="149"/>
      <x:c r="DE96" s="149"/>
      <x:c r="DF96" s="149"/>
      <x:c r="DG96" s="149"/>
      <x:c r="DH96" s="149"/>
      <x:c r="DI96" s="149"/>
      <x:c r="DJ96"/>
      <x:c r="DK96"/>
      <x:c r="DL96"/>
      <x:c r="DM96"/>
      <x:c r="DN96"/>
      <x:c r="DO96"/>
      <x:c r="DP96"/>
      <x:c r="DQ96"/>
      <x:c r="DR96"/>
      <x:c r="DS96"/>
      <x:c r="DT96"/>
      <x:c r="DU96"/>
      <x:c r="DV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 s="149" t="n">
        <x:v>0.5</x:v>
      </x:c>
      <x:c r="U97" s="149"/>
      <x:c r="V97" s="149"/>
      <x:c r="W97" s="149"/>
      <x:c r="X97" s="149"/>
      <x:c r="Y97" s="149" t="n">
        <x:v>0.5191</x:v>
      </x:c>
      <x:c r="Z97" s="149" t="n">
        <x:v>0.99775</x:v>
      </x:c>
      <x:c r="AA97" s="1582" t="n">
        <x:f t="shared" ref="AA97:AA104" si="109">LOOKUP(K11,$T$97:$Z$110)</x:f>
        <x:v>0.99905</x:v>
      </x:c>
      <x:c r="AB97" s="149"/>
      <x:c r="AC97" s="149"/>
      <x:c r="AD97" s="149"/>
      <x:c r="AE97" s="149"/>
      <x:c r="AF97" s="149"/>
      <x:c r="AG97" s="149"/>
      <x:c r="AH97" s="149"/>
      <x:c r="AI97" s="149"/>
      <x:c r="AJ97" s="149"/>
      <x:c r="AK97" s="149"/>
      <x:c r="AL97" s="149"/>
      <x:c r="AM97" s="149"/>
      <x:c r="AN97" s="149"/>
      <x:c r="AO97" s="149"/>
      <x:c r="AP97" s="149"/>
      <x:c r="AQ97" s="149"/>
      <x:c r="AR97" s="149"/>
      <x:c r="AS97" s="149"/>
      <x:c r="AT97" s="149"/>
      <x:c r="AU97" s="149"/>
      <x:c r="AV97" s="149"/>
      <x:c r="AW97" s="149"/>
      <x:c r="AX97" s="149"/>
      <x:c r="AY97" s="149"/>
      <x:c r="AZ97" s="149"/>
      <x:c r="BA97" s="149"/>
      <x:c r="BB97" s="149"/>
      <x:c r="BC97" s="149"/>
      <x:c r="BD97" s="149"/>
      <x:c r="BE97" s="149"/>
      <x:c r="BF97" s="149"/>
      <x:c r="BG97" s="149"/>
      <x:c r="BH97" s="149"/>
      <x:c r="BI97" s="149"/>
      <x:c r="BJ97" s="149"/>
      <x:c r="BK97" s="149"/>
      <x:c r="BL97" s="149"/>
      <x:c r="BM97" s="149"/>
      <x:c r="BN97" s="149"/>
      <x:c r="BO97" s="149"/>
      <x:c r="BP97" s="149"/>
      <x:c r="BQ97" s="149"/>
      <x:c r="BR97" s="149"/>
      <x:c r="BS97" s="149"/>
      <x:c r="BT97" s="149"/>
      <x:c r="BU97" s="149"/>
      <x:c r="BV97" s="149"/>
      <x:c r="BW97" s="149"/>
      <x:c r="BX97" s="149"/>
      <x:c r="BY97" s="149"/>
      <x:c r="BZ97" s="149"/>
      <x:c r="CA97" s="149"/>
      <x:c r="CB97" s="149"/>
      <x:c r="CC97" s="149"/>
      <x:c r="CD97" s="149"/>
      <x:c r="CE97" s="149"/>
      <x:c r="CF97" s="149"/>
      <x:c r="CG97" s="149"/>
      <x:c r="CH97" s="149"/>
      <x:c r="CI97" s="149"/>
      <x:c r="CJ97" s="149"/>
      <x:c r="CK97" s="149"/>
      <x:c r="CL97" s="149"/>
      <x:c r="CM97" s="149"/>
      <x:c r="CN97" s="149"/>
      <x:c r="CO97" s="149"/>
      <x:c r="CP97" s="149"/>
      <x:c r="CQ97" s="149"/>
      <x:c r="CR97" s="149"/>
      <x:c r="CS97" s="149"/>
      <x:c r="CT97" s="149"/>
      <x:c r="CU97" s="149"/>
      <x:c r="CV97" s="149"/>
      <x:c r="CW97" s="149"/>
      <x:c r="CX97" s="149"/>
      <x:c r="CY97" s="149"/>
      <x:c r="CZ97" s="149"/>
      <x:c r="DA97" s="149"/>
      <x:c r="DB97" s="149"/>
      <x:c r="DC97" s="149"/>
      <x:c r="DD97" s="149"/>
      <x:c r="DE97" s="149"/>
      <x:c r="DF97" s="149"/>
      <x:c r="DG97" s="149"/>
      <x:c r="DH97" s="149"/>
      <x:c r="DI97" s="149"/>
      <x:c r="DJ97"/>
      <x:c r="DK97"/>
      <x:c r="DL97"/>
      <x:c r="DM97"/>
      <x:c r="DN97"/>
      <x:c r="DO97"/>
      <x:c r="DP97"/>
      <x:c r="DQ97"/>
      <x:c r="DR97"/>
      <x:c r="DS97"/>
      <x:c r="DT97"/>
      <x:c r="DU97"/>
      <x:c r="DV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 s="149" t="n">
        <x:v>0.5192</x:v>
      </x:c>
      <x:c r="U98" s="149"/>
      <x:c r="V98" s="149"/>
      <x:c r="W98" s="149"/>
      <x:c r="X98" s="149"/>
      <x:c r="Y98" s="149" t="n">
        <x:v>0.5421</x:v>
      </x:c>
      <x:c r="Z98" s="149" t="n">
        <x:v>0.99785</x:v>
      </x:c>
      <x:c r="AA98" s="1582" t="n">
        <x:f t="shared" si="109"/>
        <x:v>0.99905</x:v>
      </x:c>
      <x:c r="AB98" s="149"/>
      <x:c r="AC98" s="149"/>
      <x:c r="AD98" s="149"/>
      <x:c r="AE98" s="149"/>
      <x:c r="AF98" s="149"/>
      <x:c r="AG98" s="149"/>
      <x:c r="AH98" s="149"/>
      <x:c r="AI98" s="149"/>
      <x:c r="AJ98" s="149"/>
      <x:c r="AK98" s="149"/>
      <x:c r="AL98" s="149"/>
      <x:c r="AM98" s="149"/>
      <x:c r="AN98" s="149"/>
      <x:c r="AO98" s="149"/>
      <x:c r="AP98" s="149"/>
      <x:c r="AQ98" s="149"/>
      <x:c r="AR98" s="149"/>
      <x:c r="AS98" s="149"/>
      <x:c r="AT98" s="149"/>
      <x:c r="AU98" s="149"/>
      <x:c r="AV98" s="149"/>
      <x:c r="AW98" s="149"/>
      <x:c r="AX98" s="149"/>
      <x:c r="AY98" s="149"/>
      <x:c r="AZ98" s="149"/>
      <x:c r="BA98" s="149"/>
      <x:c r="BB98" s="149"/>
      <x:c r="BC98" s="149"/>
      <x:c r="BD98" s="149"/>
      <x:c r="BE98" s="149"/>
      <x:c r="BF98" s="149"/>
      <x:c r="BG98" s="149"/>
      <x:c r="BH98" s="149"/>
      <x:c r="BI98" s="149"/>
      <x:c r="BJ98" s="149"/>
      <x:c r="BK98" s="149"/>
      <x:c r="BL98" s="149"/>
      <x:c r="BM98" s="149"/>
      <x:c r="BN98" s="149"/>
      <x:c r="BO98" s="149"/>
      <x:c r="BP98" s="149"/>
      <x:c r="BQ98" s="149"/>
      <x:c r="BR98" s="149"/>
      <x:c r="BS98" s="149"/>
      <x:c r="BT98" s="149"/>
      <x:c r="BU98" s="149"/>
      <x:c r="BV98" s="149"/>
      <x:c r="BW98" s="149"/>
      <x:c r="BX98" s="149"/>
      <x:c r="BY98" s="149"/>
      <x:c r="BZ98" s="149"/>
      <x:c r="CA98" s="149"/>
      <x:c r="CB98" s="149"/>
      <x:c r="CC98" s="149"/>
      <x:c r="CD98" s="149"/>
      <x:c r="CE98" s="149"/>
      <x:c r="CF98" s="149"/>
      <x:c r="CG98" s="149"/>
      <x:c r="CH98" s="149"/>
      <x:c r="CI98" s="149"/>
      <x:c r="CJ98" s="149"/>
      <x:c r="CK98" s="149"/>
      <x:c r="CL98" s="149"/>
      <x:c r="CM98" s="149"/>
      <x:c r="CN98" s="149"/>
      <x:c r="CO98" s="149"/>
      <x:c r="CP98" s="149"/>
      <x:c r="CQ98" s="149"/>
      <x:c r="CR98" s="149"/>
      <x:c r="CS98" s="149"/>
      <x:c r="CT98" s="149"/>
      <x:c r="CU98" s="149"/>
      <x:c r="CV98" s="149"/>
      <x:c r="CW98" s="149"/>
      <x:c r="CX98" s="149"/>
      <x:c r="CY98" s="149"/>
      <x:c r="CZ98" s="149"/>
      <x:c r="DA98" s="149"/>
      <x:c r="DB98" s="149"/>
      <x:c r="DC98" s="149"/>
      <x:c r="DD98" s="149"/>
      <x:c r="DE98" s="149"/>
      <x:c r="DF98" s="149"/>
      <x:c r="DG98" s="149"/>
      <x:c r="DH98" s="149"/>
      <x:c r="DI98" s="149"/>
      <x:c r="DJ98"/>
      <x:c r="DK98"/>
      <x:c r="DL98"/>
      <x:c r="DM98"/>
      <x:c r="DN98"/>
      <x:c r="DO98"/>
      <x:c r="DP98"/>
      <x:c r="DQ98"/>
      <x:c r="DR98"/>
      <x:c r="DS98"/>
      <x:c r="DT98"/>
      <x:c r="DU98"/>
      <x:c r="DV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 s="149" t="n">
        <x:v>0.5422</x:v>
      </x:c>
      <x:c r="U99" s="149"/>
      <x:c r="V99" s="149"/>
      <x:c r="W99" s="149"/>
      <x:c r="X99" s="149"/>
      <x:c r="Y99" s="149" t="n">
        <x:v>0.5673</x:v>
      </x:c>
      <x:c r="Z99" s="149" t="n">
        <x:v>0.99795</x:v>
      </x:c>
      <x:c r="AA99" s="1582" t="n">
        <x:f t="shared" si="109"/>
        <x:v>0.99905</x:v>
      </x:c>
      <x:c r="AB99" s="149"/>
      <x:c r="AC99" s="149"/>
      <x:c r="AD99" s="149"/>
      <x:c r="AE99" s="149"/>
      <x:c r="AF99" s="149"/>
      <x:c r="AG99" s="149"/>
      <x:c r="AH99" s="149"/>
      <x:c r="AI99" s="149"/>
      <x:c r="AJ99" s="149"/>
      <x:c r="AK99" s="149"/>
      <x:c r="AL99" s="149"/>
      <x:c r="AM99" s="149"/>
      <x:c r="AN99" s="149"/>
      <x:c r="AO99" s="149"/>
      <x:c r="AP99" s="149"/>
      <x:c r="AQ99" s="149"/>
      <x:c r="AR99" s="149"/>
      <x:c r="AS99" s="149"/>
      <x:c r="AT99" s="149"/>
      <x:c r="AU99" s="149"/>
      <x:c r="AV99" s="149"/>
      <x:c r="AW99" s="149"/>
      <x:c r="AX99" s="149"/>
      <x:c r="AY99" s="149"/>
      <x:c r="AZ99" s="149"/>
      <x:c r="BA99" s="149"/>
      <x:c r="BB99" s="149"/>
      <x:c r="BC99" s="149"/>
      <x:c r="BD99" s="149"/>
      <x:c r="BE99" s="149"/>
      <x:c r="BF99" s="149"/>
      <x:c r="BG99" s="149"/>
      <x:c r="BH99" s="149"/>
      <x:c r="BI99" s="149"/>
      <x:c r="BJ99" s="149"/>
      <x:c r="BK99" s="149"/>
      <x:c r="BL99" s="149"/>
      <x:c r="BM99" s="149"/>
      <x:c r="BN99" s="149"/>
      <x:c r="BO99" s="149"/>
      <x:c r="BP99" s="149"/>
      <x:c r="BQ99" s="149"/>
      <x:c r="BR99" s="149"/>
      <x:c r="BS99" s="149"/>
      <x:c r="BT99" s="149"/>
      <x:c r="BU99" s="149"/>
      <x:c r="BV99" s="149"/>
      <x:c r="BW99" s="149"/>
      <x:c r="BX99" s="149"/>
      <x:c r="BY99" s="149"/>
      <x:c r="BZ99" s="149"/>
      <x:c r="CA99" s="149"/>
      <x:c r="CB99" s="149"/>
      <x:c r="CC99" s="149"/>
      <x:c r="CD99" s="149"/>
      <x:c r="CE99" s="149"/>
      <x:c r="CF99" s="149"/>
      <x:c r="CG99" s="149"/>
      <x:c r="CH99" s="149"/>
      <x:c r="CI99" s="149"/>
      <x:c r="CJ99" s="149"/>
      <x:c r="CK99" s="149"/>
      <x:c r="CL99" s="149"/>
      <x:c r="CM99" s="149"/>
      <x:c r="CN99" s="149"/>
      <x:c r="CO99" s="149"/>
      <x:c r="CP99" s="149"/>
      <x:c r="CQ99" s="149"/>
      <x:c r="CR99" s="149"/>
      <x:c r="CS99" s="149"/>
      <x:c r="CT99" s="149"/>
      <x:c r="CU99" s="149"/>
      <x:c r="CV99" s="149"/>
      <x:c r="CW99" s="149"/>
      <x:c r="CX99" s="149"/>
      <x:c r="CY99" s="149"/>
      <x:c r="CZ99" s="149"/>
      <x:c r="DA99" s="149"/>
      <x:c r="DB99" s="149"/>
      <x:c r="DC99" s="149"/>
      <x:c r="DD99" s="149"/>
      <x:c r="DE99" s="149"/>
      <x:c r="DF99" s="149"/>
      <x:c r="DG99" s="149"/>
      <x:c r="DH99" s="149"/>
      <x:c r="DI99" s="149"/>
      <x:c r="DJ99"/>
      <x:c r="DK99"/>
      <x:c r="DL99"/>
      <x:c r="DM99"/>
      <x:c r="DN99"/>
      <x:c r="DO99"/>
      <x:c r="DP99"/>
      <x:c r="DQ99"/>
      <x:c r="DR99"/>
      <x:c r="DS99"/>
      <x:c r="DT99"/>
      <x:c r="DU99"/>
      <x:c r="DV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 s="149" t="n">
        <x:v>0.5674</x:v>
      </x:c>
      <x:c r="U100" s="149"/>
      <x:c r="V100" s="149"/>
      <x:c r="W100" s="149"/>
      <x:c r="X100" s="149"/>
      <x:c r="Y100" s="149" t="n">
        <x:v>0.595</x:v>
      </x:c>
      <x:c r="Z100" s="149" t="n">
        <x:v>0.99805</x:v>
      </x:c>
      <x:c r="AA100" s="1582" t="str">
        <x:f t="shared" si="109"/>
        <x:v>#N/A</x:v>
      </x:c>
      <x:c r="AB100" s="149"/>
      <x:c r="AC100" s="149"/>
      <x:c r="AD100" s="149"/>
      <x:c r="AE100" s="149"/>
      <x:c r="AF100" s="149"/>
      <x:c r="AG100" s="149"/>
      <x:c r="AH100" s="149"/>
      <x:c r="AI100" s="149"/>
      <x:c r="AJ100" s="149"/>
      <x:c r="AK100" s="149"/>
      <x:c r="AL100" s="149"/>
      <x:c r="AM100" s="149"/>
      <x:c r="AN100" s="149"/>
      <x:c r="AO100" s="149"/>
      <x:c r="AP100" s="149"/>
      <x:c r="AQ100" s="149"/>
      <x:c r="AR100" s="149"/>
      <x:c r="AS100" s="149"/>
      <x:c r="AT100" s="149"/>
      <x:c r="AU100" s="149"/>
      <x:c r="AV100" s="149"/>
      <x:c r="AW100" s="149"/>
      <x:c r="AX100" s="149"/>
      <x:c r="AY100" s="149"/>
      <x:c r="AZ100" s="149"/>
      <x:c r="BA100" s="149"/>
      <x:c r="BB100" s="149"/>
      <x:c r="BC100" s="149"/>
      <x:c r="BD100" s="149"/>
      <x:c r="BE100" s="149"/>
      <x:c r="BF100" s="149"/>
      <x:c r="BG100" s="149"/>
      <x:c r="BH100" s="149"/>
      <x:c r="BI100" s="149"/>
      <x:c r="BJ100" s="149"/>
      <x:c r="BK100" s="149"/>
      <x:c r="BL100" s="149"/>
      <x:c r="BM100" s="149"/>
      <x:c r="BN100" s="149"/>
      <x:c r="BO100" s="149"/>
      <x:c r="BP100" s="149"/>
      <x:c r="BQ100" s="149"/>
      <x:c r="BR100" s="149"/>
      <x:c r="BS100" s="149"/>
      <x:c r="BT100" s="149"/>
      <x:c r="BU100" s="149"/>
      <x:c r="BV100" s="149"/>
      <x:c r="BW100" s="149"/>
      <x:c r="BX100" s="149"/>
      <x:c r="BY100" s="149"/>
      <x:c r="BZ100" s="149"/>
      <x:c r="CA100" s="149"/>
      <x:c r="CB100" s="149"/>
      <x:c r="CC100" s="149"/>
      <x:c r="CD100" s="149"/>
      <x:c r="CE100" s="149"/>
      <x:c r="CF100" s="149"/>
      <x:c r="CG100" s="149"/>
      <x:c r="CH100" s="149"/>
      <x:c r="CI100" s="149"/>
      <x:c r="CJ100" s="149"/>
      <x:c r="CK100" s="149"/>
      <x:c r="CL100" s="149"/>
      <x:c r="CM100" s="149"/>
      <x:c r="CN100" s="149"/>
      <x:c r="CO100" s="149"/>
      <x:c r="CP100" s="149"/>
      <x:c r="CQ100" s="149"/>
      <x:c r="CR100" s="149"/>
      <x:c r="CS100" s="149"/>
      <x:c r="CT100" s="149"/>
      <x:c r="CU100" s="149"/>
      <x:c r="CV100" s="149"/>
      <x:c r="CW100" s="149"/>
      <x:c r="CX100" s="149"/>
      <x:c r="CY100" s="149"/>
      <x:c r="CZ100" s="149"/>
      <x:c r="DA100" s="149"/>
      <x:c r="DB100" s="149"/>
      <x:c r="DC100" s="149"/>
      <x:c r="DD100" s="149"/>
      <x:c r="DE100" s="149"/>
      <x:c r="DF100" s="149"/>
      <x:c r="DG100" s="149"/>
      <x:c r="DH100" s="149"/>
      <x:c r="DI100" s="149"/>
      <x:c r="DJ100"/>
      <x:c r="DK100"/>
      <x:c r="DL100"/>
      <x:c r="DM100"/>
      <x:c r="DN100"/>
      <x:c r="DO100"/>
      <x:c r="DP100"/>
      <x:c r="DQ100"/>
      <x:c r="DR100"/>
      <x:c r="DS100"/>
      <x:c r="DT100"/>
      <x:c r="DU100"/>
      <x:c r="DV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 s="149" t="n">
        <x:v>0.5951</x:v>
      </x:c>
      <x:c r="U101" s="149"/>
      <x:c r="V101" s="149"/>
      <x:c r="W101" s="149"/>
      <x:c r="X101" s="149"/>
      <x:c r="Y101" s="149" t="n">
        <x:v>0.6255</x:v>
      </x:c>
      <x:c r="Z101" s="149" t="n">
        <x:v>0.99815</x:v>
      </x:c>
      <x:c r="AA101" s="1582" t="str">
        <x:f t="shared" si="109"/>
        <x:v>#N/A</x:v>
      </x:c>
      <x:c r="AB101" s="149"/>
      <x:c r="AC101" s="149"/>
      <x:c r="AD101" s="149"/>
      <x:c r="AE101" s="149"/>
      <x:c r="AF101" s="149"/>
      <x:c r="AG101" s="149"/>
      <x:c r="AH101" s="149"/>
      <x:c r="AI101" s="149"/>
      <x:c r="AJ101" s="149"/>
      <x:c r="AK101" s="149"/>
      <x:c r="AL101" s="149"/>
      <x:c r="AM101" s="149"/>
      <x:c r="AN101" s="149"/>
      <x:c r="AO101" s="149"/>
      <x:c r="AP101" s="149"/>
      <x:c r="AQ101" s="149"/>
      <x:c r="AR101" s="149"/>
      <x:c r="AS101" s="149"/>
      <x:c r="AT101" s="149"/>
      <x:c r="AU101" s="149"/>
      <x:c r="AV101" s="149"/>
      <x:c r="AW101" s="149"/>
      <x:c r="AX101" s="149"/>
      <x:c r="AY101" s="149"/>
      <x:c r="AZ101" s="149"/>
      <x:c r="BA101" s="149"/>
      <x:c r="BB101" s="149"/>
      <x:c r="BC101" s="149"/>
      <x:c r="BD101" s="149"/>
      <x:c r="BE101" s="149"/>
      <x:c r="BF101" s="149"/>
      <x:c r="BG101" s="149"/>
      <x:c r="BH101" s="149"/>
      <x:c r="BI101" s="149"/>
      <x:c r="BJ101" s="149"/>
      <x:c r="BK101" s="149"/>
      <x:c r="BL101" s="149"/>
      <x:c r="BM101" s="149"/>
      <x:c r="BN101" s="149"/>
      <x:c r="BO101" s="149"/>
      <x:c r="BP101" s="149"/>
      <x:c r="BQ101" s="149"/>
      <x:c r="BR101" s="149"/>
      <x:c r="BS101" s="149"/>
      <x:c r="BT101" s="149"/>
      <x:c r="BU101" s="149"/>
      <x:c r="BV101" s="149"/>
      <x:c r="BW101" s="149"/>
      <x:c r="BX101" s="149"/>
      <x:c r="BY101" s="149"/>
      <x:c r="BZ101" s="149"/>
      <x:c r="CA101" s="149"/>
      <x:c r="CB101" s="149"/>
      <x:c r="CC101" s="149"/>
      <x:c r="CD101" s="149"/>
      <x:c r="CE101" s="149"/>
      <x:c r="CF101" s="149"/>
      <x:c r="CG101" s="149"/>
      <x:c r="CH101" s="149"/>
      <x:c r="CI101" s="149"/>
      <x:c r="CJ101" s="149"/>
      <x:c r="CK101" s="149"/>
      <x:c r="CL101" s="149"/>
      <x:c r="CM101" s="149"/>
      <x:c r="CN101" s="149"/>
      <x:c r="CO101" s="149"/>
      <x:c r="CP101" s="149"/>
      <x:c r="CQ101" s="149"/>
      <x:c r="CR101" s="149"/>
      <x:c r="CS101" s="149"/>
      <x:c r="CT101" s="149"/>
      <x:c r="CU101" s="149"/>
      <x:c r="CV101" s="149"/>
      <x:c r="CW101" s="149"/>
      <x:c r="CX101" s="149"/>
      <x:c r="CY101" s="149"/>
      <x:c r="CZ101" s="149"/>
      <x:c r="DA101" s="149"/>
      <x:c r="DB101" s="149"/>
      <x:c r="DC101" s="149"/>
      <x:c r="DD101" s="149"/>
      <x:c r="DE101" s="149"/>
      <x:c r="DF101" s="149"/>
      <x:c r="DG101" s="149"/>
      <x:c r="DH101" s="149"/>
      <x:c r="DI101" s="149"/>
      <x:c r="DJ101"/>
      <x:c r="DK101"/>
      <x:c r="DL101"/>
      <x:c r="DM101"/>
      <x:c r="DN101"/>
      <x:c r="DO101"/>
      <x:c r="DP101"/>
      <x:c r="DQ101"/>
      <x:c r="DR101"/>
      <x:c r="DS101"/>
      <x:c r="DT101"/>
      <x:c r="DU101"/>
      <x:c r="DV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 s="149" t="n">
        <x:v>0.6256</x:v>
      </x:c>
      <x:c r="U102" s="149"/>
      <x:c r="V102" s="149"/>
      <x:c r="W102" s="149"/>
      <x:c r="X102" s="149"/>
      <x:c r="Y102" s="149" t="n">
        <x:v>0.6593</x:v>
      </x:c>
      <x:c r="Z102" s="149" t="n">
        <x:v>0.99825</x:v>
      </x:c>
      <x:c r="AA102" s="1582" t="str">
        <x:f t="shared" si="109"/>
        <x:v>#N/A</x:v>
      </x:c>
      <x:c r="AB102" s="149"/>
      <x:c r="AC102" s="149"/>
      <x:c r="AD102" s="149"/>
      <x:c r="AE102" s="149"/>
      <x:c r="AF102" s="149"/>
      <x:c r="AG102" s="149"/>
      <x:c r="AH102" s="149"/>
      <x:c r="AI102" s="149"/>
      <x:c r="AJ102" s="149"/>
      <x:c r="AK102" s="149"/>
      <x:c r="AL102" s="149"/>
      <x:c r="AM102" s="149"/>
      <x:c r="AN102" s="149"/>
      <x:c r="AO102" s="149"/>
      <x:c r="AP102" s="149"/>
      <x:c r="AQ102" s="149"/>
      <x:c r="AR102" s="149"/>
      <x:c r="AS102" s="149"/>
      <x:c r="AT102" s="149"/>
      <x:c r="AU102" s="149"/>
      <x:c r="AV102" s="149"/>
      <x:c r="AW102" s="149"/>
      <x:c r="AX102" s="149"/>
      <x:c r="AY102" s="149"/>
      <x:c r="AZ102" s="149"/>
      <x:c r="BA102" s="149"/>
      <x:c r="BB102" s="149"/>
      <x:c r="BC102" s="149"/>
      <x:c r="BD102" s="149"/>
      <x:c r="BE102" s="149"/>
      <x:c r="BF102" s="149"/>
      <x:c r="BG102" s="149"/>
      <x:c r="BH102" s="149"/>
      <x:c r="BI102" s="149"/>
      <x:c r="BJ102" s="149"/>
      <x:c r="BK102" s="149"/>
      <x:c r="BL102" s="149"/>
      <x:c r="BM102" s="149"/>
      <x:c r="BN102" s="149"/>
      <x:c r="BO102" s="149"/>
      <x:c r="BP102" s="149"/>
      <x:c r="BQ102" s="149"/>
      <x:c r="BR102" s="149"/>
      <x:c r="BS102" s="149"/>
      <x:c r="BT102" s="149"/>
      <x:c r="BU102" s="149"/>
      <x:c r="BV102" s="149"/>
      <x:c r="BW102" s="149"/>
      <x:c r="BX102" s="149"/>
      <x:c r="BY102" s="149"/>
      <x:c r="BZ102" s="149"/>
      <x:c r="CA102" s="149"/>
      <x:c r="CB102" s="149"/>
      <x:c r="CC102" s="149"/>
      <x:c r="CD102" s="149"/>
      <x:c r="CE102" s="149"/>
      <x:c r="CF102" s="149"/>
      <x:c r="CG102" s="149"/>
      <x:c r="CH102" s="149"/>
      <x:c r="CI102" s="149"/>
      <x:c r="CJ102" s="149"/>
      <x:c r="CK102" s="149"/>
      <x:c r="CL102" s="149"/>
      <x:c r="CM102" s="149"/>
      <x:c r="CN102" s="149"/>
      <x:c r="CO102" s="149"/>
      <x:c r="CP102" s="149"/>
      <x:c r="CQ102" s="149"/>
      <x:c r="CR102" s="149"/>
      <x:c r="CS102" s="149"/>
      <x:c r="CT102" s="149"/>
      <x:c r="CU102" s="149"/>
      <x:c r="CV102" s="149"/>
      <x:c r="CW102" s="149"/>
      <x:c r="CX102" s="149"/>
      <x:c r="CY102" s="149"/>
      <x:c r="CZ102" s="149"/>
      <x:c r="DA102" s="149"/>
      <x:c r="DB102" s="149"/>
      <x:c r="DC102" s="149"/>
      <x:c r="DD102" s="149"/>
      <x:c r="DE102" s="149"/>
      <x:c r="DF102" s="149"/>
      <x:c r="DG102" s="149"/>
      <x:c r="DH102" s="149"/>
      <x:c r="DI102" s="149"/>
      <x:c r="DJ102"/>
      <x:c r="DK102"/>
      <x:c r="DL102"/>
      <x:c r="DM102"/>
      <x:c r="DN102"/>
      <x:c r="DO102"/>
      <x:c r="DP102"/>
      <x:c r="DQ102"/>
      <x:c r="DR102"/>
      <x:c r="DS102"/>
      <x:c r="DT102"/>
      <x:c r="DU102"/>
      <x:c r="DV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 s="149" t="n">
        <x:v>0.6594</x:v>
      </x:c>
      <x:c r="U103" s="149"/>
      <x:c r="V103" s="149"/>
      <x:c r="W103" s="149"/>
      <x:c r="X103" s="149"/>
      <x:c r="Y103" s="149" t="n">
        <x:v>0.697</x:v>
      </x:c>
      <x:c r="Z103" s="149" t="n">
        <x:v>0.99835</x:v>
      </x:c>
      <x:c r="AA103" s="1582" t="str">
        <x:f t="shared" si="109"/>
        <x:v>#N/A</x:v>
      </x:c>
      <x:c r="AB103" s="149"/>
      <x:c r="AC103" s="149"/>
      <x:c r="AD103" s="149"/>
      <x:c r="AE103" s="149"/>
      <x:c r="AF103" s="149"/>
      <x:c r="AG103" s="149"/>
      <x:c r="AH103" s="149"/>
      <x:c r="AI103" s="149"/>
      <x:c r="AJ103" s="149"/>
      <x:c r="AK103" s="149"/>
      <x:c r="AL103" s="149"/>
      <x:c r="AM103" s="149"/>
      <x:c r="AN103" s="149"/>
      <x:c r="AO103" s="149"/>
      <x:c r="AP103" s="149"/>
      <x:c r="AQ103" s="149"/>
      <x:c r="AR103" s="149"/>
      <x:c r="AS103" s="149"/>
      <x:c r="AT103" s="149"/>
      <x:c r="AU103" s="149"/>
      <x:c r="AV103" s="149"/>
      <x:c r="AW103" s="149"/>
      <x:c r="AX103" s="149"/>
      <x:c r="AY103" s="149"/>
      <x:c r="AZ103" s="149"/>
      <x:c r="BA103" s="149"/>
      <x:c r="BB103" s="149"/>
      <x:c r="BC103" s="149"/>
      <x:c r="BD103" s="149"/>
      <x:c r="BE103" s="149"/>
      <x:c r="BF103" s="149"/>
      <x:c r="BG103" s="149"/>
      <x:c r="BH103" s="149"/>
      <x:c r="BI103" s="149"/>
      <x:c r="BJ103" s="149"/>
      <x:c r="BK103" s="149"/>
      <x:c r="BL103" s="149"/>
      <x:c r="BM103" s="149"/>
      <x:c r="BN103" s="149"/>
      <x:c r="BO103" s="149"/>
      <x:c r="BP103" s="149"/>
      <x:c r="BQ103" s="149"/>
      <x:c r="BR103" s="149"/>
      <x:c r="BS103" s="149"/>
      <x:c r="BT103" s="149"/>
      <x:c r="BU103" s="149"/>
      <x:c r="BV103" s="149"/>
      <x:c r="BW103" s="149"/>
      <x:c r="BX103" s="149"/>
      <x:c r="BY103" s="149"/>
      <x:c r="BZ103" s="149"/>
      <x:c r="CA103" s="149"/>
      <x:c r="CB103" s="149"/>
      <x:c r="CC103" s="149"/>
      <x:c r="CD103" s="149"/>
      <x:c r="CE103" s="149"/>
      <x:c r="CF103" s="149"/>
      <x:c r="CG103" s="149"/>
      <x:c r="CH103" s="149"/>
      <x:c r="CI103" s="149"/>
      <x:c r="CJ103" s="149"/>
      <x:c r="CK103" s="149"/>
      <x:c r="CL103" s="149"/>
      <x:c r="CM103" s="149"/>
      <x:c r="CN103" s="149"/>
      <x:c r="CO103" s="149"/>
      <x:c r="CP103" s="149"/>
      <x:c r="CQ103" s="149"/>
      <x:c r="CR103" s="149"/>
      <x:c r="CS103" s="149"/>
      <x:c r="CT103" s="149"/>
      <x:c r="CU103" s="149"/>
      <x:c r="CV103" s="149"/>
      <x:c r="CW103" s="149"/>
      <x:c r="CX103" s="149"/>
      <x:c r="CY103" s="149"/>
      <x:c r="CZ103" s="149"/>
      <x:c r="DA103" s="149"/>
      <x:c r="DB103" s="149"/>
      <x:c r="DC103" s="149"/>
      <x:c r="DD103" s="149"/>
      <x:c r="DE103" s="149"/>
      <x:c r="DF103" s="149"/>
      <x:c r="DG103" s="149"/>
      <x:c r="DH103" s="149"/>
      <x:c r="DI103" s="149"/>
      <x:c r="DJ103"/>
      <x:c r="DK103"/>
      <x:c r="DL103"/>
      <x:c r="DM103"/>
      <x:c r="DN103"/>
      <x:c r="DO103"/>
      <x:c r="DP103"/>
      <x:c r="DQ103"/>
      <x:c r="DR103"/>
      <x:c r="DS103"/>
      <x:c r="DT103"/>
      <x:c r="DU103"/>
      <x:c r="DV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 s="149" t="n">
        <x:v>0.6971</x:v>
      </x:c>
      <x:c r="U104" s="149"/>
      <x:c r="V104" s="149"/>
      <x:c r="W104" s="149"/>
      <x:c r="X104" s="149"/>
      <x:c r="Y104" s="149" t="n">
        <x:v>0.7392</x:v>
      </x:c>
      <x:c r="Z104" s="149" t="n">
        <x:v>0.99845</x:v>
      </x:c>
      <x:c r="AA104" s="1582" t="str">
        <x:f t="shared" si="109"/>
        <x:v>#N/A</x:v>
      </x:c>
      <x:c r="AB104" s="149"/>
      <x:c r="AC104" s="149"/>
      <x:c r="AD104" s="149"/>
      <x:c r="AE104" s="149"/>
      <x:c r="AF104" s="149"/>
      <x:c r="AG104" s="149"/>
      <x:c r="AH104" s="149"/>
      <x:c r="AI104" s="149"/>
      <x:c r="AJ104" s="149"/>
      <x:c r="AK104" s="149"/>
      <x:c r="AL104" s="149"/>
      <x:c r="AM104" s="149"/>
      <x:c r="AN104" s="149"/>
      <x:c r="AO104" s="149"/>
      <x:c r="AP104" s="149"/>
      <x:c r="AQ104" s="149"/>
      <x:c r="AR104" s="149"/>
      <x:c r="AS104" s="149"/>
      <x:c r="AT104" s="149"/>
      <x:c r="AU104" s="149"/>
      <x:c r="AV104" s="149"/>
      <x:c r="AW104" s="149"/>
      <x:c r="AX104" s="149"/>
      <x:c r="AY104" s="149"/>
      <x:c r="AZ104" s="149"/>
      <x:c r="BA104" s="149"/>
      <x:c r="BB104" s="149"/>
      <x:c r="BC104" s="149"/>
      <x:c r="BD104" s="149"/>
      <x:c r="BE104" s="149"/>
      <x:c r="BF104" s="149"/>
      <x:c r="BG104" s="149"/>
      <x:c r="BH104" s="149"/>
      <x:c r="BI104" s="149"/>
      <x:c r="BJ104" s="149"/>
      <x:c r="BK104" s="149"/>
      <x:c r="BL104" s="149"/>
      <x:c r="BM104" s="149"/>
      <x:c r="BN104" s="149"/>
      <x:c r="BO104" s="149"/>
      <x:c r="BP104" s="149"/>
      <x:c r="BQ104" s="149"/>
      <x:c r="BR104" s="149"/>
      <x:c r="BS104" s="149"/>
      <x:c r="BT104" s="149"/>
      <x:c r="BU104" s="149"/>
      <x:c r="BV104" s="149"/>
      <x:c r="BW104" s="149"/>
      <x:c r="BX104" s="149"/>
      <x:c r="BY104" s="149"/>
      <x:c r="BZ104" s="149"/>
      <x:c r="CA104" s="149"/>
      <x:c r="CB104" s="149"/>
      <x:c r="CC104" s="149"/>
      <x:c r="CD104" s="149"/>
      <x:c r="CE104" s="149"/>
      <x:c r="CF104" s="149"/>
      <x:c r="CG104" s="149"/>
      <x:c r="CH104" s="149"/>
      <x:c r="CI104" s="149"/>
      <x:c r="CJ104" s="149"/>
      <x:c r="CK104" s="149"/>
      <x:c r="CL104" s="149"/>
      <x:c r="CM104" s="149"/>
      <x:c r="CN104" s="149"/>
      <x:c r="CO104" s="149"/>
      <x:c r="CP104" s="149"/>
      <x:c r="CQ104" s="149"/>
      <x:c r="CR104" s="149"/>
      <x:c r="CS104" s="149"/>
      <x:c r="CT104" s="149"/>
      <x:c r="CU104" s="149"/>
      <x:c r="CV104" s="149"/>
      <x:c r="CW104" s="149"/>
      <x:c r="CX104" s="149"/>
      <x:c r="CY104" s="149"/>
      <x:c r="CZ104" s="149"/>
      <x:c r="DA104" s="149"/>
      <x:c r="DB104" s="149"/>
      <x:c r="DC104" s="149"/>
      <x:c r="DD104" s="149"/>
      <x:c r="DE104" s="149"/>
      <x:c r="DF104" s="149"/>
      <x:c r="DG104" s="149"/>
      <x:c r="DH104" s="149"/>
      <x:c r="DI104" s="149"/>
      <x:c r="DJ104"/>
      <x:c r="DK104"/>
      <x:c r="DL104"/>
      <x:c r="DM104"/>
      <x:c r="DN104"/>
      <x:c r="DO104"/>
      <x:c r="DP104"/>
      <x:c r="DQ104"/>
      <x:c r="DR104"/>
      <x:c r="DS104"/>
      <x:c r="DT104"/>
      <x:c r="DU104"/>
      <x:c r="DV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 s="149" t="n">
        <x:v>0.7393</x:v>
      </x:c>
      <x:c r="U105" s="149"/>
      <x:c r="V105" s="149"/>
      <x:c r="W105" s="149"/>
      <x:c r="X105" s="149"/>
      <x:c r="Y105" s="149" t="n">
        <x:v>0.7869</x:v>
      </x:c>
      <x:c r="Z105" s="149" t="n">
        <x:v>0.99855</x:v>
      </x:c>
      <x:c r="AA105" s="1582" t="str">
        <x:v>#N/A</x:v>
      </x:c>
      <x:c r="AB105" s="149"/>
      <x:c r="AC105" s="149"/>
      <x:c r="AD105" s="149"/>
      <x:c r="AE105" s="149"/>
      <x:c r="AF105" s="149"/>
      <x:c r="AG105" s="149"/>
      <x:c r="AH105" s="149"/>
      <x:c r="AI105" s="149"/>
      <x:c r="AJ105" s="149"/>
      <x:c r="AK105" s="149"/>
      <x:c r="AL105" s="149"/>
      <x:c r="AM105" s="149"/>
      <x:c r="AN105" s="149"/>
      <x:c r="AO105" s="149"/>
      <x:c r="AP105" s="149"/>
      <x:c r="AQ105" s="149"/>
      <x:c r="AR105" s="149"/>
      <x:c r="AS105" s="149"/>
      <x:c r="AT105" s="149"/>
      <x:c r="AU105" s="149"/>
      <x:c r="AV105" s="149"/>
      <x:c r="AW105" s="149"/>
      <x:c r="AX105" s="149"/>
      <x:c r="AY105" s="149"/>
      <x:c r="AZ105" s="149"/>
      <x:c r="BA105" s="149"/>
      <x:c r="BB105" s="149"/>
      <x:c r="BC105" s="149"/>
      <x:c r="BD105" s="149"/>
      <x:c r="BE105" s="149"/>
      <x:c r="BF105" s="149"/>
      <x:c r="BG105" s="149"/>
      <x:c r="BH105" s="149"/>
      <x:c r="BI105" s="149"/>
      <x:c r="BJ105" s="149"/>
      <x:c r="BK105" s="149"/>
      <x:c r="BL105" s="149"/>
      <x:c r="BM105" s="149"/>
      <x:c r="BN105" s="149"/>
      <x:c r="BO105" s="149"/>
      <x:c r="BP105" s="149"/>
      <x:c r="BQ105" s="149"/>
      <x:c r="BR105" s="149"/>
      <x:c r="BS105" s="149"/>
      <x:c r="BT105" s="149"/>
      <x:c r="BU105" s="149"/>
      <x:c r="BV105" s="149"/>
      <x:c r="BW105" s="149"/>
      <x:c r="BX105" s="149"/>
      <x:c r="BY105" s="149"/>
      <x:c r="BZ105" s="149"/>
      <x:c r="CA105" s="149"/>
      <x:c r="CB105" s="149"/>
      <x:c r="CC105" s="149"/>
      <x:c r="CD105" s="149"/>
      <x:c r="CE105" s="149"/>
      <x:c r="CF105" s="149"/>
      <x:c r="CG105" s="149"/>
      <x:c r="CH105" s="149"/>
      <x:c r="CI105" s="149"/>
      <x:c r="CJ105" s="149"/>
      <x:c r="CK105" s="149"/>
      <x:c r="CL105" s="149"/>
      <x:c r="CM105" s="149"/>
      <x:c r="CN105" s="149"/>
      <x:c r="CO105" s="149"/>
      <x:c r="CP105" s="149"/>
      <x:c r="CQ105" s="149"/>
      <x:c r="CR105" s="149"/>
      <x:c r="CS105" s="149"/>
      <x:c r="CT105" s="149"/>
      <x:c r="CU105" s="149"/>
      <x:c r="CV105" s="149"/>
      <x:c r="CW105" s="149"/>
      <x:c r="CX105" s="149"/>
      <x:c r="CY105" s="149"/>
      <x:c r="CZ105" s="149"/>
      <x:c r="DA105" s="149"/>
      <x:c r="DB105" s="149"/>
      <x:c r="DC105" s="149"/>
      <x:c r="DD105" s="149"/>
      <x:c r="DE105" s="149"/>
      <x:c r="DF105" s="149"/>
      <x:c r="DG105" s="149"/>
      <x:c r="DH105" s="149"/>
      <x:c r="DI105" s="149"/>
      <x:c r="DJ105"/>
      <x:c r="DK105"/>
      <x:c r="DL105"/>
      <x:c r="DM105"/>
      <x:c r="DN105"/>
      <x:c r="DO105"/>
      <x:c r="DP105"/>
      <x:c r="DQ105"/>
      <x:c r="DR105"/>
      <x:c r="DS105"/>
      <x:c r="DT105"/>
      <x:c r="DU105"/>
      <x:c r="DV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 s="149" t="n">
        <x:v>0.787</x:v>
      </x:c>
      <x:c r="U106" s="149"/>
      <x:c r="V106" s="149"/>
      <x:c r="W106" s="149"/>
      <x:c r="X106" s="149"/>
      <x:c r="Y106" s="149" t="n">
        <x:v>0.8411</x:v>
      </x:c>
      <x:c r="Z106" s="149" t="n">
        <x:v>0.99865</x:v>
      </x:c>
      <x:c r="AA106" s="1582" t="str">
        <x:v>#N/A</x:v>
      </x:c>
      <x:c r="AB106" s="149"/>
      <x:c r="AC106" s="149"/>
      <x:c r="AD106" s="149"/>
      <x:c r="AE106" s="149"/>
      <x:c r="AF106" s="149"/>
      <x:c r="AG106" s="149"/>
      <x:c r="AH106" s="149"/>
      <x:c r="AI106" s="149"/>
      <x:c r="AJ106" s="149"/>
      <x:c r="AK106" s="149"/>
      <x:c r="AL106" s="149"/>
      <x:c r="AM106" s="149"/>
      <x:c r="AN106" s="149"/>
      <x:c r="AO106" s="149"/>
      <x:c r="AP106" s="149"/>
      <x:c r="AQ106" s="149"/>
      <x:c r="AR106" s="149"/>
      <x:c r="AS106" s="149"/>
      <x:c r="AT106" s="149"/>
      <x:c r="AU106" s="149"/>
      <x:c r="AV106" s="149"/>
      <x:c r="AW106" s="149"/>
      <x:c r="AX106" s="149"/>
      <x:c r="AY106" s="149"/>
      <x:c r="AZ106" s="149"/>
      <x:c r="BA106" s="149"/>
      <x:c r="BB106" s="149"/>
      <x:c r="BC106" s="149"/>
      <x:c r="BD106" s="149"/>
      <x:c r="BE106" s="149"/>
      <x:c r="BF106" s="149"/>
      <x:c r="BG106" s="149"/>
      <x:c r="BH106" s="149"/>
      <x:c r="BI106" s="149"/>
      <x:c r="BJ106" s="149"/>
      <x:c r="BK106" s="149"/>
      <x:c r="BL106" s="149"/>
      <x:c r="BM106" s="149"/>
      <x:c r="BN106" s="149"/>
      <x:c r="BO106" s="149"/>
      <x:c r="BP106" s="149"/>
      <x:c r="BQ106" s="149"/>
      <x:c r="BR106" s="149"/>
      <x:c r="BS106" s="149"/>
      <x:c r="BT106" s="149"/>
      <x:c r="BU106" s="149"/>
      <x:c r="BV106" s="149"/>
      <x:c r="BW106" s="149"/>
      <x:c r="BX106" s="149"/>
      <x:c r="BY106" s="149"/>
      <x:c r="BZ106" s="149"/>
      <x:c r="CA106" s="149"/>
      <x:c r="CB106" s="149"/>
      <x:c r="CC106" s="149"/>
      <x:c r="CD106" s="149"/>
      <x:c r="CE106" s="149"/>
      <x:c r="CF106" s="149"/>
      <x:c r="CG106" s="149"/>
      <x:c r="CH106" s="149"/>
      <x:c r="CI106" s="149"/>
      <x:c r="CJ106" s="149"/>
      <x:c r="CK106" s="149"/>
      <x:c r="CL106" s="149"/>
      <x:c r="CM106" s="149"/>
      <x:c r="CN106" s="149"/>
      <x:c r="CO106" s="149"/>
      <x:c r="CP106" s="149"/>
      <x:c r="CQ106" s="149"/>
      <x:c r="CR106" s="149"/>
      <x:c r="CS106" s="149"/>
      <x:c r="CT106" s="149"/>
      <x:c r="CU106" s="149"/>
      <x:c r="CV106" s="149"/>
      <x:c r="CW106" s="149"/>
      <x:c r="CX106" s="149"/>
      <x:c r="CY106" s="149"/>
      <x:c r="CZ106" s="149"/>
      <x:c r="DA106" s="149"/>
      <x:c r="DB106" s="149"/>
      <x:c r="DC106" s="149"/>
      <x:c r="DD106" s="149"/>
      <x:c r="DE106" s="149"/>
      <x:c r="DF106" s="149"/>
      <x:c r="DG106" s="149"/>
      <x:c r="DH106" s="149"/>
      <x:c r="DI106" s="149"/>
      <x:c r="DJ106"/>
      <x:c r="DK106"/>
      <x:c r="DL106"/>
      <x:c r="DM106"/>
      <x:c r="DN106"/>
      <x:c r="DO106"/>
      <x:c r="DP106"/>
      <x:c r="DQ106"/>
      <x:c r="DR106"/>
      <x:c r="DS106"/>
      <x:c r="DT106"/>
      <x:c r="DU106"/>
      <x:c r="DV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 s="149" t="n">
        <x:v>0.8412</x:v>
      </x:c>
      <x:c r="U107" s="149"/>
      <x:c r="V107" s="149"/>
      <x:c r="W107" s="149"/>
      <x:c r="X107" s="149"/>
      <x:c r="Y107" s="149" t="n">
        <x:v>0.9034</x:v>
      </x:c>
      <x:c r="Z107" s="149" t="n">
        <x:v>0.99875</x:v>
      </x:c>
      <x:c r="AA107" s="1582" t="str"/>
      <x:c r="AB107" s="149"/>
      <x:c r="AC107" s="149"/>
      <x:c r="AD107" s="149"/>
      <x:c r="AE107" s="149"/>
      <x:c r="AF107" s="149"/>
      <x:c r="AG107" s="149"/>
      <x:c r="AH107" s="149"/>
      <x:c r="AI107" s="149"/>
      <x:c r="AJ107" s="149"/>
      <x:c r="AK107" s="149"/>
      <x:c r="AL107" s="149"/>
      <x:c r="AM107" s="149"/>
      <x:c r="AN107" s="149"/>
      <x:c r="AO107" s="149"/>
      <x:c r="AP107" s="149"/>
      <x:c r="AQ107" s="149"/>
      <x:c r="AR107" s="149"/>
      <x:c r="AS107" s="149"/>
      <x:c r="AT107" s="149"/>
      <x:c r="AU107" s="149"/>
      <x:c r="AV107" s="149"/>
      <x:c r="AW107" s="149"/>
      <x:c r="AX107" s="149"/>
      <x:c r="AY107" s="149"/>
      <x:c r="AZ107" s="149"/>
      <x:c r="BA107" s="149"/>
      <x:c r="BB107" s="149"/>
      <x:c r="BC107" s="149"/>
      <x:c r="BD107" s="149"/>
      <x:c r="BE107" s="149"/>
      <x:c r="BF107" s="149"/>
      <x:c r="BG107" s="149"/>
      <x:c r="BH107" s="149"/>
      <x:c r="BI107" s="149"/>
      <x:c r="BJ107" s="149"/>
      <x:c r="BK107" s="149"/>
      <x:c r="BL107" s="149"/>
      <x:c r="BM107" s="149"/>
      <x:c r="BN107" s="149"/>
      <x:c r="BO107" s="149"/>
      <x:c r="BP107" s="149"/>
      <x:c r="BQ107" s="149"/>
      <x:c r="BR107" s="149"/>
      <x:c r="BS107" s="149"/>
      <x:c r="BT107" s="149"/>
      <x:c r="BU107" s="149"/>
      <x:c r="BV107" s="149"/>
      <x:c r="BW107" s="149"/>
      <x:c r="BX107" s="149"/>
      <x:c r="BY107" s="149"/>
      <x:c r="BZ107" s="149"/>
      <x:c r="CA107" s="149"/>
      <x:c r="CB107" s="149"/>
      <x:c r="CC107" s="149"/>
      <x:c r="CD107" s="149"/>
      <x:c r="CE107" s="149"/>
      <x:c r="CF107" s="149"/>
      <x:c r="CG107" s="149"/>
      <x:c r="CH107" s="149"/>
      <x:c r="CI107" s="149"/>
      <x:c r="CJ107" s="149"/>
      <x:c r="CK107" s="149"/>
      <x:c r="CL107" s="149"/>
      <x:c r="CM107" s="149"/>
      <x:c r="CN107" s="149"/>
      <x:c r="CO107" s="149"/>
      <x:c r="CP107" s="149"/>
      <x:c r="CQ107" s="149"/>
      <x:c r="CR107" s="149"/>
      <x:c r="CS107" s="149"/>
      <x:c r="CT107" s="149"/>
      <x:c r="CU107" s="149"/>
      <x:c r="CV107" s="149"/>
      <x:c r="CW107" s="149"/>
      <x:c r="CX107" s="149"/>
      <x:c r="CY107" s="149"/>
      <x:c r="CZ107" s="149"/>
      <x:c r="DA107" s="149"/>
      <x:c r="DB107" s="149"/>
      <x:c r="DC107" s="149"/>
      <x:c r="DD107" s="149"/>
      <x:c r="DE107" s="149"/>
      <x:c r="DF107" s="149"/>
      <x:c r="DG107" s="149"/>
      <x:c r="DH107" s="149"/>
      <x:c r="DI107" s="149"/>
      <x:c r="DJ107"/>
      <x:c r="DK107"/>
      <x:c r="DL107"/>
      <x:c r="DM107"/>
      <x:c r="DN107"/>
      <x:c r="DO107"/>
      <x:c r="DP107"/>
      <x:c r="DQ107"/>
      <x:c r="DR107"/>
      <x:c r="DS107"/>
      <x:c r="DT107"/>
      <x:c r="DU107"/>
      <x:c r="DV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 s="149" t="n">
        <x:v>0.9035</x:v>
      </x:c>
      <x:c r="U108" s="149"/>
      <x:c r="V108" s="149"/>
      <x:c r="W108" s="149"/>
      <x:c r="X108" s="149"/>
      <x:c r="Y108" s="149" t="n">
        <x:v>0.9756</x:v>
      </x:c>
      <x:c r="Z108" s="149" t="n">
        <x:v>0.99885</x:v>
      </x:c>
      <x:c r="AA108" s="1582" t="str"/>
      <x:c r="AB108" s="149"/>
      <x:c r="AC108" s="149"/>
      <x:c r="AD108" s="149"/>
      <x:c r="AE108" s="149"/>
      <x:c r="AF108" s="149"/>
      <x:c r="AG108" s="149"/>
      <x:c r="AH108" s="149"/>
      <x:c r="AI108" s="149"/>
      <x:c r="AJ108" s="149"/>
      <x:c r="AK108" s="149"/>
      <x:c r="AL108" s="149"/>
      <x:c r="AM108" s="149"/>
      <x:c r="AN108" s="149"/>
      <x:c r="AO108" s="149"/>
      <x:c r="AP108" s="149"/>
      <x:c r="AQ108" s="149"/>
      <x:c r="AR108" s="149"/>
      <x:c r="AS108" s="149"/>
      <x:c r="AT108" s="149"/>
      <x:c r="AU108" s="149"/>
      <x:c r="AV108" s="149"/>
      <x:c r="AW108" s="149"/>
      <x:c r="AX108" s="149"/>
      <x:c r="AY108" s="149"/>
      <x:c r="AZ108" s="149"/>
      <x:c r="BA108" s="149"/>
      <x:c r="BB108" s="149"/>
      <x:c r="BC108" s="149"/>
      <x:c r="BD108" s="149"/>
      <x:c r="BE108" s="149"/>
      <x:c r="BF108" s="149"/>
      <x:c r="BG108" s="149"/>
      <x:c r="BH108" s="149"/>
      <x:c r="BI108" s="149"/>
      <x:c r="BJ108" s="149"/>
      <x:c r="BK108" s="149"/>
      <x:c r="BL108" s="149"/>
      <x:c r="BM108" s="149"/>
      <x:c r="BN108" s="149"/>
      <x:c r="BO108" s="149"/>
      <x:c r="BP108" s="149"/>
      <x:c r="BQ108" s="149"/>
      <x:c r="BR108" s="149"/>
      <x:c r="BS108" s="149"/>
      <x:c r="BT108" s="149"/>
      <x:c r="BU108" s="149"/>
      <x:c r="BV108" s="149"/>
      <x:c r="BW108" s="149"/>
      <x:c r="BX108" s="149"/>
      <x:c r="BY108" s="149"/>
      <x:c r="BZ108" s="149"/>
      <x:c r="CA108" s="149"/>
      <x:c r="CB108" s="149"/>
      <x:c r="CC108" s="149"/>
      <x:c r="CD108" s="149"/>
      <x:c r="CE108" s="149"/>
      <x:c r="CF108" s="149"/>
      <x:c r="CG108" s="149"/>
      <x:c r="CH108" s="149"/>
      <x:c r="CI108" s="149"/>
      <x:c r="CJ108" s="149"/>
      <x:c r="CK108" s="149"/>
      <x:c r="CL108" s="149"/>
      <x:c r="CM108" s="149"/>
      <x:c r="CN108" s="149"/>
      <x:c r="CO108" s="149"/>
      <x:c r="CP108" s="149"/>
      <x:c r="CQ108" s="149"/>
      <x:c r="CR108" s="149"/>
      <x:c r="CS108" s="149"/>
      <x:c r="CT108" s="149"/>
      <x:c r="CU108" s="149"/>
      <x:c r="CV108" s="149"/>
      <x:c r="CW108" s="149"/>
      <x:c r="CX108" s="149"/>
      <x:c r="CY108" s="149"/>
      <x:c r="CZ108" s="149"/>
      <x:c r="DA108" s="149"/>
      <x:c r="DB108" s="149"/>
      <x:c r="DC108" s="149"/>
      <x:c r="DD108" s="149"/>
      <x:c r="DE108" s="149"/>
      <x:c r="DF108" s="149"/>
      <x:c r="DG108" s="149"/>
      <x:c r="DH108" s="149"/>
      <x:c r="DI108" s="149"/>
      <x:c r="DJ108"/>
      <x:c r="DK108"/>
      <x:c r="DL108"/>
      <x:c r="DM108"/>
      <x:c r="DN108"/>
      <x:c r="DO108"/>
      <x:c r="DP108"/>
      <x:c r="DQ108"/>
      <x:c r="DR108"/>
      <x:c r="DS108"/>
      <x:c r="DT108"/>
      <x:c r="DU108"/>
      <x:c r="DV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 s="149" t="n">
        <x:v>0.9757</x:v>
      </x:c>
      <x:c r="U109" s="149"/>
      <x:c r="V109" s="149"/>
      <x:c r="W109" s="149"/>
      <x:c r="X109" s="149"/>
      <x:c r="Y109" s="149" t="n">
        <x:v>1.0604</x:v>
      </x:c>
      <x:c r="Z109" s="149" t="n">
        <x:v>0.99895</x:v>
      </x:c>
      <x:c r="AA109" s="1582" t="str"/>
      <x:c r="AB109" s="149"/>
      <x:c r="AC109" s="149"/>
      <x:c r="AD109" s="149"/>
      <x:c r="AE109" s="149"/>
      <x:c r="AF109" s="149"/>
      <x:c r="AG109" s="149"/>
      <x:c r="AH109" s="149"/>
      <x:c r="AI109" s="149"/>
      <x:c r="AJ109" s="149"/>
      <x:c r="AK109" s="149"/>
      <x:c r="AL109" s="149"/>
      <x:c r="AM109" s="149"/>
      <x:c r="AN109" s="149"/>
      <x:c r="AO109" s="149"/>
      <x:c r="AP109" s="149"/>
      <x:c r="AQ109" s="149"/>
      <x:c r="AR109" s="149"/>
      <x:c r="AS109" s="149"/>
      <x:c r="AT109" s="149"/>
      <x:c r="AU109" s="149"/>
      <x:c r="AV109" s="149"/>
      <x:c r="AW109" s="149"/>
      <x:c r="AX109" s="149"/>
      <x:c r="AY109" s="149"/>
      <x:c r="AZ109" s="149"/>
      <x:c r="BA109" s="149"/>
      <x:c r="BB109" s="149"/>
      <x:c r="BC109" s="149"/>
      <x:c r="BD109" s="149"/>
      <x:c r="BE109" s="149"/>
      <x:c r="BF109" s="149"/>
      <x:c r="BG109" s="149"/>
      <x:c r="BH109" s="149"/>
      <x:c r="BI109" s="149"/>
      <x:c r="BJ109" s="149"/>
      <x:c r="BK109" s="149"/>
      <x:c r="BL109" s="149"/>
      <x:c r="BM109" s="149"/>
      <x:c r="BN109" s="149"/>
      <x:c r="BO109" s="149"/>
      <x:c r="BP109" s="149"/>
      <x:c r="BQ109" s="149"/>
      <x:c r="BR109" s="149"/>
      <x:c r="BS109" s="149"/>
      <x:c r="BT109" s="149"/>
      <x:c r="BU109" s="149"/>
      <x:c r="BV109" s="149"/>
      <x:c r="BW109" s="149"/>
      <x:c r="BX109" s="149"/>
      <x:c r="BY109" s="149"/>
      <x:c r="BZ109" s="149"/>
      <x:c r="CA109" s="149"/>
      <x:c r="CB109" s="149"/>
      <x:c r="CC109" s="149"/>
      <x:c r="CD109" s="149"/>
      <x:c r="CE109" s="149"/>
      <x:c r="CF109" s="149"/>
      <x:c r="CG109" s="149"/>
      <x:c r="CH109" s="149"/>
      <x:c r="CI109" s="149"/>
      <x:c r="CJ109" s="149"/>
      <x:c r="CK109" s="149"/>
      <x:c r="CL109" s="149"/>
      <x:c r="CM109" s="149"/>
      <x:c r="CN109" s="149"/>
      <x:c r="CO109" s="149"/>
      <x:c r="CP109" s="149"/>
      <x:c r="CQ109" s="149"/>
      <x:c r="CR109" s="149"/>
      <x:c r="CS109" s="149"/>
      <x:c r="CT109" s="149"/>
      <x:c r="CU109" s="149"/>
      <x:c r="CV109" s="149"/>
      <x:c r="CW109" s="149"/>
      <x:c r="CX109" s="149"/>
      <x:c r="CY109" s="149"/>
      <x:c r="CZ109" s="149"/>
      <x:c r="DA109" s="149"/>
      <x:c r="DB109" s="149"/>
      <x:c r="DC109" s="149"/>
      <x:c r="DD109" s="149"/>
      <x:c r="DE109" s="149"/>
      <x:c r="DF109" s="149"/>
      <x:c r="DG109" s="149"/>
      <x:c r="DH109" s="149"/>
      <x:c r="DI109" s="149"/>
      <x:c r="DJ109"/>
      <x:c r="DK109"/>
      <x:c r="DL109"/>
      <x:c r="DM109"/>
      <x:c r="DN109"/>
      <x:c r="DO109"/>
      <x:c r="DP109"/>
      <x:c r="DQ109"/>
      <x:c r="DR109"/>
      <x:c r="DS109"/>
      <x:c r="DT109"/>
      <x:c r="DU109"/>
      <x:c r="DV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 s="149" t="n">
        <x:v>1.0605</x:v>
      </x:c>
      <x:c r="U110" s="149"/>
      <x:c r="V110" s="149"/>
      <x:c r="W110" s="149"/>
      <x:c r="X110" s="149"/>
      <x:c r="Y110" s="149" t="n">
        <x:v>1.1</x:v>
      </x:c>
      <x:c r="Z110" s="149" t="n">
        <x:v>0.99905</x:v>
      </x:c>
      <x:c r="AA110" s="1582" t="str"/>
      <x:c r="AB110" s="149"/>
      <x:c r="AC110" s="149"/>
      <x:c r="AD110" s="149"/>
      <x:c r="AE110" s="149"/>
      <x:c r="AF110" s="149"/>
      <x:c r="AG110" s="149"/>
      <x:c r="AH110" s="149"/>
      <x:c r="AI110" s="149"/>
      <x:c r="AJ110" s="149"/>
      <x:c r="AK110" s="149"/>
      <x:c r="AL110" s="149"/>
      <x:c r="AM110" s="149"/>
      <x:c r="AN110" s="149"/>
      <x:c r="AO110" s="149"/>
      <x:c r="AP110" s="149"/>
      <x:c r="AQ110" s="149"/>
      <x:c r="AR110" s="149"/>
      <x:c r="AS110" s="149"/>
      <x:c r="AT110" s="149"/>
      <x:c r="AU110" s="149"/>
      <x:c r="AV110" s="149"/>
      <x:c r="AW110" s="149"/>
      <x:c r="AX110" s="149"/>
      <x:c r="AY110" s="149"/>
      <x:c r="AZ110" s="149"/>
      <x:c r="BA110" s="149"/>
      <x:c r="BB110" s="149"/>
      <x:c r="BC110" s="149"/>
      <x:c r="BD110" s="149"/>
      <x:c r="BE110" s="149"/>
      <x:c r="BF110" s="149"/>
      <x:c r="BG110" s="149"/>
      <x:c r="BH110" s="149"/>
      <x:c r="BI110" s="149"/>
      <x:c r="BJ110" s="149"/>
      <x:c r="BK110" s="149"/>
      <x:c r="BL110" s="149"/>
      <x:c r="BM110" s="149"/>
      <x:c r="BN110" s="149"/>
      <x:c r="BO110" s="149"/>
      <x:c r="BP110" s="149"/>
      <x:c r="BQ110" s="149"/>
      <x:c r="BR110" s="149"/>
      <x:c r="BS110" s="149"/>
      <x:c r="BT110" s="149"/>
      <x:c r="BU110" s="149"/>
      <x:c r="BV110" s="149"/>
      <x:c r="BW110" s="149"/>
      <x:c r="BX110" s="149"/>
      <x:c r="BY110" s="149"/>
      <x:c r="BZ110" s="149"/>
      <x:c r="CA110" s="149"/>
      <x:c r="CB110" s="149"/>
      <x:c r="CC110" s="149"/>
      <x:c r="CD110" s="149"/>
      <x:c r="CE110" s="149"/>
      <x:c r="CF110" s="149"/>
      <x:c r="CG110" s="149"/>
      <x:c r="CH110" s="149"/>
      <x:c r="CI110" s="149"/>
      <x:c r="CJ110" s="149"/>
      <x:c r="CK110" s="149"/>
      <x:c r="CL110" s="149"/>
      <x:c r="CM110" s="149"/>
      <x:c r="CN110" s="149"/>
      <x:c r="CO110" s="149"/>
      <x:c r="CP110" s="149"/>
      <x:c r="CQ110" s="149"/>
      <x:c r="CR110" s="149"/>
      <x:c r="CS110" s="149"/>
      <x:c r="CT110" s="149"/>
      <x:c r="CU110" s="149"/>
      <x:c r="CV110" s="149"/>
      <x:c r="CW110" s="149"/>
      <x:c r="CX110" s="149"/>
      <x:c r="CY110" s="149"/>
      <x:c r="CZ110" s="149"/>
      <x:c r="DA110" s="149"/>
      <x:c r="DB110" s="149"/>
      <x:c r="DC110" s="149"/>
      <x:c r="DD110" s="149"/>
      <x:c r="DE110" s="149"/>
      <x:c r="DF110" s="149"/>
      <x:c r="DG110" s="149"/>
      <x:c r="DH110" s="149"/>
      <x:c r="DI110" s="149"/>
      <x:c r="DJ110"/>
      <x:c r="DK110"/>
      <x:c r="DL110"/>
      <x:c r="DM110"/>
      <x:c r="DN110"/>
      <x:c r="DO110"/>
      <x:c r="DP110"/>
      <x:c r="DQ110"/>
      <x:c r="DR110"/>
      <x:c r="DS110"/>
      <x:c r="DT110"/>
      <x:c r="DU110"/>
      <x:c r="DV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 s="149"/>
      <x:c r="AA111" s="1582" t="str">
        <x:f t="shared" ref="AA111:AA116" si="110">LOOKUP(K29,$T$97:$Z$110)</x:f>
      </x:c>
      <x:c r="AB111" s="149"/>
      <x:c r="AC111" s="149"/>
      <x:c r="AD111" s="149"/>
      <x:c r="AE111" s="149"/>
      <x:c r="AF111" s="149"/>
      <x:c r="AG111" s="149"/>
      <x:c r="AH111" s="149"/>
      <x:c r="AI111" s="149"/>
      <x:c r="AJ111" s="149"/>
      <x:c r="AK111" s="149"/>
      <x:c r="AL111" s="149"/>
      <x:c r="AM111" s="149"/>
      <x:c r="AN111" s="149"/>
      <x:c r="AO111" s="149"/>
      <x:c r="AP111" s="149"/>
      <x:c r="AQ111" s="149"/>
      <x:c r="AR111" s="149"/>
      <x:c r="AS111" s="149"/>
      <x:c r="AT111" s="149"/>
      <x:c r="AU111" s="149"/>
      <x:c r="AV111" s="149"/>
      <x:c r="AW111" s="149"/>
      <x:c r="AX111" s="149"/>
      <x:c r="AY111" s="149"/>
      <x:c r="AZ111" s="149"/>
      <x:c r="BA111" s="149"/>
      <x:c r="BB111" s="149"/>
      <x:c r="BC111" s="149"/>
      <x:c r="BD111" s="149"/>
      <x:c r="BE111" s="149"/>
      <x:c r="BF111" s="149"/>
      <x:c r="BG111" s="149"/>
      <x:c r="BH111" s="149"/>
      <x:c r="BI111" s="149"/>
      <x:c r="BJ111" s="149"/>
      <x:c r="BK111" s="149"/>
      <x:c r="BL111" s="149"/>
      <x:c r="BM111" s="149"/>
      <x:c r="BN111" s="149"/>
      <x:c r="BO111" s="149"/>
      <x:c r="BP111" s="149"/>
      <x:c r="BQ111" s="149"/>
      <x:c r="BR111" s="149"/>
      <x:c r="BS111" s="149"/>
      <x:c r="BT111" s="149"/>
      <x:c r="BU111" s="149"/>
      <x:c r="BV111" s="149"/>
      <x:c r="BW111" s="149"/>
      <x:c r="BX111" s="149"/>
      <x:c r="BY111" s="149"/>
      <x:c r="BZ111" s="149"/>
      <x:c r="CA111" s="149"/>
      <x:c r="CB111" s="149"/>
      <x:c r="CC111" s="149"/>
      <x:c r="CD111" s="149"/>
      <x:c r="CE111" s="149"/>
      <x:c r="CF111" s="149"/>
      <x:c r="CG111" s="149"/>
      <x:c r="CH111" s="149"/>
      <x:c r="CI111" s="149"/>
      <x:c r="CJ111" s="149"/>
      <x:c r="CK111" s="149"/>
      <x:c r="CL111" s="149"/>
      <x:c r="CM111" s="149"/>
      <x:c r="CN111" s="149"/>
      <x:c r="CO111" s="149"/>
      <x:c r="CP111" s="149"/>
      <x:c r="CQ111" s="149"/>
      <x:c r="CR111" s="149"/>
      <x:c r="CS111" s="149"/>
      <x:c r="CT111" s="149"/>
      <x:c r="CU111" s="149"/>
      <x:c r="CV111" s="149"/>
      <x:c r="CW111" s="149"/>
      <x:c r="CX111" s="149"/>
      <x:c r="CY111" s="149"/>
      <x:c r="CZ111" s="149"/>
      <x:c r="DA111" s="149"/>
      <x:c r="DB111" s="149"/>
      <x:c r="DC111" s="149"/>
      <x:c r="DD111" s="149"/>
      <x:c r="DE111" s="149"/>
      <x:c r="DF111" s="149"/>
      <x:c r="DG111" s="149"/>
      <x:c r="DH111" s="149"/>
      <x:c r="DI111" s="149"/>
      <x:c r="DJ111"/>
      <x:c r="DK111"/>
      <x:c r="DL111"/>
      <x:c r="DM111"/>
      <x:c r="DN111"/>
      <x:c r="DO111"/>
      <x:c r="DP111"/>
      <x:c r="DQ111"/>
      <x:c r="DR111"/>
      <x:c r="DS111"/>
      <x:c r="DT111"/>
      <x:c r="DU111"/>
      <x:c r="DV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 s="149"/>
      <x:c r="AA112" s="1582" t="str">
        <x:f t="shared" si="110"/>
        <x:v>#N/A</x:v>
      </x:c>
      <x:c r="AB112" s="149"/>
      <x:c r="AC112" s="149"/>
      <x:c r="AD112" s="149"/>
      <x:c r="AE112" s="149"/>
      <x:c r="AF112" s="149"/>
      <x:c r="AG112" s="149"/>
      <x:c r="AH112" s="149"/>
      <x:c r="AI112" s="149"/>
      <x:c r="AJ112" s="149"/>
      <x:c r="AK112" s="149"/>
      <x:c r="AL112" s="149"/>
      <x:c r="AM112" s="149"/>
      <x:c r="AN112" s="149"/>
      <x:c r="AO112" s="149"/>
      <x:c r="AP112" s="149"/>
      <x:c r="AQ112" s="149"/>
      <x:c r="AR112" s="149"/>
      <x:c r="AS112" s="149"/>
      <x:c r="AT112" s="149"/>
      <x:c r="AU112" s="149"/>
      <x:c r="AV112" s="149"/>
      <x:c r="AW112" s="149"/>
      <x:c r="AX112" s="149"/>
      <x:c r="AY112" s="149"/>
      <x:c r="AZ112" s="149"/>
      <x:c r="BA112" s="149"/>
      <x:c r="BB112" s="149"/>
      <x:c r="BC112" s="149"/>
      <x:c r="BD112" s="149"/>
      <x:c r="BE112" s="149"/>
      <x:c r="BF112" s="149"/>
      <x:c r="BG112" s="149"/>
      <x:c r="BH112" s="149"/>
      <x:c r="BI112" s="149"/>
      <x:c r="BJ112" s="149"/>
      <x:c r="BK112" s="149"/>
      <x:c r="BL112" s="149"/>
      <x:c r="BM112" s="149"/>
      <x:c r="BN112" s="149"/>
      <x:c r="BO112" s="149"/>
      <x:c r="BP112" s="149"/>
      <x:c r="BQ112" s="149"/>
      <x:c r="BR112" s="149"/>
      <x:c r="BS112" s="149"/>
      <x:c r="BT112" s="149"/>
      <x:c r="BU112" s="149"/>
      <x:c r="BV112" s="149"/>
      <x:c r="BW112" s="149"/>
      <x:c r="BX112" s="149"/>
      <x:c r="BY112" s="149"/>
      <x:c r="BZ112" s="149"/>
      <x:c r="CA112" s="149"/>
      <x:c r="CB112" s="149"/>
      <x:c r="CC112" s="149"/>
      <x:c r="CD112" s="149"/>
      <x:c r="CE112" s="149"/>
      <x:c r="CF112" s="149"/>
      <x:c r="CG112" s="149"/>
      <x:c r="CH112" s="149"/>
      <x:c r="CI112" s="149"/>
      <x:c r="CJ112" s="149"/>
      <x:c r="CK112" s="149"/>
      <x:c r="CL112" s="149"/>
      <x:c r="CM112" s="149"/>
      <x:c r="CN112" s="149"/>
      <x:c r="CO112" s="149"/>
      <x:c r="CP112" s="149"/>
      <x:c r="CQ112" s="149"/>
      <x:c r="CR112" s="149"/>
      <x:c r="CS112" s="149"/>
      <x:c r="CT112" s="149"/>
      <x:c r="CU112" s="149"/>
      <x:c r="CV112" s="149"/>
      <x:c r="CW112" s="149"/>
      <x:c r="CX112" s="149"/>
      <x:c r="CY112" s="149"/>
      <x:c r="CZ112" s="149"/>
      <x:c r="DA112" s="149"/>
      <x:c r="DB112" s="149"/>
      <x:c r="DC112" s="149"/>
      <x:c r="DD112" s="149"/>
      <x:c r="DE112" s="149"/>
      <x:c r="DF112" s="149"/>
      <x:c r="DG112" s="149"/>
      <x:c r="DH112" s="149"/>
      <x:c r="DI112" s="149"/>
      <x:c r="DJ112"/>
      <x:c r="DK112"/>
      <x:c r="DL112"/>
      <x:c r="DM112"/>
      <x:c r="DN112"/>
      <x:c r="DO112"/>
      <x:c r="DP112"/>
      <x:c r="DQ112"/>
      <x:c r="DR112"/>
      <x:c r="DS112"/>
      <x:c r="DT112"/>
      <x:c r="DU112"/>
      <x:c r="DV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 s="149"/>
      <x:c r="AA113" s="1582" t="str">
        <x:f t="shared" si="110"/>
        <x:v>#N/A</x:v>
      </x:c>
      <x:c r="AB113" s="149"/>
      <x:c r="AC113" s="149"/>
      <x:c r="AD113" s="149"/>
      <x:c r="AE113" s="149"/>
      <x:c r="AF113" s="149"/>
      <x:c r="AG113" s="149"/>
      <x:c r="AH113" s="149"/>
      <x:c r="AI113" s="149"/>
      <x:c r="AJ113" s="149"/>
      <x:c r="AK113" s="149"/>
      <x:c r="AL113" s="149"/>
      <x:c r="AM113" s="149"/>
      <x:c r="AN113" s="149"/>
      <x:c r="AO113" s="149"/>
      <x:c r="AP113" s="149"/>
      <x:c r="AQ113" s="149"/>
      <x:c r="AR113" s="149"/>
      <x:c r="AS113" s="149"/>
      <x:c r="AT113" s="149"/>
      <x:c r="AU113" s="149"/>
      <x:c r="AV113" s="149"/>
      <x:c r="AW113" s="149"/>
      <x:c r="AX113" s="149"/>
      <x:c r="AY113" s="149"/>
      <x:c r="AZ113" s="149"/>
      <x:c r="BA113" s="149"/>
      <x:c r="BB113" s="149"/>
      <x:c r="BC113" s="149"/>
      <x:c r="BD113" s="149"/>
      <x:c r="BE113" s="149"/>
      <x:c r="BF113" s="149"/>
      <x:c r="BG113" s="149"/>
      <x:c r="BH113" s="149"/>
      <x:c r="BI113" s="149"/>
      <x:c r="BJ113" s="149"/>
      <x:c r="BK113" s="149"/>
      <x:c r="BL113" s="149"/>
      <x:c r="BM113" s="149"/>
      <x:c r="BN113" s="149"/>
      <x:c r="BO113" s="149"/>
      <x:c r="BP113" s="149"/>
      <x:c r="BQ113" s="149"/>
      <x:c r="BR113" s="149"/>
      <x:c r="BS113" s="149"/>
      <x:c r="BT113" s="149"/>
      <x:c r="BU113" s="149"/>
      <x:c r="BV113" s="149"/>
      <x:c r="BW113" s="149"/>
      <x:c r="BX113" s="149"/>
      <x:c r="BY113" s="149"/>
      <x:c r="BZ113" s="149"/>
      <x:c r="CA113" s="149"/>
      <x:c r="CB113" s="149"/>
      <x:c r="CC113" s="149"/>
      <x:c r="CD113" s="149"/>
      <x:c r="CE113" s="149"/>
      <x:c r="CF113" s="149"/>
      <x:c r="CG113" s="149"/>
      <x:c r="CH113" s="149"/>
      <x:c r="CI113" s="149"/>
      <x:c r="CJ113" s="149"/>
      <x:c r="CK113" s="149"/>
      <x:c r="CL113" s="149"/>
      <x:c r="CM113" s="149"/>
      <x:c r="CN113" s="149"/>
      <x:c r="CO113" s="149"/>
      <x:c r="CP113" s="149"/>
      <x:c r="CQ113" s="149"/>
      <x:c r="CR113" s="149"/>
      <x:c r="CS113" s="149"/>
      <x:c r="CT113" s="149"/>
      <x:c r="CU113" s="149"/>
      <x:c r="CV113" s="149"/>
      <x:c r="CW113" s="149"/>
      <x:c r="CX113" s="149"/>
      <x:c r="CY113" s="149"/>
      <x:c r="CZ113" s="149"/>
      <x:c r="DA113" s="149"/>
      <x:c r="DB113" s="149"/>
      <x:c r="DC113" s="149"/>
      <x:c r="DD113" s="149"/>
      <x:c r="DE113" s="149"/>
      <x:c r="DF113" s="149"/>
      <x:c r="DG113" s="149"/>
      <x:c r="DH113" s="149"/>
      <x:c r="DI113" s="149"/>
      <x:c r="DJ113"/>
      <x:c r="DK113"/>
      <x:c r="DL113"/>
      <x:c r="DM113"/>
      <x:c r="DN113"/>
      <x:c r="DO113"/>
      <x:c r="DP113"/>
      <x:c r="DQ113"/>
      <x:c r="DR113"/>
      <x:c r="DS113"/>
      <x:c r="DT113"/>
      <x:c r="DU113"/>
      <x:c r="DV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 s="149"/>
      <x:c r="AA114" s="1582" t="str">
        <x:f t="shared" si="110"/>
        <x:v>#N/A</x:v>
      </x:c>
      <x:c r="AB114" s="149"/>
      <x:c r="AC114" s="149"/>
      <x:c r="AD114" s="149"/>
      <x:c r="AE114" s="149"/>
      <x:c r="AF114" s="149"/>
      <x:c r="AG114" s="149"/>
      <x:c r="AH114" s="149"/>
      <x:c r="AI114" s="149"/>
      <x:c r="AJ114" s="149"/>
      <x:c r="AK114" s="149"/>
      <x:c r="AL114" s="149"/>
      <x:c r="AM114" s="149"/>
      <x:c r="AN114" s="149"/>
      <x:c r="AO114" s="149"/>
      <x:c r="AP114" s="149"/>
      <x:c r="AQ114" s="149"/>
      <x:c r="AR114" s="149"/>
      <x:c r="AS114" s="149"/>
      <x:c r="AT114" s="149"/>
      <x:c r="AU114" s="149"/>
      <x:c r="AV114" s="149"/>
      <x:c r="AW114" s="149"/>
      <x:c r="AX114" s="149"/>
      <x:c r="AY114" s="149"/>
      <x:c r="AZ114" s="149"/>
      <x:c r="BA114" s="149"/>
      <x:c r="BB114" s="149"/>
      <x:c r="BC114" s="149"/>
      <x:c r="BD114" s="149"/>
      <x:c r="BE114" s="149"/>
      <x:c r="BF114" s="149"/>
      <x:c r="BG114" s="149"/>
      <x:c r="BH114" s="149"/>
      <x:c r="BI114" s="149"/>
      <x:c r="BJ114" s="149"/>
      <x:c r="BK114" s="149"/>
      <x:c r="BL114" s="149"/>
      <x:c r="BM114" s="149"/>
      <x:c r="BN114" s="149"/>
      <x:c r="BO114" s="149"/>
      <x:c r="BP114" s="149"/>
      <x:c r="BQ114" s="149"/>
      <x:c r="BR114" s="149"/>
      <x:c r="BS114" s="149"/>
      <x:c r="BT114" s="149"/>
      <x:c r="BU114" s="149"/>
      <x:c r="BV114" s="149"/>
      <x:c r="BW114" s="149"/>
      <x:c r="BX114" s="149"/>
      <x:c r="BY114" s="149"/>
      <x:c r="BZ114" s="149"/>
      <x:c r="CA114" s="149"/>
      <x:c r="CB114" s="149"/>
      <x:c r="CC114" s="149"/>
      <x:c r="CD114" s="149"/>
      <x:c r="CE114" s="149"/>
      <x:c r="CF114" s="149"/>
      <x:c r="CG114" s="149"/>
      <x:c r="CH114" s="149"/>
      <x:c r="CI114" s="149"/>
      <x:c r="CJ114" s="149"/>
      <x:c r="CK114" s="149"/>
      <x:c r="CL114" s="149"/>
      <x:c r="CM114" s="149"/>
      <x:c r="CN114" s="149"/>
      <x:c r="CO114" s="149"/>
      <x:c r="CP114" s="149"/>
      <x:c r="CQ114" s="149"/>
      <x:c r="CR114" s="149"/>
      <x:c r="CS114" s="149"/>
      <x:c r="CT114" s="149"/>
      <x:c r="CU114" s="149"/>
      <x:c r="CV114" s="149"/>
      <x:c r="CW114" s="149"/>
      <x:c r="CX114" s="149"/>
      <x:c r="CY114" s="149"/>
      <x:c r="CZ114" s="149"/>
      <x:c r="DA114" s="149"/>
      <x:c r="DB114" s="149"/>
      <x:c r="DC114" s="149"/>
      <x:c r="DD114" s="149"/>
      <x:c r="DE114" s="149"/>
      <x:c r="DF114" s="149"/>
      <x:c r="DG114" s="149"/>
      <x:c r="DH114" s="149"/>
      <x:c r="DI114" s="149"/>
      <x:c r="DJ114"/>
      <x:c r="DK114"/>
      <x:c r="DL114"/>
      <x:c r="DM114"/>
      <x:c r="DN114"/>
      <x:c r="DO114"/>
      <x:c r="DP114"/>
      <x:c r="DQ114"/>
      <x:c r="DR114"/>
      <x:c r="DS114"/>
      <x:c r="DT114"/>
      <x:c r="DU114"/>
      <x:c r="DV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 s="149"/>
      <x:c r="AA115" s="1582" t="str">
        <x:f t="shared" si="110"/>
        <x:v>#N/A</x:v>
      </x:c>
      <x:c r="AB115" s="149"/>
      <x:c r="AC115" s="149"/>
      <x:c r="AD115" s="149"/>
      <x:c r="AE115" s="149"/>
      <x:c r="AF115" s="149"/>
      <x:c r="AG115" s="149"/>
      <x:c r="AH115" s="149"/>
      <x:c r="AI115" s="149"/>
      <x:c r="AJ115" s="149"/>
      <x:c r="AK115" s="149"/>
      <x:c r="AL115" s="149"/>
      <x:c r="AM115" s="149"/>
      <x:c r="AN115" s="149"/>
      <x:c r="AO115" s="149"/>
      <x:c r="AP115" s="149"/>
      <x:c r="AQ115" s="149"/>
      <x:c r="AR115" s="149"/>
      <x:c r="AS115" s="149"/>
      <x:c r="AT115" s="149"/>
      <x:c r="AU115" s="149"/>
      <x:c r="AV115" s="149"/>
      <x:c r="AW115" s="149"/>
      <x:c r="AX115" s="149"/>
      <x:c r="AY115" s="149"/>
      <x:c r="AZ115" s="149"/>
      <x:c r="BA115" s="149"/>
      <x:c r="BB115" s="149"/>
      <x:c r="BC115" s="149"/>
      <x:c r="BD115" s="149"/>
      <x:c r="BE115" s="149"/>
      <x:c r="BF115" s="149"/>
      <x:c r="BG115" s="149"/>
      <x:c r="BH115" s="149"/>
      <x:c r="BI115" s="149"/>
      <x:c r="BJ115" s="149"/>
      <x:c r="BK115" s="149"/>
      <x:c r="BL115" s="149"/>
      <x:c r="BM115" s="149"/>
      <x:c r="BN115" s="149"/>
      <x:c r="BO115" s="149"/>
      <x:c r="BP115" s="149"/>
      <x:c r="BQ115" s="149"/>
      <x:c r="BR115" s="149"/>
      <x:c r="BS115" s="149"/>
      <x:c r="BT115" s="149"/>
      <x:c r="BU115" s="149"/>
      <x:c r="BV115" s="149"/>
      <x:c r="BW115" s="149"/>
      <x:c r="BX115" s="149"/>
      <x:c r="BY115" s="149"/>
      <x:c r="BZ115" s="149"/>
      <x:c r="CA115" s="149"/>
      <x:c r="CB115" s="149"/>
      <x:c r="CC115" s="149"/>
      <x:c r="CD115" s="149"/>
      <x:c r="CE115" s="149"/>
      <x:c r="CF115" s="149"/>
      <x:c r="CG115" s="149"/>
      <x:c r="CH115" s="149"/>
      <x:c r="CI115" s="149"/>
      <x:c r="CJ115" s="149"/>
      <x:c r="CK115" s="149"/>
      <x:c r="CL115" s="149"/>
      <x:c r="CM115" s="149"/>
      <x:c r="CN115" s="149"/>
      <x:c r="CO115" s="149"/>
      <x:c r="CP115" s="149"/>
      <x:c r="CQ115" s="149"/>
      <x:c r="CR115" s="149"/>
      <x:c r="CS115" s="149"/>
      <x:c r="CT115" s="149"/>
      <x:c r="CU115" s="149"/>
      <x:c r="CV115" s="149"/>
      <x:c r="CW115" s="149"/>
      <x:c r="CX115" s="149"/>
      <x:c r="CY115" s="149"/>
      <x:c r="CZ115" s="149"/>
      <x:c r="DA115" s="149"/>
      <x:c r="DB115" s="149"/>
      <x:c r="DC115" s="149"/>
      <x:c r="DD115" s="149"/>
      <x:c r="DE115" s="149"/>
      <x:c r="DF115" s="149"/>
      <x:c r="DG115" s="149"/>
      <x:c r="DH115" s="149"/>
      <x:c r="DI115" s="149"/>
      <x:c r="DJ115"/>
      <x:c r="DK115"/>
      <x:c r="DL115"/>
      <x:c r="DM115"/>
      <x:c r="DN115"/>
      <x:c r="DO115"/>
      <x:c r="DP115"/>
      <x:c r="DQ115"/>
      <x:c r="DR115"/>
      <x:c r="DS115"/>
      <x:c r="DT115"/>
      <x:c r="DU115"/>
      <x:c r="DV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 s="149"/>
      <x:c r="AA116" s="1582" t="str">
        <x:f t="shared" si="110"/>
        <x:v>#N/A</x:v>
      </x:c>
      <x:c r="AB116" s="149"/>
      <x:c r="AC116" s="149"/>
      <x:c r="AD116" s="149"/>
      <x:c r="AE116" s="149"/>
      <x:c r="AF116" s="149"/>
      <x:c r="AG116" s="149"/>
      <x:c r="AH116" s="149"/>
      <x:c r="AI116" s="149"/>
      <x:c r="AJ116" s="149"/>
      <x:c r="AK116" s="149"/>
      <x:c r="AL116" s="149"/>
      <x:c r="AM116" s="149"/>
      <x:c r="AN116" s="149"/>
      <x:c r="AO116" s="149"/>
      <x:c r="AP116" s="149"/>
      <x:c r="AQ116" s="149"/>
      <x:c r="AR116" s="149"/>
      <x:c r="AS116" s="149"/>
      <x:c r="AT116" s="149"/>
      <x:c r="AU116" s="149"/>
      <x:c r="AV116" s="149"/>
      <x:c r="AW116" s="149"/>
      <x:c r="AX116" s="149"/>
      <x:c r="AY116" s="149"/>
      <x:c r="AZ116" s="149"/>
      <x:c r="BA116" s="149"/>
      <x:c r="BB116" s="149"/>
      <x:c r="BC116" s="149"/>
      <x:c r="BD116" s="149"/>
      <x:c r="BE116" s="149"/>
      <x:c r="BF116" s="149"/>
      <x:c r="BG116" s="149"/>
      <x:c r="BH116" s="149"/>
      <x:c r="BI116" s="149"/>
      <x:c r="BJ116" s="149"/>
      <x:c r="BK116" s="149"/>
      <x:c r="BL116" s="149"/>
      <x:c r="BM116" s="149"/>
      <x:c r="BN116" s="149"/>
      <x:c r="BO116" s="149"/>
      <x:c r="BP116" s="149"/>
      <x:c r="BQ116" s="149"/>
      <x:c r="BR116" s="149"/>
      <x:c r="BS116" s="149"/>
      <x:c r="BT116" s="149"/>
      <x:c r="BU116" s="149"/>
      <x:c r="BV116" s="149"/>
      <x:c r="BW116" s="149"/>
      <x:c r="BX116" s="149"/>
      <x:c r="BY116" s="149"/>
      <x:c r="BZ116" s="149"/>
      <x:c r="CA116" s="149"/>
      <x:c r="CB116" s="149"/>
      <x:c r="CC116" s="149"/>
      <x:c r="CD116" s="149"/>
      <x:c r="CE116" s="149"/>
      <x:c r="CF116" s="149"/>
      <x:c r="CG116" s="149"/>
      <x:c r="CH116" s="149"/>
      <x:c r="CI116" s="149"/>
      <x:c r="CJ116" s="149"/>
      <x:c r="CK116" s="149"/>
      <x:c r="CL116" s="149"/>
      <x:c r="CM116" s="149"/>
      <x:c r="CN116" s="149"/>
      <x:c r="CO116" s="149"/>
      <x:c r="CP116" s="149"/>
      <x:c r="CQ116" s="149"/>
      <x:c r="CR116" s="149"/>
      <x:c r="CS116" s="149"/>
      <x:c r="CT116" s="149"/>
      <x:c r="CU116" s="149"/>
      <x:c r="CV116" s="149"/>
      <x:c r="CW116" s="149"/>
      <x:c r="CX116" s="149"/>
      <x:c r="CY116" s="149"/>
      <x:c r="CZ116" s="149"/>
      <x:c r="DA116" s="149"/>
      <x:c r="DB116" s="149"/>
      <x:c r="DC116" s="149"/>
      <x:c r="DD116" s="149"/>
      <x:c r="DE116" s="149"/>
      <x:c r="DF116" s="149"/>
      <x:c r="DG116" s="149"/>
      <x:c r="DH116" s="149"/>
      <x:c r="DI116" s="149"/>
      <x:c r="DJ116"/>
      <x:c r="DK116"/>
      <x:c r="DL116"/>
      <x:c r="DM116"/>
      <x:c r="DN116"/>
      <x:c r="DO116"/>
      <x:c r="DP116"/>
      <x:c r="DQ116"/>
      <x:c r="DR116"/>
      <x:c r="DS116"/>
      <x:c r="DT116"/>
      <x:c r="DU116"/>
      <x:c r="DV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 s="149"/>
      <x:c r="AA117" s="149"/>
      <x:c r="AB117" s="149"/>
      <x:c r="AC117" s="149"/>
      <x:c r="AD117" s="149"/>
      <x:c r="AE117" s="149"/>
      <x:c r="AF117" s="149"/>
      <x:c r="AG117" s="149"/>
      <x:c r="AH117" s="149"/>
      <x:c r="AI117" s="149"/>
      <x:c r="AJ117" s="149"/>
      <x:c r="AK117" s="149"/>
      <x:c r="AL117" s="149"/>
      <x:c r="AM117" s="149"/>
      <x:c r="AN117" s="149"/>
      <x:c r="AO117" s="149"/>
      <x:c r="AP117" s="149"/>
      <x:c r="AQ117" s="149"/>
      <x:c r="AR117" s="149"/>
      <x:c r="AS117" s="149"/>
      <x:c r="AT117" s="149"/>
      <x:c r="AU117" s="149"/>
      <x:c r="AV117" s="149"/>
      <x:c r="AW117" s="149"/>
      <x:c r="AX117" s="149"/>
      <x:c r="AY117" s="149"/>
      <x:c r="AZ117" s="149"/>
      <x:c r="BA117" s="149"/>
      <x:c r="BB117" s="149"/>
      <x:c r="BC117" s="149"/>
      <x:c r="BD117" s="149"/>
      <x:c r="BE117" s="149"/>
      <x:c r="BF117" s="149"/>
      <x:c r="BG117" s="149"/>
      <x:c r="BH117" s="149"/>
      <x:c r="BI117" s="149"/>
      <x:c r="BJ117" s="149"/>
      <x:c r="BK117" s="149"/>
      <x:c r="BL117" s="149"/>
      <x:c r="BM117" s="149"/>
      <x:c r="BN117" s="149"/>
      <x:c r="BO117" s="149"/>
      <x:c r="BP117" s="149"/>
      <x:c r="BQ117" s="149"/>
      <x:c r="BR117" s="149"/>
      <x:c r="BS117" s="149"/>
      <x:c r="BT117" s="149"/>
      <x:c r="BU117" s="149"/>
      <x:c r="BV117" s="149"/>
      <x:c r="BW117" s="149"/>
      <x:c r="BX117" s="149"/>
      <x:c r="BY117" s="149"/>
      <x:c r="BZ117" s="149"/>
      <x:c r="CA117" s="149"/>
      <x:c r="CB117" s="149"/>
      <x:c r="CC117" s="149"/>
      <x:c r="CD117" s="149"/>
      <x:c r="CE117" s="149"/>
      <x:c r="CF117" s="149"/>
      <x:c r="CG117" s="149"/>
      <x:c r="CH117" s="149"/>
      <x:c r="CI117" s="149"/>
      <x:c r="CJ117" s="149"/>
      <x:c r="CK117" s="149"/>
      <x:c r="CL117" s="149"/>
      <x:c r="CM117" s="149"/>
      <x:c r="CN117" s="149"/>
      <x:c r="CO117" s="149"/>
      <x:c r="CP117" s="149"/>
      <x:c r="CQ117" s="149"/>
      <x:c r="CR117" s="149"/>
      <x:c r="CS117" s="149"/>
      <x:c r="CT117" s="149"/>
      <x:c r="CU117" s="149"/>
      <x:c r="CV117" s="149"/>
      <x:c r="CW117" s="149"/>
      <x:c r="CX117" s="149"/>
      <x:c r="CY117" s="149"/>
      <x:c r="CZ117" s="149"/>
      <x:c r="DA117" s="149"/>
      <x:c r="DB117" s="149"/>
      <x:c r="DC117" s="149"/>
      <x:c r="DD117" s="149"/>
      <x:c r="DE117" s="149"/>
      <x:c r="DF117" s="149"/>
      <x:c r="DG117" s="149"/>
      <x:c r="DH117" s="149"/>
      <x:c r="DI117" s="149"/>
      <x:c r="DJ117"/>
      <x:c r="DK117"/>
      <x:c r="DL117"/>
      <x:c r="DM117"/>
      <x:c r="DN117"/>
      <x:c r="DO117"/>
      <x:c r="DP117"/>
      <x:c r="DQ117"/>
      <x:c r="DR117"/>
      <x:c r="DS117"/>
      <x:c r="DT117"/>
      <x:c r="DU117"/>
      <x:c r="DV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 s="149"/>
      <x:c r="AA118" s="149"/>
      <x:c r="AB118" s="149"/>
      <x:c r="AC118" s="149"/>
      <x:c r="AD118" s="149"/>
      <x:c r="AE118" s="149"/>
      <x:c r="AF118" s="149"/>
      <x:c r="AG118" s="149"/>
      <x:c r="AH118" s="149"/>
      <x:c r="AI118" s="149"/>
      <x:c r="AJ118" s="149"/>
      <x:c r="AK118" s="149"/>
      <x:c r="AL118" s="149"/>
      <x:c r="AM118" s="149"/>
      <x:c r="AN118" s="149"/>
      <x:c r="AO118" s="149"/>
      <x:c r="AP118" s="149"/>
      <x:c r="AQ118" s="149"/>
      <x:c r="AR118" s="149"/>
      <x:c r="AS118" s="149"/>
      <x:c r="AT118" s="149"/>
      <x:c r="AU118" s="149"/>
      <x:c r="AV118" s="149"/>
      <x:c r="AW118" s="149"/>
      <x:c r="AX118" s="149"/>
      <x:c r="AY118" s="149"/>
      <x:c r="AZ118" s="149"/>
      <x:c r="BA118" s="149"/>
      <x:c r="BB118" s="149"/>
      <x:c r="BC118" s="149"/>
      <x:c r="BD118" s="149"/>
      <x:c r="BE118" s="149"/>
      <x:c r="BF118" s="149"/>
      <x:c r="BG118" s="149"/>
      <x:c r="BH118" s="149"/>
      <x:c r="BI118" s="149"/>
      <x:c r="BJ118" s="149"/>
      <x:c r="BK118" s="149"/>
      <x:c r="BL118" s="149"/>
      <x:c r="BM118" s="149"/>
      <x:c r="BN118" s="149"/>
      <x:c r="BO118" s="149"/>
      <x:c r="BP118" s="149"/>
      <x:c r="BQ118" s="149"/>
      <x:c r="BR118" s="149"/>
      <x:c r="BS118" s="149"/>
      <x:c r="BT118" s="149"/>
      <x:c r="BU118" s="149"/>
      <x:c r="BV118" s="149"/>
      <x:c r="BW118" s="149"/>
      <x:c r="BX118" s="149"/>
      <x:c r="BY118" s="149"/>
      <x:c r="BZ118" s="149"/>
      <x:c r="CA118" s="149"/>
      <x:c r="CB118" s="149"/>
      <x:c r="CC118" s="149"/>
      <x:c r="CD118" s="149"/>
      <x:c r="CE118" s="149"/>
      <x:c r="CF118" s="149"/>
      <x:c r="CG118" s="149"/>
      <x:c r="CH118" s="149"/>
      <x:c r="CI118" s="149"/>
      <x:c r="CJ118" s="149"/>
      <x:c r="CK118" s="149"/>
      <x:c r="CL118" s="149"/>
      <x:c r="CM118" s="149"/>
      <x:c r="CN118" s="149"/>
      <x:c r="CO118" s="149"/>
      <x:c r="CP118" s="149"/>
      <x:c r="CQ118" s="149"/>
      <x:c r="CR118" s="149"/>
      <x:c r="CS118" s="149"/>
      <x:c r="CT118" s="149"/>
      <x:c r="CU118" s="149"/>
      <x:c r="CV118" s="149"/>
      <x:c r="CW118" s="149"/>
      <x:c r="CX118" s="149"/>
      <x:c r="CY118" s="149"/>
      <x:c r="CZ118" s="149"/>
      <x:c r="DA118" s="149"/>
      <x:c r="DB118" s="149"/>
      <x:c r="DC118" s="149"/>
      <x:c r="DD118" s="149"/>
      <x:c r="DE118" s="149"/>
      <x:c r="DF118" s="149"/>
      <x:c r="DG118" s="149"/>
      <x:c r="DH118" s="149"/>
      <x:c r="DI118" s="149"/>
      <x:c r="DJ118"/>
      <x:c r="DK118"/>
      <x:c r="DL118"/>
      <x:c r="DM118"/>
      <x:c r="DN118"/>
      <x:c r="DO118"/>
      <x:c r="DP118"/>
      <x:c r="DQ118"/>
      <x:c r="DR118"/>
      <x:c r="DS118"/>
      <x:c r="DT118"/>
      <x:c r="DU118"/>
      <x:c r="DV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 s="149"/>
      <x:c r="AA119" s="149"/>
      <x:c r="AB119" s="149"/>
      <x:c r="AC119" s="149"/>
      <x:c r="AD119" s="149"/>
      <x:c r="AE119" s="149"/>
      <x:c r="AF119" s="149"/>
      <x:c r="AG119" s="149"/>
      <x:c r="AH119" s="149"/>
      <x:c r="AI119" s="149"/>
      <x:c r="AJ119" s="149"/>
      <x:c r="AK119" s="149"/>
      <x:c r="AL119" s="149"/>
      <x:c r="AM119" s="149"/>
      <x:c r="AN119" s="149"/>
      <x:c r="AO119" s="149"/>
      <x:c r="AP119" s="149"/>
      <x:c r="AQ119" s="149"/>
      <x:c r="AR119" s="149"/>
      <x:c r="AS119" s="149"/>
      <x:c r="AT119" s="149"/>
      <x:c r="AU119" s="149"/>
      <x:c r="AV119" s="149"/>
      <x:c r="AW119" s="149"/>
      <x:c r="AX119" s="149"/>
      <x:c r="AY119" s="149"/>
      <x:c r="AZ119" s="149"/>
      <x:c r="BA119" s="149"/>
      <x:c r="BB119" s="149"/>
      <x:c r="BC119" s="149"/>
      <x:c r="BD119" s="149"/>
      <x:c r="BE119" s="149"/>
      <x:c r="BF119" s="149"/>
      <x:c r="BG119" s="149"/>
      <x:c r="BH119" s="149"/>
      <x:c r="BI119" s="149"/>
      <x:c r="BJ119" s="149"/>
      <x:c r="BK119" s="149"/>
      <x:c r="BL119" s="149"/>
      <x:c r="BM119" s="149"/>
      <x:c r="BN119" s="149"/>
      <x:c r="BO119" s="149"/>
      <x:c r="BP119" s="149"/>
      <x:c r="BQ119" s="149"/>
      <x:c r="BR119" s="149"/>
      <x:c r="BS119" s="149"/>
      <x:c r="BT119" s="149"/>
      <x:c r="BU119" s="149"/>
      <x:c r="BV119" s="149"/>
      <x:c r="BW119" s="149"/>
      <x:c r="BX119" s="149"/>
      <x:c r="BY119" s="149"/>
      <x:c r="BZ119" s="149"/>
      <x:c r="CA119" s="149"/>
      <x:c r="CB119" s="149"/>
      <x:c r="CC119" s="149"/>
      <x:c r="CD119" s="149"/>
      <x:c r="CE119" s="149"/>
      <x:c r="CF119" s="149"/>
      <x:c r="CG119" s="149"/>
      <x:c r="CH119" s="149"/>
      <x:c r="CI119" s="149"/>
      <x:c r="CJ119" s="149"/>
      <x:c r="CK119" s="149"/>
      <x:c r="CL119" s="149"/>
      <x:c r="CM119" s="149"/>
      <x:c r="CN119" s="149"/>
      <x:c r="CO119" s="149"/>
      <x:c r="CP119" s="149"/>
      <x:c r="CQ119" s="149"/>
      <x:c r="CR119" s="149"/>
      <x:c r="CS119" s="149"/>
      <x:c r="CT119" s="149"/>
      <x:c r="CU119" s="149"/>
      <x:c r="CV119" s="149"/>
      <x:c r="CW119" s="149"/>
      <x:c r="CX119" s="149"/>
      <x:c r="CY119" s="149"/>
      <x:c r="CZ119" s="149"/>
      <x:c r="DA119" s="149"/>
      <x:c r="DB119" s="149"/>
      <x:c r="DC119" s="149"/>
      <x:c r="DD119" s="149"/>
      <x:c r="DE119" s="149"/>
      <x:c r="DF119" s="149"/>
      <x:c r="DG119" s="149"/>
      <x:c r="DH119" s="149"/>
      <x:c r="DI119" s="149"/>
      <x:c r="DJ119"/>
      <x:c r="DK119"/>
      <x:c r="DL119"/>
      <x:c r="DM119"/>
      <x:c r="DN119"/>
      <x:c r="DO119"/>
      <x:c r="DP119"/>
      <x:c r="DQ119"/>
      <x:c r="DR119"/>
      <x:c r="DS119"/>
      <x:c r="DT119"/>
      <x:c r="DU119"/>
      <x:c r="DV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  <x:c r="BG120"/>
      <x:c r="BH120"/>
      <x:c r="BI120"/>
      <x:c r="BJ120"/>
      <x:c r="BK120"/>
      <x:c r="BL120"/>
      <x:c r="BM120"/>
      <x:c r="BN120"/>
      <x:c r="BO120"/>
      <x:c r="BP120"/>
      <x:c r="BQ120"/>
      <x:c r="BR120"/>
      <x:c r="BS120"/>
      <x:c r="BT120"/>
      <x:c r="BU120"/>
      <x:c r="BV120"/>
      <x:c r="BW120"/>
      <x:c r="BX120"/>
      <x:c r="BY120"/>
      <x:c r="BZ120"/>
      <x:c r="CA120"/>
      <x:c r="CB120"/>
      <x:c r="CC120"/>
      <x:c r="CD120"/>
      <x:c r="CE120"/>
      <x:c r="CF120"/>
      <x:c r="CG120"/>
      <x:c r="CH120"/>
      <x:c r="CI120"/>
      <x:c r="CJ120"/>
      <x:c r="CK120"/>
      <x:c r="CL120"/>
      <x:c r="CM120"/>
      <x:c r="CN120"/>
      <x:c r="CO120"/>
      <x:c r="CP120"/>
      <x:c r="CQ120"/>
      <x:c r="CR120"/>
      <x:c r="CS120"/>
      <x:c r="CT120"/>
      <x:c r="CU120"/>
      <x:c r="CV120"/>
      <x:c r="CW120"/>
      <x:c r="CX120"/>
      <x:c r="CY120"/>
      <x:c r="CZ120"/>
      <x:c r="DA120"/>
      <x:c r="DB120"/>
      <x:c r="DC120"/>
      <x:c r="DD120"/>
      <x:c r="DE120"/>
      <x:c r="DF120"/>
      <x:c r="DG120"/>
      <x:c r="DH120"/>
      <x:c r="DI120"/>
      <x:c r="DJ120"/>
      <x:c r="DK120"/>
      <x:c r="DL120"/>
      <x:c r="DM120"/>
      <x:c r="DN120"/>
      <x:c r="DO120"/>
      <x:c r="DP120"/>
      <x:c r="DQ120"/>
      <x:c r="DR120"/>
      <x:c r="DS120"/>
      <x:c r="DT120"/>
      <x:c r="DU120"/>
      <x:c r="DV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/>
      <x:c r="BO121"/>
      <x:c r="BP121"/>
      <x:c r="BQ121"/>
      <x:c r="BR121"/>
      <x:c r="BS121"/>
      <x:c r="BT121"/>
      <x:c r="BU121"/>
      <x:c r="BV121"/>
      <x:c r="BW121"/>
      <x:c r="BX121"/>
      <x:c r="BY121"/>
      <x:c r="BZ121"/>
      <x:c r="CA121"/>
      <x:c r="CB121"/>
      <x:c r="CC121"/>
      <x:c r="CD121"/>
      <x:c r="CE121"/>
      <x:c r="CF121"/>
      <x:c r="CG121"/>
      <x:c r="CH121"/>
      <x:c r="CI121"/>
      <x:c r="CJ121"/>
      <x:c r="CK121"/>
      <x:c r="CL121"/>
      <x:c r="CM121"/>
      <x:c r="CN121"/>
      <x:c r="CO121"/>
      <x:c r="CP121"/>
      <x:c r="CQ121"/>
      <x:c r="CR121"/>
      <x:c r="CS121"/>
      <x:c r="CT121"/>
      <x:c r="CU121"/>
      <x:c r="CV121"/>
      <x:c r="CW121"/>
      <x:c r="CX121"/>
      <x:c r="CY121"/>
      <x:c r="CZ121"/>
      <x:c r="DA121"/>
      <x:c r="DB121"/>
      <x:c r="DC121"/>
      <x:c r="DD121"/>
      <x:c r="DE121"/>
      <x:c r="DF121"/>
      <x:c r="DG121"/>
      <x:c r="DH121"/>
      <x:c r="DI121"/>
      <x:c r="DJ121"/>
      <x:c r="DK121"/>
      <x:c r="DL121"/>
      <x:c r="DM121"/>
      <x:c r="DN121"/>
      <x:c r="DO121"/>
      <x:c r="DP121"/>
      <x:c r="DQ121"/>
      <x:c r="DR121"/>
      <x:c r="DS121"/>
      <x:c r="DT121"/>
      <x:c r="DU121"/>
      <x:c r="DV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  <x:c r="BG122"/>
      <x:c r="BH122"/>
      <x:c r="BI122"/>
      <x:c r="BJ122"/>
      <x:c r="BK122"/>
      <x:c r="BL122"/>
      <x:c r="BM122"/>
      <x:c r="BN122"/>
      <x:c r="BO122"/>
      <x:c r="BP122"/>
      <x:c r="BQ122"/>
      <x:c r="BR122"/>
      <x:c r="BS122"/>
      <x:c r="BT122"/>
      <x:c r="BU122"/>
      <x:c r="BV122"/>
      <x:c r="BW122"/>
      <x:c r="BX122"/>
      <x:c r="BY122"/>
      <x:c r="BZ122"/>
      <x:c r="CA122"/>
      <x:c r="CB122"/>
      <x:c r="CC122"/>
      <x:c r="CD122"/>
      <x:c r="CE122"/>
      <x:c r="CF122"/>
      <x:c r="CG122"/>
      <x:c r="CH122"/>
      <x:c r="CI122"/>
      <x:c r="CJ122"/>
      <x:c r="CK122"/>
      <x:c r="CL122"/>
      <x:c r="CM122"/>
      <x:c r="CN122"/>
      <x:c r="CO122"/>
      <x:c r="CP122"/>
      <x:c r="CQ122"/>
      <x:c r="CR122"/>
      <x:c r="CS122"/>
      <x:c r="CT122"/>
      <x:c r="CU122"/>
      <x:c r="CV122"/>
      <x:c r="CW122"/>
      <x:c r="CX122"/>
      <x:c r="CY122"/>
      <x:c r="CZ122"/>
      <x:c r="DA122"/>
      <x:c r="DB122"/>
      <x:c r="DC122"/>
      <x:c r="DD122"/>
      <x:c r="DE122"/>
      <x:c r="DF122"/>
      <x:c r="DG122"/>
      <x:c r="DH122"/>
      <x:c r="DI122"/>
      <x:c r="DJ122"/>
      <x:c r="DK122"/>
      <x:c r="DL122"/>
      <x:c r="DM122"/>
      <x:c r="DN122"/>
      <x:c r="DO122"/>
      <x:c r="DP122"/>
      <x:c r="DQ122"/>
      <x:c r="DR122"/>
      <x:c r="DS122"/>
      <x:c r="DT122"/>
      <x:c r="DU122"/>
      <x:c r="DV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  <x:c r="BG123"/>
      <x:c r="BH123"/>
      <x:c r="BI123"/>
      <x:c r="BJ123"/>
      <x:c r="BK123"/>
      <x:c r="BL123"/>
      <x:c r="BM123"/>
      <x:c r="BN123"/>
      <x:c r="BO123"/>
      <x:c r="BP123"/>
      <x:c r="BQ123"/>
      <x:c r="BR123"/>
      <x:c r="BS123"/>
      <x:c r="BT123"/>
      <x:c r="BU123"/>
      <x:c r="BV123"/>
      <x:c r="BW123"/>
      <x:c r="BX123"/>
      <x:c r="BY123"/>
      <x:c r="BZ123"/>
      <x:c r="CA123"/>
      <x:c r="CB123"/>
      <x:c r="CC123"/>
      <x:c r="CD123"/>
      <x:c r="CE123"/>
      <x:c r="CF123"/>
      <x:c r="CG123"/>
      <x:c r="CH123"/>
      <x:c r="CI123"/>
      <x:c r="CJ123"/>
      <x:c r="CK123"/>
      <x:c r="CL123"/>
      <x:c r="CM123"/>
      <x:c r="CN123"/>
      <x:c r="CO123"/>
      <x:c r="CP123"/>
      <x:c r="CQ123"/>
      <x:c r="CR123"/>
      <x:c r="CS123"/>
      <x:c r="CT123"/>
      <x:c r="CU123"/>
      <x:c r="CV123"/>
      <x:c r="CW123"/>
      <x:c r="CX123"/>
      <x:c r="CY123"/>
      <x:c r="CZ123"/>
      <x:c r="DA123"/>
      <x:c r="DB123"/>
      <x:c r="DC123"/>
      <x:c r="DD123"/>
      <x:c r="DE123"/>
      <x:c r="DF123"/>
      <x:c r="DG123"/>
      <x:c r="DH123"/>
      <x:c r="DI123"/>
      <x:c r="DJ123"/>
      <x:c r="DK123"/>
      <x:c r="DL123"/>
      <x:c r="DM123"/>
      <x:c r="DN123"/>
      <x:c r="DO123"/>
      <x:c r="DP123"/>
      <x:c r="DQ123"/>
      <x:c r="DR123"/>
      <x:c r="DS123"/>
      <x:c r="DT123"/>
      <x:c r="DU123"/>
      <x:c r="DV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/>
      <x:c r="BU124"/>
      <x:c r="BV124"/>
      <x:c r="BW124"/>
      <x:c r="BX124"/>
      <x:c r="BY124"/>
      <x:c r="BZ124"/>
      <x:c r="CA124"/>
      <x:c r="CB124"/>
      <x:c r="CC124"/>
      <x:c r="CD124"/>
      <x:c r="CE124"/>
      <x:c r="CF124"/>
      <x:c r="CG124"/>
      <x:c r="CH124"/>
      <x:c r="CI124"/>
      <x:c r="CJ124"/>
      <x:c r="CK124"/>
      <x:c r="CL124"/>
      <x:c r="CM124"/>
      <x:c r="CN124"/>
      <x:c r="CO124"/>
      <x:c r="CP124"/>
      <x:c r="CQ124"/>
      <x:c r="CR124"/>
      <x:c r="CS124"/>
      <x:c r="CT124"/>
      <x:c r="CU124"/>
      <x:c r="CV124"/>
      <x:c r="CW124"/>
      <x:c r="CX124"/>
      <x:c r="CY124"/>
      <x:c r="CZ124"/>
      <x:c r="DA124"/>
      <x:c r="DB124"/>
      <x:c r="DC124"/>
      <x:c r="DD124"/>
      <x:c r="DE124"/>
      <x:c r="DF124"/>
      <x:c r="DG124"/>
      <x:c r="DH124"/>
      <x:c r="DI124"/>
      <x:c r="DJ124"/>
      <x:c r="DK124"/>
      <x:c r="DL124"/>
      <x:c r="DM124"/>
      <x:c r="DN124"/>
      <x:c r="DO124"/>
      <x:c r="DP124"/>
      <x:c r="DQ124"/>
      <x:c r="DR124"/>
      <x:c r="DS124"/>
      <x:c r="DT124"/>
      <x:c r="DU124"/>
      <x:c r="DV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  <x:c r="BG125"/>
      <x:c r="BH125"/>
      <x:c r="BI125"/>
      <x:c r="BJ125"/>
      <x:c r="BK125"/>
      <x:c r="BL125"/>
      <x:c r="BM125"/>
      <x:c r="BN125"/>
      <x:c r="BO125"/>
      <x:c r="BP125"/>
      <x:c r="BQ125"/>
      <x:c r="BR125"/>
      <x:c r="BS125"/>
      <x:c r="BT125"/>
      <x:c r="BU125"/>
      <x:c r="BV125"/>
      <x:c r="BW125"/>
      <x:c r="BX125"/>
      <x:c r="BY125"/>
      <x:c r="BZ125"/>
      <x:c r="CA125"/>
      <x:c r="CB125"/>
      <x:c r="CC125"/>
      <x:c r="CD125"/>
      <x:c r="CE125"/>
      <x:c r="CF125"/>
      <x:c r="CG125"/>
      <x:c r="CH125"/>
      <x:c r="CI125"/>
      <x:c r="CJ125"/>
      <x:c r="CK125"/>
      <x:c r="CL125"/>
      <x:c r="CM125"/>
      <x:c r="CN125"/>
      <x:c r="CO125"/>
      <x:c r="CP125"/>
      <x:c r="CQ125"/>
      <x:c r="CR125"/>
      <x:c r="CS125"/>
      <x:c r="CT125"/>
      <x:c r="CU125"/>
      <x:c r="CV125"/>
      <x:c r="CW125"/>
      <x:c r="CX125"/>
      <x:c r="CY125"/>
      <x:c r="CZ125"/>
      <x:c r="DA125"/>
      <x:c r="DB125"/>
      <x:c r="DC125"/>
      <x:c r="DD125"/>
      <x:c r="DE125"/>
      <x:c r="DF125"/>
      <x:c r="DG125"/>
      <x:c r="DH125"/>
      <x:c r="DI125"/>
      <x:c r="DJ125"/>
      <x:c r="DK125"/>
      <x:c r="DL125"/>
      <x:c r="DM125"/>
      <x:c r="DN125"/>
      <x:c r="DO125"/>
      <x:c r="DP125"/>
      <x:c r="DQ125"/>
      <x:c r="DR125"/>
      <x:c r="DS125"/>
      <x:c r="DT125"/>
      <x:c r="DU125"/>
      <x:c r="DV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  <x:c r="BG126"/>
      <x:c r="BH126"/>
      <x:c r="BI126"/>
      <x:c r="BJ126"/>
      <x:c r="BK126"/>
      <x:c r="BL126"/>
      <x:c r="BM126"/>
      <x:c r="BN126"/>
      <x:c r="BO126"/>
      <x:c r="BP126"/>
      <x:c r="BQ126"/>
      <x:c r="BR126"/>
      <x:c r="BS126"/>
      <x:c r="BT126"/>
      <x:c r="BU126"/>
      <x:c r="BV126"/>
      <x:c r="BW126"/>
      <x:c r="BX126"/>
      <x:c r="BY126"/>
      <x:c r="BZ126"/>
      <x:c r="CA126"/>
      <x:c r="CB126"/>
      <x:c r="CC126"/>
      <x:c r="CD126"/>
      <x:c r="CE126"/>
      <x:c r="CF126"/>
      <x:c r="CG126"/>
      <x:c r="CH126"/>
      <x:c r="CI126"/>
      <x:c r="CJ126"/>
      <x:c r="CK126"/>
      <x:c r="CL126"/>
      <x:c r="CM126"/>
      <x:c r="CN126"/>
      <x:c r="CO126"/>
      <x:c r="CP126"/>
      <x:c r="CQ126"/>
      <x:c r="CR126"/>
      <x:c r="CS126"/>
      <x:c r="CT126"/>
      <x:c r="CU126"/>
      <x:c r="CV126"/>
      <x:c r="CW126"/>
      <x:c r="CX126"/>
      <x:c r="CY126"/>
      <x:c r="CZ126"/>
      <x:c r="DA126"/>
      <x:c r="DB126"/>
      <x:c r="DC126"/>
      <x:c r="DD126"/>
      <x:c r="DE126"/>
      <x:c r="DF126"/>
      <x:c r="DG126"/>
      <x:c r="DH126"/>
      <x:c r="DI126"/>
      <x:c r="DJ126"/>
      <x:c r="DK126"/>
      <x:c r="DL126"/>
      <x:c r="DM126"/>
      <x:c r="DN126"/>
      <x:c r="DO126"/>
      <x:c r="DP126"/>
      <x:c r="DQ126"/>
      <x:c r="DR126"/>
      <x:c r="DS126"/>
      <x:c r="DT126"/>
      <x:c r="DU126"/>
      <x:c r="DV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/>
      <x:c r="BU127"/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  <x:c r="CK127"/>
      <x:c r="CL127"/>
      <x:c r="CM127"/>
      <x:c r="CN127"/>
      <x:c r="CO127"/>
      <x:c r="CP127"/>
      <x:c r="CQ127"/>
      <x:c r="CR127"/>
      <x:c r="CS127"/>
      <x:c r="CT127"/>
      <x:c r="CU127"/>
      <x:c r="CV127"/>
      <x:c r="CW127"/>
      <x:c r="CX127"/>
      <x:c r="CY127"/>
      <x:c r="CZ127"/>
      <x:c r="DA127"/>
      <x:c r="DB127"/>
      <x:c r="DC127"/>
      <x:c r="DD127"/>
      <x:c r="DE127"/>
      <x:c r="DF127"/>
      <x:c r="DG127"/>
      <x:c r="DH127"/>
      <x:c r="DI127"/>
      <x:c r="DJ127"/>
      <x:c r="DK127"/>
      <x:c r="DL127"/>
      <x:c r="DM127"/>
      <x:c r="DN127"/>
      <x:c r="DO127"/>
      <x:c r="DP127"/>
      <x:c r="DQ127"/>
      <x:c r="DR127"/>
      <x:c r="DS127"/>
      <x:c r="DT127"/>
      <x:c r="DU127"/>
      <x:c r="DV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/>
      <x:c r="BO128"/>
      <x:c r="BP128"/>
      <x:c r="BQ128"/>
      <x:c r="BR128"/>
      <x:c r="BS128"/>
      <x:c r="BT128"/>
      <x:c r="BU128"/>
      <x:c r="BV128"/>
      <x:c r="BW128"/>
      <x:c r="BX128"/>
      <x:c r="BY128"/>
      <x:c r="BZ128"/>
      <x:c r="CA128"/>
      <x:c r="CB128"/>
      <x:c r="CC128"/>
      <x:c r="CD128"/>
      <x:c r="CE128"/>
      <x:c r="CF128"/>
      <x:c r="CG128"/>
      <x:c r="CH128"/>
      <x:c r="CI128"/>
      <x:c r="CJ128"/>
      <x:c r="CK128"/>
      <x:c r="CL128"/>
      <x:c r="CM128"/>
      <x:c r="CN128"/>
      <x:c r="CO128"/>
      <x:c r="CP128"/>
      <x:c r="CQ128"/>
      <x:c r="CR128"/>
      <x:c r="CS128"/>
      <x:c r="CT128"/>
      <x:c r="CU128"/>
      <x:c r="CV128"/>
      <x:c r="CW128"/>
      <x:c r="CX128"/>
      <x:c r="CY128"/>
      <x:c r="CZ128"/>
      <x:c r="DA128"/>
      <x:c r="DB128"/>
      <x:c r="DC128"/>
      <x:c r="DD128"/>
      <x:c r="DE128"/>
      <x:c r="DF128"/>
      <x:c r="DG128"/>
      <x:c r="DH128"/>
      <x:c r="DI128"/>
      <x:c r="DJ128"/>
      <x:c r="DK128"/>
      <x:c r="DL128"/>
      <x:c r="DM128"/>
      <x:c r="DN128"/>
      <x:c r="DO128"/>
      <x:c r="DP128"/>
      <x:c r="DQ128"/>
      <x:c r="DR128"/>
      <x:c r="DS128"/>
      <x:c r="DT128"/>
      <x:c r="DU128"/>
      <x:c r="DV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/>
      <x:c r="BU129"/>
      <x:c r="BV129"/>
      <x:c r="BW129"/>
      <x:c r="BX129"/>
      <x:c r="BY129"/>
      <x:c r="BZ129"/>
      <x:c r="CA129"/>
      <x:c r="CB129"/>
      <x:c r="CC129"/>
      <x:c r="CD129"/>
      <x:c r="CE129"/>
      <x:c r="CF129"/>
      <x:c r="CG129"/>
      <x:c r="CH129"/>
      <x:c r="CI129"/>
      <x:c r="CJ129"/>
      <x:c r="CK129"/>
      <x:c r="CL129"/>
      <x:c r="CM129"/>
      <x:c r="CN129"/>
      <x:c r="CO129"/>
      <x:c r="CP129"/>
      <x:c r="CQ129"/>
      <x:c r="CR129"/>
      <x:c r="CS129"/>
      <x:c r="CT129"/>
      <x:c r="CU129"/>
      <x:c r="CV129"/>
      <x:c r="CW129"/>
      <x:c r="CX129"/>
      <x:c r="CY129"/>
      <x:c r="CZ129"/>
      <x:c r="DA129"/>
      <x:c r="DB129"/>
      <x:c r="DC129"/>
      <x:c r="DD129"/>
      <x:c r="DE129"/>
      <x:c r="DF129"/>
      <x:c r="DG129"/>
      <x:c r="DH129"/>
      <x:c r="DI129"/>
      <x:c r="DJ129"/>
      <x:c r="DK129"/>
      <x:c r="DL129"/>
      <x:c r="DM129"/>
      <x:c r="DN129"/>
      <x:c r="DO129"/>
      <x:c r="DP129"/>
      <x:c r="DQ129"/>
      <x:c r="DR129"/>
      <x:c r="DS129"/>
      <x:c r="DT129"/>
      <x:c r="DU129"/>
      <x:c r="DV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/>
      <x:c r="BU130"/>
      <x:c r="BV130"/>
      <x:c r="BW130"/>
      <x:c r="BX130"/>
      <x:c r="BY130"/>
      <x:c r="BZ130"/>
      <x:c r="CA130"/>
      <x:c r="CB130"/>
      <x:c r="CC130"/>
      <x:c r="CD130"/>
      <x:c r="CE130"/>
      <x:c r="CF130"/>
      <x:c r="CG130"/>
      <x:c r="CH130"/>
      <x:c r="CI130"/>
      <x:c r="CJ130"/>
      <x:c r="CK130"/>
      <x:c r="CL130"/>
      <x:c r="CM130"/>
      <x:c r="CN130"/>
      <x:c r="CO130"/>
      <x:c r="CP130"/>
      <x:c r="CQ130"/>
      <x:c r="CR130"/>
      <x:c r="CS130"/>
      <x:c r="CT130"/>
      <x:c r="CU130"/>
      <x:c r="CV130"/>
      <x:c r="CW130"/>
      <x:c r="CX130"/>
      <x:c r="CY130"/>
      <x:c r="CZ130"/>
      <x:c r="DA130"/>
      <x:c r="DB130"/>
      <x:c r="DC130"/>
      <x:c r="DD130"/>
      <x:c r="DE130"/>
      <x:c r="DF130"/>
      <x:c r="DG130"/>
      <x:c r="DH130"/>
      <x:c r="DI130"/>
      <x:c r="DJ130"/>
      <x:c r="DK130"/>
      <x:c r="DL130"/>
      <x:c r="DM130"/>
      <x:c r="DN130"/>
      <x:c r="DO130"/>
      <x:c r="DP130"/>
      <x:c r="DQ130"/>
      <x:c r="DR130"/>
      <x:c r="DS130"/>
      <x:c r="DT130"/>
      <x:c r="DU130"/>
      <x:c r="DV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  <x:c r="BG131"/>
      <x:c r="BH131"/>
      <x:c r="BI131"/>
      <x:c r="BJ131"/>
      <x:c r="BK131"/>
      <x:c r="BL131"/>
      <x:c r="BM131"/>
      <x:c r="BN131"/>
      <x:c r="BO131"/>
      <x:c r="BP131"/>
      <x:c r="BQ131"/>
      <x:c r="BR131"/>
      <x:c r="BS131"/>
      <x:c r="BT131"/>
      <x:c r="BU131"/>
      <x:c r="BV131"/>
      <x:c r="BW131"/>
      <x:c r="BX131"/>
      <x:c r="BY131"/>
      <x:c r="BZ131"/>
      <x:c r="CA131"/>
      <x:c r="CB131"/>
      <x:c r="CC131"/>
      <x:c r="CD131"/>
      <x:c r="CE131"/>
      <x:c r="CF131"/>
      <x:c r="CG131"/>
      <x:c r="CH131"/>
      <x:c r="CI131"/>
      <x:c r="CJ131"/>
      <x:c r="CK131"/>
      <x:c r="CL131"/>
      <x:c r="CM131"/>
      <x:c r="CN131"/>
      <x:c r="CO131"/>
      <x:c r="CP131"/>
      <x:c r="CQ131"/>
      <x:c r="CR131"/>
      <x:c r="CS131"/>
      <x:c r="CT131"/>
      <x:c r="CU131"/>
      <x:c r="CV131"/>
      <x:c r="CW131"/>
      <x:c r="CX131"/>
      <x:c r="CY131"/>
      <x:c r="CZ131"/>
      <x:c r="DA131"/>
      <x:c r="DB131"/>
      <x:c r="DC131"/>
      <x:c r="DD131"/>
      <x:c r="DE131"/>
      <x:c r="DF131"/>
      <x:c r="DG131"/>
      <x:c r="DH131"/>
      <x:c r="DI131"/>
      <x:c r="DJ131"/>
      <x:c r="DK131"/>
      <x:c r="DL131"/>
      <x:c r="DM131"/>
      <x:c r="DN131"/>
      <x:c r="DO131"/>
      <x:c r="DP131"/>
      <x:c r="DQ131"/>
      <x:c r="DR131"/>
      <x:c r="DS131"/>
      <x:c r="DT131"/>
      <x:c r="DU131"/>
      <x:c r="DV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  <x:c r="BG132"/>
      <x:c r="BH132"/>
      <x:c r="BI132"/>
      <x:c r="BJ132"/>
      <x:c r="BK132"/>
      <x:c r="BL132"/>
      <x:c r="BM132"/>
      <x:c r="BN132"/>
      <x:c r="BO132"/>
      <x:c r="BP132"/>
      <x:c r="BQ132"/>
      <x:c r="BR132"/>
      <x:c r="BS132"/>
      <x:c r="BT132"/>
      <x:c r="BU132"/>
      <x:c r="BV132"/>
      <x:c r="BW132"/>
      <x:c r="BX132"/>
      <x:c r="BY132"/>
      <x:c r="BZ132"/>
      <x:c r="CA132"/>
      <x:c r="CB132"/>
      <x:c r="CC132"/>
      <x:c r="CD132"/>
      <x:c r="CE132"/>
      <x:c r="CF132"/>
      <x:c r="CG132"/>
      <x:c r="CH132"/>
      <x:c r="CI132"/>
      <x:c r="CJ132"/>
      <x:c r="CK132"/>
      <x:c r="CL132"/>
      <x:c r="CM132"/>
      <x:c r="CN132"/>
      <x:c r="CO132"/>
      <x:c r="CP132"/>
      <x:c r="CQ132"/>
      <x:c r="CR132"/>
      <x:c r="CS132"/>
      <x:c r="CT132"/>
      <x:c r="CU132"/>
      <x:c r="CV132"/>
      <x:c r="CW132"/>
      <x:c r="CX132"/>
      <x:c r="CY132"/>
      <x:c r="CZ132"/>
      <x:c r="DA132"/>
      <x:c r="DB132"/>
      <x:c r="DC132"/>
      <x:c r="DD132"/>
      <x:c r="DE132"/>
      <x:c r="DF132"/>
      <x:c r="DG132"/>
      <x:c r="DH132"/>
      <x:c r="DI132"/>
      <x:c r="DJ132"/>
      <x:c r="DK132"/>
      <x:c r="DL132"/>
      <x:c r="DM132"/>
      <x:c r="DN132"/>
      <x:c r="DO132"/>
      <x:c r="DP132"/>
      <x:c r="DQ132"/>
      <x:c r="DR132"/>
      <x:c r="DS132"/>
      <x:c r="DT132"/>
      <x:c r="DU132"/>
      <x:c r="DV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  <x:c r="BG133"/>
      <x:c r="BH133"/>
      <x:c r="BI133"/>
      <x:c r="BJ133"/>
      <x:c r="BK133"/>
      <x:c r="BL133"/>
      <x:c r="BM133"/>
      <x:c r="BN133"/>
      <x:c r="BO133"/>
      <x:c r="BP133"/>
      <x:c r="BQ133"/>
      <x:c r="BR133"/>
      <x:c r="BS133"/>
      <x:c r="BT133"/>
      <x:c r="BU133"/>
      <x:c r="BV133"/>
      <x:c r="BW133"/>
      <x:c r="BX133"/>
      <x:c r="BY133"/>
      <x:c r="BZ133"/>
      <x:c r="CA133"/>
      <x:c r="CB133"/>
      <x:c r="CC133"/>
      <x:c r="CD133"/>
      <x:c r="CE133"/>
      <x:c r="CF133"/>
      <x:c r="CG133"/>
      <x:c r="CH133"/>
      <x:c r="CI133"/>
      <x:c r="CJ133"/>
      <x:c r="CK133"/>
      <x:c r="CL133"/>
      <x:c r="CM133"/>
      <x:c r="CN133"/>
      <x:c r="CO133"/>
      <x:c r="CP133"/>
      <x:c r="CQ133"/>
      <x:c r="CR133"/>
      <x:c r="CS133"/>
      <x:c r="CT133"/>
      <x:c r="CU133"/>
      <x:c r="CV133"/>
      <x:c r="CW133"/>
      <x:c r="CX133"/>
      <x:c r="CY133"/>
      <x:c r="CZ133"/>
      <x:c r="DA133"/>
      <x:c r="DB133"/>
      <x:c r="DC133"/>
      <x:c r="DD133"/>
      <x:c r="DE133"/>
      <x:c r="DF133"/>
      <x:c r="DG133"/>
      <x:c r="DH133"/>
      <x:c r="DI133"/>
      <x:c r="DJ133"/>
      <x:c r="DK133"/>
      <x:c r="DL133"/>
      <x:c r="DM133"/>
      <x:c r="DN133"/>
      <x:c r="DO133"/>
      <x:c r="DP133"/>
      <x:c r="DQ133"/>
      <x:c r="DR133"/>
      <x:c r="DS133"/>
      <x:c r="DT133"/>
      <x:c r="DU133"/>
      <x:c r="DV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  <x:c r="BG134"/>
      <x:c r="BH134"/>
      <x:c r="BI134"/>
      <x:c r="BJ134"/>
      <x:c r="BK134"/>
      <x:c r="BL134"/>
      <x:c r="BM134"/>
      <x:c r="BN134"/>
      <x:c r="BO134"/>
      <x:c r="BP134"/>
      <x:c r="BQ134"/>
      <x:c r="BR134"/>
      <x:c r="BS134"/>
      <x:c r="BT134"/>
      <x:c r="BU134"/>
      <x:c r="BV134"/>
      <x:c r="BW134"/>
      <x:c r="BX134"/>
      <x:c r="BY134"/>
      <x:c r="BZ134"/>
      <x:c r="CA134"/>
      <x:c r="CB134"/>
      <x:c r="CC134"/>
      <x:c r="CD134"/>
      <x:c r="CE134"/>
      <x:c r="CF134"/>
      <x:c r="CG134"/>
      <x:c r="CH134"/>
      <x:c r="CI134"/>
      <x:c r="CJ134"/>
      <x:c r="CK134"/>
      <x:c r="CL134"/>
      <x:c r="CM134"/>
      <x:c r="CN134"/>
      <x:c r="CO134"/>
      <x:c r="CP134"/>
      <x:c r="CQ134"/>
      <x:c r="CR134"/>
      <x:c r="CS134"/>
      <x:c r="CT134"/>
      <x:c r="CU134"/>
      <x:c r="CV134"/>
      <x:c r="CW134"/>
      <x:c r="CX134"/>
      <x:c r="CY134"/>
      <x:c r="CZ134"/>
      <x:c r="DA134"/>
      <x:c r="DB134"/>
      <x:c r="DC134"/>
      <x:c r="DD134"/>
      <x:c r="DE134"/>
      <x:c r="DF134"/>
      <x:c r="DG134"/>
      <x:c r="DH134"/>
      <x:c r="DI134"/>
      <x:c r="DJ134"/>
      <x:c r="DK134"/>
      <x:c r="DL134"/>
      <x:c r="DM134"/>
      <x:c r="DN134"/>
      <x:c r="DO134"/>
      <x:c r="DP134"/>
      <x:c r="DQ134"/>
      <x:c r="DR134"/>
      <x:c r="DS134"/>
      <x:c r="DT134"/>
      <x:c r="DU134"/>
      <x:c r="DV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/>
      <x:c r="BO135"/>
      <x:c r="BP135"/>
      <x:c r="BQ135"/>
      <x:c r="BR135"/>
      <x:c r="BS135"/>
      <x:c r="BT135"/>
      <x:c r="BU135"/>
      <x:c r="BV135"/>
      <x:c r="BW135"/>
      <x:c r="BX135"/>
      <x:c r="BY135"/>
      <x:c r="BZ135"/>
      <x:c r="CA135"/>
      <x:c r="CB135"/>
      <x:c r="CC135"/>
      <x:c r="CD135"/>
      <x:c r="CE135"/>
      <x:c r="CF135"/>
      <x:c r="CG135"/>
      <x:c r="CH135"/>
      <x:c r="CI135"/>
      <x:c r="CJ135"/>
      <x:c r="CK135"/>
      <x:c r="CL135"/>
      <x:c r="CM135"/>
      <x:c r="CN135"/>
      <x:c r="CO135"/>
      <x:c r="CP135"/>
      <x:c r="CQ135"/>
      <x:c r="CR135"/>
      <x:c r="CS135"/>
      <x:c r="CT135"/>
      <x:c r="CU135"/>
      <x:c r="CV135"/>
      <x:c r="CW135"/>
      <x:c r="CX135"/>
      <x:c r="CY135"/>
      <x:c r="CZ135"/>
      <x:c r="DA135"/>
      <x:c r="DB135"/>
      <x:c r="DC135"/>
      <x:c r="DD135"/>
      <x:c r="DE135"/>
      <x:c r="DF135"/>
      <x:c r="DG135"/>
      <x:c r="DH135"/>
      <x:c r="DI135"/>
      <x:c r="DJ135"/>
      <x:c r="DK135"/>
      <x:c r="DL135"/>
      <x:c r="DM135"/>
      <x:c r="DN135"/>
      <x:c r="DO135"/>
      <x:c r="DP135"/>
      <x:c r="DQ135"/>
      <x:c r="DR135"/>
      <x:c r="DS135"/>
      <x:c r="DT135"/>
      <x:c r="DU135"/>
      <x:c r="DV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  <x:c r="BG136"/>
      <x:c r="BH136"/>
      <x:c r="BI136"/>
      <x:c r="BJ136"/>
      <x:c r="BK136"/>
      <x:c r="BL136"/>
      <x:c r="BM136"/>
      <x:c r="BN136"/>
      <x:c r="BO136"/>
      <x:c r="BP136"/>
      <x:c r="BQ136"/>
      <x:c r="BR136"/>
      <x:c r="BS136"/>
      <x:c r="BT136"/>
      <x:c r="BU136"/>
      <x:c r="BV136"/>
      <x:c r="BW136"/>
      <x:c r="BX136"/>
      <x:c r="BY136"/>
      <x:c r="BZ136"/>
      <x:c r="CA136"/>
      <x:c r="CB136"/>
      <x:c r="CC136"/>
      <x:c r="CD136"/>
      <x:c r="CE136"/>
      <x:c r="CF136"/>
      <x:c r="CG136"/>
      <x:c r="CH136"/>
      <x:c r="CI136"/>
      <x:c r="CJ136"/>
      <x:c r="CK136"/>
      <x:c r="CL136"/>
      <x:c r="CM136"/>
      <x:c r="CN136"/>
      <x:c r="CO136"/>
      <x:c r="CP136"/>
      <x:c r="CQ136"/>
      <x:c r="CR136"/>
      <x:c r="CS136"/>
      <x:c r="CT136"/>
      <x:c r="CU136"/>
      <x:c r="CV136"/>
      <x:c r="CW136"/>
      <x:c r="CX136"/>
      <x:c r="CY136"/>
      <x:c r="CZ136"/>
      <x:c r="DA136"/>
      <x:c r="DB136"/>
      <x:c r="DC136"/>
      <x:c r="DD136"/>
      <x:c r="DE136"/>
      <x:c r="DF136"/>
      <x:c r="DG136"/>
      <x:c r="DH136"/>
      <x:c r="DI136"/>
      <x:c r="DJ136"/>
      <x:c r="DK136"/>
      <x:c r="DL136"/>
      <x:c r="DM136"/>
      <x:c r="DN136"/>
      <x:c r="DO136"/>
      <x:c r="DP136"/>
      <x:c r="DQ136"/>
      <x:c r="DR136"/>
      <x:c r="DS136"/>
      <x:c r="DT136"/>
      <x:c r="DU136"/>
      <x:c r="DV136"/>
    </x:row>
    <x:row r="137">
      <x:c r="A137" s="149"/>
      <x:c r="B137" s="149"/>
      <x:c r="C137" s="149"/>
      <x:c r="D137" s="2149"/>
      <x:c r="E137" s="2149"/>
      <x:c r="F137" s="2149"/>
      <x:c r="G137" s="149"/>
      <x:c r="H137" s="149"/>
      <x:c r="I137" s="149"/>
      <x:c r="J137" s="149"/>
      <x:c r="K137" s="149"/>
      <x:c r="L137" s="149"/>
      <x:c r="M137" s="149"/>
      <x:c r="N137" s="149"/>
      <x:c r="O137" s="149"/>
      <x:c r="P137" s="1589"/>
      <x:c r="Q137" s="149"/>
      <x:c r="R137" s="149" t="n">
        <x:v>15.555555555555555</x:v>
      </x:c>
      <x:c r="S137" s="149" t="n">
        <x:v>0.024691358024691357</x:v>
      </x:c>
      <x:c r="T137" s="1588" t="n">
        <x:v>58.849087256646705</x:v>
      </x:c>
      <x:c r="U137" s="149"/>
      <x:c r="V137" s="149"/>
      <x:c r="W137" s="149"/>
      <x:c r="X137" s="149"/>
      <x:c r="Y137" s="149"/>
      <x:c r="Z137" s="149"/>
      <x:c r="AA137" s="149"/>
      <x:c r="AB137" s="149"/>
      <x:c r="AC137" s="149"/>
      <x:c r="AD137" s="149"/>
      <x:c r="AE137" s="149"/>
      <x:c r="AF137" s="149"/>
      <x:c r="AG137" s="149"/>
      <x:c r="AH137" s="149"/>
      <x:c r="AI137" s="149"/>
      <x:c r="AJ137" s="149"/>
      <x:c r="AK137" s="149"/>
      <x:c r="AL137" s="149"/>
      <x:c r="AM137" s="149"/>
      <x:c r="AN137" s="149"/>
      <x:c r="AO137" s="149"/>
      <x:c r="AP137" s="149"/>
      <x:c r="AQ137" s="149"/>
      <x:c r="AR137" s="149"/>
      <x:c r="AS137" s="149"/>
      <x:c r="AT137" s="149"/>
      <x:c r="AU137" s="149"/>
      <x:c r="AV137" s="149"/>
      <x:c r="AW137" s="149"/>
      <x:c r="AX137" s="144"/>
      <x:c r="AY137" s="144"/>
      <x:c r="AZ137"/>
      <x:c r="BA137"/>
      <x:c r="BB137"/>
      <x:c r="BC137"/>
      <x:c r="BD137"/>
      <x:c r="BE137"/>
      <x:c r="BF137"/>
      <x:c r="BG137"/>
      <x:c r="BH137"/>
      <x:c r="BI137"/>
      <x:c r="BJ137"/>
      <x:c r="BK137"/>
      <x:c r="BL137"/>
      <x:c r="BM137"/>
      <x:c r="BN137"/>
      <x:c r="BO137"/>
      <x:c r="BP137"/>
      <x:c r="BQ137"/>
      <x:c r="BR137"/>
      <x:c r="BS137"/>
      <x:c r="BT137"/>
      <x:c r="BU137"/>
      <x:c r="BV137"/>
      <x:c r="BW137"/>
      <x:c r="BX137"/>
      <x:c r="BY137"/>
      <x:c r="BZ137"/>
      <x:c r="CA137"/>
      <x:c r="CB137"/>
      <x:c r="CC137"/>
      <x:c r="CD137"/>
      <x:c r="CE137"/>
      <x:c r="CF137"/>
      <x:c r="CG137"/>
      <x:c r="CH137"/>
      <x:c r="CI137"/>
      <x:c r="CJ137"/>
      <x:c r="CK137"/>
      <x:c r="CL137"/>
      <x:c r="CM137"/>
      <x:c r="CN137"/>
      <x:c r="CO137"/>
      <x:c r="CP137"/>
      <x:c r="CQ137"/>
      <x:c r="CR137"/>
      <x:c r="CS137"/>
      <x:c r="CT137"/>
      <x:c r="CU137"/>
      <x:c r="CV137"/>
      <x:c r="CW137"/>
      <x:c r="CX137"/>
      <x:c r="CY137"/>
      <x:c r="CZ137"/>
      <x:c r="DA137"/>
      <x:c r="DB137"/>
      <x:c r="DC137"/>
      <x:c r="DD137"/>
      <x:c r="DE137"/>
      <x:c r="DF137"/>
      <x:c r="DG137"/>
      <x:c r="DH137"/>
      <x:c r="DI137"/>
      <x:c r="DJ137"/>
      <x:c r="DK137"/>
      <x:c r="DL137"/>
      <x:c r="DM137"/>
      <x:c r="DN137"/>
      <x:c r="DO137"/>
      <x:c r="DP137"/>
      <x:c r="DQ137"/>
      <x:c r="DR137"/>
      <x:c r="DS137"/>
      <x:c r="DT137"/>
      <x:c r="DU137"/>
      <x:c r="DV137"/>
    </x:row>
    <x:row r="138" ht="26.25">
      <x:c r="A138" s="3076" t="str">
        <x:v>TABLA API MPMS 11.1 EDICION 2004</x:v>
      </x:c>
      <x:c r="B138" s="3076"/>
      <x:c r="C138" s="3076"/>
      <x:c r="D138" s="3076"/>
      <x:c r="E138" s="3076"/>
      <x:c r="F138" s="3076"/>
      <x:c r="G138" s="3076"/>
      <x:c r="H138" s="149"/>
      <x:c r="I138" s="1209"/>
      <x:c r="J138" s="149" t="n">
        <x:v>0</x:v>
      </x:c>
      <x:c r="K138" s="149" t="n">
        <x:v>7</x:v>
      </x:c>
      <x:c r="L138" s="149"/>
      <x:c r="M138" s="149"/>
      <x:c r="N138" s="149"/>
      <x:c r="O138" s="149"/>
      <x:c r="P138" s="1589" t="n">
        <x:v>7.438081</x:v>
      </x:c>
      <x:c r="Q138" s="149"/>
      <x:c r="R138" s="1589" t="n">
        <x:v>15</x:v>
      </x:c>
      <x:c r="S138" s="149" t="n">
        <x:v>0.023809523809523808</x:v>
      </x:c>
      <x:c r="T138" s="1588" t="n">
        <x:v>57.891229230368225</x:v>
      </x:c>
      <x:c r="U138" s="149" t="n">
        <x:v>-0.9578580262784797</x:v>
      </x:c>
      <x:c r="V138" s="149"/>
      <x:c r="W138" s="149"/>
      <x:c r="X138" s="149"/>
      <x:c r="Y138" s="149"/>
      <x:c r="Z138" s="149"/>
      <x:c r="AA138" s="149"/>
      <x:c r="AB138" s="149"/>
      <x:c r="AC138" s="149"/>
      <x:c r="AD138" s="149"/>
      <x:c r="AE138" s="149"/>
      <x:c r="AF138" s="149"/>
      <x:c r="AG138" s="149"/>
      <x:c r="AH138" s="149"/>
      <x:c r="AI138" s="149"/>
      <x:c r="AJ138" s="149"/>
      <x:c r="AK138" s="149"/>
      <x:c r="AL138" s="149"/>
      <x:c r="AM138" s="149"/>
      <x:c r="AN138" s="149"/>
      <x:c r="AO138" s="149"/>
      <x:c r="AP138" s="149"/>
      <x:c r="AQ138" s="149"/>
      <x:c r="AR138" s="149"/>
      <x:c r="AS138" s="149"/>
      <x:c r="AT138" s="149"/>
      <x:c r="AU138" s="149"/>
      <x:c r="AV138" s="149"/>
      <x:c r="AW138" s="149"/>
      <x:c r="AX138" s="144"/>
      <x:c r="AY138" s="144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/>
      <x:c r="BU138"/>
      <x:c r="BV138"/>
      <x:c r="BW138"/>
      <x:c r="BX138"/>
      <x:c r="BY138"/>
      <x:c r="BZ138"/>
      <x:c r="CA138"/>
      <x:c r="CB138"/>
      <x:c r="CC138"/>
      <x:c r="CD138"/>
      <x:c r="CE138"/>
      <x:c r="CF138"/>
      <x:c r="CG138"/>
      <x:c r="CH138"/>
      <x:c r="CI138"/>
      <x:c r="CJ138"/>
      <x:c r="CK138"/>
      <x:c r="CL138"/>
      <x:c r="CM138"/>
      <x:c r="CN138"/>
      <x:c r="CO138"/>
      <x:c r="CP138"/>
      <x:c r="CQ138"/>
      <x:c r="CR138"/>
      <x:c r="CS138"/>
      <x:c r="CT138"/>
      <x:c r="CU138"/>
      <x:c r="CV138"/>
      <x:c r="CW138"/>
      <x:c r="CX138"/>
      <x:c r="CY138"/>
      <x:c r="CZ138"/>
      <x:c r="DA138"/>
      <x:c r="DB138"/>
      <x:c r="DC138"/>
      <x:c r="DD138"/>
      <x:c r="DE138"/>
      <x:c r="DF138"/>
      <x:c r="DG138"/>
      <x:c r="DH138"/>
      <x:c r="DI138"/>
      <x:c r="DJ138"/>
      <x:c r="DK138"/>
      <x:c r="DL138"/>
      <x:c r="DM138"/>
      <x:c r="DN138"/>
      <x:c r="DO138"/>
      <x:c r="DP138"/>
      <x:c r="DQ138"/>
      <x:c r="DR138"/>
      <x:c r="DS138"/>
      <x:c r="DT138"/>
      <x:c r="DU138"/>
      <x:c r="DV138"/>
    </x:row>
    <x:row r="139" ht="15.75">
      <x:c r="A139" s="149"/>
      <x:c r="B139" s="149"/>
      <x:c r="C139" s="149"/>
      <x:c r="D139" s="149"/>
      <x:c r="E139" s="149"/>
      <x:c r="F139" s="149"/>
      <x:c r="G139" s="149"/>
      <x:c r="H139" s="149"/>
      <x:c r="I139" s="1209"/>
      <x:c r="J139" s="149"/>
      <x:c r="K139" s="149" t="n">
        <x:v>8</x:v>
      </x:c>
      <x:c r="L139" s="149"/>
      <x:c r="M139" s="149"/>
      <x:c r="N139" s="149"/>
      <x:c r="O139" s="149"/>
      <x:c r="P139" s="1589" t="n">
        <x:v>-3.536296</x:v>
      </x:c>
      <x:c r="Q139" s="149"/>
      <x:c r="R139" s="149"/>
      <x:c r="S139" s="149"/>
      <x:c r="T139" s="149"/>
      <x:c r="U139" s="149"/>
      <x:c r="V139" s="149"/>
      <x:c r="W139" s="149"/>
      <x:c r="X139" s="149"/>
      <x:c r="Y139" s="149"/>
      <x:c r="Z139" s="149"/>
      <x:c r="AA139" s="149"/>
      <x:c r="AB139" s="149"/>
      <x:c r="AC139" s="149"/>
      <x:c r="AD139" s="149"/>
      <x:c r="AE139" s="149"/>
      <x:c r="AF139" s="149"/>
      <x:c r="AG139" s="149"/>
      <x:c r="AH139" s="149"/>
      <x:c r="AI139" s="149"/>
      <x:c r="AJ139" s="149"/>
      <x:c r="AK139" s="149"/>
      <x:c r="AL139" s="149"/>
      <x:c r="AM139" s="149"/>
      <x:c r="AN139" s="149"/>
      <x:c r="AO139" s="149"/>
      <x:c r="AP139" s="149"/>
      <x:c r="AQ139" s="149"/>
      <x:c r="AR139" s="149"/>
      <x:c r="AS139" s="149"/>
      <x:c r="AT139" s="149"/>
      <x:c r="AU139" s="149"/>
      <x:c r="AV139" s="149"/>
      <x:c r="AW139" s="149"/>
      <x:c r="AX139" s="144"/>
      <x:c r="AY139" s="144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/>
      <x:c r="BU139"/>
      <x:c r="BV139"/>
      <x:c r="BW139"/>
      <x:c r="BX139"/>
      <x:c r="BY139"/>
      <x:c r="BZ139"/>
      <x:c r="CA139"/>
      <x:c r="CB139"/>
      <x:c r="CC139"/>
      <x:c r="CD139"/>
      <x:c r="CE139"/>
      <x:c r="CF139"/>
      <x:c r="CG139"/>
      <x:c r="CH139"/>
      <x:c r="CI139"/>
      <x:c r="CJ139"/>
      <x:c r="CK139"/>
      <x:c r="CL139"/>
      <x:c r="CM139"/>
      <x:c r="CN139"/>
      <x:c r="CO139"/>
      <x:c r="CP139"/>
      <x:c r="CQ139"/>
      <x:c r="CR139"/>
      <x:c r="CS139"/>
      <x:c r="CT139"/>
      <x:c r="CU139"/>
      <x:c r="CV139"/>
      <x:c r="CW139"/>
      <x:c r="CX139"/>
      <x:c r="CY139"/>
      <x:c r="CZ139"/>
      <x:c r="DA139"/>
      <x:c r="DB139"/>
      <x:c r="DC139"/>
      <x:c r="DD139"/>
      <x:c r="DE139"/>
      <x:c r="DF139"/>
      <x:c r="DG139"/>
      <x:c r="DH139"/>
      <x:c r="DI139"/>
      <x:c r="DJ139"/>
      <x:c r="DK139"/>
      <x:c r="DL139"/>
      <x:c r="DM139"/>
      <x:c r="DN139"/>
      <x:c r="DO139"/>
      <x:c r="DP139"/>
      <x:c r="DQ139"/>
      <x:c r="DR139"/>
      <x:c r="DS139"/>
      <x:c r="DT139"/>
      <x:c r="DU139"/>
      <x:c r="DV139"/>
    </x:row>
    <x:row r="140" ht="24.75">
      <x:c r="A140" s="149"/>
      <x:c r="B140" s="2150" t="str">
        <x:v>INPUT TABLE=</x:v>
      </x:c>
      <x:c r="C140" s="1375"/>
      <x:c r="D140" s="1375"/>
      <x:c r="E140" s="318" t="str">
        <x:v>6B</x:v>
      </x:c>
      <x:c r="F140" s="319" t="str">
        <x:v>Base Temp</x:v>
      </x:c>
      <x:c r="G140" s="320" t="n">
        <x:v>60</x:v>
      </x:c>
      <x:c r="H140" s="149"/>
      <x:c r="I140" s="1209"/>
      <x:c r="J140" s="1590" t="str">
        <x:v>6B</x:v>
      </x:c>
      <x:c r="K140" s="1209" t="str">
        <x:v>p60</x:v>
      </x:c>
      <x:c r="L140" s="1209"/>
      <x:c r="M140" s="1209"/>
      <x:c r="N140" s="1209"/>
      <x:c r="O140" s="1209"/>
      <x:c r="P140" s="1379"/>
      <x:c r="Q140" s="149"/>
      <x:c r="R140" s="1209"/>
      <x:c r="S140" s="1209" t="str">
        <x:v>ALPHA 60</x:v>
      </x:c>
      <x:c r="T140" s="149"/>
      <x:c r="U140" s="149"/>
      <x:c r="V140" s="149"/>
      <x:c r="W140" s="149"/>
      <x:c r="X140" s="149"/>
      <x:c r="Y140" s="1209" t="str">
        <x:v>D a</x:v>
      </x:c>
      <x:c r="Z140" s="149"/>
      <x:c r="AA140" s="149"/>
      <x:c r="AB140" s="149"/>
      <x:c r="AC140" s="149"/>
      <x:c r="AD140" s="1209" t="str">
        <x:v>Delta Rho 60</x:v>
      </x:c>
      <x:c r="AE140" s="1209"/>
      <x:c r="AF140" s="149"/>
      <x:c r="AG140" s="149"/>
      <x:c r="AH140" s="149"/>
      <x:c r="AI140" s="149"/>
      <x:c r="AJ140" s="149"/>
      <x:c r="AK140" s="149"/>
      <x:c r="AL140" s="149"/>
      <x:c r="AM140" s="149"/>
      <x:c r="AN140" s="149"/>
      <x:c r="AO140" s="149"/>
      <x:c r="AP140" s="149"/>
      <x:c r="AQ140" s="1209"/>
      <x:c r="AR140" s="1209"/>
      <x:c r="AS140" s="149"/>
      <x:c r="AT140" s="149"/>
      <x:c r="AU140" s="149"/>
      <x:c r="AV140" s="149"/>
      <x:c r="AW140" s="149"/>
      <x:c r="AX140" s="144"/>
      <x:c r="AY140" s="144"/>
      <x:c r="AZ140"/>
      <x:c r="BA140"/>
      <x:c r="BB140"/>
      <x:c r="BC140"/>
      <x:c r="BD140"/>
      <x:c r="BE140"/>
      <x:c r="BF140"/>
      <x:c r="BG140"/>
      <x:c r="BH140"/>
      <x:c r="BI140"/>
      <x:c r="BJ140"/>
      <x:c r="BK140"/>
      <x:c r="BL140"/>
      <x:c r="BM140"/>
      <x:c r="BN140"/>
      <x:c r="BO140"/>
      <x:c r="BP140"/>
      <x:c r="BQ140"/>
      <x:c r="BR140"/>
      <x:c r="BS140"/>
      <x:c r="BT140"/>
      <x:c r="BU140"/>
      <x:c r="BV140"/>
      <x:c r="BW140"/>
      <x:c r="BX140"/>
      <x:c r="BY140"/>
      <x:c r="BZ140"/>
      <x:c r="CA140"/>
      <x:c r="CB140"/>
      <x:c r="CC140"/>
      <x:c r="CD140"/>
      <x:c r="CE140"/>
      <x:c r="CF140"/>
      <x:c r="CG140"/>
      <x:c r="CH140"/>
      <x:c r="CI140"/>
      <x:c r="CJ140"/>
      <x:c r="CK140"/>
      <x:c r="CL140"/>
      <x:c r="CM140"/>
      <x:c r="CN140"/>
      <x:c r="CO140"/>
      <x:c r="CP140"/>
      <x:c r="CQ140"/>
      <x:c r="CR140"/>
      <x:c r="CS140"/>
      <x:c r="CT140"/>
      <x:c r="CU140"/>
      <x:c r="CV140"/>
      <x:c r="CW140"/>
      <x:c r="CX140"/>
      <x:c r="CY140"/>
      <x:c r="CZ140"/>
      <x:c r="DA140"/>
      <x:c r="DB140"/>
      <x:c r="DC140"/>
      <x:c r="DD140"/>
      <x:c r="DE140"/>
      <x:c r="DF140"/>
      <x:c r="DG140"/>
      <x:c r="DH140"/>
      <x:c r="DI140"/>
      <x:c r="DJ140"/>
      <x:c r="DK140"/>
      <x:c r="DL140"/>
      <x:c r="DM140"/>
      <x:c r="DN140"/>
      <x:c r="DO140"/>
      <x:c r="DP140"/>
      <x:c r="DQ140"/>
      <x:c r="DR140"/>
      <x:c r="DS140"/>
      <x:c r="DT140"/>
      <x:c r="DU140"/>
      <x:c r="DV140"/>
    </x:row>
    <x:row r="141" ht="24.75">
      <x:c r="A141" s="149"/>
      <x:c r="B141" s="2151"/>
      <x:c r="C141" s="149"/>
      <x:c r="D141" s="149"/>
      <x:c r="E141" s="149"/>
      <x:c r="F141" s="149"/>
      <x:c r="G141" s="1376"/>
      <x:c r="H141" s="149"/>
      <x:c r="I141" s="2152"/>
      <x:c r="J141" s="1209"/>
      <x:c r="K141" s="1209" t="str">
        <x:v>Rho60</x:v>
      </x:c>
      <x:c r="L141" s="1209"/>
      <x:c r="M141" s="1209" t="str">
        <x:v>K0</x:v>
      </x:c>
      <x:c r="N141" s="1209" t="str">
        <x:v>K1</x:v>
      </x:c>
      <x:c r="O141" s="1209" t="str">
        <x:v>K2</x:v>
      </x:c>
      <x:c r="P141" s="1209" t="str">
        <x:v>A</x:v>
      </x:c>
      <x:c r="Q141" s="1209" t="str">
        <x:v>B</x:v>
      </x:c>
      <x:c r="R141" s="1209" t="str">
        <x:v>Rho60*</x:v>
      </x:c>
      <x:c r="S141" s="1209" t="str">
        <x:v>a60</x:v>
      </x:c>
      <x:c r="T141" s="2153" t="str">
        <x:v>tc,90</x:v>
      </x:c>
      <x:c r="U141" s="2153" t="str">
        <x:v>r</x:v>
      </x:c>
      <x:c r="V141" s="2154" t="str">
        <x:v>t*</x:v>
      </x:c>
      <x:c r="W141" s="1209" t="str">
        <x:v>At</x:v>
      </x:c>
      <x:c r="X141" s="1209" t="str">
        <x:v>CTL</x:v>
      </x:c>
      <x:c r="Y141" s="1209" t="str">
        <x:v>d_alpha</x:v>
      </x:c>
      <x:c r="Z141" s="1209" t="str">
        <x:v>FP</x:v>
      </x:c>
      <x:c r="AA141" s="1209" t="str">
        <x:v>CPL</x:v>
      </x:c>
      <x:c r="AB141" s="1209" t="str">
        <x:v>CTPL</x:v>
      </x:c>
      <x:c r="AC141" s="1209" t="str">
        <x:v>Rho60 x Ctpl</x:v>
      </x:c>
      <x:c r="AD141" s="1209" t="str">
        <x:v>SP0</x:v>
      </x:c>
      <x:c r="AE141" s="1209" t="str">
        <x:v>E</x:v>
      </x:c>
      <x:c r="AF141" s="1209" t="str">
        <x:v>Dt</x:v>
      </x:c>
      <x:c r="AG141" s="1209" t="str">
        <x:v>Dp</x:v>
      </x:c>
      <x:c r="AH141" s="1209" t="str">
        <x:v>Delta Rho m</x:v>
      </x:c>
      <x:c r="AI141" s="2155" t="str">
        <x:v>Rho 60 m+1</x:v>
      </x:c>
      <x:c r="AJ141" s="1209" t="str">
        <x:v>A</x:v>
      </x:c>
      <x:c r="AK141" s="1209" t="str">
        <x:v>B</x:v>
      </x:c>
      <x:c r="AL141" s="1209" t="str">
        <x:v>Rho60*</x:v>
      </x:c>
      <x:c r="AM141" s="1377" t="str">
        <x:v>a60</x:v>
      </x:c>
      <x:c r="AN141" s="1377" t="str">
        <x:v>CTL</x:v>
      </x:c>
      <x:c r="AO141" s="1377" t="str">
        <x:v>d_alpha</x:v>
      </x:c>
      <x:c r="AP141" s="1377" t="str">
        <x:v>FP</x:v>
      </x:c>
      <x:c r="AQ141" s="1377" t="str">
        <x:v>CPL</x:v>
      </x:c>
      <x:c r="AR141" s="1377" t="str">
        <x:v>CTPL</x:v>
      </x:c>
      <x:c r="AS141" s="1377" t="str">
        <x:v>Delta t, ºF</x:v>
      </x:c>
      <x:c r="AT141" s="1377" t="str">
        <x:v>CTL</x:v>
      </x:c>
      <x:c r="AU141" s="1377" t="str">
        <x:v>FP</x:v>
      </x:c>
      <x:c r="AV141" s="1377" t="str">
        <x:v>PRESSURE</x:v>
      </x:c>
      <x:c r="AW141" s="1377" t="str">
        <x:v>CPL</x:v>
      </x:c>
      <x:c r="AX141" s="1377" t="str">
        <x:v>CTPL</x:v>
      </x:c>
      <x:c r="AY141" s="1377" t="str">
        <x:v>Rho60 x Ctpl</x:v>
      </x:c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/>
      <x:c r="BU141"/>
      <x:c r="BV141"/>
      <x:c r="BW141"/>
      <x:c r="BX141"/>
      <x:c r="BY141"/>
      <x:c r="BZ141"/>
      <x:c r="CA141"/>
      <x:c r="CB141"/>
      <x:c r="CC141"/>
      <x:c r="CD141"/>
      <x:c r="CE141"/>
      <x:c r="CF141"/>
      <x:c r="CG141"/>
      <x:c r="CH141"/>
      <x:c r="CI141"/>
      <x:c r="CJ141"/>
      <x:c r="CK141"/>
      <x:c r="CL141"/>
      <x:c r="CM141"/>
      <x:c r="CN141"/>
      <x:c r="CO141"/>
      <x:c r="CP141"/>
      <x:c r="CQ141"/>
      <x:c r="CR141"/>
      <x:c r="CS141"/>
      <x:c r="CT141"/>
      <x:c r="CU141"/>
      <x:c r="CV141"/>
      <x:c r="CW141"/>
      <x:c r="CX141"/>
      <x:c r="CY141"/>
      <x:c r="CZ141"/>
      <x:c r="DA141"/>
      <x:c r="DB141"/>
      <x:c r="DC141"/>
      <x:c r="DD141"/>
      <x:c r="DE141"/>
      <x:c r="DF141"/>
      <x:c r="DG141"/>
      <x:c r="DH141"/>
      <x:c r="DI141"/>
      <x:c r="DJ141"/>
      <x:c r="DK141"/>
      <x:c r="DL141"/>
      <x:c r="DM141"/>
      <x:c r="DN141"/>
      <x:c r="DO141"/>
      <x:c r="DP141"/>
      <x:c r="DQ141"/>
      <x:c r="DR141"/>
      <x:c r="DS141"/>
      <x:c r="DT141"/>
      <x:c r="DU141"/>
      <x:c r="DV141"/>
    </x:row>
    <x:row r="142" ht="24.75">
      <x:c r="A142" s="149"/>
      <x:c r="B142" s="2151" t="str">
        <x:v>INPUT OBSERVED API=</x:v>
      </x:c>
      <x:c r="C142" s="149"/>
      <x:c r="D142" s="149"/>
      <x:c r="E142" s="321" t="n">
        <x:v>34.9</x:v>
      </x:c>
      <x:c r="F142" s="1378"/>
      <x:c r="G142" s="1376"/>
      <x:c r="H142" s="149"/>
      <x:c r="I142" s="2156" t="str">
        <x:v>TABLA 5A</x:v>
      </x:c>
      <x:c r="J142" s="1591" t="n">
        <x:v>2</x:v>
      </x:c>
      <x:c r="K142" s="2157" t="n">
        <x:v>849.5238221153845</x:v>
      </x:c>
      <x:c r="L142" s="1379" t="n">
        <x:v>15.555555555555555</x:v>
      </x:c>
      <x:c r="M142" s="1379" t="n">
        <x:v>103.872</x:v>
      </x:c>
      <x:c r="N142" s="1379" t="n">
        <x:v>0.2701</x:v>
      </x:c>
      <x:c r="O142" s="1379" t="n">
        <x:v>0</x:v>
      </x:c>
      <x:c r="P142" s="1588" t="n">
        <x:v>9.894950197419696e-7</x:v>
      </x:c>
      <x:c r="Q142" s="1369" t="n">
        <x:v>4.209017310984003</x:v>
      </x:c>
      <x:c r="R142" s="2158" t="n">
        <x:v>849.524662712556</x:v>
      </x:c>
      <x:c r="S142" s="1588" t="n">
        <x:v>0.00046187091021803676</x:v>
      </x:c>
      <x:c r="T142" s="2159" t="n">
        <x:v>15.555555555555555</x:v>
      </x:c>
      <x:c r="U142" s="2160" t="n">
        <x:v>0.024691358024691357</x:v>
      </x:c>
      <x:c r="V142" s="149" t="n">
        <x:v>60.0068748977356</x:v>
      </x:c>
      <x:c r="W142" s="1588" t="n">
        <x:v>1.1577876410888948</x:v>
      </x:c>
      <x:c r="X142" s="1588" t="n">
        <x:v>0.9994651631631095</x:v>
      </x:c>
      <x:c r="Y142" s="2161" t="n">
        <x:v>1.3</x:v>
      </x:c>
      <x:c r="Z142" s="1588" t="n">
        <x:v>0.49999327805995286</x:v>
      </x:c>
      <x:c r="AA142" s="1369" t="n">
        <x:v>1</x:v>
      </x:c>
      <x:c r="AB142" s="1588" t="n">
        <x:v>0.99946516316311</x:v>
      </x:c>
      <x:c r="AC142" s="1588" t="n">
        <x:v>849.0694654815015</x:v>
      </x:c>
      <x:c r="AD142" s="1588" t="n">
        <x:v>0.45435663388298053</x:v>
      </x:c>
      <x:c r="AE142" s="1588" t="n">
        <x:v>0.45459977058669665</x:v>
      </x:c>
      <x:c r="AF142" s="1588" t="n">
        <x:v>0</x:v>
      </x:c>
      <x:c r="AG142" s="2161" t="n">
        <x:v>0</x:v>
      </x:c>
      <x:c r="AH142" s="1588" t="n">
        <x:v>0.45459977058669665</x:v>
      </x:c>
      <x:c r="AI142" s="2162" t="n">
        <x:v>849.9784218859712</x:v>
      </x:c>
      <x:c r="AJ142" s="1588" t="n">
        <x:v>9.884368660145019e-7</x:v>
      </x:c>
      <x:c r="AK142" s="1369" t="n">
        <x:v>4.210199417212123</x:v>
      </x:c>
      <x:c r="AL142" s="2158" t="n">
        <x:v>849.9792620335621</x:v>
      </x:c>
      <x:c r="AM142" s="1588"/>
      <x:c r="AN142" s="1369"/>
      <x:c r="AO142" s="1588"/>
      <x:c r="AP142" s="1588"/>
      <x:c r="AQ142" s="1588"/>
      <x:c r="AR142" s="1588"/>
      <x:c r="AS142" s="1588"/>
      <x:c r="AT142" s="2161"/>
      <x:c r="AU142" s="1588"/>
      <x:c r="AV142" s="1588"/>
      <x:c r="AW142" s="1385"/>
      <x:c r="AX142" s="144"/>
      <x:c r="AY142" s="144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/>
      <x:c r="BU142"/>
      <x:c r="BV142"/>
      <x:c r="BW142"/>
      <x:c r="BX142"/>
      <x:c r="BY142"/>
      <x:c r="BZ142"/>
      <x:c r="CA142"/>
      <x:c r="CB142"/>
      <x:c r="CC142"/>
      <x:c r="CD142"/>
      <x:c r="CE142"/>
      <x:c r="CF142"/>
      <x:c r="CG142"/>
      <x:c r="CH142"/>
      <x:c r="CI142"/>
      <x:c r="CJ142"/>
      <x:c r="CK142"/>
      <x:c r="CL142"/>
      <x:c r="CM142"/>
      <x:c r="CN142"/>
      <x:c r="CO142"/>
      <x:c r="CP142"/>
      <x:c r="CQ142"/>
      <x:c r="CR142"/>
      <x:c r="CS142"/>
      <x:c r="CT142"/>
      <x:c r="CU142"/>
      <x:c r="CV142"/>
      <x:c r="CW142"/>
      <x:c r="CX142"/>
      <x:c r="CY142"/>
      <x:c r="CZ142"/>
      <x:c r="DA142"/>
      <x:c r="DB142"/>
      <x:c r="DC142"/>
      <x:c r="DD142"/>
      <x:c r="DE142"/>
      <x:c r="DF142"/>
      <x:c r="DG142"/>
      <x:c r="DH142"/>
      <x:c r="DI142"/>
      <x:c r="DJ142"/>
      <x:c r="DK142"/>
      <x:c r="DL142"/>
      <x:c r="DM142"/>
      <x:c r="DN142"/>
      <x:c r="DO142"/>
      <x:c r="DP142"/>
      <x:c r="DQ142"/>
      <x:c r="DR142"/>
      <x:c r="DS142"/>
      <x:c r="DT142"/>
      <x:c r="DU142"/>
      <x:c r="DV142"/>
    </x:row>
    <x:row r="143" ht="22.5">
      <x:c r="A143" s="149"/>
      <x:c r="B143" s="2163"/>
      <x:c r="C143" s="149"/>
      <x:c r="D143" s="149"/>
      <x:c r="E143" s="149"/>
      <x:c r="F143" s="149"/>
      <x:c r="G143" s="1376"/>
      <x:c r="H143" s="149"/>
      <x:c r="I143" s="2164" t="str">
        <x:v>0-37</x:v>
      </x:c>
      <x:c r="J143" s="1591" t="n">
        <x:v>2</x:v>
      </x:c>
      <x:c r="K143" s="2157" t="n">
        <x:v>849.9784218859712</x:v>
      </x:c>
      <x:c r="L143" s="1379" t="n">
        <x:v>15.555555555555555</x:v>
      </x:c>
      <x:c r="M143" s="1379" t="n">
        <x:v>103.872</x:v>
      </x:c>
      <x:c r="N143" s="1379" t="n">
        <x:v>0.2701</x:v>
      </x:c>
      <x:c r="O143" s="1379" t="n">
        <x:v>0</x:v>
      </x:c>
      <x:c r="P143" s="1588" t="n">
        <x:v>9.884368660145019e-7</x:v>
      </x:c>
      <x:c r="Q143" s="1369" t="n">
        <x:v>4.210199417212123</x:v>
      </x:c>
      <x:c r="R143" s="2158" t="n">
        <x:v>849.9792620335621</x:v>
      </x:c>
      <x:c r="S143" s="1588" t="n">
        <x:v>0.0004615469482401084</x:v>
      </x:c>
      <x:c r="T143" s="2159" t="n">
        <x:v>15.555555555555555</x:v>
      </x:c>
      <x:c r="U143" s="2160" t="n">
        <x:v>0.024691358024691357</x:v>
      </x:c>
      <x:c r="V143" s="149" t="n">
        <x:v>60.0068748977356</x:v>
      </x:c>
      <x:c r="W143" s="1588" t="n">
        <x:v>1.1577876410888948</x:v>
      </x:c>
      <x:c r="X143" s="1588" t="n">
        <x:v>0.9994655383661885</x:v>
      </x:c>
      <x:c r="Y143" s="2161" t="n">
        <x:v>1.3</x:v>
      </x:c>
      <x:c r="Z143" s="1588" t="n">
        <x:v>0.49930214987455407</x:v>
      </x:c>
      <x:c r="AA143" s="1369" t="n">
        <x:v>1</x:v>
      </x:c>
      <x:c r="AB143" s="1588" t="n">
        <x:v>0.999465538366189</x:v>
      </x:c>
      <x:c r="AC143" s="1588" t="n">
        <x:v>849.524141029906</x:v>
      </x:c>
      <x:c r="AD143" s="1588" t="n">
        <x:v>-0.00031891452147192467</x:v>
      </x:c>
      <x:c r="AE143" s="1588" t="n">
        <x:v>-0.00031908505968658574</x:v>
      </x:c>
      <x:c r="AF143" s="1588" t="n">
        <x:v>0</x:v>
      </x:c>
      <x:c r="AG143" s="2161" t="n">
        <x:v>0</x:v>
      </x:c>
      <x:c r="AH143" s="1588" t="n">
        <x:v>-0.00031908505968658574</x:v>
      </x:c>
      <x:c r="AI143" s="2162" t="n">
        <x:v>849.9781028009115</x:v>
      </x:c>
      <x:c r="AJ143" s="1588" t="n">
        <x:v>9.884376081406686e-7</x:v>
      </x:c>
      <x:c r="AK143" s="1369" t="n">
        <x:v>4.210198587487913</x:v>
      </x:c>
      <x:c r="AL143" s="2158" t="n">
        <x:v>849.9789429488178</x:v>
      </x:c>
      <x:c r="AM143" s="1588"/>
      <x:c r="AN143" s="1369"/>
      <x:c r="AO143" s="1588"/>
      <x:c r="AP143" s="1588"/>
      <x:c r="AQ143" s="1588"/>
      <x:c r="AR143" s="1588"/>
      <x:c r="AS143" s="1588"/>
      <x:c r="AT143" s="2161"/>
      <x:c r="AU143" s="1588"/>
      <x:c r="AV143" s="1588"/>
      <x:c r="AW143" s="1385"/>
      <x:c r="AX143" s="144"/>
      <x:c r="AY143" s="144"/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/>
      <x:c r="BU143"/>
      <x:c r="BV143"/>
      <x:c r="BW143"/>
      <x:c r="BX143"/>
      <x:c r="BY143"/>
      <x:c r="BZ143"/>
      <x:c r="CA143"/>
      <x:c r="CB143"/>
      <x:c r="CC143"/>
      <x:c r="CD143"/>
      <x:c r="CE143"/>
      <x:c r="CF143"/>
      <x:c r="CG143"/>
      <x:c r="CH143"/>
      <x:c r="CI143"/>
      <x:c r="CJ143"/>
      <x:c r="CK143"/>
      <x:c r="CL143"/>
      <x:c r="CM143"/>
      <x:c r="CN143"/>
      <x:c r="CO143"/>
      <x:c r="CP143"/>
      <x:c r="CQ143"/>
      <x:c r="CR143"/>
      <x:c r="CS143"/>
      <x:c r="CT143"/>
      <x:c r="CU143"/>
      <x:c r="CV143"/>
      <x:c r="CW143"/>
      <x:c r="CX143"/>
      <x:c r="CY143"/>
      <x:c r="CZ143"/>
      <x:c r="DA143"/>
      <x:c r="DB143"/>
      <x:c r="DC143"/>
      <x:c r="DD143"/>
      <x:c r="DE143"/>
      <x:c r="DF143"/>
      <x:c r="DG143"/>
      <x:c r="DH143"/>
      <x:c r="DI143"/>
      <x:c r="DJ143"/>
      <x:c r="DK143"/>
      <x:c r="DL143"/>
      <x:c r="DM143"/>
      <x:c r="DN143"/>
      <x:c r="DO143"/>
      <x:c r="DP143"/>
      <x:c r="DQ143"/>
      <x:c r="DR143"/>
      <x:c r="DS143"/>
      <x:c r="DT143"/>
      <x:c r="DU143"/>
      <x:c r="DV143"/>
    </x:row>
    <x:row r="144" ht="22.5">
      <x:c r="A144" s="149"/>
      <x:c r="B144" s="2165" t="str">
        <x:v>INPUT OBSERVED TEMPERATURE=</x:v>
      </x:c>
      <x:c r="C144" s="149"/>
      <x:c r="D144" s="149"/>
      <x:c r="E144" s="322" t="n">
        <x:v>60</x:v>
      </x:c>
      <x:c r="F144" s="1378" t="str">
        <x:v>°F</x:v>
      </x:c>
      <x:c r="G144" s="1376"/>
      <x:c r="H144" s="149"/>
      <x:c r="I144" s="2164" t="str">
        <x:v>38-48</x:v>
      </x:c>
      <x:c r="J144" s="1591" t="n">
        <x:v>2</x:v>
      </x:c>
      <x:c r="K144" s="2157" t="n">
        <x:v>849.9781028009115</x:v>
      </x:c>
      <x:c r="L144" s="1379" t="n">
        <x:v>15.555555555555555</x:v>
      </x:c>
      <x:c r="M144" s="1379" t="n">
        <x:v>103.872</x:v>
      </x:c>
      <x:c r="N144" s="1379" t="n">
        <x:v>0.2701</x:v>
      </x:c>
      <x:c r="O144" s="1379" t="n">
        <x:v>0</x:v>
      </x:c>
      <x:c r="P144" s="1588" t="n">
        <x:v>9.884376081406686e-7</x:v>
      </x:c>
      <x:c r="Q144" s="1369" t="n">
        <x:v>4.210198587487913</x:v>
      </x:c>
      <x:c r="R144" s="2158" t="n">
        <x:v>849.9789429488178</x:v>
      </x:c>
      <x:c r="S144" s="1588" t="n">
        <x:v>0.000461547175479683</x:v>
      </x:c>
      <x:c r="T144" s="2159" t="n">
        <x:v>15.555555555555555</x:v>
      </x:c>
      <x:c r="U144" s="2160" t="n">
        <x:v>0.024691358024691357</x:v>
      </x:c>
      <x:c r="V144" s="149" t="n">
        <x:v>60.0068748977356</x:v>
      </x:c>
      <x:c r="W144" s="1588" t="n">
        <x:v>1.1577876410888948</x:v>
      </x:c>
      <x:c r="X144" s="1588" t="n">
        <x:v>0.9994655381030064</x:v>
      </x:c>
      <x:c r="Y144" s="2161" t="n">
        <x:v>1.3</x:v>
      </x:c>
      <x:c r="Z144" s="1588" t="n">
        <x:v>0.499302634255884</x:v>
      </x:c>
      <x:c r="AA144" s="1369" t="n">
        <x:v>1</x:v>
      </x:c>
      <x:c r="AB144" s="1588" t="n">
        <x:v>0.999465538103006</x:v>
      </x:c>
      <x:c r="AC144" s="1588" t="n">
        <x:v>849.5238218916852</x:v>
      </x:c>
      <x:c r="AD144" s="1588" t="n">
        <x:v>2.2369931684806943e-7</x:v>
      </x:c>
      <x:c r="AE144" s="1588" t="n">
        <x:v>2.238185743408394e-7</x:v>
      </x:c>
      <x:c r="AF144" s="1588" t="n">
        <x:v>0</x:v>
      </x:c>
      <x:c r="AG144" s="2161" t="n">
        <x:v>0</x:v>
      </x:c>
      <x:c r="AH144" s="1588" t="n">
        <x:v>2.238185743408394e-7</x:v>
      </x:c>
      <x:c r="AI144" s="2162" t="n">
        <x:v>849.9781030247301</x:v>
      </x:c>
      <x:c r="AJ144" s="1588" t="n">
        <x:v>9.884376076201125e-7</x:v>
      </x:c>
      <x:c r="AK144" s="1369" t="n">
        <x:v>4.210198588069914</x:v>
      </x:c>
      <x:c r="AL144" s="2158" t="n">
        <x:v>849.978943172636</x:v>
      </x:c>
      <x:c r="AM144" s="1588"/>
      <x:c r="AN144" s="1369"/>
      <x:c r="AO144" s="1588"/>
      <x:c r="AP144" s="1588"/>
      <x:c r="AQ144" s="1588"/>
      <x:c r="AR144" s="1588"/>
      <x:c r="AS144" s="1588"/>
      <x:c r="AT144" s="2161"/>
      <x:c r="AU144" s="1588"/>
      <x:c r="AV144" s="1588"/>
      <x:c r="AW144" s="1385"/>
      <x:c r="AX144" s="144"/>
      <x:c r="AY144" s="144"/>
      <x:c r="AZ144"/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/>
      <x:c r="BO144"/>
      <x:c r="BP144"/>
      <x:c r="BQ144"/>
      <x:c r="BR144"/>
      <x:c r="BS144"/>
      <x:c r="BT144"/>
      <x:c r="BU144"/>
      <x:c r="BV144"/>
      <x:c r="BW144"/>
      <x:c r="BX144"/>
      <x:c r="BY144"/>
      <x:c r="BZ144"/>
      <x:c r="CA144"/>
      <x:c r="CB144"/>
      <x:c r="CC144"/>
      <x:c r="CD144"/>
      <x:c r="CE144"/>
      <x:c r="CF144"/>
      <x:c r="CG144"/>
      <x:c r="CH144"/>
      <x:c r="CI144"/>
      <x:c r="CJ144"/>
      <x:c r="CK144"/>
      <x:c r="CL144"/>
      <x:c r="CM144"/>
      <x:c r="CN144"/>
      <x:c r="CO144"/>
      <x:c r="CP144"/>
      <x:c r="CQ144"/>
      <x:c r="CR144"/>
      <x:c r="CS144"/>
      <x:c r="CT144"/>
      <x:c r="CU144"/>
      <x:c r="CV144"/>
      <x:c r="CW144"/>
      <x:c r="CX144"/>
      <x:c r="CY144"/>
      <x:c r="CZ144"/>
      <x:c r="DA144"/>
      <x:c r="DB144"/>
      <x:c r="DC144"/>
      <x:c r="DD144"/>
      <x:c r="DE144"/>
      <x:c r="DF144"/>
      <x:c r="DG144"/>
      <x:c r="DH144"/>
      <x:c r="DI144"/>
      <x:c r="DJ144"/>
      <x:c r="DK144"/>
      <x:c r="DL144"/>
      <x:c r="DM144"/>
      <x:c r="DN144"/>
      <x:c r="DO144"/>
      <x:c r="DP144"/>
      <x:c r="DQ144"/>
      <x:c r="DR144"/>
      <x:c r="DS144"/>
      <x:c r="DT144"/>
      <x:c r="DU144"/>
      <x:c r="DV144"/>
    </x:row>
    <x:row r="145" ht="22.5">
      <x:c r="A145" s="149"/>
      <x:c r="B145" s="2165"/>
      <x:c r="C145" s="149"/>
      <x:c r="D145" s="149"/>
      <x:c r="E145" s="149"/>
      <x:c r="F145" s="149"/>
      <x:c r="G145" s="1376"/>
      <x:c r="H145" s="149"/>
      <x:c r="I145" s="2164" t="str">
        <x:v>48-52</x:v>
      </x:c>
      <x:c r="J145" s="1591" t="n">
        <x:v>2</x:v>
      </x:c>
      <x:c r="K145" s="2157" t="n">
        <x:v>849.9781030247301</x:v>
      </x:c>
      <x:c r="L145" s="1379" t="n">
        <x:v>15.555555555555555</x:v>
      </x:c>
      <x:c r="M145" s="1379" t="n">
        <x:v>103.872</x:v>
      </x:c>
      <x:c r="N145" s="1379" t="n">
        <x:v>0.2701</x:v>
      </x:c>
      <x:c r="O145" s="1379" t="n">
        <x:v>0</x:v>
      </x:c>
      <x:c r="P145" s="1588" t="n">
        <x:v>9.884376076201125e-7</x:v>
      </x:c>
      <x:c r="Q145" s="1369" t="n">
        <x:v>4.210198588069914</x:v>
      </x:c>
      <x:c r="R145" s="2158" t="n">
        <x:v>849.978943172636</x:v>
      </x:c>
      <x:c r="S145" s="1588" t="n">
        <x:v>0.00046154717532028843</x:v>
      </x:c>
      <x:c r="T145" s="2159" t="n">
        <x:v>15.555555555555555</x:v>
      </x:c>
      <x:c r="U145" s="2160" t="n">
        <x:v>0.024691358024691357</x:v>
      </x:c>
      <x:c r="V145" s="149" t="n">
        <x:v>60.0068748977356</x:v>
      </x:c>
      <x:c r="W145" s="1588" t="n">
        <x:v>1.1577876410888948</x:v>
      </x:c>
      <x:c r="X145" s="1588" t="n">
        <x:v>0.999465538103191</x:v>
      </x:c>
      <x:c r="Y145" s="2161" t="n">
        <x:v>1.3</x:v>
      </x:c>
      <x:c r="Z145" s="1588" t="n">
        <x:v>0.4993026339161202</x:v>
      </x:c>
      <x:c r="AA145" s="1369" t="n">
        <x:v>1</x:v>
      </x:c>
      <x:c r="AB145" s="1588" t="n">
        <x:v>0.999465538103191</x:v>
      </x:c>
      <x:c r="AC145" s="1588" t="n">
        <x:v>849.5238221155414</x:v>
      </x:c>
      <x:c r="AD145" s="1588" t="n">
        <x:v>-1.5688783605583012e-10</x:v>
      </x:c>
      <x:c r="AE145" s="1588" t="n">
        <x:v>-1.5700152289355174e-10</x:v>
      </x:c>
      <x:c r="AF145" s="1588" t="n">
        <x:v>0</x:v>
      </x:c>
      <x:c r="AG145" s="2161" t="n">
        <x:v>0</x:v>
      </x:c>
      <x:c r="AH145" s="1588" t="n">
        <x:v>-1.5700152289355174e-10</x:v>
      </x:c>
      <x:c r="AI145" s="2162" t="n">
        <x:v>849.9781030245731</x:v>
      </x:c>
      <x:c r="AJ145" s="1588" t="n">
        <x:v>9.884376076204776e-7</x:v>
      </x:c>
      <x:c r="AK145" s="1369" t="n">
        <x:v>4.210198588069505</x:v>
      </x:c>
      <x:c r="AL145" s="2158" t="n">
        <x:v>849.978943172479</x:v>
      </x:c>
      <x:c r="AM145" s="1588"/>
      <x:c r="AN145" s="1369"/>
      <x:c r="AO145" s="1588"/>
      <x:c r="AP145" s="1588"/>
      <x:c r="AQ145" s="1588"/>
      <x:c r="AR145" s="1588"/>
      <x:c r="AS145" s="1588"/>
      <x:c r="AT145" s="2161"/>
      <x:c r="AU145" s="1588"/>
      <x:c r="AV145" s="1588"/>
      <x:c r="AW145" s="1385"/>
      <x:c r="AX145" s="144"/>
      <x:c r="AY145" s="144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/>
      <x:c r="BU145"/>
      <x:c r="BV145"/>
      <x:c r="BW145"/>
      <x:c r="BX145"/>
      <x:c r="BY145"/>
      <x:c r="BZ145"/>
      <x:c r="CA145"/>
      <x:c r="CB145"/>
      <x:c r="CC145"/>
      <x:c r="CD145"/>
      <x:c r="CE145"/>
      <x:c r="CF145"/>
      <x:c r="CG145"/>
      <x:c r="CH145"/>
      <x:c r="CI145"/>
      <x:c r="CJ145"/>
      <x:c r="CK145"/>
      <x:c r="CL145"/>
      <x:c r="CM145"/>
      <x:c r="CN145"/>
      <x:c r="CO145"/>
      <x:c r="CP145"/>
      <x:c r="CQ145"/>
      <x:c r="CR145"/>
      <x:c r="CS145"/>
      <x:c r="CT145"/>
      <x:c r="CU145"/>
      <x:c r="CV145"/>
      <x:c r="CW145"/>
      <x:c r="CX145"/>
      <x:c r="CY145"/>
      <x:c r="CZ145"/>
      <x:c r="DA145"/>
      <x:c r="DB145"/>
      <x:c r="DC145"/>
      <x:c r="DD145"/>
      <x:c r="DE145"/>
      <x:c r="DF145"/>
      <x:c r="DG145"/>
      <x:c r="DH145"/>
      <x:c r="DI145"/>
      <x:c r="DJ145"/>
      <x:c r="DK145"/>
      <x:c r="DL145"/>
      <x:c r="DM145"/>
      <x:c r="DN145"/>
      <x:c r="DO145"/>
      <x:c r="DP145"/>
      <x:c r="DQ145"/>
      <x:c r="DR145"/>
      <x:c r="DS145"/>
      <x:c r="DT145"/>
      <x:c r="DU145"/>
      <x:c r="DV145"/>
    </x:row>
    <x:row r="146" ht="22.5">
      <x:c r="A146" s="149"/>
      <x:c r="B146" s="2165" t="str">
        <x:v>PRESSURE PSIG</x:v>
      </x:c>
      <x:c r="C146" s="149"/>
      <x:c r="D146" s="149"/>
      <x:c r="E146" s="322" t="n">
        <x:v>0</x:v>
      </x:c>
      <x:c r="F146" s="1378"/>
      <x:c r="G146" s="1376"/>
      <x:c r="H146" s="149"/>
      <x:c r="I146" s="2164" t="str">
        <x:v>52-100</x:v>
      </x:c>
      <x:c r="J146" s="1591" t="n">
        <x:v>2</x:v>
      </x:c>
      <x:c r="K146" s="2157" t="n">
        <x:v>849.9781030245731</x:v>
      </x:c>
      <x:c r="L146" s="1379" t="n">
        <x:v>15.555555555555555</x:v>
      </x:c>
      <x:c r="M146" s="1379" t="n">
        <x:v>103.872</x:v>
      </x:c>
      <x:c r="N146" s="1379" t="n">
        <x:v>0.2701</x:v>
      </x:c>
      <x:c r="O146" s="1379" t="n">
        <x:v>0</x:v>
      </x:c>
      <x:c r="P146" s="1588" t="n">
        <x:v>9.884376076204776e-7</x:v>
      </x:c>
      <x:c r="Q146" s="1369" t="n">
        <x:v>4.210198588069505</x:v>
      </x:c>
      <x:c r="R146" s="2158" t="n">
        <x:v>849.978943172479</x:v>
      </x:c>
      <x:c r="S146" s="1588" t="n">
        <x:v>0.00046154717532040026</x:v>
      </x:c>
      <x:c r="T146" s="2159" t="n">
        <x:v>15.555555555555555</x:v>
      </x:c>
      <x:c r="U146" s="2160" t="n">
        <x:v>0.024691358024691357</x:v>
      </x:c>
      <x:c r="V146" s="149" t="n">
        <x:v>60.0068748977356</x:v>
      </x:c>
      <x:c r="W146" s="1588" t="n">
        <x:v>1.1577876410888948</x:v>
      </x:c>
      <x:c r="X146" s="1588" t="n">
        <x:v>0.9994655381031908</x:v>
      </x:c>
      <x:c r="Y146" s="2161" t="n">
        <x:v>1.3</x:v>
      </x:c>
      <x:c r="Z146" s="1588" t="n">
        <x:v>0.49930263391635843</x:v>
      </x:c>
      <x:c r="AA146" s="1369" t="n">
        <x:v>1</x:v>
      </x:c>
      <x:c r="AB146" s="1588" t="n">
        <x:v>0.999465538103191</x:v>
      </x:c>
      <x:c r="AC146" s="1588" t="n">
        <x:v>849.5238221153845</x:v>
      </x:c>
      <x:c r="AD146" s="1588" t="n">
        <x:v>0</x:v>
      </x:c>
      <x:c r="AE146" s="1588" t="n">
        <x:v>2.2737367544323206e-13</x:v>
      </x:c>
      <x:c r="AF146" s="1588" t="n">
        <x:v>0</x:v>
      </x:c>
      <x:c r="AG146" s="2161" t="n">
        <x:v>0</x:v>
      </x:c>
      <x:c r="AH146" s="1588" t="n">
        <x:v>2.2737367544323206e-13</x:v>
      </x:c>
      <x:c r="AI146" s="2162" t="n">
        <x:v>849.9781030245733</x:v>
      </x:c>
      <x:c r="AJ146" s="1588" t="n">
        <x:v>9.88437607620477e-7</x:v>
      </x:c>
      <x:c r="AK146" s="1369" t="n">
        <x:v>4.210198588069506</x:v>
      </x:c>
      <x:c r="AL146" s="2158" t="n">
        <x:v>849.9789431724793</x:v>
      </x:c>
      <x:c r="AM146" s="1592" t="n">
        <x:v>0.00046154717532040005</x:v>
      </x:c>
      <x:c r="AN146" s="1593" t="n">
        <x:v>0.9994655381031908</x:v>
      </x:c>
      <x:c r="AO146" s="1593" t="n">
        <x:v>1.3</x:v>
      </x:c>
      <x:c r="AP146" s="1594" t="n">
        <x:v>0.4993026339163581</x:v>
      </x:c>
      <x:c r="AQ146" s="1593" t="n">
        <x:v>1</x:v>
      </x:c>
      <x:c r="AR146" s="1593" t="n">
        <x:v>0.999465538103191</x:v>
      </x:c>
      <x:c r="AS146" s="1593" t="n">
        <x:v>-0.9578580262784797</x:v>
      </x:c>
      <x:c r="AT146" s="1594" t="n">
        <x:v>1.0004420402223138</x:v>
      </x:c>
      <x:c r="AU146" s="1593" t="n">
        <x:v>0.49577238795653317</x:v>
      </x:c>
      <x:c r="AV146" s="1593" t="n">
        <x:v>0</x:v>
      </x:c>
      <x:c r="AW146" s="1593" t="n">
        <x:v>1</x:v>
      </x:c>
      <x:c r="AX146" s="1594" t="n">
        <x:v>1.000442040222314</x:v>
      </x:c>
      <x:c r="AY146" s="1595" t="n">
        <x:v>850.3546680536383</x:v>
      </x:c>
      <x:c r="AZ146"/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/>
      <x:c r="BO146"/>
      <x:c r="BP146"/>
      <x:c r="BQ146"/>
      <x:c r="BR146"/>
      <x:c r="BS146"/>
      <x:c r="BT146"/>
      <x:c r="BU146"/>
      <x:c r="BV146"/>
      <x:c r="BW146"/>
      <x:c r="BX146"/>
      <x:c r="BY146"/>
      <x:c r="BZ146"/>
      <x:c r="CA146"/>
      <x:c r="CB146"/>
      <x:c r="CC146"/>
      <x:c r="CD146"/>
      <x:c r="CE146"/>
      <x:c r="CF146"/>
      <x:c r="CG146"/>
      <x:c r="CH146"/>
      <x:c r="CI146"/>
      <x:c r="CJ146"/>
      <x:c r="CK146"/>
      <x:c r="CL146"/>
      <x:c r="CM146"/>
      <x:c r="CN146"/>
      <x:c r="CO146"/>
      <x:c r="CP146"/>
      <x:c r="CQ146"/>
      <x:c r="CR146"/>
      <x:c r="CS146"/>
      <x:c r="CT146"/>
      <x:c r="CU146"/>
      <x:c r="CV146"/>
      <x:c r="CW146"/>
      <x:c r="CX146"/>
      <x:c r="CY146"/>
      <x:c r="CZ146"/>
      <x:c r="DA146"/>
      <x:c r="DB146"/>
      <x:c r="DC146"/>
      <x:c r="DD146"/>
      <x:c r="DE146"/>
      <x:c r="DF146"/>
      <x:c r="DG146"/>
      <x:c r="DH146"/>
      <x:c r="DI146"/>
      <x:c r="DJ146"/>
      <x:c r="DK146"/>
      <x:c r="DL146"/>
      <x:c r="DM146"/>
      <x:c r="DN146"/>
      <x:c r="DO146"/>
      <x:c r="DP146"/>
      <x:c r="DQ146"/>
      <x:c r="DR146"/>
      <x:c r="DS146"/>
      <x:c r="DT146"/>
      <x:c r="DU146"/>
      <x:c r="DV146"/>
    </x:row>
    <x:row r="147" ht="21.75">
      <x:c r="A147" s="149"/>
      <x:c r="B147" s="2165"/>
      <x:c r="C147" s="149"/>
      <x:c r="D147" s="149"/>
      <x:c r="E147" s="149"/>
      <x:c r="F147" s="149"/>
      <x:c r="G147" s="1376"/>
      <x:c r="H147" s="149"/>
      <x:c r="I147" s="2164"/>
      <x:c r="J147" s="2166"/>
      <x:c r="K147" s="2167"/>
      <x:c r="L147" s="2166"/>
      <x:c r="M147" s="2166"/>
      <x:c r="N147" s="2166"/>
      <x:c r="O147" s="2166"/>
      <x:c r="P147" s="2166"/>
      <x:c r="Q147" s="2166"/>
      <x:c r="R147" s="2166"/>
      <x:c r="S147" s="2166"/>
      <x:c r="T147" s="2166"/>
      <x:c r="U147" s="2166"/>
      <x:c r="V147" s="2166"/>
      <x:c r="W147" s="2166"/>
      <x:c r="X147" s="2166"/>
      <x:c r="Y147" s="2166"/>
      <x:c r="Z147" s="2166"/>
      <x:c r="AA147" s="2166"/>
      <x:c r="AB147" s="2166"/>
      <x:c r="AC147" s="2166"/>
      <x:c r="AD147" s="2166"/>
      <x:c r="AE147" s="2166"/>
      <x:c r="AF147" s="2166"/>
      <x:c r="AG147" s="2166"/>
      <x:c r="AH147" s="2166"/>
      <x:c r="AI147" s="2168" t="n">
        <x:v>34.811065540370976</x:v>
      </x:c>
      <x:c r="AJ147" s="2168"/>
      <x:c r="AK147" s="2168"/>
      <x:c r="AL147" s="2168"/>
      <x:c r="AM147" s="2166"/>
      <x:c r="AN147" s="2166"/>
      <x:c r="AO147" s="2166"/>
      <x:c r="AP147" s="2166"/>
      <x:c r="AQ147" s="2169"/>
      <x:c r="AR147" s="2166"/>
      <x:c r="AS147" s="2166"/>
      <x:c r="AT147" s="2166"/>
      <x:c r="AU147" s="2166"/>
      <x:c r="AV147" s="2166"/>
      <x:c r="AW147" s="149"/>
      <x:c r="AX147" s="144"/>
      <x:c r="AY147" s="144"/>
      <x:c r="AZ147"/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/>
      <x:c r="BO147"/>
      <x:c r="BP147"/>
      <x:c r="BQ147"/>
      <x:c r="BR147"/>
      <x:c r="BS147"/>
      <x:c r="BT147"/>
      <x:c r="BU147"/>
      <x:c r="BV147"/>
      <x:c r="BW147"/>
      <x:c r="BX147"/>
      <x:c r="BY147"/>
      <x:c r="BZ147"/>
      <x:c r="CA147"/>
      <x:c r="CB147"/>
      <x:c r="CC147"/>
      <x:c r="CD147"/>
      <x:c r="CE147"/>
      <x:c r="CF147"/>
      <x:c r="CG147"/>
      <x:c r="CH147"/>
      <x:c r="CI147"/>
      <x:c r="CJ147"/>
      <x:c r="CK147"/>
      <x:c r="CL147"/>
      <x:c r="CM147"/>
      <x:c r="CN147"/>
      <x:c r="CO147"/>
      <x:c r="CP147"/>
      <x:c r="CQ147"/>
      <x:c r="CR147"/>
      <x:c r="CS147"/>
      <x:c r="CT147"/>
      <x:c r="CU147"/>
      <x:c r="CV147"/>
      <x:c r="CW147"/>
      <x:c r="CX147"/>
      <x:c r="CY147"/>
      <x:c r="CZ147"/>
      <x:c r="DA147"/>
      <x:c r="DB147"/>
      <x:c r="DC147"/>
      <x:c r="DD147"/>
      <x:c r="DE147"/>
      <x:c r="DF147"/>
      <x:c r="DG147"/>
      <x:c r="DH147"/>
      <x:c r="DI147"/>
      <x:c r="DJ147"/>
      <x:c r="DK147"/>
      <x:c r="DL147"/>
      <x:c r="DM147"/>
      <x:c r="DN147"/>
      <x:c r="DO147"/>
      <x:c r="DP147"/>
      <x:c r="DQ147"/>
      <x:c r="DR147"/>
      <x:c r="DS147"/>
      <x:c r="DT147"/>
      <x:c r="DU147"/>
      <x:c r="DV147"/>
    </x:row>
    <x:row r="148" ht="23.25">
      <x:c r="A148" s="149"/>
      <x:c r="B148" s="2165" t="str">
        <x:v>API @ 60°F=</x:v>
      </x:c>
      <x:c r="C148" s="149"/>
      <x:c r="D148" s="149"/>
      <x:c r="E148" s="2170" t="n">
        <x:v>34.811065540370976</x:v>
      </x:c>
      <x:c r="F148" s="2171"/>
      <x:c r="G148" s="1376"/>
      <x:c r="H148" s="149"/>
      <x:c r="I148" s="2164"/>
      <x:c r="J148" s="2166"/>
      <x:c r="K148" s="2166"/>
      <x:c r="L148" s="2166"/>
      <x:c r="M148" s="2166"/>
      <x:c r="N148" s="2166"/>
      <x:c r="O148" s="2166"/>
      <x:c r="P148" s="2166"/>
      <x:c r="Q148" s="2166"/>
      <x:c r="R148" s="2166"/>
      <x:c r="S148" s="2166"/>
      <x:c r="T148" s="2166"/>
      <x:c r="U148" s="2166"/>
      <x:c r="V148" s="2166"/>
      <x:c r="W148" s="2166"/>
      <x:c r="X148" s="2166"/>
      <x:c r="Y148" s="2166"/>
      <x:c r="Z148" s="2166"/>
      <x:c r="AA148" s="2166"/>
      <x:c r="AB148" s="2166"/>
      <x:c r="AC148" s="2166"/>
      <x:c r="AD148" s="2166"/>
      <x:c r="AE148" s="2166"/>
      <x:c r="AF148" s="2166"/>
      <x:c r="AG148" s="2166"/>
      <x:c r="AH148" s="2166"/>
      <x:c r="AI148" s="2166"/>
      <x:c r="AJ148" s="2166"/>
      <x:c r="AK148" s="2166"/>
      <x:c r="AL148" s="2166"/>
      <x:c r="AM148" s="2166"/>
      <x:c r="AN148" s="2166"/>
      <x:c r="AO148" s="2166"/>
      <x:c r="AP148" s="2166"/>
      <x:c r="AQ148" s="2169"/>
      <x:c r="AR148" s="2166"/>
      <x:c r="AS148" s="2166"/>
      <x:c r="AT148" s="2166"/>
      <x:c r="AU148" s="2166"/>
      <x:c r="AV148" s="2166"/>
      <x:c r="AW148" s="149"/>
      <x:c r="AX148" s="144"/>
      <x:c r="AY148" s="144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/>
      <x:c r="BU148"/>
      <x:c r="BV148"/>
      <x:c r="BW148"/>
      <x:c r="BX148"/>
      <x:c r="BY148"/>
      <x:c r="BZ148"/>
      <x:c r="CA148"/>
      <x:c r="CB148"/>
      <x:c r="CC148"/>
      <x:c r="CD148"/>
      <x:c r="CE148"/>
      <x:c r="CF148"/>
      <x:c r="CG148"/>
      <x:c r="CH148"/>
      <x:c r="CI148"/>
      <x:c r="CJ148"/>
      <x:c r="CK148"/>
      <x:c r="CL148"/>
      <x:c r="CM148"/>
      <x:c r="CN148"/>
      <x:c r="CO148"/>
      <x:c r="CP148"/>
      <x:c r="CQ148"/>
      <x:c r="CR148"/>
      <x:c r="CS148"/>
      <x:c r="CT148"/>
      <x:c r="CU148"/>
      <x:c r="CV148"/>
      <x:c r="CW148"/>
      <x:c r="CX148"/>
      <x:c r="CY148"/>
      <x:c r="CZ148"/>
      <x:c r="DA148"/>
      <x:c r="DB148"/>
      <x:c r="DC148"/>
      <x:c r="DD148"/>
      <x:c r="DE148"/>
      <x:c r="DF148"/>
      <x:c r="DG148"/>
      <x:c r="DH148"/>
      <x:c r="DI148"/>
      <x:c r="DJ148"/>
      <x:c r="DK148"/>
      <x:c r="DL148"/>
      <x:c r="DM148"/>
      <x:c r="DN148"/>
      <x:c r="DO148"/>
      <x:c r="DP148"/>
      <x:c r="DQ148"/>
      <x:c r="DR148"/>
      <x:c r="DS148"/>
      <x:c r="DT148"/>
      <x:c r="DU148"/>
      <x:c r="DV148"/>
    </x:row>
    <x:row r="149" ht="23.25">
      <x:c r="A149" s="149"/>
      <x:c r="B149" s="2165"/>
      <x:c r="C149" s="149"/>
      <x:c r="D149" s="149"/>
      <x:c r="E149" s="2170"/>
      <x:c r="F149" s="2171"/>
      <x:c r="G149" s="1376"/>
      <x:c r="H149" s="149"/>
      <x:c r="I149" s="2172"/>
      <x:c r="J149" s="2166"/>
      <x:c r="K149" s="2166"/>
      <x:c r="L149" s="2166"/>
      <x:c r="M149" s="2166"/>
      <x:c r="N149" s="2166"/>
      <x:c r="O149" s="2166"/>
      <x:c r="P149" s="2166"/>
      <x:c r="Q149" s="2166"/>
      <x:c r="R149" s="2166"/>
      <x:c r="S149" s="2166" t="n">
        <x:v>60.0000000008</x:v>
      </x:c>
      <x:c r="T149" s="2166"/>
      <x:c r="U149" s="2166"/>
      <x:c r="V149" s="2166"/>
      <x:c r="W149" s="2166"/>
      <x:c r="X149" s="2166"/>
      <x:c r="Y149" s="2166"/>
      <x:c r="Z149" s="2166"/>
      <x:c r="AA149" s="2166"/>
      <x:c r="AB149" s="2166"/>
      <x:c r="AC149" s="2166"/>
      <x:c r="AD149" s="2166"/>
      <x:c r="AE149" s="2166"/>
      <x:c r="AF149" s="2166"/>
      <x:c r="AG149" s="2166"/>
      <x:c r="AH149" s="2166"/>
      <x:c r="AI149" s="2166"/>
      <x:c r="AJ149" s="2166"/>
      <x:c r="AK149" s="2166"/>
      <x:c r="AL149" s="2166"/>
      <x:c r="AM149" s="2166"/>
      <x:c r="AN149" s="2166"/>
      <x:c r="AO149" s="2166"/>
      <x:c r="AP149" s="2166"/>
      <x:c r="AQ149" s="2169"/>
      <x:c r="AR149" s="2166"/>
      <x:c r="AS149" s="2166"/>
      <x:c r="AT149" s="2166"/>
      <x:c r="AU149" s="2166"/>
      <x:c r="AV149" s="2166"/>
      <x:c r="AW149" s="149"/>
      <x:c r="AX149" s="144"/>
      <x:c r="AY149" s="144"/>
      <x:c r="AZ149"/>
      <x:c r="BA149"/>
      <x:c r="BB149"/>
      <x:c r="BC149"/>
      <x:c r="BD149"/>
      <x:c r="BE149"/>
      <x:c r="BF149"/>
      <x:c r="BG149"/>
      <x:c r="BH149"/>
      <x:c r="BI149"/>
      <x:c r="BJ149"/>
      <x:c r="BK149"/>
      <x:c r="BL149"/>
      <x:c r="BM149"/>
      <x:c r="BN149"/>
      <x:c r="BO149"/>
      <x:c r="BP149"/>
      <x:c r="BQ149"/>
      <x:c r="BR149"/>
      <x:c r="BS149"/>
      <x:c r="BT149"/>
      <x:c r="BU149"/>
      <x:c r="BV149"/>
      <x:c r="BW149"/>
      <x:c r="BX149"/>
      <x:c r="BY149"/>
      <x:c r="BZ149"/>
      <x:c r="CA149"/>
      <x:c r="CB149"/>
      <x:c r="CC149"/>
      <x:c r="CD149"/>
      <x:c r="CE149"/>
      <x:c r="CF149"/>
      <x:c r="CG149"/>
      <x:c r="CH149"/>
      <x:c r="CI149"/>
      <x:c r="CJ149"/>
      <x:c r="CK149"/>
      <x:c r="CL149"/>
      <x:c r="CM149"/>
      <x:c r="CN149"/>
      <x:c r="CO149"/>
      <x:c r="CP149"/>
      <x:c r="CQ149"/>
      <x:c r="CR149"/>
      <x:c r="CS149"/>
      <x:c r="CT149"/>
      <x:c r="CU149"/>
      <x:c r="CV149"/>
      <x:c r="CW149"/>
      <x:c r="CX149"/>
      <x:c r="CY149"/>
      <x:c r="CZ149"/>
      <x:c r="DA149"/>
      <x:c r="DB149"/>
      <x:c r="DC149"/>
      <x:c r="DD149"/>
      <x:c r="DE149"/>
      <x:c r="DF149"/>
      <x:c r="DG149"/>
      <x:c r="DH149"/>
      <x:c r="DI149"/>
      <x:c r="DJ149"/>
      <x:c r="DK149"/>
      <x:c r="DL149"/>
      <x:c r="DM149"/>
      <x:c r="DN149"/>
      <x:c r="DO149"/>
      <x:c r="DP149"/>
      <x:c r="DQ149"/>
      <x:c r="DR149"/>
      <x:c r="DS149"/>
      <x:c r="DT149"/>
      <x:c r="DU149"/>
      <x:c r="DV149"/>
    </x:row>
    <x:row r="150" ht="23.25">
      <x:c r="A150" s="149"/>
      <x:c r="B150" s="2165" t="str">
        <x:v>SPECIFIC GRAVITY</x:v>
      </x:c>
      <x:c r="C150" s="149"/>
      <x:c r="D150" s="149"/>
      <x:c r="E150" s="2173" t="n">
        <x:v>0.8508</x:v>
      </x:c>
      <x:c r="F150" s="2171"/>
      <x:c r="G150" s="1376"/>
      <x:c r="H150" s="149"/>
      <x:c r="I150" s="2164"/>
      <x:c r="J150" s="2166"/>
      <x:c r="K150" s="2166"/>
      <x:c r="L150" s="2166"/>
      <x:c r="M150" s="2166"/>
      <x:c r="N150" s="2166"/>
      <x:c r="O150" s="2166"/>
      <x:c r="P150" s="2166"/>
      <x:c r="Q150" s="2166"/>
      <x:c r="R150" s="2166"/>
      <x:c r="S150" s="2166"/>
      <x:c r="T150" s="2166"/>
      <x:c r="U150" s="2166"/>
      <x:c r="V150" s="2166"/>
      <x:c r="W150" s="2166"/>
      <x:c r="X150" s="2166"/>
      <x:c r="Y150" s="2166"/>
      <x:c r="Z150" s="2166"/>
      <x:c r="AA150" s="2166"/>
      <x:c r="AB150" s="2166"/>
      <x:c r="AC150" s="2166"/>
      <x:c r="AD150" s="2166"/>
      <x:c r="AE150" s="2166"/>
      <x:c r="AF150" s="2166"/>
      <x:c r="AG150" s="2166"/>
      <x:c r="AH150" s="2166"/>
      <x:c r="AI150" s="2166"/>
      <x:c r="AJ150" s="2166"/>
      <x:c r="AK150" s="2166"/>
      <x:c r="AL150" s="2166"/>
      <x:c r="AM150" s="2166"/>
      <x:c r="AN150" s="2166"/>
      <x:c r="AO150" s="2166"/>
      <x:c r="AP150" s="2166"/>
      <x:c r="AQ150" s="2169"/>
      <x:c r="AR150" s="2166"/>
      <x:c r="AS150" s="2166"/>
      <x:c r="AT150" s="2166"/>
      <x:c r="AU150" s="2166"/>
      <x:c r="AV150" s="2166"/>
      <x:c r="AW150" s="149"/>
      <x:c r="AX150" s="144"/>
      <x:c r="AY150" s="144"/>
      <x:c r="AZ150"/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/>
      <x:c r="BO150"/>
      <x:c r="BP150"/>
      <x:c r="BQ150"/>
      <x:c r="BR150"/>
      <x:c r="BS150"/>
      <x:c r="BT150"/>
      <x:c r="BU150"/>
      <x:c r="BV150"/>
      <x:c r="BW150"/>
      <x:c r="BX150"/>
      <x:c r="BY150"/>
      <x:c r="BZ150"/>
      <x:c r="CA150"/>
      <x:c r="CB150"/>
      <x:c r="CC150"/>
      <x:c r="CD150"/>
      <x:c r="CE150"/>
      <x:c r="CF150"/>
      <x:c r="CG150"/>
      <x:c r="CH150"/>
      <x:c r="CI150"/>
      <x:c r="CJ150"/>
      <x:c r="CK150"/>
      <x:c r="CL150"/>
      <x:c r="CM150"/>
      <x:c r="CN150"/>
      <x:c r="CO150"/>
      <x:c r="CP150"/>
      <x:c r="CQ150"/>
      <x:c r="CR150"/>
      <x:c r="CS150"/>
      <x:c r="CT150"/>
      <x:c r="CU150"/>
      <x:c r="CV150"/>
      <x:c r="CW150"/>
      <x:c r="CX150"/>
      <x:c r="CY150"/>
      <x:c r="CZ150"/>
      <x:c r="DA150"/>
      <x:c r="DB150"/>
      <x:c r="DC150"/>
      <x:c r="DD150"/>
      <x:c r="DE150"/>
      <x:c r="DF150"/>
      <x:c r="DG150"/>
      <x:c r="DH150"/>
      <x:c r="DI150"/>
      <x:c r="DJ150"/>
      <x:c r="DK150"/>
      <x:c r="DL150"/>
      <x:c r="DM150"/>
      <x:c r="DN150"/>
      <x:c r="DO150"/>
      <x:c r="DP150"/>
      <x:c r="DQ150"/>
      <x:c r="DR150"/>
      <x:c r="DS150"/>
      <x:c r="DT150"/>
      <x:c r="DU150"/>
      <x:c r="DV150"/>
    </x:row>
    <x:row r="151" ht="23.25">
      <x:c r="A151" s="149"/>
      <x:c r="B151" s="2165"/>
      <x:c r="C151" s="149"/>
      <x:c r="D151" s="149"/>
      <x:c r="E151" s="2170"/>
      <x:c r="F151" s="2171"/>
      <x:c r="G151" s="1376"/>
      <x:c r="H151" s="149"/>
      <x:c r="I151" s="2164"/>
      <x:c r="J151" s="2166"/>
      <x:c r="K151" s="2166"/>
      <x:c r="L151" s="2166"/>
      <x:c r="M151" s="2166"/>
      <x:c r="N151" s="2166"/>
      <x:c r="O151" s="2166"/>
      <x:c r="P151" s="2166"/>
      <x:c r="Q151" s="2166"/>
      <x:c r="R151" s="2166"/>
      <x:c r="S151" s="2166"/>
      <x:c r="T151" s="2166"/>
      <x:c r="U151" s="2166"/>
      <x:c r="V151" s="2166"/>
      <x:c r="W151" s="2166"/>
      <x:c r="X151" s="2166"/>
      <x:c r="Y151" s="2166"/>
      <x:c r="Z151" s="2166"/>
      <x:c r="AA151" s="2166"/>
      <x:c r="AB151" s="2166"/>
      <x:c r="AC151" s="2166"/>
      <x:c r="AD151" s="2166"/>
      <x:c r="AE151" s="2166"/>
      <x:c r="AF151" s="2166"/>
      <x:c r="AG151" s="2166"/>
      <x:c r="AH151" s="2166"/>
      <x:c r="AI151" s="2166"/>
      <x:c r="AJ151" s="2166"/>
      <x:c r="AK151" s="2166"/>
      <x:c r="AL151" s="2166"/>
      <x:c r="AM151" s="2166"/>
      <x:c r="AN151" s="2166"/>
      <x:c r="AO151" s="2166"/>
      <x:c r="AP151" s="2166"/>
      <x:c r="AQ151" s="2166"/>
      <x:c r="AR151" s="2166"/>
      <x:c r="AS151" s="2166"/>
      <x:c r="AT151" s="2166"/>
      <x:c r="AU151" s="2166"/>
      <x:c r="AV151" s="2166"/>
      <x:c r="AW151" s="149"/>
      <x:c r="AX151" s="144"/>
      <x:c r="AY151" s="144"/>
      <x:c r="AZ151"/>
      <x:c r="BA151"/>
      <x:c r="BB151"/>
      <x:c r="BC151"/>
      <x:c r="BD151"/>
      <x:c r="BE151"/>
      <x:c r="BF151"/>
      <x:c r="BG151"/>
      <x:c r="BH151"/>
      <x:c r="BI151"/>
      <x:c r="BJ151"/>
      <x:c r="BK151"/>
      <x:c r="BL151"/>
      <x:c r="BM151"/>
      <x:c r="BN151"/>
      <x:c r="BO151"/>
      <x:c r="BP151"/>
      <x:c r="BQ151"/>
      <x:c r="BR151"/>
      <x:c r="BS151"/>
      <x:c r="BT151"/>
      <x:c r="BU151"/>
      <x:c r="BV151"/>
      <x:c r="BW151"/>
      <x:c r="BX151"/>
      <x:c r="BY151"/>
      <x:c r="BZ151"/>
      <x:c r="CA151"/>
      <x:c r="CB151"/>
      <x:c r="CC151"/>
      <x:c r="CD151"/>
      <x:c r="CE151"/>
      <x:c r="CF151"/>
      <x:c r="CG151"/>
      <x:c r="CH151"/>
      <x:c r="CI151"/>
      <x:c r="CJ151"/>
      <x:c r="CK151"/>
      <x:c r="CL151"/>
      <x:c r="CM151"/>
      <x:c r="CN151"/>
      <x:c r="CO151"/>
      <x:c r="CP151"/>
      <x:c r="CQ151"/>
      <x:c r="CR151"/>
      <x:c r="CS151"/>
      <x:c r="CT151"/>
      <x:c r="CU151"/>
      <x:c r="CV151"/>
      <x:c r="CW151"/>
      <x:c r="CX151"/>
      <x:c r="CY151"/>
      <x:c r="CZ151"/>
      <x:c r="DA151"/>
      <x:c r="DB151"/>
      <x:c r="DC151"/>
      <x:c r="DD151"/>
      <x:c r="DE151"/>
      <x:c r="DF151"/>
      <x:c r="DG151"/>
      <x:c r="DH151"/>
      <x:c r="DI151"/>
      <x:c r="DJ151"/>
      <x:c r="DK151"/>
      <x:c r="DL151"/>
      <x:c r="DM151"/>
      <x:c r="DN151"/>
      <x:c r="DO151"/>
      <x:c r="DP151"/>
      <x:c r="DQ151"/>
      <x:c r="DR151"/>
      <x:c r="DS151"/>
      <x:c r="DT151"/>
      <x:c r="DU151"/>
      <x:c r="DV151"/>
    </x:row>
    <x:row r="152" ht="23.25">
      <x:c r="A152" s="149"/>
      <x:c r="B152" s="2165" t="str">
        <x:v>DENSITY @ 15.0º C.</x:v>
      </x:c>
      <x:c r="C152" s="149"/>
      <x:c r="D152" s="149"/>
      <x:c r="E152" s="2170" t="n">
        <x:v>850.3546680536383</x:v>
      </x:c>
      <x:c r="F152" s="2174"/>
      <x:c r="G152" s="1376"/>
      <x:c r="H152" s="149"/>
      <x:c r="I152" s="2164"/>
      <x:c r="J152" s="2166"/>
      <x:c r="K152" s="2166"/>
      <x:c r="L152" s="2166"/>
      <x:c r="M152" s="2166"/>
      <x:c r="N152" s="2166"/>
      <x:c r="O152" s="2166"/>
      <x:c r="P152" s="2166"/>
      <x:c r="Q152" s="2166"/>
      <x:c r="R152" s="2166"/>
      <x:c r="S152" s="2166"/>
      <x:c r="T152" s="2166"/>
      <x:c r="U152" s="2166"/>
      <x:c r="V152" s="2166"/>
      <x:c r="W152" s="2166"/>
      <x:c r="X152" s="2166"/>
      <x:c r="Y152" s="2166"/>
      <x:c r="Z152" s="2166"/>
      <x:c r="AA152" s="2166"/>
      <x:c r="AB152" s="2166"/>
      <x:c r="AC152" s="2166"/>
      <x:c r="AD152" s="2166"/>
      <x:c r="AE152" s="2166"/>
      <x:c r="AF152" s="2166"/>
      <x:c r="AG152" s="2166"/>
      <x:c r="AH152" s="2166"/>
      <x:c r="AI152" s="2166"/>
      <x:c r="AJ152" s="2166"/>
      <x:c r="AK152" s="2166"/>
      <x:c r="AL152" s="2166"/>
      <x:c r="AM152" s="2166"/>
      <x:c r="AN152" s="2166"/>
      <x:c r="AO152" s="2166"/>
      <x:c r="AP152" s="2166"/>
      <x:c r="AQ152" s="2166"/>
      <x:c r="AR152" s="2166"/>
      <x:c r="AS152" s="2166"/>
      <x:c r="AT152" s="2166"/>
      <x:c r="AU152" s="2166"/>
      <x:c r="AV152" s="2166"/>
      <x:c r="AW152" s="149"/>
      <x:c r="AX152" s="144"/>
      <x:c r="AY152" s="144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/>
      <x:c r="BU152"/>
      <x:c r="BV152"/>
      <x:c r="BW152"/>
      <x:c r="BX152"/>
      <x:c r="BY152"/>
      <x:c r="BZ152"/>
      <x:c r="CA152"/>
      <x:c r="CB152"/>
      <x:c r="CC152"/>
      <x:c r="CD152"/>
      <x:c r="CE152"/>
      <x:c r="CF152"/>
      <x:c r="CG152"/>
      <x:c r="CH152"/>
      <x:c r="CI152"/>
      <x:c r="CJ152"/>
      <x:c r="CK152"/>
      <x:c r="CL152"/>
      <x:c r="CM152"/>
      <x:c r="CN152"/>
      <x:c r="CO152"/>
      <x:c r="CP152"/>
      <x:c r="CQ152"/>
      <x:c r="CR152"/>
      <x:c r="CS152"/>
      <x:c r="CT152"/>
      <x:c r="CU152"/>
      <x:c r="CV152"/>
      <x:c r="CW152"/>
      <x:c r="CX152"/>
      <x:c r="CY152"/>
      <x:c r="CZ152"/>
      <x:c r="DA152"/>
      <x:c r="DB152"/>
      <x:c r="DC152"/>
      <x:c r="DD152"/>
      <x:c r="DE152"/>
      <x:c r="DF152"/>
      <x:c r="DG152"/>
      <x:c r="DH152"/>
      <x:c r="DI152"/>
      <x:c r="DJ152"/>
      <x:c r="DK152"/>
      <x:c r="DL152"/>
      <x:c r="DM152"/>
      <x:c r="DN152"/>
      <x:c r="DO152"/>
      <x:c r="DP152"/>
      <x:c r="DQ152"/>
      <x:c r="DR152"/>
      <x:c r="DS152"/>
      <x:c r="DT152"/>
      <x:c r="DU152"/>
      <x:c r="DV152"/>
    </x:row>
    <x:row r="153" ht="15.75">
      <x:c r="A153" s="1379"/>
      <x:c r="B153" s="1380"/>
      <x:c r="C153" s="1381"/>
      <x:c r="D153" s="1381"/>
      <x:c r="E153" s="1381"/>
      <x:c r="F153" s="1381"/>
      <x:c r="G153" s="1382"/>
      <x:c r="H153" s="149"/>
      <x:c r="I153" s="1377"/>
      <x:c r="J153" s="144"/>
      <x:c r="K153" s="1377"/>
      <x:c r="L153" s="1377"/>
      <x:c r="M153" s="1377"/>
      <x:c r="N153" s="1377"/>
      <x:c r="O153" s="1377"/>
      <x:c r="P153" s="2175"/>
      <x:c r="Q153" s="144"/>
      <x:c r="R153" s="1377"/>
      <x:c r="S153" s="1377"/>
      <x:c r="T153" s="144"/>
      <x:c r="U153" s="144"/>
      <x:c r="V153" s="144"/>
      <x:c r="W153" s="144"/>
      <x:c r="X153" s="144"/>
      <x:c r="Y153" s="1377"/>
      <x:c r="Z153" s="144"/>
      <x:c r="AA153" s="144"/>
      <x:c r="AB153" s="144"/>
      <x:c r="AC153" s="144"/>
      <x:c r="AD153" s="1377"/>
      <x:c r="AE153" s="1377"/>
      <x:c r="AF153" s="144"/>
      <x:c r="AG153" s="144"/>
      <x:c r="AH153" s="144"/>
      <x:c r="AI153" s="144"/>
      <x:c r="AJ153" s="144"/>
      <x:c r="AK153" s="144"/>
      <x:c r="AL153" s="144"/>
      <x:c r="AM153" s="144"/>
      <x:c r="AN153" s="144"/>
      <x:c r="AO153" s="144"/>
      <x:c r="AP153" s="144"/>
      <x:c r="AQ153" s="1377"/>
      <x:c r="AR153" s="1377"/>
      <x:c r="AS153" s="144"/>
      <x:c r="AT153" s="144"/>
      <x:c r="AU153" s="144"/>
      <x:c r="AV153" s="144"/>
      <x:c r="AW153" s="2175"/>
      <x:c r="AX153" s="144"/>
      <x:c r="AY153" s="144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/>
      <x:c r="BU153"/>
      <x:c r="BV153"/>
      <x:c r="BW153"/>
      <x:c r="BX153"/>
      <x:c r="BY153"/>
      <x:c r="BZ153"/>
      <x:c r="CA153"/>
      <x:c r="CB153"/>
      <x:c r="CC153"/>
      <x:c r="CD153"/>
      <x:c r="CE153"/>
      <x:c r="CF153"/>
      <x:c r="CG153"/>
      <x:c r="CH153"/>
      <x:c r="CI153"/>
      <x:c r="CJ153"/>
      <x:c r="CK153"/>
      <x:c r="CL153"/>
      <x:c r="CM153"/>
      <x:c r="CN153"/>
      <x:c r="CO153"/>
      <x:c r="CP153"/>
      <x:c r="CQ153"/>
      <x:c r="CR153"/>
      <x:c r="CS153"/>
      <x:c r="CT153"/>
      <x:c r="CU153"/>
      <x:c r="CV153"/>
      <x:c r="CW153"/>
      <x:c r="CX153"/>
      <x:c r="CY153"/>
      <x:c r="CZ153"/>
      <x:c r="DA153"/>
      <x:c r="DB153"/>
      <x:c r="DC153"/>
      <x:c r="DD153"/>
      <x:c r="DE153"/>
      <x:c r="DF153"/>
      <x:c r="DG153"/>
      <x:c r="DH153"/>
      <x:c r="DI153"/>
      <x:c r="DJ153"/>
      <x:c r="DK153"/>
      <x:c r="DL153"/>
      <x:c r="DM153"/>
      <x:c r="DN153"/>
      <x:c r="DO153"/>
      <x:c r="DP153"/>
      <x:c r="DQ153"/>
      <x:c r="DR153"/>
      <x:c r="DS153"/>
      <x:c r="DT153"/>
      <x:c r="DU153"/>
      <x:c r="DV153"/>
    </x:row>
    <x:row r="154" ht="19.5">
      <x:c r="A154" s="1383"/>
      <x:c r="B154" s="1383"/>
      <x:c r="C154" s="1383"/>
      <x:c r="D154" s="1383"/>
      <x:c r="E154" s="1384"/>
      <x:c r="F154" s="1383"/>
      <x:c r="G154" s="1383"/>
      <x:c r="H154" s="1383"/>
      <x:c r="I154" s="1377"/>
      <x:c r="J154" s="144"/>
      <x:c r="K154" s="1377"/>
      <x:c r="L154" s="1377"/>
      <x:c r="M154" s="1377"/>
      <x:c r="N154" s="1377"/>
      <x:c r="O154" s="1377"/>
      <x:c r="P154" s="2175"/>
      <x:c r="Q154" s="144"/>
      <x:c r="R154" s="1377"/>
      <x:c r="S154" s="1377"/>
      <x:c r="T154" s="144"/>
      <x:c r="U154" s="144"/>
      <x:c r="V154" s="144"/>
      <x:c r="W154" s="144"/>
      <x:c r="X154" s="144"/>
      <x:c r="Y154" s="1377"/>
      <x:c r="Z154" s="144"/>
      <x:c r="AA154" s="144"/>
      <x:c r="AB154" s="144"/>
      <x:c r="AC154" s="144"/>
      <x:c r="AD154" s="1377"/>
      <x:c r="AE154" s="1377"/>
      <x:c r="AF154" s="144"/>
      <x:c r="AG154" s="144"/>
      <x:c r="AH154" s="144"/>
      <x:c r="AI154" s="144"/>
      <x:c r="AJ154" s="144"/>
      <x:c r="AK154" s="144"/>
      <x:c r="AL154" s="144"/>
      <x:c r="AM154" s="144"/>
      <x:c r="AN154" s="144"/>
      <x:c r="AO154" s="144"/>
      <x:c r="AP154" s="144"/>
      <x:c r="AQ154" s="1377"/>
      <x:c r="AR154" s="1377"/>
      <x:c r="AS154" s="144"/>
      <x:c r="AT154" s="144"/>
      <x:c r="AU154" s="144"/>
      <x:c r="AV154" s="144"/>
      <x:c r="AW154" s="2175"/>
      <x:c r="AX154" s="144"/>
      <x:c r="AY154" s="14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/>
      <x:c r="BU154"/>
      <x:c r="BV154"/>
      <x:c r="BW154"/>
      <x:c r="BX154"/>
      <x:c r="BY154"/>
      <x:c r="BZ154"/>
      <x:c r="CA154"/>
      <x:c r="CB154"/>
      <x:c r="CC154"/>
      <x:c r="CD154"/>
      <x:c r="CE154"/>
      <x:c r="CF154"/>
      <x:c r="CG154"/>
      <x:c r="CH154"/>
      <x:c r="CI154"/>
      <x:c r="CJ154"/>
      <x:c r="CK154"/>
      <x:c r="CL154"/>
      <x:c r="CM154"/>
      <x:c r="CN154"/>
      <x:c r="CO154"/>
      <x:c r="CP154"/>
      <x:c r="CQ154"/>
      <x:c r="CR154"/>
      <x:c r="CS154"/>
      <x:c r="CT154"/>
      <x:c r="CU154"/>
      <x:c r="CV154"/>
      <x:c r="CW154"/>
      <x:c r="CX154"/>
      <x:c r="CY154"/>
      <x:c r="CZ154"/>
      <x:c r="DA154"/>
      <x:c r="DB154"/>
      <x:c r="DC154"/>
      <x:c r="DD154"/>
      <x:c r="DE154"/>
      <x:c r="DF154"/>
      <x:c r="DG154"/>
      <x:c r="DH154"/>
      <x:c r="DI154"/>
      <x:c r="DJ154"/>
      <x:c r="DK154"/>
      <x:c r="DL154"/>
      <x:c r="DM154"/>
      <x:c r="DN154"/>
      <x:c r="DO154"/>
      <x:c r="DP154"/>
      <x:c r="DQ154"/>
      <x:c r="DR154"/>
      <x:c r="DS154"/>
      <x:c r="DT154"/>
      <x:c r="DU154"/>
      <x:c r="DV154"/>
    </x:row>
    <x:row r="155">
      <x:c r="A155" s="1385"/>
      <x:c r="B155" s="1385"/>
      <x:c r="C155" s="1385"/>
      <x:c r="D155" s="1385"/>
      <x:c r="E155" s="1370"/>
      <x:c r="F155" s="1385"/>
      <x:c r="G155" s="1385"/>
      <x:c r="H155" s="1385"/>
      <x:c r="I155" s="2176"/>
      <x:c r="J155" s="2177"/>
      <x:c r="K155" s="2175"/>
      <x:c r="L155" s="2175"/>
      <x:c r="M155" s="2175"/>
      <x:c r="N155" s="2175"/>
      <x:c r="O155" s="2175"/>
      <x:c r="P155" s="2178"/>
      <x:c r="Q155" s="2179"/>
      <x:c r="R155" s="2180"/>
      <x:c r="S155" s="2178"/>
      <x:c r="T155" s="2181"/>
      <x:c r="U155" s="2182"/>
      <x:c r="V155" s="2180"/>
      <x:c r="W155" s="2178"/>
      <x:c r="X155" s="2178"/>
      <x:c r="Y155" s="2183"/>
      <x:c r="Z155" s="2178"/>
      <x:c r="AA155" s="2179"/>
      <x:c r="AB155" s="2178"/>
      <x:c r="AC155" s="2178"/>
      <x:c r="AD155" s="2178"/>
      <x:c r="AE155" s="2178"/>
      <x:c r="AF155" s="2178"/>
      <x:c r="AG155" s="2183"/>
      <x:c r="AH155" s="2178"/>
      <x:c r="AI155" s="2178"/>
      <x:c r="AJ155" s="2178"/>
      <x:c r="AK155" s="2178"/>
      <x:c r="AL155" s="2178"/>
      <x:c r="AM155" s="2178"/>
      <x:c r="AN155" s="2179"/>
      <x:c r="AO155" s="2178"/>
      <x:c r="AP155" s="2178"/>
      <x:c r="AQ155" s="2178"/>
      <x:c r="AR155" s="2178"/>
      <x:c r="AS155" s="2178"/>
      <x:c r="AT155" s="2183"/>
      <x:c r="AU155" s="2178"/>
      <x:c r="AV155" s="2178"/>
      <x:c r="AW155" s="144"/>
      <x:c r="AX155" s="144"/>
      <x:c r="AY155" s="144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/>
      <x:c r="BU155"/>
      <x:c r="BV155"/>
      <x:c r="BW155"/>
      <x:c r="BX155"/>
      <x:c r="BY155"/>
      <x:c r="BZ155"/>
      <x:c r="CA155"/>
      <x:c r="CB155"/>
      <x:c r="CC155"/>
      <x:c r="CD155"/>
      <x:c r="CE155"/>
      <x:c r="CF155"/>
      <x:c r="CG155"/>
      <x:c r="CH155"/>
      <x:c r="CI155"/>
      <x:c r="CJ155"/>
      <x:c r="CK155"/>
      <x:c r="CL155"/>
      <x:c r="CM155"/>
      <x:c r="CN155"/>
      <x:c r="CO155"/>
      <x:c r="CP155"/>
      <x:c r="CQ155"/>
      <x:c r="CR155"/>
      <x:c r="CS155"/>
      <x:c r="CT155"/>
      <x:c r="CU155"/>
      <x:c r="CV155"/>
      <x:c r="CW155"/>
      <x:c r="CX155"/>
      <x:c r="CY155"/>
      <x:c r="CZ155"/>
      <x:c r="DA155"/>
      <x:c r="DB155"/>
      <x:c r="DC155"/>
      <x:c r="DD155"/>
      <x:c r="DE155"/>
      <x:c r="DF155"/>
      <x:c r="DG155"/>
      <x:c r="DH155"/>
      <x:c r="DI155"/>
      <x:c r="DJ155"/>
      <x:c r="DK155"/>
      <x:c r="DL155"/>
      <x:c r="DM155"/>
      <x:c r="DN155"/>
      <x:c r="DO155"/>
      <x:c r="DP155"/>
      <x:c r="DQ155"/>
      <x:c r="DR155"/>
      <x:c r="DS155"/>
      <x:c r="DT155"/>
      <x:c r="DU155"/>
      <x:c r="DV155"/>
    </x:row>
    <x:row r="156">
      <x:c r="A156" s="2184" t="str">
        <x:v>1A</x:v>
      </x:c>
      <x:c r="B156" s="2184" t="str">
        <x:v>53B</x:v>
      </x:c>
      <x:c r="C156" s="1385"/>
      <x:c r="D156" s="1385"/>
      <x:c r="E156" s="1385"/>
      <x:c r="F156" s="1385"/>
      <x:c r="G156" s="1386"/>
      <x:c r="H156" s="1385"/>
      <x:c r="I156" s="2176"/>
      <x:c r="J156" s="2177"/>
      <x:c r="K156" s="2175"/>
      <x:c r="L156" s="2175"/>
      <x:c r="M156" s="2175"/>
      <x:c r="N156" s="2175"/>
      <x:c r="O156" s="2175"/>
      <x:c r="P156" s="2178"/>
      <x:c r="Q156" s="2179"/>
      <x:c r="R156" s="2185"/>
      <x:c r="S156" s="2178"/>
      <x:c r="T156" s="2186"/>
      <x:c r="U156" s="2187"/>
      <x:c r="V156" s="2185"/>
      <x:c r="W156" s="2178"/>
      <x:c r="X156" s="2178"/>
      <x:c r="Y156" s="2183"/>
      <x:c r="Z156" s="2178"/>
      <x:c r="AA156" s="2179"/>
      <x:c r="AB156" s="2178"/>
      <x:c r="AC156" s="2178"/>
      <x:c r="AD156" s="2178"/>
      <x:c r="AE156" s="2178"/>
      <x:c r="AF156" s="2178"/>
      <x:c r="AG156" s="2183"/>
      <x:c r="AH156" s="2178"/>
      <x:c r="AI156" s="2178"/>
      <x:c r="AJ156" s="2178"/>
      <x:c r="AK156" s="2178"/>
      <x:c r="AL156" s="2178"/>
      <x:c r="AM156" s="2178"/>
      <x:c r="AN156" s="2179"/>
      <x:c r="AO156" s="2178"/>
      <x:c r="AP156" s="2178"/>
      <x:c r="AQ156" s="2178"/>
      <x:c r="AR156" s="2178"/>
      <x:c r="AS156" s="2178"/>
      <x:c r="AT156" s="2183"/>
      <x:c r="AU156" s="2178"/>
      <x:c r="AV156" s="2178"/>
      <x:c r="AW156" s="144"/>
      <x:c r="AX156" s="144"/>
      <x:c r="AY156" s="144"/>
      <x:c r="AZ156"/>
      <x:c r="BA156"/>
      <x:c r="BB156"/>
      <x:c r="BC156"/>
      <x:c r="BD156"/>
      <x:c r="BE156"/>
      <x:c r="BF156"/>
      <x:c r="BG156"/>
      <x:c r="BH156"/>
      <x:c r="BI156"/>
      <x:c r="BJ156"/>
      <x:c r="BK156"/>
      <x:c r="BL156"/>
      <x:c r="BM156"/>
      <x:c r="BN156"/>
      <x:c r="BO156"/>
      <x:c r="BP156"/>
      <x:c r="BQ156"/>
      <x:c r="BR156"/>
      <x:c r="BS156"/>
      <x:c r="BT156"/>
      <x:c r="BU156"/>
      <x:c r="BV156"/>
      <x:c r="BW156"/>
      <x:c r="BX156"/>
      <x:c r="BY156"/>
      <x:c r="BZ156"/>
      <x:c r="CA156"/>
      <x:c r="CB156"/>
      <x:c r="CC156"/>
      <x:c r="CD156"/>
      <x:c r="CE156"/>
      <x:c r="CF156"/>
      <x:c r="CG156"/>
      <x:c r="CH156"/>
      <x:c r="CI156"/>
      <x:c r="CJ156"/>
      <x:c r="CK156"/>
      <x:c r="CL156"/>
      <x:c r="CM156"/>
      <x:c r="CN156"/>
      <x:c r="CO156"/>
      <x:c r="CP156"/>
      <x:c r="CQ156"/>
      <x:c r="CR156"/>
      <x:c r="CS156"/>
      <x:c r="CT156"/>
      <x:c r="CU156"/>
      <x:c r="CV156"/>
      <x:c r="CW156"/>
      <x:c r="CX156"/>
      <x:c r="CY156"/>
      <x:c r="CZ156"/>
      <x:c r="DA156"/>
      <x:c r="DB156"/>
      <x:c r="DC156"/>
      <x:c r="DD156"/>
      <x:c r="DE156"/>
      <x:c r="DF156"/>
      <x:c r="DG156"/>
      <x:c r="DH156"/>
      <x:c r="DI156"/>
      <x:c r="DJ156"/>
      <x:c r="DK156"/>
      <x:c r="DL156"/>
      <x:c r="DM156"/>
      <x:c r="DN156"/>
      <x:c r="DO156"/>
      <x:c r="DP156"/>
      <x:c r="DQ156"/>
      <x:c r="DR156"/>
      <x:c r="DS156"/>
      <x:c r="DT156"/>
      <x:c r="DU156"/>
      <x:c r="DV156"/>
    </x:row>
    <x:row r="157" ht="15.75">
      <x:c r="A157" s="2184" t="str">
        <x:v>1B</x:v>
      </x:c>
      <x:c r="B157" s="2184" t="str">
        <x:v>53B</x:v>
      </x:c>
      <x:c r="C157" s="1385"/>
      <x:c r="D157" s="1385"/>
      <x:c r="E157" s="1385"/>
      <x:c r="F157" s="1385"/>
      <x:c r="G157" s="1386"/>
      <x:c r="H157" s="1385"/>
      <x:c r="I157" s="2176"/>
      <x:c r="J157" s="1252" t="str">
        <x:v>Product Type</x:v>
      </x:c>
      <x:c r="K157" s="3077" t="str">
        <x:v>DENSITY RANGE</x:v>
      </x:c>
      <x:c r="L157" s="3077"/>
      <x:c r="M157" s="3077" t="str">
        <x:v>API GRAVITY</x:v>
      </x:c>
      <x:c r="N157" s="3077"/>
      <x:c r="O157" s="2188" t="str">
        <x:v>K0</x:v>
      </x:c>
      <x:c r="P157" s="2188" t="str">
        <x:v>K1</x:v>
      </x:c>
      <x:c r="Q157" s="1860" t="str">
        <x:v>K2</x:v>
      </x:c>
      <x:c r="R157" s="1860" t="str">
        <x:v>d_alpha</x:v>
      </x:c>
      <x:c r="S157" s="1860" t="str">
        <x:v>i</x:v>
      </x:c>
      <x:c r="T157" s="1860" t="str">
        <x:v>ai</x:v>
      </x:c>
      <x:c r="U157" s="1559"/>
      <x:c r="V157" s="1559"/>
      <x:c r="W157" s="1861"/>
      <x:c r="X157" s="1861"/>
      <x:c r="Y157" s="1861"/>
      <x:c r="Z157" s="2178"/>
      <x:c r="AA157" s="2179"/>
      <x:c r="AB157" s="2178"/>
      <x:c r="AC157" s="2178"/>
      <x:c r="AD157" s="2178"/>
      <x:c r="AE157" s="2178"/>
      <x:c r="AF157" s="2178"/>
      <x:c r="AG157" s="2183"/>
      <x:c r="AH157" s="2178"/>
      <x:c r="AI157" s="2178"/>
      <x:c r="AJ157" s="2178"/>
      <x:c r="AK157" s="2178"/>
      <x:c r="AL157" s="2178"/>
      <x:c r="AM157" s="2178"/>
      <x:c r="AN157" s="2179"/>
      <x:c r="AO157" s="2178"/>
      <x:c r="AP157" s="2178"/>
      <x:c r="AQ157" s="2178"/>
      <x:c r="AR157" s="2178"/>
      <x:c r="AS157" s="2178"/>
      <x:c r="AT157" s="2183"/>
      <x:c r="AU157" s="2178"/>
      <x:c r="AV157" s="2178"/>
      <x:c r="AW157" s="144"/>
      <x:c r="AX157" s="144"/>
      <x:c r="AY157" s="144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/>
      <x:c r="BU157"/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  <x:c r="CK157"/>
      <x:c r="CL157"/>
      <x:c r="CM157"/>
      <x:c r="CN157"/>
      <x:c r="CO157"/>
      <x:c r="CP157"/>
      <x:c r="CQ157"/>
      <x:c r="CR157"/>
      <x:c r="CS157"/>
      <x:c r="CT157"/>
      <x:c r="CU157"/>
      <x:c r="CV157"/>
      <x:c r="CW157"/>
      <x:c r="CX157"/>
      <x:c r="CY157"/>
      <x:c r="CZ157"/>
      <x:c r="DA157"/>
      <x:c r="DB157"/>
      <x:c r="DC157"/>
      <x:c r="DD157"/>
      <x:c r="DE157"/>
      <x:c r="DF157"/>
      <x:c r="DG157"/>
      <x:c r="DH157"/>
      <x:c r="DI157"/>
      <x:c r="DJ157"/>
      <x:c r="DK157"/>
      <x:c r="DL157"/>
      <x:c r="DM157"/>
      <x:c r="DN157"/>
      <x:c r="DO157"/>
      <x:c r="DP157"/>
      <x:c r="DQ157"/>
      <x:c r="DR157"/>
      <x:c r="DS157"/>
      <x:c r="DT157"/>
      <x:c r="DU157"/>
      <x:c r="DV157"/>
    </x:row>
    <x:row r="158">
      <x:c r="A158" s="2184" t="str">
        <x:v>54A</x:v>
      </x:c>
      <x:c r="B158" s="2184" t="str">
        <x:v>53A</x:v>
      </x:c>
      <x:c r="C158" s="1385"/>
      <x:c r="D158" s="1385"/>
      <x:c r="E158" s="1385"/>
      <x:c r="F158" s="1385"/>
      <x:c r="G158" s="1385"/>
      <x:c r="H158" s="1385"/>
      <x:c r="I158" s="2189" t="n">
        <x:v>1</x:v>
      </x:c>
      <x:c r="J158" s="149" t="str">
        <x:v>Curde Oil</x:v>
      </x:c>
      <x:c r="K158" s="149" t="n">
        <x:v>610.6</x:v>
      </x:c>
      <x:c r="L158" s="149" t="n">
        <x:v>1163.5</x:v>
      </x:c>
      <x:c r="M158" s="2149" t="n">
        <x:f t="shared" ref="M158:N163" si="111">(141.5/(K158/1000)-131.5)*0.999016</x:f>
        <x:v>100.14063740189977</x:v>
      </x:c>
      <x:c r="N158" s="2149" t="n">
        <x:f t="shared" si="111"/>
        <x:v>-9.874459608079077</x:v>
      </x:c>
      <x:c r="O158" s="1210" t="n">
        <x:v>341.0957</x:v>
      </x:c>
      <x:c r="P158" s="1210" t="n">
        <x:v>0</x:v>
      </x:c>
      <x:c r="Q158" s="136" t="n">
        <x:v>0</x:v>
      </x:c>
      <x:c r="R158" s="136" t="n">
        <x:v>2</x:v>
      </x:c>
      <x:c r="S158" s="136" t="n">
        <x:v>1</x:v>
      </x:c>
      <x:c r="T158" s="2190" t="n">
        <x:v>-0.148759</x:v>
      </x:c>
      <x:c r="U158" s="144"/>
      <x:c r="V158" s="144"/>
      <x:c r="W158" s="144"/>
      <x:c r="X158" s="2177"/>
      <x:c r="Y158" s="2177"/>
      <x:c r="Z158" s="2178"/>
      <x:c r="AA158" s="2179"/>
      <x:c r="AB158" s="2178"/>
      <x:c r="AC158" s="2178"/>
      <x:c r="AD158" s="2178"/>
      <x:c r="AE158" s="2178"/>
      <x:c r="AF158" s="2178"/>
      <x:c r="AG158" s="2183"/>
      <x:c r="AH158" s="2178"/>
      <x:c r="AI158" s="2178"/>
      <x:c r="AJ158" s="2178"/>
      <x:c r="AK158" s="2178"/>
      <x:c r="AL158" s="2178"/>
      <x:c r="AM158" s="2178"/>
      <x:c r="AN158" s="2179"/>
      <x:c r="AO158" s="2178"/>
      <x:c r="AP158" s="2178"/>
      <x:c r="AQ158" s="2178"/>
      <x:c r="AR158" s="2178"/>
      <x:c r="AS158" s="2178"/>
      <x:c r="AT158" s="2183"/>
      <x:c r="AU158" s="2178"/>
      <x:c r="AV158" s="2178"/>
      <x:c r="AW158" s="144"/>
      <x:c r="AX158" s="144"/>
      <x:c r="AY158" s="144"/>
      <x:c r="AZ158"/>
      <x:c r="BA158"/>
      <x:c r="BB158"/>
      <x:c r="BC158"/>
      <x:c r="BD158"/>
      <x:c r="BE158"/>
      <x:c r="BF158"/>
      <x:c r="BG158"/>
      <x:c r="BH158"/>
      <x:c r="BI158"/>
      <x:c r="BJ158"/>
      <x:c r="BK158"/>
      <x:c r="BL158"/>
      <x:c r="BM158"/>
      <x:c r="BN158"/>
      <x:c r="BO158"/>
      <x:c r="BP158"/>
      <x:c r="BQ158"/>
      <x:c r="BR158"/>
      <x:c r="BS158"/>
      <x:c r="BT158"/>
      <x:c r="BU158"/>
      <x:c r="BV158"/>
      <x:c r="BW158"/>
      <x:c r="BX158"/>
      <x:c r="BY158"/>
      <x:c r="BZ158"/>
      <x:c r="CA158"/>
      <x:c r="CB158"/>
      <x:c r="CC158"/>
      <x:c r="CD158"/>
      <x:c r="CE158"/>
      <x:c r="CF158"/>
      <x:c r="CG158"/>
      <x:c r="CH158"/>
      <x:c r="CI158"/>
      <x:c r="CJ158"/>
      <x:c r="CK158"/>
      <x:c r="CL158"/>
      <x:c r="CM158"/>
      <x:c r="CN158"/>
      <x:c r="CO158"/>
      <x:c r="CP158"/>
      <x:c r="CQ158"/>
      <x:c r="CR158"/>
      <x:c r="CS158"/>
      <x:c r="CT158"/>
      <x:c r="CU158"/>
      <x:c r="CV158"/>
      <x:c r="CW158"/>
      <x:c r="CX158"/>
      <x:c r="CY158"/>
      <x:c r="CZ158"/>
      <x:c r="DA158"/>
      <x:c r="DB158"/>
      <x:c r="DC158"/>
      <x:c r="DD158"/>
      <x:c r="DE158"/>
      <x:c r="DF158"/>
      <x:c r="DG158"/>
      <x:c r="DH158"/>
      <x:c r="DI158"/>
      <x:c r="DJ158"/>
      <x:c r="DK158"/>
      <x:c r="DL158"/>
      <x:c r="DM158"/>
      <x:c r="DN158"/>
      <x:c r="DO158"/>
      <x:c r="DP158"/>
      <x:c r="DQ158"/>
      <x:c r="DR158"/>
      <x:c r="DS158"/>
      <x:c r="DT158"/>
      <x:c r="DU158"/>
      <x:c r="DV158"/>
    </x:row>
    <x:row r="159">
      <x:c r="A159" s="2184" t="str">
        <x:v>54B</x:v>
      </x:c>
      <x:c r="B159" s="2184" t="str">
        <x:v>53B</x:v>
      </x:c>
      <x:c r="C159" s="1385"/>
      <x:c r="D159" s="1385"/>
      <x:c r="E159" s="1385"/>
      <x:c r="F159" s="1385"/>
      <x:c r="G159" s="1385"/>
      <x:c r="H159" s="1385"/>
      <x:c r="I159" s="2189" t="n">
        <x:v>2</x:v>
      </x:c>
      <x:c r="J159" s="149" t="str">
        <x:v>fuel Oil</x:v>
      </x:c>
      <x:c r="K159" s="149" t="n">
        <x:v>838.3127</x:v>
      </x:c>
      <x:c r="L159" s="149" t="n">
        <x:v>1163.5</x:v>
      </x:c>
      <x:c r="M159" s="2149" t="n">
        <x:f t="shared" si="111"/>
        <x:v>37.25473592387329</x:v>
      </x:c>
      <x:c r="N159" s="2149" t="n">
        <x:f t="shared" si="111"/>
        <x:v>-9.874459608079077</x:v>
      </x:c>
      <x:c r="O159" s="1210" t="n">
        <x:v>103.872</x:v>
      </x:c>
      <x:c r="P159" s="1210" t="n">
        <x:v>0.2701</x:v>
      </x:c>
      <x:c r="Q159" s="136" t="n">
        <x:v>0</x:v>
      </x:c>
      <x:c r="R159" s="136" t="n">
        <x:v>1.3</x:v>
      </x:c>
      <x:c r="S159" s="136" t="n">
        <x:v>2</x:v>
      </x:c>
      <x:c r="T159" s="2190" t="n">
        <x:v>-0.267408</x:v>
      </x:c>
      <x:c r="U159" s="144"/>
      <x:c r="V159" s="144"/>
      <x:c r="W159" s="144"/>
      <x:c r="X159" s="2177"/>
      <x:c r="Y159" s="2177"/>
      <x:c r="Z159" s="2178"/>
      <x:c r="AA159" s="2179"/>
      <x:c r="AB159" s="2178"/>
      <x:c r="AC159" s="2178"/>
      <x:c r="AD159" s="2178"/>
      <x:c r="AE159" s="2178"/>
      <x:c r="AF159" s="2178"/>
      <x:c r="AG159" s="2183"/>
      <x:c r="AH159" s="2178"/>
      <x:c r="AI159" s="2178"/>
      <x:c r="AJ159" s="2178"/>
      <x:c r="AK159" s="2178"/>
      <x:c r="AL159" s="2178"/>
      <x:c r="AM159" s="2178"/>
      <x:c r="AN159" s="2179"/>
      <x:c r="AO159" s="2178"/>
      <x:c r="AP159" s="2178"/>
      <x:c r="AQ159" s="2178"/>
      <x:c r="AR159" s="2178"/>
      <x:c r="AS159" s="2178"/>
      <x:c r="AT159" s="2183"/>
      <x:c r="AU159" s="2178"/>
      <x:c r="AV159" s="2178"/>
      <x:c r="AW159" s="144"/>
      <x:c r="AX159" s="144"/>
      <x:c r="AY159" s="144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/>
      <x:c r="BU159"/>
      <x:c r="BV159"/>
      <x:c r="BW159"/>
      <x:c r="BX159"/>
      <x:c r="BY159"/>
      <x:c r="BZ159"/>
      <x:c r="CA159"/>
      <x:c r="CB159"/>
      <x:c r="CC159"/>
      <x:c r="CD159"/>
      <x:c r="CE159"/>
      <x:c r="CF159"/>
      <x:c r="CG159"/>
      <x:c r="CH159"/>
      <x:c r="CI159"/>
      <x:c r="CJ159"/>
      <x:c r="CK159"/>
      <x:c r="CL159"/>
      <x:c r="CM159"/>
      <x:c r="CN159"/>
      <x:c r="CO159"/>
      <x:c r="CP159"/>
      <x:c r="CQ159"/>
      <x:c r="CR159"/>
      <x:c r="CS159"/>
      <x:c r="CT159"/>
      <x:c r="CU159"/>
      <x:c r="CV159"/>
      <x:c r="CW159"/>
      <x:c r="CX159"/>
      <x:c r="CY159"/>
      <x:c r="CZ159"/>
      <x:c r="DA159"/>
      <x:c r="DB159"/>
      <x:c r="DC159"/>
      <x:c r="DD159"/>
      <x:c r="DE159"/>
      <x:c r="DF159"/>
      <x:c r="DG159"/>
      <x:c r="DH159"/>
      <x:c r="DI159"/>
      <x:c r="DJ159"/>
      <x:c r="DK159"/>
      <x:c r="DL159"/>
      <x:c r="DM159"/>
      <x:c r="DN159"/>
      <x:c r="DO159"/>
      <x:c r="DP159"/>
      <x:c r="DQ159"/>
      <x:c r="DR159"/>
      <x:c r="DS159"/>
      <x:c r="DT159"/>
      <x:c r="DU159"/>
      <x:c r="DV159"/>
    </x:row>
    <x:row r="160">
      <x:c r="A160" s="2184" t="str">
        <x:v>54C</x:v>
      </x:c>
      <x:c r="B160" s="2184" t="str">
        <x:v>53C</x:v>
      </x:c>
      <x:c r="C160" s="1385"/>
      <x:c r="D160" s="1385"/>
      <x:c r="E160" s="1385"/>
      <x:c r="F160" s="1385"/>
      <x:c r="G160" s="1385"/>
      <x:c r="H160" s="1385"/>
      <x:c r="I160" s="2189" t="n">
        <x:v>3</x:v>
      </x:c>
      <x:c r="J160" s="149" t="str">
        <x:v>Jet Fuels</x:v>
      </x:c>
      <x:c r="K160" s="149" t="n">
        <x:v>787.5195</x:v>
      </x:c>
      <x:c r="L160" s="149" t="n">
        <x:v>838.3127</x:v>
      </x:c>
      <x:c r="M160" s="2149" t="n">
        <x:f t="shared" si="111"/>
        <x:v>48.13068326971204</x:v>
      </x:c>
      <x:c r="N160" s="2149" t="n">
        <x:f t="shared" si="111"/>
        <x:v>37.25473592387329</x:v>
      </x:c>
      <x:c r="O160" s="1210" t="n">
        <x:v>330.301</x:v>
      </x:c>
      <x:c r="P160" s="1210" t="n">
        <x:v>0</x:v>
      </x:c>
      <x:c r="Q160" s="136" t="n">
        <x:v>0</x:v>
      </x:c>
      <x:c r="R160" s="136" t="n">
        <x:v>2</x:v>
      </x:c>
      <x:c r="S160" s="136" t="n">
        <x:v>3</x:v>
      </x:c>
      <x:c r="T160" s="2190" t="n">
        <x:v>1.08076</x:v>
      </x:c>
      <x:c r="U160" s="144"/>
      <x:c r="V160" s="144"/>
      <x:c r="W160" s="144"/>
      <x:c r="X160" s="2177"/>
      <x:c r="Y160" s="2177"/>
      <x:c r="Z160" s="2178"/>
      <x:c r="AA160" s="2179"/>
      <x:c r="AB160" s="2178"/>
      <x:c r="AC160" s="2178"/>
      <x:c r="AD160" s="2178"/>
      <x:c r="AE160" s="2178"/>
      <x:c r="AF160" s="2178"/>
      <x:c r="AG160" s="2183"/>
      <x:c r="AH160" s="2178"/>
      <x:c r="AI160" s="2178"/>
      <x:c r="AJ160" s="2178"/>
      <x:c r="AK160" s="2178"/>
      <x:c r="AL160" s="2178"/>
      <x:c r="AM160" s="2178"/>
      <x:c r="AN160" s="2179"/>
      <x:c r="AO160" s="2178"/>
      <x:c r="AP160" s="2178"/>
      <x:c r="AQ160" s="2178"/>
      <x:c r="AR160" s="2178"/>
      <x:c r="AS160" s="2178"/>
      <x:c r="AT160" s="2183"/>
      <x:c r="AU160" s="2178"/>
      <x:c r="AV160" s="2178"/>
      <x:c r="AW160" s="144"/>
      <x:c r="AX160" s="144"/>
      <x:c r="AY160" s="144"/>
      <x:c r="AZ160"/>
      <x:c r="BA160"/>
      <x:c r="BB160"/>
      <x:c r="BC160"/>
      <x:c r="BD160"/>
      <x:c r="BE160"/>
      <x:c r="BF160"/>
      <x:c r="BG160"/>
      <x:c r="BH160"/>
      <x:c r="BI160"/>
      <x:c r="BJ160"/>
      <x:c r="BK160"/>
      <x:c r="BL160"/>
      <x:c r="BM160"/>
      <x:c r="BN160"/>
      <x:c r="BO160"/>
      <x:c r="BP160"/>
      <x:c r="BQ160"/>
      <x:c r="BR160"/>
      <x:c r="BS160"/>
      <x:c r="BT160"/>
      <x:c r="BU160"/>
      <x:c r="BV160"/>
      <x:c r="BW160"/>
      <x:c r="BX160"/>
      <x:c r="BY160"/>
      <x:c r="BZ160"/>
      <x:c r="CA160"/>
      <x:c r="CB160"/>
      <x:c r="CC160"/>
      <x:c r="CD160"/>
      <x:c r="CE160"/>
      <x:c r="CF160"/>
      <x:c r="CG160"/>
      <x:c r="CH160"/>
      <x:c r="CI160"/>
      <x:c r="CJ160"/>
      <x:c r="CK160"/>
      <x:c r="CL160"/>
      <x:c r="CM160"/>
      <x:c r="CN160"/>
      <x:c r="CO160"/>
      <x:c r="CP160"/>
      <x:c r="CQ160"/>
      <x:c r="CR160"/>
      <x:c r="CS160"/>
      <x:c r="CT160"/>
      <x:c r="CU160"/>
      <x:c r="CV160"/>
      <x:c r="CW160"/>
      <x:c r="CX160"/>
      <x:c r="CY160"/>
      <x:c r="CZ160"/>
      <x:c r="DA160"/>
      <x:c r="DB160"/>
      <x:c r="DC160"/>
      <x:c r="DD160"/>
      <x:c r="DE160"/>
      <x:c r="DF160"/>
      <x:c r="DG160"/>
      <x:c r="DH160"/>
      <x:c r="DI160"/>
      <x:c r="DJ160"/>
      <x:c r="DK160"/>
      <x:c r="DL160"/>
      <x:c r="DM160"/>
      <x:c r="DN160"/>
      <x:c r="DO160"/>
      <x:c r="DP160"/>
      <x:c r="DQ160"/>
      <x:c r="DR160"/>
      <x:c r="DS160"/>
      <x:c r="DT160"/>
      <x:c r="DU160"/>
      <x:c r="DV160"/>
    </x:row>
    <x:row r="161">
      <x:c r="A161" s="2184" t="str">
        <x:v>54D</x:v>
      </x:c>
      <x:c r="B161" s="2184" t="str">
        <x:v>53D</x:v>
      </x:c>
      <x:c r="C161" s="1385"/>
      <x:c r="D161" s="1385"/>
      <x:c r="E161" s="1385"/>
      <x:c r="F161" s="1385"/>
      <x:c r="G161" s="1385"/>
      <x:c r="H161" s="1385"/>
      <x:c r="I161" s="2189" t="n">
        <x:v>4</x:v>
      </x:c>
      <x:c r="J161" s="149" t="str">
        <x:v>Transition Zone</x:v>
      </x:c>
      <x:c r="K161" s="149" t="n">
        <x:v>770.352</x:v>
      </x:c>
      <x:c r="L161" s="149" t="n">
        <x:v>787.5195</x:v>
      </x:c>
      <x:c r="M161" s="2149" t="n">
        <x:f t="shared" si="111"/>
        <x:v>52.130917382432976</x:v>
      </x:c>
      <x:c r="N161" s="2149" t="n">
        <x:f t="shared" si="111"/>
        <x:v>48.13068326971204</x:v>
      </x:c>
      <x:c r="O161" s="1210" t="n">
        <x:v>1489.067</x:v>
      </x:c>
      <x:c r="P161" s="1210" t="n">
        <x:v>0</x:v>
      </x:c>
      <x:c r="Q161" s="136" t="n">
        <x:v>-0.0018684</x:v>
      </x:c>
      <x:c r="R161" s="136" t="n">
        <x:v>8.5</x:v>
      </x:c>
      <x:c r="S161" s="136" t="n">
        <x:v>4</x:v>
      </x:c>
      <x:c r="T161" s="2190" t="n">
        <x:v>1.269056</x:v>
      </x:c>
      <x:c r="U161" s="144"/>
      <x:c r="V161" s="144"/>
      <x:c r="W161" s="144"/>
      <x:c r="X161" s="2177"/>
      <x:c r="Y161" s="2177"/>
      <x:c r="Z161" s="2178"/>
      <x:c r="AA161" s="2179"/>
      <x:c r="AB161" s="2178"/>
      <x:c r="AC161" s="2178"/>
      <x:c r="AD161" s="2178"/>
      <x:c r="AE161" s="2178"/>
      <x:c r="AF161" s="2178"/>
      <x:c r="AG161" s="2183"/>
      <x:c r="AH161" s="2178"/>
      <x:c r="AI161" s="2178"/>
      <x:c r="AJ161" s="2178"/>
      <x:c r="AK161" s="2178"/>
      <x:c r="AL161" s="2178"/>
      <x:c r="AM161" s="2178"/>
      <x:c r="AN161" s="2179"/>
      <x:c r="AO161" s="2178"/>
      <x:c r="AP161" s="2178"/>
      <x:c r="AQ161" s="2178"/>
      <x:c r="AR161" s="2178"/>
      <x:c r="AS161" s="2178"/>
      <x:c r="AT161" s="2183"/>
      <x:c r="AU161" s="2178"/>
      <x:c r="AV161" s="2178"/>
      <x:c r="AW161" s="144"/>
      <x:c r="AX161" s="144"/>
      <x:c r="AY161" s="144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/>
      <x:c r="BU161"/>
      <x:c r="BV161"/>
      <x:c r="BW161"/>
      <x:c r="BX161"/>
      <x:c r="BY161"/>
      <x:c r="BZ161"/>
      <x:c r="CA161"/>
      <x:c r="CB161"/>
      <x:c r="CC161"/>
      <x:c r="CD161"/>
      <x:c r="CE161"/>
      <x:c r="CF161"/>
      <x:c r="CG161"/>
      <x:c r="CH161"/>
      <x:c r="CI161"/>
      <x:c r="CJ161"/>
      <x:c r="CK161"/>
      <x:c r="CL161"/>
      <x:c r="CM161"/>
      <x:c r="CN161"/>
      <x:c r="CO161"/>
      <x:c r="CP161"/>
      <x:c r="CQ161"/>
      <x:c r="CR161"/>
      <x:c r="CS161"/>
      <x:c r="CT161"/>
      <x:c r="CU161"/>
      <x:c r="CV161"/>
      <x:c r="CW161"/>
      <x:c r="CX161"/>
      <x:c r="CY161"/>
      <x:c r="CZ161"/>
      <x:c r="DA161"/>
      <x:c r="DB161"/>
      <x:c r="DC161"/>
      <x:c r="DD161"/>
      <x:c r="DE161"/>
      <x:c r="DF161"/>
      <x:c r="DG161"/>
      <x:c r="DH161"/>
      <x:c r="DI161"/>
      <x:c r="DJ161"/>
      <x:c r="DK161"/>
      <x:c r="DL161"/>
      <x:c r="DM161"/>
      <x:c r="DN161"/>
      <x:c r="DO161"/>
      <x:c r="DP161"/>
      <x:c r="DQ161"/>
      <x:c r="DR161"/>
      <x:c r="DS161"/>
      <x:c r="DT161"/>
      <x:c r="DU161"/>
      <x:c r="DV161"/>
    </x:row>
    <x:row r="162">
      <x:c r="A162" s="2184" t="str">
        <x:v>6A</x:v>
      </x:c>
      <x:c r="B162" s="2184" t="str">
        <x:v>5A</x:v>
      </x:c>
      <x:c r="C162" s="1385"/>
      <x:c r="D162" s="1385"/>
      <x:c r="E162" s="1385"/>
      <x:c r="F162" s="1385"/>
      <x:c r="G162" s="1385"/>
      <x:c r="H162" s="1385"/>
      <x:c r="I162" s="2189" t="n">
        <x:v>5</x:v>
      </x:c>
      <x:c r="J162" s="149" t="str">
        <x:v>Gasolines</x:v>
      </x:c>
      <x:c r="K162" s="149" t="n">
        <x:v>610.6</x:v>
      </x:c>
      <x:c r="L162" s="149" t="n">
        <x:v>770.352</x:v>
      </x:c>
      <x:c r="M162" s="2149" t="n">
        <x:f t="shared" si="111"/>
        <x:v>100.14063740189977</x:v>
      </x:c>
      <x:c r="N162" s="2149" t="n">
        <x:f t="shared" si="111"/>
        <x:v>52.130917382432976</x:v>
      </x:c>
      <x:c r="O162" s="1210" t="n">
        <x:v>192.4571</x:v>
      </x:c>
      <x:c r="P162" s="1210" t="n">
        <x:v>0.2438</x:v>
      </x:c>
      <x:c r="Q162" s="136" t="n">
        <x:v>0</x:v>
      </x:c>
      <x:c r="R162" s="136" t="n">
        <x:v>1.5</x:v>
      </x:c>
      <x:c r="S162" s="136" t="n">
        <x:v>5</x:v>
      </x:c>
      <x:c r="T162" s="2190" t="n">
        <x:v>-4.089591</x:v>
      </x:c>
      <x:c r="U162" s="144"/>
      <x:c r="V162" s="144"/>
      <x:c r="W162" s="144"/>
      <x:c r="X162" s="2177"/>
      <x:c r="Y162" s="2177"/>
      <x:c r="Z162" s="2178"/>
      <x:c r="AA162" s="2179"/>
      <x:c r="AB162" s="2178"/>
      <x:c r="AC162" s="2178"/>
      <x:c r="AD162" s="2178"/>
      <x:c r="AE162" s="2178"/>
      <x:c r="AF162" s="2178"/>
      <x:c r="AG162" s="2183"/>
      <x:c r="AH162" s="2178"/>
      <x:c r="AI162" s="2178"/>
      <x:c r="AJ162" s="2178"/>
      <x:c r="AK162" s="2178"/>
      <x:c r="AL162" s="2178"/>
      <x:c r="AM162" s="2178"/>
      <x:c r="AN162" s="2179"/>
      <x:c r="AO162" s="2178"/>
      <x:c r="AP162" s="2178"/>
      <x:c r="AQ162" s="2178"/>
      <x:c r="AR162" s="2178"/>
      <x:c r="AS162" s="2178"/>
      <x:c r="AT162" s="2183"/>
      <x:c r="AU162" s="2178"/>
      <x:c r="AV162" s="2178"/>
      <x:c r="AW162" s="144"/>
      <x:c r="AX162" s="144"/>
      <x:c r="AY162" s="144"/>
      <x:c r="AZ162"/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/>
      <x:c r="BO162"/>
      <x:c r="BP162"/>
      <x:c r="BQ162"/>
      <x:c r="BR162"/>
      <x:c r="BS162"/>
      <x:c r="BT162"/>
      <x:c r="BU162"/>
      <x:c r="BV162"/>
      <x:c r="BW162"/>
      <x:c r="BX162"/>
      <x:c r="BY162"/>
      <x:c r="BZ162"/>
      <x:c r="CA162"/>
      <x:c r="CB162"/>
      <x:c r="CC162"/>
      <x:c r="CD162"/>
      <x:c r="CE162"/>
      <x:c r="CF162"/>
      <x:c r="CG162"/>
      <x:c r="CH162"/>
      <x:c r="CI162"/>
      <x:c r="CJ162"/>
      <x:c r="CK162"/>
      <x:c r="CL162"/>
      <x:c r="CM162"/>
      <x:c r="CN162"/>
      <x:c r="CO162"/>
      <x:c r="CP162"/>
      <x:c r="CQ162"/>
      <x:c r="CR162"/>
      <x:c r="CS162"/>
      <x:c r="CT162"/>
      <x:c r="CU162"/>
      <x:c r="CV162"/>
      <x:c r="CW162"/>
      <x:c r="CX162"/>
      <x:c r="CY162"/>
      <x:c r="CZ162"/>
      <x:c r="DA162"/>
      <x:c r="DB162"/>
      <x:c r="DC162"/>
      <x:c r="DD162"/>
      <x:c r="DE162"/>
      <x:c r="DF162"/>
      <x:c r="DG162"/>
      <x:c r="DH162"/>
      <x:c r="DI162"/>
      <x:c r="DJ162"/>
      <x:c r="DK162"/>
      <x:c r="DL162"/>
      <x:c r="DM162"/>
      <x:c r="DN162"/>
      <x:c r="DO162"/>
      <x:c r="DP162"/>
      <x:c r="DQ162"/>
      <x:c r="DR162"/>
      <x:c r="DS162"/>
      <x:c r="DT162"/>
      <x:c r="DU162"/>
      <x:c r="DV162"/>
    </x:row>
    <x:row r="163">
      <x:c r="A163" s="2184" t="str">
        <x:v>6B</x:v>
      </x:c>
      <x:c r="B163" s="2184" t="str">
        <x:v>5B</x:v>
      </x:c>
      <x:c r="C163" s="1385"/>
      <x:c r="D163" s="1385"/>
      <x:c r="E163" s="1385"/>
      <x:c r="F163" s="1385"/>
      <x:c r="G163" s="1385"/>
      <x:c r="H163" s="1385"/>
      <x:c r="I163" s="2189" t="n">
        <x:v>6</x:v>
      </x:c>
      <x:c r="J163" s="149" t="str">
        <x:v>Lubricating Oils</x:v>
      </x:c>
      <x:c r="K163" s="149" t="n">
        <x:v>800.9</x:v>
      </x:c>
      <x:c r="L163" s="149" t="n">
        <x:v>1163.5</x:v>
      </x:c>
      <x:c r="M163" s="2149" t="n">
        <x:f t="shared" si="111"/>
        <x:v>45.13178581146212</x:v>
      </x:c>
      <x:c r="N163" s="2149" t="n">
        <x:f t="shared" si="111"/>
        <x:v>-9.874459608079077</x:v>
      </x:c>
      <x:c r="O163" s="1210" t="n">
        <x:v>0</x:v>
      </x:c>
      <x:c r="P163" s="1210" t="n">
        <x:v>0.34878</x:v>
      </x:c>
      <x:c r="Q163" s="136" t="n">
        <x:v>0</x:v>
      </x:c>
      <x:c r="R163" s="136" t="n">
        <x:v>1</x:v>
      </x:c>
      <x:c r="S163" s="136" t="n">
        <x:v>6</x:v>
      </x:c>
      <x:c r="T163" s="2190" t="n">
        <x:v>-1.871251</x:v>
      </x:c>
      <x:c r="U163" s="144"/>
      <x:c r="V163" s="144"/>
      <x:c r="W163" s="144"/>
      <x:c r="X163" s="2177"/>
      <x:c r="Y163" s="2177"/>
      <x:c r="Z163" s="2178"/>
      <x:c r="AA163" s="2179"/>
      <x:c r="AB163" s="2178"/>
      <x:c r="AC163" s="2178"/>
      <x:c r="AD163" s="2178"/>
      <x:c r="AE163" s="2178"/>
      <x:c r="AF163" s="2178"/>
      <x:c r="AG163" s="2183"/>
      <x:c r="AH163" s="2178"/>
      <x:c r="AI163" s="2178"/>
      <x:c r="AJ163" s="2178"/>
      <x:c r="AK163" s="2178"/>
      <x:c r="AL163" s="2178"/>
      <x:c r="AM163" s="2178"/>
      <x:c r="AN163" s="2179"/>
      <x:c r="AO163" s="2178"/>
      <x:c r="AP163" s="2178"/>
      <x:c r="AQ163" s="2178"/>
      <x:c r="AR163" s="2178"/>
      <x:c r="AS163" s="2178"/>
      <x:c r="AT163" s="2183"/>
      <x:c r="AU163" s="2178"/>
      <x:c r="AV163" s="2178"/>
      <x:c r="AW163" s="144"/>
      <x:c r="AX163" s="144"/>
      <x:c r="AY163" s="144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/>
      <x:c r="BU163"/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  <x:c r="CK163"/>
      <x:c r="CL163"/>
      <x:c r="CM163"/>
      <x:c r="CN163"/>
      <x:c r="CO163"/>
      <x:c r="CP163"/>
      <x:c r="CQ163"/>
      <x:c r="CR163"/>
      <x:c r="CS163"/>
      <x:c r="CT163"/>
      <x:c r="CU163"/>
      <x:c r="CV163"/>
      <x:c r="CW163"/>
      <x:c r="CX163"/>
      <x:c r="CY163"/>
      <x:c r="CZ163"/>
      <x:c r="DA163"/>
      <x:c r="DB163"/>
      <x:c r="DC163"/>
      <x:c r="DD163"/>
      <x:c r="DE163"/>
      <x:c r="DF163"/>
      <x:c r="DG163"/>
      <x:c r="DH163"/>
      <x:c r="DI163"/>
      <x:c r="DJ163"/>
      <x:c r="DK163"/>
      <x:c r="DL163"/>
      <x:c r="DM163"/>
      <x:c r="DN163"/>
      <x:c r="DO163"/>
      <x:c r="DP163"/>
      <x:c r="DQ163"/>
      <x:c r="DR163"/>
      <x:c r="DS163"/>
      <x:c r="DT163"/>
      <x:c r="DU163"/>
      <x:c r="DV163"/>
    </x:row>
    <x:row r="164">
      <x:c r="A164" s="2184" t="str">
        <x:v>6C</x:v>
      </x:c>
      <x:c r="B164" s="2184" t="str">
        <x:v>5C</x:v>
      </x:c>
      <x:c r="C164" s="1385"/>
      <x:c r="D164" s="144"/>
      <x:c r="E164" s="144"/>
      <x:c r="F164" s="144"/>
      <x:c r="G164" s="144"/>
      <x:c r="H164" s="144"/>
      <x:c r="I164" s="144"/>
      <x:c r="J164" s="144"/>
      <x:c r="K164" s="144"/>
      <x:c r="L164" s="144"/>
      <x:c r="M164" s="144"/>
      <x:c r="N164" s="144"/>
      <x:c r="O164" s="136"/>
      <x:c r="P164" s="136"/>
      <x:c r="Q164" s="136"/>
      <x:c r="R164" s="136"/>
      <x:c r="S164" s="1210" t="n">
        <x:v>7</x:v>
      </x:c>
      <x:c r="T164" s="2191" t="n">
        <x:v>7.438081</x:v>
      </x:c>
      <x:c r="U164" s="149"/>
      <x:c r="V164" s="149"/>
      <x:c r="W164" s="149"/>
      <x:c r="X164" s="1589"/>
      <x:c r="Y164" s="144"/>
      <x:c r="Z164" s="144"/>
      <x:c r="AA164" s="144"/>
      <x:c r="AB164" s="144"/>
      <x:c r="AC164" s="144"/>
      <x:c r="AD164" s="144"/>
      <x:c r="AE164" s="144"/>
      <x:c r="AF164" s="144"/>
      <x:c r="AG164" s="144"/>
      <x:c r="AH164" s="144"/>
      <x:c r="AI164" s="144"/>
      <x:c r="AJ164" s="144"/>
      <x:c r="AK164" s="144"/>
      <x:c r="AL164" s="144"/>
      <x:c r="AM164" s="144"/>
      <x:c r="AN164" s="144"/>
      <x:c r="AO164" s="144"/>
      <x:c r="AP164" s="144"/>
      <x:c r="AQ164" s="144"/>
      <x:c r="AR164" s="144"/>
      <x:c r="AS164" s="144"/>
      <x:c r="AT164" s="144"/>
      <x:c r="AU164" s="144"/>
      <x:c r="AV164" s="144"/>
      <x:c r="AW164" s="144"/>
      <x:c r="AX164" s="144"/>
      <x:c r="AY164" s="144"/>
      <x:c r="AZ164"/>
      <x:c r="BA164"/>
      <x:c r="BB164"/>
      <x:c r="BC164"/>
      <x:c r="BD164"/>
      <x:c r="BE164"/>
      <x:c r="BF164"/>
      <x:c r="BG164"/>
      <x:c r="BH164"/>
      <x:c r="BI164"/>
      <x:c r="BJ164"/>
      <x:c r="BK164"/>
      <x:c r="BL164"/>
      <x:c r="BM164"/>
      <x:c r="BN164"/>
      <x:c r="BO164"/>
      <x:c r="BP164"/>
      <x:c r="BQ164"/>
      <x:c r="BR164"/>
      <x:c r="BS164"/>
      <x:c r="BT164"/>
      <x:c r="BU164"/>
      <x:c r="BV164"/>
      <x:c r="BW164"/>
      <x:c r="BX164"/>
      <x:c r="BY164"/>
      <x:c r="BZ164"/>
      <x:c r="CA164"/>
      <x:c r="CB164"/>
      <x:c r="CC164"/>
      <x:c r="CD164"/>
      <x:c r="CE164"/>
      <x:c r="CF164"/>
      <x:c r="CG164"/>
      <x:c r="CH164"/>
      <x:c r="CI164"/>
      <x:c r="CJ164"/>
      <x:c r="CK164"/>
      <x:c r="CL164"/>
      <x:c r="CM164"/>
      <x:c r="CN164"/>
      <x:c r="CO164"/>
      <x:c r="CP164"/>
      <x:c r="CQ164"/>
      <x:c r="CR164"/>
      <x:c r="CS164"/>
      <x:c r="CT164"/>
      <x:c r="CU164"/>
      <x:c r="CV164"/>
      <x:c r="CW164"/>
      <x:c r="CX164"/>
      <x:c r="CY164"/>
      <x:c r="CZ164"/>
      <x:c r="DA164"/>
      <x:c r="DB164"/>
      <x:c r="DC164"/>
      <x:c r="DD164"/>
      <x:c r="DE164"/>
      <x:c r="DF164"/>
      <x:c r="DG164"/>
      <x:c r="DH164"/>
      <x:c r="DI164"/>
      <x:c r="DJ164"/>
      <x:c r="DK164"/>
      <x:c r="DL164"/>
      <x:c r="DM164"/>
      <x:c r="DN164"/>
      <x:c r="DO164"/>
      <x:c r="DP164"/>
      <x:c r="DQ164"/>
      <x:c r="DR164"/>
      <x:c r="DS164"/>
      <x:c r="DT164"/>
      <x:c r="DU164"/>
      <x:c r="DV164"/>
    </x:row>
    <x:row r="165">
      <x:c r="A165" s="2184" t="str">
        <x:v>6D</x:v>
      </x:c>
      <x:c r="B165" s="2184" t="str">
        <x:v>5D</x:v>
      </x:c>
      <x:c r="C165" s="1385"/>
      <x:c r="D165" s="144"/>
      <x:c r="E165" s="144"/>
      <x:c r="F165" s="144"/>
      <x:c r="G165" s="144"/>
      <x:c r="H165" s="144"/>
      <x:c r="I165" s="144"/>
      <x:c r="J165" s="144"/>
      <x:c r="K165" s="144"/>
      <x:c r="L165" s="144"/>
      <x:c r="M165" s="144"/>
      <x:c r="N165" s="144"/>
      <x:c r="O165" s="136"/>
      <x:c r="P165" s="136"/>
      <x:c r="Q165" s="136"/>
      <x:c r="R165" s="136"/>
      <x:c r="S165" s="1210" t="n">
        <x:v>8</x:v>
      </x:c>
      <x:c r="T165" s="2191" t="n">
        <x:v>-3.536296</x:v>
      </x:c>
      <x:c r="U165" s="149"/>
      <x:c r="V165" s="149"/>
      <x:c r="W165" s="149"/>
      <x:c r="X165" s="1589"/>
      <x:c r="Y165" s="144"/>
      <x:c r="Z165" s="144"/>
      <x:c r="AA165" s="144"/>
      <x:c r="AB165" s="144"/>
      <x:c r="AC165" s="144"/>
      <x:c r="AD165" s="144"/>
      <x:c r="AE165" s="144"/>
      <x:c r="AF165" s="144"/>
      <x:c r="AG165" s="144"/>
      <x:c r="AH165" s="144"/>
      <x:c r="AI165" s="144"/>
      <x:c r="AJ165" s="144"/>
      <x:c r="AK165" s="144"/>
      <x:c r="AL165" s="144"/>
      <x:c r="AM165" s="144"/>
      <x:c r="AN165" s="144"/>
      <x:c r="AO165" s="144"/>
      <x:c r="AP165" s="144"/>
      <x:c r="AQ165" s="144"/>
      <x:c r="AR165" s="144"/>
      <x:c r="AS165" s="144"/>
      <x:c r="AT165" s="144"/>
      <x:c r="AU165" s="144"/>
      <x:c r="AV165" s="144"/>
      <x:c r="AW165" s="144"/>
      <x:c r="AX165" s="144"/>
      <x:c r="AY165" s="144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/>
      <x:c r="BU165"/>
      <x:c r="BV165"/>
      <x:c r="BW165"/>
      <x:c r="BX165"/>
      <x:c r="BY165"/>
      <x:c r="BZ165"/>
      <x:c r="CA165"/>
      <x:c r="CB165"/>
      <x:c r="CC165"/>
      <x:c r="CD165"/>
      <x:c r="CE165"/>
      <x:c r="CF165"/>
      <x:c r="CG165"/>
      <x:c r="CH165"/>
      <x:c r="CI165"/>
      <x:c r="CJ165"/>
      <x:c r="CK165"/>
      <x:c r="CL165"/>
      <x:c r="CM165"/>
      <x:c r="CN165"/>
      <x:c r="CO165"/>
      <x:c r="CP165"/>
      <x:c r="CQ165"/>
      <x:c r="CR165"/>
      <x:c r="CS165"/>
      <x:c r="CT165"/>
      <x:c r="CU165"/>
      <x:c r="CV165"/>
      <x:c r="CW165"/>
      <x:c r="CX165"/>
      <x:c r="CY165"/>
      <x:c r="CZ165"/>
      <x:c r="DA165"/>
      <x:c r="DB165"/>
      <x:c r="DC165"/>
      <x:c r="DD165"/>
      <x:c r="DE165"/>
      <x:c r="DF165"/>
      <x:c r="DG165"/>
      <x:c r="DH165"/>
      <x:c r="DI165"/>
      <x:c r="DJ165"/>
      <x:c r="DK165"/>
      <x:c r="DL165"/>
      <x:c r="DM165"/>
      <x:c r="DN165"/>
      <x:c r="DO165"/>
      <x:c r="DP165"/>
      <x:c r="DQ165"/>
      <x:c r="DR165"/>
      <x:c r="DS165"/>
      <x:c r="DT165"/>
      <x:c r="DU165"/>
      <x:c r="DV165"/>
    </x:row>
    <x:row r="166">
      <x:c r="A166" s="144"/>
      <x:c r="B166" s="144"/>
      <x:c r="C166" s="144"/>
      <x:c r="D166" s="144"/>
      <x:c r="E166" s="144"/>
      <x:c r="F166" s="144"/>
      <x:c r="G166" s="144"/>
      <x:c r="H166" s="144"/>
      <x:c r="I166" s="144"/>
      <x:c r="J166" s="144"/>
      <x:c r="K166" s="144"/>
      <x:c r="L166" s="144"/>
      <x:c r="M166" s="144"/>
      <x:c r="N166" s="144"/>
      <x:c r="O166" s="144"/>
      <x:c r="P166" s="144"/>
      <x:c r="Q166" s="144"/>
      <x:c r="R166" s="144"/>
      <x:c r="S166" s="144"/>
      <x:c r="T166" s="144"/>
      <x:c r="U166" s="144"/>
      <x:c r="V166" s="144"/>
      <x:c r="W166" s="144"/>
      <x:c r="X166" s="144"/>
      <x:c r="Y166" s="144"/>
      <x:c r="Z166" s="144"/>
      <x:c r="AA166" s="144"/>
      <x:c r="AB166" s="144"/>
      <x:c r="AC166" s="144"/>
      <x:c r="AD166" s="144"/>
      <x:c r="AE166" s="144"/>
      <x:c r="AF166" s="144"/>
      <x:c r="AG166" s="144"/>
      <x:c r="AH166" s="144"/>
      <x:c r="AI166" s="144"/>
      <x:c r="AJ166" s="144"/>
      <x:c r="AK166" s="144"/>
      <x:c r="AL166" s="144"/>
      <x:c r="AM166" s="144"/>
      <x:c r="AN166" s="144"/>
      <x:c r="AO166" s="144"/>
      <x:c r="AP166" s="144"/>
      <x:c r="AQ166" s="144"/>
      <x:c r="AR166" s="144"/>
      <x:c r="AS166" s="144"/>
      <x:c r="AT166" s="144"/>
      <x:c r="AU166" s="144"/>
      <x:c r="AV166" s="144"/>
      <x:c r="AW166" s="144"/>
      <x:c r="AX166" s="144"/>
      <x:c r="AY166" s="144"/>
      <x:c r="AZ166"/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/>
      <x:c r="BO166"/>
      <x:c r="BP166"/>
      <x:c r="BQ166"/>
      <x:c r="BR166"/>
      <x:c r="BS166"/>
      <x:c r="BT166"/>
      <x:c r="BU166"/>
      <x:c r="BV166"/>
      <x:c r="BW166"/>
      <x:c r="BX166"/>
      <x:c r="BY166"/>
      <x:c r="BZ166"/>
      <x:c r="CA166"/>
      <x:c r="CB166"/>
      <x:c r="CC166"/>
      <x:c r="CD166"/>
      <x:c r="CE166"/>
      <x:c r="CF166"/>
      <x:c r="CG166"/>
      <x:c r="CH166"/>
      <x:c r="CI166"/>
      <x:c r="CJ166"/>
      <x:c r="CK166"/>
      <x:c r="CL166"/>
      <x:c r="CM166"/>
      <x:c r="CN166"/>
      <x:c r="CO166"/>
      <x:c r="CP166"/>
      <x:c r="CQ166"/>
      <x:c r="CR166"/>
      <x:c r="CS166"/>
      <x:c r="CT166"/>
      <x:c r="CU166"/>
      <x:c r="CV166"/>
      <x:c r="CW166"/>
      <x:c r="CX166"/>
      <x:c r="CY166"/>
      <x:c r="CZ166"/>
      <x:c r="DA166"/>
      <x:c r="DB166"/>
      <x:c r="DC166"/>
      <x:c r="DD166"/>
      <x:c r="DE166"/>
      <x:c r="DF166"/>
      <x:c r="DG166"/>
      <x:c r="DH166"/>
      <x:c r="DI166"/>
      <x:c r="DJ166"/>
      <x:c r="DK166"/>
      <x:c r="DL166"/>
      <x:c r="DM166"/>
      <x:c r="DN166"/>
      <x:c r="DO166"/>
      <x:c r="DP166"/>
      <x:c r="DQ166"/>
      <x:c r="DR166"/>
      <x:c r="DS166"/>
      <x:c r="DT166"/>
      <x:c r="DU166"/>
      <x:c r="DV166"/>
    </x:row>
    <x:row r="167">
      <x:c r="A167" s="144"/>
      <x:c r="B167" s="144"/>
      <x:c r="C167" s="144"/>
      <x:c r="D167" s="144"/>
      <x:c r="E167" s="144"/>
      <x:c r="F167" s="144"/>
      <x:c r="G167" s="144"/>
      <x:c r="H167" s="144"/>
      <x:c r="I167" s="144"/>
      <x:c r="J167" s="144"/>
      <x:c r="K167" s="144"/>
      <x:c r="L167" s="144"/>
      <x:c r="M167" s="144"/>
      <x:c r="N167" s="144"/>
      <x:c r="O167" s="144"/>
      <x:c r="P167" s="144"/>
      <x:c r="Q167" s="144"/>
      <x:c r="R167" s="144"/>
      <x:c r="S167" s="144"/>
      <x:c r="T167" s="144"/>
      <x:c r="U167" s="144"/>
      <x:c r="V167" s="144"/>
      <x:c r="W167" s="144"/>
      <x:c r="X167" s="144"/>
      <x:c r="Y167" s="144"/>
      <x:c r="Z167" s="144"/>
      <x:c r="AA167" s="144"/>
      <x:c r="AB167" s="144"/>
      <x:c r="AC167" s="144"/>
      <x:c r="AD167" s="144"/>
      <x:c r="AE167" s="144"/>
      <x:c r="AF167" s="144"/>
      <x:c r="AG167" s="144"/>
      <x:c r="AH167" s="144"/>
      <x:c r="AI167" s="144"/>
      <x:c r="AJ167" s="144"/>
      <x:c r="AK167" s="144"/>
      <x:c r="AL167" s="144"/>
      <x:c r="AM167" s="144"/>
      <x:c r="AN167" s="144"/>
      <x:c r="AO167" s="144"/>
      <x:c r="AP167" s="144"/>
      <x:c r="AQ167" s="144"/>
      <x:c r="AR167" s="144"/>
      <x:c r="AS167" s="144"/>
      <x:c r="AT167" s="144"/>
      <x:c r="AU167" s="144"/>
      <x:c r="AV167" s="144"/>
      <x:c r="AW167" s="144"/>
      <x:c r="AX167" s="144"/>
      <x:c r="AY167" s="144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/>
      <x:c r="BU167"/>
      <x:c r="BV167"/>
      <x:c r="BW167"/>
      <x:c r="BX167"/>
      <x:c r="BY167"/>
      <x:c r="BZ167"/>
      <x:c r="CA167"/>
      <x:c r="CB167"/>
      <x:c r="CC167"/>
      <x:c r="CD167"/>
      <x:c r="CE167"/>
      <x:c r="CF167"/>
      <x:c r="CG167"/>
      <x:c r="CH167"/>
      <x:c r="CI167"/>
      <x:c r="CJ167"/>
      <x:c r="CK167"/>
      <x:c r="CL167"/>
      <x:c r="CM167"/>
      <x:c r="CN167"/>
      <x:c r="CO167"/>
      <x:c r="CP167"/>
      <x:c r="CQ167"/>
      <x:c r="CR167"/>
      <x:c r="CS167"/>
      <x:c r="CT167"/>
      <x:c r="CU167"/>
      <x:c r="CV167"/>
      <x:c r="CW167"/>
      <x:c r="CX167"/>
      <x:c r="CY167"/>
      <x:c r="CZ167"/>
      <x:c r="DA167"/>
      <x:c r="DB167"/>
      <x:c r="DC167"/>
      <x:c r="DD167"/>
      <x:c r="DE167"/>
      <x:c r="DF167"/>
      <x:c r="DG167"/>
      <x:c r="DH167"/>
      <x:c r="DI167"/>
      <x:c r="DJ167"/>
      <x:c r="DK167"/>
      <x:c r="DL167"/>
      <x:c r="DM167"/>
      <x:c r="DN167"/>
      <x:c r="DO167"/>
      <x:c r="DP167"/>
      <x:c r="DQ167"/>
      <x:c r="DR167"/>
      <x:c r="DS167"/>
      <x:c r="DT167"/>
      <x:c r="DU167"/>
      <x:c r="DV167"/>
    </x:row>
    <x:row r="168" ht="15.75">
      <x:c r="A168" s="144"/>
      <x:c r="B168" s="144"/>
      <x:c r="C168" s="144"/>
      <x:c r="D168" s="1387" t="str">
        <x:v>5A</x:v>
      </x:c>
      <x:c r="E168" s="144" t="str">
        <x:v>°F</x:v>
      </x:c>
      <x:c r="F168" s="136" t="n">
        <x:v>15</x:v>
      </x:c>
      <x:c r="G168" s="144"/>
      <x:c r="H168" s="144"/>
      <x:c r="I168" s="144"/>
      <x:c r="J168" s="144"/>
      <x:c r="K168" s="144"/>
      <x:c r="L168" s="144"/>
      <x:c r="M168" s="144"/>
      <x:c r="N168" s="144"/>
      <x:c r="O168" s="144"/>
      <x:c r="P168" s="144"/>
      <x:c r="Q168" s="144"/>
      <x:c r="R168" s="144"/>
      <x:c r="S168" s="144"/>
      <x:c r="T168" s="144"/>
      <x:c r="U168" s="144"/>
      <x:c r="V168" s="144"/>
      <x:c r="W168" s="144"/>
      <x:c r="X168" s="144"/>
      <x:c r="Y168" s="144"/>
      <x:c r="Z168" s="144"/>
      <x:c r="AA168" s="144"/>
      <x:c r="AB168" s="144"/>
      <x:c r="AC168" s="144"/>
      <x:c r="AD168" s="144"/>
      <x:c r="AE168" s="144"/>
      <x:c r="AF168" s="144"/>
      <x:c r="AG168" s="144"/>
      <x:c r="AH168" s="144"/>
      <x:c r="AI168" s="144"/>
      <x:c r="AJ168" s="144"/>
      <x:c r="AK168" s="144"/>
      <x:c r="AL168" s="144"/>
      <x:c r="AM168" s="144"/>
      <x:c r="AN168" s="144"/>
      <x:c r="AO168" s="144"/>
      <x:c r="AP168" s="144"/>
      <x:c r="AQ168" s="144"/>
      <x:c r="AR168" s="144"/>
      <x:c r="AS168" s="144"/>
      <x:c r="AT168" s="144"/>
      <x:c r="AU168" s="144"/>
      <x:c r="AV168" s="144"/>
      <x:c r="AW168" s="144"/>
      <x:c r="AX168" s="144"/>
      <x:c r="AY168" s="144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/>
      <x:c r="BU168"/>
      <x:c r="BV168"/>
      <x:c r="BW168"/>
      <x:c r="BX168"/>
      <x:c r="BY168"/>
      <x:c r="BZ168"/>
      <x:c r="CA168"/>
      <x:c r="CB168"/>
      <x:c r="CC168"/>
      <x:c r="CD168"/>
      <x:c r="CE168"/>
      <x:c r="CF168"/>
      <x:c r="CG168"/>
      <x:c r="CH168"/>
      <x:c r="CI168"/>
      <x:c r="CJ168"/>
      <x:c r="CK168"/>
      <x:c r="CL168"/>
      <x:c r="CM168"/>
      <x:c r="CN168"/>
      <x:c r="CO168"/>
      <x:c r="CP168"/>
      <x:c r="CQ168"/>
      <x:c r="CR168"/>
      <x:c r="CS168"/>
      <x:c r="CT168"/>
      <x:c r="CU168"/>
      <x:c r="CV168"/>
      <x:c r="CW168"/>
      <x:c r="CX168"/>
      <x:c r="CY168"/>
      <x:c r="CZ168"/>
      <x:c r="DA168"/>
      <x:c r="DB168"/>
      <x:c r="DC168"/>
      <x:c r="DD168"/>
      <x:c r="DE168"/>
      <x:c r="DF168"/>
      <x:c r="DG168"/>
      <x:c r="DH168"/>
      <x:c r="DI168"/>
      <x:c r="DJ168"/>
      <x:c r="DK168"/>
      <x:c r="DL168"/>
      <x:c r="DM168"/>
      <x:c r="DN168"/>
      <x:c r="DO168"/>
      <x:c r="DP168"/>
      <x:c r="DQ168"/>
      <x:c r="DR168"/>
      <x:c r="DS168"/>
      <x:c r="DT168"/>
      <x:c r="DU168"/>
      <x:c r="DV168"/>
    </x:row>
    <x:row r="169" ht="15.75">
      <x:c r="A169" s="144"/>
      <x:c r="B169" s="144"/>
      <x:c r="C169" s="144"/>
      <x:c r="D169" s="1387" t="str">
        <x:v>5B</x:v>
      </x:c>
      <x:c r="E169" s="144" t="str">
        <x:v>°C</x:v>
      </x:c>
      <x:c r="F169" s="136" t="n">
        <x:v>20</x:v>
      </x:c>
      <x:c r="G169" s="144"/>
      <x:c r="H169" s="144"/>
      <x:c r="I169" s="144"/>
      <x:c r="J169" s="144"/>
      <x:c r="K169" s="144"/>
      <x:c r="L169" s="144"/>
      <x:c r="M169" s="144"/>
      <x:c r="N169" s="144"/>
      <x:c r="O169" s="144"/>
      <x:c r="P169" s="144"/>
      <x:c r="Q169" s="144"/>
      <x:c r="R169" s="144"/>
      <x:c r="S169" s="144"/>
      <x:c r="T169" s="144"/>
      <x:c r="U169" s="144"/>
      <x:c r="V169" s="144"/>
      <x:c r="W169" s="144"/>
      <x:c r="X169" s="144"/>
      <x:c r="Y169" s="144"/>
      <x:c r="Z169" s="144"/>
      <x:c r="AA169" s="144"/>
      <x:c r="AB169" s="144"/>
      <x:c r="AC169" s="144"/>
      <x:c r="AD169" s="144"/>
      <x:c r="AE169" s="144"/>
      <x:c r="AF169" s="144"/>
      <x:c r="AG169" s="144"/>
      <x:c r="AH169" s="144"/>
      <x:c r="AI169" s="144"/>
      <x:c r="AJ169" s="144"/>
      <x:c r="AK169" s="144"/>
      <x:c r="AL169" s="144"/>
      <x:c r="AM169" s="144"/>
      <x:c r="AN169" s="144"/>
      <x:c r="AO169" s="144"/>
      <x:c r="AP169" s="144"/>
      <x:c r="AQ169" s="144"/>
      <x:c r="AR169" s="144"/>
      <x:c r="AS169" s="144"/>
      <x:c r="AT169" s="144"/>
      <x:c r="AU169" s="144"/>
      <x:c r="AV169" s="144"/>
      <x:c r="AW169" s="144"/>
      <x:c r="AX169" s="144"/>
      <x:c r="AY169" s="144"/>
      <x:c r="AZ169"/>
      <x:c r="BA169"/>
      <x:c r="BB169"/>
      <x:c r="BC169"/>
      <x:c r="BD169"/>
      <x:c r="BE169"/>
      <x:c r="BF169"/>
      <x:c r="BG169"/>
      <x:c r="BH169"/>
      <x:c r="BI169"/>
      <x:c r="BJ169"/>
      <x:c r="BK169"/>
      <x:c r="BL169"/>
      <x:c r="BM169"/>
      <x:c r="BN169"/>
      <x:c r="BO169"/>
      <x:c r="BP169"/>
      <x:c r="BQ169"/>
      <x:c r="BR169"/>
      <x:c r="BS169"/>
      <x:c r="BT169"/>
      <x:c r="BU169"/>
      <x:c r="BV169"/>
      <x:c r="BW169"/>
      <x:c r="BX169"/>
      <x:c r="BY169"/>
      <x:c r="BZ169"/>
      <x:c r="CA169"/>
      <x:c r="CB169"/>
      <x:c r="CC169"/>
      <x:c r="CD169"/>
      <x:c r="CE169"/>
      <x:c r="CF169"/>
      <x:c r="CG169"/>
      <x:c r="CH169"/>
      <x:c r="CI169"/>
      <x:c r="CJ169"/>
      <x:c r="CK169"/>
      <x:c r="CL169"/>
      <x:c r="CM169"/>
      <x:c r="CN169"/>
      <x:c r="CO169"/>
      <x:c r="CP169"/>
      <x:c r="CQ169"/>
      <x:c r="CR169"/>
      <x:c r="CS169"/>
      <x:c r="CT169"/>
      <x:c r="CU169"/>
      <x:c r="CV169"/>
      <x:c r="CW169"/>
      <x:c r="CX169"/>
      <x:c r="CY169"/>
      <x:c r="CZ169"/>
      <x:c r="DA169"/>
      <x:c r="DB169"/>
      <x:c r="DC169"/>
      <x:c r="DD169"/>
      <x:c r="DE169"/>
      <x:c r="DF169"/>
      <x:c r="DG169"/>
      <x:c r="DH169"/>
      <x:c r="DI169"/>
      <x:c r="DJ169"/>
      <x:c r="DK169"/>
      <x:c r="DL169"/>
      <x:c r="DM169"/>
      <x:c r="DN169"/>
      <x:c r="DO169"/>
      <x:c r="DP169"/>
      <x:c r="DQ169"/>
      <x:c r="DR169"/>
      <x:c r="DS169"/>
      <x:c r="DT169"/>
      <x:c r="DU169"/>
      <x:c r="DV169"/>
    </x:row>
    <x:row r="170" ht="15.75">
      <x:c r="A170" s="144"/>
      <x:c r="B170" s="144"/>
      <x:c r="C170" s="144"/>
      <x:c r="D170" s="1387" t="str">
        <x:v>5D</x:v>
      </x:c>
      <x:c r="E170" s="144"/>
      <x:c r="F170" s="136" t="n">
        <x:v>60</x:v>
      </x:c>
      <x:c r="G170" s="144"/>
      <x:c r="H170" s="144"/>
      <x:c r="I170" s="144"/>
      <x:c r="J170" s="144"/>
      <x:c r="K170" s="144"/>
      <x:c r="L170" s="144"/>
      <x:c r="M170" s="144"/>
      <x:c r="N170" s="144"/>
      <x:c r="O170" s="144"/>
      <x:c r="P170" s="144"/>
      <x:c r="Q170" s="144"/>
      <x:c r="R170" s="144"/>
      <x:c r="S170" s="144"/>
      <x:c r="T170" s="144"/>
      <x:c r="U170" s="144"/>
      <x:c r="V170" s="144"/>
      <x:c r="W170" s="144"/>
      <x:c r="X170" s="144"/>
      <x:c r="Y170" s="144"/>
      <x:c r="Z170" s="144"/>
      <x:c r="AA170" s="144"/>
      <x:c r="AB170" s="144"/>
      <x:c r="AC170" s="144"/>
      <x:c r="AD170" s="144"/>
      <x:c r="AE170" s="144"/>
      <x:c r="AF170" s="144"/>
      <x:c r="AG170" s="144"/>
      <x:c r="AH170" s="144"/>
      <x:c r="AI170" s="144"/>
      <x:c r="AJ170" s="144"/>
      <x:c r="AK170" s="144"/>
      <x:c r="AL170" s="144"/>
      <x:c r="AM170" s="144"/>
      <x:c r="AN170" s="144"/>
      <x:c r="AO170" s="144"/>
      <x:c r="AP170" s="144"/>
      <x:c r="AQ170" s="144"/>
      <x:c r="AR170" s="144"/>
      <x:c r="AS170" s="144"/>
      <x:c r="AT170" s="144"/>
      <x:c r="AU170" s="144"/>
      <x:c r="AV170" s="144"/>
      <x:c r="AW170" s="144"/>
      <x:c r="AX170" s="144"/>
      <x:c r="AY170" s="144"/>
      <x:c r="AZ170"/>
      <x:c r="BA170"/>
      <x:c r="BB170"/>
      <x:c r="BC170"/>
      <x:c r="BD170"/>
      <x:c r="BE170"/>
      <x:c r="BF170"/>
      <x:c r="BG170"/>
      <x:c r="BH170"/>
      <x:c r="BI170"/>
      <x:c r="BJ170"/>
      <x:c r="BK170"/>
      <x:c r="BL170"/>
      <x:c r="BM170"/>
      <x:c r="BN170"/>
      <x:c r="BO170"/>
      <x:c r="BP170"/>
      <x:c r="BQ170"/>
      <x:c r="BR170"/>
      <x:c r="BS170"/>
      <x:c r="BT170"/>
      <x:c r="BU170"/>
      <x:c r="BV170"/>
      <x:c r="BW170"/>
      <x:c r="BX170"/>
      <x:c r="BY170"/>
      <x:c r="BZ170"/>
      <x:c r="CA170"/>
      <x:c r="CB170"/>
      <x:c r="CC170"/>
      <x:c r="CD170"/>
      <x:c r="CE170"/>
      <x:c r="CF170"/>
      <x:c r="CG170"/>
      <x:c r="CH170"/>
      <x:c r="CI170"/>
      <x:c r="CJ170"/>
      <x:c r="CK170"/>
      <x:c r="CL170"/>
      <x:c r="CM170"/>
      <x:c r="CN170"/>
      <x:c r="CO170"/>
      <x:c r="CP170"/>
      <x:c r="CQ170"/>
      <x:c r="CR170"/>
      <x:c r="CS170"/>
      <x:c r="CT170"/>
      <x:c r="CU170"/>
      <x:c r="CV170"/>
      <x:c r="CW170"/>
      <x:c r="CX170"/>
      <x:c r="CY170"/>
      <x:c r="CZ170"/>
      <x:c r="DA170"/>
      <x:c r="DB170"/>
      <x:c r="DC170"/>
      <x:c r="DD170"/>
      <x:c r="DE170"/>
      <x:c r="DF170"/>
      <x:c r="DG170"/>
      <x:c r="DH170"/>
      <x:c r="DI170"/>
      <x:c r="DJ170"/>
      <x:c r="DK170"/>
      <x:c r="DL170"/>
      <x:c r="DM170"/>
      <x:c r="DN170"/>
      <x:c r="DO170"/>
      <x:c r="DP170"/>
      <x:c r="DQ170"/>
      <x:c r="DR170"/>
      <x:c r="DS170"/>
      <x:c r="DT170"/>
      <x:c r="DU170"/>
      <x:c r="DV170"/>
    </x:row>
    <x:row r="171" ht="15.75">
      <x:c r="A171" s="144"/>
      <x:c r="B171" s="144"/>
      <x:c r="C171" s="144"/>
      <x:c r="D171" s="1387" t="str">
        <x:v>23A</x:v>
      </x:c>
      <x:c r="E171" s="144"/>
      <x:c r="F171" s="144"/>
      <x:c r="G171" s="144"/>
      <x:c r="H171" s="144"/>
      <x:c r="I171" s="144"/>
      <x:c r="J171" s="144"/>
      <x:c r="K171" s="144"/>
      <x:c r="L171" s="144"/>
      <x:c r="M171" s="144"/>
      <x:c r="N171" s="144"/>
      <x:c r="O171" s="144"/>
      <x:c r="P171" s="144"/>
      <x:c r="Q171" s="144"/>
      <x:c r="R171" s="144"/>
      <x:c r="S171" s="144"/>
      <x:c r="T171" s="144"/>
      <x:c r="U171" s="144"/>
      <x:c r="V171" s="144"/>
      <x:c r="W171" s="144"/>
      <x:c r="X171" s="144"/>
      <x:c r="Y171" s="144"/>
      <x:c r="Z171" s="144"/>
      <x:c r="AA171" s="144"/>
      <x:c r="AB171" s="144"/>
      <x:c r="AC171" s="144"/>
      <x:c r="AD171" s="144"/>
      <x:c r="AE171" s="144"/>
      <x:c r="AF171" s="144"/>
      <x:c r="AG171" s="144"/>
      <x:c r="AH171" s="144"/>
      <x:c r="AI171" s="144"/>
      <x:c r="AJ171" s="144"/>
      <x:c r="AK171" s="144"/>
      <x:c r="AL171" s="144"/>
      <x:c r="AM171" s="144"/>
      <x:c r="AN171" s="144"/>
      <x:c r="AO171" s="144"/>
      <x:c r="AP171" s="144"/>
      <x:c r="AQ171" s="144"/>
      <x:c r="AR171" s="144"/>
      <x:c r="AS171" s="144"/>
      <x:c r="AT171" s="144"/>
      <x:c r="AU171" s="144"/>
      <x:c r="AV171" s="144"/>
      <x:c r="AW171" s="144"/>
      <x:c r="AX171" s="144"/>
      <x:c r="AY171" s="144"/>
      <x:c r="AZ171"/>
      <x:c r="BA171"/>
      <x:c r="BB171"/>
      <x:c r="BC171"/>
      <x:c r="BD171"/>
      <x:c r="BE171"/>
      <x:c r="BF171"/>
      <x:c r="BG171"/>
      <x:c r="BH171"/>
      <x:c r="BI171"/>
      <x:c r="BJ171"/>
      <x:c r="BK171"/>
      <x:c r="BL171"/>
      <x:c r="BM171"/>
      <x:c r="BN171"/>
      <x:c r="BO171"/>
      <x:c r="BP171"/>
      <x:c r="BQ171"/>
      <x:c r="BR171"/>
      <x:c r="BS171"/>
      <x:c r="BT171"/>
      <x:c r="BU171"/>
      <x:c r="BV171"/>
      <x:c r="BW171"/>
      <x:c r="BX171"/>
      <x:c r="BY171"/>
      <x:c r="BZ171"/>
      <x:c r="CA171"/>
      <x:c r="CB171"/>
      <x:c r="CC171"/>
      <x:c r="CD171"/>
      <x:c r="CE171"/>
      <x:c r="CF171"/>
      <x:c r="CG171"/>
      <x:c r="CH171"/>
      <x:c r="CI171"/>
      <x:c r="CJ171"/>
      <x:c r="CK171"/>
      <x:c r="CL171"/>
      <x:c r="CM171"/>
      <x:c r="CN171"/>
      <x:c r="CO171"/>
      <x:c r="CP171"/>
      <x:c r="CQ171"/>
      <x:c r="CR171"/>
      <x:c r="CS171"/>
      <x:c r="CT171"/>
      <x:c r="CU171"/>
      <x:c r="CV171"/>
      <x:c r="CW171"/>
      <x:c r="CX171"/>
      <x:c r="CY171"/>
      <x:c r="CZ171"/>
      <x:c r="DA171"/>
      <x:c r="DB171"/>
      <x:c r="DC171"/>
      <x:c r="DD171"/>
      <x:c r="DE171"/>
      <x:c r="DF171"/>
      <x:c r="DG171"/>
      <x:c r="DH171"/>
      <x:c r="DI171"/>
      <x:c r="DJ171"/>
      <x:c r="DK171"/>
      <x:c r="DL171"/>
      <x:c r="DM171"/>
      <x:c r="DN171"/>
      <x:c r="DO171"/>
      <x:c r="DP171"/>
      <x:c r="DQ171"/>
      <x:c r="DR171"/>
      <x:c r="DS171"/>
      <x:c r="DT171"/>
      <x:c r="DU171"/>
      <x:c r="DV171"/>
    </x:row>
    <x:row r="172" ht="15.75">
      <x:c r="A172" s="144"/>
      <x:c r="B172" s="144"/>
      <x:c r="C172" s="144"/>
      <x:c r="D172" s="1387" t="str">
        <x:v>23B</x:v>
      </x:c>
      <x:c r="E172" s="144"/>
      <x:c r="F172" s="144"/>
      <x:c r="G172" s="144"/>
      <x:c r="H172" s="144"/>
      <x:c r="I172" s="144"/>
      <x:c r="J172" s="144"/>
      <x:c r="K172" s="144"/>
      <x:c r="L172" s="144"/>
      <x:c r="M172" s="144"/>
      <x:c r="N172" s="144"/>
      <x:c r="O172" s="144"/>
      <x:c r="P172" s="144"/>
      <x:c r="Q172" s="144"/>
      <x:c r="R172" s="144"/>
      <x:c r="S172" s="144"/>
      <x:c r="T172" s="144"/>
      <x:c r="U172" s="144"/>
      <x:c r="V172" s="144"/>
      <x:c r="W172" s="144"/>
      <x:c r="X172" s="144"/>
      <x:c r="Y172" s="144"/>
      <x:c r="Z172" s="144"/>
      <x:c r="AA172" s="144"/>
      <x:c r="AB172" s="144"/>
      <x:c r="AC172" s="144"/>
      <x:c r="AD172" s="144"/>
      <x:c r="AE172" s="144"/>
      <x:c r="AF172" s="144"/>
      <x:c r="AG172" s="144"/>
      <x:c r="AH172" s="144"/>
      <x:c r="AI172" s="144"/>
      <x:c r="AJ172" s="144"/>
      <x:c r="AK172" s="144"/>
      <x:c r="AL172" s="144"/>
      <x:c r="AM172" s="144"/>
      <x:c r="AN172" s="144"/>
      <x:c r="AO172" s="144"/>
      <x:c r="AP172" s="144"/>
      <x:c r="AQ172" s="144"/>
      <x:c r="AR172" s="144"/>
      <x:c r="AS172" s="144"/>
      <x:c r="AT172" s="144"/>
      <x:c r="AU172" s="144"/>
      <x:c r="AV172" s="144"/>
      <x:c r="AW172" s="144"/>
      <x:c r="AX172" s="144"/>
      <x:c r="AY172" s="144"/>
      <x:c r="AZ172"/>
      <x:c r="BA172"/>
      <x:c r="BB172"/>
      <x:c r="BC172"/>
      <x:c r="BD172"/>
      <x:c r="BE172"/>
      <x:c r="BF172"/>
      <x:c r="BG172"/>
      <x:c r="BH172"/>
      <x:c r="BI172"/>
      <x:c r="BJ172"/>
      <x:c r="BK172"/>
      <x:c r="BL172"/>
      <x:c r="BM172"/>
      <x:c r="BN172"/>
      <x:c r="BO172"/>
      <x:c r="BP172"/>
      <x:c r="BQ172"/>
      <x:c r="BR172"/>
      <x:c r="BS172"/>
      <x:c r="BT172"/>
      <x:c r="BU172"/>
      <x:c r="BV172"/>
      <x:c r="BW172"/>
      <x:c r="BX172"/>
      <x:c r="BY172"/>
      <x:c r="BZ172"/>
      <x:c r="CA172"/>
      <x:c r="CB172"/>
      <x:c r="CC172"/>
      <x:c r="CD172"/>
      <x:c r="CE172"/>
      <x:c r="CF172"/>
      <x:c r="CG172"/>
      <x:c r="CH172"/>
      <x:c r="CI172"/>
      <x:c r="CJ172"/>
      <x:c r="CK172"/>
      <x:c r="CL172"/>
      <x:c r="CM172"/>
      <x:c r="CN172"/>
      <x:c r="CO172"/>
      <x:c r="CP172"/>
      <x:c r="CQ172"/>
      <x:c r="CR172"/>
      <x:c r="CS172"/>
      <x:c r="CT172"/>
      <x:c r="CU172"/>
      <x:c r="CV172"/>
      <x:c r="CW172"/>
      <x:c r="CX172"/>
      <x:c r="CY172"/>
      <x:c r="CZ172"/>
      <x:c r="DA172"/>
      <x:c r="DB172"/>
      <x:c r="DC172"/>
      <x:c r="DD172"/>
      <x:c r="DE172"/>
      <x:c r="DF172"/>
      <x:c r="DG172"/>
      <x:c r="DH172"/>
      <x:c r="DI172"/>
      <x:c r="DJ172"/>
      <x:c r="DK172"/>
      <x:c r="DL172"/>
      <x:c r="DM172"/>
      <x:c r="DN172"/>
      <x:c r="DO172"/>
      <x:c r="DP172"/>
      <x:c r="DQ172"/>
      <x:c r="DR172"/>
      <x:c r="DS172"/>
      <x:c r="DT172"/>
      <x:c r="DU172"/>
      <x:c r="DV172"/>
    </x:row>
    <x:row r="173" ht="15.75">
      <x:c r="A173" s="144"/>
      <x:c r="B173" s="144"/>
      <x:c r="C173" s="144"/>
      <x:c r="D173" s="1387" t="str">
        <x:v>23D</x:v>
      </x:c>
      <x:c r="E173" s="144"/>
      <x:c r="F173" s="144"/>
      <x:c r="G173" s="144"/>
      <x:c r="H173" s="144"/>
      <x:c r="I173" s="144"/>
      <x:c r="J173" s="144"/>
      <x:c r="K173" s="144"/>
      <x:c r="L173" s="144"/>
      <x:c r="M173" s="144"/>
      <x:c r="N173" s="144"/>
      <x:c r="O173" s="144"/>
      <x:c r="P173" s="144"/>
      <x:c r="Q173" s="144"/>
      <x:c r="R173" s="144"/>
      <x:c r="S173" s="144"/>
      <x:c r="T173" s="144"/>
      <x:c r="U173" s="144"/>
      <x:c r="V173" s="144"/>
      <x:c r="W173" s="144"/>
      <x:c r="X173" s="144"/>
      <x:c r="Y173" s="144"/>
      <x:c r="Z173" s="144"/>
      <x:c r="AA173" s="144"/>
      <x:c r="AB173" s="144"/>
      <x:c r="AC173" s="144"/>
      <x:c r="AD173" s="144"/>
      <x:c r="AE173" s="144"/>
      <x:c r="AF173" s="144"/>
      <x:c r="AG173" s="144"/>
      <x:c r="AH173" s="144"/>
      <x:c r="AI173" s="144"/>
      <x:c r="AJ173" s="144"/>
      <x:c r="AK173" s="144"/>
      <x:c r="AL173" s="144"/>
      <x:c r="AM173" s="144"/>
      <x:c r="AN173" s="144"/>
      <x:c r="AO173" s="144"/>
      <x:c r="AP173" s="144"/>
      <x:c r="AQ173" s="144"/>
      <x:c r="AR173" s="144"/>
      <x:c r="AS173" s="144"/>
      <x:c r="AT173" s="144"/>
      <x:c r="AU173" s="144"/>
      <x:c r="AV173" s="144"/>
      <x:c r="AW173" s="144"/>
      <x:c r="AX173" s="144"/>
      <x:c r="AY173" s="144"/>
      <x:c r="AZ173"/>
      <x:c r="BA173"/>
      <x:c r="BB173"/>
      <x:c r="BC173"/>
      <x:c r="BD173"/>
      <x:c r="BE173"/>
      <x:c r="BF173"/>
      <x:c r="BG173"/>
      <x:c r="BH173"/>
      <x:c r="BI173"/>
      <x:c r="BJ173"/>
      <x:c r="BK173"/>
      <x:c r="BL173"/>
      <x:c r="BM173"/>
      <x:c r="BN173"/>
      <x:c r="BO173"/>
      <x:c r="BP173"/>
      <x:c r="BQ173"/>
      <x:c r="BR173"/>
      <x:c r="BS173"/>
      <x:c r="BT173"/>
      <x:c r="BU173"/>
      <x:c r="BV173"/>
      <x:c r="BW173"/>
      <x:c r="BX173"/>
      <x:c r="BY173"/>
      <x:c r="BZ173"/>
      <x:c r="CA173"/>
      <x:c r="CB173"/>
      <x:c r="CC173"/>
      <x:c r="CD173"/>
      <x:c r="CE173"/>
      <x:c r="CF173"/>
      <x:c r="CG173"/>
      <x:c r="CH173"/>
      <x:c r="CI173"/>
      <x:c r="CJ173"/>
      <x:c r="CK173"/>
      <x:c r="CL173"/>
      <x:c r="CM173"/>
      <x:c r="CN173"/>
      <x:c r="CO173"/>
      <x:c r="CP173"/>
      <x:c r="CQ173"/>
      <x:c r="CR173"/>
      <x:c r="CS173"/>
      <x:c r="CT173"/>
      <x:c r="CU173"/>
      <x:c r="CV173"/>
      <x:c r="CW173"/>
      <x:c r="CX173"/>
      <x:c r="CY173"/>
      <x:c r="CZ173"/>
      <x:c r="DA173"/>
      <x:c r="DB173"/>
      <x:c r="DC173"/>
      <x:c r="DD173"/>
      <x:c r="DE173"/>
      <x:c r="DF173"/>
      <x:c r="DG173"/>
      <x:c r="DH173"/>
      <x:c r="DI173"/>
      <x:c r="DJ173"/>
      <x:c r="DK173"/>
      <x:c r="DL173"/>
      <x:c r="DM173"/>
      <x:c r="DN173"/>
      <x:c r="DO173"/>
      <x:c r="DP173"/>
      <x:c r="DQ173"/>
      <x:c r="DR173"/>
      <x:c r="DS173"/>
      <x:c r="DT173"/>
      <x:c r="DU173"/>
      <x:c r="DV173"/>
    </x:row>
    <x:row r="174" ht="15.75">
      <x:c r="A174" s="144"/>
      <x:c r="B174" s="144"/>
      <x:c r="C174" s="144"/>
      <x:c r="D174" s="1387" t="str">
        <x:v>53A</x:v>
      </x:c>
      <x:c r="E174" s="144"/>
      <x:c r="F174" s="144"/>
      <x:c r="G174" s="144"/>
      <x:c r="H174" s="144"/>
      <x:c r="I174" s="144"/>
      <x:c r="J174" s="144"/>
      <x:c r="K174" s="144"/>
      <x:c r="L174" s="144"/>
      <x:c r="M174" s="144"/>
      <x:c r="N174" s="144"/>
      <x:c r="O174" s="144"/>
      <x:c r="P174" s="144"/>
      <x:c r="Q174" s="144"/>
      <x:c r="R174" s="144"/>
      <x:c r="S174" s="144"/>
      <x:c r="T174" s="144"/>
      <x:c r="U174" s="144"/>
      <x:c r="V174" s="144"/>
      <x:c r="W174" s="144"/>
      <x:c r="X174" s="144"/>
      <x:c r="Y174" s="144"/>
      <x:c r="Z174" s="144"/>
      <x:c r="AA174" s="144"/>
      <x:c r="AB174" s="144"/>
      <x:c r="AC174" s="144"/>
      <x:c r="AD174" s="144"/>
      <x:c r="AE174" s="144"/>
      <x:c r="AF174" s="144"/>
      <x:c r="AG174" s="144"/>
      <x:c r="AH174" s="144"/>
      <x:c r="AI174" s="144"/>
      <x:c r="AJ174" s="144"/>
      <x:c r="AK174" s="144"/>
      <x:c r="AL174" s="144"/>
      <x:c r="AM174" s="144"/>
      <x:c r="AN174" s="144"/>
      <x:c r="AO174" s="144"/>
      <x:c r="AP174" s="144"/>
      <x:c r="AQ174" s="144"/>
      <x:c r="AR174" s="144"/>
      <x:c r="AS174" s="144"/>
      <x:c r="AT174" s="144"/>
      <x:c r="AU174" s="144"/>
      <x:c r="AV174" s="144"/>
      <x:c r="AW174" s="144"/>
      <x:c r="AX174" s="144"/>
      <x:c r="AY174" s="144"/>
      <x:c r="AZ174"/>
      <x:c r="BA174"/>
      <x:c r="BB174"/>
      <x:c r="BC174"/>
      <x:c r="BD174"/>
      <x:c r="BE174"/>
      <x:c r="BF174"/>
      <x:c r="BG174"/>
      <x:c r="BH174"/>
      <x:c r="BI174"/>
      <x:c r="BJ174"/>
      <x:c r="BK174"/>
      <x:c r="BL174"/>
      <x:c r="BM174"/>
      <x:c r="BN174"/>
      <x:c r="BO174"/>
      <x:c r="BP174"/>
      <x:c r="BQ174"/>
      <x:c r="BR174"/>
      <x:c r="BS174"/>
      <x:c r="BT174"/>
      <x:c r="BU174"/>
      <x:c r="BV174"/>
      <x:c r="BW174"/>
      <x:c r="BX174"/>
      <x:c r="BY174"/>
      <x:c r="BZ174"/>
      <x:c r="CA174"/>
      <x:c r="CB174"/>
      <x:c r="CC174"/>
      <x:c r="CD174"/>
      <x:c r="CE174"/>
      <x:c r="CF174"/>
      <x:c r="CG174"/>
      <x:c r="CH174"/>
      <x:c r="CI174"/>
      <x:c r="CJ174"/>
      <x:c r="CK174"/>
      <x:c r="CL174"/>
      <x:c r="CM174"/>
      <x:c r="CN174"/>
      <x:c r="CO174"/>
      <x:c r="CP174"/>
      <x:c r="CQ174"/>
      <x:c r="CR174"/>
      <x:c r="CS174"/>
      <x:c r="CT174"/>
      <x:c r="CU174"/>
      <x:c r="CV174"/>
      <x:c r="CW174"/>
      <x:c r="CX174"/>
      <x:c r="CY174"/>
      <x:c r="CZ174"/>
      <x:c r="DA174"/>
      <x:c r="DB174"/>
      <x:c r="DC174"/>
      <x:c r="DD174"/>
      <x:c r="DE174"/>
      <x:c r="DF174"/>
      <x:c r="DG174"/>
      <x:c r="DH174"/>
      <x:c r="DI174"/>
      <x:c r="DJ174"/>
      <x:c r="DK174"/>
      <x:c r="DL174"/>
      <x:c r="DM174"/>
      <x:c r="DN174"/>
      <x:c r="DO174"/>
      <x:c r="DP174"/>
      <x:c r="DQ174"/>
      <x:c r="DR174"/>
      <x:c r="DS174"/>
      <x:c r="DT174"/>
      <x:c r="DU174"/>
      <x:c r="DV174"/>
    </x:row>
    <x:row r="175" ht="15.75">
      <x:c r="A175" s="144"/>
      <x:c r="B175" s="144"/>
      <x:c r="C175" s="144"/>
      <x:c r="D175" s="1387" t="str">
        <x:v>53B</x:v>
      </x:c>
      <x:c r="E175" s="144"/>
      <x:c r="F175" s="144"/>
      <x:c r="G175" s="144"/>
      <x:c r="H175" s="144"/>
      <x:c r="I175" s="144"/>
      <x:c r="J175" s="144"/>
      <x:c r="K175" s="144"/>
      <x:c r="L175" s="144"/>
      <x:c r="M175" s="144"/>
      <x:c r="N175" s="144"/>
      <x:c r="O175" s="144"/>
      <x:c r="P175" s="144"/>
      <x:c r="Q175" s="144"/>
      <x:c r="R175" s="144"/>
      <x:c r="S175" s="144"/>
      <x:c r="T175" s="144"/>
      <x:c r="U175" s="144"/>
      <x:c r="V175" s="144"/>
      <x:c r="W175" s="144"/>
      <x:c r="X175" s="144"/>
      <x:c r="Y175" s="144"/>
      <x:c r="Z175" s="144"/>
      <x:c r="AA175" s="144"/>
      <x:c r="AB175" s="144"/>
      <x:c r="AC175" s="144"/>
      <x:c r="AD175" s="144"/>
      <x:c r="AE175" s="144"/>
      <x:c r="AF175" s="144"/>
      <x:c r="AG175" s="144"/>
      <x:c r="AH175" s="144"/>
      <x:c r="AI175" s="144"/>
      <x:c r="AJ175" s="144"/>
      <x:c r="AK175" s="144"/>
      <x:c r="AL175" s="144"/>
      <x:c r="AM175" s="144"/>
      <x:c r="AN175" s="144"/>
      <x:c r="AO175" s="144"/>
      <x:c r="AP175" s="144"/>
      <x:c r="AQ175" s="144"/>
      <x:c r="AR175" s="144"/>
      <x:c r="AS175" s="144"/>
      <x:c r="AT175" s="144"/>
      <x:c r="AU175" s="144"/>
      <x:c r="AV175" s="144"/>
      <x:c r="AW175" s="144"/>
      <x:c r="AX175" s="144"/>
      <x:c r="AY175" s="144"/>
      <x:c r="AZ175"/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/>
      <x:c r="BO175"/>
      <x:c r="BP175"/>
      <x:c r="BQ175"/>
      <x:c r="BR175"/>
      <x:c r="BS175"/>
      <x:c r="BT175"/>
      <x:c r="BU175"/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  <x:c r="CK175"/>
      <x:c r="CL175"/>
      <x:c r="CM175"/>
      <x:c r="CN175"/>
      <x:c r="CO175"/>
      <x:c r="CP175"/>
      <x:c r="CQ175"/>
      <x:c r="CR175"/>
      <x:c r="CS175"/>
      <x:c r="CT175"/>
      <x:c r="CU175"/>
      <x:c r="CV175"/>
      <x:c r="CW175"/>
      <x:c r="CX175"/>
      <x:c r="CY175"/>
      <x:c r="CZ175"/>
      <x:c r="DA175"/>
      <x:c r="DB175"/>
      <x:c r="DC175"/>
      <x:c r="DD175"/>
      <x:c r="DE175"/>
      <x:c r="DF175"/>
      <x:c r="DG175"/>
      <x:c r="DH175"/>
      <x:c r="DI175"/>
      <x:c r="DJ175"/>
      <x:c r="DK175"/>
      <x:c r="DL175"/>
      <x:c r="DM175"/>
      <x:c r="DN175"/>
      <x:c r="DO175"/>
      <x:c r="DP175"/>
      <x:c r="DQ175"/>
      <x:c r="DR175"/>
      <x:c r="DS175"/>
      <x:c r="DT175"/>
      <x:c r="DU175"/>
      <x:c r="DV175"/>
    </x:row>
    <x:row r="176" ht="15.75">
      <x:c r="A176" s="144"/>
      <x:c r="B176" s="144"/>
      <x:c r="C176" s="144"/>
      <x:c r="D176" s="1387" t="str">
        <x:v>53D</x:v>
      </x:c>
      <x:c r="E176" s="144"/>
      <x:c r="F176" s="144"/>
      <x:c r="G176" s="144"/>
      <x:c r="H176" s="144"/>
      <x:c r="I176" s="144"/>
      <x:c r="J176" s="144"/>
      <x:c r="K176" s="144"/>
      <x:c r="L176" s="144"/>
      <x:c r="M176" s="144"/>
      <x:c r="N176" s="144"/>
      <x:c r="O176" s="144"/>
      <x:c r="P176" s="144"/>
      <x:c r="Q176" s="144"/>
      <x:c r="R176" s="144"/>
      <x:c r="S176" s="144"/>
      <x:c r="T176" s="144"/>
      <x:c r="U176" s="144"/>
      <x:c r="V176" s="144"/>
      <x:c r="W176" s="144"/>
      <x:c r="X176" s="144"/>
      <x:c r="Y176" s="144"/>
      <x:c r="Z176" s="144"/>
      <x:c r="AA176" s="144"/>
      <x:c r="AB176" s="144"/>
      <x:c r="AC176" s="144"/>
      <x:c r="AD176" s="144"/>
      <x:c r="AE176" s="144"/>
      <x:c r="AF176" s="144"/>
      <x:c r="AG176" s="144"/>
      <x:c r="AH176" s="144"/>
      <x:c r="AI176" s="144"/>
      <x:c r="AJ176" s="144"/>
      <x:c r="AK176" s="144"/>
      <x:c r="AL176" s="144"/>
      <x:c r="AM176" s="144"/>
      <x:c r="AN176" s="144"/>
      <x:c r="AO176" s="144"/>
      <x:c r="AP176" s="144"/>
      <x:c r="AQ176" s="144"/>
      <x:c r="AR176" s="144"/>
      <x:c r="AS176" s="144"/>
      <x:c r="AT176" s="144"/>
      <x:c r="AU176" s="144"/>
      <x:c r="AV176" s="144"/>
      <x:c r="AW176" s="144"/>
      <x:c r="AX176" s="144"/>
      <x:c r="AY176" s="144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/>
      <x:c r="BU176"/>
      <x:c r="BV176"/>
      <x:c r="BW176"/>
      <x:c r="BX176"/>
      <x:c r="BY176"/>
      <x:c r="BZ176"/>
      <x:c r="CA176"/>
      <x:c r="CB176"/>
      <x:c r="CC176"/>
      <x:c r="CD176"/>
      <x:c r="CE176"/>
      <x:c r="CF176"/>
      <x:c r="CG176"/>
      <x:c r="CH176"/>
      <x:c r="CI176"/>
      <x:c r="CJ176"/>
      <x:c r="CK176"/>
      <x:c r="CL176"/>
      <x:c r="CM176"/>
      <x:c r="CN176"/>
      <x:c r="CO176"/>
      <x:c r="CP176"/>
      <x:c r="CQ176"/>
      <x:c r="CR176"/>
      <x:c r="CS176"/>
      <x:c r="CT176"/>
      <x:c r="CU176"/>
      <x:c r="CV176"/>
      <x:c r="CW176"/>
      <x:c r="CX176"/>
      <x:c r="CY176"/>
      <x:c r="CZ176"/>
      <x:c r="DA176"/>
      <x:c r="DB176"/>
      <x:c r="DC176"/>
      <x:c r="DD176"/>
      <x:c r="DE176"/>
      <x:c r="DF176"/>
      <x:c r="DG176"/>
      <x:c r="DH176"/>
      <x:c r="DI176"/>
      <x:c r="DJ176"/>
      <x:c r="DK176"/>
      <x:c r="DL176"/>
      <x:c r="DM176"/>
      <x:c r="DN176"/>
      <x:c r="DO176"/>
      <x:c r="DP176"/>
      <x:c r="DQ176"/>
      <x:c r="DR176"/>
      <x:c r="DS176"/>
      <x:c r="DT176"/>
      <x:c r="DU176"/>
      <x:c r="DV176"/>
    </x:row>
    <x:row r="177" ht="15.75">
      <x:c r="A177" s="144"/>
      <x:c r="B177" s="144"/>
      <x:c r="C177" s="144"/>
      <x:c r="D177" s="1387" t="str">
        <x:v>59A</x:v>
      </x:c>
      <x:c r="E177" s="144"/>
      <x:c r="F177" s="144"/>
      <x:c r="G177" s="144"/>
      <x:c r="H177" s="144"/>
      <x:c r="I177" s="144"/>
      <x:c r="J177" s="144"/>
      <x:c r="K177" s="144"/>
      <x:c r="L177" s="144"/>
      <x:c r="M177" s="144"/>
      <x:c r="N177" s="144"/>
      <x:c r="O177" s="144"/>
      <x:c r="P177" s="144"/>
      <x:c r="Q177" s="144"/>
      <x:c r="R177" s="144"/>
      <x:c r="S177" s="144"/>
      <x:c r="T177" s="144"/>
      <x:c r="U177" s="144"/>
      <x:c r="V177" s="144"/>
      <x:c r="W177" s="144"/>
      <x:c r="X177" s="144"/>
      <x:c r="Y177" s="144"/>
      <x:c r="Z177" s="144"/>
      <x:c r="AA177" s="144"/>
      <x:c r="AB177" s="144"/>
      <x:c r="AC177" s="144"/>
      <x:c r="AD177" s="144"/>
      <x:c r="AE177" s="144"/>
      <x:c r="AF177" s="144"/>
      <x:c r="AG177" s="144"/>
      <x:c r="AH177" s="144"/>
      <x:c r="AI177" s="144"/>
      <x:c r="AJ177" s="144"/>
      <x:c r="AK177" s="144"/>
      <x:c r="AL177" s="144"/>
      <x:c r="AM177" s="144"/>
      <x:c r="AN177" s="144"/>
      <x:c r="AO177" s="144"/>
      <x:c r="AP177" s="144"/>
      <x:c r="AQ177" s="144"/>
      <x:c r="AR177" s="144"/>
      <x:c r="AS177" s="144"/>
      <x:c r="AT177" s="144"/>
      <x:c r="AU177" s="144"/>
      <x:c r="AV177" s="144"/>
      <x:c r="AW177" s="144"/>
      <x:c r="AX177" s="144"/>
      <x:c r="AY177" s="144"/>
      <x:c r="AZ177"/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/>
      <x:c r="BO177"/>
      <x:c r="BP177"/>
      <x:c r="BQ177"/>
      <x:c r="BR177"/>
      <x:c r="BS177"/>
      <x:c r="BT177"/>
      <x:c r="BU177"/>
      <x:c r="BV177"/>
      <x:c r="BW177"/>
      <x:c r="BX177"/>
      <x:c r="BY177"/>
      <x:c r="BZ177"/>
      <x:c r="CA177"/>
      <x:c r="CB177"/>
      <x:c r="CC177"/>
      <x:c r="CD177"/>
      <x:c r="CE177"/>
      <x:c r="CF177"/>
      <x:c r="CG177"/>
      <x:c r="CH177"/>
      <x:c r="CI177"/>
      <x:c r="CJ177"/>
      <x:c r="CK177"/>
      <x:c r="CL177"/>
      <x:c r="CM177"/>
      <x:c r="CN177"/>
      <x:c r="CO177"/>
      <x:c r="CP177"/>
      <x:c r="CQ177"/>
      <x:c r="CR177"/>
      <x:c r="CS177"/>
      <x:c r="CT177"/>
      <x:c r="CU177"/>
      <x:c r="CV177"/>
      <x:c r="CW177"/>
      <x:c r="CX177"/>
      <x:c r="CY177"/>
      <x:c r="CZ177"/>
      <x:c r="DA177"/>
      <x:c r="DB177"/>
      <x:c r="DC177"/>
      <x:c r="DD177"/>
      <x:c r="DE177"/>
      <x:c r="DF177"/>
      <x:c r="DG177"/>
      <x:c r="DH177"/>
      <x:c r="DI177"/>
      <x:c r="DJ177"/>
      <x:c r="DK177"/>
      <x:c r="DL177"/>
      <x:c r="DM177"/>
      <x:c r="DN177"/>
      <x:c r="DO177"/>
      <x:c r="DP177"/>
      <x:c r="DQ177"/>
      <x:c r="DR177"/>
      <x:c r="DS177"/>
      <x:c r="DT177"/>
      <x:c r="DU177"/>
      <x:c r="DV177"/>
    </x:row>
    <x:row r="178" ht="15.75">
      <x:c r="A178" s="144"/>
      <x:c r="B178" s="144"/>
      <x:c r="C178" s="144"/>
      <x:c r="D178" s="1387" t="str">
        <x:v>59B</x:v>
      </x:c>
      <x:c r="E178" s="144"/>
      <x:c r="F178" s="144"/>
      <x:c r="G178" s="144"/>
      <x:c r="H178" s="144"/>
      <x:c r="I178" s="144"/>
      <x:c r="J178" s="144"/>
      <x:c r="K178" s="144"/>
      <x:c r="L178" s="144"/>
      <x:c r="M178" s="144"/>
      <x:c r="N178" s="144"/>
      <x:c r="O178" s="144"/>
      <x:c r="P178" s="144"/>
      <x:c r="Q178" s="144"/>
      <x:c r="R178" s="144"/>
      <x:c r="S178" s="144"/>
      <x:c r="T178" s="144"/>
      <x:c r="U178" s="144"/>
      <x:c r="V178" s="144"/>
      <x:c r="W178" s="144"/>
      <x:c r="X178" s="144"/>
      <x:c r="Y178" s="144"/>
      <x:c r="Z178" s="144"/>
      <x:c r="AA178" s="144"/>
      <x:c r="AB178" s="144"/>
      <x:c r="AC178" s="144"/>
      <x:c r="AD178" s="144"/>
      <x:c r="AE178" s="144"/>
      <x:c r="AF178" s="144"/>
      <x:c r="AG178" s="144"/>
      <x:c r="AH178" s="144"/>
      <x:c r="AI178" s="144"/>
      <x:c r="AJ178" s="144"/>
      <x:c r="AK178" s="144"/>
      <x:c r="AL178" s="144"/>
      <x:c r="AM178" s="144"/>
      <x:c r="AN178" s="144"/>
      <x:c r="AO178" s="144"/>
      <x:c r="AP178" s="144"/>
      <x:c r="AQ178" s="144"/>
      <x:c r="AR178" s="144"/>
      <x:c r="AS178" s="144"/>
      <x:c r="AT178" s="144"/>
      <x:c r="AU178" s="144"/>
      <x:c r="AV178" s="144"/>
      <x:c r="AW178" s="144"/>
      <x:c r="AX178" s="144"/>
      <x:c r="AY178" s="144"/>
      <x:c r="AZ178"/>
      <x:c r="BA178"/>
      <x:c r="BB178"/>
      <x:c r="BC178"/>
      <x:c r="BD178"/>
      <x:c r="BE178"/>
      <x:c r="BF178"/>
      <x:c r="BG178"/>
      <x:c r="BH178"/>
      <x:c r="BI178"/>
      <x:c r="BJ178"/>
      <x:c r="BK178"/>
      <x:c r="BL178"/>
      <x:c r="BM178"/>
      <x:c r="BN178"/>
      <x:c r="BO178"/>
      <x:c r="BP178"/>
      <x:c r="BQ178"/>
      <x:c r="BR178"/>
      <x:c r="BS178"/>
      <x:c r="BT178"/>
      <x:c r="BU178"/>
      <x:c r="BV178"/>
      <x:c r="BW178"/>
      <x:c r="BX178"/>
      <x:c r="BY178"/>
      <x:c r="BZ178"/>
      <x:c r="CA178"/>
      <x:c r="CB178"/>
      <x:c r="CC178"/>
      <x:c r="CD178"/>
      <x:c r="CE178"/>
      <x:c r="CF178"/>
      <x:c r="CG178"/>
      <x:c r="CH178"/>
      <x:c r="CI178"/>
      <x:c r="CJ178"/>
      <x:c r="CK178"/>
      <x:c r="CL178"/>
      <x:c r="CM178"/>
      <x:c r="CN178"/>
      <x:c r="CO178"/>
      <x:c r="CP178"/>
      <x:c r="CQ178"/>
      <x:c r="CR178"/>
      <x:c r="CS178"/>
      <x:c r="CT178"/>
      <x:c r="CU178"/>
      <x:c r="CV178"/>
      <x:c r="CW178"/>
      <x:c r="CX178"/>
      <x:c r="CY178"/>
      <x:c r="CZ178"/>
      <x:c r="DA178"/>
      <x:c r="DB178"/>
      <x:c r="DC178"/>
      <x:c r="DD178"/>
      <x:c r="DE178"/>
      <x:c r="DF178"/>
      <x:c r="DG178"/>
      <x:c r="DH178"/>
      <x:c r="DI178"/>
      <x:c r="DJ178"/>
      <x:c r="DK178"/>
      <x:c r="DL178"/>
      <x:c r="DM178"/>
      <x:c r="DN178"/>
      <x:c r="DO178"/>
      <x:c r="DP178"/>
      <x:c r="DQ178"/>
      <x:c r="DR178"/>
      <x:c r="DS178"/>
      <x:c r="DT178"/>
      <x:c r="DU178"/>
      <x:c r="DV178"/>
    </x:row>
    <x:row r="179" ht="15.75">
      <x:c r="A179" s="144"/>
      <x:c r="B179" s="144"/>
      <x:c r="C179" s="144"/>
      <x:c r="D179" s="1387" t="str">
        <x:v>59D</x:v>
      </x:c>
      <x:c r="E179" s="144"/>
      <x:c r="F179" s="144"/>
      <x:c r="G179" s="144"/>
      <x:c r="H179" s="144"/>
      <x:c r="I179" s="144"/>
      <x:c r="J179" s="144"/>
      <x:c r="K179" s="144"/>
      <x:c r="L179" s="144"/>
      <x:c r="M179" s="144"/>
      <x:c r="N179" s="144"/>
      <x:c r="O179" s="144"/>
      <x:c r="P179" s="144"/>
      <x:c r="Q179" s="144"/>
      <x:c r="R179" s="144"/>
      <x:c r="S179" s="144"/>
      <x:c r="T179" s="144"/>
      <x:c r="U179" s="144"/>
      <x:c r="V179" s="144"/>
      <x:c r="W179" s="144"/>
      <x:c r="X179" s="144"/>
      <x:c r="Y179" s="144"/>
      <x:c r="Z179" s="144"/>
      <x:c r="AA179" s="144"/>
      <x:c r="AB179" s="144"/>
      <x:c r="AC179" s="144"/>
      <x:c r="AD179" s="144"/>
      <x:c r="AE179" s="144"/>
      <x:c r="AF179" s="144"/>
      <x:c r="AG179" s="144"/>
      <x:c r="AH179" s="144"/>
      <x:c r="AI179" s="144"/>
      <x:c r="AJ179" s="144"/>
      <x:c r="AK179" s="144"/>
      <x:c r="AL179" s="144"/>
      <x:c r="AM179" s="144"/>
      <x:c r="AN179" s="144"/>
      <x:c r="AO179" s="144"/>
      <x:c r="AP179" s="144"/>
      <x:c r="AQ179" s="144"/>
      <x:c r="AR179" s="144"/>
      <x:c r="AS179" s="144"/>
      <x:c r="AT179" s="144"/>
      <x:c r="AU179" s="144"/>
      <x:c r="AV179" s="144"/>
      <x:c r="AW179" s="144"/>
      <x:c r="AX179" s="144"/>
      <x:c r="AY179" s="144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/>
      <x:c r="BU179"/>
      <x:c r="BV179"/>
      <x:c r="BW179"/>
      <x:c r="BX179"/>
      <x:c r="BY179"/>
      <x:c r="BZ179"/>
      <x:c r="CA179"/>
      <x:c r="CB179"/>
      <x:c r="CC179"/>
      <x:c r="CD179"/>
      <x:c r="CE179"/>
      <x:c r="CF179"/>
      <x:c r="CG179"/>
      <x:c r="CH179"/>
      <x:c r="CI179"/>
      <x:c r="CJ179"/>
      <x:c r="CK179"/>
      <x:c r="CL179"/>
      <x:c r="CM179"/>
      <x:c r="CN179"/>
      <x:c r="CO179"/>
      <x:c r="CP179"/>
      <x:c r="CQ179"/>
      <x:c r="CR179"/>
      <x:c r="CS179"/>
      <x:c r="CT179"/>
      <x:c r="CU179"/>
      <x:c r="CV179"/>
      <x:c r="CW179"/>
      <x:c r="CX179"/>
      <x:c r="CY179"/>
      <x:c r="CZ179"/>
      <x:c r="DA179"/>
      <x:c r="DB179"/>
      <x:c r="DC179"/>
      <x:c r="DD179"/>
      <x:c r="DE179"/>
      <x:c r="DF179"/>
      <x:c r="DG179"/>
      <x:c r="DH179"/>
      <x:c r="DI179"/>
      <x:c r="DJ179"/>
      <x:c r="DK179"/>
      <x:c r="DL179"/>
      <x:c r="DM179"/>
      <x:c r="DN179"/>
      <x:c r="DO179"/>
      <x:c r="DP179"/>
      <x:c r="DQ179"/>
      <x:c r="DR179"/>
      <x:c r="DS179"/>
      <x:c r="DT179"/>
      <x:c r="DU179"/>
      <x:c r="DV179"/>
    </x:row>
  </x:sheetData>
  <x:mergeCells>
    <x:mergeCell ref="A57:P57"/>
    <x:mergeCell ref="J67:K67"/>
    <x:mergeCell ref="J68:K68"/>
    <x:mergeCell ref="DJ70:DM70"/>
    <x:mergeCell ref="A138:G138"/>
    <x:mergeCell ref="K157:L157"/>
    <x:mergeCell ref="M157:N157"/>
    <x:mergeCell ref="A54:E54"/>
    <x:mergeCell ref="H54:P54"/>
    <x:mergeCell ref="A55:E55"/>
    <x:mergeCell ref="H55:P55"/>
    <x:mergeCell ref="A56:E56"/>
    <x:mergeCell ref="H56:P56"/>
    <x:mergeCell ref="E45:F45"/>
    <x:mergeCell ref="G45:J45"/>
    <x:mergeCell ref="L45:M45"/>
    <x:mergeCell ref="N45:P45"/>
    <x:mergeCell ref="A48:D48"/>
    <x:mergeCell ref="A52:E52"/>
    <x:mergeCell ref="F52:I52"/>
    <x:mergeCell ref="N52:P52"/>
    <x:mergeCell ref="E42:F42"/>
    <x:mergeCell ref="G42:J42"/>
    <x:mergeCell ref="L42:P43"/>
    <x:mergeCell ref="E43:F43"/>
    <x:mergeCell ref="G43:J43"/>
    <x:mergeCell ref="E44:F44"/>
    <x:mergeCell ref="G44:J44"/>
    <x:mergeCell ref="L44:M44"/>
    <x:mergeCell ref="N44:P44"/>
    <x:mergeCell ref="E40:F40"/>
    <x:mergeCell ref="G40:J40"/>
    <x:mergeCell ref="O40:P40"/>
    <x:mergeCell ref="E41:F41"/>
    <x:mergeCell ref="G41:J41"/>
    <x:mergeCell ref="O41:P41"/>
    <x:mergeCell ref="E38:F38"/>
    <x:mergeCell ref="G38:J38"/>
    <x:mergeCell ref="O38:P38"/>
    <x:mergeCell ref="E39:F39"/>
    <x:mergeCell ref="G39:J39"/>
    <x:mergeCell ref="O39:P39"/>
    <x:mergeCell ref="A35:D35"/>
    <x:mergeCell ref="F35:G35"/>
    <x:mergeCell ref="I35:J35"/>
    <x:mergeCell ref="O35:P35"/>
    <x:mergeCell ref="A37:D37"/>
    <x:mergeCell ref="E37:F37"/>
    <x:mergeCell ref="G37:J37"/>
    <x:mergeCell ref="L37:M37"/>
    <x:mergeCell ref="N37:P37"/>
    <x:mergeCell ref="A33:B33"/>
    <x:mergeCell ref="F33:G33"/>
    <x:mergeCell ref="I33:J33"/>
    <x:mergeCell ref="O33:P33"/>
    <x:mergeCell ref="A34:B34"/>
    <x:mergeCell ref="F34:G34"/>
    <x:mergeCell ref="I34:J34"/>
    <x:mergeCell ref="O34:P34"/>
    <x:mergeCell ref="A31:B31"/>
    <x:mergeCell ref="F31:G31"/>
    <x:mergeCell ref="I31:J31"/>
    <x:mergeCell ref="O31:P31"/>
    <x:mergeCell ref="A32:B32"/>
    <x:mergeCell ref="F32:G32"/>
    <x:mergeCell ref="I32:J32"/>
    <x:mergeCell ref="O32:P32"/>
    <x:mergeCell ref="A29:B29"/>
    <x:mergeCell ref="F29:G29"/>
    <x:mergeCell ref="I29:J29"/>
    <x:mergeCell ref="O29:P29"/>
    <x:mergeCell ref="A30:B30"/>
    <x:mergeCell ref="F30:G30"/>
    <x:mergeCell ref="I30:J30"/>
    <x:mergeCell ref="O30:P30"/>
    <x:mergeCell ref="A27:B27"/>
    <x:mergeCell ref="F27:G27"/>
    <x:mergeCell ref="I27:J27"/>
    <x:mergeCell ref="O27:P27"/>
    <x:mergeCell ref="A28:B28"/>
    <x:mergeCell ref="F28:G28"/>
    <x:mergeCell ref="I28:J28"/>
    <x:mergeCell ref="O28:P28"/>
    <x:mergeCell ref="A25:B25"/>
    <x:mergeCell ref="F25:G25"/>
    <x:mergeCell ref="I25:J25"/>
    <x:mergeCell ref="O25:P25"/>
    <x:mergeCell ref="A26:B26"/>
    <x:mergeCell ref="F26:G26"/>
    <x:mergeCell ref="I26:J26"/>
    <x:mergeCell ref="O26:P26"/>
    <x:mergeCell ref="A23:B23"/>
    <x:mergeCell ref="F23:G23"/>
    <x:mergeCell ref="I23:J23"/>
    <x:mergeCell ref="O23:P23"/>
    <x:mergeCell ref="A24:B24"/>
    <x:mergeCell ref="F24:G24"/>
    <x:mergeCell ref="I24:J24"/>
    <x:mergeCell ref="O24:P24"/>
    <x:mergeCell ref="A21:B21"/>
    <x:mergeCell ref="F21:G21"/>
    <x:mergeCell ref="I21:J21"/>
    <x:mergeCell ref="O21:P21"/>
    <x:mergeCell ref="A22:B22"/>
    <x:mergeCell ref="F22:G22"/>
    <x:mergeCell ref="I22:J22"/>
    <x:mergeCell ref="O22:P22"/>
    <x:mergeCell ref="A19:B19"/>
    <x:mergeCell ref="F19:G19"/>
    <x:mergeCell ref="I19:J19"/>
    <x:mergeCell ref="O19:P19"/>
    <x:mergeCell ref="A20:B20"/>
    <x:mergeCell ref="F20:G20"/>
    <x:mergeCell ref="I20:J20"/>
    <x:mergeCell ref="O20:P20"/>
    <x:mergeCell ref="A17:B17"/>
    <x:mergeCell ref="F17:G17"/>
    <x:mergeCell ref="I17:J17"/>
    <x:mergeCell ref="O17:P17"/>
    <x:mergeCell ref="A18:B18"/>
    <x:mergeCell ref="F18:G18"/>
    <x:mergeCell ref="I18:J18"/>
    <x:mergeCell ref="O18:P18"/>
    <x:mergeCell ref="A15:B15"/>
    <x:mergeCell ref="F15:G15"/>
    <x:mergeCell ref="I15:J15"/>
    <x:mergeCell ref="O15:P15"/>
    <x:mergeCell ref="A16:B16"/>
    <x:mergeCell ref="F16:G16"/>
    <x:mergeCell ref="I16:J16"/>
    <x:mergeCell ref="O16:P16"/>
    <x:mergeCell ref="A13:B13"/>
    <x:mergeCell ref="F13:G13"/>
    <x:mergeCell ref="I13:J13"/>
    <x:mergeCell ref="O13:P13"/>
    <x:mergeCell ref="A14:B14"/>
    <x:mergeCell ref="F14:G14"/>
    <x:mergeCell ref="I14:J14"/>
    <x:mergeCell ref="O14:P14"/>
    <x:mergeCell ref="O10:P10"/>
    <x:mergeCell ref="A11:B11"/>
    <x:mergeCell ref="F11:G11"/>
    <x:mergeCell ref="I11:J11"/>
    <x:mergeCell ref="O11:P11"/>
    <x:mergeCell ref="A12:B12"/>
    <x:mergeCell ref="F12:G12"/>
    <x:mergeCell ref="I12:J12"/>
    <x:mergeCell ref="O12:P12"/>
    <x:mergeCell ref="A9:B9"/>
    <x:mergeCell ref="F9:G9"/>
    <x:mergeCell ref="I9:J9"/>
    <x:mergeCell ref="A10:B10"/>
    <x:mergeCell ref="F10:G10"/>
    <x:mergeCell ref="I10:J10"/>
    <x:mergeCell ref="A8:B8"/>
    <x:mergeCell ref="F8:H8"/>
    <x:mergeCell ref="I8:J8"/>
    <x:mergeCell ref="O8:P8"/>
    <x:mergeCell ref="AH8:DF8"/>
    <x:mergeCell ref="DL8:DO8"/>
    <x:mergeCell ref="T5:Y5"/>
    <x:mergeCell ref="C6:E6"/>
    <x:mergeCell ref="K6:N6"/>
    <x:mergeCell ref="O6:P6"/>
    <x:mergeCell ref="C7:E7"/>
    <x:mergeCell ref="K7:N7"/>
    <x:mergeCell ref="O7:P7"/>
    <x:mergeCell ref="A2:P2"/>
    <x:mergeCell ref="A3:P3"/>
    <x:mergeCell ref="C4:E4"/>
    <x:mergeCell ref="K4:N4"/>
    <x:mergeCell ref="O4:P4"/>
    <x:mergeCell ref="C5:E5"/>
    <x:mergeCell ref="K5:L5"/>
    <x:mergeCell ref="M5:N5"/>
    <x:mergeCell ref="O5:P5"/>
  </x:mergeCells>
  <x:conditionalFormatting sqref="C7:E7">
    <x:cfRule type="cellIs" dxfId="144" priority="6" operator="greaterThan">
      <x:formula>0</x:formula>
    </x:cfRule>
  </x:conditionalFormatting>
  <x:conditionalFormatting sqref="E38:F42">
    <x:cfRule type="expression" dxfId="143" priority="8" stopIfTrue="1">
      <x:formula>IF($I$10="Barrels",1,0)</x:formula>
    </x:cfRule>
  </x:conditionalFormatting>
  <x:conditionalFormatting sqref="E43:F43">
    <x:cfRule type="expression" dxfId="142" priority="15" stopIfTrue="1">
      <x:formula>IF($I$10="m³",1,0)</x:formula>
    </x:cfRule>
  </x:conditionalFormatting>
  <x:conditionalFormatting sqref="E45:F45">
    <x:cfRule type="expression" dxfId="141" priority="7" stopIfTrue="1">
      <x:formula>IF($I$10="Barrels",1,0)</x:formula>
    </x:cfRule>
  </x:conditionalFormatting>
  <x:conditionalFormatting sqref="H9:H9 F9:G10">
    <x:cfRule type="cellIs" dxfId="140" priority="21" stopIfTrue="1" operator="equal">
      <x:formula>0</x:formula>
    </x:cfRule>
  </x:conditionalFormatting>
  <x:conditionalFormatting sqref="I11:J35">
    <x:cfRule type="expression" dxfId="139" priority="4">
      <x:formula>IF($I$10="Barrels",1,0)</x:formula>
    </x:cfRule>
  </x:conditionalFormatting>
  <x:conditionalFormatting sqref="I9:L10 N9:P10 F10:F10">
    <x:cfRule type="cellIs" dxfId="138" priority="23" stopIfTrue="1" operator="equal">
      <x:formula>0</x:formula>
    </x:cfRule>
  </x:conditionalFormatting>
  <x:conditionalFormatting sqref="K11:K34">
    <x:cfRule type="cellIs" dxfId="137" priority="1" stopIfTrue="1" operator="greaterThan">
      <x:formula>2</x:formula>
    </x:cfRule>
    <x:cfRule type="cellIs" dxfId="136" priority="2" stopIfTrue="1" operator="lessThanOrEqual">
      <x:formula>2</x:formula>
    </x:cfRule>
  </x:conditionalFormatting>
  <x:conditionalFormatting sqref="K35:K35">
    <x:cfRule type="cellIs" dxfId="135" priority="11" stopIfTrue="1" operator="greaterThanOrEqual">
      <x:formula>2</x:formula>
    </x:cfRule>
  </x:conditionalFormatting>
  <x:conditionalFormatting sqref="K39:K39">
    <x:cfRule type="cellIs" dxfId="134" priority="20" stopIfTrue="1" operator="equal">
      <x:formula>0</x:formula>
    </x:cfRule>
    <x:cfRule type="cellIs" dxfId="133" priority="24" stopIfTrue="1" operator="equal">
      <x:formula>0</x:formula>
    </x:cfRule>
  </x:conditionalFormatting>
  <x:conditionalFormatting sqref="K40:K40">
    <x:cfRule type="expression" dxfId="132" priority="12" stopIfTrue="1">
      <x:formula>IF($I$10="m³",1,0)</x:formula>
    </x:cfRule>
  </x:conditionalFormatting>
  <x:conditionalFormatting sqref="K44:K44">
    <x:cfRule type="expression" dxfId="131" priority="16" stopIfTrue="1">
      <x:formula>IF($K$35&lt;=2,3)</x:formula>
    </x:cfRule>
  </x:conditionalFormatting>
  <x:conditionalFormatting sqref="K45:K45">
    <x:cfRule type="expression" dxfId="130" priority="14" stopIfTrue="1">
      <x:formula>IF($I$10="m³",1,0)</x:formula>
    </x:cfRule>
  </x:conditionalFormatting>
  <x:conditionalFormatting sqref="K39:L39">
    <x:cfRule type="cellIs" dxfId="129" priority="18" stopIfTrue="1" operator="equal">
      <x:formula>0</x:formula>
    </x:cfRule>
  </x:conditionalFormatting>
  <x:conditionalFormatting sqref="L9:L9">
    <x:cfRule type="cellIs" dxfId="128" priority="25" stopIfTrue="1" operator="equal">
      <x:formula>0</x:formula>
    </x:cfRule>
  </x:conditionalFormatting>
  <x:conditionalFormatting sqref="L11:L35">
    <x:cfRule type="expression" dxfId="127" priority="3">
      <x:formula>IF($K$10=60,1,0)</x:formula>
    </x:cfRule>
  </x:conditionalFormatting>
  <x:conditionalFormatting sqref="L9:M9">
    <x:cfRule type="cellIs" dxfId="126" priority="9" stopIfTrue="1" operator="equal">
      <x:formula>0</x:formula>
    </x:cfRule>
  </x:conditionalFormatting>
  <x:conditionalFormatting sqref="L10:M10">
    <x:cfRule type="cellIs" dxfId="125" priority="10" stopIfTrue="1" operator="equal">
      <x:formula>0</x:formula>
    </x:cfRule>
  </x:conditionalFormatting>
  <x:conditionalFormatting sqref="N39:N40 P39:P40">
    <x:cfRule type="cellIs" dxfId="124" priority="19" stopIfTrue="1" operator="equal">
      <x:formula>0</x:formula>
    </x:cfRule>
  </x:conditionalFormatting>
  <x:conditionalFormatting sqref="N45:P45">
    <x:cfRule type="cellIs" dxfId="123" priority="13" stopIfTrue="1" operator="equal">
      <x:formula>0</x:formula>
    </x:cfRule>
  </x:conditionalFormatting>
  <x:conditionalFormatting sqref="O9:P9">
    <x:cfRule type="cellIs" dxfId="122" priority="22" stopIfTrue="1" operator="equal">
      <x:formula>0</x:formula>
    </x:cfRule>
  </x:conditionalFormatting>
  <x:conditionalFormatting sqref="O11:P35">
    <x:cfRule type="expression" dxfId="121" priority="5" stopIfTrue="1">
      <x:formula>IF($I$10="Barrels",1,0)</x:formula>
    </x:cfRule>
  </x:conditionalFormatting>
  <x:conditionalFormatting sqref="O44:P44 N44:N45">
    <x:cfRule type="cellIs" dxfId="120" priority="17" stopIfTrue="1" operator="equal">
      <x:formula>0</x:formula>
    </x:cfRule>
  </x:conditionalFormatting>
  <x:dataValidations count="7">
    <x:dataValidation type="list" allowBlank="1" showInputMessage="1" showErrorMessage="1" sqref="A55:E55">
      <x:formula1>INSPECTORES_PARTICIPANTES</x:formula1>
    </x:dataValidation>
    <x:dataValidation type="list" allowBlank="1" showInputMessage="1" showErrorMessage="1" sqref="N9">
      <x:formula1>$N$69:$N$70</x:formula1>
    </x:dataValidation>
    <x:dataValidation type="list" allowBlank="1" showInputMessage="1" showErrorMessage="1" sqref="N10">
      <x:formula1>$H$69:$H$79</x:formula1>
    </x:dataValidation>
    <x:dataValidation type="list" allowBlank="1" showInputMessage="1" showErrorMessage="1" sqref="I10:J10">
      <x:formula1>$D$71:$D$72</x:formula1>
    </x:dataValidation>
    <x:dataValidation type="list" allowBlank="1" showInputMessage="1" showErrorMessage="1" sqref="K10">
      <x:formula1>$K$69:$K$71</x:formula1>
    </x:dataValidation>
    <x:dataValidation type="list" allowBlank="1" showInputMessage="1" showErrorMessage="1" sqref="D49 B49:C50">
      <x:formula1>#REF!</x:formula1>
    </x:dataValidation>
    <x:dataValidation type="list" allowBlank="1" showInputMessage="1" showErrorMessage="1" sqref="L37:M37">
      <x:formula1>"DRAFT m,DRAFT ft-in."</x:formula1>
    </x:dataValidation>
  </x:dataValidations>
  <x:pageMargins left="0.7" right="0.7" top="0.75" bottom="0.75" header="0.3" footer="0.3"/>
  <x:drawing xmlns:r="http://schemas.openxmlformats.org/officeDocument/2006/relationships" r:id="R8158387ffcc44142"/>
  <x:legacyDrawing xmlns:r="http://schemas.openxmlformats.org/officeDocument/2006/relationships" r:id="R74a701b75e5142d1"/>
</x:worksheet>
</file>

<file path=xl/worksheets/sheet16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5"/>
  <x:cols>
    <x:col min="1" max="1" width="7.5703125" style="2234" customWidth="1"/>
    <x:col min="2" max="2" width="2.28515625" style="2234" customWidth="1"/>
    <x:col min="3" max="3" width="7.5703125" style="2234" customWidth="1"/>
    <x:col min="4" max="4" width="7.85546875" style="2234" customWidth="1"/>
    <x:col min="5" max="5" width="11.42578125" style="2234" customWidth="0"/>
    <x:col min="6" max="7" width="5.85546875" style="329" customWidth="1"/>
    <x:col min="8" max="8" width="6.85546875" style="329" customWidth="1"/>
    <x:col min="9" max="9" width="5.85546875" style="329" customWidth="1"/>
    <x:col min="10" max="10" width="9.7109375" style="329" customWidth="1"/>
    <x:col min="11" max="11" width="14.5703125" style="329" customWidth="1"/>
    <x:col min="12" max="12" width="6.5703125" style="329" customWidth="1"/>
    <x:col min="13" max="13" width="9.140625" style="329" customWidth="1"/>
    <x:col min="14" max="14" width="7.28515625" style="329" customWidth="1"/>
    <x:col min="15" max="15" width="5.28515625" style="329" customWidth="1"/>
    <x:col min="16" max="16" width="5.140625" style="329" customWidth="1"/>
    <x:col min="17" max="17" width="7.5703125" style="329" customWidth="1"/>
    <x:col min="18" max="18" width="14.42578125" style="329" customWidth="1"/>
    <x:col min="19" max="20" width="9" style="329" customWidth="1"/>
    <x:col min="21" max="21" width="9.5703125" style="329" customWidth="1"/>
    <x:col min="22" max="22" width="11.42578125" style="329" customWidth="1"/>
    <x:col min="23" max="23" width="10.140625" style="329" customWidth="1"/>
    <x:col min="24" max="24" width="11.140625" style="329" customWidth="1"/>
    <x:col min="25" max="25" width="11.42578125" style="329" customWidth="1"/>
    <x:col min="26" max="26" width="15.7109375" style="329" customWidth="1"/>
    <x:col min="27" max="31" width="11.42578125" style="329" customWidth="1"/>
    <x:col min="32" max="32" width="14.5703125" style="329" customWidth="1"/>
    <x:col min="33" max="126" width="11.42578125" style="329" customWidth="1"/>
    <x:col min="127" max="16384" width="11.42578125" style="329" customWidth="0"/>
  </x:cols>
  <x:sheetData>
    <x:row r="1" ht="61.150001525878906" customHeight="1">
      <x:c r="A1" s="4191"/>
      <x:c r="B1" s="4191"/>
      <x:c r="C1" s="4191"/>
      <x:c r="D1" s="4191"/>
      <x:c r="E1" s="4096"/>
      <x:c r="F1" s="4163"/>
      <x:c r="G1" s="4163"/>
      <x:c r="H1" s="4143"/>
      <x:c r="I1" s="4143"/>
      <x:c r="J1" s="4143"/>
      <x:c r="K1" s="4143"/>
      <x:c r="L1" s="4143"/>
      <x:c r="M1" s="2253"/>
      <x:c r="N1" s="2253"/>
      <x:c r="O1" s="2253"/>
      <x:c r="P1" s="2253"/>
      <x:c r="Q1" s="207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/>
      <x:c r="CV1"/>
      <x:c r="CW1"/>
      <x:c r="CX1"/>
      <x:c r="CY1"/>
      <x:c r="CZ1"/>
      <x:c r="DA1"/>
      <x:c r="DB1"/>
      <x:c r="DC1"/>
      <x:c r="DD1"/>
      <x:c r="DE1"/>
      <x:c r="DF1"/>
      <x:c r="DG1"/>
      <x:c r="DH1"/>
      <x:c r="DI1"/>
      <x:c r="DJ1"/>
      <x:c r="DK1"/>
      <x:c r="DL1"/>
      <x:c r="DM1"/>
      <x:c r="DN1"/>
      <x:c r="DO1"/>
      <x:c r="DP1"/>
      <x:c r="DQ1"/>
      <x:c r="DR1"/>
      <x:c r="DS1"/>
      <x:c r="DT1"/>
      <x:c r="DU1"/>
      <x:c r="DV1"/>
    </x:row>
    <x:row r="2" ht="18.75" customHeight="1">
      <x:c r="A2" s="4193" t="str">
        <x:v>VESSEL ULLAGE REPORT</x:v>
      </x:c>
      <x:c r="B2" s="4193"/>
      <x:c r="C2" s="4193"/>
      <x:c r="D2" s="4193"/>
      <x:c r="E2" s="4193"/>
      <x:c r="F2" s="4193"/>
      <x:c r="G2" s="4193"/>
      <x:c r="H2" s="4193"/>
      <x:c r="I2" s="4193"/>
      <x:c r="J2" s="4193"/>
      <x:c r="K2" s="4193"/>
      <x:c r="L2" s="4193"/>
      <x:c r="M2" s="3190"/>
      <x:c r="N2" s="3190"/>
      <x:c r="O2" s="3190"/>
      <x:c r="P2" s="3190"/>
      <x:c r="Q2" s="2072"/>
      <x:c r="R2" s="2072"/>
      <x:c r="S2" s="2072"/>
      <x:c r="T2" s="207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/>
      <x:c r="DF2"/>
      <x:c r="DG2"/>
      <x:c r="DH2"/>
      <x:c r="DI2"/>
      <x:c r="DJ2"/>
      <x:c r="DK2"/>
      <x:c r="DL2"/>
      <x:c r="DM2"/>
      <x:c r="DN2"/>
      <x:c r="DO2"/>
      <x:c r="DP2"/>
      <x:c r="DQ2"/>
      <x:c r="DR2"/>
      <x:c r="DS2"/>
      <x:c r="DT2"/>
      <x:c r="DU2"/>
      <x:c r="DV2"/>
    </x:row>
    <x:row r="3" ht="15" customHeight="1">
      <x:c r="A3" s="4043" t="str">
        <x:v>AFTER DISCHARGE</x:v>
      </x:c>
      <x:c r="B3" s="4043"/>
      <x:c r="C3" s="4043"/>
      <x:c r="D3" s="4043"/>
      <x:c r="E3" s="4043"/>
      <x:c r="F3" s="4043"/>
      <x:c r="G3" s="4043"/>
      <x:c r="H3" s="4043"/>
      <x:c r="I3" s="4043"/>
      <x:c r="J3" s="4043"/>
      <x:c r="K3" s="4043"/>
      <x:c r="L3" s="4043"/>
      <x:c r="M3" s="2711"/>
      <x:c r="N3" s="2711"/>
      <x:c r="O3" s="2711"/>
      <x:c r="P3" s="2254"/>
      <x:c r="Q3" s="2072"/>
      <x:c r="R3" s="2072"/>
      <x:c r="S3" s="2072"/>
      <x:c r="T3" s="2072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/>
      <x:c r="DF3"/>
      <x:c r="DG3"/>
      <x:c r="DH3"/>
      <x:c r="DI3"/>
      <x:c r="DJ3"/>
      <x:c r="DK3"/>
      <x:c r="DL3"/>
      <x:c r="DM3"/>
      <x:c r="DN3"/>
      <x:c r="DO3"/>
      <x:c r="DP3"/>
      <x:c r="DQ3"/>
      <x:c r="DR3"/>
      <x:c r="DS3"/>
      <x:c r="DT3"/>
      <x:c r="DU3"/>
      <x:c r="DV3"/>
    </x:row>
    <x:row r="4" ht="18" customHeight="1">
      <x:c r="A4" s="4138" t="str">
        <x:v>VESSEL          </x:v>
      </x:c>
      <x:c r="B4" s="4138" t="str">
        <x:v>:</x:v>
      </x:c>
      <x:c r="C4" s="4129" t="n">
        <x:v>0</x:v>
      </x:c>
      <x:c r="D4" s="4129"/>
      <x:c r="E4" s="4129"/>
      <x:c r="F4" s="4129"/>
      <x:c r="G4" s="4128"/>
      <x:c r="H4" s="4128"/>
      <x:c r="I4" s="4128"/>
      <x:c r="J4" s="4020" t="str">
        <x:v>VOYAGE:</x:v>
      </x:c>
      <x:c r="K4" s="4158" t="n">
        <x:v>0</x:v>
      </x:c>
      <x:c r="L4" s="4129"/>
      <x:c r="M4" s="2839"/>
      <x:c r="N4" s="2839"/>
      <x:c r="O4" s="3193"/>
      <x:c r="P4" s="3186"/>
      <x:c r="Q4" s="2073"/>
      <x:c r="R4" s="2073"/>
      <x:c r="S4" s="2073"/>
      <x:c r="T4" s="2073"/>
      <x:c r="U4" s="2073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  <x:c r="CU4"/>
      <x:c r="CV4"/>
      <x:c r="CW4"/>
      <x:c r="CX4"/>
      <x:c r="CY4"/>
      <x:c r="CZ4"/>
      <x:c r="DA4"/>
      <x:c r="DB4"/>
      <x:c r="DC4"/>
      <x:c r="DD4"/>
      <x:c r="DE4"/>
      <x:c r="DF4"/>
      <x:c r="DG4"/>
      <x:c r="DH4"/>
      <x:c r="DI4"/>
      <x:c r="DJ4"/>
      <x:c r="DK4"/>
      <x:c r="DL4"/>
      <x:c r="DM4"/>
      <x:c r="DN4"/>
      <x:c r="DO4"/>
      <x:c r="DP4"/>
      <x:c r="DQ4"/>
      <x:c r="DR4"/>
      <x:c r="DS4"/>
      <x:c r="DT4"/>
      <x:c r="DU4"/>
      <x:c r="DV4"/>
    </x:row>
    <x:row r="5" ht="18" customHeight="1">
      <x:c r="A5" s="4138" t="str">
        <x:v>TERMINAL      </x:v>
      </x:c>
      <x:c r="B5" s="4138" t="str">
        <x:v>:</x:v>
      </x:c>
      <x:c r="C5" s="4129" t="n">
        <x:v>0</x:v>
      </x:c>
      <x:c r="D5" s="4129"/>
      <x:c r="E5" s="4129"/>
      <x:c r="F5" s="4129"/>
      <x:c r="G5" s="4128"/>
      <x:c r="H5" s="4128"/>
      <x:c r="I5" s="4128"/>
      <x:c r="J5" s="4195" t="str">
        <x:v>DATE:</x:v>
      </x:c>
      <x:c r="K5" s="4189" t="n">
        <x:v>0</x:v>
      </x:c>
      <x:c r="L5" s="4189"/>
      <x:c r="M5" s="2782"/>
      <x:c r="N5" s="2782"/>
      <x:c r="O5" s="3195"/>
      <x:c r="P5" s="3195"/>
      <x:c r="Q5" s="2074"/>
      <x:c r="R5" s="2074"/>
      <x:c r="S5" s="2074"/>
      <x:c r="T5" s="3183"/>
      <x:c r="U5" s="3184"/>
      <x:c r="V5" s="3184"/>
      <x:c r="W5" s="3184"/>
      <x:c r="X5" s="3184"/>
      <x:c r="Y5" s="3185"/>
      <x:c r="Z5" s="149"/>
      <x:c r="AA5" s="149"/>
      <x:c r="AB5" s="149"/>
      <x:c r="AC5" s="149"/>
      <x:c r="AD5" s="149"/>
      <x:c r="AE5" s="149"/>
      <x:c r="AF5" s="149"/>
      <x:c r="AG5" s="149"/>
      <x:c r="AH5" s="149"/>
      <x:c r="AI5" s="149"/>
      <x:c r="AJ5" s="149"/>
      <x:c r="AK5" s="149"/>
      <x:c r="AL5" s="149"/>
      <x:c r="AM5" s="149" t="n">
        <x:v>15.555555555555555</x:v>
      </x:c>
      <x:c r="AN5" s="149" t="n">
        <x:v>0.024691358024691357</x:v>
      </x:c>
      <x:c r="AO5" s="149" t="n">
        <x:v>60.006874896972334</x:v>
      </x:c>
      <x:c r="AP5" s="149"/>
      <x:c r="AQ5" s="149"/>
      <x:c r="AR5" s="149"/>
      <x:c r="AS5" s="149"/>
      <x:c r="AT5" s="149"/>
      <x:c r="AU5" s="149"/>
      <x:c r="AV5" s="149"/>
      <x:c r="AW5" s="149"/>
      <x:c r="AX5" s="149"/>
      <x:c r="AY5" s="149"/>
      <x:c r="AZ5" s="149"/>
      <x:c r="BA5" s="149"/>
      <x:c r="BB5" s="149"/>
      <x:c r="BC5" s="149"/>
      <x:c r="BD5" s="149"/>
      <x:c r="BE5" s="149"/>
      <x:c r="BF5" s="149"/>
      <x:c r="BG5" s="149"/>
      <x:c r="BH5" s="149"/>
      <x:c r="BI5" s="149"/>
      <x:c r="BJ5" s="149"/>
      <x:c r="BK5" s="149"/>
      <x:c r="BL5" s="149"/>
      <x:c r="BM5" s="149"/>
      <x:c r="BN5" s="149"/>
      <x:c r="BO5" s="149"/>
      <x:c r="BP5" s="149"/>
      <x:c r="BQ5" s="149"/>
      <x:c r="BR5" s="149"/>
      <x:c r="BS5" s="149"/>
      <x:c r="BT5" s="149"/>
      <x:c r="BU5" s="149"/>
      <x:c r="BV5" s="149"/>
      <x:c r="BW5" s="149"/>
      <x:c r="BX5" s="149"/>
      <x:c r="BY5" s="149"/>
      <x:c r="BZ5" s="149"/>
      <x:c r="CA5" s="149"/>
      <x:c r="CB5" s="149"/>
      <x:c r="CC5" s="149"/>
      <x:c r="CD5" s="149"/>
      <x:c r="CE5" s="149"/>
      <x:c r="CF5" s="149"/>
      <x:c r="CG5" s="149"/>
      <x:c r="CH5" s="149"/>
      <x:c r="CI5" s="149"/>
      <x:c r="CJ5" s="149"/>
      <x:c r="CK5" s="149"/>
      <x:c r="CL5" s="149"/>
      <x:c r="CM5" s="149"/>
      <x:c r="CN5" s="149"/>
      <x:c r="CO5" s="149"/>
      <x:c r="CP5" s="149"/>
      <x:c r="CQ5" s="149"/>
      <x:c r="CR5" s="149"/>
      <x:c r="CS5" s="149"/>
      <x:c r="CT5" s="149"/>
      <x:c r="CU5" s="149"/>
      <x:c r="CV5" s="149"/>
      <x:c r="CW5" s="149"/>
      <x:c r="CX5" s="149"/>
      <x:c r="CY5" s="149"/>
      <x:c r="CZ5" s="149"/>
      <x:c r="DA5" s="149"/>
      <x:c r="DB5" s="149"/>
      <x:c r="DC5" s="149"/>
      <x:c r="DD5" s="149"/>
      <x:c r="DE5" s="149"/>
      <x:c r="DF5" s="149"/>
      <x:c r="DG5" s="149"/>
      <x:c r="DH5" s="149"/>
      <x:c r="DI5" s="149"/>
      <x:c r="DJ5" s="339"/>
      <x:c r="DK5" s="339"/>
      <x:c r="DL5" s="339"/>
      <x:c r="DM5" s="339"/>
      <x:c r="DN5" s="339"/>
      <x:c r="DO5" s="339"/>
      <x:c r="DP5" s="339"/>
      <x:c r="DQ5" s="339"/>
      <x:c r="DR5" s="339"/>
      <x:c r="DS5" s="339"/>
      <x:c r="DT5" s="339"/>
      <x:c r="DU5" s="339"/>
      <x:c r="DV5" s="339"/>
    </x:row>
    <x:row r="6" ht="18" customHeight="1">
      <x:c r="A6" s="4138" t="str">
        <x:v>PORT               </x:v>
      </x:c>
      <x:c r="B6" s="4138" t="str">
        <x:v>:</x:v>
      </x:c>
      <x:c r="C6" s="4129" t="n">
        <x:v>0</x:v>
      </x:c>
      <x:c r="D6" s="4129"/>
      <x:c r="E6" s="4129"/>
      <x:c r="F6" s="4128"/>
      <x:c r="G6" s="4128"/>
      <x:c r="H6" s="4128"/>
      <x:c r="I6" s="4128"/>
      <x:c r="J6" s="4020" t="str">
        <x:v>OUR REF.:</x:v>
      </x:c>
      <x:c r="K6" s="4129" t="n">
        <x:v>0</x:v>
      </x:c>
      <x:c r="L6" s="4129"/>
      <x:c r="M6" s="2839"/>
      <x:c r="N6" s="2839"/>
      <x:c r="O6" s="3186"/>
      <x:c r="P6" s="3186"/>
      <x:c r="Q6" s="2074"/>
      <x:c r="R6" s="2074"/>
      <x:c r="S6" s="2074"/>
      <x:c r="T6" s="2074"/>
      <x:c r="U6" s="2074"/>
      <x:c r="V6" s="2074"/>
      <x:c r="W6" s="2074"/>
      <x:c r="X6" s="2074"/>
      <x:c r="Y6" s="2074"/>
      <x:c r="Z6" s="1303" t="n">
        <x:v>257</x:v>
      </x:c>
      <x:c r="AA6" s="149"/>
      <x:c r="AB6" s="149"/>
      <x:c r="AC6" s="149"/>
      <x:c r="AD6" s="149"/>
      <x:c r="AE6" s="149"/>
      <x:c r="AF6" s="149"/>
      <x:c r="AG6" s="149"/>
      <x:c r="AH6" s="149"/>
      <x:c r="AI6" s="149"/>
      <x:c r="AJ6" s="149"/>
      <x:c r="AK6" s="149"/>
      <x:c r="AL6" s="149"/>
      <x:c r="AM6" s="149" t="n">
        <x:v>15.555555555555555</x:v>
      </x:c>
      <x:c r="AN6" s="149" t="n">
        <x:v>0.024691358024691357</x:v>
      </x:c>
      <x:c r="AO6" s="149" t="n">
        <x:v>60.006874896972334</x:v>
      </x:c>
      <x:c r="AP6" s="149" t="n">
        <x:v>0</x:v>
      </x:c>
      <x:c r="AQ6" s="149"/>
      <x:c r="AR6" s="149"/>
      <x:c r="AS6" s="149"/>
      <x:c r="AT6" s="149"/>
      <x:c r="AU6" s="149"/>
      <x:c r="AV6" s="149"/>
      <x:c r="AW6" s="149"/>
      <x:c r="AX6" s="149"/>
      <x:c r="AY6" s="149"/>
      <x:c r="AZ6" s="149"/>
      <x:c r="BA6" s="149"/>
      <x:c r="BB6" s="149"/>
      <x:c r="BC6" s="149"/>
      <x:c r="BD6" s="149"/>
      <x:c r="BE6" s="149"/>
      <x:c r="BF6" s="149"/>
      <x:c r="BG6" s="149"/>
      <x:c r="BH6" s="149"/>
      <x:c r="BI6" s="149"/>
      <x:c r="BJ6" s="149"/>
      <x:c r="BK6" s="149"/>
      <x:c r="BL6" s="149"/>
      <x:c r="BM6" s="149"/>
      <x:c r="BN6" s="149"/>
      <x:c r="BO6" s="149"/>
      <x:c r="BP6" s="149"/>
      <x:c r="BQ6" s="149"/>
      <x:c r="BR6" s="149"/>
      <x:c r="BS6" s="149"/>
      <x:c r="BT6" s="149"/>
      <x:c r="BU6" s="149"/>
      <x:c r="BV6" s="149"/>
      <x:c r="BW6" s="149"/>
      <x:c r="BX6" s="149"/>
      <x:c r="BY6" s="149"/>
      <x:c r="BZ6" s="149"/>
      <x:c r="CA6" s="149"/>
      <x:c r="CB6" s="149"/>
      <x:c r="CC6" s="149"/>
      <x:c r="CD6" s="149"/>
      <x:c r="CE6" s="149"/>
      <x:c r="CF6" s="149"/>
      <x:c r="CG6" s="149"/>
      <x:c r="CH6" s="149"/>
      <x:c r="CI6" s="149"/>
      <x:c r="CJ6" s="149"/>
      <x:c r="CK6" s="149"/>
      <x:c r="CL6" s="149"/>
      <x:c r="CM6" s="149"/>
      <x:c r="CN6" s="149"/>
      <x:c r="CO6" s="149"/>
      <x:c r="CP6" s="149"/>
      <x:c r="CQ6" s="149"/>
      <x:c r="CR6" s="149"/>
      <x:c r="CS6" s="149"/>
      <x:c r="CT6" s="149"/>
      <x:c r="CU6" s="149"/>
      <x:c r="CV6" s="149"/>
      <x:c r="CW6" s="149"/>
      <x:c r="CX6" s="149"/>
      <x:c r="CY6" s="149"/>
      <x:c r="CZ6" s="149"/>
      <x:c r="DA6" s="149"/>
      <x:c r="DB6" s="149"/>
      <x:c r="DC6" s="149"/>
      <x:c r="DD6" s="149"/>
      <x:c r="DE6" s="149"/>
      <x:c r="DF6" s="149"/>
      <x:c r="DG6" s="149"/>
      <x:c r="DH6" s="149"/>
      <x:c r="DI6" s="149"/>
      <x:c r="DJ6" s="339"/>
      <x:c r="DK6" s="339"/>
      <x:c r="DL6" s="339"/>
      <x:c r="DM6" s="339"/>
      <x:c r="DN6" s="339"/>
      <x:c r="DO6" s="339"/>
      <x:c r="DP6" s="339"/>
      <x:c r="DQ6" s="339"/>
      <x:c r="DR6" s="339"/>
      <x:c r="DS6" s="339"/>
      <x:c r="DT6" s="339"/>
      <x:c r="DU6" s="339"/>
      <x:c r="DV6" s="339"/>
    </x:row>
    <x:row r="7" ht="18" customHeight="1">
      <x:c r="A7" s="1883" t="str">
        <x:v>PRODUCT </x:v>
      </x:c>
      <x:c r="B7" s="1883" t="str">
        <x:v>:</x:v>
      </x:c>
      <x:c r="C7" s="2839" t="n">
        <x:v>0</x:v>
      </x:c>
      <x:c r="D7" s="2839"/>
      <x:c r="E7" s="2839"/>
      <x:c r="F7" s="1885"/>
      <x:c r="G7" s="2195"/>
      <x:c r="H7" s="2195"/>
      <x:c r="I7" s="1885"/>
      <x:c r="J7" s="2198" t="str">
        <x:v>YOUR REF.:</x:v>
      </x:c>
      <x:c r="K7" s="3188" t="n">
        <x:v>0</x:v>
      </x:c>
      <x:c r="L7" s="2839"/>
      <x:c r="M7" s="2839"/>
      <x:c r="N7" s="2839"/>
      <x:c r="O7" s="3189"/>
      <x:c r="P7" s="3189"/>
      <x:c r="Q7" s="2075"/>
      <x:c r="R7" s="2075"/>
      <x:c r="S7" s="2075"/>
      <x:c r="T7" s="2077" t="str"/>
      <x:c r="U7" s="2077"/>
      <x:c r="V7" s="2077"/>
      <x:c r="W7" s="2077"/>
      <x:c r="X7" s="2077"/>
      <x:c r="Y7" s="2077"/>
      <x:c r="Z7" s="149"/>
      <x:c r="AA7" s="149"/>
      <x:c r="AB7" s="149"/>
      <x:c r="AC7" s="1366"/>
      <x:c r="AD7" s="149"/>
      <x:c r="AE7" s="149"/>
      <x:c r="AF7" s="149"/>
      <x:c r="AG7" s="149"/>
      <x:c r="AH7" s="149"/>
      <x:c r="AI7" s="149"/>
      <x:c r="AJ7" s="149"/>
      <x:c r="AK7" s="149"/>
      <x:c r="AL7" s="149"/>
      <x:c r="AM7" s="149" t="str">
        <x:v>Aternative Pressure</x:v>
      </x:c>
      <x:c r="AN7" s="149"/>
      <x:c r="AO7" s="149" t="n">
        <x:v>0</x:v>
      </x:c>
      <x:c r="AP7" s="149"/>
      <x:c r="AQ7" s="149"/>
      <x:c r="AR7" s="149"/>
      <x:c r="AS7" s="149"/>
      <x:c r="AT7" s="149"/>
      <x:c r="AU7" s="149"/>
      <x:c r="AV7" s="149"/>
      <x:c r="AW7" s="149"/>
      <x:c r="AX7" s="149"/>
      <x:c r="AY7" s="149"/>
      <x:c r="AZ7" s="149"/>
      <x:c r="BA7" s="149" t="str">
        <x:v>TABLA 5A, 5B &amp; 5 D</x:v>
      </x:c>
      <x:c r="BB7" s="149"/>
      <x:c r="BC7" s="149"/>
      <x:c r="BD7" s="149"/>
      <x:c r="BE7" s="149"/>
      <x:c r="BF7" s="149"/>
      <x:c r="BG7" s="149"/>
      <x:c r="BH7" s="149"/>
      <x:c r="BI7" s="149"/>
      <x:c r="BJ7" s="149"/>
      <x:c r="BK7" s="149"/>
      <x:c r="BL7" s="149"/>
      <x:c r="BM7" s="149"/>
      <x:c r="BN7" s="149"/>
      <x:c r="BO7" s="149"/>
      <x:c r="BP7" s="149"/>
      <x:c r="BQ7" s="149"/>
      <x:c r="BR7" s="149"/>
      <x:c r="BS7" s="149"/>
      <x:c r="BT7" s="149"/>
      <x:c r="BU7" s="149"/>
      <x:c r="BV7" s="149"/>
      <x:c r="BW7" s="149"/>
      <x:c r="BX7" s="149"/>
      <x:c r="BY7" s="149"/>
      <x:c r="BZ7" s="149"/>
      <x:c r="CA7" s="149"/>
      <x:c r="CB7" s="149"/>
      <x:c r="CC7" s="149"/>
      <x:c r="CD7" s="149"/>
      <x:c r="CE7" s="149"/>
      <x:c r="CF7" s="149"/>
      <x:c r="CG7" s="149"/>
      <x:c r="CH7" s="149"/>
      <x:c r="CI7" s="149"/>
      <x:c r="CJ7" s="149"/>
      <x:c r="CK7" s="149"/>
      <x:c r="CL7" s="149"/>
      <x:c r="CM7" s="149"/>
      <x:c r="CN7" s="149"/>
      <x:c r="CO7" s="149"/>
      <x:c r="CP7" s="149"/>
      <x:c r="CQ7" s="149"/>
      <x:c r="CR7" s="149"/>
      <x:c r="CS7" s="149"/>
      <x:c r="CT7" s="149"/>
      <x:c r="CU7" s="149"/>
      <x:c r="CV7" s="149"/>
      <x:c r="CW7" s="149"/>
      <x:c r="CX7" s="149"/>
      <x:c r="CY7" s="149"/>
      <x:c r="CZ7" s="149"/>
      <x:c r="DA7" s="149"/>
      <x:c r="DB7" s="149"/>
      <x:c r="DC7" s="149"/>
      <x:c r="DD7" s="149"/>
      <x:c r="DE7" s="149"/>
      <x:c r="DF7" s="149"/>
      <x:c r="DG7" s="149"/>
      <x:c r="DH7" s="149"/>
      <x:c r="DI7" s="149"/>
      <x:c r="DJ7" s="339"/>
      <x:c r="DK7" s="339"/>
      <x:c r="DL7" s="339"/>
      <x:c r="DM7" s="339"/>
      <x:c r="DN7" s="339"/>
      <x:c r="DO7" s="339"/>
      <x:c r="DP7" s="339"/>
      <x:c r="DQ7" s="339"/>
      <x:c r="DR7" s="339"/>
      <x:c r="DS7" s="339"/>
      <x:c r="DT7" s="339"/>
      <x:c r="DU7" s="339"/>
      <x:c r="DV7" s="339"/>
    </x:row>
    <x:row r="8" ht="15" customHeight="1">
      <x:c r="A8" s="3266" t="str">
        <x:v>Tank</x:v>
      </x:c>
      <x:c r="B8" s="3267"/>
      <x:c r="C8" s="2235" t="str">
        <x:v>Ullage</x:v>
      </x:c>
      <x:c r="D8" s="2236" t="str">
        <x:v>Ullage</x:v>
      </x:c>
      <x:c r="E8" s="2237" t="str">
        <x:v>T.O.V.</x:v>
      </x:c>
      <x:c r="F8" s="3268" t="str">
        <x:v>FREE WATER</x:v>
      </x:c>
      <x:c r="G8" s="3269"/>
      <x:c r="H8" s="3269"/>
      <x:c r="I8" s="3270" t="str">
        <x:v>G.O.V.</x:v>
      </x:c>
      <x:c r="J8" s="3267"/>
      <x:c r="K8" s="2235" t="str">
        <x:v>API</x:v>
      </x:c>
      <x:c r="L8" s="2235" t="str">
        <x:v>TEMP</x:v>
      </x:c>
      <x:c r="M8" s="2238" t="str">
        <x:v>THERMAL</x:v>
      </x:c>
      <x:c r="N8" s="2236" t="str">
        <x:v>V.C.F.</x:v>
      </x:c>
      <x:c r="O8" s="3271" t="str">
        <x:v>G.S.V.</x:v>
      </x:c>
      <x:c r="P8" s="3272"/>
      <x:c r="Q8" s="2079"/>
      <x:c r="R8" s="2079"/>
      <x:c r="S8" s="2079"/>
      <x:c r="T8" s="2079"/>
      <x:c r="U8" s="2079"/>
      <x:c r="V8" s="2079"/>
      <x:c r="W8" s="2079"/>
      <x:c r="X8" s="2079"/>
      <x:c r="Y8" s="2079"/>
      <x:c r="Z8" s="149"/>
      <x:c r="AA8" s="149"/>
      <x:c r="AB8" s="149"/>
      <x:c r="AC8" s="149"/>
      <x:c r="AD8" s="149"/>
      <x:c r="AE8" s="149"/>
      <x:c r="AF8" s="149"/>
      <x:c r="AG8" s="149"/>
      <x:c r="AH8" s="3072" t="str">
        <x:v>TABLA 6A, 6B, 6C &amp; 6D</x:v>
      </x:c>
      <x:c r="AI8" s="3072"/>
      <x:c r="AJ8" s="3072"/>
      <x:c r="AK8" s="3072"/>
      <x:c r="AL8" s="3072"/>
      <x:c r="AM8" s="3072"/>
      <x:c r="AN8" s="3072"/>
      <x:c r="AO8" s="3072"/>
      <x:c r="AP8" s="3072"/>
      <x:c r="AQ8" s="3072"/>
      <x:c r="AR8" s="3072"/>
      <x:c r="AS8" s="3072"/>
      <x:c r="AT8" s="3072"/>
      <x:c r="AU8" s="3072"/>
      <x:c r="AV8" s="3072"/>
      <x:c r="AW8" s="3072"/>
      <x:c r="AX8" s="3072"/>
      <x:c r="AY8" s="3072"/>
      <x:c r="AZ8" s="3072"/>
      <x:c r="BA8" s="3072"/>
      <x:c r="BB8" s="3072"/>
      <x:c r="BC8" s="3072"/>
      <x:c r="BD8" s="3072"/>
      <x:c r="BE8" s="3072"/>
      <x:c r="BF8" s="3072"/>
      <x:c r="BG8" s="3072"/>
      <x:c r="BH8" s="3072"/>
      <x:c r="BI8" s="3072"/>
      <x:c r="BJ8" s="3072"/>
      <x:c r="BK8" s="3072"/>
      <x:c r="BL8" s="3072"/>
      <x:c r="BM8" s="3072"/>
      <x:c r="BN8" s="3072"/>
      <x:c r="BO8" s="3072"/>
      <x:c r="BP8" s="3072"/>
      <x:c r="BQ8" s="3072"/>
      <x:c r="BR8" s="3072"/>
      <x:c r="BS8" s="3072"/>
      <x:c r="BT8" s="3072"/>
      <x:c r="BU8" s="3072"/>
      <x:c r="BV8" s="3072"/>
      <x:c r="BW8" s="3072"/>
      <x:c r="BX8" s="3072"/>
      <x:c r="BY8" s="3072"/>
      <x:c r="BZ8" s="3072"/>
      <x:c r="CA8" s="3072"/>
      <x:c r="CB8" s="3072"/>
      <x:c r="CC8" s="3072"/>
      <x:c r="CD8" s="3072"/>
      <x:c r="CE8" s="3072"/>
      <x:c r="CF8" s="3072"/>
      <x:c r="CG8" s="3072"/>
      <x:c r="CH8" s="3072"/>
      <x:c r="CI8" s="3072"/>
      <x:c r="CJ8" s="3072"/>
      <x:c r="CK8" s="3072"/>
      <x:c r="CL8" s="3072"/>
      <x:c r="CM8" s="3072"/>
      <x:c r="CN8" s="3072"/>
      <x:c r="CO8" s="3072"/>
      <x:c r="CP8" s="3072"/>
      <x:c r="CQ8" s="3072"/>
      <x:c r="CR8" s="3072"/>
      <x:c r="CS8" s="3072"/>
      <x:c r="CT8" s="3072"/>
      <x:c r="CU8" s="3072"/>
      <x:c r="CV8" s="3072"/>
      <x:c r="CW8" s="3072"/>
      <x:c r="CX8" s="3072"/>
      <x:c r="CY8" s="3072"/>
      <x:c r="CZ8" s="3072"/>
      <x:c r="DA8" s="3072"/>
      <x:c r="DB8" s="3072"/>
      <x:c r="DC8" s="3072"/>
      <x:c r="DD8" s="3072"/>
      <x:c r="DE8" s="3072"/>
      <x:c r="DF8" s="3072"/>
      <x:c r="DG8" s="149"/>
      <x:c r="DH8" s="149"/>
      <x:c r="DI8" s="149"/>
      <x:c r="DJ8" s="2080"/>
      <x:c r="DK8" s="2080"/>
      <x:c r="DL8" s="3180"/>
      <x:c r="DM8" s="3181"/>
      <x:c r="DN8" s="3181"/>
      <x:c r="DO8" s="3182"/>
      <x:c r="DP8" s="2081"/>
      <x:c r="DQ8" s="2080"/>
      <x:c r="DR8" s="2080"/>
      <x:c r="DS8" s="2080"/>
      <x:c r="DT8" s="2080"/>
      <x:c r="DU8" s="2082"/>
      <x:c r="DV8" s="2070"/>
    </x:row>
    <x:row r="9" ht="15" customHeight="1">
      <x:c r="A9" s="3256"/>
      <x:c r="B9" s="3257"/>
      <x:c r="C9" s="2239"/>
      <x:c r="D9" s="2240" t="str">
        <x:v>CORRECTED</x:v>
      </x:c>
      <x:c r="E9" s="2241"/>
      <x:c r="F9" s="3258" t="str">
        <x:v>INNAGE</x:v>
      </x:c>
      <x:c r="G9" s="3259"/>
      <x:c r="H9" s="2242" t="str">
        <x:v>VOLUME</x:v>
      </x:c>
      <x:c r="I9" s="3260" t="str">
        <x:v>VOLUME</x:v>
      </x:c>
      <x:c r="J9" s="3257"/>
      <x:c r="K9" s="2239" t="str">
        <x:v>TO</x:v>
      </x:c>
      <x:c r="L9" s="2239"/>
      <x:c r="M9" s="282" t="str">
        <x:v>EXPANSION</x:v>
      </x:c>
      <x:c r="N9" s="283" t="str">
        <x:v>T-2004</x:v>
      </x:c>
      <x:c r="O9" s="2243" t="str">
        <x:v>at</x:v>
      </x:c>
      <x:c r="P9" s="2244" t="str">
        <x:v>60°F</x:v>
      </x:c>
      <x:c r="Q9" s="2079"/>
      <x:c r="R9" s="2083"/>
      <x:c r="S9" s="2083"/>
      <x:c r="T9" s="2083"/>
      <x:c r="U9" s="2083"/>
      <x:c r="V9" s="2083"/>
      <x:c r="W9" s="2083"/>
      <x:c r="X9" s="2083"/>
      <x:c r="Y9" s="2083"/>
      <x:c r="Z9" s="149" t="str">
        <x:v>Metric</x:v>
      </x:c>
      <x:c r="AA9" s="149"/>
      <x:c r="AB9" s="149"/>
      <x:c r="AC9" s="149" t="str">
        <x:v>T-11</x:v>
      </x:c>
      <x:c r="AD9" s="149" t="str">
        <x:v>T-13</x:v>
      </x:c>
      <x:c r="AE9" s="1209" t="str">
        <x:v>Long</x:v>
      </x:c>
      <x:c r="AF9" s="149"/>
      <x:c r="AG9" s="149"/>
      <x:c r="AH9" s="1210" t="str">
        <x:v>54b</x:v>
      </x:c>
      <x:c r="AI9" s="149" t="str">
        <x:v>PRODUCT</x:v>
      </x:c>
      <x:c r="AJ9" s="149" t="str">
        <x:v>DENSITY</x:v>
      </x:c>
      <x:c r="AK9" s="149" t="str">
        <x:v>TEMP º C</x:v>
      </x:c>
      <x:c r="AL9" s="149"/>
      <x:c r="AM9" s="149" t="str">
        <x:v>At</x:v>
      </x:c>
      <x:c r="AN9" s="149"/>
      <x:c r="AO9" s="149"/>
      <x:c r="AP9" s="149"/>
      <x:c r="AQ9" s="149"/>
      <x:c r="AR9" s="149"/>
      <x:c r="AS9" s="149" t="str">
        <x:v>P*</x:v>
      </x:c>
      <x:c r="AT9" s="149" t="str">
        <x:v>a60</x:v>
      </x:c>
      <x:c r="AU9" s="149" t="str">
        <x:v>At</x:v>
      </x:c>
      <x:c r="AV9" s="149"/>
      <x:c r="AW9" s="149" t="str">
        <x:v>Comp. Factor</x:v>
      </x:c>
      <x:c r="AX9" s="149"/>
      <x:c r="AY9" s="149" t="str">
        <x:v>VCF</x:v>
      </x:c>
      <x:c r="AZ9" s="149" t="str">
        <x:v>DENSITY</x:v>
      </x:c>
      <x:c r="BA9" s="149" t="str">
        <x:v>Delta</x:v>
      </x:c>
      <x:c r="BB9" s="149"/>
      <x:c r="BC9" s="149"/>
      <x:c r="BD9" s="149"/>
      <x:c r="BE9" s="149"/>
      <x:c r="BF9" s="149" t="str">
        <x:v>Delta</x:v>
      </x:c>
      <x:c r="BG9" s="149" t="str">
        <x:v>Rho 60</x:v>
      </x:c>
      <x:c r="BH9" s="149"/>
      <x:c r="BI9" s="149"/>
      <x:c r="BJ9" s="149"/>
      <x:c r="BK9" s="149"/>
      <x:c r="BL9" s="149"/>
      <x:c r="BM9" s="149"/>
      <x:c r="BN9" s="149" t="str">
        <x:v>P*</x:v>
      </x:c>
      <x:c r="BO9" s="149" t="str">
        <x:v>a60</x:v>
      </x:c>
      <x:c r="BP9" s="149" t="str">
        <x:v>At</x:v>
      </x:c>
      <x:c r="BQ9" s="149"/>
      <x:c r="BR9" s="149" t="str">
        <x:v>Comp. Factor</x:v>
      </x:c>
      <x:c r="BS9" s="149"/>
      <x:c r="BT9" s="149"/>
      <x:c r="BU9" s="149" t="str">
        <x:v>DENSITY</x:v>
      </x:c>
      <x:c r="BV9" s="149" t="str">
        <x:v>Delta</x:v>
      </x:c>
      <x:c r="BW9" s="149"/>
      <x:c r="BX9" s="149"/>
      <x:c r="BY9" s="149"/>
      <x:c r="BZ9" s="149"/>
      <x:c r="CA9" s="149" t="str">
        <x:v>Delta</x:v>
      </x:c>
      <x:c r="CB9" s="149"/>
      <x:c r="CC9" s="149"/>
      <x:c r="CD9" s="149"/>
      <x:c r="CE9" s="149"/>
      <x:c r="CF9" s="149"/>
      <x:c r="CG9" s="149"/>
      <x:c r="CH9" s="149"/>
      <x:c r="CI9" s="149" t="str">
        <x:v>P*</x:v>
      </x:c>
      <x:c r="CJ9" s="149" t="str">
        <x:v>a60</x:v>
      </x:c>
      <x:c r="CK9" s="149" t="str">
        <x:v>At</x:v>
      </x:c>
      <x:c r="CL9" s="149"/>
      <x:c r="CM9" s="149" t="str">
        <x:v>Comp. Factor</x:v>
      </x:c>
      <x:c r="CN9" s="149"/>
      <x:c r="CO9" s="149"/>
      <x:c r="CP9" s="149" t="str">
        <x:v>DENSITY</x:v>
      </x:c>
      <x:c r="CQ9" s="149" t="str">
        <x:v>Delta</x:v>
      </x:c>
      <x:c r="CR9" s="149"/>
      <x:c r="CS9" s="149"/>
      <x:c r="CT9" s="149"/>
      <x:c r="CU9" s="149"/>
      <x:c r="CV9" s="149" t="str">
        <x:v>Delta</x:v>
      </x:c>
      <x:c r="CW9" s="149" t="str">
        <x:v>P*</x:v>
      </x:c>
      <x:c r="CX9" s="149"/>
      <x:c r="CY9" s="149" t="str">
        <x:v>a60</x:v>
      </x:c>
      <x:c r="CZ9" s="149" t="str">
        <x:v>Delta t</x:v>
      </x:c>
      <x:c r="DA9" s="149"/>
      <x:c r="DB9" s="149" t="str">
        <x:v>Comp. Factor</x:v>
      </x:c>
      <x:c r="DC9" s="149"/>
      <x:c r="DD9" s="149"/>
      <x:c r="DE9" s="149"/>
      <x:c r="DF9" s="149"/>
      <x:c r="DG9" s="149"/>
      <x:c r="DH9" s="149"/>
      <x:c r="DI9" s="149"/>
      <x:c r="DJ9" s="2084"/>
      <x:c r="DK9" s="2084"/>
      <x:c r="DL9" s="2085"/>
      <x:c r="DM9" s="2085"/>
      <x:c r="DN9" s="2085"/>
      <x:c r="DO9" s="2085"/>
      <x:c r="DP9" s="2085"/>
      <x:c r="DQ9" s="2084"/>
      <x:c r="DR9" s="2084"/>
      <x:c r="DS9" s="2084"/>
      <x:c r="DT9" s="2084"/>
      <x:c r="DU9" s="2082"/>
      <x:c r="DV9" s="2070"/>
    </x:row>
    <x:row r="10" ht="15" customHeight="1">
      <x:c r="A10" s="3261" t="str">
        <x:v>Nº</x:v>
      </x:c>
      <x:c r="B10" s="3262"/>
      <x:c r="C10" s="1118" t="str">
        <x:v>m</x:v>
      </x:c>
      <x:c r="D10" s="1118" t="str">
        <x:v>m</x:v>
      </x:c>
      <x:c r="E10" s="1367" t="str">
        <x:v>m3 </x:v>
      </x:c>
      <x:c r="F10" s="3263" t="str">
        <x:v>m</x:v>
      </x:c>
      <x:c r="G10" s="3264"/>
      <x:c r="H10" s="1367" t="str">
        <x:v>m3 </x:v>
      </x:c>
      <x:c r="I10" s="3248" t="str">
        <x:v>Barrels</x:v>
      </x:c>
      <x:c r="J10" s="3265"/>
      <x:c r="K10" s="1119" t="n">
        <x:v>60</x:v>
      </x:c>
      <x:c r="L10" s="1120" t="str">
        <x:v>°F</x:v>
      </x:c>
      <x:c r="M10" s="1121" t="str">
        <x:v>COEFFICIENT</x:v>
      </x:c>
      <x:c r="N10" s="1120" t="str">
        <x:v>6B</x:v>
      </x:c>
      <x:c r="O10" s="3248" t="str">
        <x:v>Barrels</x:v>
      </x:c>
      <x:c r="P10" s="3249"/>
      <x:c r="Q10" s="2086" t="str">
        <x:v>T1</x:v>
      </x:c>
      <x:c r="R10" s="2083" t="str">
        <x:v>T2</x:v>
      </x:c>
      <x:c r="S10" s="2083" t="str">
        <x:v>T3</x:v>
      </x:c>
      <x:c r="T10" s="2083" t="str">
        <x:v>Promedio</x:v>
      </x:c>
      <x:c r="U10" s="2083"/>
      <x:c r="V10" s="2083"/>
      <x:c r="W10" s="2083"/>
      <x:c r="X10" s="2083"/>
      <x:c r="Y10" s="2083"/>
      <x:c r="Z10" s="149" t="str">
        <x:v>Tons</x:v>
      </x:c>
      <x:c r="AA10" s="149" t="n">
        <x:v>903.2636677316293</x:v>
      </x:c>
      <x:c r="AB10" s="149"/>
      <x:c r="AC10" s="149" t="str">
        <x:v>WCF</x:v>
      </x:c>
      <x:c r="AD10" s="149" t="str">
        <x:v>WCF</x:v>
      </x:c>
      <x:c r="AE10" s="1209" t="str">
        <x:v>Tons</x:v>
      </x:c>
      <x:c r="AF10" s="149" t="str">
        <x:v>Density</x:v>
      </x:c>
      <x:c r="AG10" s="149" t="str">
        <x:v>Temp</x:v>
      </x:c>
      <x:c r="AH10" s="1300" t="str">
        <x:v>PRESSURE</x:v>
      </x:c>
      <x:c r="AI10" s="149"/>
      <x:c r="AJ10" s="149" t="str">
        <x:v>TO 15</x:v>
      </x:c>
      <x:c r="AK10" s="149" t="str">
        <x:v>tc 90</x:v>
      </x:c>
      <x:c r="AL10" s="149" t="str">
        <x:v>t</x:v>
      </x:c>
      <x:c r="AM10" s="149" t="str">
        <x:v>t*</x:v>
      </x:c>
      <x:c r="AN10" s="149" t="str">
        <x:v>K0</x:v>
      </x:c>
      <x:c r="AO10" s="149" t="str">
        <x:v>k1</x:v>
      </x:c>
      <x:c r="AP10" s="149" t="str">
        <x:v>k2</x:v>
      </x:c>
      <x:c r="AQ10" s="149" t="str">
        <x:v>A</x:v>
      </x:c>
      <x:c r="AR10" s="149" t="str">
        <x:v>B</x:v>
      </x:c>
      <x:c r="AS10" s="149" t="str">
        <x:v>Rho 60 *</x:v>
      </x:c>
      <x:c r="AT10" s="149" t="str">
        <x:v>Thermal Exp</x:v>
      </x:c>
      <x:c r="AU10" s="149" t="str">
        <x:v>Delta t</x:v>
      </x:c>
      <x:c r="AV10" s="149" t="str">
        <x:v>CTL</x:v>
      </x:c>
      <x:c r="AW10" s="149" t="str">
        <x:v>Fp</x:v>
      </x:c>
      <x:c r="AX10" s="149" t="str">
        <x:v>CPL</x:v>
      </x:c>
      <x:c r="AY10" s="149" t="str">
        <x:v>CTPL</x:v>
      </x:c>
      <x:c r="AZ10" s="149" t="str">
        <x:v>at T &amp; P</x:v>
      </x:c>
      <x:c r="BA10" s="149" t="str">
        <x:v>Rho 60 (m)</x:v>
      </x:c>
      <x:c r="BB10" s="149" t="str">
        <x:v>Da</x:v>
      </x:c>
      <x:c r="BC10" s="149" t="str">
        <x:v>E</x:v>
      </x:c>
      <x:c r="BD10" s="149" t="str">
        <x:v>Dt</x:v>
      </x:c>
      <x:c r="BE10" s="149" t="str">
        <x:v>Dp</x:v>
      </x:c>
      <x:c r="BF10" s="149" t="str">
        <x:v>Rho 60 (m)</x:v>
      </x:c>
      <x:c r="BG10" s="149" t="str">
        <x:v>m+1</x:v>
      </x:c>
      <x:c r="BH10" s="149"/>
      <x:c r="BI10" s="149" t="str">
        <x:v>k0</x:v>
      </x:c>
      <x:c r="BJ10" s="149" t="str">
        <x:v>k1</x:v>
      </x:c>
      <x:c r="BK10" s="149" t="str">
        <x:v>k2</x:v>
      </x:c>
      <x:c r="BL10" s="149" t="str">
        <x:v>A</x:v>
      </x:c>
      <x:c r="BM10" s="149" t="str">
        <x:v>B</x:v>
      </x:c>
      <x:c r="BN10" s="149" t="str">
        <x:v>Rho 60 *</x:v>
      </x:c>
      <x:c r="BO10" s="149" t="str">
        <x:v>Thermal Exp</x:v>
      </x:c>
      <x:c r="BP10" s="149" t="str">
        <x:v>Delta t</x:v>
      </x:c>
      <x:c r="BQ10" s="149" t="str">
        <x:v>CTL</x:v>
      </x:c>
      <x:c r="BR10" s="149" t="str">
        <x:v>Fp</x:v>
      </x:c>
      <x:c r="BS10" s="149" t="str">
        <x:v>CPL</x:v>
      </x:c>
      <x:c r="BT10" s="149" t="str">
        <x:v>CTPL</x:v>
      </x:c>
      <x:c r="BU10" s="149" t="str">
        <x:v>at T &amp; P</x:v>
      </x:c>
      <x:c r="BV10" s="149" t="str">
        <x:v>Rho 60 (m)</x:v>
      </x:c>
      <x:c r="BW10" s="149" t="str">
        <x:v>Da</x:v>
      </x:c>
      <x:c r="BX10" s="149" t="str">
        <x:v>E</x:v>
      </x:c>
      <x:c r="BY10" s="149" t="str">
        <x:v>Dt</x:v>
      </x:c>
      <x:c r="BZ10" s="149" t="str">
        <x:v>Dp</x:v>
      </x:c>
      <x:c r="CA10" s="149" t="str">
        <x:v>Rho 60 (m)</x:v>
      </x:c>
      <x:c r="CB10" s="149"/>
      <x:c r="CC10" s="149"/>
      <x:c r="CD10" s="149" t="str">
        <x:v>k0</x:v>
      </x:c>
      <x:c r="CE10" s="149" t="str">
        <x:v>k1</x:v>
      </x:c>
      <x:c r="CF10" s="149" t="str">
        <x:v>k2</x:v>
      </x:c>
      <x:c r="CG10" s="149" t="str">
        <x:v>A</x:v>
      </x:c>
      <x:c r="CH10" s="149" t="str">
        <x:v>B</x:v>
      </x:c>
      <x:c r="CI10" s="149" t="str">
        <x:v>Rho 60 *</x:v>
      </x:c>
      <x:c r="CJ10" s="149" t="str">
        <x:v>Thermal Exp</x:v>
      </x:c>
      <x:c r="CK10" s="149" t="str">
        <x:v>Delta t</x:v>
      </x:c>
      <x:c r="CL10" s="149" t="str">
        <x:v>CTL</x:v>
      </x:c>
      <x:c r="CM10" s="149" t="str">
        <x:v>Fp</x:v>
      </x:c>
      <x:c r="CN10" s="149" t="str">
        <x:v>CPL</x:v>
      </x:c>
      <x:c r="CO10" s="149" t="str">
        <x:v>CTPL</x:v>
      </x:c>
      <x:c r="CP10" s="149" t="str">
        <x:v>at T &amp; P</x:v>
      </x:c>
      <x:c r="CQ10" s="149" t="str">
        <x:v>Rho 60 (m)</x:v>
      </x:c>
      <x:c r="CR10" s="149" t="str">
        <x:v>Da</x:v>
      </x:c>
      <x:c r="CS10" s="149" t="str">
        <x:v>E</x:v>
      </x:c>
      <x:c r="CT10" s="149" t="str">
        <x:v>Dt</x:v>
      </x:c>
      <x:c r="CU10" s="149" t="str">
        <x:v>Dp</x:v>
      </x:c>
      <x:c r="CV10" s="149" t="str">
        <x:v>Rho 60 (m)</x:v>
      </x:c>
      <x:c r="CW10" s="149" t="str">
        <x:v>Rho 60 *</x:v>
      </x:c>
      <x:c r="CX10" s="149" t="str">
        <x:v>CTL</x:v>
      </x:c>
      <x:c r="CY10" s="149" t="str">
        <x:v>Thermal Exp</x:v>
      </x:c>
      <x:c r="CZ10" s="149" t="str">
        <x:v>Obs. Temp</x:v>
      </x:c>
      <x:c r="DA10" s="149" t="str">
        <x:v>CTL</x:v>
      </x:c>
      <x:c r="DB10" s="149" t="str">
        <x:v>Fp</x:v>
      </x:c>
      <x:c r="DC10" s="149" t="str">
        <x:v>CPL</x:v>
      </x:c>
      <x:c r="DD10" s="149" t="str">
        <x:v>CTPL *</x:v>
      </x:c>
      <x:c r="DE10" s="149" t="str">
        <x:v>CTL</x:v>
      </x:c>
      <x:c r="DF10" s="149" t="str">
        <x:v>CTPL</x:v>
      </x:c>
      <x:c r="DG10" s="1210" t="str">
        <x:v>1A</x:v>
      </x:c>
      <x:c r="DH10" s="1210" t="str">
        <x:v>1B</x:v>
      </x:c>
      <x:c r="DI10" s="149"/>
      <x:c r="DJ10" s="144"/>
      <x:c r="DK10" s="144"/>
      <x:c r="DL10" s="2087"/>
      <x:c r="DM10" s="2087"/>
      <x:c r="DN10" s="2088"/>
      <x:c r="DO10" s="2089"/>
      <x:c r="DP10" s="2087" t="str">
        <x:v>RHO</x:v>
      </x:c>
      <x:c r="DQ10" s="2087" t="str">
        <x:v>K0</x:v>
      </x:c>
      <x:c r="DR10" s="2090" t="str">
        <x:v>K1</x:v>
      </x:c>
      <x:c r="DS10" s="2091" t="str">
        <x:v>A1</x:v>
      </x:c>
      <x:c r="DT10" s="2091" t="str">
        <x:v>A2</x:v>
      </x:c>
      <x:c r="DU10" s="2092" t="str">
        <x:v>ALPHA</x:v>
      </x:c>
      <x:c r="DV10" s="2093" t="str">
        <x:v>VCF</x:v>
      </x:c>
    </x:row>
    <x:row r="11" ht="15.949999809265137" customHeight="1">
      <x:c r="A11" s="3250" t="str">
        <x:v>1 Port </x:v>
      </x:c>
      <x:c r="B11" s="3251"/>
      <x:c r="C11" s="1824" t="n">
        <x:v>4</x:v>
      </x:c>
      <x:c r="D11" s="1825" t="n">
        <x:v>4</x:v>
      </x:c>
      <x:c r="E11" s="1826" t="n">
        <x:v>2000</x:v>
      </x:c>
      <x:c r="F11" s="3156" t="str">
        <x:v>N/F</x:v>
      </x:c>
      <x:c r="G11" s="3157"/>
      <x:c r="H11" s="1844" t="n">
        <x:v>2.02</x:v>
      </x:c>
      <x:c r="I11" s="3252" t="n">
        <x:v>12566.92</x:v>
      </x:c>
      <x:c r="J11" s="3253"/>
      <x:c r="K11" s="1827" t="n">
        <x:v>45.8</x:v>
      </x:c>
      <x:c r="L11" s="2268" t="n">
        <x:v>82.6</x:v>
      </x:c>
      <x:c r="M11" s="848" t="n">
        <x:v>0</x:v>
      </x:c>
      <x:c r="N11" s="2271" t="n">
        <x:v>0.98821</x:v>
      </x:c>
      <x:c r="O11" s="3254" t="n">
        <x:v>12418.76</x:v>
      </x:c>
      <x:c r="P11" s="3255"/>
      <x:c r="Q11" s="285" t="n">
        <x:v>25</x:v>
      </x:c>
      <x:c r="R11" s="2094" t="n">
        <x:v>35</x:v>
      </x:c>
      <x:c r="S11" s="285" t="n">
        <x:v>24.3</x:v>
      </x:c>
      <x:c r="T11" s="2095" t="n">
        <x:v>28.099999999999998</x:v>
      </x:c>
      <x:c r="U11" s="2096"/>
      <x:c r="V11" s="2096"/>
      <x:c r="W11" s="2096"/>
      <x:c r="X11" s="286" t="n">
        <x:v>1.000123738</x:v>
      </x:c>
      <x:c r="Y11" s="2095"/>
      <x:c r="Z11" s="1583" t="n">
        <x:v>1572.0908284000002</x:v>
      </x:c>
      <x:c r="AA11" s="1302" t="n">
        <x:v>0</x:v>
      </x:c>
      <x:c r="AB11" s="1302" t="n">
        <x:v>82.6</x:v>
      </x:c>
      <x:c r="AC11" s="1582" t="n">
        <x:v>0.12459</x:v>
      </x:c>
      <x:c r="AD11" s="1582" t="n">
        <x:v>0.12659</x:v>
      </x:c>
      <x:c r="AE11" s="1368" t="n">
        <x:v>1547.2533084000002</x:v>
      </x:c>
      <x:c r="AF11" s="149" t="n">
        <x:v>568779.208</x:v>
      </x:c>
      <x:c r="AG11" s="149" t="n">
        <x:v>1025789.576</x:v>
      </x:c>
      <x:c r="AH11" s="149" t="n">
        <x:v>0</x:v>
      </x:c>
      <x:c r="AI11" s="149" t="n">
        <x:v>3</x:v>
      </x:c>
      <x:c r="AJ11" s="1584" t="n">
        <x:v>797.2970332769316</x:v>
      </x:c>
      <x:c r="AK11" s="1302" t="n">
        <x:v>28.111111111111107</x:v>
      </x:c>
      <x:c r="AL11" s="149" t="n">
        <x:v>0.04462081128747795</x:v>
      </x:c>
      <x:c r="AM11" s="149" t="n">
        <x:f t="shared" ref="AM11:AM37" si="0">(AK11-($AJ$73+($AJ$74+($AJ$75+($AJ$76+($AJ$77+($AJ$78+($AJ$79+$AJ$80*AL11)*AL11)*AL11)*AL11)*AL11)*AL11)*AL11)*AL11)*1.8+32</x:f>
        <x:v>82.6127257306854</x:v>
      </x:c>
      <x:c r="AN11" s="149" t="n">
        <x:f t="shared" ref="AN11:AN37" si="1">IF(AA11=0,VLOOKUP($AI11,$AI$73:$AN$78,6),0)</x:f>
        <x:v>330.301</x:v>
      </x:c>
      <x:c r="AO11" s="149" t="n">
        <x:f t="shared" ref="AO11:AO37" si="2">IF(AA11=0,VLOOKUP(AI11,$AI$73:$AO$78,7),0)</x:f>
        <x:v>0</x:v>
      </x:c>
      <x:c r="AP11" s="149" t="n">
        <x:f t="shared" ref="AP11:AP37" si="3">IF(AA11=0,VLOOKUP($AI11,$AI$73:$AP$78,8),0)</x:f>
        <x:v>0</x:v>
      </x:c>
      <x:c r="AQ11" s="149" t="n">
        <x:v>0.0000035722005640175092</x:v>
      </x:c>
      <x:c r="AR11" s="149" t="n">
        <x:v>2</x:v>
      </x:c>
      <x:c r="AS11" s="149" t="n">
        <x:v>797.299881374722</x:v>
      </x:c>
      <x:c r="AT11" s="149" t="n">
        <x:v>0.0005195968261169102</x:v>
      </x:c>
      <x:c r="AU11" s="149" t="n">
        <x:v>0</x:v>
      </x:c>
      <x:c r="AV11" s="149" t="n">
        <x:v>1</x:v>
      </x:c>
      <x:c r="AW11" s="149" t="n">
        <x:v>0.4743624098959567</x:v>
      </x:c>
      <x:c r="AX11" s="1303" t="n">
        <x:v>1</x:v>
      </x:c>
      <x:c r="AY11" s="149" t="n">
        <x:v>1</x:v>
      </x:c>
      <x:c r="AZ11" s="149" t="n">
        <x:v>797.2970332769316</x:v>
      </x:c>
      <x:c r="BA11" s="149" t="n">
        <x:v>0</x:v>
      </x:c>
      <x:c r="BB11" s="149" t="n">
        <x:f t="shared" ref="BB11:BB37" si="4">IF(AA11=0,VLOOKUP($AI11,$AI$73:$AQ$79,9),0)</x:f>
        <x:v>2</x:v>
      </x:c>
      <x:c r="BC11" s="149" t="n">
        <x:v>0</x:v>
      </x:c>
      <x:c r="BD11" s="149" t="n">
        <x:v>0</x:v>
      </x:c>
      <x:c r="BE11" s="149" t="n">
        <x:v>0</x:v>
      </x:c>
      <x:c r="BF11" s="149" t="n">
        <x:v>0</x:v>
      </x:c>
      <x:c r="BG11" s="149" t="n">
        <x:v>797.2970332769316</x:v>
      </x:c>
      <x:c r="BH11" s="149" t="n">
        <x:v>3</x:v>
      </x:c>
      <x:c r="BI11" s="149" t="n">
        <x:f t="shared" ref="BI11:BI37" si="5">IF(AA11=0,VLOOKUP(BH11,$AI$73:$AN$78,6),0)</x:f>
        <x:v>330.301</x:v>
      </x:c>
      <x:c r="BJ11" s="149" t="n">
        <x:f t="shared" ref="BJ11:BJ37" si="6">IF(AA11=0,VLOOKUP(BH11,$AI$73:$AO$78,7),0)</x:f>
        <x:v>0</x:v>
      </x:c>
      <x:c r="BK11" s="149" t="n">
        <x:f t="shared" ref="BK11:BK37" si="7">IF(AA11=0,VLOOKUP(BH11,$AI$73:$AP$78,8),0)</x:f>
        <x:v>0</x:v>
      </x:c>
      <x:c r="BL11" s="149" t="n">
        <x:v>0.0000035722005640175092</x:v>
      </x:c>
      <x:c r="BM11" s="149" t="n">
        <x:v>2</x:v>
      </x:c>
      <x:c r="BN11" s="149" t="n">
        <x:v>797.299881374722</x:v>
      </x:c>
      <x:c r="BO11" s="149" t="n">
        <x:v>0.0005195968261169102</x:v>
      </x:c>
      <x:c r="BP11" s="149" t="n">
        <x:v>0</x:v>
      </x:c>
      <x:c r="BQ11" s="149" t="n">
        <x:v>1</x:v>
      </x:c>
      <x:c r="BR11" s="149" t="n">
        <x:v>0.4743624098959567</x:v>
      </x:c>
      <x:c r="BS11" s="149" t="n">
        <x:v>1</x:v>
      </x:c>
      <x:c r="BT11" s="149" t="n">
        <x:v>1</x:v>
      </x:c>
      <x:c r="BU11" s="149" t="n">
        <x:v>797.2970332769316</x:v>
      </x:c>
      <x:c r="BV11" s="149" t="n">
        <x:v>0</x:v>
      </x:c>
      <x:c r="BW11" s="149" t="n">
        <x:f t="shared" ref="BW11:BW37" si="8">IF(S11=0,VLOOKUP($AI11,$AI$73:$AQ$79,9),0)</x:f>
        <x:v>0</x:v>
      </x:c>
      <x:c r="BX11" s="149" t="n">
        <x:v>0</x:v>
      </x:c>
      <x:c r="BY11" s="149" t="n">
        <x:v>0</x:v>
      </x:c>
      <x:c r="BZ11" s="149" t="n">
        <x:v>0</x:v>
      </x:c>
      <x:c r="CA11" s="149" t="n">
        <x:v>0</x:v>
      </x:c>
      <x:c r="CB11" s="149" t="n">
        <x:v>797.2970332769316</x:v>
      </x:c>
      <x:c r="CC11" s="149" t="n">
        <x:v>3</x:v>
      </x:c>
      <x:c r="CD11" s="149" t="n">
        <x:f t="shared" ref="CD11:CD37" si="9">IF(AA11=0,VLOOKUP(CC11,$AI$73:$AN$78,6),0)</x:f>
        <x:v>330.301</x:v>
      </x:c>
      <x:c r="CE11" s="149" t="n">
        <x:f t="shared" ref="CE11:CE37" si="10">IF(AA11=0,VLOOKUP(CC11,$AI$73:$AO$78,7),0)</x:f>
        <x:v>0</x:v>
      </x:c>
      <x:c r="CF11" s="149" t="n">
        <x:f t="shared" ref="CF11:CF37" si="11">IF(AA11=0,VLOOKUP(CC11,$AI$73:$AP$78,8),0)</x:f>
        <x:v>0</x:v>
      </x:c>
      <x:c r="CG11" s="149" t="n">
        <x:v>0.0000035722005640175092</x:v>
      </x:c>
      <x:c r="CH11" s="149" t="n">
        <x:v>2</x:v>
      </x:c>
      <x:c r="CI11" s="149" t="n">
        <x:v>797.2970332769316</x:v>
      </x:c>
      <x:c r="CJ11" s="149" t="n">
        <x:v>0.0005196005383224088</x:v>
      </x:c>
      <x:c r="CK11" s="149" t="n">
        <x:v>0</x:v>
      </x:c>
      <x:c r="CL11" s="149" t="n">
        <x:v>1</x:v>
      </x:c>
      <x:c r="CM11" s="149" t="n">
        <x:v>0.47436664253338545</x:v>
      </x:c>
      <x:c r="CN11" s="149" t="n">
        <x:v>1</x:v>
      </x:c>
      <x:c r="CO11" s="149" t="n">
        <x:v>1</x:v>
      </x:c>
      <x:c r="CP11" s="149" t="n">
        <x:v>797.2970332769316</x:v>
      </x:c>
      <x:c r="CQ11" s="149" t="n">
        <x:v>0</x:v>
      </x:c>
      <x:c r="CR11" s="149" t="n">
        <x:f t="shared" ref="CR11:CR37" si="12">IF(AA11=0,VLOOKUP($AI11,$AI$73:$AQ$79,9),0)</x:f>
        <x:v>2</x:v>
      </x:c>
      <x:c r="CS11" s="149" t="n">
        <x:v>0</x:v>
      </x:c>
      <x:c r="CT11" s="149" t="n">
        <x:v>0</x:v>
      </x:c>
      <x:c r="CU11" s="149" t="n">
        <x:v>0</x:v>
      </x:c>
      <x:c r="CV11" s="149" t="n">
        <x:v>0</x:v>
      </x:c>
      <x:c r="CW11" s="149" t="n">
        <x:v>797.2970332769316</x:v>
      </x:c>
      <x:c r="CX11" s="149" t="n">
        <x:v>1</x:v>
      </x:c>
      <x:c r="CY11" s="149" t="n">
        <x:v>0.0005196005383224088</x:v>
      </x:c>
      <x:c r="CZ11" s="149" t="n">
        <x:v>22.605850833713063</x:v>
      </x:c>
      <x:c r="DA11" s="149" t="n">
        <x:v>0.9882135563492671</x:v>
      </x:c>
      <x:c r="DB11" s="149" t="n">
        <x:v>0.6489513677554516</x:v>
      </x:c>
      <x:c r="DC11" s="149" t="n">
        <x:v>1</x:v>
      </x:c>
      <x:c r="DD11" s="149" t="n">
        <x:v>0.988213556349267</x:v>
      </x:c>
      <x:c r="DE11" s="149" t="n">
        <x:v>0.9882135563492671</x:v>
      </x:c>
      <x:c r="DF11" s="149" t="n">
        <x:v>0.98821</x:v>
      </x:c>
      <x:c r="DG11" s="1210" t="n">
        <x:v>0.9921</x:v>
      </x:c>
      <x:c r="DH11" s="1210" t="n">
        <x:v>0.991</x:v>
      </x:c>
      <x:c r="DI11" s="149"/>
      <x:c r="DJ11" s="1255" t="n">
        <x:v>3</x:v>
      </x:c>
      <x:c r="DK11" s="2097" t="n">
        <x:v>46</x:v>
      </x:c>
      <x:c r="DL11" s="2098" t="n">
        <x:v>796.3954816901409</x:v>
      </x:c>
      <x:c r="DM11" s="2097" t="n">
        <x:v>82.5</x:v>
      </x:c>
      <x:c r="DN11" s="2099" t="n">
        <x:v>22.5</x:v>
      </x:c>
      <x:c r="DO11" s="2089"/>
      <x:c r="DP11" s="2100" t="n">
        <x:v>796.4</x:v>
      </x:c>
      <x:c r="DQ11" s="1861" t="n">
        <x:f t="shared" ref="DQ11:DQ37" si="13">IF(K11&lt;2,ROUND(LOOKUP(DJ11,$DR$73:$DT$78)*1.8,8),LOOKUP(DJ11,$DR$73:$DT$78))</x:f>
        <x:v>1</x:v>
      </x:c>
      <x:c r="DR11" s="1861" t="n">
        <x:f t="shared" ref="DR11:DR37" si="14">IF(K11&lt;2,ROUND(LOOKUP(DJ11,$DR$73:$DU$78)*1.8,8),LOOKUP(DJ11,$DR$73:$DU$78))</x:f>
        <x:v>1</x:v>
      </x:c>
      <x:c r="DS11" s="2101" t="n">
        <x:v>0.000001576657995</x:v>
      </x:c>
      <x:c r="DT11" s="2102" t="n">
        <x:v>1</x:v>
      </x:c>
      <x:c r="DU11" s="2103" t="n">
        <x:v>1.000001576657995</x:v>
      </x:c>
      <x:c r="DV11" s="2104" t="n">
        <x:v>0</x:v>
      </x:c>
    </x:row>
    <x:row r="12" ht="15.949999809265137" customHeight="1">
      <x:c r="A12" s="3196" t="str">
        <x:v>1 Stbd.</x:v>
      </x:c>
      <x:c r="B12" s="3197"/>
      <x:c r="C12" s="1829" t="n">
        <x:v>4</x:v>
      </x:c>
      <x:c r="D12" s="1830" t="n">
        <x:v>4</x:v>
      </x:c>
      <x:c r="E12" s="1098" t="n">
        <x:v>4126.321</x:v>
      </x:c>
      <x:c r="F12" s="3066" t="str">
        <x:v>N/F</x:v>
      </x:c>
      <x:c r="G12" s="3067"/>
      <x:c r="H12" s="1845" t="n">
        <x:v>0</x:v>
      </x:c>
      <x:c r="I12" s="3200" t="n">
        <x:f t="shared" ref="I12:I36" si="15">IF(E12&lt;&gt;"",ROUND((E12-H12)*6.289812,2),"")</x:f>
        <x:v>25953.78</x:v>
      </x:c>
      <x:c r="J12" s="3201"/>
      <x:c r="K12" s="1831" t="n">
        <x:v>29.7</x:v>
      </x:c>
      <x:c r="L12" s="2269" t="n">
        <x:f t="shared" ref="L12:L36" si="16">IF(E12&lt;&gt;"",ROUND(((T12*1.8)+32),1),"")</x:f>
        <x:v>75.9</x:v>
      </x:c>
      <x:c r="M12" s="849" t="n">
        <x:v>0</x:v>
      </x:c>
      <x:c r="N12" s="2272" t="n">
        <x:f t="shared" ref="N12:N36" si="17">IF(E12="","",IF(AND($N$10="1A",AJ12&gt;966),DG12,IF(AND($N$10="1B",AJ12&lt;966),DH12,IF($N$9="T-2004",DF12,DV12))))</x:f>
        <x:v>0.99294</x:v>
      </x:c>
      <x:c r="O12" s="3202" t="n">
        <x:v>25770.55</x:v>
      </x:c>
      <x:c r="P12" s="3203"/>
      <x:c r="Q12" s="285" t="n">
        <x:v>24.8</x:v>
      </x:c>
      <x:c r="R12" s="2094" t="n">
        <x:v>24.3</x:v>
      </x:c>
      <x:c r="S12" s="285" t="n">
        <x:v>24.1</x:v>
      </x:c>
      <x:c r="T12" s="2095" t="n">
        <x:f t="shared" ref="T12:T36" si="18">AVERAGE(Q12:S12)</x:f>
        <x:v>24.400000000000002</x:v>
      </x:c>
      <x:c r="U12" s="2096"/>
      <x:c r="V12" s="2096"/>
      <x:c r="W12" s="2096"/>
      <x:c r="X12" s="286" t="n">
        <x:f t="shared" ref="X12:X36" si="19">ROUND((1.000149926*$K12-1.199407795*0.001)/$K12,5)</x:f>
        <x:v>1.00011</x:v>
      </x:c>
      <x:c r="Y12" s="2095"/>
      <x:c r="Z12" s="1583" t="n">
        <x:f t="shared" ref="Z12:Z36" si="20">IF(E12="","",IF($K$10=60,O12*AD12,O12*K12*X12))</x:f>
        <x:v>3588.5490875</x:v>
      </x:c>
      <x:c r="AA12" s="1302" t="n">
        <x:f t="shared" ref="AA12:AA36" si="21">IF($L$10="°F",M12,M12/1.8)</x:f>
        <x:v>0</x:v>
      </x:c>
      <x:c r="AB12" s="1302" t="n">
        <x:f t="shared" ref="AB12:AB36" si="22">IF(E12="","",IF($L$10="°C",L12*1.8+32,ROUND(L12,1)))</x:f>
        <x:v>75.9</x:v>
      </x:c>
      <x:c r="AC12" s="1582" t="n">
        <x:f t="shared" ref="AC12:AC36" si="23">ROUND((141.3819577/($K12+131.5)-0.001199407795)*0.1564763335,5)</x:f>
        <x:v>0.13705</x:v>
      </x:c>
      <x:c r="AD12" s="1582" t="n">
        <x:f t="shared" ref="AD12:AD36" si="24">ROUND((141.3819577/($K12+131.5)-0.001199407795)*0.1589872949,5)</x:f>
        <x:v>0.13925</x:v>
      </x:c>
      <x:c r="AE12" s="1368" t="n">
        <x:f t="shared" ref="AE12:AE36" si="25">IF(E12="","",AC12*O12)</x:f>
        <x:v>3531.8538775</x:v>
      </x:c>
      <x:c r="AF12" s="149" t="n">
        <x:f t="shared" ref="AF12:AF36" si="26">IF(E12="","",O12*K12)</x:f>
        <x:v>765385.335</x:v>
      </x:c>
      <x:c r="AG12" s="149" t="n">
        <x:f t="shared" ref="AG12:AG36" si="27">IF(E12="","",L12*O12)</x:f>
        <x:v>1955984.745</x:v>
      </x:c>
      <x:c r="AH12" s="149" t="n">
        <x:v>0</x:v>
      </x:c>
      <x:c r="AI12" s="149" t="n">
        <x:f t="shared" ref="AI12:AI37" si="28">IF(AH$9="54a",1,IF(AH$9="54D",6,IF(AJ12&lt;=770.352,5,IF(AJ12&lt;=787.5195,4,IF(AJ12&lt;=838.3127,3,IF(AJ12&lt;=1163.5,2,))))))</x:f>
        <x:v>2</x:v>
      </x:c>
      <x:c r="AJ12" s="1584" t="n">
        <x:f t="shared" ref="AJ12:AJ37" si="29">IF($K$10=60,(141.5/(K12+131.5)*999.016),IF(AND(K12&lt;1,$K$10=60),K12*999.016,K12*1000))</x:f>
        <x:v>876.9278163771712</x:v>
      </x:c>
      <x:c r="AK12" s="1302" t="n">
        <x:f t="shared" ref="AK12:AK36" si="30">IF($L$10="°F",(AB12-32)/1.8,L12)</x:f>
        <x:v>24.388888888888893</x:v>
      </x:c>
      <x:c r="AL12" s="149" t="n">
        <x:f t="shared" ref="AL12:AL37" si="31">AK12/630</x:f>
        <x:v>0.03871252204585539</x:v>
      </x:c>
      <x:c r="AM12" s="149" t="n">
        <x:f t="shared" si="0"/>
        <x:v>75.91096991621221</x:v>
      </x:c>
      <x:c r="AN12" s="149" t="n">
        <x:f t="shared" si="1"/>
        <x:v>103.872</x:v>
      </x:c>
      <x:c r="AO12" s="149" t="n">
        <x:f t="shared" si="2"/>
        <x:v>0.2701</x:v>
      </x:c>
      <x:c r="AP12" s="149" t="n">
        <x:f t="shared" si="3"/>
        <x:v>0</x:v>
      </x:c>
      <x:c r="AQ12" s="149" t="n">
        <x:f t="shared" ref="AQ12:AQ37" si="32">IF(AA12=0,(0.01374979547/2*(($AN12/AJ12+$AO$11)*1/AJ12+$AP$11)),0)</x:f>
        <x:v>9.286178847383129e-7</x:v>
      </x:c>
      <x:c r="AR12" s="149" t="n">
        <x:f t="shared" ref="AR12:AR37" si="33">IF(AA12=0,(2*$AN$11+$AO$11*AJ12)/($AN$11+($AO$11+$AP$11*AJ12)*AJ12),0)</x:f>
        <x:v>2</x:v>
      </x:c>
      <x:c r="AS12" s="149" t="n">
        <x:f t="shared" ref="AS12:AS37" si="34">IF($AA12=0,ROUND(AJ12*(1+(EXP(AQ12*(1+0.8*AQ12))-1)/(1+AQ12*(1+1.6*AQ12)*AR12)),12),(AJ12*(EXP(0.5*$AA12*0.01374979547*(1+0.4*$AA12*0.01374979547)))))</x:f>
        <x:v>876.928630707496</x:v>
      </x:c>
      <x:c r="AT12" s="149" t="n">
        <x:f t="shared" ref="AT12:AT37" si="35">IF(AA12=0,($AN12/AS12+$AO12)*1/AS12+$AP12,AA12)</x:f>
        <x:v>0.00044308027191304627</x:v>
      </x:c>
      <x:c r="AU12" s="149" t="n">
        <x:f t="shared" ref="AU12:AU37" si="36">$AO$6-$AO$5</x:f>
        <x:v>0</x:v>
      </x:c>
      <x:c r="AV12" s="149" t="n">
        <x:f t="shared" ref="AV12:AV37" si="37">ROUND(EXP(-AT12*AU12*(1+0.8*AT12*(AU12+0.01374979547))),25)</x:f>
        <x:v>1</x:v>
      </x:c>
      <x:c r="AW12" s="149" t="n">
        <x:f t="shared" ref="AW12:AW37" si="38">EXP(-1.9947+0.00013427*AU12+((793920+2326*AU12)/AS12^2))</x:f>
        <x:v>0.38201346923225643</x:v>
      </x:c>
      <x:c r="AX12" s="1303" t="n">
        <x:f t="shared" ref="AX12:AX37" si="39">1/(1-10^-5*AW12*0)</x:f>
        <x:v>1</x:v>
      </x:c>
      <x:c r="AY12" s="149" t="n">
        <x:f t="shared" ref="AY12:AY37" si="40">ROUND(AX12*AV12,25)</x:f>
        <x:v>1</x:v>
      </x:c>
      <x:c r="AZ12" s="149" t="n">
        <x:f t="shared" ref="AZ12:AZ37" si="41">AY12*$AJ12</x:f>
        <x:v>876.9278163771712</x:v>
      </x:c>
      <x:c r="BA12" s="149" t="n">
        <x:f t="shared" ref="BA12:BA37" si="42">$AJ12-AZ12</x:f>
        <x:v>0</x:v>
      </x:c>
      <x:c r="BB12" s="149" t="n">
        <x:f t="shared" si="4"/>
        <x:v>1.3</x:v>
      </x:c>
      <x:c r="BC12" s="149" t="n">
        <x:f t="shared" ref="BC12:BC37" si="43">BA12/AY12</x:f>
        <x:v>0</x:v>
      </x:c>
      <x:c r="BD12" s="149" t="n">
        <x:f t="shared" ref="BD12:BD37" si="44">BB12*AT12*$AU12*(1+1.6*AT12*$AU12)</x:f>
        <x:v>0</x:v>
      </x:c>
      <x:c r="BE12" s="149" t="n">
        <x:f t="shared" ref="BE12:BE37" si="45">-(2*AX12*0*AW12*(7.9392+0.02326*AK12))/AS12^2</x:f>
        <x:v>0</x:v>
      </x:c>
      <x:c r="BF12" s="149" t="n">
        <x:f t="shared" ref="BF12:BF37" si="46">BC12/(1+BD12+BE12)</x:f>
        <x:v>0</x:v>
      </x:c>
      <x:c r="BG12" s="149" t="n">
        <x:f t="shared" ref="BG12:BG37" si="47">BF12+$AJ12</x:f>
        <x:v>876.9278163771712</x:v>
      </x:c>
      <x:c r="BH12" s="149" t="n">
        <x:f t="shared" ref="BH12:BH37" si="48">IF($AH$9="54a",1,IF($AH$9="54D",6,IF(BG12&lt;=770.352,5,IF(BG12&lt;=787.5195,4,IF(BG12&lt;=838.3127,3,IF(BG12&lt;=1163.5,2,))))))</x:f>
        <x:v>2</x:v>
      </x:c>
      <x:c r="BI12" s="149" t="n">
        <x:f t="shared" si="5"/>
        <x:v>103.872</x:v>
      </x:c>
      <x:c r="BJ12" s="149" t="n">
        <x:f t="shared" si="6"/>
        <x:v>0.2701</x:v>
      </x:c>
      <x:c r="BK12" s="149" t="n">
        <x:f t="shared" si="7"/>
        <x:v>0</x:v>
      </x:c>
      <x:c r="BL12" s="149" t="n">
        <x:f t="shared" ref="BL12:BL37" si="49">IF(AA12=0,(0.01374979547/2*((BI12/BG12+BJ12)*1/BG12+BK12)),0)</x:f>
        <x:v>0.000003046135248818407</x:v>
      </x:c>
      <x:c r="BM12" s="149" t="n">
        <x:f t="shared" ref="BM12:BM37" si="50">IF(AA12=0,(2*BI12+BJ12*BG12)/(BI12+(BJ12+BK12*BG12)*BG12),0)</x:f>
        <x:v>1.3048511667689486</x:v>
      </x:c>
      <x:c r="BN12" s="149" t="n">
        <x:f t="shared" ref="BN12:BN37" si="51">IF($AA12=0,ROUND(BG12*(1+(EXP(BL12*(1+0.8*BL12))-1)/(1+BL12*(1+1.6*BL12)*BM12)),12),(BG12*(EXP(0.5*$AA12*0.01374979547*(1+0.4*$AA12*0.01374979547)))))</x:f>
        <x:v>876.930487617864</x:v>
      </x:c>
      <x:c r="BO12" s="149" t="n">
        <x:f t="shared" ref="BO12:BO37" si="52">IF(AA12=0,($AN12/BN12+$AO12)*1/BN12+$AP12,AA12)</x:f>
        <x:v>0.0004430790476665116</x:v>
      </x:c>
      <x:c r="BP12" s="149" t="n">
        <x:f t="shared" ref="BP12:BP37" si="53">$AO$6-$AO$5</x:f>
        <x:v>0</x:v>
      </x:c>
      <x:c r="BQ12" s="149" t="n">
        <x:f t="shared" ref="BQ12:BQ37" si="54">EXP(-BO12*BP12*(1+0.8*BO12*(BP12+0.01374979547)))</x:f>
        <x:v>1</x:v>
      </x:c>
      <x:c r="BR12" s="149" t="n">
        <x:f t="shared" ref="BR12:BR37" si="55">EXP(-1.9947+0.00013427*BP12+((793920+2326*BP12)/BN12^2))</x:f>
        <x:v>0.38201179898303617</x:v>
      </x:c>
      <x:c r="BS12" s="149" t="n">
        <x:f t="shared" ref="BS12:BS37" si="56">1/(1-10^-5*BR12*0)</x:f>
        <x:v>1</x:v>
      </x:c>
      <x:c r="BT12" s="149" t="n">
        <x:f t="shared" ref="BT12:BT37" si="57">ROUND(BS12*BQ12,15)</x:f>
        <x:v>1</x:v>
      </x:c>
      <x:c r="BU12" s="149" t="n">
        <x:f t="shared" ref="BU12:BU37" si="58">BT12*BG12</x:f>
        <x:v>876.9278163771712</x:v>
      </x:c>
      <x:c r="BV12" s="149" t="n">
        <x:f t="shared" ref="BV12:BV37" si="59">$AJ12-BU12</x:f>
        <x:v>0</x:v>
      </x:c>
      <x:c r="BW12" s="149" t="n">
        <x:f t="shared" si="8"/>
        <x:v>0</x:v>
      </x:c>
      <x:c r="BX12" s="149" t="n">
        <x:f t="shared" ref="BX12:BX37" si="60">BV12/BT12</x:f>
        <x:v>0</x:v>
      </x:c>
      <x:c r="BY12" s="149" t="n">
        <x:f t="shared" ref="BY12:BY37" si="61">BW12*BO12*BP12*(1+1.6*BO12*BP12)</x:f>
        <x:v>0</x:v>
      </x:c>
      <x:c r="BZ12" s="149" t="n">
        <x:f t="shared" ref="BZ12:BZ37" si="62">-(2*BS12*0*BR12*(7.9392+0.02326*$AK12))/BN12^2</x:f>
        <x:v>0</x:v>
      </x:c>
      <x:c r="CA12" s="149" t="n">
        <x:f t="shared" ref="CA12:CA37" si="63">BX12/(1+BY12+BZ12)</x:f>
        <x:v>0</x:v>
      </x:c>
      <x:c r="CB12" s="149" t="n">
        <x:f t="shared" ref="CB12:CB37" si="64">CA12+BG12</x:f>
        <x:v>876.9278163771712</x:v>
      </x:c>
      <x:c r="CC12" s="149" t="n">
        <x:f t="shared" ref="CC12:CC37" si="65">IF($AH$9="54a",1,IF($AH$9="54D",6,IF(CB12&lt;=770.352,5,IF(CB12&lt;=787.5195,4,IF(CB12&lt;=838.3127,3,IF(CB12&lt;=1163.5,2,))))))</x:f>
        <x:v>2</x:v>
      </x:c>
      <x:c r="CD12" s="149" t="n">
        <x:f t="shared" si="9"/>
        <x:v>103.872</x:v>
      </x:c>
      <x:c r="CE12" s="149" t="n">
        <x:f t="shared" si="10"/>
        <x:v>0.2701</x:v>
      </x:c>
      <x:c r="CF12" s="149" t="n">
        <x:f t="shared" si="11"/>
        <x:v>0</x:v>
      </x:c>
      <x:c r="CG12" s="149" t="n">
        <x:f t="shared" ref="CG12:CG37" si="66">IF(AA12=0,(0.01374979547/2*((CD12/CB12+CE12)*1/CB12+CF12)),0)</x:f>
        <x:v>0.000003046135248818407</x:v>
      </x:c>
      <x:c r="CH12" s="149" t="n">
        <x:f t="shared" ref="CH12:CH37" si="67">IF(AA12=0,(2*CD12+CE12*CB12)/(CD12+(CE12+CF12*CB12)*CB12),0)</x:f>
        <x:v>1.3048511667689486</x:v>
      </x:c>
      <x:c r="CI12" s="149" t="n">
        <x:f t="shared" ref="CI12:CI37" si="68">IF($S$11=0,ROUND(CB12*(1+(EXP(CG12*(1+0.8*CG12))-1)/(1+CG12*(1+1.6*CG12)*CH12)),12),(CB12*(EXP(0.5*$AA12*0.01374979547*(1+0.4*$AA12*0.01374979547)))))</x:f>
        <x:v>876.9278163771712</x:v>
      </x:c>
      <x:c r="CJ12" s="149" t="n">
        <x:f t="shared" ref="CJ12:CJ37" si="69">IF(AA12=0,($AN12/CI12+$AO12)*1/CI12+$AP12,BO12)</x:f>
        <x:v>0.0004430808087967009</x:v>
      </x:c>
      <x:c r="CK12" s="149" t="n">
        <x:f t="shared" ref="CK12:CK37" si="70">$AO$6-$AO$5</x:f>
        <x:v>0</x:v>
      </x:c>
      <x:c r="CL12" s="149" t="n">
        <x:f t="shared" ref="CL12:CL37" si="71">EXP(-CJ12*CK12*(1+0.8*CJ12*(CK12+0.01374979547)))</x:f>
        <x:v>1</x:v>
      </x:c>
      <x:c r="CM12" s="149" t="n">
        <x:f t="shared" ref="CM12:CM37" si="72">EXP(-1.9947+0.00013427*CK12+((793920+2326*CK12)/CI12^2))</x:f>
        <x:v>0.3820142017097662</x:v>
      </x:c>
      <x:c r="CN12" s="149" t="n">
        <x:f t="shared" ref="CN12:CN37" si="73">1/(1-10^-5*CM12*0)</x:f>
        <x:v>1</x:v>
      </x:c>
      <x:c r="CO12" s="149" t="n">
        <x:f t="shared" ref="CO12:CO37" si="74">ROUND(CN12*CL12,15)</x:f>
        <x:v>1</x:v>
      </x:c>
      <x:c r="CP12" s="149" t="n">
        <x:f t="shared" ref="CP12:CP37" si="75">CO12*CB12</x:f>
        <x:v>876.9278163771712</x:v>
      </x:c>
      <x:c r="CQ12" s="149" t="n">
        <x:f t="shared" ref="CQ12:CQ37" si="76">$AJ12-CP12</x:f>
        <x:v>0</x:v>
      </x:c>
      <x:c r="CR12" s="149" t="n">
        <x:f t="shared" si="12"/>
        <x:v>1.3</x:v>
      </x:c>
      <x:c r="CS12" s="149" t="n">
        <x:f t="shared" ref="CS12:CS37" si="77">CQ12/CO12</x:f>
        <x:v>0</x:v>
      </x:c>
      <x:c r="CT12" s="149" t="n">
        <x:f t="shared" ref="CT12:CT37" si="78">CR12*CJ12*CK12*(1+1.6*CJ12*CK12)</x:f>
        <x:v>0</x:v>
      </x:c>
      <x:c r="CU12" s="149" t="n">
        <x:f t="shared" ref="CU12:CU37" si="79">-(2*CN12*0*CM12*(7.9392+0.02326*AK12))/CI12^2</x:f>
        <x:v>0</x:v>
      </x:c>
      <x:c r="CV12" s="149" t="n">
        <x:f t="shared" ref="CV12:CV37" si="80">CS12/(1+CT12+CU12)</x:f>
        <x:v>0</x:v>
      </x:c>
      <x:c r="CW12" s="149" t="n">
        <x:f t="shared" ref="CW12:CW37" si="81">CV12+CB12</x:f>
        <x:v>876.9278163771712</x:v>
      </x:c>
      <x:c r="CX12" s="149" t="n">
        <x:f t="shared" ref="CX12:CX37" si="82">EXP(-CJ12*CK12*(1+0.8*CJ12*(CK12+0.01374979547)))</x:f>
        <x:v>1</x:v>
      </x:c>
      <x:c r="CY12" s="149" t="n">
        <x:f t="shared" ref="CY12:CY37" si="83">CJ12</x:f>
        <x:v>0.0004430808087967009</x:v>
      </x:c>
      <x:c r="CZ12" s="149" t="n">
        <x:f t="shared" ref="CZ12:CZ37" si="84">AM12-$AO$5</x:f>
        <x:v>15.904095019239875</x:v>
      </x:c>
      <x:c r="DA12" s="149" t="n">
        <x:f t="shared" ref="DA12:DA37" si="85">EXP(-CY12*CZ12*(1+0.8*CY12*(CZ12+0.01374979547)))</x:f>
        <x:v>0.9929384909210026</x:v>
      </x:c>
      <x:c r="DB12" s="149" t="n">
        <x:f t="shared" ref="DB12:DB37" si="86">EXP(-1.9947+0.00013427*AM12+((793920+2326*AM12)/CW12^2))</x:f>
        <x:v>0.4855382693956092</x:v>
      </x:c>
      <x:c r="DC12" s="149" t="n">
        <x:f t="shared" ref="DC12:DC37" si="87">1/(1-10^-5*DB12*AH12)</x:f>
        <x:v>1</x:v>
      </x:c>
      <x:c r="DD12" s="149" t="n">
        <x:f t="shared" ref="DD12:DD37" si="88">ROUND(DC12*DA12,15)</x:f>
        <x:v>0.992938490921003</x:v>
      </x:c>
      <x:c r="DE12" s="149" t="n">
        <x:f t="shared" ref="DE12:DE37" si="89">DA12/CL12</x:f>
        <x:v>0.9929384909210026</x:v>
      </x:c>
      <x:c r="DF12" s="149" t="n">
        <x:f t="shared" ref="DF12:DF37" si="90">ROUND(DE12*DC12,5)</x:f>
        <x:v>0.99294</x:v>
      </x:c>
      <x:c r="DG12" s="1210" t="n">
        <x:f t="shared" ref="DG12:DG36" si="91">IF($L$10="°F",ROUND(1.0211326242-3.548988118*10^-4*L12+4.49881*10^-8*L12^2,4),ROUND(1.0094684142-6.33413410744*10^-4*L12+1.45710416212*10^-7*L12^2,4))</x:f>
        <x:v>0.9945</x:v>
      </x:c>
      <x:c r="DH12" s="1210" t="n">
        <x:f t="shared" ref="DH12:DH36" si="92">IF($L$10="°F",ROUND(1.02413769-4.0641418*10^-4*L12+6.79176*10^-8*L12^2,4),ROUND(1.0108020095-7.2343515319*10^-4*L12+2.1996598346*10^-7*L12^2,4))</x:f>
        <x:v>0.9937</x:v>
      </x:c>
      <x:c r="DI12" s="149"/>
      <x:c r="DJ12" s="1255" t="n">
        <x:f t="shared" ref="DJ12:DJ37" si="93">IF($AH$9="54a",1,IF($AH$9="54D",6,IF(DP12&lt;=770,2,IF(DP12&lt;=785,4,IF(DP12&lt;=838,3,IF(AND(DP12&gt;=838,DP12&lt;=1075),5))))))</x:f>
        <x:v>5</x:v>
      </x:c>
      <x:c r="DK12" s="2097" t="n">
        <x:f t="shared" ref="DK12:DK37" si="94">IF($K$10=60,(INT((K12*2)+0.5)/2),K12)</x:f>
        <x:v>29.5</x:v>
      </x:c>
      <x:c r="DL12" s="2098" t="n">
        <x:f t="shared" ref="DL12:DL37" si="95">IF(DK12&lt;2,K12*1000,141.5/(DK12+131.5)*999.012)</x:f>
        <x:v>878.013652173913</x:v>
      </x:c>
      <x:c r="DM12" s="2097" t="n">
        <x:f t="shared" ref="DM12:DM36" si="96">IF($K$10=60,INT((L12*2)+0.5)/2,INT((L12*4)+0.5)/4)</x:f>
        <x:v>76</x:v>
      </x:c>
      <x:c r="DN12" s="2099" t="n">
        <x:f t="shared" ref="DN12:DN37" si="97">IF(K12&lt;2,DM12-15,DM12-60)</x:f>
        <x:v>16</x:v>
      </x:c>
      <x:c r="DO12" s="2089"/>
      <x:c r="DP12" s="2100" t="n">
        <x:f t="shared" ref="DP12:DP37" si="98">ROUND(DL12,2)</x:f>
        <x:v>878.01</x:v>
      </x:c>
      <x:c r="DQ12" s="1861" t="n">
        <x:f t="shared" si="13"/>
        <x:v>103.872</x:v>
      </x:c>
      <x:c r="DR12" s="1861" t="n">
        <x:f t="shared" si="14"/>
        <x:v>0.2701</x:v>
      </x:c>
      <x:c r="DS12" s="2101" t="n">
        <x:f t="shared" ref="DS12:DS37" si="99">IF(DR12&gt;1,DR12/DP12^2,ROUND(DQ12/DP12^2,18))</x:f>
        <x:v>0.00013474093889</x:v>
      </x:c>
      <x:c r="DT12" s="2102" t="n">
        <x:f t="shared" ref="DT12:DT37" si="100">IF(DR12&gt;=1,DQ12,ROUND(DR12/DP12,16))</x:f>
        <x:v>0.000307627475769</x:v>
      </x:c>
      <x:c r="DU12" s="2103" t="n">
        <x:f t="shared" ref="DU12:DU37" si="101">ROUND(DT12+DS12,61)</x:f>
        <x:v>0.000442368414659</x:v>
      </x:c>
      <x:c r="DV12" s="2104" t="n">
        <x:v>0.9929</x:v>
      </x:c>
    </x:row>
    <x:row r="13" ht="15.949999809265137" customHeight="1">
      <x:c r="A13" s="3196" t="str">
        <x:v>2 Port </x:v>
      </x:c>
      <x:c r="B13" s="3197"/>
      <x:c r="C13" s="1829" t="n">
        <x:v>4</x:v>
      </x:c>
      <x:c r="D13" s="1830" t="n">
        <x:f t="shared" ref="D13" si="102">+C13</x:f>
        <x:v>4</x:v>
      </x:c>
      <x:c r="E13" s="1098" t="n">
        <x:v>1</x:v>
      </x:c>
      <x:c r="F13" s="3066" t="str">
        <x:v>N/F</x:v>
      </x:c>
      <x:c r="G13" s="3067"/>
      <x:c r="H13" s="1845" t="n">
        <x:v>0</x:v>
      </x:c>
      <x:c r="I13" s="3200" t="n">
        <x:f t="shared" si="15"/>
        <x:v>6.29</x:v>
      </x:c>
      <x:c r="J13" s="3201"/>
      <x:c r="K13" s="1831" t="n">
        <x:v>19.6</x:v>
      </x:c>
      <x:c r="L13" s="2269" t="n">
        <x:f t="shared" si="16"/>
        <x:v>76.9</x:v>
      </x:c>
      <x:c r="M13" s="849" t="n">
        <x:v>0</x:v>
      </x:c>
      <x:c r="N13" s="2272" t="n">
        <x:f t="shared" si="17"/>
        <x:v>0.9931</x:v>
      </x:c>
      <x:c r="O13" s="3202" t="n">
        <x:f t="shared" ref="O13:O36" si="103">IF(N13&lt;&gt;"",ROUND(I13*N13,2),"")</x:f>
        <x:v>6.25</x:v>
      </x:c>
      <x:c r="P13" s="3203"/>
      <x:c r="Q13" s="285" t="n">
        <x:v>25.3</x:v>
      </x:c>
      <x:c r="R13" s="2094" t="n">
        <x:v>24.9</x:v>
      </x:c>
      <x:c r="S13" s="2105" t="n">
        <x:v>24.6</x:v>
      </x:c>
      <x:c r="T13" s="2095" t="n">
        <x:f t="shared" si="18"/>
        <x:v>24.933333333333337</x:v>
      </x:c>
      <x:c r="U13" s="2096"/>
      <x:c r="V13" s="2096"/>
      <x:c r="W13" s="2096"/>
      <x:c r="X13" s="286" t="n">
        <x:f t="shared" si="19"/>
        <x:v>1.00009</x:v>
      </x:c>
      <x:c r="Y13" s="2095"/>
      <x:c r="Z13" s="1583" t="n">
        <x:f t="shared" si="20"/>
        <x:v>0.9285625000000001</x:v>
      </x:c>
      <x:c r="AA13" s="1302" t="n">
        <x:f t="shared" si="21"/>
        <x:v>0</x:v>
      </x:c>
      <x:c r="AB13" s="1302" t="n">
        <x:f t="shared" si="22"/>
        <x:v>76.9</x:v>
      </x:c>
      <x:c r="AC13" s="1582" t="n">
        <x:f t="shared" si="23"/>
        <x:v>0.14622</x:v>
      </x:c>
      <x:c r="AD13" s="1582" t="n">
        <x:f t="shared" si="24"/>
        <x:v>0.14857</x:v>
      </x:c>
      <x:c r="AE13" s="1368" t="n">
        <x:f t="shared" si="25"/>
        <x:v>0.9138749999999999</x:v>
      </x:c>
      <x:c r="AF13" s="149" t="n">
        <x:f t="shared" si="26"/>
        <x:v>122.50000000000001</x:v>
      </x:c>
      <x:c r="AG13" s="149" t="n">
        <x:f t="shared" si="27"/>
        <x:v>480.62500000000006</x:v>
      </x:c>
      <x:c r="AH13" s="149"/>
      <x:c r="AI13" s="149" t="n">
        <x:f t="shared" si="28"/>
        <x:v>2</x:v>
      </x:c>
      <x:c r="AJ13" s="1584" t="n">
        <x:f t="shared" si="29"/>
        <x:v>935.5444341495698</x:v>
      </x:c>
      <x:c r="AK13" s="1302" t="n">
        <x:f t="shared" si="30"/>
        <x:v>24.944444444444446</x:v>
      </x:c>
      <x:c r="AL13" s="149" t="n">
        <x:f t="shared" si="31"/>
        <x:v>0.03959435626102293</x:v>
      </x:c>
      <x:c r="AM13" s="149" t="n">
        <x:f t="shared" si="0"/>
        <x:v>76.91123098364031</x:v>
      </x:c>
      <x:c r="AN13" s="149" t="n">
        <x:f t="shared" si="1"/>
        <x:v>103.872</x:v>
      </x:c>
      <x:c r="AO13" s="149" t="n">
        <x:f t="shared" si="2"/>
        <x:v>0.2701</x:v>
      </x:c>
      <x:c r="AP13" s="149" t="n">
        <x:f t="shared" si="3"/>
        <x:v>0</x:v>
      </x:c>
      <x:c r="AQ13" s="149" t="n">
        <x:f t="shared" si="32"/>
        <x:v>8.158980543033414e-7</x:v>
      </x:c>
      <x:c r="AR13" s="149" t="n">
        <x:f t="shared" si="33"/>
        <x:v>2</x:v>
      </x:c>
      <x:c r="AS13" s="149" t="n">
        <x:f t="shared" si="34"/>
        <x:v>935.545197458017</x:v>
      </x:c>
      <x:c r="AT13" s="149" t="n">
        <x:f t="shared" si="35"/>
        <x:v>0.00040738631194030516</x:v>
      </x:c>
      <x:c r="AU13" s="149" t="n">
        <x:f t="shared" si="36"/>
        <x:v>0</x:v>
      </x:c>
      <x:c r="AV13" s="149" t="n">
        <x:f t="shared" si="37"/>
        <x:v>1</x:v>
      </x:c>
      <x:c r="AW13" s="149" t="n">
        <x:f t="shared" si="38"/>
        <x:v>0.33701877088053206</x:v>
      </x:c>
      <x:c r="AX13" s="1303" t="n">
        <x:f t="shared" si="39"/>
        <x:v>1</x:v>
      </x:c>
      <x:c r="AY13" s="149" t="n">
        <x:f t="shared" si="40"/>
        <x:v>1</x:v>
      </x:c>
      <x:c r="AZ13" s="149" t="n">
        <x:f t="shared" si="41"/>
        <x:v>935.5444341495698</x:v>
      </x:c>
      <x:c r="BA13" s="149" t="n">
        <x:f t="shared" si="42"/>
        <x:v>0</x:v>
      </x:c>
      <x:c r="BB13" s="149" t="n">
        <x:f t="shared" si="4"/>
        <x:v>1.3</x:v>
      </x:c>
      <x:c r="BC13" s="149" t="n">
        <x:f t="shared" si="43"/>
        <x:v>0</x:v>
      </x:c>
      <x:c r="BD13" s="149" t="n">
        <x:f t="shared" si="44"/>
        <x:v>0</x:v>
      </x:c>
      <x:c r="BE13" s="149" t="n">
        <x:f t="shared" si="45"/>
        <x:v>0</x:v>
      </x:c>
      <x:c r="BF13" s="149" t="n">
        <x:f t="shared" si="46"/>
        <x:v>0</x:v>
      </x:c>
      <x:c r="BG13" s="149" t="n">
        <x:f t="shared" si="47"/>
        <x:v>935.5444341495698</x:v>
      </x:c>
      <x:c r="BH13" s="149" t="n">
        <x:f t="shared" si="48"/>
        <x:v>2</x:v>
      </x:c>
      <x:c r="BI13" s="149" t="n">
        <x:f t="shared" si="5"/>
        <x:v>103.872</x:v>
      </x:c>
      <x:c r="BJ13" s="149" t="n">
        <x:f t="shared" si="6"/>
        <x:v>0.2701</x:v>
      </x:c>
      <x:c r="BK13" s="149" t="n">
        <x:f t="shared" si="7"/>
        <x:v>0</x:v>
      </x:c>
      <x:c r="BL13" s="149" t="n">
        <x:f t="shared" si="49"/>
        <x:v>0.000002800742184033504</x:v>
      </x:c>
      <x:c r="BM13" s="149" t="n">
        <x:f t="shared" si="50"/>
        <x:v>1.2913149446438235</x:v>
      </x:c>
      <x:c r="BN13" s="149" t="n">
        <x:f t="shared" si="51"/>
        <x:v>935.547054368395</x:v>
      </x:c>
      <x:c r="BO13" s="149" t="n">
        <x:f t="shared" si="52"/>
        <x:v>0.0004073852677884448</x:v>
      </x:c>
      <x:c r="BP13" s="149" t="n">
        <x:f t="shared" si="53"/>
        <x:v>0</x:v>
      </x:c>
      <x:c r="BQ13" s="149" t="n">
        <x:f t="shared" si="54"/>
        <x:v>1</x:v>
      </x:c>
      <x:c r="BR13" s="149" t="n">
        <x:f t="shared" si="55"/>
        <x:v>0.33701755733695477</x:v>
      </x:c>
      <x:c r="BS13" s="149" t="n">
        <x:f t="shared" si="56"/>
        <x:v>1</x:v>
      </x:c>
      <x:c r="BT13" s="149" t="n">
        <x:f t="shared" si="57"/>
        <x:v>1</x:v>
      </x:c>
      <x:c r="BU13" s="149" t="n">
        <x:f t="shared" si="58"/>
        <x:v>935.5444341495698</x:v>
      </x:c>
      <x:c r="BV13" s="149" t="n">
        <x:f t="shared" si="59"/>
        <x:v>0</x:v>
      </x:c>
      <x:c r="BW13" s="149" t="n">
        <x:f t="shared" si="8"/>
        <x:v>0</x:v>
      </x:c>
      <x:c r="BX13" s="149" t="n">
        <x:f t="shared" si="60"/>
        <x:v>0</x:v>
      </x:c>
      <x:c r="BY13" s="149" t="n">
        <x:f t="shared" si="61"/>
        <x:v>0</x:v>
      </x:c>
      <x:c r="BZ13" s="149" t="n">
        <x:f t="shared" si="62"/>
        <x:v>0</x:v>
      </x:c>
      <x:c r="CA13" s="149" t="n">
        <x:f t="shared" si="63"/>
        <x:v>0</x:v>
      </x:c>
      <x:c r="CB13" s="149" t="n">
        <x:f t="shared" si="64"/>
        <x:v>935.5444341495698</x:v>
      </x:c>
      <x:c r="CC13" s="149" t="n">
        <x:f t="shared" si="65"/>
        <x:v>2</x:v>
      </x:c>
      <x:c r="CD13" s="149" t="n">
        <x:f t="shared" si="9"/>
        <x:v>103.872</x:v>
      </x:c>
      <x:c r="CE13" s="149" t="n">
        <x:f t="shared" si="10"/>
        <x:v>0.2701</x:v>
      </x:c>
      <x:c r="CF13" s="149" t="n">
        <x:f t="shared" si="11"/>
        <x:v>0</x:v>
      </x:c>
      <x:c r="CG13" s="149" t="n">
        <x:f t="shared" si="66"/>
        <x:v>0.000002800742184033504</x:v>
      </x:c>
      <x:c r="CH13" s="149" t="n">
        <x:f t="shared" si="67"/>
        <x:v>1.2913149446438235</x:v>
      </x:c>
      <x:c r="CI13" s="149" t="n">
        <x:f t="shared" si="68"/>
        <x:v>935.5444341495698</x:v>
      </x:c>
      <x:c r="CJ13" s="149" t="n">
        <x:f t="shared" si="69"/>
        <x:v>0.0004073867411547037</x:v>
      </x:c>
      <x:c r="CK13" s="149" t="n">
        <x:f t="shared" si="70"/>
        <x:v>0</x:v>
      </x:c>
      <x:c r="CL13" s="149" t="n">
        <x:f t="shared" si="71"/>
        <x:v>1</x:v>
      </x:c>
      <x:c r="CM13" s="149" t="n">
        <x:f t="shared" si="72"/>
        <x:v>0.33701926972760576</x:v>
      </x:c>
      <x:c r="CN13" s="149" t="n">
        <x:f t="shared" si="73"/>
        <x:v>1</x:v>
      </x:c>
      <x:c r="CO13" s="149" t="n">
        <x:f t="shared" si="74"/>
        <x:v>1</x:v>
      </x:c>
      <x:c r="CP13" s="149" t="n">
        <x:f t="shared" si="75"/>
        <x:v>935.5444341495698</x:v>
      </x:c>
      <x:c r="CQ13" s="149" t="n">
        <x:f t="shared" si="76"/>
        <x:v>0</x:v>
      </x:c>
      <x:c r="CR13" s="149" t="n">
        <x:f t="shared" si="12"/>
        <x:v>1.3</x:v>
      </x:c>
      <x:c r="CS13" s="149" t="n">
        <x:f t="shared" si="77"/>
        <x:v>0</x:v>
      </x:c>
      <x:c r="CT13" s="149" t="n">
        <x:f t="shared" si="78"/>
        <x:v>0</x:v>
      </x:c>
      <x:c r="CU13" s="149" t="n">
        <x:f t="shared" si="79"/>
        <x:v>0</x:v>
      </x:c>
      <x:c r="CV13" s="149" t="n">
        <x:f t="shared" si="80"/>
        <x:v>0</x:v>
      </x:c>
      <x:c r="CW13" s="149" t="n">
        <x:f t="shared" si="81"/>
        <x:v>935.5444341495698</x:v>
      </x:c>
      <x:c r="CX13" s="149" t="n">
        <x:f t="shared" si="82"/>
        <x:v>1</x:v>
      </x:c>
      <x:c r="CY13" s="149" t="n">
        <x:f t="shared" si="83"/>
        <x:v>0.0004073867411547037</x:v>
      </x:c>
      <x:c r="CZ13" s="149" t="n">
        <x:f t="shared" si="84"/>
        <x:v>16.904356086667974</x:v>
      </x:c>
      <x:c r="DA13" s="149" t="n">
        <x:f t="shared" si="85"/>
        <x:v>0.993099337951505</x:v>
      </x:c>
      <x:c r="DB13" s="149" t="n">
        <x:f t="shared" si="86"/>
        <x:v>0.4177412210184394</x:v>
      </x:c>
      <x:c r="DC13" s="149" t="n">
        <x:f t="shared" si="87"/>
        <x:v>1</x:v>
      </x:c>
      <x:c r="DD13" s="149" t="n">
        <x:f t="shared" si="88"/>
        <x:v>0.993099337951505</x:v>
      </x:c>
      <x:c r="DE13" s="149" t="n">
        <x:f t="shared" si="89"/>
        <x:v>0.993099337951505</x:v>
      </x:c>
      <x:c r="DF13" s="149" t="n">
        <x:f t="shared" si="90"/>
        <x:v>0.9931</x:v>
      </x:c>
      <x:c r="DG13" s="1210" t="n">
        <x:f t="shared" si="91"/>
        <x:v>0.9941</x:v>
      </x:c>
      <x:c r="DH13" s="1210" t="n">
        <x:f t="shared" si="92"/>
        <x:v>0.9933</x:v>
      </x:c>
      <x:c r="DI13" s="149"/>
      <x:c r="DJ13" s="1255" t="n">
        <x:f t="shared" si="93"/>
        <x:v>5</x:v>
      </x:c>
      <x:c r="DK13" s="2097" t="n">
        <x:f t="shared" si="94"/>
        <x:v>19.5</x:v>
      </x:c>
      <x:c r="DL13" s="2098" t="n">
        <x:f t="shared" si="95"/>
        <x:v>936.160251655629</x:v>
      </x:c>
      <x:c r="DM13" s="2097" t="n">
        <x:f t="shared" si="96"/>
        <x:v>77</x:v>
      </x:c>
      <x:c r="DN13" s="2099" t="n">
        <x:f t="shared" si="97"/>
        <x:v>17</x:v>
      </x:c>
      <x:c r="DO13" s="2089"/>
      <x:c r="DP13" s="2100" t="n">
        <x:f t="shared" si="98"/>
        <x:v>936.16</x:v>
      </x:c>
      <x:c r="DQ13" s="1861" t="n">
        <x:f t="shared" si="13"/>
        <x:v>103.872</x:v>
      </x:c>
      <x:c r="DR13" s="1861" t="n">
        <x:f t="shared" si="14"/>
        <x:v>0.2701</x:v>
      </x:c>
      <x:c r="DS13" s="2101" t="n">
        <x:f t="shared" si="99"/>
        <x:v>0.000118521825586056</x:v>
      </x:c>
      <x:c r="DT13" s="2102" t="n">
        <x:f t="shared" si="100"/>
        <x:v>0.0002885190565715</x:v>
      </x:c>
      <x:c r="DU13" s="2103" t="n">
        <x:f t="shared" si="101"/>
        <x:v>0.000407040882157556</x:v>
      </x:c>
      <x:c r="DV13" s="2104" t="n">
        <x:f t="shared" ref="DV13:DV37" si="104">ROUND(EXP(-DU13*DN13*(1+0.8*DU13*DN13)),4)</x:f>
        <x:v>0.9931</x:v>
      </x:c>
    </x:row>
    <x:row r="14" ht="15.949999809265137" customHeight="1">
      <x:c r="A14" s="3196"/>
      <x:c r="B14" s="3197"/>
      <x:c r="C14" s="287"/>
      <x:c r="D14" s="296"/>
      <x:c r="E14" s="1098"/>
      <x:c r="F14" s="3198"/>
      <x:c r="G14" s="3199"/>
      <x:c r="H14" s="1847"/>
      <x:c r="I14" s="3200">
        <x:f t="shared" si="15"/>
      </x:c>
      <x:c r="J14" s="3201"/>
      <x:c r="K14" s="323"/>
      <x:c r="L14" s="2269">
        <x:f t="shared" si="16"/>
      </x:c>
      <x:c r="M14" s="849"/>
      <x:c r="N14" s="2272">
        <x:f t="shared" si="17"/>
      </x:c>
      <x:c r="O14" s="3202">
        <x:f t="shared" si="103"/>
      </x:c>
      <x:c r="P14" s="3203"/>
      <x:c r="Q14" s="285" t="n">
        <x:v>25.1</x:v>
      </x:c>
      <x:c r="R14" s="2094" t="n">
        <x:v>24.9</x:v>
      </x:c>
      <x:c r="S14" s="2105" t="n">
        <x:v>24.6</x:v>
      </x:c>
      <x:c r="T14" s="2095" t="n">
        <x:f t="shared" si="18"/>
        <x:v>24.866666666666664</x:v>
      </x:c>
      <x:c r="U14" s="2096"/>
      <x:c r="V14" s="2096"/>
      <x:c r="W14" s="2096"/>
      <x:c r="X14" s="286" t="str">
        <x:f t="shared" si="19"/>
        <x:v>#DIV/0!</x:v>
      </x:c>
      <x:c r="Y14" s="2095"/>
      <x:c r="Z14" s="1583">
        <x:f t="shared" si="20"/>
      </x:c>
      <x:c r="AA14" s="1302" t="n">
        <x:f t="shared" si="21"/>
        <x:v>0</x:v>
      </x:c>
      <x:c r="AB14" s="1302">
        <x:f t="shared" si="22"/>
      </x:c>
      <x:c r="AC14" s="1582" t="n">
        <x:f t="shared" si="23"/>
        <x:v>0.16805</x:v>
      </x:c>
      <x:c r="AD14" s="1582" t="n">
        <x:f t="shared" si="24"/>
        <x:v>0.17074</x:v>
      </x:c>
      <x:c r="AE14" s="1368">
        <x:f t="shared" si="25"/>
      </x:c>
      <x:c r="AF14" s="149">
        <x:f t="shared" si="26"/>
      </x:c>
      <x:c r="AG14" s="149">
        <x:f t="shared" si="27"/>
      </x:c>
      <x:c r="AH14" s="149" t="n">
        <x:v>0</x:v>
      </x:c>
      <x:c r="AI14" s="149" t="n">
        <x:f t="shared" si="28"/>
        <x:v>2</x:v>
      </x:c>
      <x:c r="AJ14" s="1584" t="n">
        <x:f t="shared" si="29"/>
        <x:v>1074.9867984790874</x:v>
      </x:c>
      <x:c r="AK14" s="1302" t="str">
        <x:f t="shared" si="30"/>
        <x:v>#VALUE!</x:v>
      </x:c>
      <x:c r="AL14" s="149" t="str">
        <x:f t="shared" si="31"/>
        <x:v>#VALUE!</x:v>
      </x:c>
      <x:c r="AM14" s="149" t="str">
        <x:f t="shared" si="0"/>
        <x:v>#VALUE!</x:v>
      </x:c>
      <x:c r="AN14" s="149" t="n">
        <x:f t="shared" si="1"/>
        <x:v>103.872</x:v>
      </x:c>
      <x:c r="AO14" s="149" t="n">
        <x:f t="shared" si="2"/>
        <x:v>0.2701</x:v>
      </x:c>
      <x:c r="AP14" s="149" t="n">
        <x:f t="shared" si="3"/>
        <x:v>0</x:v>
      </x:c>
      <x:c r="AQ14" s="149" t="n">
        <x:f t="shared" si="32"/>
        <x:v>6.17957310608021e-7</x:v>
      </x:c>
      <x:c r="AR14" s="149" t="n">
        <x:f t="shared" si="33"/>
        <x:v>2</x:v>
      </x:c>
      <x:c r="AS14" s="149" t="n">
        <x:f t="shared" si="34"/>
        <x:v>1074.98746277475</x:v>
      </x:c>
      <x:c r="AT14" s="149" t="n">
        <x:f t="shared" si="35"/>
        <x:v>0.0003411446699475294</x:v>
      </x:c>
      <x:c r="AU14" s="149" t="n">
        <x:f t="shared" si="36"/>
        <x:v>0</x:v>
      </x:c>
      <x:c r="AV14" s="149" t="n">
        <x:f t="shared" si="37"/>
        <x:v>1</x:v>
      </x:c>
      <x:c r="AW14" s="149" t="n">
        <x:f t="shared" si="38"/>
        <x:v>0.2704470069133532</x:v>
      </x:c>
      <x:c r="AX14" s="1303" t="n">
        <x:f t="shared" si="39"/>
        <x:v>1</x:v>
      </x:c>
      <x:c r="AY14" s="149" t="n">
        <x:f t="shared" si="40"/>
        <x:v>1</x:v>
      </x:c>
      <x:c r="AZ14" s="149" t="n">
        <x:f t="shared" si="41"/>
        <x:v>1074.9867984790874</x:v>
      </x:c>
      <x:c r="BA14" s="149" t="n">
        <x:f t="shared" si="42"/>
        <x:v>0</x:v>
      </x:c>
      <x:c r="BB14" s="149" t="n">
        <x:f t="shared" si="4"/>
        <x:v>1.3</x:v>
      </x:c>
      <x:c r="BC14" s="149" t="n">
        <x:f t="shared" si="43"/>
        <x:v>0</x:v>
      </x:c>
      <x:c r="BD14" s="149" t="n">
        <x:f t="shared" si="44"/>
        <x:v>0</x:v>
      </x:c>
      <x:c r="BE14" s="149" t="str">
        <x:f t="shared" si="45"/>
        <x:v>#VALUE!</x:v>
      </x:c>
      <x:c r="BF14" s="149" t="str">
        <x:f t="shared" si="46"/>
        <x:v>#VALUE!</x:v>
      </x:c>
      <x:c r="BG14" s="149" t="str">
        <x:f t="shared" si="47"/>
        <x:v>#VALUE!</x:v>
      </x:c>
      <x:c r="BH14" s="149" t="str">
        <x:f t="shared" si="48"/>
        <x:v>#VALUE!</x:v>
      </x:c>
      <x:c r="BI14" s="149" t="str">
        <x:f t="shared" si="5"/>
        <x:v>#VALUE!</x:v>
      </x:c>
      <x:c r="BJ14" s="149" t="str">
        <x:f t="shared" si="6"/>
        <x:v>#VALUE!</x:v>
      </x:c>
      <x:c r="BK14" s="149" t="str">
        <x:f t="shared" si="7"/>
        <x:v>#VALUE!</x:v>
      </x:c>
      <x:c r="BL14" s="149" t="str">
        <x:f t="shared" si="49"/>
        <x:v>#VALUE!</x:v>
      </x:c>
      <x:c r="BM14" s="149" t="str">
        <x:f t="shared" si="50"/>
        <x:v>#VALUE!</x:v>
      </x:c>
      <x:c r="BN14" s="149" t="str">
        <x:f t="shared" si="51"/>
        <x:v>#VALUE!</x:v>
      </x:c>
      <x:c r="BO14" s="149" t="str">
        <x:f t="shared" si="52"/>
        <x:v>#VALUE!</x:v>
      </x:c>
      <x:c r="BP14" s="149" t="n">
        <x:f t="shared" si="53"/>
        <x:v>0</x:v>
      </x:c>
      <x:c r="BQ14" s="149" t="str">
        <x:f t="shared" si="54"/>
        <x:v>#VALUE!</x:v>
      </x:c>
      <x:c r="BR14" s="149" t="str">
        <x:f t="shared" si="55"/>
        <x:v>#VALUE!</x:v>
      </x:c>
      <x:c r="BS14" s="149" t="str">
        <x:f t="shared" si="56"/>
        <x:v>#VALUE!</x:v>
      </x:c>
      <x:c r="BT14" s="149" t="str">
        <x:f t="shared" si="57"/>
        <x:v>#VALUE!</x:v>
      </x:c>
      <x:c r="BU14" s="149" t="str">
        <x:f t="shared" si="58"/>
        <x:v>#VALUE!</x:v>
      </x:c>
      <x:c r="BV14" s="149" t="str">
        <x:f t="shared" si="59"/>
        <x:v>#VALUE!</x:v>
      </x:c>
      <x:c r="BW14" s="149" t="n">
        <x:f t="shared" si="8"/>
        <x:v>0</x:v>
      </x:c>
      <x:c r="BX14" s="149" t="str">
        <x:f t="shared" si="60"/>
        <x:v>#VALUE!</x:v>
      </x:c>
      <x:c r="BY14" s="149" t="str">
        <x:f t="shared" si="61"/>
        <x:v>#VALUE!</x:v>
      </x:c>
      <x:c r="BZ14" s="149" t="str">
        <x:f t="shared" si="62"/>
        <x:v>#VALUE!</x:v>
      </x:c>
      <x:c r="CA14" s="149" t="str">
        <x:f t="shared" si="63"/>
        <x:v>#VALUE!</x:v>
      </x:c>
      <x:c r="CB14" s="149" t="str">
        <x:f t="shared" si="64"/>
        <x:v>#VALUE!</x:v>
      </x:c>
      <x:c r="CC14" s="149" t="str">
        <x:f t="shared" si="65"/>
        <x:v>#VALUE!</x:v>
      </x:c>
      <x:c r="CD14" s="149" t="str">
        <x:f t="shared" si="9"/>
        <x:v>#VALUE!</x:v>
      </x:c>
      <x:c r="CE14" s="149" t="str">
        <x:f t="shared" si="10"/>
        <x:v>#VALUE!</x:v>
      </x:c>
      <x:c r="CF14" s="149" t="str">
        <x:f t="shared" si="11"/>
        <x:v>#VALUE!</x:v>
      </x:c>
      <x:c r="CG14" s="149" t="str">
        <x:f t="shared" si="66"/>
        <x:v>#VALUE!</x:v>
      </x:c>
      <x:c r="CH14" s="149" t="str">
        <x:f t="shared" si="67"/>
        <x:v>#VALUE!</x:v>
      </x:c>
      <x:c r="CI14" s="149" t="str">
        <x:f t="shared" si="68"/>
        <x:v>#VALUE!</x:v>
      </x:c>
      <x:c r="CJ14" s="149" t="str">
        <x:f t="shared" si="69"/>
        <x:v>#VALUE!</x:v>
      </x:c>
      <x:c r="CK14" s="149" t="n">
        <x:f t="shared" si="70"/>
        <x:v>0</x:v>
      </x:c>
      <x:c r="CL14" s="149" t="str">
        <x:f t="shared" si="71"/>
        <x:v>#VALUE!</x:v>
      </x:c>
      <x:c r="CM14" s="149" t="str">
        <x:f t="shared" si="72"/>
        <x:v>#VALUE!</x:v>
      </x:c>
      <x:c r="CN14" s="149" t="str">
        <x:f t="shared" si="73"/>
        <x:v>#VALUE!</x:v>
      </x:c>
      <x:c r="CO14" s="149" t="str">
        <x:f t="shared" si="74"/>
        <x:v>#VALUE!</x:v>
      </x:c>
      <x:c r="CP14" s="149" t="str">
        <x:f t="shared" si="75"/>
        <x:v>#VALUE!</x:v>
      </x:c>
      <x:c r="CQ14" s="149" t="str">
        <x:f t="shared" si="76"/>
        <x:v>#VALUE!</x:v>
      </x:c>
      <x:c r="CR14" s="149" t="n">
        <x:f t="shared" si="12"/>
        <x:v>1.3</x:v>
      </x:c>
      <x:c r="CS14" s="149" t="str">
        <x:f t="shared" si="77"/>
        <x:v>#VALUE!</x:v>
      </x:c>
      <x:c r="CT14" s="149" t="str">
        <x:f t="shared" si="78"/>
        <x:v>#VALUE!</x:v>
      </x:c>
      <x:c r="CU14" s="149" t="str">
        <x:f t="shared" si="79"/>
        <x:v>#VALUE!</x:v>
      </x:c>
      <x:c r="CV14" s="149" t="str">
        <x:f t="shared" si="80"/>
        <x:v>#VALUE!</x:v>
      </x:c>
      <x:c r="CW14" s="149" t="str">
        <x:f t="shared" si="81"/>
        <x:v>#VALUE!</x:v>
      </x:c>
      <x:c r="CX14" s="149" t="str">
        <x:f t="shared" si="82"/>
        <x:v>#VALUE!</x:v>
      </x:c>
      <x:c r="CY14" s="149" t="str">
        <x:f t="shared" si="83"/>
        <x:v>#VALUE!</x:v>
      </x:c>
      <x:c r="CZ14" s="149" t="str">
        <x:f t="shared" si="84"/>
        <x:v>#VALUE!</x:v>
      </x:c>
      <x:c r="DA14" s="149" t="str">
        <x:f t="shared" si="85"/>
        <x:v>#VALUE!</x:v>
      </x:c>
      <x:c r="DB14" s="149" t="str">
        <x:f t="shared" si="86"/>
        <x:v>#VALUE!</x:v>
      </x:c>
      <x:c r="DC14" s="149" t="str">
        <x:f t="shared" si="87"/>
        <x:v>#VALUE!</x:v>
      </x:c>
      <x:c r="DD14" s="149" t="str">
        <x:f t="shared" si="88"/>
        <x:v>#VALUE!</x:v>
      </x:c>
      <x:c r="DE14" s="149" t="str">
        <x:f t="shared" si="89"/>
        <x:v>#VALUE!</x:v>
      </x:c>
      <x:c r="DF14" s="149" t="str">
        <x:f t="shared" si="90"/>
        <x:v>#VALUE!</x:v>
      </x:c>
      <x:c r="DG14" s="1210" t="str">
        <x:f t="shared" si="91"/>
        <x:v>#VALUE!</x:v>
      </x:c>
      <x:c r="DH14" s="1210" t="str">
        <x:f t="shared" si="92"/>
        <x:v>#VALUE!</x:v>
      </x:c>
      <x:c r="DI14" s="149"/>
      <x:c r="DJ14" s="1255" t="n">
        <x:f t="shared" si="93"/>
        <x:v>2</x:v>
      </x:c>
      <x:c r="DK14" s="2097" t="n">
        <x:f t="shared" si="94"/>
        <x:v>0</x:v>
      </x:c>
      <x:c r="DL14" s="2098" t="n">
        <x:f t="shared" si="95"/>
        <x:v>0</x:v>
      </x:c>
      <x:c r="DM14" s="2097" t="str">
        <x:f t="shared" si="96"/>
        <x:v>#VALUE!</x:v>
      </x:c>
      <x:c r="DN14" s="2099" t="str">
        <x:f t="shared" si="97"/>
        <x:v>#VALUE!</x:v>
      </x:c>
      <x:c r="DO14" s="2089"/>
      <x:c r="DP14" s="2100" t="n">
        <x:f t="shared" si="98"/>
        <x:v>0</x:v>
      </x:c>
      <x:c r="DQ14" s="1861" t="n">
        <x:f t="shared" si="13"/>
        <x:v>346.42278</x:v>
      </x:c>
      <x:c r="DR14" s="1861" t="n">
        <x:f t="shared" si="14"/>
        <x:v>0.43884</x:v>
      </x:c>
      <x:c r="DS14" s="2101" t="str">
        <x:f t="shared" si="99"/>
        <x:v>#DIV/0!</x:v>
      </x:c>
      <x:c r="DT14" s="2102" t="str">
        <x:f t="shared" si="100"/>
        <x:v>#DIV/0!</x:v>
      </x:c>
      <x:c r="DU14" s="2103" t="str">
        <x:f t="shared" si="101"/>
        <x:v>#DIV/0!</x:v>
      </x:c>
      <x:c r="DV14" s="2104" t="str">
        <x:f t="shared" si="104"/>
        <x:v>#DIV/0!</x:v>
      </x:c>
    </x:row>
    <x:row r="15" ht="15.949999809265137" customHeight="1">
      <x:c r="A15" s="3196"/>
      <x:c r="B15" s="3197"/>
      <x:c r="C15" s="287"/>
      <x:c r="D15" s="296"/>
      <x:c r="E15" s="1098"/>
      <x:c r="F15" s="3198"/>
      <x:c r="G15" s="3199"/>
      <x:c r="H15" s="1847"/>
      <x:c r="I15" s="3200">
        <x:f t="shared" si="15"/>
      </x:c>
      <x:c r="J15" s="3201"/>
      <x:c r="K15" s="323"/>
      <x:c r="L15" s="2269">
        <x:f t="shared" si="16"/>
      </x:c>
      <x:c r="M15" s="849"/>
      <x:c r="N15" s="2272">
        <x:f t="shared" si="17"/>
      </x:c>
      <x:c r="O15" s="3202">
        <x:f t="shared" si="103"/>
      </x:c>
      <x:c r="P15" s="3203"/>
      <x:c r="Q15" s="285" t="n">
        <x:v>25.4</x:v>
      </x:c>
      <x:c r="R15" s="2094" t="n">
        <x:v>25</x:v>
      </x:c>
      <x:c r="S15" s="2105" t="n">
        <x:v>24.7</x:v>
      </x:c>
      <x:c r="T15" s="2095" t="n">
        <x:f t="shared" si="18"/>
        <x:v>25.03333333333333</x:v>
      </x:c>
      <x:c r="U15" s="2096"/>
      <x:c r="V15" s="2096"/>
      <x:c r="W15" s="2096"/>
      <x:c r="X15" s="286" t="str">
        <x:f t="shared" si="19"/>
        <x:v>#DIV/0!</x:v>
      </x:c>
      <x:c r="Y15" s="2095"/>
      <x:c r="Z15" s="1583">
        <x:f t="shared" si="20"/>
      </x:c>
      <x:c r="AA15" s="1302" t="n">
        <x:f t="shared" si="21"/>
        <x:v>0</x:v>
      </x:c>
      <x:c r="AB15" s="1302">
        <x:f t="shared" si="22"/>
      </x:c>
      <x:c r="AC15" s="1582" t="n">
        <x:f t="shared" si="23"/>
        <x:v>0.16805</x:v>
      </x:c>
      <x:c r="AD15" s="1582" t="n">
        <x:f t="shared" si="24"/>
        <x:v>0.17074</x:v>
      </x:c>
      <x:c r="AE15" s="1368">
        <x:f t="shared" si="25"/>
      </x:c>
      <x:c r="AF15" s="149">
        <x:f t="shared" si="26"/>
      </x:c>
      <x:c r="AG15" s="149">
        <x:f t="shared" si="27"/>
      </x:c>
      <x:c r="AH15" s="149" t="n">
        <x:v>0</x:v>
      </x:c>
      <x:c r="AI15" s="149" t="n">
        <x:f t="shared" si="28"/>
        <x:v>2</x:v>
      </x:c>
      <x:c r="AJ15" s="1584" t="n">
        <x:f t="shared" si="29"/>
        <x:v>1074.9867984790874</x:v>
      </x:c>
      <x:c r="AK15" s="1302" t="str">
        <x:f t="shared" si="30"/>
        <x:v>#VALUE!</x:v>
      </x:c>
      <x:c r="AL15" s="149" t="str">
        <x:f t="shared" si="31"/>
        <x:v>#VALUE!</x:v>
      </x:c>
      <x:c r="AM15" s="149" t="str">
        <x:f t="shared" si="0"/>
        <x:v>#VALUE!</x:v>
      </x:c>
      <x:c r="AN15" s="149" t="n">
        <x:f t="shared" si="1"/>
        <x:v>103.872</x:v>
      </x:c>
      <x:c r="AO15" s="149" t="n">
        <x:f t="shared" si="2"/>
        <x:v>0.2701</x:v>
      </x:c>
      <x:c r="AP15" s="149" t="n">
        <x:f t="shared" si="3"/>
        <x:v>0</x:v>
      </x:c>
      <x:c r="AQ15" s="149" t="n">
        <x:f t="shared" si="32"/>
        <x:v>6.17957310608021e-7</x:v>
      </x:c>
      <x:c r="AR15" s="149" t="n">
        <x:f t="shared" si="33"/>
        <x:v>2</x:v>
      </x:c>
      <x:c r="AS15" s="149" t="n">
        <x:f t="shared" si="34"/>
        <x:v>1074.98746277475</x:v>
      </x:c>
      <x:c r="AT15" s="149" t="n">
        <x:f t="shared" si="35"/>
        <x:v>0.0003411446699475294</x:v>
      </x:c>
      <x:c r="AU15" s="149" t="n">
        <x:f t="shared" si="36"/>
        <x:v>0</x:v>
      </x:c>
      <x:c r="AV15" s="149" t="n">
        <x:f t="shared" si="37"/>
        <x:v>1</x:v>
      </x:c>
      <x:c r="AW15" s="149" t="n">
        <x:f t="shared" si="38"/>
        <x:v>0.2704470069133532</x:v>
      </x:c>
      <x:c r="AX15" s="1303" t="n">
        <x:f t="shared" si="39"/>
        <x:v>1</x:v>
      </x:c>
      <x:c r="AY15" s="149" t="n">
        <x:f t="shared" si="40"/>
        <x:v>1</x:v>
      </x:c>
      <x:c r="AZ15" s="149" t="n">
        <x:f t="shared" si="41"/>
        <x:v>1074.9867984790874</x:v>
      </x:c>
      <x:c r="BA15" s="149" t="n">
        <x:f t="shared" si="42"/>
        <x:v>0</x:v>
      </x:c>
      <x:c r="BB15" s="149" t="n">
        <x:f t="shared" si="4"/>
        <x:v>1.3</x:v>
      </x:c>
      <x:c r="BC15" s="149" t="n">
        <x:f t="shared" si="43"/>
        <x:v>0</x:v>
      </x:c>
      <x:c r="BD15" s="149" t="n">
        <x:f t="shared" si="44"/>
        <x:v>0</x:v>
      </x:c>
      <x:c r="BE15" s="149" t="str">
        <x:f t="shared" si="45"/>
        <x:v>#VALUE!</x:v>
      </x:c>
      <x:c r="BF15" s="149" t="str">
        <x:f t="shared" si="46"/>
        <x:v>#VALUE!</x:v>
      </x:c>
      <x:c r="BG15" s="149" t="str">
        <x:f t="shared" si="47"/>
        <x:v>#VALUE!</x:v>
      </x:c>
      <x:c r="BH15" s="149" t="str">
        <x:f t="shared" si="48"/>
        <x:v>#VALUE!</x:v>
      </x:c>
      <x:c r="BI15" s="149" t="str">
        <x:f t="shared" si="5"/>
        <x:v>#VALUE!</x:v>
      </x:c>
      <x:c r="BJ15" s="149" t="str">
        <x:f t="shared" si="6"/>
        <x:v>#VALUE!</x:v>
      </x:c>
      <x:c r="BK15" s="149" t="str">
        <x:f t="shared" si="7"/>
        <x:v>#VALUE!</x:v>
      </x:c>
      <x:c r="BL15" s="149" t="str">
        <x:f t="shared" si="49"/>
        <x:v>#VALUE!</x:v>
      </x:c>
      <x:c r="BM15" s="149" t="str">
        <x:f t="shared" si="50"/>
        <x:v>#VALUE!</x:v>
      </x:c>
      <x:c r="BN15" s="149" t="str">
        <x:f t="shared" si="51"/>
        <x:v>#VALUE!</x:v>
      </x:c>
      <x:c r="BO15" s="149" t="str">
        <x:f t="shared" si="52"/>
        <x:v>#VALUE!</x:v>
      </x:c>
      <x:c r="BP15" s="149" t="n">
        <x:f t="shared" si="53"/>
        <x:v>0</x:v>
      </x:c>
      <x:c r="BQ15" s="149" t="str">
        <x:f t="shared" si="54"/>
        <x:v>#VALUE!</x:v>
      </x:c>
      <x:c r="BR15" s="149" t="str">
        <x:f t="shared" si="55"/>
        <x:v>#VALUE!</x:v>
      </x:c>
      <x:c r="BS15" s="149" t="str">
        <x:f t="shared" si="56"/>
        <x:v>#VALUE!</x:v>
      </x:c>
      <x:c r="BT15" s="149" t="str">
        <x:f t="shared" si="57"/>
        <x:v>#VALUE!</x:v>
      </x:c>
      <x:c r="BU15" s="149" t="str">
        <x:f t="shared" si="58"/>
        <x:v>#VALUE!</x:v>
      </x:c>
      <x:c r="BV15" s="149" t="str">
        <x:f t="shared" si="59"/>
        <x:v>#VALUE!</x:v>
      </x:c>
      <x:c r="BW15" s="149" t="n">
        <x:f t="shared" si="8"/>
        <x:v>0</x:v>
      </x:c>
      <x:c r="BX15" s="149" t="str">
        <x:f t="shared" si="60"/>
        <x:v>#VALUE!</x:v>
      </x:c>
      <x:c r="BY15" s="149" t="str">
        <x:f t="shared" si="61"/>
        <x:v>#VALUE!</x:v>
      </x:c>
      <x:c r="BZ15" s="149" t="str">
        <x:f t="shared" si="62"/>
        <x:v>#VALUE!</x:v>
      </x:c>
      <x:c r="CA15" s="149" t="str">
        <x:f t="shared" si="63"/>
        <x:v>#VALUE!</x:v>
      </x:c>
      <x:c r="CB15" s="149" t="str">
        <x:f t="shared" si="64"/>
        <x:v>#VALUE!</x:v>
      </x:c>
      <x:c r="CC15" s="149" t="str">
        <x:f t="shared" si="65"/>
        <x:v>#VALUE!</x:v>
      </x:c>
      <x:c r="CD15" s="149" t="str">
        <x:f t="shared" si="9"/>
        <x:v>#VALUE!</x:v>
      </x:c>
      <x:c r="CE15" s="149" t="str">
        <x:f t="shared" si="10"/>
        <x:v>#VALUE!</x:v>
      </x:c>
      <x:c r="CF15" s="149" t="str">
        <x:f t="shared" si="11"/>
        <x:v>#VALUE!</x:v>
      </x:c>
      <x:c r="CG15" s="149" t="str">
        <x:f t="shared" si="66"/>
        <x:v>#VALUE!</x:v>
      </x:c>
      <x:c r="CH15" s="149" t="str">
        <x:f t="shared" si="67"/>
        <x:v>#VALUE!</x:v>
      </x:c>
      <x:c r="CI15" s="149" t="str">
        <x:f t="shared" si="68"/>
        <x:v>#VALUE!</x:v>
      </x:c>
      <x:c r="CJ15" s="149" t="str">
        <x:f t="shared" si="69"/>
        <x:v>#VALUE!</x:v>
      </x:c>
      <x:c r="CK15" s="149" t="n">
        <x:f t="shared" si="70"/>
        <x:v>0</x:v>
      </x:c>
      <x:c r="CL15" s="149" t="str">
        <x:f t="shared" si="71"/>
        <x:v>#VALUE!</x:v>
      </x:c>
      <x:c r="CM15" s="149" t="str">
        <x:f t="shared" si="72"/>
        <x:v>#VALUE!</x:v>
      </x:c>
      <x:c r="CN15" s="149" t="str">
        <x:f t="shared" si="73"/>
        <x:v>#VALUE!</x:v>
      </x:c>
      <x:c r="CO15" s="149" t="str">
        <x:f t="shared" si="74"/>
        <x:v>#VALUE!</x:v>
      </x:c>
      <x:c r="CP15" s="149" t="str">
        <x:f t="shared" si="75"/>
        <x:v>#VALUE!</x:v>
      </x:c>
      <x:c r="CQ15" s="149" t="str">
        <x:f t="shared" si="76"/>
        <x:v>#VALUE!</x:v>
      </x:c>
      <x:c r="CR15" s="149" t="n">
        <x:f t="shared" si="12"/>
        <x:v>1.3</x:v>
      </x:c>
      <x:c r="CS15" s="149" t="str">
        <x:f t="shared" si="77"/>
        <x:v>#VALUE!</x:v>
      </x:c>
      <x:c r="CT15" s="149" t="str">
        <x:f t="shared" si="78"/>
        <x:v>#VALUE!</x:v>
      </x:c>
      <x:c r="CU15" s="149" t="str">
        <x:f t="shared" si="79"/>
        <x:v>#VALUE!</x:v>
      </x:c>
      <x:c r="CV15" s="149" t="str">
        <x:f t="shared" si="80"/>
        <x:v>#VALUE!</x:v>
      </x:c>
      <x:c r="CW15" s="149" t="str">
        <x:f t="shared" si="81"/>
        <x:v>#VALUE!</x:v>
      </x:c>
      <x:c r="CX15" s="149" t="str">
        <x:f t="shared" si="82"/>
        <x:v>#VALUE!</x:v>
      </x:c>
      <x:c r="CY15" s="149" t="str">
        <x:f t="shared" si="83"/>
        <x:v>#VALUE!</x:v>
      </x:c>
      <x:c r="CZ15" s="149" t="str">
        <x:f t="shared" si="84"/>
        <x:v>#VALUE!</x:v>
      </x:c>
      <x:c r="DA15" s="149" t="str">
        <x:f t="shared" si="85"/>
        <x:v>#VALUE!</x:v>
      </x:c>
      <x:c r="DB15" s="149" t="str">
        <x:f t="shared" si="86"/>
        <x:v>#VALUE!</x:v>
      </x:c>
      <x:c r="DC15" s="149" t="str">
        <x:f t="shared" si="87"/>
        <x:v>#VALUE!</x:v>
      </x:c>
      <x:c r="DD15" s="149" t="str">
        <x:f t="shared" si="88"/>
        <x:v>#VALUE!</x:v>
      </x:c>
      <x:c r="DE15" s="149" t="str">
        <x:f t="shared" si="89"/>
        <x:v>#VALUE!</x:v>
      </x:c>
      <x:c r="DF15" s="149" t="str">
        <x:f t="shared" si="90"/>
        <x:v>#VALUE!</x:v>
      </x:c>
      <x:c r="DG15" s="1210" t="str">
        <x:f t="shared" si="91"/>
        <x:v>#VALUE!</x:v>
      </x:c>
      <x:c r="DH15" s="1210" t="str">
        <x:f t="shared" si="92"/>
        <x:v>#VALUE!</x:v>
      </x:c>
      <x:c r="DI15" s="149"/>
      <x:c r="DJ15" s="1255" t="n">
        <x:f t="shared" si="93"/>
        <x:v>2</x:v>
      </x:c>
      <x:c r="DK15" s="2097" t="n">
        <x:f t="shared" si="94"/>
        <x:v>0</x:v>
      </x:c>
      <x:c r="DL15" s="2098" t="n">
        <x:f t="shared" si="95"/>
        <x:v>0</x:v>
      </x:c>
      <x:c r="DM15" s="2097" t="str">
        <x:f t="shared" si="96"/>
        <x:v>#VALUE!</x:v>
      </x:c>
      <x:c r="DN15" s="2099" t="str">
        <x:f t="shared" si="97"/>
        <x:v>#VALUE!</x:v>
      </x:c>
      <x:c r="DO15" s="2089"/>
      <x:c r="DP15" s="2100" t="n">
        <x:f t="shared" si="98"/>
        <x:v>0</x:v>
      </x:c>
      <x:c r="DQ15" s="1861" t="n">
        <x:f t="shared" si="13"/>
        <x:v>346.42278</x:v>
      </x:c>
      <x:c r="DR15" s="1861" t="n">
        <x:f t="shared" si="14"/>
        <x:v>0.43884</x:v>
      </x:c>
      <x:c r="DS15" s="2101" t="str">
        <x:f t="shared" si="99"/>
        <x:v>#DIV/0!</x:v>
      </x:c>
      <x:c r="DT15" s="2102" t="str">
        <x:f t="shared" si="100"/>
        <x:v>#DIV/0!</x:v>
      </x:c>
      <x:c r="DU15" s="2103" t="str">
        <x:f t="shared" si="101"/>
        <x:v>#DIV/0!</x:v>
      </x:c>
      <x:c r="DV15" s="2104" t="str">
        <x:f t="shared" si="104"/>
        <x:v>#DIV/0!</x:v>
      </x:c>
    </x:row>
    <x:row r="16" ht="15.949999809265137" customHeight="1">
      <x:c r="A16" s="3196"/>
      <x:c r="B16" s="3197"/>
      <x:c r="C16" s="287"/>
      <x:c r="D16" s="296"/>
      <x:c r="E16" s="1098"/>
      <x:c r="F16" s="3198"/>
      <x:c r="G16" s="3199"/>
      <x:c r="H16" s="1847"/>
      <x:c r="I16" s="3200">
        <x:f t="shared" si="15"/>
      </x:c>
      <x:c r="J16" s="3201"/>
      <x:c r="K16" s="323"/>
      <x:c r="L16" s="2269">
        <x:f t="shared" si="16"/>
      </x:c>
      <x:c r="M16" s="849"/>
      <x:c r="N16" s="2272">
        <x:f t="shared" si="17"/>
      </x:c>
      <x:c r="O16" s="3202">
        <x:f t="shared" si="103"/>
      </x:c>
      <x:c r="P16" s="3203"/>
      <x:c r="Q16" s="285" t="n">
        <x:v>25.5</x:v>
      </x:c>
      <x:c r="R16" s="2094" t="n">
        <x:v>25.1</x:v>
      </x:c>
      <x:c r="S16" s="2105" t="n">
        <x:v>24.7</x:v>
      </x:c>
      <x:c r="T16" s="2095" t="n">
        <x:f t="shared" si="18"/>
        <x:v>25.099999999999998</x:v>
      </x:c>
      <x:c r="U16" s="2096"/>
      <x:c r="V16" s="2096"/>
      <x:c r="W16" s="2096"/>
      <x:c r="X16" s="286" t="str">
        <x:f t="shared" si="19"/>
        <x:v>#DIV/0!</x:v>
      </x:c>
      <x:c r="Y16" s="2095"/>
      <x:c r="Z16" s="1583">
        <x:f t="shared" si="20"/>
      </x:c>
      <x:c r="AA16" s="1302" t="n">
        <x:f t="shared" si="21"/>
        <x:v>0</x:v>
      </x:c>
      <x:c r="AB16" s="1302">
        <x:f t="shared" si="22"/>
      </x:c>
      <x:c r="AC16" s="1582" t="n">
        <x:f t="shared" si="23"/>
        <x:v>0.16805</x:v>
      </x:c>
      <x:c r="AD16" s="1582" t="n">
        <x:f t="shared" si="24"/>
        <x:v>0.17074</x:v>
      </x:c>
      <x:c r="AE16" s="1368">
        <x:f t="shared" si="25"/>
      </x:c>
      <x:c r="AF16" s="149">
        <x:f t="shared" si="26"/>
      </x:c>
      <x:c r="AG16" s="149">
        <x:f t="shared" si="27"/>
      </x:c>
      <x:c r="AH16" s="149"/>
      <x:c r="AI16" s="149" t="n">
        <x:f t="shared" si="28"/>
        <x:v>2</x:v>
      </x:c>
      <x:c r="AJ16" s="1584" t="n">
        <x:f t="shared" si="29"/>
        <x:v>1074.9867984790874</x:v>
      </x:c>
      <x:c r="AK16" s="1302" t="str">
        <x:f t="shared" si="30"/>
        <x:v>#VALUE!</x:v>
      </x:c>
      <x:c r="AL16" s="149" t="str">
        <x:f t="shared" si="31"/>
        <x:v>#VALUE!</x:v>
      </x:c>
      <x:c r="AM16" s="149" t="str">
        <x:f t="shared" si="0"/>
        <x:v>#VALUE!</x:v>
      </x:c>
      <x:c r="AN16" s="149" t="n">
        <x:f t="shared" si="1"/>
        <x:v>103.872</x:v>
      </x:c>
      <x:c r="AO16" s="149" t="n">
        <x:f t="shared" si="2"/>
        <x:v>0.2701</x:v>
      </x:c>
      <x:c r="AP16" s="149" t="n">
        <x:f t="shared" si="3"/>
        <x:v>0</x:v>
      </x:c>
      <x:c r="AQ16" s="149" t="n">
        <x:f t="shared" si="32"/>
        <x:v>6.17957310608021e-7</x:v>
      </x:c>
      <x:c r="AR16" s="149" t="n">
        <x:f t="shared" si="33"/>
        <x:v>2</x:v>
      </x:c>
      <x:c r="AS16" s="149" t="n">
        <x:f t="shared" si="34"/>
        <x:v>1074.98746277475</x:v>
      </x:c>
      <x:c r="AT16" s="149" t="n">
        <x:f t="shared" si="35"/>
        <x:v>0.0003411446699475294</x:v>
      </x:c>
      <x:c r="AU16" s="149" t="n">
        <x:f t="shared" si="36"/>
        <x:v>0</x:v>
      </x:c>
      <x:c r="AV16" s="149" t="n">
        <x:f t="shared" si="37"/>
        <x:v>1</x:v>
      </x:c>
      <x:c r="AW16" s="149" t="n">
        <x:f t="shared" si="38"/>
        <x:v>0.2704470069133532</x:v>
      </x:c>
      <x:c r="AX16" s="1303" t="n">
        <x:f t="shared" si="39"/>
        <x:v>1</x:v>
      </x:c>
      <x:c r="AY16" s="149" t="n">
        <x:f t="shared" si="40"/>
        <x:v>1</x:v>
      </x:c>
      <x:c r="AZ16" s="149" t="n">
        <x:f t="shared" si="41"/>
        <x:v>1074.9867984790874</x:v>
      </x:c>
      <x:c r="BA16" s="149" t="n">
        <x:f t="shared" si="42"/>
        <x:v>0</x:v>
      </x:c>
      <x:c r="BB16" s="149" t="n">
        <x:f t="shared" si="4"/>
        <x:v>1.3</x:v>
      </x:c>
      <x:c r="BC16" s="149" t="n">
        <x:f t="shared" si="43"/>
        <x:v>0</x:v>
      </x:c>
      <x:c r="BD16" s="149" t="n">
        <x:f t="shared" si="44"/>
        <x:v>0</x:v>
      </x:c>
      <x:c r="BE16" s="149" t="str">
        <x:f t="shared" si="45"/>
        <x:v>#VALUE!</x:v>
      </x:c>
      <x:c r="BF16" s="149" t="str">
        <x:f t="shared" si="46"/>
        <x:v>#VALUE!</x:v>
      </x:c>
      <x:c r="BG16" s="149" t="str">
        <x:f t="shared" si="47"/>
        <x:v>#VALUE!</x:v>
      </x:c>
      <x:c r="BH16" s="149" t="str">
        <x:f t="shared" si="48"/>
        <x:v>#VALUE!</x:v>
      </x:c>
      <x:c r="BI16" s="149" t="str">
        <x:f t="shared" si="5"/>
        <x:v>#VALUE!</x:v>
      </x:c>
      <x:c r="BJ16" s="149" t="str">
        <x:f t="shared" si="6"/>
        <x:v>#VALUE!</x:v>
      </x:c>
      <x:c r="BK16" s="149" t="str">
        <x:f t="shared" si="7"/>
        <x:v>#VALUE!</x:v>
      </x:c>
      <x:c r="BL16" s="149" t="str">
        <x:f t="shared" si="49"/>
        <x:v>#VALUE!</x:v>
      </x:c>
      <x:c r="BM16" s="149" t="str">
        <x:f t="shared" si="50"/>
        <x:v>#VALUE!</x:v>
      </x:c>
      <x:c r="BN16" s="149" t="str">
        <x:f t="shared" si="51"/>
        <x:v>#VALUE!</x:v>
      </x:c>
      <x:c r="BO16" s="149" t="str">
        <x:f t="shared" si="52"/>
        <x:v>#VALUE!</x:v>
      </x:c>
      <x:c r="BP16" s="149" t="n">
        <x:f t="shared" si="53"/>
        <x:v>0</x:v>
      </x:c>
      <x:c r="BQ16" s="149" t="str">
        <x:f t="shared" si="54"/>
        <x:v>#VALUE!</x:v>
      </x:c>
      <x:c r="BR16" s="149" t="str">
        <x:f t="shared" si="55"/>
        <x:v>#VALUE!</x:v>
      </x:c>
      <x:c r="BS16" s="149" t="str">
        <x:f t="shared" si="56"/>
        <x:v>#VALUE!</x:v>
      </x:c>
      <x:c r="BT16" s="149" t="str">
        <x:f t="shared" si="57"/>
        <x:v>#VALUE!</x:v>
      </x:c>
      <x:c r="BU16" s="149" t="str">
        <x:f t="shared" si="58"/>
        <x:v>#VALUE!</x:v>
      </x:c>
      <x:c r="BV16" s="149" t="str">
        <x:f t="shared" si="59"/>
        <x:v>#VALUE!</x:v>
      </x:c>
      <x:c r="BW16" s="149" t="n">
        <x:f t="shared" si="8"/>
        <x:v>0</x:v>
      </x:c>
      <x:c r="BX16" s="149" t="str">
        <x:f t="shared" si="60"/>
        <x:v>#VALUE!</x:v>
      </x:c>
      <x:c r="BY16" s="149" t="str">
        <x:f t="shared" si="61"/>
        <x:v>#VALUE!</x:v>
      </x:c>
      <x:c r="BZ16" s="149" t="str">
        <x:f t="shared" si="62"/>
        <x:v>#VALUE!</x:v>
      </x:c>
      <x:c r="CA16" s="149" t="str">
        <x:f t="shared" si="63"/>
        <x:v>#VALUE!</x:v>
      </x:c>
      <x:c r="CB16" s="149" t="str">
        <x:f t="shared" si="64"/>
        <x:v>#VALUE!</x:v>
      </x:c>
      <x:c r="CC16" s="149" t="str">
        <x:f t="shared" si="65"/>
        <x:v>#VALUE!</x:v>
      </x:c>
      <x:c r="CD16" s="149" t="str">
        <x:f t="shared" si="9"/>
        <x:v>#VALUE!</x:v>
      </x:c>
      <x:c r="CE16" s="149" t="str">
        <x:f t="shared" si="10"/>
        <x:v>#VALUE!</x:v>
      </x:c>
      <x:c r="CF16" s="149" t="str">
        <x:f t="shared" si="11"/>
        <x:v>#VALUE!</x:v>
      </x:c>
      <x:c r="CG16" s="149" t="str">
        <x:f t="shared" si="66"/>
        <x:v>#VALUE!</x:v>
      </x:c>
      <x:c r="CH16" s="149" t="str">
        <x:f t="shared" si="67"/>
        <x:v>#VALUE!</x:v>
      </x:c>
      <x:c r="CI16" s="149" t="str">
        <x:f t="shared" si="68"/>
        <x:v>#VALUE!</x:v>
      </x:c>
      <x:c r="CJ16" s="149" t="str">
        <x:f t="shared" si="69"/>
        <x:v>#VALUE!</x:v>
      </x:c>
      <x:c r="CK16" s="149" t="n">
        <x:f t="shared" si="70"/>
        <x:v>0</x:v>
      </x:c>
      <x:c r="CL16" s="149" t="str">
        <x:f t="shared" si="71"/>
        <x:v>#VALUE!</x:v>
      </x:c>
      <x:c r="CM16" s="149" t="str">
        <x:f t="shared" si="72"/>
        <x:v>#VALUE!</x:v>
      </x:c>
      <x:c r="CN16" s="149" t="str">
        <x:f t="shared" si="73"/>
        <x:v>#VALUE!</x:v>
      </x:c>
      <x:c r="CO16" s="149" t="str">
        <x:f t="shared" si="74"/>
        <x:v>#VALUE!</x:v>
      </x:c>
      <x:c r="CP16" s="149" t="str">
        <x:f t="shared" si="75"/>
        <x:v>#VALUE!</x:v>
      </x:c>
      <x:c r="CQ16" s="149" t="str">
        <x:f t="shared" si="76"/>
        <x:v>#VALUE!</x:v>
      </x:c>
      <x:c r="CR16" s="149" t="n">
        <x:f t="shared" si="12"/>
        <x:v>1.3</x:v>
      </x:c>
      <x:c r="CS16" s="149" t="str">
        <x:f t="shared" si="77"/>
        <x:v>#VALUE!</x:v>
      </x:c>
      <x:c r="CT16" s="149" t="str">
        <x:f t="shared" si="78"/>
        <x:v>#VALUE!</x:v>
      </x:c>
      <x:c r="CU16" s="149" t="str">
        <x:f t="shared" si="79"/>
        <x:v>#VALUE!</x:v>
      </x:c>
      <x:c r="CV16" s="149" t="str">
        <x:f t="shared" si="80"/>
        <x:v>#VALUE!</x:v>
      </x:c>
      <x:c r="CW16" s="149" t="str">
        <x:f t="shared" si="81"/>
        <x:v>#VALUE!</x:v>
      </x:c>
      <x:c r="CX16" s="149" t="str">
        <x:f t="shared" si="82"/>
        <x:v>#VALUE!</x:v>
      </x:c>
      <x:c r="CY16" s="149" t="str">
        <x:f t="shared" si="83"/>
        <x:v>#VALUE!</x:v>
      </x:c>
      <x:c r="CZ16" s="149" t="str">
        <x:f t="shared" si="84"/>
        <x:v>#VALUE!</x:v>
      </x:c>
      <x:c r="DA16" s="149" t="str">
        <x:f t="shared" si="85"/>
        <x:v>#VALUE!</x:v>
      </x:c>
      <x:c r="DB16" s="149" t="str">
        <x:f t="shared" si="86"/>
        <x:v>#VALUE!</x:v>
      </x:c>
      <x:c r="DC16" s="149" t="str">
        <x:f t="shared" si="87"/>
        <x:v>#VALUE!</x:v>
      </x:c>
      <x:c r="DD16" s="149" t="str">
        <x:f t="shared" si="88"/>
        <x:v>#VALUE!</x:v>
      </x:c>
      <x:c r="DE16" s="149" t="str">
        <x:f t="shared" si="89"/>
        <x:v>#VALUE!</x:v>
      </x:c>
      <x:c r="DF16" s="149" t="str">
        <x:f t="shared" si="90"/>
        <x:v>#VALUE!</x:v>
      </x:c>
      <x:c r="DG16" s="1210" t="str">
        <x:f t="shared" si="91"/>
        <x:v>#VALUE!</x:v>
      </x:c>
      <x:c r="DH16" s="1210" t="str">
        <x:f t="shared" si="92"/>
        <x:v>#VALUE!</x:v>
      </x:c>
      <x:c r="DI16" s="149"/>
      <x:c r="DJ16" s="1255" t="n">
        <x:f t="shared" si="93"/>
        <x:v>2</x:v>
      </x:c>
      <x:c r="DK16" s="2097" t="n">
        <x:f t="shared" si="94"/>
        <x:v>0</x:v>
      </x:c>
      <x:c r="DL16" s="2098" t="n">
        <x:f t="shared" si="95"/>
        <x:v>0</x:v>
      </x:c>
      <x:c r="DM16" s="2097" t="str">
        <x:f t="shared" si="96"/>
        <x:v>#VALUE!</x:v>
      </x:c>
      <x:c r="DN16" s="2099" t="str">
        <x:f t="shared" si="97"/>
        <x:v>#VALUE!</x:v>
      </x:c>
      <x:c r="DO16" s="2089"/>
      <x:c r="DP16" s="2100" t="n">
        <x:f t="shared" si="98"/>
        <x:v>0</x:v>
      </x:c>
      <x:c r="DQ16" s="1861" t="n">
        <x:f t="shared" si="13"/>
        <x:v>346.42278</x:v>
      </x:c>
      <x:c r="DR16" s="1861" t="n">
        <x:f t="shared" si="14"/>
        <x:v>0.43884</x:v>
      </x:c>
      <x:c r="DS16" s="2101" t="str">
        <x:f t="shared" si="99"/>
        <x:v>#DIV/0!</x:v>
      </x:c>
      <x:c r="DT16" s="2102" t="str">
        <x:f t="shared" si="100"/>
        <x:v>#DIV/0!</x:v>
      </x:c>
      <x:c r="DU16" s="2103" t="str">
        <x:f t="shared" si="101"/>
        <x:v>#DIV/0!</x:v>
      </x:c>
      <x:c r="DV16" s="2104" t="str">
        <x:f t="shared" si="104"/>
        <x:v>#DIV/0!</x:v>
      </x:c>
    </x:row>
    <x:row r="17" ht="15.949999809265137" customHeight="1">
      <x:c r="A17" s="3196"/>
      <x:c r="B17" s="3197"/>
      <x:c r="C17" s="287"/>
      <x:c r="D17" s="296"/>
      <x:c r="E17" s="1098"/>
      <x:c r="F17" s="3198"/>
      <x:c r="G17" s="3199"/>
      <x:c r="H17" s="1847"/>
      <x:c r="I17" s="3200">
        <x:f t="shared" si="15"/>
      </x:c>
      <x:c r="J17" s="3201"/>
      <x:c r="K17" s="323"/>
      <x:c r="L17" s="2269">
        <x:f t="shared" si="16"/>
      </x:c>
      <x:c r="M17" s="849"/>
      <x:c r="N17" s="2272">
        <x:f t="shared" si="17"/>
      </x:c>
      <x:c r="O17" s="3202">
        <x:f t="shared" si="103"/>
      </x:c>
      <x:c r="P17" s="3203"/>
      <x:c r="Q17" s="285" t="n">
        <x:v>25.4</x:v>
      </x:c>
      <x:c r="R17" s="2094" t="n">
        <x:v>25</x:v>
      </x:c>
      <x:c r="S17" s="2105" t="n">
        <x:v>24.7</x:v>
      </x:c>
      <x:c r="T17" s="2095" t="n">
        <x:f t="shared" si="18"/>
        <x:v>25.03333333333333</x:v>
      </x:c>
      <x:c r="U17" s="2096"/>
      <x:c r="V17" s="2096"/>
      <x:c r="W17" s="2096"/>
      <x:c r="X17" s="286" t="str">
        <x:f t="shared" si="19"/>
        <x:v>#DIV/0!</x:v>
      </x:c>
      <x:c r="Y17" s="2095"/>
      <x:c r="Z17" s="1583">
        <x:f t="shared" si="20"/>
      </x:c>
      <x:c r="AA17" s="1302" t="n">
        <x:f t="shared" si="21"/>
        <x:v>0</x:v>
      </x:c>
      <x:c r="AB17" s="1302">
        <x:f t="shared" si="22"/>
      </x:c>
      <x:c r="AC17" s="1582" t="n">
        <x:f t="shared" si="23"/>
        <x:v>0.16805</x:v>
      </x:c>
      <x:c r="AD17" s="1582" t="n">
        <x:f t="shared" si="24"/>
        <x:v>0.17074</x:v>
      </x:c>
      <x:c r="AE17" s="1368">
        <x:f t="shared" si="25"/>
      </x:c>
      <x:c r="AF17" s="149">
        <x:f t="shared" si="26"/>
      </x:c>
      <x:c r="AG17" s="149">
        <x:f t="shared" si="27"/>
      </x:c>
      <x:c r="AH17" s="149" t="n">
        <x:v>0</x:v>
      </x:c>
      <x:c r="AI17" s="149" t="n">
        <x:f t="shared" si="28"/>
        <x:v>2</x:v>
      </x:c>
      <x:c r="AJ17" s="1584" t="n">
        <x:f t="shared" si="29"/>
        <x:v>1074.9867984790874</x:v>
      </x:c>
      <x:c r="AK17" s="1302" t="str">
        <x:f t="shared" si="30"/>
        <x:v>#VALUE!</x:v>
      </x:c>
      <x:c r="AL17" s="149" t="str">
        <x:f t="shared" si="31"/>
        <x:v>#VALUE!</x:v>
      </x:c>
      <x:c r="AM17" s="149" t="str">
        <x:f t="shared" si="0"/>
        <x:v>#VALUE!</x:v>
      </x:c>
      <x:c r="AN17" s="149" t="n">
        <x:f t="shared" si="1"/>
        <x:v>103.872</x:v>
      </x:c>
      <x:c r="AO17" s="149" t="n">
        <x:f t="shared" si="2"/>
        <x:v>0.2701</x:v>
      </x:c>
      <x:c r="AP17" s="149" t="n">
        <x:f t="shared" si="3"/>
        <x:v>0</x:v>
      </x:c>
      <x:c r="AQ17" s="149" t="n">
        <x:f t="shared" si="32"/>
        <x:v>6.17957310608021e-7</x:v>
      </x:c>
      <x:c r="AR17" s="149" t="n">
        <x:f t="shared" si="33"/>
        <x:v>2</x:v>
      </x:c>
      <x:c r="AS17" s="149" t="n">
        <x:f t="shared" si="34"/>
        <x:v>1074.98746277475</x:v>
      </x:c>
      <x:c r="AT17" s="149" t="n">
        <x:f t="shared" si="35"/>
        <x:v>0.0003411446699475294</x:v>
      </x:c>
      <x:c r="AU17" s="149" t="n">
        <x:f t="shared" si="36"/>
        <x:v>0</x:v>
      </x:c>
      <x:c r="AV17" s="149" t="n">
        <x:f t="shared" si="37"/>
        <x:v>1</x:v>
      </x:c>
      <x:c r="AW17" s="149" t="n">
        <x:f t="shared" si="38"/>
        <x:v>0.2704470069133532</x:v>
      </x:c>
      <x:c r="AX17" s="1303" t="n">
        <x:f t="shared" si="39"/>
        <x:v>1</x:v>
      </x:c>
      <x:c r="AY17" s="149" t="n">
        <x:f t="shared" si="40"/>
        <x:v>1</x:v>
      </x:c>
      <x:c r="AZ17" s="149" t="n">
        <x:f t="shared" si="41"/>
        <x:v>1074.9867984790874</x:v>
      </x:c>
      <x:c r="BA17" s="149" t="n">
        <x:f t="shared" si="42"/>
        <x:v>0</x:v>
      </x:c>
      <x:c r="BB17" s="149" t="n">
        <x:f t="shared" si="4"/>
        <x:v>1.3</x:v>
      </x:c>
      <x:c r="BC17" s="149" t="n">
        <x:f t="shared" si="43"/>
        <x:v>0</x:v>
      </x:c>
      <x:c r="BD17" s="149" t="n">
        <x:f t="shared" si="44"/>
        <x:v>0</x:v>
      </x:c>
      <x:c r="BE17" s="149" t="str">
        <x:f t="shared" si="45"/>
        <x:v>#VALUE!</x:v>
      </x:c>
      <x:c r="BF17" s="149" t="str">
        <x:f t="shared" si="46"/>
        <x:v>#VALUE!</x:v>
      </x:c>
      <x:c r="BG17" s="149" t="str">
        <x:f t="shared" si="47"/>
        <x:v>#VALUE!</x:v>
      </x:c>
      <x:c r="BH17" s="149" t="str">
        <x:f t="shared" si="48"/>
        <x:v>#VALUE!</x:v>
      </x:c>
      <x:c r="BI17" s="149" t="str">
        <x:f t="shared" si="5"/>
        <x:v>#VALUE!</x:v>
      </x:c>
      <x:c r="BJ17" s="149" t="str">
        <x:f t="shared" si="6"/>
        <x:v>#VALUE!</x:v>
      </x:c>
      <x:c r="BK17" s="149" t="str">
        <x:f t="shared" si="7"/>
        <x:v>#VALUE!</x:v>
      </x:c>
      <x:c r="BL17" s="149" t="str">
        <x:f t="shared" si="49"/>
        <x:v>#VALUE!</x:v>
      </x:c>
      <x:c r="BM17" s="149" t="str">
        <x:f t="shared" si="50"/>
        <x:v>#VALUE!</x:v>
      </x:c>
      <x:c r="BN17" s="149" t="str">
        <x:f t="shared" si="51"/>
        <x:v>#VALUE!</x:v>
      </x:c>
      <x:c r="BO17" s="149" t="str">
        <x:f t="shared" si="52"/>
        <x:v>#VALUE!</x:v>
      </x:c>
      <x:c r="BP17" s="149" t="n">
        <x:f t="shared" si="53"/>
        <x:v>0</x:v>
      </x:c>
      <x:c r="BQ17" s="149" t="str">
        <x:f t="shared" si="54"/>
        <x:v>#VALUE!</x:v>
      </x:c>
      <x:c r="BR17" s="149" t="str">
        <x:f t="shared" si="55"/>
        <x:v>#VALUE!</x:v>
      </x:c>
      <x:c r="BS17" s="149" t="str">
        <x:f t="shared" si="56"/>
        <x:v>#VALUE!</x:v>
      </x:c>
      <x:c r="BT17" s="149" t="str">
        <x:f t="shared" si="57"/>
        <x:v>#VALUE!</x:v>
      </x:c>
      <x:c r="BU17" s="149" t="str">
        <x:f t="shared" si="58"/>
        <x:v>#VALUE!</x:v>
      </x:c>
      <x:c r="BV17" s="149" t="str">
        <x:f t="shared" si="59"/>
        <x:v>#VALUE!</x:v>
      </x:c>
      <x:c r="BW17" s="149" t="n">
        <x:f t="shared" si="8"/>
        <x:v>0</x:v>
      </x:c>
      <x:c r="BX17" s="149" t="str">
        <x:f t="shared" si="60"/>
        <x:v>#VALUE!</x:v>
      </x:c>
      <x:c r="BY17" s="149" t="str">
        <x:f t="shared" si="61"/>
        <x:v>#VALUE!</x:v>
      </x:c>
      <x:c r="BZ17" s="149" t="str">
        <x:f t="shared" si="62"/>
        <x:v>#VALUE!</x:v>
      </x:c>
      <x:c r="CA17" s="149" t="str">
        <x:f t="shared" si="63"/>
        <x:v>#VALUE!</x:v>
      </x:c>
      <x:c r="CB17" s="149" t="str">
        <x:f t="shared" si="64"/>
        <x:v>#VALUE!</x:v>
      </x:c>
      <x:c r="CC17" s="149" t="str">
        <x:f t="shared" si="65"/>
        <x:v>#VALUE!</x:v>
      </x:c>
      <x:c r="CD17" s="149" t="str">
        <x:f t="shared" si="9"/>
        <x:v>#VALUE!</x:v>
      </x:c>
      <x:c r="CE17" s="149" t="str">
        <x:f t="shared" si="10"/>
        <x:v>#VALUE!</x:v>
      </x:c>
      <x:c r="CF17" s="149" t="str">
        <x:f t="shared" si="11"/>
        <x:v>#VALUE!</x:v>
      </x:c>
      <x:c r="CG17" s="149" t="str">
        <x:f t="shared" si="66"/>
        <x:v>#VALUE!</x:v>
      </x:c>
      <x:c r="CH17" s="149" t="str">
        <x:f t="shared" si="67"/>
        <x:v>#VALUE!</x:v>
      </x:c>
      <x:c r="CI17" s="149" t="str">
        <x:f t="shared" si="68"/>
        <x:v>#VALUE!</x:v>
      </x:c>
      <x:c r="CJ17" s="149" t="str">
        <x:f t="shared" si="69"/>
        <x:v>#VALUE!</x:v>
      </x:c>
      <x:c r="CK17" s="149" t="n">
        <x:f t="shared" si="70"/>
        <x:v>0</x:v>
      </x:c>
      <x:c r="CL17" s="149" t="str">
        <x:f t="shared" si="71"/>
        <x:v>#VALUE!</x:v>
      </x:c>
      <x:c r="CM17" s="149" t="str">
        <x:f t="shared" si="72"/>
        <x:v>#VALUE!</x:v>
      </x:c>
      <x:c r="CN17" s="149" t="str">
        <x:f t="shared" si="73"/>
        <x:v>#VALUE!</x:v>
      </x:c>
      <x:c r="CO17" s="149" t="str">
        <x:f t="shared" si="74"/>
        <x:v>#VALUE!</x:v>
      </x:c>
      <x:c r="CP17" s="149" t="str">
        <x:f t="shared" si="75"/>
        <x:v>#VALUE!</x:v>
      </x:c>
      <x:c r="CQ17" s="149" t="str">
        <x:f t="shared" si="76"/>
        <x:v>#VALUE!</x:v>
      </x:c>
      <x:c r="CR17" s="149" t="n">
        <x:f t="shared" si="12"/>
        <x:v>1.3</x:v>
      </x:c>
      <x:c r="CS17" s="149" t="str">
        <x:f t="shared" si="77"/>
        <x:v>#VALUE!</x:v>
      </x:c>
      <x:c r="CT17" s="149" t="str">
        <x:f t="shared" si="78"/>
        <x:v>#VALUE!</x:v>
      </x:c>
      <x:c r="CU17" s="149" t="str">
        <x:f t="shared" si="79"/>
        <x:v>#VALUE!</x:v>
      </x:c>
      <x:c r="CV17" s="149" t="str">
        <x:f t="shared" si="80"/>
        <x:v>#VALUE!</x:v>
      </x:c>
      <x:c r="CW17" s="149" t="str">
        <x:f t="shared" si="81"/>
        <x:v>#VALUE!</x:v>
      </x:c>
      <x:c r="CX17" s="149" t="str">
        <x:f t="shared" si="82"/>
        <x:v>#VALUE!</x:v>
      </x:c>
      <x:c r="CY17" s="149" t="str">
        <x:f t="shared" si="83"/>
        <x:v>#VALUE!</x:v>
      </x:c>
      <x:c r="CZ17" s="149" t="str">
        <x:f t="shared" si="84"/>
        <x:v>#VALUE!</x:v>
      </x:c>
      <x:c r="DA17" s="149" t="str">
        <x:f t="shared" si="85"/>
        <x:v>#VALUE!</x:v>
      </x:c>
      <x:c r="DB17" s="149" t="str">
        <x:f t="shared" si="86"/>
        <x:v>#VALUE!</x:v>
      </x:c>
      <x:c r="DC17" s="149" t="str">
        <x:f t="shared" si="87"/>
        <x:v>#VALUE!</x:v>
      </x:c>
      <x:c r="DD17" s="149" t="str">
        <x:f t="shared" si="88"/>
        <x:v>#VALUE!</x:v>
      </x:c>
      <x:c r="DE17" s="149" t="str">
        <x:f t="shared" si="89"/>
        <x:v>#VALUE!</x:v>
      </x:c>
      <x:c r="DF17" s="149" t="str">
        <x:f t="shared" si="90"/>
        <x:v>#VALUE!</x:v>
      </x:c>
      <x:c r="DG17" s="1210" t="str">
        <x:f t="shared" si="91"/>
        <x:v>#VALUE!</x:v>
      </x:c>
      <x:c r="DH17" s="1210" t="str">
        <x:f t="shared" si="92"/>
        <x:v>#VALUE!</x:v>
      </x:c>
      <x:c r="DI17" s="149"/>
      <x:c r="DJ17" s="1255" t="n">
        <x:f t="shared" si="93"/>
        <x:v>2</x:v>
      </x:c>
      <x:c r="DK17" s="2097" t="n">
        <x:f t="shared" si="94"/>
        <x:v>0</x:v>
      </x:c>
      <x:c r="DL17" s="2098" t="n">
        <x:f t="shared" si="95"/>
        <x:v>0</x:v>
      </x:c>
      <x:c r="DM17" s="2097" t="str">
        <x:f t="shared" si="96"/>
        <x:v>#VALUE!</x:v>
      </x:c>
      <x:c r="DN17" s="2099" t="str">
        <x:f t="shared" si="97"/>
        <x:v>#VALUE!</x:v>
      </x:c>
      <x:c r="DO17" s="2089"/>
      <x:c r="DP17" s="2100" t="n">
        <x:f t="shared" si="98"/>
        <x:v>0</x:v>
      </x:c>
      <x:c r="DQ17" s="1861" t="n">
        <x:f t="shared" si="13"/>
        <x:v>346.42278</x:v>
      </x:c>
      <x:c r="DR17" s="1861" t="n">
        <x:f t="shared" si="14"/>
        <x:v>0.43884</x:v>
      </x:c>
      <x:c r="DS17" s="2101" t="str">
        <x:f t="shared" si="99"/>
        <x:v>#DIV/0!</x:v>
      </x:c>
      <x:c r="DT17" s="2102" t="str">
        <x:f t="shared" si="100"/>
        <x:v>#DIV/0!</x:v>
      </x:c>
      <x:c r="DU17" s="2103" t="str">
        <x:f t="shared" si="101"/>
        <x:v>#DIV/0!</x:v>
      </x:c>
      <x:c r="DV17" s="2104" t="str">
        <x:f t="shared" si="104"/>
        <x:v>#DIV/0!</x:v>
      </x:c>
    </x:row>
    <x:row r="18" ht="15.949999809265137" customHeight="1">
      <x:c r="A18" s="3196"/>
      <x:c r="B18" s="3197"/>
      <x:c r="C18" s="287"/>
      <x:c r="D18" s="296"/>
      <x:c r="E18" s="1098"/>
      <x:c r="F18" s="3198"/>
      <x:c r="G18" s="3199"/>
      <x:c r="H18" s="1847"/>
      <x:c r="I18" s="3200">
        <x:f t="shared" si="15"/>
      </x:c>
      <x:c r="J18" s="3201"/>
      <x:c r="K18" s="323"/>
      <x:c r="L18" s="2269">
        <x:f t="shared" si="16"/>
      </x:c>
      <x:c r="M18" s="849"/>
      <x:c r="N18" s="2272">
        <x:f t="shared" si="17"/>
      </x:c>
      <x:c r="O18" s="3202">
        <x:f t="shared" si="103"/>
      </x:c>
      <x:c r="P18" s="3203"/>
      <x:c r="Q18" s="285" t="n">
        <x:v>25.3</x:v>
      </x:c>
      <x:c r="R18" s="2094" t="n">
        <x:v>25</x:v>
      </x:c>
      <x:c r="S18" s="2105" t="n">
        <x:v>24.6</x:v>
      </x:c>
      <x:c r="T18" s="2095" t="n">
        <x:f t="shared" si="18"/>
        <x:v>24.96666666666667</x:v>
      </x:c>
      <x:c r="U18" s="2096"/>
      <x:c r="V18" s="2096"/>
      <x:c r="W18" s="2096"/>
      <x:c r="X18" s="286" t="str">
        <x:f t="shared" si="19"/>
        <x:v>#DIV/0!</x:v>
      </x:c>
      <x:c r="Y18" s="2095"/>
      <x:c r="Z18" s="1583">
        <x:f t="shared" si="20"/>
      </x:c>
      <x:c r="AA18" s="1302" t="n">
        <x:f t="shared" si="21"/>
        <x:v>0</x:v>
      </x:c>
      <x:c r="AB18" s="1302">
        <x:f t="shared" si="22"/>
      </x:c>
      <x:c r="AC18" s="1582" t="n">
        <x:f t="shared" si="23"/>
        <x:v>0.16805</x:v>
      </x:c>
      <x:c r="AD18" s="1582" t="n">
        <x:f t="shared" si="24"/>
        <x:v>0.17074</x:v>
      </x:c>
      <x:c r="AE18" s="1368">
        <x:f t="shared" si="25"/>
      </x:c>
      <x:c r="AF18" s="149">
        <x:f t="shared" si="26"/>
      </x:c>
      <x:c r="AG18" s="149">
        <x:f t="shared" si="27"/>
      </x:c>
      <x:c r="AH18" s="149" t="n">
        <x:v>0</x:v>
      </x:c>
      <x:c r="AI18" s="149" t="n">
        <x:f t="shared" si="28"/>
        <x:v>2</x:v>
      </x:c>
      <x:c r="AJ18" s="1584" t="n">
        <x:f t="shared" si="29"/>
        <x:v>1074.9867984790874</x:v>
      </x:c>
      <x:c r="AK18" s="1302" t="str">
        <x:f t="shared" si="30"/>
        <x:v>#VALUE!</x:v>
      </x:c>
      <x:c r="AL18" s="149" t="str">
        <x:f t="shared" si="31"/>
        <x:v>#VALUE!</x:v>
      </x:c>
      <x:c r="AM18" s="149" t="str">
        <x:f t="shared" si="0"/>
        <x:v>#VALUE!</x:v>
      </x:c>
      <x:c r="AN18" s="149" t="n">
        <x:f t="shared" si="1"/>
        <x:v>103.872</x:v>
      </x:c>
      <x:c r="AO18" s="149" t="n">
        <x:f t="shared" si="2"/>
        <x:v>0.2701</x:v>
      </x:c>
      <x:c r="AP18" s="149" t="n">
        <x:f t="shared" si="3"/>
        <x:v>0</x:v>
      </x:c>
      <x:c r="AQ18" s="149" t="n">
        <x:f t="shared" si="32"/>
        <x:v>6.17957310608021e-7</x:v>
      </x:c>
      <x:c r="AR18" s="149" t="n">
        <x:f t="shared" si="33"/>
        <x:v>2</x:v>
      </x:c>
      <x:c r="AS18" s="149" t="n">
        <x:f t="shared" si="34"/>
        <x:v>1074.98746277475</x:v>
      </x:c>
      <x:c r="AT18" s="149" t="n">
        <x:f t="shared" si="35"/>
        <x:v>0.0003411446699475294</x:v>
      </x:c>
      <x:c r="AU18" s="149" t="n">
        <x:f t="shared" si="36"/>
        <x:v>0</x:v>
      </x:c>
      <x:c r="AV18" s="149" t="n">
        <x:f t="shared" si="37"/>
        <x:v>1</x:v>
      </x:c>
      <x:c r="AW18" s="149" t="n">
        <x:f t="shared" si="38"/>
        <x:v>0.2704470069133532</x:v>
      </x:c>
      <x:c r="AX18" s="1303" t="n">
        <x:f t="shared" si="39"/>
        <x:v>1</x:v>
      </x:c>
      <x:c r="AY18" s="149" t="n">
        <x:f t="shared" si="40"/>
        <x:v>1</x:v>
      </x:c>
      <x:c r="AZ18" s="149" t="n">
        <x:f t="shared" si="41"/>
        <x:v>1074.9867984790874</x:v>
      </x:c>
      <x:c r="BA18" s="149" t="n">
        <x:f t="shared" si="42"/>
        <x:v>0</x:v>
      </x:c>
      <x:c r="BB18" s="149" t="n">
        <x:f t="shared" si="4"/>
        <x:v>1.3</x:v>
      </x:c>
      <x:c r="BC18" s="149" t="n">
        <x:f t="shared" si="43"/>
        <x:v>0</x:v>
      </x:c>
      <x:c r="BD18" s="149" t="n">
        <x:f t="shared" si="44"/>
        <x:v>0</x:v>
      </x:c>
      <x:c r="BE18" s="149" t="str">
        <x:f t="shared" si="45"/>
        <x:v>#VALUE!</x:v>
      </x:c>
      <x:c r="BF18" s="149" t="str">
        <x:f t="shared" si="46"/>
        <x:v>#VALUE!</x:v>
      </x:c>
      <x:c r="BG18" s="149" t="str">
        <x:f t="shared" si="47"/>
        <x:v>#VALUE!</x:v>
      </x:c>
      <x:c r="BH18" s="149" t="str">
        <x:f t="shared" si="48"/>
        <x:v>#VALUE!</x:v>
      </x:c>
      <x:c r="BI18" s="149" t="str">
        <x:f t="shared" si="5"/>
        <x:v>#VALUE!</x:v>
      </x:c>
      <x:c r="BJ18" s="149" t="str">
        <x:f t="shared" si="6"/>
        <x:v>#VALUE!</x:v>
      </x:c>
      <x:c r="BK18" s="149" t="str">
        <x:f t="shared" si="7"/>
        <x:v>#VALUE!</x:v>
      </x:c>
      <x:c r="BL18" s="149" t="str">
        <x:f t="shared" si="49"/>
        <x:v>#VALUE!</x:v>
      </x:c>
      <x:c r="BM18" s="149" t="str">
        <x:f t="shared" si="50"/>
        <x:v>#VALUE!</x:v>
      </x:c>
      <x:c r="BN18" s="149" t="str">
        <x:f t="shared" si="51"/>
        <x:v>#VALUE!</x:v>
      </x:c>
      <x:c r="BO18" s="149" t="str">
        <x:f t="shared" si="52"/>
        <x:v>#VALUE!</x:v>
      </x:c>
      <x:c r="BP18" s="149" t="n">
        <x:f t="shared" si="53"/>
        <x:v>0</x:v>
      </x:c>
      <x:c r="BQ18" s="149" t="str">
        <x:f t="shared" si="54"/>
        <x:v>#VALUE!</x:v>
      </x:c>
      <x:c r="BR18" s="149" t="str">
        <x:f t="shared" si="55"/>
        <x:v>#VALUE!</x:v>
      </x:c>
      <x:c r="BS18" s="149" t="str">
        <x:f t="shared" si="56"/>
        <x:v>#VALUE!</x:v>
      </x:c>
      <x:c r="BT18" s="149" t="str">
        <x:f t="shared" si="57"/>
        <x:v>#VALUE!</x:v>
      </x:c>
      <x:c r="BU18" s="149" t="str">
        <x:f t="shared" si="58"/>
        <x:v>#VALUE!</x:v>
      </x:c>
      <x:c r="BV18" s="149" t="str">
        <x:f t="shared" si="59"/>
        <x:v>#VALUE!</x:v>
      </x:c>
      <x:c r="BW18" s="149" t="n">
        <x:f t="shared" si="8"/>
        <x:v>0</x:v>
      </x:c>
      <x:c r="BX18" s="149" t="str">
        <x:f t="shared" si="60"/>
        <x:v>#VALUE!</x:v>
      </x:c>
      <x:c r="BY18" s="149" t="str">
        <x:f t="shared" si="61"/>
        <x:v>#VALUE!</x:v>
      </x:c>
      <x:c r="BZ18" s="149" t="str">
        <x:f t="shared" si="62"/>
        <x:v>#VALUE!</x:v>
      </x:c>
      <x:c r="CA18" s="149" t="str">
        <x:f t="shared" si="63"/>
        <x:v>#VALUE!</x:v>
      </x:c>
      <x:c r="CB18" s="149" t="str">
        <x:f t="shared" si="64"/>
        <x:v>#VALUE!</x:v>
      </x:c>
      <x:c r="CC18" s="149" t="str">
        <x:f t="shared" si="65"/>
        <x:v>#VALUE!</x:v>
      </x:c>
      <x:c r="CD18" s="149" t="str">
        <x:f t="shared" si="9"/>
        <x:v>#VALUE!</x:v>
      </x:c>
      <x:c r="CE18" s="149" t="str">
        <x:f t="shared" si="10"/>
        <x:v>#VALUE!</x:v>
      </x:c>
      <x:c r="CF18" s="149" t="str">
        <x:f t="shared" si="11"/>
        <x:v>#VALUE!</x:v>
      </x:c>
      <x:c r="CG18" s="149" t="str">
        <x:f t="shared" si="66"/>
        <x:v>#VALUE!</x:v>
      </x:c>
      <x:c r="CH18" s="149" t="str">
        <x:f t="shared" si="67"/>
        <x:v>#VALUE!</x:v>
      </x:c>
      <x:c r="CI18" s="149" t="str">
        <x:f t="shared" si="68"/>
        <x:v>#VALUE!</x:v>
      </x:c>
      <x:c r="CJ18" s="149" t="str">
        <x:f t="shared" si="69"/>
        <x:v>#VALUE!</x:v>
      </x:c>
      <x:c r="CK18" s="149" t="n">
        <x:f t="shared" si="70"/>
        <x:v>0</x:v>
      </x:c>
      <x:c r="CL18" s="149" t="str">
        <x:f t="shared" si="71"/>
        <x:v>#VALUE!</x:v>
      </x:c>
      <x:c r="CM18" s="149" t="str">
        <x:f t="shared" si="72"/>
        <x:v>#VALUE!</x:v>
      </x:c>
      <x:c r="CN18" s="149" t="str">
        <x:f t="shared" si="73"/>
        <x:v>#VALUE!</x:v>
      </x:c>
      <x:c r="CO18" s="149" t="str">
        <x:f t="shared" si="74"/>
        <x:v>#VALUE!</x:v>
      </x:c>
      <x:c r="CP18" s="149" t="str">
        <x:f t="shared" si="75"/>
        <x:v>#VALUE!</x:v>
      </x:c>
      <x:c r="CQ18" s="149" t="str">
        <x:f t="shared" si="76"/>
        <x:v>#VALUE!</x:v>
      </x:c>
      <x:c r="CR18" s="149" t="n">
        <x:f t="shared" si="12"/>
        <x:v>1.3</x:v>
      </x:c>
      <x:c r="CS18" s="149" t="str">
        <x:f t="shared" si="77"/>
        <x:v>#VALUE!</x:v>
      </x:c>
      <x:c r="CT18" s="149" t="str">
        <x:f t="shared" si="78"/>
        <x:v>#VALUE!</x:v>
      </x:c>
      <x:c r="CU18" s="149" t="str">
        <x:f t="shared" si="79"/>
        <x:v>#VALUE!</x:v>
      </x:c>
      <x:c r="CV18" s="149" t="str">
        <x:f t="shared" si="80"/>
        <x:v>#VALUE!</x:v>
      </x:c>
      <x:c r="CW18" s="149" t="str">
        <x:f t="shared" si="81"/>
        <x:v>#VALUE!</x:v>
      </x:c>
      <x:c r="CX18" s="149" t="str">
        <x:f t="shared" si="82"/>
        <x:v>#VALUE!</x:v>
      </x:c>
      <x:c r="CY18" s="149" t="str">
        <x:f t="shared" si="83"/>
        <x:v>#VALUE!</x:v>
      </x:c>
      <x:c r="CZ18" s="149" t="str">
        <x:f t="shared" si="84"/>
        <x:v>#VALUE!</x:v>
      </x:c>
      <x:c r="DA18" s="149" t="str">
        <x:f t="shared" si="85"/>
        <x:v>#VALUE!</x:v>
      </x:c>
      <x:c r="DB18" s="149" t="str">
        <x:f t="shared" si="86"/>
        <x:v>#VALUE!</x:v>
      </x:c>
      <x:c r="DC18" s="149" t="str">
        <x:f t="shared" si="87"/>
        <x:v>#VALUE!</x:v>
      </x:c>
      <x:c r="DD18" s="149" t="str">
        <x:f t="shared" si="88"/>
        <x:v>#VALUE!</x:v>
      </x:c>
      <x:c r="DE18" s="149" t="str">
        <x:f t="shared" si="89"/>
        <x:v>#VALUE!</x:v>
      </x:c>
      <x:c r="DF18" s="149" t="str">
        <x:f t="shared" si="90"/>
        <x:v>#VALUE!</x:v>
      </x:c>
      <x:c r="DG18" s="1210" t="str">
        <x:f t="shared" si="91"/>
        <x:v>#VALUE!</x:v>
      </x:c>
      <x:c r="DH18" s="1210" t="str">
        <x:f t="shared" si="92"/>
        <x:v>#VALUE!</x:v>
      </x:c>
      <x:c r="DI18" s="149"/>
      <x:c r="DJ18" s="1255" t="n">
        <x:f t="shared" si="93"/>
        <x:v>2</x:v>
      </x:c>
      <x:c r="DK18" s="2097" t="n">
        <x:f t="shared" si="94"/>
        <x:v>0</x:v>
      </x:c>
      <x:c r="DL18" s="2098" t="n">
        <x:f t="shared" si="95"/>
        <x:v>0</x:v>
      </x:c>
      <x:c r="DM18" s="2097" t="str">
        <x:f t="shared" si="96"/>
        <x:v>#VALUE!</x:v>
      </x:c>
      <x:c r="DN18" s="2099" t="str">
        <x:f t="shared" si="97"/>
        <x:v>#VALUE!</x:v>
      </x:c>
      <x:c r="DO18" s="2089"/>
      <x:c r="DP18" s="2100" t="n">
        <x:f t="shared" si="98"/>
        <x:v>0</x:v>
      </x:c>
      <x:c r="DQ18" s="1861" t="n">
        <x:f t="shared" si="13"/>
        <x:v>346.42278</x:v>
      </x:c>
      <x:c r="DR18" s="1861" t="n">
        <x:f t="shared" si="14"/>
        <x:v>0.43884</x:v>
      </x:c>
      <x:c r="DS18" s="2101" t="str">
        <x:f t="shared" si="99"/>
        <x:v>#DIV/0!</x:v>
      </x:c>
      <x:c r="DT18" s="2102" t="str">
        <x:f t="shared" si="100"/>
        <x:v>#DIV/0!</x:v>
      </x:c>
      <x:c r="DU18" s="2103" t="str">
        <x:f t="shared" si="101"/>
        <x:v>#DIV/0!</x:v>
      </x:c>
      <x:c r="DV18" s="2104" t="str">
        <x:f t="shared" si="104"/>
        <x:v>#DIV/0!</x:v>
      </x:c>
    </x:row>
    <x:row r="19" ht="15.949999809265137" customHeight="1">
      <x:c r="A19" s="3196"/>
      <x:c r="B19" s="3197"/>
      <x:c r="C19" s="287"/>
      <x:c r="D19" s="296"/>
      <x:c r="E19" s="1098"/>
      <x:c r="F19" s="3198"/>
      <x:c r="G19" s="3199"/>
      <x:c r="H19" s="1847"/>
      <x:c r="I19" s="3200">
        <x:f t="shared" si="15"/>
      </x:c>
      <x:c r="J19" s="3201"/>
      <x:c r="K19" s="323"/>
      <x:c r="L19" s="2269">
        <x:f t="shared" si="16"/>
      </x:c>
      <x:c r="M19" s="849"/>
      <x:c r="N19" s="2272">
        <x:f t="shared" si="17"/>
      </x:c>
      <x:c r="O19" s="3202">
        <x:f t="shared" si="103"/>
      </x:c>
      <x:c r="P19" s="3203"/>
      <x:c r="Q19" s="2095" t="n">
        <x:v>24.633333333333336</x:v>
      </x:c>
      <x:c r="R19" s="2094" t="n">
        <x:v>25</x:v>
      </x:c>
      <x:c r="S19" s="2105" t="n">
        <x:v>30</x:v>
      </x:c>
      <x:c r="T19" s="2095" t="n">
        <x:f t="shared" si="18"/>
        <x:v>26.544444444444448</x:v>
      </x:c>
      <x:c r="U19" s="2096"/>
      <x:c r="V19" s="2096"/>
      <x:c r="W19" s="2096"/>
      <x:c r="X19" s="286" t="str">
        <x:f t="shared" si="19"/>
        <x:v>#DIV/0!</x:v>
      </x:c>
      <x:c r="Y19" s="2095"/>
      <x:c r="Z19" s="1583">
        <x:f t="shared" si="20"/>
      </x:c>
      <x:c r="AA19" s="1302" t="n">
        <x:f t="shared" si="21"/>
        <x:v>0</x:v>
      </x:c>
      <x:c r="AB19" s="1302">
        <x:f t="shared" si="22"/>
      </x:c>
      <x:c r="AC19" s="1582" t="n">
        <x:f t="shared" si="23"/>
        <x:v>0.16805</x:v>
      </x:c>
      <x:c r="AD19" s="1582" t="n">
        <x:f t="shared" si="24"/>
        <x:v>0.17074</x:v>
      </x:c>
      <x:c r="AE19" s="1368">
        <x:f t="shared" si="25"/>
      </x:c>
      <x:c r="AF19" s="149">
        <x:f t="shared" si="26"/>
      </x:c>
      <x:c r="AG19" s="149">
        <x:f t="shared" si="27"/>
      </x:c>
      <x:c r="AH19" s="149"/>
      <x:c r="AI19" s="149" t="n">
        <x:f t="shared" si="28"/>
        <x:v>2</x:v>
      </x:c>
      <x:c r="AJ19" s="1584" t="n">
        <x:f t="shared" si="29"/>
        <x:v>1074.9867984790874</x:v>
      </x:c>
      <x:c r="AK19" s="1302" t="str">
        <x:f t="shared" si="30"/>
        <x:v>#VALUE!</x:v>
      </x:c>
      <x:c r="AL19" s="149" t="str">
        <x:f t="shared" si="31"/>
        <x:v>#VALUE!</x:v>
      </x:c>
      <x:c r="AM19" s="149" t="str">
        <x:f t="shared" si="0"/>
        <x:v>#VALUE!</x:v>
      </x:c>
      <x:c r="AN19" s="149" t="n">
        <x:f t="shared" si="1"/>
        <x:v>103.872</x:v>
      </x:c>
      <x:c r="AO19" s="149" t="n">
        <x:f t="shared" si="2"/>
        <x:v>0.2701</x:v>
      </x:c>
      <x:c r="AP19" s="149" t="n">
        <x:f t="shared" si="3"/>
        <x:v>0</x:v>
      </x:c>
      <x:c r="AQ19" s="149" t="n">
        <x:f t="shared" si="32"/>
        <x:v>6.17957310608021e-7</x:v>
      </x:c>
      <x:c r="AR19" s="149" t="n">
        <x:f t="shared" si="33"/>
        <x:v>2</x:v>
      </x:c>
      <x:c r="AS19" s="149" t="n">
        <x:f t="shared" si="34"/>
        <x:v>1074.98746277475</x:v>
      </x:c>
      <x:c r="AT19" s="149" t="n">
        <x:f t="shared" si="35"/>
        <x:v>0.0003411446699475294</x:v>
      </x:c>
      <x:c r="AU19" s="149" t="n">
        <x:f t="shared" si="36"/>
        <x:v>0</x:v>
      </x:c>
      <x:c r="AV19" s="149" t="n">
        <x:f t="shared" si="37"/>
        <x:v>1</x:v>
      </x:c>
      <x:c r="AW19" s="149" t="n">
        <x:f t="shared" si="38"/>
        <x:v>0.2704470069133532</x:v>
      </x:c>
      <x:c r="AX19" s="1303" t="n">
        <x:f t="shared" si="39"/>
        <x:v>1</x:v>
      </x:c>
      <x:c r="AY19" s="149" t="n">
        <x:f t="shared" si="40"/>
        <x:v>1</x:v>
      </x:c>
      <x:c r="AZ19" s="149" t="n">
        <x:f t="shared" si="41"/>
        <x:v>1074.9867984790874</x:v>
      </x:c>
      <x:c r="BA19" s="149" t="n">
        <x:f t="shared" si="42"/>
        <x:v>0</x:v>
      </x:c>
      <x:c r="BB19" s="149" t="n">
        <x:f t="shared" si="4"/>
        <x:v>1.3</x:v>
      </x:c>
      <x:c r="BC19" s="149" t="n">
        <x:f t="shared" si="43"/>
        <x:v>0</x:v>
      </x:c>
      <x:c r="BD19" s="149" t="n">
        <x:f t="shared" si="44"/>
        <x:v>0</x:v>
      </x:c>
      <x:c r="BE19" s="149" t="str">
        <x:f t="shared" si="45"/>
        <x:v>#VALUE!</x:v>
      </x:c>
      <x:c r="BF19" s="149" t="str">
        <x:f t="shared" si="46"/>
        <x:v>#VALUE!</x:v>
      </x:c>
      <x:c r="BG19" s="149" t="str">
        <x:f t="shared" si="47"/>
        <x:v>#VALUE!</x:v>
      </x:c>
      <x:c r="BH19" s="149" t="str">
        <x:f t="shared" si="48"/>
        <x:v>#VALUE!</x:v>
      </x:c>
      <x:c r="BI19" s="149" t="str">
        <x:f t="shared" si="5"/>
        <x:v>#VALUE!</x:v>
      </x:c>
      <x:c r="BJ19" s="149" t="str">
        <x:f t="shared" si="6"/>
        <x:v>#VALUE!</x:v>
      </x:c>
      <x:c r="BK19" s="149" t="str">
        <x:f t="shared" si="7"/>
        <x:v>#VALUE!</x:v>
      </x:c>
      <x:c r="BL19" s="149" t="str">
        <x:f t="shared" si="49"/>
        <x:v>#VALUE!</x:v>
      </x:c>
      <x:c r="BM19" s="149" t="str">
        <x:f t="shared" si="50"/>
        <x:v>#VALUE!</x:v>
      </x:c>
      <x:c r="BN19" s="149" t="str">
        <x:f t="shared" si="51"/>
        <x:v>#VALUE!</x:v>
      </x:c>
      <x:c r="BO19" s="149" t="str">
        <x:f t="shared" si="52"/>
        <x:v>#VALUE!</x:v>
      </x:c>
      <x:c r="BP19" s="149" t="n">
        <x:f t="shared" si="53"/>
        <x:v>0</x:v>
      </x:c>
      <x:c r="BQ19" s="149" t="str">
        <x:f t="shared" si="54"/>
        <x:v>#VALUE!</x:v>
      </x:c>
      <x:c r="BR19" s="149" t="str">
        <x:f t="shared" si="55"/>
        <x:v>#VALUE!</x:v>
      </x:c>
      <x:c r="BS19" s="149" t="str">
        <x:f t="shared" si="56"/>
        <x:v>#VALUE!</x:v>
      </x:c>
      <x:c r="BT19" s="149" t="str">
        <x:f t="shared" si="57"/>
        <x:v>#VALUE!</x:v>
      </x:c>
      <x:c r="BU19" s="149" t="str">
        <x:f t="shared" si="58"/>
        <x:v>#VALUE!</x:v>
      </x:c>
      <x:c r="BV19" s="149" t="str">
        <x:f t="shared" si="59"/>
        <x:v>#VALUE!</x:v>
      </x:c>
      <x:c r="BW19" s="149" t="n">
        <x:f t="shared" si="8"/>
        <x:v>0</x:v>
      </x:c>
      <x:c r="BX19" s="149" t="str">
        <x:f t="shared" si="60"/>
        <x:v>#VALUE!</x:v>
      </x:c>
      <x:c r="BY19" s="149" t="str">
        <x:f t="shared" si="61"/>
        <x:v>#VALUE!</x:v>
      </x:c>
      <x:c r="BZ19" s="149" t="str">
        <x:f t="shared" si="62"/>
        <x:v>#VALUE!</x:v>
      </x:c>
      <x:c r="CA19" s="149" t="str">
        <x:f t="shared" si="63"/>
        <x:v>#VALUE!</x:v>
      </x:c>
      <x:c r="CB19" s="149" t="str">
        <x:f t="shared" si="64"/>
        <x:v>#VALUE!</x:v>
      </x:c>
      <x:c r="CC19" s="149" t="str">
        <x:f t="shared" si="65"/>
        <x:v>#VALUE!</x:v>
      </x:c>
      <x:c r="CD19" s="149" t="str">
        <x:f t="shared" si="9"/>
        <x:v>#VALUE!</x:v>
      </x:c>
      <x:c r="CE19" s="149" t="str">
        <x:f t="shared" si="10"/>
        <x:v>#VALUE!</x:v>
      </x:c>
      <x:c r="CF19" s="149" t="str">
        <x:f t="shared" si="11"/>
        <x:v>#VALUE!</x:v>
      </x:c>
      <x:c r="CG19" s="149" t="str">
        <x:f t="shared" si="66"/>
        <x:v>#VALUE!</x:v>
      </x:c>
      <x:c r="CH19" s="149" t="str">
        <x:f t="shared" si="67"/>
        <x:v>#VALUE!</x:v>
      </x:c>
      <x:c r="CI19" s="149" t="str">
        <x:f t="shared" si="68"/>
        <x:v>#VALUE!</x:v>
      </x:c>
      <x:c r="CJ19" s="149" t="str">
        <x:f t="shared" si="69"/>
        <x:v>#VALUE!</x:v>
      </x:c>
      <x:c r="CK19" s="149" t="n">
        <x:f t="shared" si="70"/>
        <x:v>0</x:v>
      </x:c>
      <x:c r="CL19" s="149" t="str">
        <x:f t="shared" si="71"/>
        <x:v>#VALUE!</x:v>
      </x:c>
      <x:c r="CM19" s="149" t="str">
        <x:f t="shared" si="72"/>
        <x:v>#VALUE!</x:v>
      </x:c>
      <x:c r="CN19" s="149" t="str">
        <x:f t="shared" si="73"/>
        <x:v>#VALUE!</x:v>
      </x:c>
      <x:c r="CO19" s="149" t="str">
        <x:f t="shared" si="74"/>
        <x:v>#VALUE!</x:v>
      </x:c>
      <x:c r="CP19" s="149" t="str">
        <x:f t="shared" si="75"/>
        <x:v>#VALUE!</x:v>
      </x:c>
      <x:c r="CQ19" s="149" t="str">
        <x:f t="shared" si="76"/>
        <x:v>#VALUE!</x:v>
      </x:c>
      <x:c r="CR19" s="149" t="n">
        <x:f t="shared" si="12"/>
        <x:v>1.3</x:v>
      </x:c>
      <x:c r="CS19" s="149" t="str">
        <x:f t="shared" si="77"/>
        <x:v>#VALUE!</x:v>
      </x:c>
      <x:c r="CT19" s="149" t="str">
        <x:f t="shared" si="78"/>
        <x:v>#VALUE!</x:v>
      </x:c>
      <x:c r="CU19" s="149" t="str">
        <x:f t="shared" si="79"/>
        <x:v>#VALUE!</x:v>
      </x:c>
      <x:c r="CV19" s="149" t="str">
        <x:f t="shared" si="80"/>
        <x:v>#VALUE!</x:v>
      </x:c>
      <x:c r="CW19" s="149" t="str">
        <x:f t="shared" si="81"/>
        <x:v>#VALUE!</x:v>
      </x:c>
      <x:c r="CX19" s="149" t="str">
        <x:f t="shared" si="82"/>
        <x:v>#VALUE!</x:v>
      </x:c>
      <x:c r="CY19" s="149" t="str">
        <x:f t="shared" si="83"/>
        <x:v>#VALUE!</x:v>
      </x:c>
      <x:c r="CZ19" s="149" t="str">
        <x:f t="shared" si="84"/>
        <x:v>#VALUE!</x:v>
      </x:c>
      <x:c r="DA19" s="149" t="str">
        <x:f t="shared" si="85"/>
        <x:v>#VALUE!</x:v>
      </x:c>
      <x:c r="DB19" s="149" t="str">
        <x:f t="shared" si="86"/>
        <x:v>#VALUE!</x:v>
      </x:c>
      <x:c r="DC19" s="149" t="str">
        <x:f t="shared" si="87"/>
        <x:v>#VALUE!</x:v>
      </x:c>
      <x:c r="DD19" s="149" t="str">
        <x:f t="shared" si="88"/>
        <x:v>#VALUE!</x:v>
      </x:c>
      <x:c r="DE19" s="149" t="str">
        <x:f t="shared" si="89"/>
        <x:v>#VALUE!</x:v>
      </x:c>
      <x:c r="DF19" s="149" t="str">
        <x:f t="shared" si="90"/>
        <x:v>#VALUE!</x:v>
      </x:c>
      <x:c r="DG19" s="1210" t="str">
        <x:f t="shared" si="91"/>
        <x:v>#VALUE!</x:v>
      </x:c>
      <x:c r="DH19" s="1210" t="str">
        <x:f t="shared" si="92"/>
        <x:v>#VALUE!</x:v>
      </x:c>
      <x:c r="DI19" s="149"/>
      <x:c r="DJ19" s="1255" t="n">
        <x:f t="shared" si="93"/>
        <x:v>2</x:v>
      </x:c>
      <x:c r="DK19" s="2097" t="n">
        <x:f t="shared" si="94"/>
        <x:v>0</x:v>
      </x:c>
      <x:c r="DL19" s="2098" t="n">
        <x:f t="shared" si="95"/>
        <x:v>0</x:v>
      </x:c>
      <x:c r="DM19" s="2097" t="str">
        <x:f t="shared" si="96"/>
        <x:v>#VALUE!</x:v>
      </x:c>
      <x:c r="DN19" s="2099" t="str">
        <x:f t="shared" si="97"/>
        <x:v>#VALUE!</x:v>
      </x:c>
      <x:c r="DO19" s="2089"/>
      <x:c r="DP19" s="2100" t="n">
        <x:f t="shared" si="98"/>
        <x:v>0</x:v>
      </x:c>
      <x:c r="DQ19" s="1861" t="n">
        <x:f t="shared" si="13"/>
        <x:v>346.42278</x:v>
      </x:c>
      <x:c r="DR19" s="1861" t="n">
        <x:f t="shared" si="14"/>
        <x:v>0.43884</x:v>
      </x:c>
      <x:c r="DS19" s="2101" t="str">
        <x:f t="shared" si="99"/>
        <x:v>#DIV/0!</x:v>
      </x:c>
      <x:c r="DT19" s="2102" t="str">
        <x:f t="shared" si="100"/>
        <x:v>#DIV/0!</x:v>
      </x:c>
      <x:c r="DU19" s="2103" t="str">
        <x:f t="shared" si="101"/>
        <x:v>#DIV/0!</x:v>
      </x:c>
      <x:c r="DV19" s="2104" t="str">
        <x:f t="shared" si="104"/>
        <x:v>#DIV/0!</x:v>
      </x:c>
    </x:row>
    <x:row r="20" ht="15.949999809265137" customHeight="1">
      <x:c r="A20" s="3196"/>
      <x:c r="B20" s="3197"/>
      <x:c r="C20" s="287"/>
      <x:c r="D20" s="296"/>
      <x:c r="E20" s="1098"/>
      <x:c r="F20" s="3198"/>
      <x:c r="G20" s="3199"/>
      <x:c r="H20" s="1847"/>
      <x:c r="I20" s="3200">
        <x:f t="shared" si="15"/>
      </x:c>
      <x:c r="J20" s="3201"/>
      <x:c r="K20" s="323"/>
      <x:c r="L20" s="2269">
        <x:f t="shared" si="16"/>
      </x:c>
      <x:c r="M20" s="849"/>
      <x:c r="N20" s="2272">
        <x:f t="shared" si="17"/>
      </x:c>
      <x:c r="O20" s="3202">
        <x:f t="shared" si="103"/>
      </x:c>
      <x:c r="P20" s="3203"/>
      <x:c r="Q20" s="2095" t="n">
        <x:v>24.633333333333336</x:v>
      </x:c>
      <x:c r="R20" s="2094" t="n">
        <x:v>25</x:v>
      </x:c>
      <x:c r="S20" s="2105" t="n">
        <x:v>30</x:v>
      </x:c>
      <x:c r="T20" s="2095" t="n">
        <x:f t="shared" si="18"/>
        <x:v>26.544444444444448</x:v>
      </x:c>
      <x:c r="U20" s="2096"/>
      <x:c r="V20" s="2096"/>
      <x:c r="W20" s="2096"/>
      <x:c r="X20" s="286" t="str">
        <x:f t="shared" si="19"/>
        <x:v>#DIV/0!</x:v>
      </x:c>
      <x:c r="Y20" s="2095"/>
      <x:c r="Z20" s="1583">
        <x:f t="shared" si="20"/>
      </x:c>
      <x:c r="AA20" s="1302" t="n">
        <x:f t="shared" si="21"/>
        <x:v>0</x:v>
      </x:c>
      <x:c r="AB20" s="1302">
        <x:f t="shared" si="22"/>
      </x:c>
      <x:c r="AC20" s="1582" t="n">
        <x:f t="shared" si="23"/>
        <x:v>0.16805</x:v>
      </x:c>
      <x:c r="AD20" s="1582" t="n">
        <x:f t="shared" si="24"/>
        <x:v>0.17074</x:v>
      </x:c>
      <x:c r="AE20" s="1368">
        <x:f t="shared" si="25"/>
      </x:c>
      <x:c r="AF20" s="149">
        <x:f t="shared" si="26"/>
      </x:c>
      <x:c r="AG20" s="149">
        <x:f t="shared" si="27"/>
      </x:c>
      <x:c r="AH20" s="149" t="n">
        <x:v>0</x:v>
      </x:c>
      <x:c r="AI20" s="149" t="n">
        <x:f t="shared" si="28"/>
        <x:v>2</x:v>
      </x:c>
      <x:c r="AJ20" s="1584" t="n">
        <x:f t="shared" si="29"/>
        <x:v>1074.9867984790874</x:v>
      </x:c>
      <x:c r="AK20" s="1302" t="str">
        <x:f t="shared" si="30"/>
        <x:v>#VALUE!</x:v>
      </x:c>
      <x:c r="AL20" s="149" t="str">
        <x:f t="shared" si="31"/>
        <x:v>#VALUE!</x:v>
      </x:c>
      <x:c r="AM20" s="149" t="str">
        <x:f t="shared" si="0"/>
        <x:v>#VALUE!</x:v>
      </x:c>
      <x:c r="AN20" s="149" t="n">
        <x:f t="shared" si="1"/>
        <x:v>103.872</x:v>
      </x:c>
      <x:c r="AO20" s="149" t="n">
        <x:f t="shared" si="2"/>
        <x:v>0.2701</x:v>
      </x:c>
      <x:c r="AP20" s="149" t="n">
        <x:f t="shared" si="3"/>
        <x:v>0</x:v>
      </x:c>
      <x:c r="AQ20" s="149" t="n">
        <x:f t="shared" si="32"/>
        <x:v>6.17957310608021e-7</x:v>
      </x:c>
      <x:c r="AR20" s="149" t="n">
        <x:f t="shared" si="33"/>
        <x:v>2</x:v>
      </x:c>
      <x:c r="AS20" s="149" t="n">
        <x:f t="shared" si="34"/>
        <x:v>1074.98746277475</x:v>
      </x:c>
      <x:c r="AT20" s="149" t="n">
        <x:f t="shared" si="35"/>
        <x:v>0.0003411446699475294</x:v>
      </x:c>
      <x:c r="AU20" s="149" t="n">
        <x:f t="shared" si="36"/>
        <x:v>0</x:v>
      </x:c>
      <x:c r="AV20" s="149" t="n">
        <x:f t="shared" si="37"/>
        <x:v>1</x:v>
      </x:c>
      <x:c r="AW20" s="149" t="n">
        <x:f t="shared" si="38"/>
        <x:v>0.2704470069133532</x:v>
      </x:c>
      <x:c r="AX20" s="1303" t="n">
        <x:f t="shared" si="39"/>
        <x:v>1</x:v>
      </x:c>
      <x:c r="AY20" s="149" t="n">
        <x:f t="shared" si="40"/>
        <x:v>1</x:v>
      </x:c>
      <x:c r="AZ20" s="149" t="n">
        <x:f t="shared" si="41"/>
        <x:v>1074.9867984790874</x:v>
      </x:c>
      <x:c r="BA20" s="149" t="n">
        <x:f t="shared" si="42"/>
        <x:v>0</x:v>
      </x:c>
      <x:c r="BB20" s="149" t="n">
        <x:f t="shared" si="4"/>
        <x:v>1.3</x:v>
      </x:c>
      <x:c r="BC20" s="149" t="n">
        <x:f t="shared" si="43"/>
        <x:v>0</x:v>
      </x:c>
      <x:c r="BD20" s="149" t="n">
        <x:f t="shared" si="44"/>
        <x:v>0</x:v>
      </x:c>
      <x:c r="BE20" s="149" t="str">
        <x:f t="shared" si="45"/>
        <x:v>#VALUE!</x:v>
      </x:c>
      <x:c r="BF20" s="149" t="str">
        <x:f t="shared" si="46"/>
        <x:v>#VALUE!</x:v>
      </x:c>
      <x:c r="BG20" s="149" t="str">
        <x:f t="shared" si="47"/>
        <x:v>#VALUE!</x:v>
      </x:c>
      <x:c r="BH20" s="149" t="str">
        <x:f t="shared" si="48"/>
        <x:v>#VALUE!</x:v>
      </x:c>
      <x:c r="BI20" s="149" t="str">
        <x:f t="shared" si="5"/>
        <x:v>#VALUE!</x:v>
      </x:c>
      <x:c r="BJ20" s="149" t="str">
        <x:f t="shared" si="6"/>
        <x:v>#VALUE!</x:v>
      </x:c>
      <x:c r="BK20" s="149" t="str">
        <x:f t="shared" si="7"/>
        <x:v>#VALUE!</x:v>
      </x:c>
      <x:c r="BL20" s="149" t="str">
        <x:f t="shared" si="49"/>
        <x:v>#VALUE!</x:v>
      </x:c>
      <x:c r="BM20" s="149" t="str">
        <x:f t="shared" si="50"/>
        <x:v>#VALUE!</x:v>
      </x:c>
      <x:c r="BN20" s="149" t="str">
        <x:f t="shared" si="51"/>
        <x:v>#VALUE!</x:v>
      </x:c>
      <x:c r="BO20" s="149" t="str">
        <x:f t="shared" si="52"/>
        <x:v>#VALUE!</x:v>
      </x:c>
      <x:c r="BP20" s="149" t="n">
        <x:f t="shared" si="53"/>
        <x:v>0</x:v>
      </x:c>
      <x:c r="BQ20" s="149" t="str">
        <x:f t="shared" si="54"/>
        <x:v>#VALUE!</x:v>
      </x:c>
      <x:c r="BR20" s="149" t="str">
        <x:f t="shared" si="55"/>
        <x:v>#VALUE!</x:v>
      </x:c>
      <x:c r="BS20" s="149" t="str">
        <x:f t="shared" si="56"/>
        <x:v>#VALUE!</x:v>
      </x:c>
      <x:c r="BT20" s="149" t="str">
        <x:f t="shared" si="57"/>
        <x:v>#VALUE!</x:v>
      </x:c>
      <x:c r="BU20" s="149" t="str">
        <x:f t="shared" si="58"/>
        <x:v>#VALUE!</x:v>
      </x:c>
      <x:c r="BV20" s="149" t="str">
        <x:f t="shared" si="59"/>
        <x:v>#VALUE!</x:v>
      </x:c>
      <x:c r="BW20" s="149" t="n">
        <x:f t="shared" si="8"/>
        <x:v>0</x:v>
      </x:c>
      <x:c r="BX20" s="149" t="str">
        <x:f t="shared" si="60"/>
        <x:v>#VALUE!</x:v>
      </x:c>
      <x:c r="BY20" s="149" t="str">
        <x:f t="shared" si="61"/>
        <x:v>#VALUE!</x:v>
      </x:c>
      <x:c r="BZ20" s="149" t="str">
        <x:f t="shared" si="62"/>
        <x:v>#VALUE!</x:v>
      </x:c>
      <x:c r="CA20" s="149" t="str">
        <x:f t="shared" si="63"/>
        <x:v>#VALUE!</x:v>
      </x:c>
      <x:c r="CB20" s="149" t="str">
        <x:f t="shared" si="64"/>
        <x:v>#VALUE!</x:v>
      </x:c>
      <x:c r="CC20" s="149" t="str">
        <x:f t="shared" si="65"/>
        <x:v>#VALUE!</x:v>
      </x:c>
      <x:c r="CD20" s="149" t="str">
        <x:f t="shared" si="9"/>
        <x:v>#VALUE!</x:v>
      </x:c>
      <x:c r="CE20" s="149" t="str">
        <x:f t="shared" si="10"/>
        <x:v>#VALUE!</x:v>
      </x:c>
      <x:c r="CF20" s="149" t="str">
        <x:f t="shared" si="11"/>
        <x:v>#VALUE!</x:v>
      </x:c>
      <x:c r="CG20" s="149" t="str">
        <x:f t="shared" si="66"/>
        <x:v>#VALUE!</x:v>
      </x:c>
      <x:c r="CH20" s="149" t="str">
        <x:f t="shared" si="67"/>
        <x:v>#VALUE!</x:v>
      </x:c>
      <x:c r="CI20" s="149" t="str">
        <x:f t="shared" si="68"/>
        <x:v>#VALUE!</x:v>
      </x:c>
      <x:c r="CJ20" s="149" t="str">
        <x:f t="shared" si="69"/>
        <x:v>#VALUE!</x:v>
      </x:c>
      <x:c r="CK20" s="149" t="n">
        <x:f t="shared" si="70"/>
        <x:v>0</x:v>
      </x:c>
      <x:c r="CL20" s="149" t="str">
        <x:f t="shared" si="71"/>
        <x:v>#VALUE!</x:v>
      </x:c>
      <x:c r="CM20" s="149" t="str">
        <x:f t="shared" si="72"/>
        <x:v>#VALUE!</x:v>
      </x:c>
      <x:c r="CN20" s="149" t="str">
        <x:f t="shared" si="73"/>
        <x:v>#VALUE!</x:v>
      </x:c>
      <x:c r="CO20" s="149" t="str">
        <x:f t="shared" si="74"/>
        <x:v>#VALUE!</x:v>
      </x:c>
      <x:c r="CP20" s="149" t="str">
        <x:f t="shared" si="75"/>
        <x:v>#VALUE!</x:v>
      </x:c>
      <x:c r="CQ20" s="149" t="str">
        <x:f t="shared" si="76"/>
        <x:v>#VALUE!</x:v>
      </x:c>
      <x:c r="CR20" s="149" t="n">
        <x:f t="shared" si="12"/>
        <x:v>1.3</x:v>
      </x:c>
      <x:c r="CS20" s="149" t="str">
        <x:f t="shared" si="77"/>
        <x:v>#VALUE!</x:v>
      </x:c>
      <x:c r="CT20" s="149" t="str">
        <x:f t="shared" si="78"/>
        <x:v>#VALUE!</x:v>
      </x:c>
      <x:c r="CU20" s="149" t="str">
        <x:f t="shared" si="79"/>
        <x:v>#VALUE!</x:v>
      </x:c>
      <x:c r="CV20" s="149" t="str">
        <x:f t="shared" si="80"/>
        <x:v>#VALUE!</x:v>
      </x:c>
      <x:c r="CW20" s="149" t="str">
        <x:f t="shared" si="81"/>
        <x:v>#VALUE!</x:v>
      </x:c>
      <x:c r="CX20" s="149" t="str">
        <x:f t="shared" si="82"/>
        <x:v>#VALUE!</x:v>
      </x:c>
      <x:c r="CY20" s="149" t="str">
        <x:f t="shared" si="83"/>
        <x:v>#VALUE!</x:v>
      </x:c>
      <x:c r="CZ20" s="149" t="str">
        <x:f t="shared" si="84"/>
        <x:v>#VALUE!</x:v>
      </x:c>
      <x:c r="DA20" s="149" t="str">
        <x:f t="shared" si="85"/>
        <x:v>#VALUE!</x:v>
      </x:c>
      <x:c r="DB20" s="149" t="str">
        <x:f t="shared" si="86"/>
        <x:v>#VALUE!</x:v>
      </x:c>
      <x:c r="DC20" s="149" t="str">
        <x:f t="shared" si="87"/>
        <x:v>#VALUE!</x:v>
      </x:c>
      <x:c r="DD20" s="149" t="str">
        <x:f t="shared" si="88"/>
        <x:v>#VALUE!</x:v>
      </x:c>
      <x:c r="DE20" s="149" t="str">
        <x:f t="shared" si="89"/>
        <x:v>#VALUE!</x:v>
      </x:c>
      <x:c r="DF20" s="149" t="str">
        <x:f t="shared" si="90"/>
        <x:v>#VALUE!</x:v>
      </x:c>
      <x:c r="DG20" s="1210" t="str">
        <x:f t="shared" si="91"/>
        <x:v>#VALUE!</x:v>
      </x:c>
      <x:c r="DH20" s="1210" t="str">
        <x:f t="shared" si="92"/>
        <x:v>#VALUE!</x:v>
      </x:c>
      <x:c r="DI20" s="149"/>
      <x:c r="DJ20" s="1255" t="n">
        <x:f t="shared" si="93"/>
        <x:v>2</x:v>
      </x:c>
      <x:c r="DK20" s="2097" t="n">
        <x:f t="shared" si="94"/>
        <x:v>0</x:v>
      </x:c>
      <x:c r="DL20" s="2098" t="n">
        <x:f t="shared" si="95"/>
        <x:v>0</x:v>
      </x:c>
      <x:c r="DM20" s="2097" t="str">
        <x:f t="shared" si="96"/>
        <x:v>#VALUE!</x:v>
      </x:c>
      <x:c r="DN20" s="2099" t="str">
        <x:f t="shared" si="97"/>
        <x:v>#VALUE!</x:v>
      </x:c>
      <x:c r="DO20" s="2089"/>
      <x:c r="DP20" s="2100" t="n">
        <x:f t="shared" si="98"/>
        <x:v>0</x:v>
      </x:c>
      <x:c r="DQ20" s="1861" t="n">
        <x:f t="shared" si="13"/>
        <x:v>346.42278</x:v>
      </x:c>
      <x:c r="DR20" s="1861" t="n">
        <x:f t="shared" si="14"/>
        <x:v>0.43884</x:v>
      </x:c>
      <x:c r="DS20" s="2101" t="str">
        <x:f t="shared" si="99"/>
        <x:v>#DIV/0!</x:v>
      </x:c>
      <x:c r="DT20" s="2102" t="str">
        <x:f t="shared" si="100"/>
        <x:v>#DIV/0!</x:v>
      </x:c>
      <x:c r="DU20" s="2103" t="str">
        <x:f t="shared" si="101"/>
        <x:v>#DIV/0!</x:v>
      </x:c>
      <x:c r="DV20" s="2104" t="str">
        <x:f t="shared" si="104"/>
        <x:v>#DIV/0!</x:v>
      </x:c>
    </x:row>
    <x:row r="21" ht="15.949999809265137" customHeight="1">
      <x:c r="A21" s="3196"/>
      <x:c r="B21" s="3197"/>
      <x:c r="C21" s="287"/>
      <x:c r="D21" s="296"/>
      <x:c r="E21" s="1098"/>
      <x:c r="F21" s="3198"/>
      <x:c r="G21" s="3199"/>
      <x:c r="H21" s="1847"/>
      <x:c r="I21" s="3200">
        <x:f t="shared" si="15"/>
      </x:c>
      <x:c r="J21" s="3201"/>
      <x:c r="K21" s="323"/>
      <x:c r="L21" s="2269">
        <x:f t="shared" si="16"/>
      </x:c>
      <x:c r="M21" s="849"/>
      <x:c r="N21" s="2272">
        <x:f t="shared" si="17"/>
      </x:c>
      <x:c r="O21" s="3202">
        <x:f t="shared" si="103"/>
      </x:c>
      <x:c r="P21" s="3203"/>
      <x:c r="Q21" s="2095" t="n">
        <x:v>24.633333333333336</x:v>
      </x:c>
      <x:c r="R21" s="2094" t="n">
        <x:v>25</x:v>
      </x:c>
      <x:c r="S21" s="2105" t="n">
        <x:v>30</x:v>
      </x:c>
      <x:c r="T21" s="2095" t="n">
        <x:f t="shared" si="18"/>
        <x:v>26.544444444444448</x:v>
      </x:c>
      <x:c r="U21" s="2096"/>
      <x:c r="V21" s="2096"/>
      <x:c r="W21" s="2096"/>
      <x:c r="X21" s="286" t="str">
        <x:f t="shared" si="19"/>
        <x:v>#DIV/0!</x:v>
      </x:c>
      <x:c r="Y21" s="2095"/>
      <x:c r="Z21" s="1583">
        <x:f t="shared" si="20"/>
      </x:c>
      <x:c r="AA21" s="1302" t="n">
        <x:f t="shared" si="21"/>
        <x:v>0</x:v>
      </x:c>
      <x:c r="AB21" s="1302">
        <x:f t="shared" si="22"/>
      </x:c>
      <x:c r="AC21" s="1582" t="n">
        <x:f t="shared" si="23"/>
        <x:v>0.16805</x:v>
      </x:c>
      <x:c r="AD21" s="1582" t="n">
        <x:f t="shared" si="24"/>
        <x:v>0.17074</x:v>
      </x:c>
      <x:c r="AE21" s="1368">
        <x:f t="shared" si="25"/>
      </x:c>
      <x:c r="AF21" s="149">
        <x:f t="shared" si="26"/>
      </x:c>
      <x:c r="AG21" s="149">
        <x:f t="shared" si="27"/>
      </x:c>
      <x:c r="AH21" s="149" t="n">
        <x:v>0</x:v>
      </x:c>
      <x:c r="AI21" s="149" t="n">
        <x:f t="shared" si="28"/>
        <x:v>2</x:v>
      </x:c>
      <x:c r="AJ21" s="1584" t="n">
        <x:f t="shared" si="29"/>
        <x:v>1074.9867984790874</x:v>
      </x:c>
      <x:c r="AK21" s="1302" t="str">
        <x:f t="shared" si="30"/>
        <x:v>#VALUE!</x:v>
      </x:c>
      <x:c r="AL21" s="149" t="str">
        <x:f t="shared" si="31"/>
        <x:v>#VALUE!</x:v>
      </x:c>
      <x:c r="AM21" s="149" t="str">
        <x:f t="shared" si="0"/>
        <x:v>#VALUE!</x:v>
      </x:c>
      <x:c r="AN21" s="149" t="n">
        <x:f t="shared" si="1"/>
        <x:v>103.872</x:v>
      </x:c>
      <x:c r="AO21" s="149" t="n">
        <x:f t="shared" si="2"/>
        <x:v>0.2701</x:v>
      </x:c>
      <x:c r="AP21" s="149" t="n">
        <x:f t="shared" si="3"/>
        <x:v>0</x:v>
      </x:c>
      <x:c r="AQ21" s="149" t="n">
        <x:f t="shared" si="32"/>
        <x:v>6.17957310608021e-7</x:v>
      </x:c>
      <x:c r="AR21" s="149" t="n">
        <x:f t="shared" si="33"/>
        <x:v>2</x:v>
      </x:c>
      <x:c r="AS21" s="149" t="n">
        <x:f t="shared" si="34"/>
        <x:v>1074.98746277475</x:v>
      </x:c>
      <x:c r="AT21" s="149" t="n">
        <x:f t="shared" si="35"/>
        <x:v>0.0003411446699475294</x:v>
      </x:c>
      <x:c r="AU21" s="149" t="n">
        <x:f t="shared" si="36"/>
        <x:v>0</x:v>
      </x:c>
      <x:c r="AV21" s="149" t="n">
        <x:f t="shared" si="37"/>
        <x:v>1</x:v>
      </x:c>
      <x:c r="AW21" s="149" t="n">
        <x:f t="shared" si="38"/>
        <x:v>0.2704470069133532</x:v>
      </x:c>
      <x:c r="AX21" s="1303" t="n">
        <x:f t="shared" si="39"/>
        <x:v>1</x:v>
      </x:c>
      <x:c r="AY21" s="149" t="n">
        <x:f t="shared" si="40"/>
        <x:v>1</x:v>
      </x:c>
      <x:c r="AZ21" s="149" t="n">
        <x:f t="shared" si="41"/>
        <x:v>1074.9867984790874</x:v>
      </x:c>
      <x:c r="BA21" s="149" t="n">
        <x:f t="shared" si="42"/>
        <x:v>0</x:v>
      </x:c>
      <x:c r="BB21" s="149" t="n">
        <x:f t="shared" si="4"/>
        <x:v>1.3</x:v>
      </x:c>
      <x:c r="BC21" s="149" t="n">
        <x:f t="shared" si="43"/>
        <x:v>0</x:v>
      </x:c>
      <x:c r="BD21" s="149" t="n">
        <x:f t="shared" si="44"/>
        <x:v>0</x:v>
      </x:c>
      <x:c r="BE21" s="149" t="str">
        <x:f t="shared" si="45"/>
        <x:v>#VALUE!</x:v>
      </x:c>
      <x:c r="BF21" s="149" t="str">
        <x:f t="shared" si="46"/>
        <x:v>#VALUE!</x:v>
      </x:c>
      <x:c r="BG21" s="149" t="str">
        <x:f t="shared" si="47"/>
        <x:v>#VALUE!</x:v>
      </x:c>
      <x:c r="BH21" s="149" t="str">
        <x:f t="shared" si="48"/>
        <x:v>#VALUE!</x:v>
      </x:c>
      <x:c r="BI21" s="149" t="str">
        <x:f t="shared" si="5"/>
        <x:v>#VALUE!</x:v>
      </x:c>
      <x:c r="BJ21" s="149" t="str">
        <x:f t="shared" si="6"/>
        <x:v>#VALUE!</x:v>
      </x:c>
      <x:c r="BK21" s="149" t="str">
        <x:f t="shared" si="7"/>
        <x:v>#VALUE!</x:v>
      </x:c>
      <x:c r="BL21" s="149" t="str">
        <x:f t="shared" si="49"/>
        <x:v>#VALUE!</x:v>
      </x:c>
      <x:c r="BM21" s="149" t="str">
        <x:f t="shared" si="50"/>
        <x:v>#VALUE!</x:v>
      </x:c>
      <x:c r="BN21" s="149" t="str">
        <x:f t="shared" si="51"/>
        <x:v>#VALUE!</x:v>
      </x:c>
      <x:c r="BO21" s="149" t="str">
        <x:f t="shared" si="52"/>
        <x:v>#VALUE!</x:v>
      </x:c>
      <x:c r="BP21" s="149" t="n">
        <x:f t="shared" si="53"/>
        <x:v>0</x:v>
      </x:c>
      <x:c r="BQ21" s="149" t="str">
        <x:f t="shared" si="54"/>
        <x:v>#VALUE!</x:v>
      </x:c>
      <x:c r="BR21" s="149" t="str">
        <x:f t="shared" si="55"/>
        <x:v>#VALUE!</x:v>
      </x:c>
      <x:c r="BS21" s="149" t="str">
        <x:f t="shared" si="56"/>
        <x:v>#VALUE!</x:v>
      </x:c>
      <x:c r="BT21" s="149" t="str">
        <x:f t="shared" si="57"/>
        <x:v>#VALUE!</x:v>
      </x:c>
      <x:c r="BU21" s="149" t="str">
        <x:f t="shared" si="58"/>
        <x:v>#VALUE!</x:v>
      </x:c>
      <x:c r="BV21" s="149" t="str">
        <x:f t="shared" si="59"/>
        <x:v>#VALUE!</x:v>
      </x:c>
      <x:c r="BW21" s="149" t="n">
        <x:f t="shared" si="8"/>
        <x:v>0</x:v>
      </x:c>
      <x:c r="BX21" s="149" t="str">
        <x:f t="shared" si="60"/>
        <x:v>#VALUE!</x:v>
      </x:c>
      <x:c r="BY21" s="149" t="str">
        <x:f t="shared" si="61"/>
        <x:v>#VALUE!</x:v>
      </x:c>
      <x:c r="BZ21" s="149" t="str">
        <x:f t="shared" si="62"/>
        <x:v>#VALUE!</x:v>
      </x:c>
      <x:c r="CA21" s="149" t="str">
        <x:f t="shared" si="63"/>
        <x:v>#VALUE!</x:v>
      </x:c>
      <x:c r="CB21" s="149" t="str">
        <x:f t="shared" si="64"/>
        <x:v>#VALUE!</x:v>
      </x:c>
      <x:c r="CC21" s="149" t="str">
        <x:f t="shared" si="65"/>
        <x:v>#VALUE!</x:v>
      </x:c>
      <x:c r="CD21" s="149" t="str">
        <x:f t="shared" si="9"/>
        <x:v>#VALUE!</x:v>
      </x:c>
      <x:c r="CE21" s="149" t="str">
        <x:f t="shared" si="10"/>
        <x:v>#VALUE!</x:v>
      </x:c>
      <x:c r="CF21" s="149" t="str">
        <x:f t="shared" si="11"/>
        <x:v>#VALUE!</x:v>
      </x:c>
      <x:c r="CG21" s="149" t="str">
        <x:f t="shared" si="66"/>
        <x:v>#VALUE!</x:v>
      </x:c>
      <x:c r="CH21" s="149" t="str">
        <x:f t="shared" si="67"/>
        <x:v>#VALUE!</x:v>
      </x:c>
      <x:c r="CI21" s="149" t="str">
        <x:f t="shared" si="68"/>
        <x:v>#VALUE!</x:v>
      </x:c>
      <x:c r="CJ21" s="149" t="str">
        <x:f t="shared" si="69"/>
        <x:v>#VALUE!</x:v>
      </x:c>
      <x:c r="CK21" s="149" t="n">
        <x:f t="shared" si="70"/>
        <x:v>0</x:v>
      </x:c>
      <x:c r="CL21" s="149" t="str">
        <x:f t="shared" si="71"/>
        <x:v>#VALUE!</x:v>
      </x:c>
      <x:c r="CM21" s="149" t="str">
        <x:f t="shared" si="72"/>
        <x:v>#VALUE!</x:v>
      </x:c>
      <x:c r="CN21" s="149" t="str">
        <x:f t="shared" si="73"/>
        <x:v>#VALUE!</x:v>
      </x:c>
      <x:c r="CO21" s="149" t="str">
        <x:f t="shared" si="74"/>
        <x:v>#VALUE!</x:v>
      </x:c>
      <x:c r="CP21" s="149" t="str">
        <x:f t="shared" si="75"/>
        <x:v>#VALUE!</x:v>
      </x:c>
      <x:c r="CQ21" s="149" t="str">
        <x:f t="shared" si="76"/>
        <x:v>#VALUE!</x:v>
      </x:c>
      <x:c r="CR21" s="149" t="n">
        <x:f t="shared" si="12"/>
        <x:v>1.3</x:v>
      </x:c>
      <x:c r="CS21" s="149" t="str">
        <x:f t="shared" si="77"/>
        <x:v>#VALUE!</x:v>
      </x:c>
      <x:c r="CT21" s="149" t="str">
        <x:f t="shared" si="78"/>
        <x:v>#VALUE!</x:v>
      </x:c>
      <x:c r="CU21" s="149" t="str">
        <x:f t="shared" si="79"/>
        <x:v>#VALUE!</x:v>
      </x:c>
      <x:c r="CV21" s="149" t="str">
        <x:f t="shared" si="80"/>
        <x:v>#VALUE!</x:v>
      </x:c>
      <x:c r="CW21" s="149" t="str">
        <x:f t="shared" si="81"/>
        <x:v>#VALUE!</x:v>
      </x:c>
      <x:c r="CX21" s="149" t="str">
        <x:f t="shared" si="82"/>
        <x:v>#VALUE!</x:v>
      </x:c>
      <x:c r="CY21" s="149" t="str">
        <x:f t="shared" si="83"/>
        <x:v>#VALUE!</x:v>
      </x:c>
      <x:c r="CZ21" s="149" t="str">
        <x:f t="shared" si="84"/>
        <x:v>#VALUE!</x:v>
      </x:c>
      <x:c r="DA21" s="149" t="str">
        <x:f t="shared" si="85"/>
        <x:v>#VALUE!</x:v>
      </x:c>
      <x:c r="DB21" s="149" t="str">
        <x:f t="shared" si="86"/>
        <x:v>#VALUE!</x:v>
      </x:c>
      <x:c r="DC21" s="149" t="str">
        <x:f t="shared" si="87"/>
        <x:v>#VALUE!</x:v>
      </x:c>
      <x:c r="DD21" s="149" t="str">
        <x:f t="shared" si="88"/>
        <x:v>#VALUE!</x:v>
      </x:c>
      <x:c r="DE21" s="149" t="str">
        <x:f t="shared" si="89"/>
        <x:v>#VALUE!</x:v>
      </x:c>
      <x:c r="DF21" s="149" t="str">
        <x:f t="shared" si="90"/>
        <x:v>#VALUE!</x:v>
      </x:c>
      <x:c r="DG21" s="1210" t="str">
        <x:f t="shared" si="91"/>
        <x:v>#VALUE!</x:v>
      </x:c>
      <x:c r="DH21" s="1210" t="str">
        <x:f t="shared" si="92"/>
        <x:v>#VALUE!</x:v>
      </x:c>
      <x:c r="DI21" s="149"/>
      <x:c r="DJ21" s="1255" t="n">
        <x:f t="shared" si="93"/>
        <x:v>2</x:v>
      </x:c>
      <x:c r="DK21" s="2097" t="n">
        <x:f t="shared" si="94"/>
        <x:v>0</x:v>
      </x:c>
      <x:c r="DL21" s="2098" t="n">
        <x:f t="shared" si="95"/>
        <x:v>0</x:v>
      </x:c>
      <x:c r="DM21" s="2097" t="str">
        <x:f t="shared" si="96"/>
        <x:v>#VALUE!</x:v>
      </x:c>
      <x:c r="DN21" s="2099" t="str">
        <x:f t="shared" si="97"/>
        <x:v>#VALUE!</x:v>
      </x:c>
      <x:c r="DO21" s="2089"/>
      <x:c r="DP21" s="2100" t="n">
        <x:f t="shared" si="98"/>
        <x:v>0</x:v>
      </x:c>
      <x:c r="DQ21" s="1861" t="n">
        <x:f t="shared" si="13"/>
        <x:v>346.42278</x:v>
      </x:c>
      <x:c r="DR21" s="1861" t="n">
        <x:f t="shared" si="14"/>
        <x:v>0.43884</x:v>
      </x:c>
      <x:c r="DS21" s="2101" t="str">
        <x:f t="shared" si="99"/>
        <x:v>#DIV/0!</x:v>
      </x:c>
      <x:c r="DT21" s="2102" t="str">
        <x:f t="shared" si="100"/>
        <x:v>#DIV/0!</x:v>
      </x:c>
      <x:c r="DU21" s="2103" t="str">
        <x:f t="shared" si="101"/>
        <x:v>#DIV/0!</x:v>
      </x:c>
      <x:c r="DV21" s="2104" t="str">
        <x:f t="shared" si="104"/>
        <x:v>#DIV/0!</x:v>
      </x:c>
    </x:row>
    <x:row r="22" ht="15.949999809265137" customHeight="1">
      <x:c r="A22" s="3196"/>
      <x:c r="B22" s="3197"/>
      <x:c r="C22" s="287"/>
      <x:c r="D22" s="296"/>
      <x:c r="E22" s="1098"/>
      <x:c r="F22" s="3198"/>
      <x:c r="G22" s="3199"/>
      <x:c r="H22" s="1847"/>
      <x:c r="I22" s="3200">
        <x:f t="shared" si="15"/>
      </x:c>
      <x:c r="J22" s="3201"/>
      <x:c r="K22" s="323"/>
      <x:c r="L22" s="2269">
        <x:f t="shared" si="16"/>
      </x:c>
      <x:c r="M22" s="849"/>
      <x:c r="N22" s="2272">
        <x:f t="shared" si="17"/>
      </x:c>
      <x:c r="O22" s="3202">
        <x:f t="shared" si="103"/>
      </x:c>
      <x:c r="P22" s="3203"/>
      <x:c r="Q22" s="2095" t="n">
        <x:v>24.633333333333336</x:v>
      </x:c>
      <x:c r="R22" s="2094" t="n">
        <x:v>25</x:v>
      </x:c>
      <x:c r="S22" s="2105" t="n">
        <x:v>30</x:v>
      </x:c>
      <x:c r="T22" s="2095" t="n">
        <x:f t="shared" si="18"/>
        <x:v>26.544444444444448</x:v>
      </x:c>
      <x:c r="U22" s="2096"/>
      <x:c r="V22" s="2096"/>
      <x:c r="W22" s="2096"/>
      <x:c r="X22" s="286" t="str">
        <x:f t="shared" si="19"/>
        <x:v>#DIV/0!</x:v>
      </x:c>
      <x:c r="Y22" s="2095"/>
      <x:c r="Z22" s="1583">
        <x:f t="shared" si="20"/>
      </x:c>
      <x:c r="AA22" s="1302" t="n">
        <x:f t="shared" si="21"/>
        <x:v>0</x:v>
      </x:c>
      <x:c r="AB22" s="1302">
        <x:f t="shared" si="22"/>
      </x:c>
      <x:c r="AC22" s="1582" t="n">
        <x:f t="shared" si="23"/>
        <x:v>0.16805</x:v>
      </x:c>
      <x:c r="AD22" s="1582" t="n">
        <x:f t="shared" si="24"/>
        <x:v>0.17074</x:v>
      </x:c>
      <x:c r="AE22" s="1368">
        <x:f t="shared" si="25"/>
      </x:c>
      <x:c r="AF22" s="149">
        <x:f t="shared" si="26"/>
      </x:c>
      <x:c r="AG22" s="149">
        <x:f t="shared" si="27"/>
      </x:c>
      <x:c r="AH22" s="149"/>
      <x:c r="AI22" s="149" t="n">
        <x:f t="shared" si="28"/>
        <x:v>2</x:v>
      </x:c>
      <x:c r="AJ22" s="1584" t="n">
        <x:f t="shared" si="29"/>
        <x:v>1074.9867984790874</x:v>
      </x:c>
      <x:c r="AK22" s="1302" t="str">
        <x:f t="shared" si="30"/>
        <x:v>#VALUE!</x:v>
      </x:c>
      <x:c r="AL22" s="149" t="str">
        <x:f t="shared" si="31"/>
        <x:v>#VALUE!</x:v>
      </x:c>
      <x:c r="AM22" s="149" t="str">
        <x:f t="shared" si="0"/>
        <x:v>#VALUE!</x:v>
      </x:c>
      <x:c r="AN22" s="149" t="n">
        <x:f t="shared" si="1"/>
        <x:v>103.872</x:v>
      </x:c>
      <x:c r="AO22" s="149" t="n">
        <x:f t="shared" si="2"/>
        <x:v>0.2701</x:v>
      </x:c>
      <x:c r="AP22" s="149" t="n">
        <x:f t="shared" si="3"/>
        <x:v>0</x:v>
      </x:c>
      <x:c r="AQ22" s="149" t="n">
        <x:f t="shared" si="32"/>
        <x:v>6.17957310608021e-7</x:v>
      </x:c>
      <x:c r="AR22" s="149" t="n">
        <x:f t="shared" si="33"/>
        <x:v>2</x:v>
      </x:c>
      <x:c r="AS22" s="149" t="n">
        <x:f t="shared" si="34"/>
        <x:v>1074.98746277475</x:v>
      </x:c>
      <x:c r="AT22" s="149" t="n">
        <x:f t="shared" si="35"/>
        <x:v>0.0003411446699475294</x:v>
      </x:c>
      <x:c r="AU22" s="149" t="n">
        <x:f t="shared" si="36"/>
        <x:v>0</x:v>
      </x:c>
      <x:c r="AV22" s="149" t="n">
        <x:f t="shared" si="37"/>
        <x:v>1</x:v>
      </x:c>
      <x:c r="AW22" s="149" t="n">
        <x:f t="shared" si="38"/>
        <x:v>0.2704470069133532</x:v>
      </x:c>
      <x:c r="AX22" s="1303" t="n">
        <x:f t="shared" si="39"/>
        <x:v>1</x:v>
      </x:c>
      <x:c r="AY22" s="149" t="n">
        <x:f t="shared" si="40"/>
        <x:v>1</x:v>
      </x:c>
      <x:c r="AZ22" s="149" t="n">
        <x:f t="shared" si="41"/>
        <x:v>1074.9867984790874</x:v>
      </x:c>
      <x:c r="BA22" s="149" t="n">
        <x:f t="shared" si="42"/>
        <x:v>0</x:v>
      </x:c>
      <x:c r="BB22" s="149" t="n">
        <x:f t="shared" si="4"/>
        <x:v>1.3</x:v>
      </x:c>
      <x:c r="BC22" s="149" t="n">
        <x:f t="shared" si="43"/>
        <x:v>0</x:v>
      </x:c>
      <x:c r="BD22" s="149" t="n">
        <x:f t="shared" si="44"/>
        <x:v>0</x:v>
      </x:c>
      <x:c r="BE22" s="149" t="str">
        <x:f t="shared" si="45"/>
        <x:v>#VALUE!</x:v>
      </x:c>
      <x:c r="BF22" s="149" t="str">
        <x:f t="shared" si="46"/>
        <x:v>#VALUE!</x:v>
      </x:c>
      <x:c r="BG22" s="149" t="str">
        <x:f t="shared" si="47"/>
        <x:v>#VALUE!</x:v>
      </x:c>
      <x:c r="BH22" s="149" t="str">
        <x:f t="shared" si="48"/>
        <x:v>#VALUE!</x:v>
      </x:c>
      <x:c r="BI22" s="149" t="str">
        <x:f t="shared" si="5"/>
        <x:v>#VALUE!</x:v>
      </x:c>
      <x:c r="BJ22" s="149" t="str">
        <x:f t="shared" si="6"/>
        <x:v>#VALUE!</x:v>
      </x:c>
      <x:c r="BK22" s="149" t="str">
        <x:f t="shared" si="7"/>
        <x:v>#VALUE!</x:v>
      </x:c>
      <x:c r="BL22" s="149" t="str">
        <x:f t="shared" si="49"/>
        <x:v>#VALUE!</x:v>
      </x:c>
      <x:c r="BM22" s="149" t="str">
        <x:f t="shared" si="50"/>
        <x:v>#VALUE!</x:v>
      </x:c>
      <x:c r="BN22" s="149" t="str">
        <x:f t="shared" si="51"/>
        <x:v>#VALUE!</x:v>
      </x:c>
      <x:c r="BO22" s="149" t="str">
        <x:f t="shared" si="52"/>
        <x:v>#VALUE!</x:v>
      </x:c>
      <x:c r="BP22" s="149" t="n">
        <x:f t="shared" si="53"/>
        <x:v>0</x:v>
      </x:c>
      <x:c r="BQ22" s="149" t="str">
        <x:f t="shared" si="54"/>
        <x:v>#VALUE!</x:v>
      </x:c>
      <x:c r="BR22" s="149" t="str">
        <x:f t="shared" si="55"/>
        <x:v>#VALUE!</x:v>
      </x:c>
      <x:c r="BS22" s="149" t="str">
        <x:f t="shared" si="56"/>
        <x:v>#VALUE!</x:v>
      </x:c>
      <x:c r="BT22" s="149" t="str">
        <x:f t="shared" si="57"/>
        <x:v>#VALUE!</x:v>
      </x:c>
      <x:c r="BU22" s="149" t="str">
        <x:f t="shared" si="58"/>
        <x:v>#VALUE!</x:v>
      </x:c>
      <x:c r="BV22" s="149" t="str">
        <x:f t="shared" si="59"/>
        <x:v>#VALUE!</x:v>
      </x:c>
      <x:c r="BW22" s="149" t="n">
        <x:f t="shared" si="8"/>
        <x:v>0</x:v>
      </x:c>
      <x:c r="BX22" s="149" t="str">
        <x:f t="shared" si="60"/>
        <x:v>#VALUE!</x:v>
      </x:c>
      <x:c r="BY22" s="149" t="str">
        <x:f t="shared" si="61"/>
        <x:v>#VALUE!</x:v>
      </x:c>
      <x:c r="BZ22" s="149" t="str">
        <x:f t="shared" si="62"/>
        <x:v>#VALUE!</x:v>
      </x:c>
      <x:c r="CA22" s="149" t="str">
        <x:f t="shared" si="63"/>
        <x:v>#VALUE!</x:v>
      </x:c>
      <x:c r="CB22" s="149" t="str">
        <x:f t="shared" si="64"/>
        <x:v>#VALUE!</x:v>
      </x:c>
      <x:c r="CC22" s="149" t="str">
        <x:f t="shared" si="65"/>
        <x:v>#VALUE!</x:v>
      </x:c>
      <x:c r="CD22" s="149" t="str">
        <x:f t="shared" si="9"/>
        <x:v>#VALUE!</x:v>
      </x:c>
      <x:c r="CE22" s="149" t="str">
        <x:f t="shared" si="10"/>
        <x:v>#VALUE!</x:v>
      </x:c>
      <x:c r="CF22" s="149" t="str">
        <x:f t="shared" si="11"/>
        <x:v>#VALUE!</x:v>
      </x:c>
      <x:c r="CG22" s="149" t="str">
        <x:f t="shared" si="66"/>
        <x:v>#VALUE!</x:v>
      </x:c>
      <x:c r="CH22" s="149" t="str">
        <x:f t="shared" si="67"/>
        <x:v>#VALUE!</x:v>
      </x:c>
      <x:c r="CI22" s="149" t="str">
        <x:f t="shared" si="68"/>
        <x:v>#VALUE!</x:v>
      </x:c>
      <x:c r="CJ22" s="149" t="str">
        <x:f t="shared" si="69"/>
        <x:v>#VALUE!</x:v>
      </x:c>
      <x:c r="CK22" s="149" t="n">
        <x:f t="shared" si="70"/>
        <x:v>0</x:v>
      </x:c>
      <x:c r="CL22" s="149" t="str">
        <x:f t="shared" si="71"/>
        <x:v>#VALUE!</x:v>
      </x:c>
      <x:c r="CM22" s="149" t="str">
        <x:f t="shared" si="72"/>
        <x:v>#VALUE!</x:v>
      </x:c>
      <x:c r="CN22" s="149" t="str">
        <x:f t="shared" si="73"/>
        <x:v>#VALUE!</x:v>
      </x:c>
      <x:c r="CO22" s="149" t="str">
        <x:f t="shared" si="74"/>
        <x:v>#VALUE!</x:v>
      </x:c>
      <x:c r="CP22" s="149" t="str">
        <x:f t="shared" si="75"/>
        <x:v>#VALUE!</x:v>
      </x:c>
      <x:c r="CQ22" s="149" t="str">
        <x:f t="shared" si="76"/>
        <x:v>#VALUE!</x:v>
      </x:c>
      <x:c r="CR22" s="149" t="n">
        <x:f t="shared" si="12"/>
        <x:v>1.3</x:v>
      </x:c>
      <x:c r="CS22" s="149" t="str">
        <x:f t="shared" si="77"/>
        <x:v>#VALUE!</x:v>
      </x:c>
      <x:c r="CT22" s="149" t="str">
        <x:f t="shared" si="78"/>
        <x:v>#VALUE!</x:v>
      </x:c>
      <x:c r="CU22" s="149" t="str">
        <x:f t="shared" si="79"/>
        <x:v>#VALUE!</x:v>
      </x:c>
      <x:c r="CV22" s="149" t="str">
        <x:f t="shared" si="80"/>
        <x:v>#VALUE!</x:v>
      </x:c>
      <x:c r="CW22" s="149" t="str">
        <x:f t="shared" si="81"/>
        <x:v>#VALUE!</x:v>
      </x:c>
      <x:c r="CX22" s="149" t="str">
        <x:f t="shared" si="82"/>
        <x:v>#VALUE!</x:v>
      </x:c>
      <x:c r="CY22" s="149" t="str">
        <x:f t="shared" si="83"/>
        <x:v>#VALUE!</x:v>
      </x:c>
      <x:c r="CZ22" s="149" t="str">
        <x:f t="shared" si="84"/>
        <x:v>#VALUE!</x:v>
      </x:c>
      <x:c r="DA22" s="149" t="str">
        <x:f t="shared" si="85"/>
        <x:v>#VALUE!</x:v>
      </x:c>
      <x:c r="DB22" s="149" t="str">
        <x:f t="shared" si="86"/>
        <x:v>#VALUE!</x:v>
      </x:c>
      <x:c r="DC22" s="149" t="str">
        <x:f t="shared" si="87"/>
        <x:v>#VALUE!</x:v>
      </x:c>
      <x:c r="DD22" s="149" t="str">
        <x:f t="shared" si="88"/>
        <x:v>#VALUE!</x:v>
      </x:c>
      <x:c r="DE22" s="149" t="str">
        <x:f t="shared" si="89"/>
        <x:v>#VALUE!</x:v>
      </x:c>
      <x:c r="DF22" s="149" t="str">
        <x:f t="shared" si="90"/>
        <x:v>#VALUE!</x:v>
      </x:c>
      <x:c r="DG22" s="1210" t="str">
        <x:f t="shared" si="91"/>
        <x:v>#VALUE!</x:v>
      </x:c>
      <x:c r="DH22" s="1210" t="str">
        <x:f t="shared" si="92"/>
        <x:v>#VALUE!</x:v>
      </x:c>
      <x:c r="DI22" s="149"/>
      <x:c r="DJ22" s="1255" t="n">
        <x:f t="shared" si="93"/>
        <x:v>2</x:v>
      </x:c>
      <x:c r="DK22" s="2097" t="n">
        <x:f t="shared" si="94"/>
        <x:v>0</x:v>
      </x:c>
      <x:c r="DL22" s="2098" t="n">
        <x:f t="shared" si="95"/>
        <x:v>0</x:v>
      </x:c>
      <x:c r="DM22" s="2097" t="str">
        <x:f t="shared" si="96"/>
        <x:v>#VALUE!</x:v>
      </x:c>
      <x:c r="DN22" s="2099" t="str">
        <x:f t="shared" si="97"/>
        <x:v>#VALUE!</x:v>
      </x:c>
      <x:c r="DO22" s="2089"/>
      <x:c r="DP22" s="2100" t="n">
        <x:f t="shared" si="98"/>
        <x:v>0</x:v>
      </x:c>
      <x:c r="DQ22" s="1861" t="n">
        <x:f t="shared" si="13"/>
        <x:v>346.42278</x:v>
      </x:c>
      <x:c r="DR22" s="1861" t="n">
        <x:f t="shared" si="14"/>
        <x:v>0.43884</x:v>
      </x:c>
      <x:c r="DS22" s="2101" t="str">
        <x:f t="shared" si="99"/>
        <x:v>#DIV/0!</x:v>
      </x:c>
      <x:c r="DT22" s="2102" t="str">
        <x:f t="shared" si="100"/>
        <x:v>#DIV/0!</x:v>
      </x:c>
      <x:c r="DU22" s="2103" t="str">
        <x:f t="shared" si="101"/>
        <x:v>#DIV/0!</x:v>
      </x:c>
      <x:c r="DV22" s="2104" t="str">
        <x:f t="shared" si="104"/>
        <x:v>#DIV/0!</x:v>
      </x:c>
    </x:row>
    <x:row r="23" ht="15.949999809265137" customHeight="1">
      <x:c r="A23" s="3196"/>
      <x:c r="B23" s="3197"/>
      <x:c r="C23" s="287"/>
      <x:c r="D23" s="296"/>
      <x:c r="E23" s="1098"/>
      <x:c r="F23" s="3198"/>
      <x:c r="G23" s="3199"/>
      <x:c r="H23" s="1847"/>
      <x:c r="I23" s="3200">
        <x:f t="shared" si="15"/>
      </x:c>
      <x:c r="J23" s="3201"/>
      <x:c r="K23" s="323"/>
      <x:c r="L23" s="2269">
        <x:f t="shared" si="16"/>
      </x:c>
      <x:c r="M23" s="849"/>
      <x:c r="N23" s="2272">
        <x:f t="shared" si="17"/>
      </x:c>
      <x:c r="O23" s="3202">
        <x:f t="shared" si="103"/>
      </x:c>
      <x:c r="P23" s="3203"/>
      <x:c r="Q23" s="2095" t="n">
        <x:v>24.633333333333336</x:v>
      </x:c>
      <x:c r="R23" s="2094" t="n">
        <x:v>25</x:v>
      </x:c>
      <x:c r="S23" s="2105" t="n">
        <x:v>30</x:v>
      </x:c>
      <x:c r="T23" s="2095" t="n">
        <x:f t="shared" si="18"/>
        <x:v>26.544444444444448</x:v>
      </x:c>
      <x:c r="U23" s="2096"/>
      <x:c r="V23" s="2096"/>
      <x:c r="W23" s="2096"/>
      <x:c r="X23" s="286" t="str">
        <x:f t="shared" si="19"/>
        <x:v>#DIV/0!</x:v>
      </x:c>
      <x:c r="Y23" s="2095"/>
      <x:c r="Z23" s="1583">
        <x:f t="shared" si="20"/>
      </x:c>
      <x:c r="AA23" s="1302" t="n">
        <x:f t="shared" si="21"/>
        <x:v>0</x:v>
      </x:c>
      <x:c r="AB23" s="1302">
        <x:f t="shared" si="22"/>
      </x:c>
      <x:c r="AC23" s="1582" t="n">
        <x:f t="shared" si="23"/>
        <x:v>0.16805</x:v>
      </x:c>
      <x:c r="AD23" s="1582" t="n">
        <x:f t="shared" si="24"/>
        <x:v>0.17074</x:v>
      </x:c>
      <x:c r="AE23" s="1368">
        <x:f t="shared" si="25"/>
      </x:c>
      <x:c r="AF23" s="149">
        <x:f t="shared" si="26"/>
      </x:c>
      <x:c r="AG23" s="149">
        <x:f t="shared" si="27"/>
      </x:c>
      <x:c r="AH23" s="149" t="n">
        <x:v>0</x:v>
      </x:c>
      <x:c r="AI23" s="149" t="n">
        <x:f t="shared" si="28"/>
        <x:v>2</x:v>
      </x:c>
      <x:c r="AJ23" s="1584" t="n">
        <x:f t="shared" si="29"/>
        <x:v>1074.9867984790874</x:v>
      </x:c>
      <x:c r="AK23" s="1302" t="str">
        <x:f t="shared" si="30"/>
        <x:v>#VALUE!</x:v>
      </x:c>
      <x:c r="AL23" s="149" t="str">
        <x:f t="shared" si="31"/>
        <x:v>#VALUE!</x:v>
      </x:c>
      <x:c r="AM23" s="149" t="str">
        <x:f t="shared" si="0"/>
        <x:v>#VALUE!</x:v>
      </x:c>
      <x:c r="AN23" s="149" t="n">
        <x:f t="shared" si="1"/>
        <x:v>103.872</x:v>
      </x:c>
      <x:c r="AO23" s="149" t="n">
        <x:f t="shared" si="2"/>
        <x:v>0.2701</x:v>
      </x:c>
      <x:c r="AP23" s="149" t="n">
        <x:f t="shared" si="3"/>
        <x:v>0</x:v>
      </x:c>
      <x:c r="AQ23" s="149" t="n">
        <x:f t="shared" si="32"/>
        <x:v>6.17957310608021e-7</x:v>
      </x:c>
      <x:c r="AR23" s="149" t="n">
        <x:f t="shared" si="33"/>
        <x:v>2</x:v>
      </x:c>
      <x:c r="AS23" s="149" t="n">
        <x:f t="shared" si="34"/>
        <x:v>1074.98746277475</x:v>
      </x:c>
      <x:c r="AT23" s="149" t="n">
        <x:f t="shared" si="35"/>
        <x:v>0.0003411446699475294</x:v>
      </x:c>
      <x:c r="AU23" s="149" t="n">
        <x:f t="shared" si="36"/>
        <x:v>0</x:v>
      </x:c>
      <x:c r="AV23" s="149" t="n">
        <x:f t="shared" si="37"/>
        <x:v>1</x:v>
      </x:c>
      <x:c r="AW23" s="149" t="n">
        <x:f t="shared" si="38"/>
        <x:v>0.2704470069133532</x:v>
      </x:c>
      <x:c r="AX23" s="1303" t="n">
        <x:f t="shared" si="39"/>
        <x:v>1</x:v>
      </x:c>
      <x:c r="AY23" s="149" t="n">
        <x:f t="shared" si="40"/>
        <x:v>1</x:v>
      </x:c>
      <x:c r="AZ23" s="149" t="n">
        <x:f t="shared" si="41"/>
        <x:v>1074.9867984790874</x:v>
      </x:c>
      <x:c r="BA23" s="149" t="n">
        <x:f t="shared" si="42"/>
        <x:v>0</x:v>
      </x:c>
      <x:c r="BB23" s="149" t="n">
        <x:f t="shared" si="4"/>
        <x:v>1.3</x:v>
      </x:c>
      <x:c r="BC23" s="149" t="n">
        <x:f t="shared" si="43"/>
        <x:v>0</x:v>
      </x:c>
      <x:c r="BD23" s="149" t="n">
        <x:f t="shared" si="44"/>
        <x:v>0</x:v>
      </x:c>
      <x:c r="BE23" s="149" t="str">
        <x:f t="shared" si="45"/>
        <x:v>#VALUE!</x:v>
      </x:c>
      <x:c r="BF23" s="149" t="str">
        <x:f t="shared" si="46"/>
        <x:v>#VALUE!</x:v>
      </x:c>
      <x:c r="BG23" s="149" t="str">
        <x:f t="shared" si="47"/>
        <x:v>#VALUE!</x:v>
      </x:c>
      <x:c r="BH23" s="149" t="str">
        <x:f t="shared" si="48"/>
        <x:v>#VALUE!</x:v>
      </x:c>
      <x:c r="BI23" s="149" t="str">
        <x:f t="shared" si="5"/>
        <x:v>#VALUE!</x:v>
      </x:c>
      <x:c r="BJ23" s="149" t="str">
        <x:f t="shared" si="6"/>
        <x:v>#VALUE!</x:v>
      </x:c>
      <x:c r="BK23" s="149" t="str">
        <x:f t="shared" si="7"/>
        <x:v>#VALUE!</x:v>
      </x:c>
      <x:c r="BL23" s="149" t="str">
        <x:f t="shared" si="49"/>
        <x:v>#VALUE!</x:v>
      </x:c>
      <x:c r="BM23" s="149" t="str">
        <x:f t="shared" si="50"/>
        <x:v>#VALUE!</x:v>
      </x:c>
      <x:c r="BN23" s="149" t="str">
        <x:f t="shared" si="51"/>
        <x:v>#VALUE!</x:v>
      </x:c>
      <x:c r="BO23" s="149" t="str">
        <x:f t="shared" si="52"/>
        <x:v>#VALUE!</x:v>
      </x:c>
      <x:c r="BP23" s="149" t="n">
        <x:f t="shared" si="53"/>
        <x:v>0</x:v>
      </x:c>
      <x:c r="BQ23" s="149" t="str">
        <x:f t="shared" si="54"/>
        <x:v>#VALUE!</x:v>
      </x:c>
      <x:c r="BR23" s="149" t="str">
        <x:f t="shared" si="55"/>
        <x:v>#VALUE!</x:v>
      </x:c>
      <x:c r="BS23" s="149" t="str">
        <x:f t="shared" si="56"/>
        <x:v>#VALUE!</x:v>
      </x:c>
      <x:c r="BT23" s="149" t="str">
        <x:f t="shared" si="57"/>
        <x:v>#VALUE!</x:v>
      </x:c>
      <x:c r="BU23" s="149" t="str">
        <x:f t="shared" si="58"/>
        <x:v>#VALUE!</x:v>
      </x:c>
      <x:c r="BV23" s="149" t="str">
        <x:f t="shared" si="59"/>
        <x:v>#VALUE!</x:v>
      </x:c>
      <x:c r="BW23" s="149" t="n">
        <x:f t="shared" si="8"/>
        <x:v>0</x:v>
      </x:c>
      <x:c r="BX23" s="149" t="str">
        <x:f t="shared" si="60"/>
        <x:v>#VALUE!</x:v>
      </x:c>
      <x:c r="BY23" s="149" t="str">
        <x:f t="shared" si="61"/>
        <x:v>#VALUE!</x:v>
      </x:c>
      <x:c r="BZ23" s="149" t="str">
        <x:f t="shared" si="62"/>
        <x:v>#VALUE!</x:v>
      </x:c>
      <x:c r="CA23" s="149" t="str">
        <x:f t="shared" si="63"/>
        <x:v>#VALUE!</x:v>
      </x:c>
      <x:c r="CB23" s="149" t="str">
        <x:f t="shared" si="64"/>
        <x:v>#VALUE!</x:v>
      </x:c>
      <x:c r="CC23" s="149" t="str">
        <x:f t="shared" si="65"/>
        <x:v>#VALUE!</x:v>
      </x:c>
      <x:c r="CD23" s="149" t="str">
        <x:f t="shared" si="9"/>
        <x:v>#VALUE!</x:v>
      </x:c>
      <x:c r="CE23" s="149" t="str">
        <x:f t="shared" si="10"/>
        <x:v>#VALUE!</x:v>
      </x:c>
      <x:c r="CF23" s="149" t="str">
        <x:f t="shared" si="11"/>
        <x:v>#VALUE!</x:v>
      </x:c>
      <x:c r="CG23" s="149" t="str">
        <x:f t="shared" si="66"/>
        <x:v>#VALUE!</x:v>
      </x:c>
      <x:c r="CH23" s="149" t="str">
        <x:f t="shared" si="67"/>
        <x:v>#VALUE!</x:v>
      </x:c>
      <x:c r="CI23" s="149" t="str">
        <x:f t="shared" si="68"/>
        <x:v>#VALUE!</x:v>
      </x:c>
      <x:c r="CJ23" s="149" t="str">
        <x:f t="shared" si="69"/>
        <x:v>#VALUE!</x:v>
      </x:c>
      <x:c r="CK23" s="149" t="n">
        <x:f t="shared" si="70"/>
        <x:v>0</x:v>
      </x:c>
      <x:c r="CL23" s="149" t="str">
        <x:f t="shared" si="71"/>
        <x:v>#VALUE!</x:v>
      </x:c>
      <x:c r="CM23" s="149" t="str">
        <x:f t="shared" si="72"/>
        <x:v>#VALUE!</x:v>
      </x:c>
      <x:c r="CN23" s="149" t="str">
        <x:f t="shared" si="73"/>
        <x:v>#VALUE!</x:v>
      </x:c>
      <x:c r="CO23" s="149" t="str">
        <x:f t="shared" si="74"/>
        <x:v>#VALUE!</x:v>
      </x:c>
      <x:c r="CP23" s="149" t="str">
        <x:f t="shared" si="75"/>
        <x:v>#VALUE!</x:v>
      </x:c>
      <x:c r="CQ23" s="149" t="str">
        <x:f t="shared" si="76"/>
        <x:v>#VALUE!</x:v>
      </x:c>
      <x:c r="CR23" s="149" t="n">
        <x:f t="shared" si="12"/>
        <x:v>1.3</x:v>
      </x:c>
      <x:c r="CS23" s="149" t="str">
        <x:f t="shared" si="77"/>
        <x:v>#VALUE!</x:v>
      </x:c>
      <x:c r="CT23" s="149" t="str">
        <x:f t="shared" si="78"/>
        <x:v>#VALUE!</x:v>
      </x:c>
      <x:c r="CU23" s="149" t="str">
        <x:f t="shared" si="79"/>
        <x:v>#VALUE!</x:v>
      </x:c>
      <x:c r="CV23" s="149" t="str">
        <x:f t="shared" si="80"/>
        <x:v>#VALUE!</x:v>
      </x:c>
      <x:c r="CW23" s="149" t="str">
        <x:f t="shared" si="81"/>
        <x:v>#VALUE!</x:v>
      </x:c>
      <x:c r="CX23" s="149" t="str">
        <x:f t="shared" si="82"/>
        <x:v>#VALUE!</x:v>
      </x:c>
      <x:c r="CY23" s="149" t="str">
        <x:f t="shared" si="83"/>
        <x:v>#VALUE!</x:v>
      </x:c>
      <x:c r="CZ23" s="149" t="str">
        <x:f t="shared" si="84"/>
        <x:v>#VALUE!</x:v>
      </x:c>
      <x:c r="DA23" s="149" t="str">
        <x:f t="shared" si="85"/>
        <x:v>#VALUE!</x:v>
      </x:c>
      <x:c r="DB23" s="149" t="str">
        <x:f t="shared" si="86"/>
        <x:v>#VALUE!</x:v>
      </x:c>
      <x:c r="DC23" s="149" t="str">
        <x:f t="shared" si="87"/>
        <x:v>#VALUE!</x:v>
      </x:c>
      <x:c r="DD23" s="149" t="str">
        <x:f t="shared" si="88"/>
        <x:v>#VALUE!</x:v>
      </x:c>
      <x:c r="DE23" s="149" t="str">
        <x:f t="shared" si="89"/>
        <x:v>#VALUE!</x:v>
      </x:c>
      <x:c r="DF23" s="149" t="str">
        <x:f t="shared" si="90"/>
        <x:v>#VALUE!</x:v>
      </x:c>
      <x:c r="DG23" s="1210" t="str">
        <x:f t="shared" si="91"/>
        <x:v>#VALUE!</x:v>
      </x:c>
      <x:c r="DH23" s="1210" t="str">
        <x:f t="shared" si="92"/>
        <x:v>#VALUE!</x:v>
      </x:c>
      <x:c r="DI23" s="149"/>
      <x:c r="DJ23" s="1255" t="n">
        <x:f t="shared" si="93"/>
        <x:v>2</x:v>
      </x:c>
      <x:c r="DK23" s="2097" t="n">
        <x:f t="shared" si="94"/>
        <x:v>0</x:v>
      </x:c>
      <x:c r="DL23" s="2098" t="n">
        <x:f t="shared" si="95"/>
        <x:v>0</x:v>
      </x:c>
      <x:c r="DM23" s="2097" t="str">
        <x:f t="shared" si="96"/>
        <x:v>#VALUE!</x:v>
      </x:c>
      <x:c r="DN23" s="2099" t="str">
        <x:f t="shared" si="97"/>
        <x:v>#VALUE!</x:v>
      </x:c>
      <x:c r="DO23" s="2089"/>
      <x:c r="DP23" s="2100" t="n">
        <x:f t="shared" si="98"/>
        <x:v>0</x:v>
      </x:c>
      <x:c r="DQ23" s="1861" t="n">
        <x:f t="shared" si="13"/>
        <x:v>346.42278</x:v>
      </x:c>
      <x:c r="DR23" s="1861" t="n">
        <x:f t="shared" si="14"/>
        <x:v>0.43884</x:v>
      </x:c>
      <x:c r="DS23" s="2101" t="str">
        <x:f t="shared" si="99"/>
        <x:v>#DIV/0!</x:v>
      </x:c>
      <x:c r="DT23" s="2102" t="str">
        <x:f t="shared" si="100"/>
        <x:v>#DIV/0!</x:v>
      </x:c>
      <x:c r="DU23" s="2103" t="str">
        <x:f t="shared" si="101"/>
        <x:v>#DIV/0!</x:v>
      </x:c>
      <x:c r="DV23" s="2104" t="str">
        <x:f t="shared" si="104"/>
        <x:v>#DIV/0!</x:v>
      </x:c>
    </x:row>
    <x:row r="24" ht="15.949999809265137" customHeight="1">
      <x:c r="A24" s="3196"/>
      <x:c r="B24" s="3197"/>
      <x:c r="C24" s="287"/>
      <x:c r="D24" s="296"/>
      <x:c r="E24" s="1098"/>
      <x:c r="F24" s="3198"/>
      <x:c r="G24" s="3199"/>
      <x:c r="H24" s="1847"/>
      <x:c r="I24" s="3200">
        <x:f t="shared" si="15"/>
      </x:c>
      <x:c r="J24" s="3201"/>
      <x:c r="K24" s="323"/>
      <x:c r="L24" s="2269">
        <x:f t="shared" si="16"/>
      </x:c>
      <x:c r="M24" s="849"/>
      <x:c r="N24" s="2272">
        <x:f t="shared" si="17"/>
      </x:c>
      <x:c r="O24" s="3202">
        <x:f t="shared" si="103"/>
      </x:c>
      <x:c r="P24" s="3203"/>
      <x:c r="Q24" s="2095" t="n">
        <x:v>24.633333333333336</x:v>
      </x:c>
      <x:c r="R24" s="2094" t="n">
        <x:v>25</x:v>
      </x:c>
      <x:c r="S24" s="2105" t="n">
        <x:v>30</x:v>
      </x:c>
      <x:c r="T24" s="2095" t="n">
        <x:f t="shared" si="18"/>
        <x:v>26.544444444444448</x:v>
      </x:c>
      <x:c r="U24" s="2096"/>
      <x:c r="V24" s="2096"/>
      <x:c r="W24" s="2096"/>
      <x:c r="X24" s="286" t="str">
        <x:f t="shared" si="19"/>
        <x:v>#DIV/0!</x:v>
      </x:c>
      <x:c r="Y24" s="2095"/>
      <x:c r="Z24" s="1583">
        <x:f t="shared" si="20"/>
      </x:c>
      <x:c r="AA24" s="1302" t="n">
        <x:f t="shared" si="21"/>
        <x:v>0</x:v>
      </x:c>
      <x:c r="AB24" s="1302">
        <x:f t="shared" si="22"/>
      </x:c>
      <x:c r="AC24" s="1582" t="n">
        <x:f t="shared" si="23"/>
        <x:v>0.16805</x:v>
      </x:c>
      <x:c r="AD24" s="1582" t="n">
        <x:f t="shared" si="24"/>
        <x:v>0.17074</x:v>
      </x:c>
      <x:c r="AE24" s="1368">
        <x:f t="shared" si="25"/>
      </x:c>
      <x:c r="AF24" s="149">
        <x:f t="shared" si="26"/>
      </x:c>
      <x:c r="AG24" s="149">
        <x:f t="shared" si="27"/>
      </x:c>
      <x:c r="AH24" s="149" t="n">
        <x:v>0</x:v>
      </x:c>
      <x:c r="AI24" s="149" t="n">
        <x:f t="shared" si="28"/>
        <x:v>2</x:v>
      </x:c>
      <x:c r="AJ24" s="1584" t="n">
        <x:f t="shared" si="29"/>
        <x:v>1074.9867984790874</x:v>
      </x:c>
      <x:c r="AK24" s="1302" t="str">
        <x:f t="shared" si="30"/>
        <x:v>#VALUE!</x:v>
      </x:c>
      <x:c r="AL24" s="149" t="str">
        <x:f t="shared" si="31"/>
        <x:v>#VALUE!</x:v>
      </x:c>
      <x:c r="AM24" s="149" t="str">
        <x:f t="shared" si="0"/>
        <x:v>#VALUE!</x:v>
      </x:c>
      <x:c r="AN24" s="149" t="n">
        <x:f t="shared" si="1"/>
        <x:v>103.872</x:v>
      </x:c>
      <x:c r="AO24" s="149" t="n">
        <x:f t="shared" si="2"/>
        <x:v>0.2701</x:v>
      </x:c>
      <x:c r="AP24" s="149" t="n">
        <x:f t="shared" si="3"/>
        <x:v>0</x:v>
      </x:c>
      <x:c r="AQ24" s="149" t="n">
        <x:f t="shared" si="32"/>
        <x:v>6.17957310608021e-7</x:v>
      </x:c>
      <x:c r="AR24" s="149" t="n">
        <x:f t="shared" si="33"/>
        <x:v>2</x:v>
      </x:c>
      <x:c r="AS24" s="149" t="n">
        <x:f t="shared" si="34"/>
        <x:v>1074.98746277475</x:v>
      </x:c>
      <x:c r="AT24" s="149" t="n">
        <x:f t="shared" si="35"/>
        <x:v>0.0003411446699475294</x:v>
      </x:c>
      <x:c r="AU24" s="149" t="n">
        <x:f t="shared" si="36"/>
        <x:v>0</x:v>
      </x:c>
      <x:c r="AV24" s="149" t="n">
        <x:f t="shared" si="37"/>
        <x:v>1</x:v>
      </x:c>
      <x:c r="AW24" s="149" t="n">
        <x:f t="shared" si="38"/>
        <x:v>0.2704470069133532</x:v>
      </x:c>
      <x:c r="AX24" s="1303" t="n">
        <x:f t="shared" si="39"/>
        <x:v>1</x:v>
      </x:c>
      <x:c r="AY24" s="149" t="n">
        <x:f t="shared" si="40"/>
        <x:v>1</x:v>
      </x:c>
      <x:c r="AZ24" s="149" t="n">
        <x:f t="shared" si="41"/>
        <x:v>1074.9867984790874</x:v>
      </x:c>
      <x:c r="BA24" s="149" t="n">
        <x:f t="shared" si="42"/>
        <x:v>0</x:v>
      </x:c>
      <x:c r="BB24" s="149" t="n">
        <x:f t="shared" si="4"/>
        <x:v>1.3</x:v>
      </x:c>
      <x:c r="BC24" s="149" t="n">
        <x:f t="shared" si="43"/>
        <x:v>0</x:v>
      </x:c>
      <x:c r="BD24" s="149" t="n">
        <x:f t="shared" si="44"/>
        <x:v>0</x:v>
      </x:c>
      <x:c r="BE24" s="149" t="str">
        <x:f t="shared" si="45"/>
        <x:v>#VALUE!</x:v>
      </x:c>
      <x:c r="BF24" s="149" t="str">
        <x:f t="shared" si="46"/>
        <x:v>#VALUE!</x:v>
      </x:c>
      <x:c r="BG24" s="149" t="str">
        <x:f t="shared" si="47"/>
        <x:v>#VALUE!</x:v>
      </x:c>
      <x:c r="BH24" s="149" t="str">
        <x:f t="shared" si="48"/>
        <x:v>#VALUE!</x:v>
      </x:c>
      <x:c r="BI24" s="149" t="str">
        <x:f t="shared" si="5"/>
        <x:v>#VALUE!</x:v>
      </x:c>
      <x:c r="BJ24" s="149" t="str">
        <x:f t="shared" si="6"/>
        <x:v>#VALUE!</x:v>
      </x:c>
      <x:c r="BK24" s="149" t="str">
        <x:f t="shared" si="7"/>
        <x:v>#VALUE!</x:v>
      </x:c>
      <x:c r="BL24" s="149" t="str">
        <x:f t="shared" si="49"/>
        <x:v>#VALUE!</x:v>
      </x:c>
      <x:c r="BM24" s="149" t="str">
        <x:f t="shared" si="50"/>
        <x:v>#VALUE!</x:v>
      </x:c>
      <x:c r="BN24" s="149" t="str">
        <x:f t="shared" si="51"/>
        <x:v>#VALUE!</x:v>
      </x:c>
      <x:c r="BO24" s="149" t="str">
        <x:f t="shared" si="52"/>
        <x:v>#VALUE!</x:v>
      </x:c>
      <x:c r="BP24" s="149" t="n">
        <x:f t="shared" si="53"/>
        <x:v>0</x:v>
      </x:c>
      <x:c r="BQ24" s="149" t="str">
        <x:f t="shared" si="54"/>
        <x:v>#VALUE!</x:v>
      </x:c>
      <x:c r="BR24" s="149" t="str">
        <x:f t="shared" si="55"/>
        <x:v>#VALUE!</x:v>
      </x:c>
      <x:c r="BS24" s="149" t="str">
        <x:f t="shared" si="56"/>
        <x:v>#VALUE!</x:v>
      </x:c>
      <x:c r="BT24" s="149" t="str">
        <x:f t="shared" si="57"/>
        <x:v>#VALUE!</x:v>
      </x:c>
      <x:c r="BU24" s="149" t="str">
        <x:f t="shared" si="58"/>
        <x:v>#VALUE!</x:v>
      </x:c>
      <x:c r="BV24" s="149" t="str">
        <x:f t="shared" si="59"/>
        <x:v>#VALUE!</x:v>
      </x:c>
      <x:c r="BW24" s="149" t="n">
        <x:f t="shared" si="8"/>
        <x:v>0</x:v>
      </x:c>
      <x:c r="BX24" s="149" t="str">
        <x:f t="shared" si="60"/>
        <x:v>#VALUE!</x:v>
      </x:c>
      <x:c r="BY24" s="149" t="str">
        <x:f t="shared" si="61"/>
        <x:v>#VALUE!</x:v>
      </x:c>
      <x:c r="BZ24" s="149" t="str">
        <x:f t="shared" si="62"/>
        <x:v>#VALUE!</x:v>
      </x:c>
      <x:c r="CA24" s="149" t="str">
        <x:f t="shared" si="63"/>
        <x:v>#VALUE!</x:v>
      </x:c>
      <x:c r="CB24" s="149" t="str">
        <x:f t="shared" si="64"/>
        <x:v>#VALUE!</x:v>
      </x:c>
      <x:c r="CC24" s="149" t="str">
        <x:f t="shared" si="65"/>
        <x:v>#VALUE!</x:v>
      </x:c>
      <x:c r="CD24" s="149" t="str">
        <x:f t="shared" si="9"/>
        <x:v>#VALUE!</x:v>
      </x:c>
      <x:c r="CE24" s="149" t="str">
        <x:f t="shared" si="10"/>
        <x:v>#VALUE!</x:v>
      </x:c>
      <x:c r="CF24" s="149" t="str">
        <x:f t="shared" si="11"/>
        <x:v>#VALUE!</x:v>
      </x:c>
      <x:c r="CG24" s="149" t="str">
        <x:f t="shared" si="66"/>
        <x:v>#VALUE!</x:v>
      </x:c>
      <x:c r="CH24" s="149" t="str">
        <x:f t="shared" si="67"/>
        <x:v>#VALUE!</x:v>
      </x:c>
      <x:c r="CI24" s="149" t="str">
        <x:f t="shared" si="68"/>
        <x:v>#VALUE!</x:v>
      </x:c>
      <x:c r="CJ24" s="149" t="str">
        <x:f t="shared" si="69"/>
        <x:v>#VALUE!</x:v>
      </x:c>
      <x:c r="CK24" s="149" t="n">
        <x:f t="shared" si="70"/>
        <x:v>0</x:v>
      </x:c>
      <x:c r="CL24" s="149" t="str">
        <x:f t="shared" si="71"/>
        <x:v>#VALUE!</x:v>
      </x:c>
      <x:c r="CM24" s="149" t="str">
        <x:f t="shared" si="72"/>
        <x:v>#VALUE!</x:v>
      </x:c>
      <x:c r="CN24" s="149" t="str">
        <x:f t="shared" si="73"/>
        <x:v>#VALUE!</x:v>
      </x:c>
      <x:c r="CO24" s="149" t="str">
        <x:f t="shared" si="74"/>
        <x:v>#VALUE!</x:v>
      </x:c>
      <x:c r="CP24" s="149" t="str">
        <x:f t="shared" si="75"/>
        <x:v>#VALUE!</x:v>
      </x:c>
      <x:c r="CQ24" s="149" t="str">
        <x:f t="shared" si="76"/>
        <x:v>#VALUE!</x:v>
      </x:c>
      <x:c r="CR24" s="149" t="n">
        <x:f t="shared" si="12"/>
        <x:v>1.3</x:v>
      </x:c>
      <x:c r="CS24" s="149" t="str">
        <x:f t="shared" si="77"/>
        <x:v>#VALUE!</x:v>
      </x:c>
      <x:c r="CT24" s="149" t="str">
        <x:f t="shared" si="78"/>
        <x:v>#VALUE!</x:v>
      </x:c>
      <x:c r="CU24" s="149" t="str">
        <x:f t="shared" si="79"/>
        <x:v>#VALUE!</x:v>
      </x:c>
      <x:c r="CV24" s="149" t="str">
        <x:f t="shared" si="80"/>
        <x:v>#VALUE!</x:v>
      </x:c>
      <x:c r="CW24" s="149" t="str">
        <x:f t="shared" si="81"/>
        <x:v>#VALUE!</x:v>
      </x:c>
      <x:c r="CX24" s="149" t="str">
        <x:f t="shared" si="82"/>
        <x:v>#VALUE!</x:v>
      </x:c>
      <x:c r="CY24" s="149" t="str">
        <x:f t="shared" si="83"/>
        <x:v>#VALUE!</x:v>
      </x:c>
      <x:c r="CZ24" s="149" t="str">
        <x:f t="shared" si="84"/>
        <x:v>#VALUE!</x:v>
      </x:c>
      <x:c r="DA24" s="149" t="str">
        <x:f t="shared" si="85"/>
        <x:v>#VALUE!</x:v>
      </x:c>
      <x:c r="DB24" s="149" t="str">
        <x:f t="shared" si="86"/>
        <x:v>#VALUE!</x:v>
      </x:c>
      <x:c r="DC24" s="149" t="str">
        <x:f t="shared" si="87"/>
        <x:v>#VALUE!</x:v>
      </x:c>
      <x:c r="DD24" s="149" t="str">
        <x:f t="shared" si="88"/>
        <x:v>#VALUE!</x:v>
      </x:c>
      <x:c r="DE24" s="149" t="str">
        <x:f t="shared" si="89"/>
        <x:v>#VALUE!</x:v>
      </x:c>
      <x:c r="DF24" s="149" t="str">
        <x:f t="shared" si="90"/>
        <x:v>#VALUE!</x:v>
      </x:c>
      <x:c r="DG24" s="1210" t="str">
        <x:f t="shared" si="91"/>
        <x:v>#VALUE!</x:v>
      </x:c>
      <x:c r="DH24" s="1210" t="str">
        <x:f t="shared" si="92"/>
        <x:v>#VALUE!</x:v>
      </x:c>
      <x:c r="DI24" s="149"/>
      <x:c r="DJ24" s="1255" t="n">
        <x:f t="shared" si="93"/>
        <x:v>2</x:v>
      </x:c>
      <x:c r="DK24" s="2097" t="n">
        <x:f t="shared" si="94"/>
        <x:v>0</x:v>
      </x:c>
      <x:c r="DL24" s="2098" t="n">
        <x:f t="shared" si="95"/>
        <x:v>0</x:v>
      </x:c>
      <x:c r="DM24" s="2097" t="str">
        <x:f t="shared" si="96"/>
        <x:v>#VALUE!</x:v>
      </x:c>
      <x:c r="DN24" s="2099" t="str">
        <x:f t="shared" si="97"/>
        <x:v>#VALUE!</x:v>
      </x:c>
      <x:c r="DO24" s="2089"/>
      <x:c r="DP24" s="2100" t="n">
        <x:f t="shared" si="98"/>
        <x:v>0</x:v>
      </x:c>
      <x:c r="DQ24" s="1861" t="n">
        <x:f t="shared" si="13"/>
        <x:v>346.42278</x:v>
      </x:c>
      <x:c r="DR24" s="1861" t="n">
        <x:f t="shared" si="14"/>
        <x:v>0.43884</x:v>
      </x:c>
      <x:c r="DS24" s="2101" t="str">
        <x:f t="shared" si="99"/>
        <x:v>#DIV/0!</x:v>
      </x:c>
      <x:c r="DT24" s="2102" t="str">
        <x:f t="shared" si="100"/>
        <x:v>#DIV/0!</x:v>
      </x:c>
      <x:c r="DU24" s="2103" t="str">
        <x:f t="shared" si="101"/>
        <x:v>#DIV/0!</x:v>
      </x:c>
      <x:c r="DV24" s="2104" t="str">
        <x:f t="shared" si="104"/>
        <x:v>#DIV/0!</x:v>
      </x:c>
    </x:row>
    <x:row r="25" ht="15.949999809265137" customHeight="1">
      <x:c r="A25" s="3196"/>
      <x:c r="B25" s="3197"/>
      <x:c r="C25" s="287"/>
      <x:c r="D25" s="296"/>
      <x:c r="E25" s="1098"/>
      <x:c r="F25" s="3198"/>
      <x:c r="G25" s="3199"/>
      <x:c r="H25" s="1847"/>
      <x:c r="I25" s="3200">
        <x:f t="shared" si="15"/>
      </x:c>
      <x:c r="J25" s="3201"/>
      <x:c r="K25" s="323"/>
      <x:c r="L25" s="2269">
        <x:f t="shared" si="16"/>
      </x:c>
      <x:c r="M25" s="849"/>
      <x:c r="N25" s="2272">
        <x:f t="shared" si="17"/>
      </x:c>
      <x:c r="O25" s="3202">
        <x:f t="shared" si="103"/>
      </x:c>
      <x:c r="P25" s="3203"/>
      <x:c r="Q25" s="2095" t="n">
        <x:v>24.633333333333336</x:v>
      </x:c>
      <x:c r="R25" s="2094" t="n">
        <x:v>25</x:v>
      </x:c>
      <x:c r="S25" s="2105" t="n">
        <x:v>30</x:v>
      </x:c>
      <x:c r="T25" s="2095" t="n">
        <x:f t="shared" si="18"/>
        <x:v>26.544444444444448</x:v>
      </x:c>
      <x:c r="U25" s="2096"/>
      <x:c r="V25" s="2096"/>
      <x:c r="W25" s="2096"/>
      <x:c r="X25" s="286" t="str">
        <x:f t="shared" si="19"/>
        <x:v>#DIV/0!</x:v>
      </x:c>
      <x:c r="Y25" s="2095"/>
      <x:c r="Z25" s="1583">
        <x:f t="shared" si="20"/>
      </x:c>
      <x:c r="AA25" s="1302" t="n">
        <x:f t="shared" si="21"/>
        <x:v>0</x:v>
      </x:c>
      <x:c r="AB25" s="1302">
        <x:f t="shared" si="22"/>
      </x:c>
      <x:c r="AC25" s="1582" t="n">
        <x:f t="shared" si="23"/>
        <x:v>0.16805</x:v>
      </x:c>
      <x:c r="AD25" s="1582" t="n">
        <x:f t="shared" si="24"/>
        <x:v>0.17074</x:v>
      </x:c>
      <x:c r="AE25" s="1368">
        <x:f t="shared" si="25"/>
      </x:c>
      <x:c r="AF25" s="149">
        <x:f t="shared" si="26"/>
      </x:c>
      <x:c r="AG25" s="149">
        <x:f t="shared" si="27"/>
      </x:c>
      <x:c r="AH25" s="149"/>
      <x:c r="AI25" s="149" t="n">
        <x:f t="shared" si="28"/>
        <x:v>2</x:v>
      </x:c>
      <x:c r="AJ25" s="1584" t="n">
        <x:f t="shared" si="29"/>
        <x:v>1074.9867984790874</x:v>
      </x:c>
      <x:c r="AK25" s="1302" t="str">
        <x:f t="shared" si="30"/>
        <x:v>#VALUE!</x:v>
      </x:c>
      <x:c r="AL25" s="149" t="str">
        <x:f t="shared" si="31"/>
        <x:v>#VALUE!</x:v>
      </x:c>
      <x:c r="AM25" s="149" t="str">
        <x:f t="shared" si="0"/>
        <x:v>#VALUE!</x:v>
      </x:c>
      <x:c r="AN25" s="149" t="n">
        <x:f t="shared" si="1"/>
        <x:v>103.872</x:v>
      </x:c>
      <x:c r="AO25" s="149" t="n">
        <x:f t="shared" si="2"/>
        <x:v>0.2701</x:v>
      </x:c>
      <x:c r="AP25" s="149" t="n">
        <x:f t="shared" si="3"/>
        <x:v>0</x:v>
      </x:c>
      <x:c r="AQ25" s="149" t="n">
        <x:f t="shared" si="32"/>
        <x:v>6.17957310608021e-7</x:v>
      </x:c>
      <x:c r="AR25" s="149" t="n">
        <x:f t="shared" si="33"/>
        <x:v>2</x:v>
      </x:c>
      <x:c r="AS25" s="149" t="n">
        <x:f t="shared" si="34"/>
        <x:v>1074.98746277475</x:v>
      </x:c>
      <x:c r="AT25" s="149" t="n">
        <x:f t="shared" si="35"/>
        <x:v>0.0003411446699475294</x:v>
      </x:c>
      <x:c r="AU25" s="149" t="n">
        <x:f t="shared" si="36"/>
        <x:v>0</x:v>
      </x:c>
      <x:c r="AV25" s="149" t="n">
        <x:f t="shared" si="37"/>
        <x:v>1</x:v>
      </x:c>
      <x:c r="AW25" s="149" t="n">
        <x:f t="shared" si="38"/>
        <x:v>0.2704470069133532</x:v>
      </x:c>
      <x:c r="AX25" s="1303" t="n">
        <x:f t="shared" si="39"/>
        <x:v>1</x:v>
      </x:c>
      <x:c r="AY25" s="149" t="n">
        <x:f t="shared" si="40"/>
        <x:v>1</x:v>
      </x:c>
      <x:c r="AZ25" s="149" t="n">
        <x:f t="shared" si="41"/>
        <x:v>1074.9867984790874</x:v>
      </x:c>
      <x:c r="BA25" s="149" t="n">
        <x:f t="shared" si="42"/>
        <x:v>0</x:v>
      </x:c>
      <x:c r="BB25" s="149" t="n">
        <x:f t="shared" si="4"/>
        <x:v>1.3</x:v>
      </x:c>
      <x:c r="BC25" s="149" t="n">
        <x:f t="shared" si="43"/>
        <x:v>0</x:v>
      </x:c>
      <x:c r="BD25" s="149" t="n">
        <x:f t="shared" si="44"/>
        <x:v>0</x:v>
      </x:c>
      <x:c r="BE25" s="149" t="str">
        <x:f t="shared" si="45"/>
        <x:v>#VALUE!</x:v>
      </x:c>
      <x:c r="BF25" s="149" t="str">
        <x:f t="shared" si="46"/>
        <x:v>#VALUE!</x:v>
      </x:c>
      <x:c r="BG25" s="149" t="str">
        <x:f t="shared" si="47"/>
        <x:v>#VALUE!</x:v>
      </x:c>
      <x:c r="BH25" s="149" t="str">
        <x:f t="shared" si="48"/>
        <x:v>#VALUE!</x:v>
      </x:c>
      <x:c r="BI25" s="149" t="str">
        <x:f t="shared" si="5"/>
        <x:v>#VALUE!</x:v>
      </x:c>
      <x:c r="BJ25" s="149" t="str">
        <x:f t="shared" si="6"/>
        <x:v>#VALUE!</x:v>
      </x:c>
      <x:c r="BK25" s="149" t="str">
        <x:f t="shared" si="7"/>
        <x:v>#VALUE!</x:v>
      </x:c>
      <x:c r="BL25" s="149" t="str">
        <x:f t="shared" si="49"/>
        <x:v>#VALUE!</x:v>
      </x:c>
      <x:c r="BM25" s="149" t="str">
        <x:f t="shared" si="50"/>
        <x:v>#VALUE!</x:v>
      </x:c>
      <x:c r="BN25" s="149" t="str">
        <x:f t="shared" si="51"/>
        <x:v>#VALUE!</x:v>
      </x:c>
      <x:c r="BO25" s="149" t="str">
        <x:f t="shared" si="52"/>
        <x:v>#VALUE!</x:v>
      </x:c>
      <x:c r="BP25" s="149" t="n">
        <x:f t="shared" si="53"/>
        <x:v>0</x:v>
      </x:c>
      <x:c r="BQ25" s="149" t="str">
        <x:f t="shared" si="54"/>
        <x:v>#VALUE!</x:v>
      </x:c>
      <x:c r="BR25" s="149" t="str">
        <x:f t="shared" si="55"/>
        <x:v>#VALUE!</x:v>
      </x:c>
      <x:c r="BS25" s="149" t="str">
        <x:f t="shared" si="56"/>
        <x:v>#VALUE!</x:v>
      </x:c>
      <x:c r="BT25" s="149" t="str">
        <x:f t="shared" si="57"/>
        <x:v>#VALUE!</x:v>
      </x:c>
      <x:c r="BU25" s="149" t="str">
        <x:f t="shared" si="58"/>
        <x:v>#VALUE!</x:v>
      </x:c>
      <x:c r="BV25" s="149" t="str">
        <x:f t="shared" si="59"/>
        <x:v>#VALUE!</x:v>
      </x:c>
      <x:c r="BW25" s="149" t="n">
        <x:f t="shared" si="8"/>
        <x:v>0</x:v>
      </x:c>
      <x:c r="BX25" s="149" t="str">
        <x:f t="shared" si="60"/>
        <x:v>#VALUE!</x:v>
      </x:c>
      <x:c r="BY25" s="149" t="str">
        <x:f t="shared" si="61"/>
        <x:v>#VALUE!</x:v>
      </x:c>
      <x:c r="BZ25" s="149" t="str">
        <x:f t="shared" si="62"/>
        <x:v>#VALUE!</x:v>
      </x:c>
      <x:c r="CA25" s="149" t="str">
        <x:f t="shared" si="63"/>
        <x:v>#VALUE!</x:v>
      </x:c>
      <x:c r="CB25" s="149" t="str">
        <x:f t="shared" si="64"/>
        <x:v>#VALUE!</x:v>
      </x:c>
      <x:c r="CC25" s="149" t="str">
        <x:f t="shared" si="65"/>
        <x:v>#VALUE!</x:v>
      </x:c>
      <x:c r="CD25" s="149" t="str">
        <x:f t="shared" si="9"/>
        <x:v>#VALUE!</x:v>
      </x:c>
      <x:c r="CE25" s="149" t="str">
        <x:f t="shared" si="10"/>
        <x:v>#VALUE!</x:v>
      </x:c>
      <x:c r="CF25" s="149" t="str">
        <x:f t="shared" si="11"/>
        <x:v>#VALUE!</x:v>
      </x:c>
      <x:c r="CG25" s="149" t="str">
        <x:f t="shared" si="66"/>
        <x:v>#VALUE!</x:v>
      </x:c>
      <x:c r="CH25" s="149" t="str">
        <x:f t="shared" si="67"/>
        <x:v>#VALUE!</x:v>
      </x:c>
      <x:c r="CI25" s="149" t="str">
        <x:f t="shared" si="68"/>
        <x:v>#VALUE!</x:v>
      </x:c>
      <x:c r="CJ25" s="149" t="str">
        <x:f t="shared" si="69"/>
        <x:v>#VALUE!</x:v>
      </x:c>
      <x:c r="CK25" s="149" t="n">
        <x:f t="shared" si="70"/>
        <x:v>0</x:v>
      </x:c>
      <x:c r="CL25" s="149" t="str">
        <x:f t="shared" si="71"/>
        <x:v>#VALUE!</x:v>
      </x:c>
      <x:c r="CM25" s="149" t="str">
        <x:f t="shared" si="72"/>
        <x:v>#VALUE!</x:v>
      </x:c>
      <x:c r="CN25" s="149" t="str">
        <x:f t="shared" si="73"/>
        <x:v>#VALUE!</x:v>
      </x:c>
      <x:c r="CO25" s="149" t="str">
        <x:f t="shared" si="74"/>
        <x:v>#VALUE!</x:v>
      </x:c>
      <x:c r="CP25" s="149" t="str">
        <x:f t="shared" si="75"/>
        <x:v>#VALUE!</x:v>
      </x:c>
      <x:c r="CQ25" s="149" t="str">
        <x:f t="shared" si="76"/>
        <x:v>#VALUE!</x:v>
      </x:c>
      <x:c r="CR25" s="149" t="n">
        <x:f t="shared" si="12"/>
        <x:v>1.3</x:v>
      </x:c>
      <x:c r="CS25" s="149" t="str">
        <x:f t="shared" si="77"/>
        <x:v>#VALUE!</x:v>
      </x:c>
      <x:c r="CT25" s="149" t="str">
        <x:f t="shared" si="78"/>
        <x:v>#VALUE!</x:v>
      </x:c>
      <x:c r="CU25" s="149" t="str">
        <x:f t="shared" si="79"/>
        <x:v>#VALUE!</x:v>
      </x:c>
      <x:c r="CV25" s="149" t="str">
        <x:f t="shared" si="80"/>
        <x:v>#VALUE!</x:v>
      </x:c>
      <x:c r="CW25" s="149" t="str">
        <x:f t="shared" si="81"/>
        <x:v>#VALUE!</x:v>
      </x:c>
      <x:c r="CX25" s="149" t="str">
        <x:f t="shared" si="82"/>
        <x:v>#VALUE!</x:v>
      </x:c>
      <x:c r="CY25" s="149" t="str">
        <x:f t="shared" si="83"/>
        <x:v>#VALUE!</x:v>
      </x:c>
      <x:c r="CZ25" s="149" t="str">
        <x:f t="shared" si="84"/>
        <x:v>#VALUE!</x:v>
      </x:c>
      <x:c r="DA25" s="149" t="str">
        <x:f t="shared" si="85"/>
        <x:v>#VALUE!</x:v>
      </x:c>
      <x:c r="DB25" s="149" t="str">
        <x:f t="shared" si="86"/>
        <x:v>#VALUE!</x:v>
      </x:c>
      <x:c r="DC25" s="149" t="str">
        <x:f t="shared" si="87"/>
        <x:v>#VALUE!</x:v>
      </x:c>
      <x:c r="DD25" s="149" t="str">
        <x:f t="shared" si="88"/>
        <x:v>#VALUE!</x:v>
      </x:c>
      <x:c r="DE25" s="149" t="str">
        <x:f t="shared" si="89"/>
        <x:v>#VALUE!</x:v>
      </x:c>
      <x:c r="DF25" s="149" t="str">
        <x:f t="shared" si="90"/>
        <x:v>#VALUE!</x:v>
      </x:c>
      <x:c r="DG25" s="1210" t="str">
        <x:f t="shared" si="91"/>
        <x:v>#VALUE!</x:v>
      </x:c>
      <x:c r="DH25" s="1210" t="str">
        <x:f t="shared" si="92"/>
        <x:v>#VALUE!</x:v>
      </x:c>
      <x:c r="DI25" s="149"/>
      <x:c r="DJ25" s="1255" t="n">
        <x:f t="shared" si="93"/>
        <x:v>2</x:v>
      </x:c>
      <x:c r="DK25" s="2097" t="n">
        <x:f t="shared" si="94"/>
        <x:v>0</x:v>
      </x:c>
      <x:c r="DL25" s="2098" t="n">
        <x:f t="shared" si="95"/>
        <x:v>0</x:v>
      </x:c>
      <x:c r="DM25" s="2097" t="str">
        <x:f t="shared" si="96"/>
        <x:v>#VALUE!</x:v>
      </x:c>
      <x:c r="DN25" s="2099" t="str">
        <x:f t="shared" si="97"/>
        <x:v>#VALUE!</x:v>
      </x:c>
      <x:c r="DO25" s="2089"/>
      <x:c r="DP25" s="2100" t="n">
        <x:f t="shared" si="98"/>
        <x:v>0</x:v>
      </x:c>
      <x:c r="DQ25" s="1861" t="n">
        <x:f t="shared" si="13"/>
        <x:v>346.42278</x:v>
      </x:c>
      <x:c r="DR25" s="1861" t="n">
        <x:f t="shared" si="14"/>
        <x:v>0.43884</x:v>
      </x:c>
      <x:c r="DS25" s="2101" t="str">
        <x:f t="shared" si="99"/>
        <x:v>#DIV/0!</x:v>
      </x:c>
      <x:c r="DT25" s="2102" t="str">
        <x:f t="shared" si="100"/>
        <x:v>#DIV/0!</x:v>
      </x:c>
      <x:c r="DU25" s="2103" t="str">
        <x:f t="shared" si="101"/>
        <x:v>#DIV/0!</x:v>
      </x:c>
      <x:c r="DV25" s="2104" t="str">
        <x:f t="shared" si="104"/>
        <x:v>#DIV/0!</x:v>
      </x:c>
    </x:row>
    <x:row r="26" ht="15.949999809265137" customHeight="1">
      <x:c r="A26" s="3196"/>
      <x:c r="B26" s="3197"/>
      <x:c r="C26" s="287"/>
      <x:c r="D26" s="296"/>
      <x:c r="E26" s="289"/>
      <x:c r="F26" s="3198"/>
      <x:c r="G26" s="3199"/>
      <x:c r="H26" s="1847"/>
      <x:c r="I26" s="3200">
        <x:f t="shared" si="15"/>
      </x:c>
      <x:c r="J26" s="3201"/>
      <x:c r="K26" s="323"/>
      <x:c r="L26" s="2269">
        <x:f t="shared" si="16"/>
      </x:c>
      <x:c r="M26" s="849"/>
      <x:c r="N26" s="2272">
        <x:f t="shared" si="17"/>
      </x:c>
      <x:c r="O26" s="3202">
        <x:f t="shared" si="103"/>
      </x:c>
      <x:c r="P26" s="3203"/>
      <x:c r="Q26" s="2095" t="n">
        <x:v>24.633333333333336</x:v>
      </x:c>
      <x:c r="R26" s="2094" t="n">
        <x:v>25</x:v>
      </x:c>
      <x:c r="S26" s="2105" t="n">
        <x:v>30</x:v>
      </x:c>
      <x:c r="T26" s="2095" t="n">
        <x:f t="shared" si="18"/>
        <x:v>26.544444444444448</x:v>
      </x:c>
      <x:c r="U26" s="2096"/>
      <x:c r="V26" s="2096"/>
      <x:c r="W26" s="2096"/>
      <x:c r="X26" s="286" t="str">
        <x:f t="shared" si="19"/>
        <x:v>#DIV/0!</x:v>
      </x:c>
      <x:c r="Y26" s="2095"/>
      <x:c r="Z26" s="1583">
        <x:f t="shared" si="20"/>
      </x:c>
      <x:c r="AA26" s="1302" t="n">
        <x:f t="shared" si="21"/>
        <x:v>0</x:v>
      </x:c>
      <x:c r="AB26" s="1302">
        <x:f t="shared" si="22"/>
      </x:c>
      <x:c r="AC26" s="1582" t="n">
        <x:f t="shared" si="23"/>
        <x:v>0.16805</x:v>
      </x:c>
      <x:c r="AD26" s="1582" t="n">
        <x:f t="shared" si="24"/>
        <x:v>0.17074</x:v>
      </x:c>
      <x:c r="AE26" s="1368">
        <x:f t="shared" si="25"/>
      </x:c>
      <x:c r="AF26" s="149">
        <x:f t="shared" si="26"/>
      </x:c>
      <x:c r="AG26" s="149">
        <x:f t="shared" si="27"/>
      </x:c>
      <x:c r="AH26" s="149" t="n">
        <x:v>0</x:v>
      </x:c>
      <x:c r="AI26" s="149" t="n">
        <x:f t="shared" si="28"/>
        <x:v>2</x:v>
      </x:c>
      <x:c r="AJ26" s="1584" t="n">
        <x:f t="shared" si="29"/>
        <x:v>1074.9867984790874</x:v>
      </x:c>
      <x:c r="AK26" s="1302" t="str">
        <x:f t="shared" si="30"/>
        <x:v>#VALUE!</x:v>
      </x:c>
      <x:c r="AL26" s="149" t="str">
        <x:f t="shared" si="31"/>
        <x:v>#VALUE!</x:v>
      </x:c>
      <x:c r="AM26" s="149" t="str">
        <x:f t="shared" si="0"/>
        <x:v>#VALUE!</x:v>
      </x:c>
      <x:c r="AN26" s="149" t="n">
        <x:f t="shared" si="1"/>
        <x:v>103.872</x:v>
      </x:c>
      <x:c r="AO26" s="149" t="n">
        <x:f t="shared" si="2"/>
        <x:v>0.2701</x:v>
      </x:c>
      <x:c r="AP26" s="149" t="n">
        <x:f t="shared" si="3"/>
        <x:v>0</x:v>
      </x:c>
      <x:c r="AQ26" s="149" t="n">
        <x:f t="shared" si="32"/>
        <x:v>6.17957310608021e-7</x:v>
      </x:c>
      <x:c r="AR26" s="149" t="n">
        <x:f t="shared" si="33"/>
        <x:v>2</x:v>
      </x:c>
      <x:c r="AS26" s="149" t="n">
        <x:f t="shared" si="34"/>
        <x:v>1074.98746277475</x:v>
      </x:c>
      <x:c r="AT26" s="149" t="n">
        <x:f t="shared" si="35"/>
        <x:v>0.0003411446699475294</x:v>
      </x:c>
      <x:c r="AU26" s="149" t="n">
        <x:f t="shared" si="36"/>
        <x:v>0</x:v>
      </x:c>
      <x:c r="AV26" s="149" t="n">
        <x:f t="shared" si="37"/>
        <x:v>1</x:v>
      </x:c>
      <x:c r="AW26" s="149" t="n">
        <x:f t="shared" si="38"/>
        <x:v>0.2704470069133532</x:v>
      </x:c>
      <x:c r="AX26" s="1303" t="n">
        <x:f t="shared" si="39"/>
        <x:v>1</x:v>
      </x:c>
      <x:c r="AY26" s="149" t="n">
        <x:f t="shared" si="40"/>
        <x:v>1</x:v>
      </x:c>
      <x:c r="AZ26" s="149" t="n">
        <x:f t="shared" si="41"/>
        <x:v>1074.9867984790874</x:v>
      </x:c>
      <x:c r="BA26" s="149" t="n">
        <x:f t="shared" si="42"/>
        <x:v>0</x:v>
      </x:c>
      <x:c r="BB26" s="149" t="n">
        <x:f t="shared" si="4"/>
        <x:v>1.3</x:v>
      </x:c>
      <x:c r="BC26" s="149" t="n">
        <x:f t="shared" si="43"/>
        <x:v>0</x:v>
      </x:c>
      <x:c r="BD26" s="149" t="n">
        <x:f t="shared" si="44"/>
        <x:v>0</x:v>
      </x:c>
      <x:c r="BE26" s="149" t="str">
        <x:f t="shared" si="45"/>
        <x:v>#VALUE!</x:v>
      </x:c>
      <x:c r="BF26" s="149" t="str">
        <x:f t="shared" si="46"/>
        <x:v>#VALUE!</x:v>
      </x:c>
      <x:c r="BG26" s="149" t="str">
        <x:f t="shared" si="47"/>
        <x:v>#VALUE!</x:v>
      </x:c>
      <x:c r="BH26" s="149" t="str">
        <x:f t="shared" si="48"/>
        <x:v>#VALUE!</x:v>
      </x:c>
      <x:c r="BI26" s="149" t="str">
        <x:f t="shared" si="5"/>
        <x:v>#VALUE!</x:v>
      </x:c>
      <x:c r="BJ26" s="149" t="str">
        <x:f t="shared" si="6"/>
        <x:v>#VALUE!</x:v>
      </x:c>
      <x:c r="BK26" s="149" t="str">
        <x:f t="shared" si="7"/>
        <x:v>#VALUE!</x:v>
      </x:c>
      <x:c r="BL26" s="149" t="str">
        <x:f t="shared" si="49"/>
        <x:v>#VALUE!</x:v>
      </x:c>
      <x:c r="BM26" s="149" t="str">
        <x:f t="shared" si="50"/>
        <x:v>#VALUE!</x:v>
      </x:c>
      <x:c r="BN26" s="149" t="str">
        <x:f t="shared" si="51"/>
        <x:v>#VALUE!</x:v>
      </x:c>
      <x:c r="BO26" s="149" t="str">
        <x:f t="shared" si="52"/>
        <x:v>#VALUE!</x:v>
      </x:c>
      <x:c r="BP26" s="149" t="n">
        <x:f t="shared" si="53"/>
        <x:v>0</x:v>
      </x:c>
      <x:c r="BQ26" s="149" t="str">
        <x:f t="shared" si="54"/>
        <x:v>#VALUE!</x:v>
      </x:c>
      <x:c r="BR26" s="149" t="str">
        <x:f t="shared" si="55"/>
        <x:v>#VALUE!</x:v>
      </x:c>
      <x:c r="BS26" s="149" t="str">
        <x:f t="shared" si="56"/>
        <x:v>#VALUE!</x:v>
      </x:c>
      <x:c r="BT26" s="149" t="str">
        <x:f t="shared" si="57"/>
        <x:v>#VALUE!</x:v>
      </x:c>
      <x:c r="BU26" s="149" t="str">
        <x:f t="shared" si="58"/>
        <x:v>#VALUE!</x:v>
      </x:c>
      <x:c r="BV26" s="149" t="str">
        <x:f t="shared" si="59"/>
        <x:v>#VALUE!</x:v>
      </x:c>
      <x:c r="BW26" s="149" t="n">
        <x:f t="shared" si="8"/>
        <x:v>0</x:v>
      </x:c>
      <x:c r="BX26" s="149" t="str">
        <x:f t="shared" si="60"/>
        <x:v>#VALUE!</x:v>
      </x:c>
      <x:c r="BY26" s="149" t="str">
        <x:f t="shared" si="61"/>
        <x:v>#VALUE!</x:v>
      </x:c>
      <x:c r="BZ26" s="149" t="str">
        <x:f t="shared" si="62"/>
        <x:v>#VALUE!</x:v>
      </x:c>
      <x:c r="CA26" s="149" t="str">
        <x:f t="shared" si="63"/>
        <x:v>#VALUE!</x:v>
      </x:c>
      <x:c r="CB26" s="149" t="str">
        <x:f t="shared" si="64"/>
        <x:v>#VALUE!</x:v>
      </x:c>
      <x:c r="CC26" s="149" t="str">
        <x:f t="shared" si="65"/>
        <x:v>#VALUE!</x:v>
      </x:c>
      <x:c r="CD26" s="149" t="str">
        <x:f t="shared" si="9"/>
        <x:v>#VALUE!</x:v>
      </x:c>
      <x:c r="CE26" s="149" t="str">
        <x:f t="shared" si="10"/>
        <x:v>#VALUE!</x:v>
      </x:c>
      <x:c r="CF26" s="149" t="str">
        <x:f t="shared" si="11"/>
        <x:v>#VALUE!</x:v>
      </x:c>
      <x:c r="CG26" s="149" t="str">
        <x:f t="shared" si="66"/>
        <x:v>#VALUE!</x:v>
      </x:c>
      <x:c r="CH26" s="149" t="str">
        <x:f t="shared" si="67"/>
        <x:v>#VALUE!</x:v>
      </x:c>
      <x:c r="CI26" s="149" t="str">
        <x:f t="shared" si="68"/>
        <x:v>#VALUE!</x:v>
      </x:c>
      <x:c r="CJ26" s="149" t="str">
        <x:f t="shared" si="69"/>
        <x:v>#VALUE!</x:v>
      </x:c>
      <x:c r="CK26" s="149" t="n">
        <x:f t="shared" si="70"/>
        <x:v>0</x:v>
      </x:c>
      <x:c r="CL26" s="149" t="str">
        <x:f t="shared" si="71"/>
        <x:v>#VALUE!</x:v>
      </x:c>
      <x:c r="CM26" s="149" t="str">
        <x:f t="shared" si="72"/>
        <x:v>#VALUE!</x:v>
      </x:c>
      <x:c r="CN26" s="149" t="str">
        <x:f t="shared" si="73"/>
        <x:v>#VALUE!</x:v>
      </x:c>
      <x:c r="CO26" s="149" t="str">
        <x:f t="shared" si="74"/>
        <x:v>#VALUE!</x:v>
      </x:c>
      <x:c r="CP26" s="149" t="str">
        <x:f t="shared" si="75"/>
        <x:v>#VALUE!</x:v>
      </x:c>
      <x:c r="CQ26" s="149" t="str">
        <x:f t="shared" si="76"/>
        <x:v>#VALUE!</x:v>
      </x:c>
      <x:c r="CR26" s="149" t="n">
        <x:f t="shared" si="12"/>
        <x:v>1.3</x:v>
      </x:c>
      <x:c r="CS26" s="149" t="str">
        <x:f t="shared" si="77"/>
        <x:v>#VALUE!</x:v>
      </x:c>
      <x:c r="CT26" s="149" t="str">
        <x:f t="shared" si="78"/>
        <x:v>#VALUE!</x:v>
      </x:c>
      <x:c r="CU26" s="149" t="str">
        <x:f t="shared" si="79"/>
        <x:v>#VALUE!</x:v>
      </x:c>
      <x:c r="CV26" s="149" t="str">
        <x:f t="shared" si="80"/>
        <x:v>#VALUE!</x:v>
      </x:c>
      <x:c r="CW26" s="149" t="str">
        <x:f t="shared" si="81"/>
        <x:v>#VALUE!</x:v>
      </x:c>
      <x:c r="CX26" s="149" t="str">
        <x:f t="shared" si="82"/>
        <x:v>#VALUE!</x:v>
      </x:c>
      <x:c r="CY26" s="149" t="str">
        <x:f t="shared" si="83"/>
        <x:v>#VALUE!</x:v>
      </x:c>
      <x:c r="CZ26" s="149" t="str">
        <x:f t="shared" si="84"/>
        <x:v>#VALUE!</x:v>
      </x:c>
      <x:c r="DA26" s="149" t="str">
        <x:f t="shared" si="85"/>
        <x:v>#VALUE!</x:v>
      </x:c>
      <x:c r="DB26" s="149" t="str">
        <x:f t="shared" si="86"/>
        <x:v>#VALUE!</x:v>
      </x:c>
      <x:c r="DC26" s="149" t="str">
        <x:f t="shared" si="87"/>
        <x:v>#VALUE!</x:v>
      </x:c>
      <x:c r="DD26" s="149" t="str">
        <x:f t="shared" si="88"/>
        <x:v>#VALUE!</x:v>
      </x:c>
      <x:c r="DE26" s="149" t="str">
        <x:f t="shared" si="89"/>
        <x:v>#VALUE!</x:v>
      </x:c>
      <x:c r="DF26" s="149" t="str">
        <x:f t="shared" si="90"/>
        <x:v>#VALUE!</x:v>
      </x:c>
      <x:c r="DG26" s="1210" t="str">
        <x:f t="shared" si="91"/>
        <x:v>#VALUE!</x:v>
      </x:c>
      <x:c r="DH26" s="1210" t="str">
        <x:f t="shared" si="92"/>
        <x:v>#VALUE!</x:v>
      </x:c>
      <x:c r="DI26" s="149"/>
      <x:c r="DJ26" s="1255" t="n">
        <x:f t="shared" si="93"/>
        <x:v>2</x:v>
      </x:c>
      <x:c r="DK26" s="2097" t="n">
        <x:f t="shared" si="94"/>
        <x:v>0</x:v>
      </x:c>
      <x:c r="DL26" s="2098" t="n">
        <x:f t="shared" si="95"/>
        <x:v>0</x:v>
      </x:c>
      <x:c r="DM26" s="2097" t="str">
        <x:f t="shared" si="96"/>
        <x:v>#VALUE!</x:v>
      </x:c>
      <x:c r="DN26" s="2099" t="str">
        <x:f t="shared" si="97"/>
        <x:v>#VALUE!</x:v>
      </x:c>
      <x:c r="DO26" s="2089"/>
      <x:c r="DP26" s="2100" t="n">
        <x:f t="shared" si="98"/>
        <x:v>0</x:v>
      </x:c>
      <x:c r="DQ26" s="1861" t="n">
        <x:f t="shared" si="13"/>
        <x:v>346.42278</x:v>
      </x:c>
      <x:c r="DR26" s="1861" t="n">
        <x:f t="shared" si="14"/>
        <x:v>0.43884</x:v>
      </x:c>
      <x:c r="DS26" s="2101" t="str">
        <x:f t="shared" si="99"/>
        <x:v>#DIV/0!</x:v>
      </x:c>
      <x:c r="DT26" s="2102" t="str">
        <x:f t="shared" si="100"/>
        <x:v>#DIV/0!</x:v>
      </x:c>
      <x:c r="DU26" s="2103" t="str">
        <x:f t="shared" si="101"/>
        <x:v>#DIV/0!</x:v>
      </x:c>
      <x:c r="DV26" s="2104" t="str">
        <x:f t="shared" si="104"/>
        <x:v>#DIV/0!</x:v>
      </x:c>
    </x:row>
    <x:row r="27" ht="15.949999809265137" customHeight="1">
      <x:c r="A27" s="3196"/>
      <x:c r="B27" s="3197"/>
      <x:c r="C27" s="292"/>
      <x:c r="D27" s="296"/>
      <x:c r="E27" s="289"/>
      <x:c r="F27" s="3198"/>
      <x:c r="G27" s="3199"/>
      <x:c r="H27" s="1847"/>
      <x:c r="I27" s="3200">
        <x:f t="shared" si="15"/>
      </x:c>
      <x:c r="J27" s="3201"/>
      <x:c r="K27" s="323"/>
      <x:c r="L27" s="2269">
        <x:f t="shared" si="16"/>
      </x:c>
      <x:c r="M27" s="849"/>
      <x:c r="N27" s="2272">
        <x:f t="shared" si="17"/>
      </x:c>
      <x:c r="O27" s="3202">
        <x:f t="shared" si="103"/>
      </x:c>
      <x:c r="P27" s="3203"/>
      <x:c r="Q27" s="2095" t="n">
        <x:v>24.633333333333336</x:v>
      </x:c>
      <x:c r="R27" s="2094" t="n">
        <x:v>25</x:v>
      </x:c>
      <x:c r="S27" s="2105" t="n">
        <x:v>30</x:v>
      </x:c>
      <x:c r="T27" s="2095" t="n">
        <x:f t="shared" si="18"/>
        <x:v>26.544444444444448</x:v>
      </x:c>
      <x:c r="U27" s="2096"/>
      <x:c r="V27" s="2096"/>
      <x:c r="W27" s="2096"/>
      <x:c r="X27" s="286" t="str">
        <x:f t="shared" si="19"/>
        <x:v>#DIV/0!</x:v>
      </x:c>
      <x:c r="Y27" s="2095"/>
      <x:c r="Z27" s="1583">
        <x:f t="shared" si="20"/>
      </x:c>
      <x:c r="AA27" s="1302" t="n">
        <x:f t="shared" si="21"/>
        <x:v>0</x:v>
      </x:c>
      <x:c r="AB27" s="1302">
        <x:f t="shared" si="22"/>
      </x:c>
      <x:c r="AC27" s="1582" t="n">
        <x:f t="shared" si="23"/>
        <x:v>0.16805</x:v>
      </x:c>
      <x:c r="AD27" s="1582" t="n">
        <x:f t="shared" si="24"/>
        <x:v>0.17074</x:v>
      </x:c>
      <x:c r="AE27" s="1368">
        <x:f t="shared" si="25"/>
      </x:c>
      <x:c r="AF27" s="149">
        <x:f t="shared" si="26"/>
      </x:c>
      <x:c r="AG27" s="149">
        <x:f t="shared" si="27"/>
      </x:c>
      <x:c r="AH27" s="149" t="n">
        <x:v>0</x:v>
      </x:c>
      <x:c r="AI27" s="149" t="n">
        <x:f t="shared" si="28"/>
        <x:v>2</x:v>
      </x:c>
      <x:c r="AJ27" s="1584" t="n">
        <x:f t="shared" si="29"/>
        <x:v>1074.9867984790874</x:v>
      </x:c>
      <x:c r="AK27" s="1302" t="str">
        <x:f t="shared" si="30"/>
        <x:v>#VALUE!</x:v>
      </x:c>
      <x:c r="AL27" s="149" t="str">
        <x:f t="shared" si="31"/>
        <x:v>#VALUE!</x:v>
      </x:c>
      <x:c r="AM27" s="149" t="str">
        <x:f t="shared" si="0"/>
        <x:v>#VALUE!</x:v>
      </x:c>
      <x:c r="AN27" s="149" t="n">
        <x:f t="shared" si="1"/>
        <x:v>103.872</x:v>
      </x:c>
      <x:c r="AO27" s="149" t="n">
        <x:f t="shared" si="2"/>
        <x:v>0.2701</x:v>
      </x:c>
      <x:c r="AP27" s="149" t="n">
        <x:f t="shared" si="3"/>
        <x:v>0</x:v>
      </x:c>
      <x:c r="AQ27" s="149" t="n">
        <x:f t="shared" si="32"/>
        <x:v>6.17957310608021e-7</x:v>
      </x:c>
      <x:c r="AR27" s="149" t="n">
        <x:f t="shared" si="33"/>
        <x:v>2</x:v>
      </x:c>
      <x:c r="AS27" s="149" t="n">
        <x:f t="shared" si="34"/>
        <x:v>1074.98746277475</x:v>
      </x:c>
      <x:c r="AT27" s="149" t="n">
        <x:f t="shared" si="35"/>
        <x:v>0.0003411446699475294</x:v>
      </x:c>
      <x:c r="AU27" s="149" t="n">
        <x:f t="shared" si="36"/>
        <x:v>0</x:v>
      </x:c>
      <x:c r="AV27" s="149" t="n">
        <x:f t="shared" si="37"/>
        <x:v>1</x:v>
      </x:c>
      <x:c r="AW27" s="149" t="n">
        <x:f t="shared" si="38"/>
        <x:v>0.2704470069133532</x:v>
      </x:c>
      <x:c r="AX27" s="1303" t="n">
        <x:f t="shared" si="39"/>
        <x:v>1</x:v>
      </x:c>
      <x:c r="AY27" s="149" t="n">
        <x:f t="shared" si="40"/>
        <x:v>1</x:v>
      </x:c>
      <x:c r="AZ27" s="149" t="n">
        <x:f t="shared" si="41"/>
        <x:v>1074.9867984790874</x:v>
      </x:c>
      <x:c r="BA27" s="149" t="n">
        <x:f t="shared" si="42"/>
        <x:v>0</x:v>
      </x:c>
      <x:c r="BB27" s="149" t="n">
        <x:f t="shared" si="4"/>
        <x:v>1.3</x:v>
      </x:c>
      <x:c r="BC27" s="149" t="n">
        <x:f t="shared" si="43"/>
        <x:v>0</x:v>
      </x:c>
      <x:c r="BD27" s="149" t="n">
        <x:f t="shared" si="44"/>
        <x:v>0</x:v>
      </x:c>
      <x:c r="BE27" s="149" t="str">
        <x:f t="shared" si="45"/>
        <x:v>#VALUE!</x:v>
      </x:c>
      <x:c r="BF27" s="149" t="str">
        <x:f t="shared" si="46"/>
        <x:v>#VALUE!</x:v>
      </x:c>
      <x:c r="BG27" s="149" t="str">
        <x:f t="shared" si="47"/>
        <x:v>#VALUE!</x:v>
      </x:c>
      <x:c r="BH27" s="149" t="str">
        <x:f t="shared" si="48"/>
        <x:v>#VALUE!</x:v>
      </x:c>
      <x:c r="BI27" s="149" t="str">
        <x:f t="shared" si="5"/>
        <x:v>#VALUE!</x:v>
      </x:c>
      <x:c r="BJ27" s="149" t="str">
        <x:f t="shared" si="6"/>
        <x:v>#VALUE!</x:v>
      </x:c>
      <x:c r="BK27" s="149" t="str">
        <x:f t="shared" si="7"/>
        <x:v>#VALUE!</x:v>
      </x:c>
      <x:c r="BL27" s="149" t="str">
        <x:f t="shared" si="49"/>
        <x:v>#VALUE!</x:v>
      </x:c>
      <x:c r="BM27" s="149" t="str">
        <x:f t="shared" si="50"/>
        <x:v>#VALUE!</x:v>
      </x:c>
      <x:c r="BN27" s="149" t="str">
        <x:f t="shared" si="51"/>
        <x:v>#VALUE!</x:v>
      </x:c>
      <x:c r="BO27" s="149" t="str">
        <x:f t="shared" si="52"/>
        <x:v>#VALUE!</x:v>
      </x:c>
      <x:c r="BP27" s="149" t="n">
        <x:f t="shared" si="53"/>
        <x:v>0</x:v>
      </x:c>
      <x:c r="BQ27" s="149" t="str">
        <x:f t="shared" si="54"/>
        <x:v>#VALUE!</x:v>
      </x:c>
      <x:c r="BR27" s="149" t="str">
        <x:f t="shared" si="55"/>
        <x:v>#VALUE!</x:v>
      </x:c>
      <x:c r="BS27" s="149" t="str">
        <x:f t="shared" si="56"/>
        <x:v>#VALUE!</x:v>
      </x:c>
      <x:c r="BT27" s="149" t="str">
        <x:f t="shared" si="57"/>
        <x:v>#VALUE!</x:v>
      </x:c>
      <x:c r="BU27" s="149" t="str">
        <x:f t="shared" si="58"/>
        <x:v>#VALUE!</x:v>
      </x:c>
      <x:c r="BV27" s="149" t="str">
        <x:f t="shared" si="59"/>
        <x:v>#VALUE!</x:v>
      </x:c>
      <x:c r="BW27" s="149" t="n">
        <x:f t="shared" si="8"/>
        <x:v>0</x:v>
      </x:c>
      <x:c r="BX27" s="149" t="str">
        <x:f t="shared" si="60"/>
        <x:v>#VALUE!</x:v>
      </x:c>
      <x:c r="BY27" s="149" t="str">
        <x:f t="shared" si="61"/>
        <x:v>#VALUE!</x:v>
      </x:c>
      <x:c r="BZ27" s="149" t="str">
        <x:f t="shared" si="62"/>
        <x:v>#VALUE!</x:v>
      </x:c>
      <x:c r="CA27" s="149" t="str">
        <x:f t="shared" si="63"/>
        <x:v>#VALUE!</x:v>
      </x:c>
      <x:c r="CB27" s="149" t="str">
        <x:f t="shared" si="64"/>
        <x:v>#VALUE!</x:v>
      </x:c>
      <x:c r="CC27" s="149" t="str">
        <x:f t="shared" si="65"/>
        <x:v>#VALUE!</x:v>
      </x:c>
      <x:c r="CD27" s="149" t="str">
        <x:f t="shared" si="9"/>
        <x:v>#VALUE!</x:v>
      </x:c>
      <x:c r="CE27" s="149" t="str">
        <x:f t="shared" si="10"/>
        <x:v>#VALUE!</x:v>
      </x:c>
      <x:c r="CF27" s="149" t="str">
        <x:f t="shared" si="11"/>
        <x:v>#VALUE!</x:v>
      </x:c>
      <x:c r="CG27" s="149" t="str">
        <x:f t="shared" si="66"/>
        <x:v>#VALUE!</x:v>
      </x:c>
      <x:c r="CH27" s="149" t="str">
        <x:f t="shared" si="67"/>
        <x:v>#VALUE!</x:v>
      </x:c>
      <x:c r="CI27" s="149" t="str">
        <x:f t="shared" si="68"/>
        <x:v>#VALUE!</x:v>
      </x:c>
      <x:c r="CJ27" s="149" t="str">
        <x:f t="shared" si="69"/>
        <x:v>#VALUE!</x:v>
      </x:c>
      <x:c r="CK27" s="149" t="n">
        <x:f t="shared" si="70"/>
        <x:v>0</x:v>
      </x:c>
      <x:c r="CL27" s="149" t="str">
        <x:f t="shared" si="71"/>
        <x:v>#VALUE!</x:v>
      </x:c>
      <x:c r="CM27" s="149" t="str">
        <x:f t="shared" si="72"/>
        <x:v>#VALUE!</x:v>
      </x:c>
      <x:c r="CN27" s="149" t="str">
        <x:f t="shared" si="73"/>
        <x:v>#VALUE!</x:v>
      </x:c>
      <x:c r="CO27" s="149" t="str">
        <x:f t="shared" si="74"/>
        <x:v>#VALUE!</x:v>
      </x:c>
      <x:c r="CP27" s="149" t="str">
        <x:f t="shared" si="75"/>
        <x:v>#VALUE!</x:v>
      </x:c>
      <x:c r="CQ27" s="149" t="str">
        <x:f t="shared" si="76"/>
        <x:v>#VALUE!</x:v>
      </x:c>
      <x:c r="CR27" s="149" t="n">
        <x:f t="shared" si="12"/>
        <x:v>1.3</x:v>
      </x:c>
      <x:c r="CS27" s="149" t="str">
        <x:f t="shared" si="77"/>
        <x:v>#VALUE!</x:v>
      </x:c>
      <x:c r="CT27" s="149" t="str">
        <x:f t="shared" si="78"/>
        <x:v>#VALUE!</x:v>
      </x:c>
      <x:c r="CU27" s="149" t="str">
        <x:f t="shared" si="79"/>
        <x:v>#VALUE!</x:v>
      </x:c>
      <x:c r="CV27" s="149" t="str">
        <x:f t="shared" si="80"/>
        <x:v>#VALUE!</x:v>
      </x:c>
      <x:c r="CW27" s="149" t="str">
        <x:f t="shared" si="81"/>
        <x:v>#VALUE!</x:v>
      </x:c>
      <x:c r="CX27" s="149" t="str">
        <x:f t="shared" si="82"/>
        <x:v>#VALUE!</x:v>
      </x:c>
      <x:c r="CY27" s="149" t="str">
        <x:f t="shared" si="83"/>
        <x:v>#VALUE!</x:v>
      </x:c>
      <x:c r="CZ27" s="149" t="str">
        <x:f t="shared" si="84"/>
        <x:v>#VALUE!</x:v>
      </x:c>
      <x:c r="DA27" s="149" t="str">
        <x:f t="shared" si="85"/>
        <x:v>#VALUE!</x:v>
      </x:c>
      <x:c r="DB27" s="149" t="str">
        <x:f t="shared" si="86"/>
        <x:v>#VALUE!</x:v>
      </x:c>
      <x:c r="DC27" s="149" t="str">
        <x:f t="shared" si="87"/>
        <x:v>#VALUE!</x:v>
      </x:c>
      <x:c r="DD27" s="149" t="str">
        <x:f t="shared" si="88"/>
        <x:v>#VALUE!</x:v>
      </x:c>
      <x:c r="DE27" s="149" t="str">
        <x:f t="shared" si="89"/>
        <x:v>#VALUE!</x:v>
      </x:c>
      <x:c r="DF27" s="149" t="str">
        <x:f t="shared" si="90"/>
        <x:v>#VALUE!</x:v>
      </x:c>
      <x:c r="DG27" s="1210" t="str">
        <x:f t="shared" si="91"/>
        <x:v>#VALUE!</x:v>
      </x:c>
      <x:c r="DH27" s="1210" t="str">
        <x:f t="shared" si="92"/>
        <x:v>#VALUE!</x:v>
      </x:c>
      <x:c r="DI27" s="149"/>
      <x:c r="DJ27" s="1255" t="n">
        <x:f t="shared" si="93"/>
        <x:v>2</x:v>
      </x:c>
      <x:c r="DK27" s="2097" t="n">
        <x:f t="shared" si="94"/>
        <x:v>0</x:v>
      </x:c>
      <x:c r="DL27" s="2098" t="n">
        <x:f t="shared" si="95"/>
        <x:v>0</x:v>
      </x:c>
      <x:c r="DM27" s="2097" t="str">
        <x:f t="shared" si="96"/>
        <x:v>#VALUE!</x:v>
      </x:c>
      <x:c r="DN27" s="2099" t="str">
        <x:f t="shared" si="97"/>
        <x:v>#VALUE!</x:v>
      </x:c>
      <x:c r="DO27" s="2089"/>
      <x:c r="DP27" s="2100" t="n">
        <x:f t="shared" si="98"/>
        <x:v>0</x:v>
      </x:c>
      <x:c r="DQ27" s="1861" t="n">
        <x:f t="shared" si="13"/>
        <x:v>346.42278</x:v>
      </x:c>
      <x:c r="DR27" s="1861" t="n">
        <x:f t="shared" si="14"/>
        <x:v>0.43884</x:v>
      </x:c>
      <x:c r="DS27" s="2101" t="str">
        <x:f t="shared" si="99"/>
        <x:v>#DIV/0!</x:v>
      </x:c>
      <x:c r="DT27" s="2102" t="str">
        <x:f t="shared" si="100"/>
        <x:v>#DIV/0!</x:v>
      </x:c>
      <x:c r="DU27" s="2103" t="str">
        <x:f t="shared" si="101"/>
        <x:v>#DIV/0!</x:v>
      </x:c>
      <x:c r="DV27" s="2104" t="str">
        <x:f t="shared" si="104"/>
        <x:v>#DIV/0!</x:v>
      </x:c>
    </x:row>
    <x:row r="28" ht="15.600000381469727" customHeight="1">
      <x:c r="A28" s="3196"/>
      <x:c r="B28" s="3197"/>
      <x:c r="C28" s="292"/>
      <x:c r="D28" s="296"/>
      <x:c r="E28" s="289"/>
      <x:c r="F28" s="3198"/>
      <x:c r="G28" s="3199"/>
      <x:c r="H28" s="1847"/>
      <x:c r="I28" s="3200">
        <x:f t="shared" si="15"/>
      </x:c>
      <x:c r="J28" s="3201"/>
      <x:c r="K28" s="323"/>
      <x:c r="L28" s="2269">
        <x:f t="shared" si="16"/>
      </x:c>
      <x:c r="M28" s="849"/>
      <x:c r="N28" s="2272">
        <x:f t="shared" si="17"/>
      </x:c>
      <x:c r="O28" s="3202">
        <x:f t="shared" si="103"/>
      </x:c>
      <x:c r="P28" s="3203"/>
      <x:c r="Q28" s="2095" t="n">
        <x:v>24.633333333333336</x:v>
      </x:c>
      <x:c r="R28" s="2094" t="n">
        <x:v>25</x:v>
      </x:c>
      <x:c r="S28" s="2105" t="n">
        <x:v>30</x:v>
      </x:c>
      <x:c r="T28" s="2095" t="n">
        <x:f t="shared" si="18"/>
        <x:v>26.544444444444448</x:v>
      </x:c>
      <x:c r="U28" s="2096"/>
      <x:c r="V28" s="2096"/>
      <x:c r="W28" s="2096"/>
      <x:c r="X28" s="286" t="str">
        <x:f t="shared" si="19"/>
        <x:v>#DIV/0!</x:v>
      </x:c>
      <x:c r="Y28" s="2095"/>
      <x:c r="Z28" s="1583">
        <x:f t="shared" si="20"/>
      </x:c>
      <x:c r="AA28" s="1302" t="n">
        <x:f t="shared" si="21"/>
        <x:v>0</x:v>
      </x:c>
      <x:c r="AB28" s="1302">
        <x:f t="shared" si="22"/>
      </x:c>
      <x:c r="AC28" s="1582" t="n">
        <x:f t="shared" si="23"/>
        <x:v>0.16805</x:v>
      </x:c>
      <x:c r="AD28" s="1582" t="n">
        <x:f t="shared" si="24"/>
        <x:v>0.17074</x:v>
      </x:c>
      <x:c r="AE28" s="1368">
        <x:f t="shared" si="25"/>
      </x:c>
      <x:c r="AF28" s="149">
        <x:f t="shared" si="26"/>
      </x:c>
      <x:c r="AG28" s="149">
        <x:f t="shared" si="27"/>
      </x:c>
      <x:c r="AH28" s="149"/>
      <x:c r="AI28" s="149" t="n">
        <x:f t="shared" si="28"/>
        <x:v>2</x:v>
      </x:c>
      <x:c r="AJ28" s="1584" t="n">
        <x:f t="shared" si="29"/>
        <x:v>1074.9867984790874</x:v>
      </x:c>
      <x:c r="AK28" s="1302" t="str">
        <x:f t="shared" si="30"/>
        <x:v>#VALUE!</x:v>
      </x:c>
      <x:c r="AL28" s="149" t="str">
        <x:f t="shared" si="31"/>
        <x:v>#VALUE!</x:v>
      </x:c>
      <x:c r="AM28" s="149" t="str">
        <x:f t="shared" si="0"/>
        <x:v>#VALUE!</x:v>
      </x:c>
      <x:c r="AN28" s="149" t="n">
        <x:f t="shared" si="1"/>
        <x:v>103.872</x:v>
      </x:c>
      <x:c r="AO28" s="149" t="n">
        <x:f t="shared" si="2"/>
        <x:v>0.2701</x:v>
      </x:c>
      <x:c r="AP28" s="149" t="n">
        <x:f t="shared" si="3"/>
        <x:v>0</x:v>
      </x:c>
      <x:c r="AQ28" s="149" t="n">
        <x:f t="shared" si="32"/>
        <x:v>6.17957310608021e-7</x:v>
      </x:c>
      <x:c r="AR28" s="149" t="n">
        <x:f t="shared" si="33"/>
        <x:v>2</x:v>
      </x:c>
      <x:c r="AS28" s="149" t="n">
        <x:f t="shared" si="34"/>
        <x:v>1074.98746277475</x:v>
      </x:c>
      <x:c r="AT28" s="149" t="n">
        <x:f t="shared" si="35"/>
        <x:v>0.0003411446699475294</x:v>
      </x:c>
      <x:c r="AU28" s="149" t="n">
        <x:f t="shared" si="36"/>
        <x:v>0</x:v>
      </x:c>
      <x:c r="AV28" s="149" t="n">
        <x:f t="shared" si="37"/>
        <x:v>1</x:v>
      </x:c>
      <x:c r="AW28" s="149" t="n">
        <x:f t="shared" si="38"/>
        <x:v>0.2704470069133532</x:v>
      </x:c>
      <x:c r="AX28" s="1303" t="n">
        <x:f t="shared" si="39"/>
        <x:v>1</x:v>
      </x:c>
      <x:c r="AY28" s="149" t="n">
        <x:f t="shared" si="40"/>
        <x:v>1</x:v>
      </x:c>
      <x:c r="AZ28" s="149" t="n">
        <x:f t="shared" si="41"/>
        <x:v>1074.9867984790874</x:v>
      </x:c>
      <x:c r="BA28" s="149" t="n">
        <x:f t="shared" si="42"/>
        <x:v>0</x:v>
      </x:c>
      <x:c r="BB28" s="149" t="n">
        <x:f t="shared" si="4"/>
        <x:v>1.3</x:v>
      </x:c>
      <x:c r="BC28" s="149" t="n">
        <x:f t="shared" si="43"/>
        <x:v>0</x:v>
      </x:c>
      <x:c r="BD28" s="149" t="n">
        <x:f t="shared" si="44"/>
        <x:v>0</x:v>
      </x:c>
      <x:c r="BE28" s="149" t="str">
        <x:f t="shared" si="45"/>
        <x:v>#VALUE!</x:v>
      </x:c>
      <x:c r="BF28" s="149" t="str">
        <x:f t="shared" si="46"/>
        <x:v>#VALUE!</x:v>
      </x:c>
      <x:c r="BG28" s="149" t="str">
        <x:f t="shared" si="47"/>
        <x:v>#VALUE!</x:v>
      </x:c>
      <x:c r="BH28" s="149" t="str">
        <x:f t="shared" si="48"/>
        <x:v>#VALUE!</x:v>
      </x:c>
      <x:c r="BI28" s="149" t="str">
        <x:f t="shared" si="5"/>
        <x:v>#VALUE!</x:v>
      </x:c>
      <x:c r="BJ28" s="149" t="str">
        <x:f t="shared" si="6"/>
        <x:v>#VALUE!</x:v>
      </x:c>
      <x:c r="BK28" s="149" t="str">
        <x:f t="shared" si="7"/>
        <x:v>#VALUE!</x:v>
      </x:c>
      <x:c r="BL28" s="149" t="str">
        <x:f t="shared" si="49"/>
        <x:v>#VALUE!</x:v>
      </x:c>
      <x:c r="BM28" s="149" t="str">
        <x:f t="shared" si="50"/>
        <x:v>#VALUE!</x:v>
      </x:c>
      <x:c r="BN28" s="149" t="str">
        <x:f t="shared" si="51"/>
        <x:v>#VALUE!</x:v>
      </x:c>
      <x:c r="BO28" s="149" t="str">
        <x:f t="shared" si="52"/>
        <x:v>#VALUE!</x:v>
      </x:c>
      <x:c r="BP28" s="149" t="n">
        <x:f t="shared" si="53"/>
        <x:v>0</x:v>
      </x:c>
      <x:c r="BQ28" s="149" t="str">
        <x:f t="shared" si="54"/>
        <x:v>#VALUE!</x:v>
      </x:c>
      <x:c r="BR28" s="149" t="str">
        <x:f t="shared" si="55"/>
        <x:v>#VALUE!</x:v>
      </x:c>
      <x:c r="BS28" s="149" t="str">
        <x:f t="shared" si="56"/>
        <x:v>#VALUE!</x:v>
      </x:c>
      <x:c r="BT28" s="149" t="str">
        <x:f t="shared" si="57"/>
        <x:v>#VALUE!</x:v>
      </x:c>
      <x:c r="BU28" s="149" t="str">
        <x:f t="shared" si="58"/>
        <x:v>#VALUE!</x:v>
      </x:c>
      <x:c r="BV28" s="149" t="str">
        <x:f t="shared" si="59"/>
        <x:v>#VALUE!</x:v>
      </x:c>
      <x:c r="BW28" s="149" t="n">
        <x:f t="shared" si="8"/>
        <x:v>0</x:v>
      </x:c>
      <x:c r="BX28" s="149" t="str">
        <x:f t="shared" si="60"/>
        <x:v>#VALUE!</x:v>
      </x:c>
      <x:c r="BY28" s="149" t="str">
        <x:f t="shared" si="61"/>
        <x:v>#VALUE!</x:v>
      </x:c>
      <x:c r="BZ28" s="149" t="str">
        <x:f t="shared" si="62"/>
        <x:v>#VALUE!</x:v>
      </x:c>
      <x:c r="CA28" s="149" t="str">
        <x:f t="shared" si="63"/>
        <x:v>#VALUE!</x:v>
      </x:c>
      <x:c r="CB28" s="149" t="str">
        <x:f t="shared" si="64"/>
        <x:v>#VALUE!</x:v>
      </x:c>
      <x:c r="CC28" s="149" t="str">
        <x:f t="shared" si="65"/>
        <x:v>#VALUE!</x:v>
      </x:c>
      <x:c r="CD28" s="149" t="str">
        <x:f t="shared" si="9"/>
        <x:v>#VALUE!</x:v>
      </x:c>
      <x:c r="CE28" s="149" t="str">
        <x:f t="shared" si="10"/>
        <x:v>#VALUE!</x:v>
      </x:c>
      <x:c r="CF28" s="149" t="str">
        <x:f t="shared" si="11"/>
        <x:v>#VALUE!</x:v>
      </x:c>
      <x:c r="CG28" s="149" t="str">
        <x:f t="shared" si="66"/>
        <x:v>#VALUE!</x:v>
      </x:c>
      <x:c r="CH28" s="149" t="str">
        <x:f t="shared" si="67"/>
        <x:v>#VALUE!</x:v>
      </x:c>
      <x:c r="CI28" s="149" t="str">
        <x:f t="shared" si="68"/>
        <x:v>#VALUE!</x:v>
      </x:c>
      <x:c r="CJ28" s="149" t="str">
        <x:f t="shared" si="69"/>
        <x:v>#VALUE!</x:v>
      </x:c>
      <x:c r="CK28" s="149" t="n">
        <x:f t="shared" si="70"/>
        <x:v>0</x:v>
      </x:c>
      <x:c r="CL28" s="149" t="str">
        <x:f t="shared" si="71"/>
        <x:v>#VALUE!</x:v>
      </x:c>
      <x:c r="CM28" s="149" t="str">
        <x:f t="shared" si="72"/>
        <x:v>#VALUE!</x:v>
      </x:c>
      <x:c r="CN28" s="149" t="str">
        <x:f t="shared" si="73"/>
        <x:v>#VALUE!</x:v>
      </x:c>
      <x:c r="CO28" s="149" t="str">
        <x:f t="shared" si="74"/>
        <x:v>#VALUE!</x:v>
      </x:c>
      <x:c r="CP28" s="149" t="str">
        <x:f t="shared" si="75"/>
        <x:v>#VALUE!</x:v>
      </x:c>
      <x:c r="CQ28" s="149" t="str">
        <x:f t="shared" si="76"/>
        <x:v>#VALUE!</x:v>
      </x:c>
      <x:c r="CR28" s="149" t="n">
        <x:f t="shared" si="12"/>
        <x:v>1.3</x:v>
      </x:c>
      <x:c r="CS28" s="149" t="str">
        <x:f t="shared" si="77"/>
        <x:v>#VALUE!</x:v>
      </x:c>
      <x:c r="CT28" s="149" t="str">
        <x:f t="shared" si="78"/>
        <x:v>#VALUE!</x:v>
      </x:c>
      <x:c r="CU28" s="149" t="str">
        <x:f t="shared" si="79"/>
        <x:v>#VALUE!</x:v>
      </x:c>
      <x:c r="CV28" s="149" t="str">
        <x:f t="shared" si="80"/>
        <x:v>#VALUE!</x:v>
      </x:c>
      <x:c r="CW28" s="149" t="str">
        <x:f t="shared" si="81"/>
        <x:v>#VALUE!</x:v>
      </x:c>
      <x:c r="CX28" s="149" t="str">
        <x:f t="shared" si="82"/>
        <x:v>#VALUE!</x:v>
      </x:c>
      <x:c r="CY28" s="149" t="str">
        <x:f t="shared" si="83"/>
        <x:v>#VALUE!</x:v>
      </x:c>
      <x:c r="CZ28" s="149" t="str">
        <x:f t="shared" si="84"/>
        <x:v>#VALUE!</x:v>
      </x:c>
      <x:c r="DA28" s="149" t="str">
        <x:f t="shared" si="85"/>
        <x:v>#VALUE!</x:v>
      </x:c>
      <x:c r="DB28" s="149" t="str">
        <x:f t="shared" si="86"/>
        <x:v>#VALUE!</x:v>
      </x:c>
      <x:c r="DC28" s="149" t="str">
        <x:f t="shared" si="87"/>
        <x:v>#VALUE!</x:v>
      </x:c>
      <x:c r="DD28" s="149" t="str">
        <x:f t="shared" si="88"/>
        <x:v>#VALUE!</x:v>
      </x:c>
      <x:c r="DE28" s="149" t="str">
        <x:f t="shared" si="89"/>
        <x:v>#VALUE!</x:v>
      </x:c>
      <x:c r="DF28" s="149" t="str">
        <x:f t="shared" si="90"/>
        <x:v>#VALUE!</x:v>
      </x:c>
      <x:c r="DG28" s="1210" t="str">
        <x:f t="shared" si="91"/>
        <x:v>#VALUE!</x:v>
      </x:c>
      <x:c r="DH28" s="1210" t="str">
        <x:f t="shared" si="92"/>
        <x:v>#VALUE!</x:v>
      </x:c>
      <x:c r="DI28" s="149"/>
      <x:c r="DJ28" s="1255" t="n">
        <x:f t="shared" si="93"/>
        <x:v>2</x:v>
      </x:c>
      <x:c r="DK28" s="2097" t="n">
        <x:f t="shared" si="94"/>
        <x:v>0</x:v>
      </x:c>
      <x:c r="DL28" s="2098" t="n">
        <x:f t="shared" si="95"/>
        <x:v>0</x:v>
      </x:c>
      <x:c r="DM28" s="2097" t="str">
        <x:f t="shared" si="96"/>
        <x:v>#VALUE!</x:v>
      </x:c>
      <x:c r="DN28" s="2099" t="str">
        <x:f t="shared" si="97"/>
        <x:v>#VALUE!</x:v>
      </x:c>
      <x:c r="DO28" s="2089"/>
      <x:c r="DP28" s="2100" t="n">
        <x:f t="shared" si="98"/>
        <x:v>0</x:v>
      </x:c>
      <x:c r="DQ28" s="1861" t="n">
        <x:f t="shared" si="13"/>
        <x:v>346.42278</x:v>
      </x:c>
      <x:c r="DR28" s="1861" t="n">
        <x:f t="shared" si="14"/>
        <x:v>0.43884</x:v>
      </x:c>
      <x:c r="DS28" s="2101" t="str">
        <x:f t="shared" si="99"/>
        <x:v>#DIV/0!</x:v>
      </x:c>
      <x:c r="DT28" s="2102" t="str">
        <x:f t="shared" si="100"/>
        <x:v>#DIV/0!</x:v>
      </x:c>
      <x:c r="DU28" s="2103" t="str">
        <x:f t="shared" si="101"/>
        <x:v>#DIV/0!</x:v>
      </x:c>
      <x:c r="DV28" s="2104" t="str">
        <x:f t="shared" si="104"/>
        <x:v>#DIV/0!</x:v>
      </x:c>
    </x:row>
    <x:row r="29" ht="15.949999809265137" hidden="1" customHeight="1">
      <x:c r="A29" s="3196"/>
      <x:c r="B29" s="3197"/>
      <x:c r="C29" s="292"/>
      <x:c r="D29" s="288"/>
      <x:c r="E29" s="289"/>
      <x:c r="F29" s="3198"/>
      <x:c r="G29" s="3199"/>
      <x:c r="H29" s="1847"/>
      <x:c r="I29" s="3200">
        <x:f t="shared" si="15"/>
      </x:c>
      <x:c r="J29" s="3201"/>
      <x:c r="K29" s="323"/>
      <x:c r="L29" s="2269">
        <x:f t="shared" si="16"/>
      </x:c>
      <x:c r="M29" s="849"/>
      <x:c r="N29" s="2272">
        <x:f t="shared" si="17"/>
      </x:c>
      <x:c r="O29" s="3202">
        <x:f t="shared" si="103"/>
      </x:c>
      <x:c r="P29" s="3203"/>
      <x:c r="Q29" s="2095" t="n">
        <x:v>24.633333333333336</x:v>
      </x:c>
      <x:c r="R29" s="2094" t="n">
        <x:v>25</x:v>
      </x:c>
      <x:c r="S29" s="2105" t="n">
        <x:v>30</x:v>
      </x:c>
      <x:c r="T29" s="2095" t="n">
        <x:f t="shared" si="18"/>
        <x:v>26.544444444444448</x:v>
      </x:c>
      <x:c r="U29" s="2096"/>
      <x:c r="V29" s="2096"/>
      <x:c r="W29" s="2096"/>
      <x:c r="X29" s="286" t="str">
        <x:f t="shared" si="19"/>
        <x:v>#DIV/0!</x:v>
      </x:c>
      <x:c r="Y29" s="2095"/>
      <x:c r="Z29" s="1583">
        <x:f t="shared" si="20"/>
      </x:c>
      <x:c r="AA29" s="1302" t="n">
        <x:f t="shared" si="21"/>
        <x:v>0</x:v>
      </x:c>
      <x:c r="AB29" s="1302">
        <x:f t="shared" si="22"/>
      </x:c>
      <x:c r="AC29" s="1582" t="n">
        <x:f t="shared" si="23"/>
        <x:v>0.16805</x:v>
      </x:c>
      <x:c r="AD29" s="1582" t="n">
        <x:f t="shared" si="24"/>
        <x:v>0.17074</x:v>
      </x:c>
      <x:c r="AE29" s="1368">
        <x:f t="shared" si="25"/>
      </x:c>
      <x:c r="AF29" s="149">
        <x:f t="shared" si="26"/>
      </x:c>
      <x:c r="AG29" s="149">
        <x:f t="shared" si="27"/>
      </x:c>
      <x:c r="AH29" s="149" t="n">
        <x:v>0</x:v>
      </x:c>
      <x:c r="AI29" s="149" t="n">
        <x:f t="shared" si="28"/>
        <x:v>2</x:v>
      </x:c>
      <x:c r="AJ29" s="1584" t="n">
        <x:f t="shared" si="29"/>
        <x:v>1074.9867984790874</x:v>
      </x:c>
      <x:c r="AK29" s="1302" t="str">
        <x:f t="shared" si="30"/>
        <x:v>#VALUE!</x:v>
      </x:c>
      <x:c r="AL29" s="149" t="str">
        <x:f t="shared" si="31"/>
        <x:v>#VALUE!</x:v>
      </x:c>
      <x:c r="AM29" s="149" t="str">
        <x:f t="shared" si="0"/>
        <x:v>#VALUE!</x:v>
      </x:c>
      <x:c r="AN29" s="149" t="n">
        <x:f t="shared" si="1"/>
        <x:v>103.872</x:v>
      </x:c>
      <x:c r="AO29" s="149" t="n">
        <x:f t="shared" si="2"/>
        <x:v>0.2701</x:v>
      </x:c>
      <x:c r="AP29" s="149" t="n">
        <x:f t="shared" si="3"/>
        <x:v>0</x:v>
      </x:c>
      <x:c r="AQ29" s="149" t="n">
        <x:f t="shared" si="32"/>
        <x:v>6.17957310608021e-7</x:v>
      </x:c>
      <x:c r="AR29" s="149" t="n">
        <x:f t="shared" si="33"/>
        <x:v>2</x:v>
      </x:c>
      <x:c r="AS29" s="149" t="n">
        <x:f t="shared" si="34"/>
        <x:v>1074.98746277475</x:v>
      </x:c>
      <x:c r="AT29" s="149" t="n">
        <x:f t="shared" si="35"/>
        <x:v>0.0003411446699475294</x:v>
      </x:c>
      <x:c r="AU29" s="149" t="n">
        <x:f t="shared" si="36"/>
        <x:v>0</x:v>
      </x:c>
      <x:c r="AV29" s="149" t="n">
        <x:f t="shared" si="37"/>
        <x:v>1</x:v>
      </x:c>
      <x:c r="AW29" s="149" t="n">
        <x:f t="shared" si="38"/>
        <x:v>0.2704470069133532</x:v>
      </x:c>
      <x:c r="AX29" s="1303" t="n">
        <x:f t="shared" si="39"/>
        <x:v>1</x:v>
      </x:c>
      <x:c r="AY29" s="149" t="n">
        <x:f t="shared" si="40"/>
        <x:v>1</x:v>
      </x:c>
      <x:c r="AZ29" s="149" t="n">
        <x:f t="shared" si="41"/>
        <x:v>1074.9867984790874</x:v>
      </x:c>
      <x:c r="BA29" s="149" t="n">
        <x:f t="shared" si="42"/>
        <x:v>0</x:v>
      </x:c>
      <x:c r="BB29" s="149" t="n">
        <x:f t="shared" si="4"/>
        <x:v>1.3</x:v>
      </x:c>
      <x:c r="BC29" s="149" t="n">
        <x:f t="shared" si="43"/>
        <x:v>0</x:v>
      </x:c>
      <x:c r="BD29" s="149" t="n">
        <x:f t="shared" si="44"/>
        <x:v>0</x:v>
      </x:c>
      <x:c r="BE29" s="149" t="str">
        <x:f t="shared" si="45"/>
        <x:v>#VALUE!</x:v>
      </x:c>
      <x:c r="BF29" s="149" t="str">
        <x:f t="shared" si="46"/>
        <x:v>#VALUE!</x:v>
      </x:c>
      <x:c r="BG29" s="149" t="str">
        <x:f t="shared" si="47"/>
        <x:v>#VALUE!</x:v>
      </x:c>
      <x:c r="BH29" s="149" t="str">
        <x:f t="shared" si="48"/>
        <x:v>#VALUE!</x:v>
      </x:c>
      <x:c r="BI29" s="149" t="str">
        <x:f t="shared" si="5"/>
        <x:v>#VALUE!</x:v>
      </x:c>
      <x:c r="BJ29" s="149" t="str">
        <x:f t="shared" si="6"/>
        <x:v>#VALUE!</x:v>
      </x:c>
      <x:c r="BK29" s="149" t="str">
        <x:f t="shared" si="7"/>
        <x:v>#VALUE!</x:v>
      </x:c>
      <x:c r="BL29" s="149" t="str">
        <x:f t="shared" si="49"/>
        <x:v>#VALUE!</x:v>
      </x:c>
      <x:c r="BM29" s="149" t="str">
        <x:f t="shared" si="50"/>
        <x:v>#VALUE!</x:v>
      </x:c>
      <x:c r="BN29" s="149" t="str">
        <x:f t="shared" si="51"/>
        <x:v>#VALUE!</x:v>
      </x:c>
      <x:c r="BO29" s="149" t="str">
        <x:f t="shared" si="52"/>
        <x:v>#VALUE!</x:v>
      </x:c>
      <x:c r="BP29" s="149" t="n">
        <x:f t="shared" si="53"/>
        <x:v>0</x:v>
      </x:c>
      <x:c r="BQ29" s="149" t="str">
        <x:f t="shared" si="54"/>
        <x:v>#VALUE!</x:v>
      </x:c>
      <x:c r="BR29" s="149" t="str">
        <x:f t="shared" si="55"/>
        <x:v>#VALUE!</x:v>
      </x:c>
      <x:c r="BS29" s="149" t="str">
        <x:f t="shared" si="56"/>
        <x:v>#VALUE!</x:v>
      </x:c>
      <x:c r="BT29" s="149" t="str">
        <x:f t="shared" si="57"/>
        <x:v>#VALUE!</x:v>
      </x:c>
      <x:c r="BU29" s="149" t="str">
        <x:f t="shared" si="58"/>
        <x:v>#VALUE!</x:v>
      </x:c>
      <x:c r="BV29" s="149" t="str">
        <x:f t="shared" si="59"/>
        <x:v>#VALUE!</x:v>
      </x:c>
      <x:c r="BW29" s="149" t="n">
        <x:f t="shared" si="8"/>
        <x:v>0</x:v>
      </x:c>
      <x:c r="BX29" s="149" t="str">
        <x:f t="shared" si="60"/>
        <x:v>#VALUE!</x:v>
      </x:c>
      <x:c r="BY29" s="149" t="str">
        <x:f t="shared" si="61"/>
        <x:v>#VALUE!</x:v>
      </x:c>
      <x:c r="BZ29" s="149" t="str">
        <x:f t="shared" si="62"/>
        <x:v>#VALUE!</x:v>
      </x:c>
      <x:c r="CA29" s="149" t="str">
        <x:f t="shared" si="63"/>
        <x:v>#VALUE!</x:v>
      </x:c>
      <x:c r="CB29" s="149" t="str">
        <x:f t="shared" si="64"/>
        <x:v>#VALUE!</x:v>
      </x:c>
      <x:c r="CC29" s="149" t="str">
        <x:f t="shared" si="65"/>
        <x:v>#VALUE!</x:v>
      </x:c>
      <x:c r="CD29" s="149" t="str">
        <x:f t="shared" si="9"/>
        <x:v>#VALUE!</x:v>
      </x:c>
      <x:c r="CE29" s="149" t="str">
        <x:f t="shared" si="10"/>
        <x:v>#VALUE!</x:v>
      </x:c>
      <x:c r="CF29" s="149" t="str">
        <x:f t="shared" si="11"/>
        <x:v>#VALUE!</x:v>
      </x:c>
      <x:c r="CG29" s="149" t="str">
        <x:f t="shared" si="66"/>
        <x:v>#VALUE!</x:v>
      </x:c>
      <x:c r="CH29" s="149" t="str">
        <x:f t="shared" si="67"/>
        <x:v>#VALUE!</x:v>
      </x:c>
      <x:c r="CI29" s="149" t="str">
        <x:f t="shared" si="68"/>
        <x:v>#VALUE!</x:v>
      </x:c>
      <x:c r="CJ29" s="149" t="str">
        <x:f t="shared" si="69"/>
        <x:v>#VALUE!</x:v>
      </x:c>
      <x:c r="CK29" s="149" t="n">
        <x:f t="shared" si="70"/>
        <x:v>0</x:v>
      </x:c>
      <x:c r="CL29" s="149" t="str">
        <x:f t="shared" si="71"/>
        <x:v>#VALUE!</x:v>
      </x:c>
      <x:c r="CM29" s="149" t="str">
        <x:f t="shared" si="72"/>
        <x:v>#VALUE!</x:v>
      </x:c>
      <x:c r="CN29" s="149" t="str">
        <x:f t="shared" si="73"/>
        <x:v>#VALUE!</x:v>
      </x:c>
      <x:c r="CO29" s="149" t="str">
        <x:f t="shared" si="74"/>
        <x:v>#VALUE!</x:v>
      </x:c>
      <x:c r="CP29" s="149" t="str">
        <x:f t="shared" si="75"/>
        <x:v>#VALUE!</x:v>
      </x:c>
      <x:c r="CQ29" s="149" t="str">
        <x:f t="shared" si="76"/>
        <x:v>#VALUE!</x:v>
      </x:c>
      <x:c r="CR29" s="149" t="n">
        <x:f t="shared" si="12"/>
        <x:v>1.3</x:v>
      </x:c>
      <x:c r="CS29" s="149" t="str">
        <x:f t="shared" si="77"/>
        <x:v>#VALUE!</x:v>
      </x:c>
      <x:c r="CT29" s="149" t="str">
        <x:f t="shared" si="78"/>
        <x:v>#VALUE!</x:v>
      </x:c>
      <x:c r="CU29" s="149" t="str">
        <x:f t="shared" si="79"/>
        <x:v>#VALUE!</x:v>
      </x:c>
      <x:c r="CV29" s="149" t="str">
        <x:f t="shared" si="80"/>
        <x:v>#VALUE!</x:v>
      </x:c>
      <x:c r="CW29" s="149" t="str">
        <x:f t="shared" si="81"/>
        <x:v>#VALUE!</x:v>
      </x:c>
      <x:c r="CX29" s="149" t="str">
        <x:f t="shared" si="82"/>
        <x:v>#VALUE!</x:v>
      </x:c>
      <x:c r="CY29" s="149" t="str">
        <x:f t="shared" si="83"/>
        <x:v>#VALUE!</x:v>
      </x:c>
      <x:c r="CZ29" s="149" t="str">
        <x:f t="shared" si="84"/>
        <x:v>#VALUE!</x:v>
      </x:c>
      <x:c r="DA29" s="149" t="str">
        <x:f t="shared" si="85"/>
        <x:v>#VALUE!</x:v>
      </x:c>
      <x:c r="DB29" s="149" t="str">
        <x:f t="shared" si="86"/>
        <x:v>#VALUE!</x:v>
      </x:c>
      <x:c r="DC29" s="149" t="str">
        <x:f t="shared" si="87"/>
        <x:v>#VALUE!</x:v>
      </x:c>
      <x:c r="DD29" s="149" t="str">
        <x:f t="shared" si="88"/>
        <x:v>#VALUE!</x:v>
      </x:c>
      <x:c r="DE29" s="149" t="str">
        <x:f t="shared" si="89"/>
        <x:v>#VALUE!</x:v>
      </x:c>
      <x:c r="DF29" s="149" t="str">
        <x:f t="shared" si="90"/>
        <x:v>#VALUE!</x:v>
      </x:c>
      <x:c r="DG29" s="1210" t="str">
        <x:f t="shared" si="91"/>
        <x:v>#VALUE!</x:v>
      </x:c>
      <x:c r="DH29" s="1210" t="str">
        <x:f t="shared" si="92"/>
        <x:v>#VALUE!</x:v>
      </x:c>
      <x:c r="DI29" s="149"/>
      <x:c r="DJ29" s="1255" t="n">
        <x:f t="shared" si="93"/>
        <x:v>2</x:v>
      </x:c>
      <x:c r="DK29" s="2097" t="n">
        <x:f t="shared" si="94"/>
        <x:v>0</x:v>
      </x:c>
      <x:c r="DL29" s="2098" t="n">
        <x:f t="shared" si="95"/>
        <x:v>0</x:v>
      </x:c>
      <x:c r="DM29" s="2097" t="str">
        <x:f t="shared" si="96"/>
        <x:v>#VALUE!</x:v>
      </x:c>
      <x:c r="DN29" s="2099" t="str">
        <x:f t="shared" si="97"/>
        <x:v>#VALUE!</x:v>
      </x:c>
      <x:c r="DO29" s="2089"/>
      <x:c r="DP29" s="2100" t="n">
        <x:f t="shared" si="98"/>
        <x:v>0</x:v>
      </x:c>
      <x:c r="DQ29" s="1861" t="n">
        <x:f t="shared" si="13"/>
        <x:v>346.42278</x:v>
      </x:c>
      <x:c r="DR29" s="1861" t="n">
        <x:f t="shared" si="14"/>
        <x:v>0.43884</x:v>
      </x:c>
      <x:c r="DS29" s="2101" t="str">
        <x:f t="shared" si="99"/>
        <x:v>#DIV/0!</x:v>
      </x:c>
      <x:c r="DT29" s="2102" t="str">
        <x:f t="shared" si="100"/>
        <x:v>#DIV/0!</x:v>
      </x:c>
      <x:c r="DU29" s="2103" t="str">
        <x:f t="shared" si="101"/>
        <x:v>#DIV/0!</x:v>
      </x:c>
      <x:c r="DV29" s="2104" t="str">
        <x:f t="shared" si="104"/>
        <x:v>#DIV/0!</x:v>
      </x:c>
    </x:row>
    <x:row r="30" ht="15.949999809265137" hidden="1" customHeight="1">
      <x:c r="A30" s="3196"/>
      <x:c r="B30" s="3197"/>
      <x:c r="C30" s="292"/>
      <x:c r="D30" s="288"/>
      <x:c r="E30" s="289"/>
      <x:c r="F30" s="3198"/>
      <x:c r="G30" s="3199"/>
      <x:c r="H30" s="1847"/>
      <x:c r="I30" s="3200">
        <x:f t="shared" si="15"/>
      </x:c>
      <x:c r="J30" s="3201"/>
      <x:c r="K30" s="323"/>
      <x:c r="L30" s="2269">
        <x:f t="shared" si="16"/>
      </x:c>
      <x:c r="M30" s="849"/>
      <x:c r="N30" s="2272">
        <x:f t="shared" si="17"/>
      </x:c>
      <x:c r="O30" s="3202">
        <x:f t="shared" si="103"/>
      </x:c>
      <x:c r="P30" s="3203"/>
      <x:c r="Q30" s="2095" t="n">
        <x:v>24.633333333333336</x:v>
      </x:c>
      <x:c r="R30" s="2094" t="n">
        <x:v>25</x:v>
      </x:c>
      <x:c r="S30" s="2105" t="n">
        <x:v>30</x:v>
      </x:c>
      <x:c r="T30" s="2095" t="n">
        <x:f t="shared" si="18"/>
        <x:v>26.544444444444448</x:v>
      </x:c>
      <x:c r="U30" s="2096"/>
      <x:c r="V30" s="2096"/>
      <x:c r="W30" s="2096"/>
      <x:c r="X30" s="286" t="str">
        <x:f t="shared" si="19"/>
        <x:v>#DIV/0!</x:v>
      </x:c>
      <x:c r="Y30" s="2095"/>
      <x:c r="Z30" s="1583">
        <x:f t="shared" si="20"/>
      </x:c>
      <x:c r="AA30" s="1302" t="n">
        <x:f t="shared" si="21"/>
        <x:v>0</x:v>
      </x:c>
      <x:c r="AB30" s="1302">
        <x:f t="shared" si="22"/>
      </x:c>
      <x:c r="AC30" s="1582" t="n">
        <x:f t="shared" si="23"/>
        <x:v>0.16805</x:v>
      </x:c>
      <x:c r="AD30" s="1582" t="n">
        <x:f t="shared" si="24"/>
        <x:v>0.17074</x:v>
      </x:c>
      <x:c r="AE30" s="1368">
        <x:f t="shared" si="25"/>
      </x:c>
      <x:c r="AF30" s="149">
        <x:f t="shared" si="26"/>
      </x:c>
      <x:c r="AG30" s="149">
        <x:f t="shared" si="27"/>
      </x:c>
      <x:c r="AH30" s="149" t="n">
        <x:v>0</x:v>
      </x:c>
      <x:c r="AI30" s="149" t="n">
        <x:f t="shared" si="28"/>
        <x:v>2</x:v>
      </x:c>
      <x:c r="AJ30" s="1584" t="n">
        <x:f t="shared" si="29"/>
        <x:v>1074.9867984790874</x:v>
      </x:c>
      <x:c r="AK30" s="1302" t="str">
        <x:f t="shared" si="30"/>
        <x:v>#VALUE!</x:v>
      </x:c>
      <x:c r="AL30" s="149" t="str">
        <x:f t="shared" si="31"/>
        <x:v>#VALUE!</x:v>
      </x:c>
      <x:c r="AM30" s="149" t="str">
        <x:f t="shared" si="0"/>
        <x:v>#VALUE!</x:v>
      </x:c>
      <x:c r="AN30" s="149" t="n">
        <x:f t="shared" si="1"/>
        <x:v>103.872</x:v>
      </x:c>
      <x:c r="AO30" s="149" t="n">
        <x:f t="shared" si="2"/>
        <x:v>0.2701</x:v>
      </x:c>
      <x:c r="AP30" s="149" t="n">
        <x:f t="shared" si="3"/>
        <x:v>0</x:v>
      </x:c>
      <x:c r="AQ30" s="149" t="n">
        <x:f t="shared" si="32"/>
        <x:v>6.17957310608021e-7</x:v>
      </x:c>
      <x:c r="AR30" s="149" t="n">
        <x:f t="shared" si="33"/>
        <x:v>2</x:v>
      </x:c>
      <x:c r="AS30" s="149" t="n">
        <x:f t="shared" si="34"/>
        <x:v>1074.98746277475</x:v>
      </x:c>
      <x:c r="AT30" s="149" t="n">
        <x:f t="shared" si="35"/>
        <x:v>0.0003411446699475294</x:v>
      </x:c>
      <x:c r="AU30" s="149" t="n">
        <x:f t="shared" si="36"/>
        <x:v>0</x:v>
      </x:c>
      <x:c r="AV30" s="149" t="n">
        <x:f t="shared" si="37"/>
        <x:v>1</x:v>
      </x:c>
      <x:c r="AW30" s="149" t="n">
        <x:f t="shared" si="38"/>
        <x:v>0.2704470069133532</x:v>
      </x:c>
      <x:c r="AX30" s="1303" t="n">
        <x:f t="shared" si="39"/>
        <x:v>1</x:v>
      </x:c>
      <x:c r="AY30" s="149" t="n">
        <x:f t="shared" si="40"/>
        <x:v>1</x:v>
      </x:c>
      <x:c r="AZ30" s="149" t="n">
        <x:f t="shared" si="41"/>
        <x:v>1074.9867984790874</x:v>
      </x:c>
      <x:c r="BA30" s="149" t="n">
        <x:f t="shared" si="42"/>
        <x:v>0</x:v>
      </x:c>
      <x:c r="BB30" s="149" t="n">
        <x:f t="shared" si="4"/>
        <x:v>1.3</x:v>
      </x:c>
      <x:c r="BC30" s="149" t="n">
        <x:f t="shared" si="43"/>
        <x:v>0</x:v>
      </x:c>
      <x:c r="BD30" s="149" t="n">
        <x:f t="shared" si="44"/>
        <x:v>0</x:v>
      </x:c>
      <x:c r="BE30" s="149" t="str">
        <x:f t="shared" si="45"/>
        <x:v>#VALUE!</x:v>
      </x:c>
      <x:c r="BF30" s="149" t="str">
        <x:f t="shared" si="46"/>
        <x:v>#VALUE!</x:v>
      </x:c>
      <x:c r="BG30" s="149" t="str">
        <x:f t="shared" si="47"/>
        <x:v>#VALUE!</x:v>
      </x:c>
      <x:c r="BH30" s="149" t="str">
        <x:f t="shared" si="48"/>
        <x:v>#VALUE!</x:v>
      </x:c>
      <x:c r="BI30" s="149" t="str">
        <x:f t="shared" si="5"/>
        <x:v>#VALUE!</x:v>
      </x:c>
      <x:c r="BJ30" s="149" t="str">
        <x:f t="shared" si="6"/>
        <x:v>#VALUE!</x:v>
      </x:c>
      <x:c r="BK30" s="149" t="str">
        <x:f t="shared" si="7"/>
        <x:v>#VALUE!</x:v>
      </x:c>
      <x:c r="BL30" s="149" t="str">
        <x:f t="shared" si="49"/>
        <x:v>#VALUE!</x:v>
      </x:c>
      <x:c r="BM30" s="149" t="str">
        <x:f t="shared" si="50"/>
        <x:v>#VALUE!</x:v>
      </x:c>
      <x:c r="BN30" s="149" t="str">
        <x:f t="shared" si="51"/>
        <x:v>#VALUE!</x:v>
      </x:c>
      <x:c r="BO30" s="149" t="str">
        <x:f t="shared" si="52"/>
        <x:v>#VALUE!</x:v>
      </x:c>
      <x:c r="BP30" s="149" t="n">
        <x:f t="shared" si="53"/>
        <x:v>0</x:v>
      </x:c>
      <x:c r="BQ30" s="149" t="str">
        <x:f t="shared" si="54"/>
        <x:v>#VALUE!</x:v>
      </x:c>
      <x:c r="BR30" s="149" t="str">
        <x:f t="shared" si="55"/>
        <x:v>#VALUE!</x:v>
      </x:c>
      <x:c r="BS30" s="149" t="str">
        <x:f t="shared" si="56"/>
        <x:v>#VALUE!</x:v>
      </x:c>
      <x:c r="BT30" s="149" t="str">
        <x:f t="shared" si="57"/>
        <x:v>#VALUE!</x:v>
      </x:c>
      <x:c r="BU30" s="149" t="str">
        <x:f t="shared" si="58"/>
        <x:v>#VALUE!</x:v>
      </x:c>
      <x:c r="BV30" s="149" t="str">
        <x:f t="shared" si="59"/>
        <x:v>#VALUE!</x:v>
      </x:c>
      <x:c r="BW30" s="149" t="n">
        <x:f t="shared" si="8"/>
        <x:v>0</x:v>
      </x:c>
      <x:c r="BX30" s="149" t="str">
        <x:f t="shared" si="60"/>
        <x:v>#VALUE!</x:v>
      </x:c>
      <x:c r="BY30" s="149" t="str">
        <x:f t="shared" si="61"/>
        <x:v>#VALUE!</x:v>
      </x:c>
      <x:c r="BZ30" s="149" t="str">
        <x:f t="shared" si="62"/>
        <x:v>#VALUE!</x:v>
      </x:c>
      <x:c r="CA30" s="149" t="str">
        <x:f t="shared" si="63"/>
        <x:v>#VALUE!</x:v>
      </x:c>
      <x:c r="CB30" s="149" t="str">
        <x:f t="shared" si="64"/>
        <x:v>#VALUE!</x:v>
      </x:c>
      <x:c r="CC30" s="149" t="str">
        <x:f t="shared" si="65"/>
        <x:v>#VALUE!</x:v>
      </x:c>
      <x:c r="CD30" s="149" t="str">
        <x:f t="shared" si="9"/>
        <x:v>#VALUE!</x:v>
      </x:c>
      <x:c r="CE30" s="149" t="str">
        <x:f t="shared" si="10"/>
        <x:v>#VALUE!</x:v>
      </x:c>
      <x:c r="CF30" s="149" t="str">
        <x:f t="shared" si="11"/>
        <x:v>#VALUE!</x:v>
      </x:c>
      <x:c r="CG30" s="149" t="str">
        <x:f t="shared" si="66"/>
        <x:v>#VALUE!</x:v>
      </x:c>
      <x:c r="CH30" s="149" t="str">
        <x:f t="shared" si="67"/>
        <x:v>#VALUE!</x:v>
      </x:c>
      <x:c r="CI30" s="149" t="str">
        <x:f t="shared" si="68"/>
        <x:v>#VALUE!</x:v>
      </x:c>
      <x:c r="CJ30" s="149" t="str">
        <x:f t="shared" si="69"/>
        <x:v>#VALUE!</x:v>
      </x:c>
      <x:c r="CK30" s="149" t="n">
        <x:f t="shared" si="70"/>
        <x:v>0</x:v>
      </x:c>
      <x:c r="CL30" s="149" t="str">
        <x:f t="shared" si="71"/>
        <x:v>#VALUE!</x:v>
      </x:c>
      <x:c r="CM30" s="149" t="str">
        <x:f t="shared" si="72"/>
        <x:v>#VALUE!</x:v>
      </x:c>
      <x:c r="CN30" s="149" t="str">
        <x:f t="shared" si="73"/>
        <x:v>#VALUE!</x:v>
      </x:c>
      <x:c r="CO30" s="149" t="str">
        <x:f t="shared" si="74"/>
        <x:v>#VALUE!</x:v>
      </x:c>
      <x:c r="CP30" s="149" t="str">
        <x:f t="shared" si="75"/>
        <x:v>#VALUE!</x:v>
      </x:c>
      <x:c r="CQ30" s="149" t="str">
        <x:f t="shared" si="76"/>
        <x:v>#VALUE!</x:v>
      </x:c>
      <x:c r="CR30" s="149" t="n">
        <x:f t="shared" si="12"/>
        <x:v>1.3</x:v>
      </x:c>
      <x:c r="CS30" s="149" t="str">
        <x:f t="shared" si="77"/>
        <x:v>#VALUE!</x:v>
      </x:c>
      <x:c r="CT30" s="149" t="str">
        <x:f t="shared" si="78"/>
        <x:v>#VALUE!</x:v>
      </x:c>
      <x:c r="CU30" s="149" t="str">
        <x:f t="shared" si="79"/>
        <x:v>#VALUE!</x:v>
      </x:c>
      <x:c r="CV30" s="149" t="str">
        <x:f t="shared" si="80"/>
        <x:v>#VALUE!</x:v>
      </x:c>
      <x:c r="CW30" s="149" t="str">
        <x:f t="shared" si="81"/>
        <x:v>#VALUE!</x:v>
      </x:c>
      <x:c r="CX30" s="149" t="str">
        <x:f t="shared" si="82"/>
        <x:v>#VALUE!</x:v>
      </x:c>
      <x:c r="CY30" s="149" t="str">
        <x:f t="shared" si="83"/>
        <x:v>#VALUE!</x:v>
      </x:c>
      <x:c r="CZ30" s="149" t="str">
        <x:f t="shared" si="84"/>
        <x:v>#VALUE!</x:v>
      </x:c>
      <x:c r="DA30" s="149" t="str">
        <x:f t="shared" si="85"/>
        <x:v>#VALUE!</x:v>
      </x:c>
      <x:c r="DB30" s="149" t="str">
        <x:f t="shared" si="86"/>
        <x:v>#VALUE!</x:v>
      </x:c>
      <x:c r="DC30" s="149" t="str">
        <x:f t="shared" si="87"/>
        <x:v>#VALUE!</x:v>
      </x:c>
      <x:c r="DD30" s="149" t="str">
        <x:f t="shared" si="88"/>
        <x:v>#VALUE!</x:v>
      </x:c>
      <x:c r="DE30" s="149" t="str">
        <x:f t="shared" si="89"/>
        <x:v>#VALUE!</x:v>
      </x:c>
      <x:c r="DF30" s="149" t="str">
        <x:f t="shared" si="90"/>
        <x:v>#VALUE!</x:v>
      </x:c>
      <x:c r="DG30" s="1210" t="str">
        <x:f t="shared" si="91"/>
        <x:v>#VALUE!</x:v>
      </x:c>
      <x:c r="DH30" s="1210" t="str">
        <x:f t="shared" si="92"/>
        <x:v>#VALUE!</x:v>
      </x:c>
      <x:c r="DI30" s="149"/>
      <x:c r="DJ30" s="1255" t="n">
        <x:f t="shared" si="93"/>
        <x:v>2</x:v>
      </x:c>
      <x:c r="DK30" s="2097" t="n">
        <x:f t="shared" si="94"/>
        <x:v>0</x:v>
      </x:c>
      <x:c r="DL30" s="2098" t="n">
        <x:f t="shared" si="95"/>
        <x:v>0</x:v>
      </x:c>
      <x:c r="DM30" s="2097" t="str">
        <x:f t="shared" si="96"/>
        <x:v>#VALUE!</x:v>
      </x:c>
      <x:c r="DN30" s="2099" t="str">
        <x:f t="shared" si="97"/>
        <x:v>#VALUE!</x:v>
      </x:c>
      <x:c r="DO30" s="2089"/>
      <x:c r="DP30" s="2100" t="n">
        <x:f t="shared" si="98"/>
        <x:v>0</x:v>
      </x:c>
      <x:c r="DQ30" s="1861" t="n">
        <x:f t="shared" si="13"/>
        <x:v>346.42278</x:v>
      </x:c>
      <x:c r="DR30" s="1861" t="n">
        <x:f t="shared" si="14"/>
        <x:v>0.43884</x:v>
      </x:c>
      <x:c r="DS30" s="2101" t="str">
        <x:f t="shared" si="99"/>
        <x:v>#DIV/0!</x:v>
      </x:c>
      <x:c r="DT30" s="2102" t="str">
        <x:f t="shared" si="100"/>
        <x:v>#DIV/0!</x:v>
      </x:c>
      <x:c r="DU30" s="2103" t="str">
        <x:f t="shared" si="101"/>
        <x:v>#DIV/0!</x:v>
      </x:c>
      <x:c r="DV30" s="2104" t="str">
        <x:f t="shared" si="104"/>
        <x:v>#DIV/0!</x:v>
      </x:c>
    </x:row>
    <x:row r="31" ht="15.949999809265137" hidden="1" customHeight="1">
      <x:c r="A31" s="3196"/>
      <x:c r="B31" s="3197"/>
      <x:c r="C31" s="293"/>
      <x:c r="D31" s="288"/>
      <x:c r="E31" s="289"/>
      <x:c r="F31" s="3198"/>
      <x:c r="G31" s="3199"/>
      <x:c r="H31" s="1847"/>
      <x:c r="I31" s="3200">
        <x:f t="shared" si="15"/>
      </x:c>
      <x:c r="J31" s="3201"/>
      <x:c r="K31" s="323"/>
      <x:c r="L31" s="2269">
        <x:f t="shared" si="16"/>
      </x:c>
      <x:c r="M31" s="849"/>
      <x:c r="N31" s="2272">
        <x:f t="shared" si="17"/>
      </x:c>
      <x:c r="O31" s="3202">
        <x:f t="shared" si="103"/>
      </x:c>
      <x:c r="P31" s="3203"/>
      <x:c r="Q31" s="2095" t="n">
        <x:v>24.633333333333336</x:v>
      </x:c>
      <x:c r="R31" s="2094" t="n">
        <x:v>25</x:v>
      </x:c>
      <x:c r="S31" s="2105" t="n">
        <x:v>30</x:v>
      </x:c>
      <x:c r="T31" s="2095" t="n">
        <x:f t="shared" si="18"/>
        <x:v>26.544444444444448</x:v>
      </x:c>
      <x:c r="U31" s="2096"/>
      <x:c r="V31" s="2096"/>
      <x:c r="W31" s="2096"/>
      <x:c r="X31" s="286" t="str">
        <x:f t="shared" si="19"/>
        <x:v>#DIV/0!</x:v>
      </x:c>
      <x:c r="Y31" s="2095"/>
      <x:c r="Z31" s="1583">
        <x:f t="shared" si="20"/>
      </x:c>
      <x:c r="AA31" s="1302" t="n">
        <x:f t="shared" si="21"/>
        <x:v>0</x:v>
      </x:c>
      <x:c r="AB31" s="1302">
        <x:f t="shared" si="22"/>
      </x:c>
      <x:c r="AC31" s="1582" t="n">
        <x:f t="shared" si="23"/>
        <x:v>0.16805</x:v>
      </x:c>
      <x:c r="AD31" s="1582" t="n">
        <x:f t="shared" si="24"/>
        <x:v>0.17074</x:v>
      </x:c>
      <x:c r="AE31" s="1368">
        <x:f t="shared" si="25"/>
      </x:c>
      <x:c r="AF31" s="149">
        <x:f t="shared" si="26"/>
      </x:c>
      <x:c r="AG31" s="149">
        <x:f t="shared" si="27"/>
      </x:c>
      <x:c r="AH31" s="149"/>
      <x:c r="AI31" s="149" t="n">
        <x:f t="shared" si="28"/>
        <x:v>2</x:v>
      </x:c>
      <x:c r="AJ31" s="1584" t="n">
        <x:f t="shared" si="29"/>
        <x:v>1074.9867984790874</x:v>
      </x:c>
      <x:c r="AK31" s="1302" t="str">
        <x:f t="shared" si="30"/>
        <x:v>#VALUE!</x:v>
      </x:c>
      <x:c r="AL31" s="149" t="str">
        <x:f t="shared" si="31"/>
        <x:v>#VALUE!</x:v>
      </x:c>
      <x:c r="AM31" s="149" t="str">
        <x:f t="shared" si="0"/>
        <x:v>#VALUE!</x:v>
      </x:c>
      <x:c r="AN31" s="149" t="n">
        <x:f t="shared" si="1"/>
        <x:v>103.872</x:v>
      </x:c>
      <x:c r="AO31" s="149" t="n">
        <x:f t="shared" si="2"/>
        <x:v>0.2701</x:v>
      </x:c>
      <x:c r="AP31" s="149" t="n">
        <x:f t="shared" si="3"/>
        <x:v>0</x:v>
      </x:c>
      <x:c r="AQ31" s="149" t="n">
        <x:f t="shared" si="32"/>
        <x:v>6.17957310608021e-7</x:v>
      </x:c>
      <x:c r="AR31" s="149" t="n">
        <x:f t="shared" si="33"/>
        <x:v>2</x:v>
      </x:c>
      <x:c r="AS31" s="149" t="n">
        <x:f t="shared" si="34"/>
        <x:v>1074.98746277475</x:v>
      </x:c>
      <x:c r="AT31" s="149" t="n">
        <x:f t="shared" si="35"/>
        <x:v>0.0003411446699475294</x:v>
      </x:c>
      <x:c r="AU31" s="149" t="n">
        <x:f t="shared" si="36"/>
        <x:v>0</x:v>
      </x:c>
      <x:c r="AV31" s="149" t="n">
        <x:f t="shared" si="37"/>
        <x:v>1</x:v>
      </x:c>
      <x:c r="AW31" s="149" t="n">
        <x:f t="shared" si="38"/>
        <x:v>0.2704470069133532</x:v>
      </x:c>
      <x:c r="AX31" s="1303" t="n">
        <x:f t="shared" si="39"/>
        <x:v>1</x:v>
      </x:c>
      <x:c r="AY31" s="149" t="n">
        <x:f t="shared" si="40"/>
        <x:v>1</x:v>
      </x:c>
      <x:c r="AZ31" s="149" t="n">
        <x:f t="shared" si="41"/>
        <x:v>1074.9867984790874</x:v>
      </x:c>
      <x:c r="BA31" s="149" t="n">
        <x:f t="shared" si="42"/>
        <x:v>0</x:v>
      </x:c>
      <x:c r="BB31" s="149" t="n">
        <x:f t="shared" si="4"/>
        <x:v>1.3</x:v>
      </x:c>
      <x:c r="BC31" s="149" t="n">
        <x:f t="shared" si="43"/>
        <x:v>0</x:v>
      </x:c>
      <x:c r="BD31" s="149" t="n">
        <x:f t="shared" si="44"/>
        <x:v>0</x:v>
      </x:c>
      <x:c r="BE31" s="149" t="str">
        <x:f t="shared" si="45"/>
        <x:v>#VALUE!</x:v>
      </x:c>
      <x:c r="BF31" s="149" t="str">
        <x:f t="shared" si="46"/>
        <x:v>#VALUE!</x:v>
      </x:c>
      <x:c r="BG31" s="149" t="str">
        <x:f t="shared" si="47"/>
        <x:v>#VALUE!</x:v>
      </x:c>
      <x:c r="BH31" s="149" t="str">
        <x:f t="shared" si="48"/>
        <x:v>#VALUE!</x:v>
      </x:c>
      <x:c r="BI31" s="149" t="str">
        <x:f t="shared" si="5"/>
        <x:v>#VALUE!</x:v>
      </x:c>
      <x:c r="BJ31" s="149" t="str">
        <x:f t="shared" si="6"/>
        <x:v>#VALUE!</x:v>
      </x:c>
      <x:c r="BK31" s="149" t="str">
        <x:f t="shared" si="7"/>
        <x:v>#VALUE!</x:v>
      </x:c>
      <x:c r="BL31" s="149" t="str">
        <x:f t="shared" si="49"/>
        <x:v>#VALUE!</x:v>
      </x:c>
      <x:c r="BM31" s="149" t="str">
        <x:f t="shared" si="50"/>
        <x:v>#VALUE!</x:v>
      </x:c>
      <x:c r="BN31" s="149" t="str">
        <x:f t="shared" si="51"/>
        <x:v>#VALUE!</x:v>
      </x:c>
      <x:c r="BO31" s="149" t="str">
        <x:f t="shared" si="52"/>
        <x:v>#VALUE!</x:v>
      </x:c>
      <x:c r="BP31" s="149" t="n">
        <x:f t="shared" si="53"/>
        <x:v>0</x:v>
      </x:c>
      <x:c r="BQ31" s="149" t="str">
        <x:f t="shared" si="54"/>
        <x:v>#VALUE!</x:v>
      </x:c>
      <x:c r="BR31" s="149" t="str">
        <x:f t="shared" si="55"/>
        <x:v>#VALUE!</x:v>
      </x:c>
      <x:c r="BS31" s="149" t="str">
        <x:f t="shared" si="56"/>
        <x:v>#VALUE!</x:v>
      </x:c>
      <x:c r="BT31" s="149" t="str">
        <x:f t="shared" si="57"/>
        <x:v>#VALUE!</x:v>
      </x:c>
      <x:c r="BU31" s="149" t="str">
        <x:f t="shared" si="58"/>
        <x:v>#VALUE!</x:v>
      </x:c>
      <x:c r="BV31" s="149" t="str">
        <x:f t="shared" si="59"/>
        <x:v>#VALUE!</x:v>
      </x:c>
      <x:c r="BW31" s="149" t="n">
        <x:f t="shared" si="8"/>
        <x:v>0</x:v>
      </x:c>
      <x:c r="BX31" s="149" t="str">
        <x:f t="shared" si="60"/>
        <x:v>#VALUE!</x:v>
      </x:c>
      <x:c r="BY31" s="149" t="str">
        <x:f t="shared" si="61"/>
        <x:v>#VALUE!</x:v>
      </x:c>
      <x:c r="BZ31" s="149" t="str">
        <x:f t="shared" si="62"/>
        <x:v>#VALUE!</x:v>
      </x:c>
      <x:c r="CA31" s="149" t="str">
        <x:f t="shared" si="63"/>
        <x:v>#VALUE!</x:v>
      </x:c>
      <x:c r="CB31" s="149" t="str">
        <x:f t="shared" si="64"/>
        <x:v>#VALUE!</x:v>
      </x:c>
      <x:c r="CC31" s="149" t="str">
        <x:f t="shared" si="65"/>
        <x:v>#VALUE!</x:v>
      </x:c>
      <x:c r="CD31" s="149" t="str">
        <x:f t="shared" si="9"/>
        <x:v>#VALUE!</x:v>
      </x:c>
      <x:c r="CE31" s="149" t="str">
        <x:f t="shared" si="10"/>
        <x:v>#VALUE!</x:v>
      </x:c>
      <x:c r="CF31" s="149" t="str">
        <x:f t="shared" si="11"/>
        <x:v>#VALUE!</x:v>
      </x:c>
      <x:c r="CG31" s="149" t="str">
        <x:f t="shared" si="66"/>
        <x:v>#VALUE!</x:v>
      </x:c>
      <x:c r="CH31" s="149" t="str">
        <x:f t="shared" si="67"/>
        <x:v>#VALUE!</x:v>
      </x:c>
      <x:c r="CI31" s="149" t="str">
        <x:f t="shared" si="68"/>
        <x:v>#VALUE!</x:v>
      </x:c>
      <x:c r="CJ31" s="149" t="str">
        <x:f t="shared" si="69"/>
        <x:v>#VALUE!</x:v>
      </x:c>
      <x:c r="CK31" s="149" t="n">
        <x:f t="shared" si="70"/>
        <x:v>0</x:v>
      </x:c>
      <x:c r="CL31" s="149" t="str">
        <x:f t="shared" si="71"/>
        <x:v>#VALUE!</x:v>
      </x:c>
      <x:c r="CM31" s="149" t="str">
        <x:f t="shared" si="72"/>
        <x:v>#VALUE!</x:v>
      </x:c>
      <x:c r="CN31" s="149" t="str">
        <x:f t="shared" si="73"/>
        <x:v>#VALUE!</x:v>
      </x:c>
      <x:c r="CO31" s="149" t="str">
        <x:f t="shared" si="74"/>
        <x:v>#VALUE!</x:v>
      </x:c>
      <x:c r="CP31" s="149" t="str">
        <x:f t="shared" si="75"/>
        <x:v>#VALUE!</x:v>
      </x:c>
      <x:c r="CQ31" s="149" t="str">
        <x:f t="shared" si="76"/>
        <x:v>#VALUE!</x:v>
      </x:c>
      <x:c r="CR31" s="149" t="n">
        <x:f t="shared" si="12"/>
        <x:v>1.3</x:v>
      </x:c>
      <x:c r="CS31" s="149" t="str">
        <x:f t="shared" si="77"/>
        <x:v>#VALUE!</x:v>
      </x:c>
      <x:c r="CT31" s="149" t="str">
        <x:f t="shared" si="78"/>
        <x:v>#VALUE!</x:v>
      </x:c>
      <x:c r="CU31" s="149" t="str">
        <x:f t="shared" si="79"/>
        <x:v>#VALUE!</x:v>
      </x:c>
      <x:c r="CV31" s="149" t="str">
        <x:f t="shared" si="80"/>
        <x:v>#VALUE!</x:v>
      </x:c>
      <x:c r="CW31" s="149" t="str">
        <x:f t="shared" si="81"/>
        <x:v>#VALUE!</x:v>
      </x:c>
      <x:c r="CX31" s="149" t="str">
        <x:f t="shared" si="82"/>
        <x:v>#VALUE!</x:v>
      </x:c>
      <x:c r="CY31" s="149" t="str">
        <x:f t="shared" si="83"/>
        <x:v>#VALUE!</x:v>
      </x:c>
      <x:c r="CZ31" s="149" t="str">
        <x:f t="shared" si="84"/>
        <x:v>#VALUE!</x:v>
      </x:c>
      <x:c r="DA31" s="149" t="str">
        <x:f t="shared" si="85"/>
        <x:v>#VALUE!</x:v>
      </x:c>
      <x:c r="DB31" s="149" t="str">
        <x:f t="shared" si="86"/>
        <x:v>#VALUE!</x:v>
      </x:c>
      <x:c r="DC31" s="149" t="str">
        <x:f t="shared" si="87"/>
        <x:v>#VALUE!</x:v>
      </x:c>
      <x:c r="DD31" s="149" t="str">
        <x:f t="shared" si="88"/>
        <x:v>#VALUE!</x:v>
      </x:c>
      <x:c r="DE31" s="149" t="str">
        <x:f t="shared" si="89"/>
        <x:v>#VALUE!</x:v>
      </x:c>
      <x:c r="DF31" s="149" t="str">
        <x:f t="shared" si="90"/>
        <x:v>#VALUE!</x:v>
      </x:c>
      <x:c r="DG31" s="1210" t="str">
        <x:f t="shared" si="91"/>
        <x:v>#VALUE!</x:v>
      </x:c>
      <x:c r="DH31" s="1210" t="str">
        <x:f t="shared" si="92"/>
        <x:v>#VALUE!</x:v>
      </x:c>
      <x:c r="DI31" s="149"/>
      <x:c r="DJ31" s="1255" t="n">
        <x:f t="shared" si="93"/>
        <x:v>2</x:v>
      </x:c>
      <x:c r="DK31" s="2097" t="n">
        <x:f t="shared" si="94"/>
        <x:v>0</x:v>
      </x:c>
      <x:c r="DL31" s="2098" t="n">
        <x:f t="shared" si="95"/>
        <x:v>0</x:v>
      </x:c>
      <x:c r="DM31" s="2097" t="str">
        <x:f t="shared" si="96"/>
        <x:v>#VALUE!</x:v>
      </x:c>
      <x:c r="DN31" s="2099" t="str">
        <x:f t="shared" si="97"/>
        <x:v>#VALUE!</x:v>
      </x:c>
      <x:c r="DO31" s="2089"/>
      <x:c r="DP31" s="2100" t="n">
        <x:f t="shared" si="98"/>
        <x:v>0</x:v>
      </x:c>
      <x:c r="DQ31" s="1861" t="n">
        <x:f t="shared" si="13"/>
        <x:v>346.42278</x:v>
      </x:c>
      <x:c r="DR31" s="1861" t="n">
        <x:f t="shared" si="14"/>
        <x:v>0.43884</x:v>
      </x:c>
      <x:c r="DS31" s="2101" t="str">
        <x:f t="shared" si="99"/>
        <x:v>#DIV/0!</x:v>
      </x:c>
      <x:c r="DT31" s="2102" t="str">
        <x:f t="shared" si="100"/>
        <x:v>#DIV/0!</x:v>
      </x:c>
      <x:c r="DU31" s="2103" t="str">
        <x:f t="shared" si="101"/>
        <x:v>#DIV/0!</x:v>
      </x:c>
      <x:c r="DV31" s="2104" t="str">
        <x:f t="shared" si="104"/>
        <x:v>#DIV/0!</x:v>
      </x:c>
    </x:row>
    <x:row r="32" ht="15.949999809265137" hidden="1" customHeight="1">
      <x:c r="A32" s="3196"/>
      <x:c r="B32" s="3197"/>
      <x:c r="C32" s="292"/>
      <x:c r="D32" s="288"/>
      <x:c r="E32" s="289"/>
      <x:c r="F32" s="3198"/>
      <x:c r="G32" s="3199"/>
      <x:c r="H32" s="1847"/>
      <x:c r="I32" s="3200">
        <x:f t="shared" si="15"/>
      </x:c>
      <x:c r="J32" s="3201"/>
      <x:c r="K32" s="323"/>
      <x:c r="L32" s="2269">
        <x:f t="shared" si="16"/>
      </x:c>
      <x:c r="M32" s="849"/>
      <x:c r="N32" s="2272">
        <x:f t="shared" si="17"/>
      </x:c>
      <x:c r="O32" s="3202">
        <x:f t="shared" si="103"/>
      </x:c>
      <x:c r="P32" s="3203"/>
      <x:c r="Q32" s="2095" t="n">
        <x:v>24.633333333333336</x:v>
      </x:c>
      <x:c r="R32" s="2094" t="n">
        <x:v>25</x:v>
      </x:c>
      <x:c r="S32" s="2105" t="n">
        <x:v>30</x:v>
      </x:c>
      <x:c r="T32" s="2095" t="n">
        <x:f t="shared" si="18"/>
        <x:v>26.544444444444448</x:v>
      </x:c>
      <x:c r="U32" s="2096"/>
      <x:c r="V32" s="2096"/>
      <x:c r="W32" s="2096"/>
      <x:c r="X32" s="286" t="str">
        <x:f t="shared" si="19"/>
        <x:v>#DIV/0!</x:v>
      </x:c>
      <x:c r="Y32" s="2095"/>
      <x:c r="Z32" s="1583">
        <x:f t="shared" si="20"/>
      </x:c>
      <x:c r="AA32" s="1302" t="n">
        <x:f t="shared" si="21"/>
        <x:v>0</x:v>
      </x:c>
      <x:c r="AB32" s="1302">
        <x:f t="shared" si="22"/>
      </x:c>
      <x:c r="AC32" s="1582" t="n">
        <x:f t="shared" si="23"/>
        <x:v>0.16805</x:v>
      </x:c>
      <x:c r="AD32" s="1582" t="n">
        <x:f t="shared" si="24"/>
        <x:v>0.17074</x:v>
      </x:c>
      <x:c r="AE32" s="1368">
        <x:f t="shared" si="25"/>
      </x:c>
      <x:c r="AF32" s="149">
        <x:f t="shared" si="26"/>
      </x:c>
      <x:c r="AG32" s="149">
        <x:f t="shared" si="27"/>
      </x:c>
      <x:c r="AH32" s="149" t="n">
        <x:v>0</x:v>
      </x:c>
      <x:c r="AI32" s="149" t="n">
        <x:f t="shared" si="28"/>
        <x:v>2</x:v>
      </x:c>
      <x:c r="AJ32" s="1584" t="n">
        <x:f t="shared" si="29"/>
        <x:v>1074.9867984790874</x:v>
      </x:c>
      <x:c r="AK32" s="1302" t="str">
        <x:f t="shared" si="30"/>
        <x:v>#VALUE!</x:v>
      </x:c>
      <x:c r="AL32" s="149" t="str">
        <x:f t="shared" si="31"/>
        <x:v>#VALUE!</x:v>
      </x:c>
      <x:c r="AM32" s="149" t="str">
        <x:f t="shared" si="0"/>
        <x:v>#VALUE!</x:v>
      </x:c>
      <x:c r="AN32" s="149" t="n">
        <x:f t="shared" si="1"/>
        <x:v>103.872</x:v>
      </x:c>
      <x:c r="AO32" s="149" t="n">
        <x:f t="shared" si="2"/>
        <x:v>0.2701</x:v>
      </x:c>
      <x:c r="AP32" s="149" t="n">
        <x:f t="shared" si="3"/>
        <x:v>0</x:v>
      </x:c>
      <x:c r="AQ32" s="149" t="n">
        <x:f t="shared" si="32"/>
        <x:v>6.17957310608021e-7</x:v>
      </x:c>
      <x:c r="AR32" s="149" t="n">
        <x:f t="shared" si="33"/>
        <x:v>2</x:v>
      </x:c>
      <x:c r="AS32" s="149" t="n">
        <x:f t="shared" si="34"/>
        <x:v>1074.98746277475</x:v>
      </x:c>
      <x:c r="AT32" s="149" t="n">
        <x:f t="shared" si="35"/>
        <x:v>0.0003411446699475294</x:v>
      </x:c>
      <x:c r="AU32" s="149" t="n">
        <x:f t="shared" si="36"/>
        <x:v>0</x:v>
      </x:c>
      <x:c r="AV32" s="149" t="n">
        <x:f t="shared" si="37"/>
        <x:v>1</x:v>
      </x:c>
      <x:c r="AW32" s="149" t="n">
        <x:f t="shared" si="38"/>
        <x:v>0.2704470069133532</x:v>
      </x:c>
      <x:c r="AX32" s="1303" t="n">
        <x:f t="shared" si="39"/>
        <x:v>1</x:v>
      </x:c>
      <x:c r="AY32" s="149" t="n">
        <x:f t="shared" si="40"/>
        <x:v>1</x:v>
      </x:c>
      <x:c r="AZ32" s="149" t="n">
        <x:f t="shared" si="41"/>
        <x:v>1074.9867984790874</x:v>
      </x:c>
      <x:c r="BA32" s="149" t="n">
        <x:f t="shared" si="42"/>
        <x:v>0</x:v>
      </x:c>
      <x:c r="BB32" s="149" t="n">
        <x:f t="shared" si="4"/>
        <x:v>1.3</x:v>
      </x:c>
      <x:c r="BC32" s="149" t="n">
        <x:f t="shared" si="43"/>
        <x:v>0</x:v>
      </x:c>
      <x:c r="BD32" s="149" t="n">
        <x:f t="shared" si="44"/>
        <x:v>0</x:v>
      </x:c>
      <x:c r="BE32" s="149" t="str">
        <x:f t="shared" si="45"/>
        <x:v>#VALUE!</x:v>
      </x:c>
      <x:c r="BF32" s="149" t="str">
        <x:f t="shared" si="46"/>
        <x:v>#VALUE!</x:v>
      </x:c>
      <x:c r="BG32" s="149" t="str">
        <x:f t="shared" si="47"/>
        <x:v>#VALUE!</x:v>
      </x:c>
      <x:c r="BH32" s="149" t="str">
        <x:f t="shared" si="48"/>
        <x:v>#VALUE!</x:v>
      </x:c>
      <x:c r="BI32" s="149" t="str">
        <x:f t="shared" si="5"/>
        <x:v>#VALUE!</x:v>
      </x:c>
      <x:c r="BJ32" s="149" t="str">
        <x:f t="shared" si="6"/>
        <x:v>#VALUE!</x:v>
      </x:c>
      <x:c r="BK32" s="149" t="str">
        <x:f t="shared" si="7"/>
        <x:v>#VALUE!</x:v>
      </x:c>
      <x:c r="BL32" s="149" t="str">
        <x:f t="shared" si="49"/>
        <x:v>#VALUE!</x:v>
      </x:c>
      <x:c r="BM32" s="149" t="str">
        <x:f t="shared" si="50"/>
        <x:v>#VALUE!</x:v>
      </x:c>
      <x:c r="BN32" s="149" t="str">
        <x:f t="shared" si="51"/>
        <x:v>#VALUE!</x:v>
      </x:c>
      <x:c r="BO32" s="149" t="str">
        <x:f t="shared" si="52"/>
        <x:v>#VALUE!</x:v>
      </x:c>
      <x:c r="BP32" s="149" t="n">
        <x:f t="shared" si="53"/>
        <x:v>0</x:v>
      </x:c>
      <x:c r="BQ32" s="149" t="str">
        <x:f t="shared" si="54"/>
        <x:v>#VALUE!</x:v>
      </x:c>
      <x:c r="BR32" s="149" t="str">
        <x:f t="shared" si="55"/>
        <x:v>#VALUE!</x:v>
      </x:c>
      <x:c r="BS32" s="149" t="str">
        <x:f t="shared" si="56"/>
        <x:v>#VALUE!</x:v>
      </x:c>
      <x:c r="BT32" s="149" t="str">
        <x:f t="shared" si="57"/>
        <x:v>#VALUE!</x:v>
      </x:c>
      <x:c r="BU32" s="149" t="str">
        <x:f t="shared" si="58"/>
        <x:v>#VALUE!</x:v>
      </x:c>
      <x:c r="BV32" s="149" t="str">
        <x:f t="shared" si="59"/>
        <x:v>#VALUE!</x:v>
      </x:c>
      <x:c r="BW32" s="149" t="n">
        <x:f t="shared" si="8"/>
        <x:v>0</x:v>
      </x:c>
      <x:c r="BX32" s="149" t="str">
        <x:f t="shared" si="60"/>
        <x:v>#VALUE!</x:v>
      </x:c>
      <x:c r="BY32" s="149" t="str">
        <x:f t="shared" si="61"/>
        <x:v>#VALUE!</x:v>
      </x:c>
      <x:c r="BZ32" s="149" t="str">
        <x:f t="shared" si="62"/>
        <x:v>#VALUE!</x:v>
      </x:c>
      <x:c r="CA32" s="149" t="str">
        <x:f t="shared" si="63"/>
        <x:v>#VALUE!</x:v>
      </x:c>
      <x:c r="CB32" s="149" t="str">
        <x:f t="shared" si="64"/>
        <x:v>#VALUE!</x:v>
      </x:c>
      <x:c r="CC32" s="149" t="str">
        <x:f t="shared" si="65"/>
        <x:v>#VALUE!</x:v>
      </x:c>
      <x:c r="CD32" s="149" t="str">
        <x:f t="shared" si="9"/>
        <x:v>#VALUE!</x:v>
      </x:c>
      <x:c r="CE32" s="149" t="str">
        <x:f t="shared" si="10"/>
        <x:v>#VALUE!</x:v>
      </x:c>
      <x:c r="CF32" s="149" t="str">
        <x:f t="shared" si="11"/>
        <x:v>#VALUE!</x:v>
      </x:c>
      <x:c r="CG32" s="149" t="str">
        <x:f t="shared" si="66"/>
        <x:v>#VALUE!</x:v>
      </x:c>
      <x:c r="CH32" s="149" t="str">
        <x:f t="shared" si="67"/>
        <x:v>#VALUE!</x:v>
      </x:c>
      <x:c r="CI32" s="149" t="str">
        <x:f t="shared" si="68"/>
        <x:v>#VALUE!</x:v>
      </x:c>
      <x:c r="CJ32" s="149" t="str">
        <x:f t="shared" si="69"/>
        <x:v>#VALUE!</x:v>
      </x:c>
      <x:c r="CK32" s="149" t="n">
        <x:f t="shared" si="70"/>
        <x:v>0</x:v>
      </x:c>
      <x:c r="CL32" s="149" t="str">
        <x:f t="shared" si="71"/>
        <x:v>#VALUE!</x:v>
      </x:c>
      <x:c r="CM32" s="149" t="str">
        <x:f t="shared" si="72"/>
        <x:v>#VALUE!</x:v>
      </x:c>
      <x:c r="CN32" s="149" t="str">
        <x:f t="shared" si="73"/>
        <x:v>#VALUE!</x:v>
      </x:c>
      <x:c r="CO32" s="149" t="str">
        <x:f t="shared" si="74"/>
        <x:v>#VALUE!</x:v>
      </x:c>
      <x:c r="CP32" s="149" t="str">
        <x:f t="shared" si="75"/>
        <x:v>#VALUE!</x:v>
      </x:c>
      <x:c r="CQ32" s="149" t="str">
        <x:f t="shared" si="76"/>
        <x:v>#VALUE!</x:v>
      </x:c>
      <x:c r="CR32" s="149" t="n">
        <x:f t="shared" si="12"/>
        <x:v>1.3</x:v>
      </x:c>
      <x:c r="CS32" s="149" t="str">
        <x:f t="shared" si="77"/>
        <x:v>#VALUE!</x:v>
      </x:c>
      <x:c r="CT32" s="149" t="str">
        <x:f t="shared" si="78"/>
        <x:v>#VALUE!</x:v>
      </x:c>
      <x:c r="CU32" s="149" t="str">
        <x:f t="shared" si="79"/>
        <x:v>#VALUE!</x:v>
      </x:c>
      <x:c r="CV32" s="149" t="str">
        <x:f t="shared" si="80"/>
        <x:v>#VALUE!</x:v>
      </x:c>
      <x:c r="CW32" s="149" t="str">
        <x:f t="shared" si="81"/>
        <x:v>#VALUE!</x:v>
      </x:c>
      <x:c r="CX32" s="149" t="str">
        <x:f t="shared" si="82"/>
        <x:v>#VALUE!</x:v>
      </x:c>
      <x:c r="CY32" s="149" t="str">
        <x:f t="shared" si="83"/>
        <x:v>#VALUE!</x:v>
      </x:c>
      <x:c r="CZ32" s="149" t="str">
        <x:f t="shared" si="84"/>
        <x:v>#VALUE!</x:v>
      </x:c>
      <x:c r="DA32" s="149" t="str">
        <x:f t="shared" si="85"/>
        <x:v>#VALUE!</x:v>
      </x:c>
      <x:c r="DB32" s="149" t="str">
        <x:f t="shared" si="86"/>
        <x:v>#VALUE!</x:v>
      </x:c>
      <x:c r="DC32" s="149" t="str">
        <x:f t="shared" si="87"/>
        <x:v>#VALUE!</x:v>
      </x:c>
      <x:c r="DD32" s="149" t="str">
        <x:f t="shared" si="88"/>
        <x:v>#VALUE!</x:v>
      </x:c>
      <x:c r="DE32" s="149" t="str">
        <x:f t="shared" si="89"/>
        <x:v>#VALUE!</x:v>
      </x:c>
      <x:c r="DF32" s="149" t="str">
        <x:f t="shared" si="90"/>
        <x:v>#VALUE!</x:v>
      </x:c>
      <x:c r="DG32" s="1210" t="str">
        <x:f t="shared" si="91"/>
        <x:v>#VALUE!</x:v>
      </x:c>
      <x:c r="DH32" s="1210" t="str">
        <x:f t="shared" si="92"/>
        <x:v>#VALUE!</x:v>
      </x:c>
      <x:c r="DI32" s="149"/>
      <x:c r="DJ32" s="1255" t="n">
        <x:f t="shared" si="93"/>
        <x:v>2</x:v>
      </x:c>
      <x:c r="DK32" s="2097" t="n">
        <x:f t="shared" si="94"/>
        <x:v>0</x:v>
      </x:c>
      <x:c r="DL32" s="2098" t="n">
        <x:f t="shared" si="95"/>
        <x:v>0</x:v>
      </x:c>
      <x:c r="DM32" s="2097" t="str">
        <x:f t="shared" si="96"/>
        <x:v>#VALUE!</x:v>
      </x:c>
      <x:c r="DN32" s="2099" t="str">
        <x:f t="shared" si="97"/>
        <x:v>#VALUE!</x:v>
      </x:c>
      <x:c r="DO32" s="2089"/>
      <x:c r="DP32" s="2100" t="n">
        <x:f t="shared" si="98"/>
        <x:v>0</x:v>
      </x:c>
      <x:c r="DQ32" s="1861" t="n">
        <x:f t="shared" si="13"/>
        <x:v>346.42278</x:v>
      </x:c>
      <x:c r="DR32" s="1861" t="n">
        <x:f t="shared" si="14"/>
        <x:v>0.43884</x:v>
      </x:c>
      <x:c r="DS32" s="2101" t="str">
        <x:f t="shared" si="99"/>
        <x:v>#DIV/0!</x:v>
      </x:c>
      <x:c r="DT32" s="2102" t="str">
        <x:f t="shared" si="100"/>
        <x:v>#DIV/0!</x:v>
      </x:c>
      <x:c r="DU32" s="2103" t="str">
        <x:f t="shared" si="101"/>
        <x:v>#DIV/0!</x:v>
      </x:c>
      <x:c r="DV32" s="2104" t="str">
        <x:f t="shared" si="104"/>
        <x:v>#DIV/0!</x:v>
      </x:c>
    </x:row>
    <x:row r="33" ht="15.949999809265137" hidden="1" customHeight="1">
      <x:c r="A33" s="3196"/>
      <x:c r="B33" s="3197"/>
      <x:c r="C33" s="292"/>
      <x:c r="D33" s="288"/>
      <x:c r="E33" s="289"/>
      <x:c r="F33" s="3198"/>
      <x:c r="G33" s="3199"/>
      <x:c r="H33" s="1847"/>
      <x:c r="I33" s="3200">
        <x:f t="shared" si="15"/>
      </x:c>
      <x:c r="J33" s="3201"/>
      <x:c r="K33" s="290" t="str">
        <x:v>170</x:v>
      </x:c>
      <x:c r="L33" s="2269">
        <x:f t="shared" si="16"/>
      </x:c>
      <x:c r="M33" s="291"/>
      <x:c r="N33" s="2272">
        <x:f t="shared" si="17"/>
      </x:c>
      <x:c r="O33" s="3202">
        <x:f t="shared" si="103"/>
      </x:c>
      <x:c r="P33" s="3203"/>
      <x:c r="Q33" s="2095" t="n">
        <x:v>24.633333333333336</x:v>
      </x:c>
      <x:c r="R33" s="2094" t="n">
        <x:v>25</x:v>
      </x:c>
      <x:c r="S33" s="2105" t="n">
        <x:v>30</x:v>
      </x:c>
      <x:c r="T33" s="2095" t="n">
        <x:f t="shared" si="18"/>
        <x:v>26.544444444444448</x:v>
      </x:c>
      <x:c r="U33" s="2096"/>
      <x:c r="V33" s="2096"/>
      <x:c r="W33" s="2096"/>
      <x:c r="X33" s="286" t="str">
        <x:f t="shared" si="19"/>
        <x:v>#VALUE!</x:v>
      </x:c>
      <x:c r="Y33" s="2095"/>
      <x:c r="Z33" s="1583">
        <x:f t="shared" si="20"/>
      </x:c>
      <x:c r="AA33" s="1302" t="n">
        <x:f t="shared" si="21"/>
        <x:v>0</x:v>
      </x:c>
      <x:c r="AB33" s="1302">
        <x:f t="shared" si="22"/>
      </x:c>
      <x:c r="AC33" s="1582" t="str">
        <x:f t="shared" si="23"/>
        <x:v>#VALUE!</x:v>
      </x:c>
      <x:c r="AD33" s="1582" t="str">
        <x:f t="shared" si="24"/>
        <x:v>#VALUE!</x:v>
      </x:c>
      <x:c r="AE33" s="1368">
        <x:f t="shared" si="25"/>
      </x:c>
      <x:c r="AF33" s="149">
        <x:f t="shared" si="26"/>
      </x:c>
      <x:c r="AG33" s="149">
        <x:f t="shared" si="27"/>
      </x:c>
      <x:c r="AH33" s="149" t="n">
        <x:v>0</x:v>
      </x:c>
      <x:c r="AI33" s="149" t="str">
        <x:f t="shared" si="28"/>
        <x:v>#VALUE!</x:v>
      </x:c>
      <x:c r="AJ33" s="1584" t="str">
        <x:f t="shared" si="29"/>
        <x:v>#VALUE!</x:v>
      </x:c>
      <x:c r="AK33" s="1302" t="str">
        <x:f t="shared" si="30"/>
        <x:v>#VALUE!</x:v>
      </x:c>
      <x:c r="AL33" s="149" t="str">
        <x:f t="shared" si="31"/>
        <x:v>#VALUE!</x:v>
      </x:c>
      <x:c r="AM33" s="149" t="str">
        <x:f t="shared" si="0"/>
        <x:v>#VALUE!</x:v>
      </x:c>
      <x:c r="AN33" s="149" t="str">
        <x:f t="shared" si="1"/>
        <x:v>#VALUE!</x:v>
      </x:c>
      <x:c r="AO33" s="149" t="str">
        <x:f t="shared" si="2"/>
        <x:v>#VALUE!</x:v>
      </x:c>
      <x:c r="AP33" s="149" t="str">
        <x:f t="shared" si="3"/>
        <x:v>#VALUE!</x:v>
      </x:c>
      <x:c r="AQ33" s="149" t="str">
        <x:f t="shared" si="32"/>
        <x:v>#VALUE!</x:v>
      </x:c>
      <x:c r="AR33" s="149" t="str">
        <x:f t="shared" si="33"/>
        <x:v>#VALUE!</x:v>
      </x:c>
      <x:c r="AS33" s="149" t="str">
        <x:f t="shared" si="34"/>
        <x:v>#VALUE!</x:v>
      </x:c>
      <x:c r="AT33" s="149" t="str">
        <x:f t="shared" si="35"/>
        <x:v>#VALUE!</x:v>
      </x:c>
      <x:c r="AU33" s="149" t="n">
        <x:f t="shared" si="36"/>
        <x:v>0</x:v>
      </x:c>
      <x:c r="AV33" s="149" t="str">
        <x:f t="shared" si="37"/>
        <x:v>#VALUE!</x:v>
      </x:c>
      <x:c r="AW33" s="149" t="str">
        <x:f t="shared" si="38"/>
        <x:v>#VALUE!</x:v>
      </x:c>
      <x:c r="AX33" s="1303" t="str">
        <x:f t="shared" si="39"/>
        <x:v>#VALUE!</x:v>
      </x:c>
      <x:c r="AY33" s="149" t="str">
        <x:f t="shared" si="40"/>
        <x:v>#VALUE!</x:v>
      </x:c>
      <x:c r="AZ33" s="149" t="str">
        <x:f t="shared" si="41"/>
        <x:v>#VALUE!</x:v>
      </x:c>
      <x:c r="BA33" s="149" t="str">
        <x:f t="shared" si="42"/>
        <x:v>#VALUE!</x:v>
      </x:c>
      <x:c r="BB33" s="149" t="str">
        <x:f t="shared" si="4"/>
        <x:v>#VALUE!</x:v>
      </x:c>
      <x:c r="BC33" s="149" t="str">
        <x:f t="shared" si="43"/>
        <x:v>#VALUE!</x:v>
      </x:c>
      <x:c r="BD33" s="149" t="str">
        <x:f t="shared" si="44"/>
        <x:v>#VALUE!</x:v>
      </x:c>
      <x:c r="BE33" s="149" t="str">
        <x:f t="shared" si="45"/>
        <x:v>#VALUE!</x:v>
      </x:c>
      <x:c r="BF33" s="149" t="str">
        <x:f t="shared" si="46"/>
        <x:v>#VALUE!</x:v>
      </x:c>
      <x:c r="BG33" s="149" t="str">
        <x:f t="shared" si="47"/>
        <x:v>#VALUE!</x:v>
      </x:c>
      <x:c r="BH33" s="149" t="str">
        <x:f t="shared" si="48"/>
        <x:v>#VALUE!</x:v>
      </x:c>
      <x:c r="BI33" s="149" t="str">
        <x:f t="shared" si="5"/>
        <x:v>#VALUE!</x:v>
      </x:c>
      <x:c r="BJ33" s="149" t="str">
        <x:f t="shared" si="6"/>
        <x:v>#VALUE!</x:v>
      </x:c>
      <x:c r="BK33" s="149" t="str">
        <x:f t="shared" si="7"/>
        <x:v>#VALUE!</x:v>
      </x:c>
      <x:c r="BL33" s="149" t="str">
        <x:f t="shared" si="49"/>
        <x:v>#VALUE!</x:v>
      </x:c>
      <x:c r="BM33" s="149" t="str">
        <x:f t="shared" si="50"/>
        <x:v>#VALUE!</x:v>
      </x:c>
      <x:c r="BN33" s="149" t="str">
        <x:f t="shared" si="51"/>
        <x:v>#VALUE!</x:v>
      </x:c>
      <x:c r="BO33" s="149" t="str">
        <x:f t="shared" si="52"/>
        <x:v>#VALUE!</x:v>
      </x:c>
      <x:c r="BP33" s="149" t="n">
        <x:f t="shared" si="53"/>
        <x:v>0</x:v>
      </x:c>
      <x:c r="BQ33" s="149" t="str">
        <x:f t="shared" si="54"/>
        <x:v>#VALUE!</x:v>
      </x:c>
      <x:c r="BR33" s="149" t="str">
        <x:f t="shared" si="55"/>
        <x:v>#VALUE!</x:v>
      </x:c>
      <x:c r="BS33" s="149" t="str">
        <x:f t="shared" si="56"/>
        <x:v>#VALUE!</x:v>
      </x:c>
      <x:c r="BT33" s="149" t="str">
        <x:f t="shared" si="57"/>
        <x:v>#VALUE!</x:v>
      </x:c>
      <x:c r="BU33" s="149" t="str">
        <x:f t="shared" si="58"/>
        <x:v>#VALUE!</x:v>
      </x:c>
      <x:c r="BV33" s="149" t="str">
        <x:f t="shared" si="59"/>
        <x:v>#VALUE!</x:v>
      </x:c>
      <x:c r="BW33" s="149" t="n">
        <x:f t="shared" si="8"/>
        <x:v>0</x:v>
      </x:c>
      <x:c r="BX33" s="149" t="str">
        <x:f t="shared" si="60"/>
        <x:v>#VALUE!</x:v>
      </x:c>
      <x:c r="BY33" s="149" t="str">
        <x:f t="shared" si="61"/>
        <x:v>#VALUE!</x:v>
      </x:c>
      <x:c r="BZ33" s="149" t="str">
        <x:f t="shared" si="62"/>
        <x:v>#VALUE!</x:v>
      </x:c>
      <x:c r="CA33" s="149" t="str">
        <x:f t="shared" si="63"/>
        <x:v>#VALUE!</x:v>
      </x:c>
      <x:c r="CB33" s="149" t="str">
        <x:f t="shared" si="64"/>
        <x:v>#VALUE!</x:v>
      </x:c>
      <x:c r="CC33" s="149" t="str">
        <x:f t="shared" si="65"/>
        <x:v>#VALUE!</x:v>
      </x:c>
      <x:c r="CD33" s="149" t="str">
        <x:f t="shared" si="9"/>
        <x:v>#VALUE!</x:v>
      </x:c>
      <x:c r="CE33" s="149" t="str">
        <x:f t="shared" si="10"/>
        <x:v>#VALUE!</x:v>
      </x:c>
      <x:c r="CF33" s="149" t="str">
        <x:f t="shared" si="11"/>
        <x:v>#VALUE!</x:v>
      </x:c>
      <x:c r="CG33" s="149" t="str">
        <x:f t="shared" si="66"/>
        <x:v>#VALUE!</x:v>
      </x:c>
      <x:c r="CH33" s="149" t="str">
        <x:f t="shared" si="67"/>
        <x:v>#VALUE!</x:v>
      </x:c>
      <x:c r="CI33" s="149" t="str">
        <x:f t="shared" si="68"/>
        <x:v>#VALUE!</x:v>
      </x:c>
      <x:c r="CJ33" s="149" t="str">
        <x:f t="shared" si="69"/>
        <x:v>#VALUE!</x:v>
      </x:c>
      <x:c r="CK33" s="149" t="n">
        <x:f t="shared" si="70"/>
        <x:v>0</x:v>
      </x:c>
      <x:c r="CL33" s="149" t="str">
        <x:f t="shared" si="71"/>
        <x:v>#VALUE!</x:v>
      </x:c>
      <x:c r="CM33" s="149" t="str">
        <x:f t="shared" si="72"/>
        <x:v>#VALUE!</x:v>
      </x:c>
      <x:c r="CN33" s="149" t="str">
        <x:f t="shared" si="73"/>
        <x:v>#VALUE!</x:v>
      </x:c>
      <x:c r="CO33" s="149" t="str">
        <x:f t="shared" si="74"/>
        <x:v>#VALUE!</x:v>
      </x:c>
      <x:c r="CP33" s="149" t="str">
        <x:f t="shared" si="75"/>
        <x:v>#VALUE!</x:v>
      </x:c>
      <x:c r="CQ33" s="149" t="str">
        <x:f t="shared" si="76"/>
        <x:v>#VALUE!</x:v>
      </x:c>
      <x:c r="CR33" s="149" t="str">
        <x:f t="shared" si="12"/>
        <x:v>#VALUE!</x:v>
      </x:c>
      <x:c r="CS33" s="149" t="str">
        <x:f t="shared" si="77"/>
        <x:v>#VALUE!</x:v>
      </x:c>
      <x:c r="CT33" s="149" t="str">
        <x:f t="shared" si="78"/>
        <x:v>#VALUE!</x:v>
      </x:c>
      <x:c r="CU33" s="149" t="str">
        <x:f t="shared" si="79"/>
        <x:v>#VALUE!</x:v>
      </x:c>
      <x:c r="CV33" s="149" t="str">
        <x:f t="shared" si="80"/>
        <x:v>#VALUE!</x:v>
      </x:c>
      <x:c r="CW33" s="149" t="str">
        <x:f t="shared" si="81"/>
        <x:v>#VALUE!</x:v>
      </x:c>
      <x:c r="CX33" s="149" t="str">
        <x:f t="shared" si="82"/>
        <x:v>#VALUE!</x:v>
      </x:c>
      <x:c r="CY33" s="149" t="str">
        <x:f t="shared" si="83"/>
        <x:v>#VALUE!</x:v>
      </x:c>
      <x:c r="CZ33" s="149" t="str">
        <x:f t="shared" si="84"/>
        <x:v>#VALUE!</x:v>
      </x:c>
      <x:c r="DA33" s="149" t="str">
        <x:f t="shared" si="85"/>
        <x:v>#VALUE!</x:v>
      </x:c>
      <x:c r="DB33" s="149" t="str">
        <x:f t="shared" si="86"/>
        <x:v>#VALUE!</x:v>
      </x:c>
      <x:c r="DC33" s="149" t="str">
        <x:f t="shared" si="87"/>
        <x:v>#VALUE!</x:v>
      </x:c>
      <x:c r="DD33" s="149" t="str">
        <x:f t="shared" si="88"/>
        <x:v>#VALUE!</x:v>
      </x:c>
      <x:c r="DE33" s="149" t="str">
        <x:f t="shared" si="89"/>
        <x:v>#VALUE!</x:v>
      </x:c>
      <x:c r="DF33" s="149" t="str">
        <x:f t="shared" si="90"/>
        <x:v>#VALUE!</x:v>
      </x:c>
      <x:c r="DG33" s="1210" t="str">
        <x:f t="shared" si="91"/>
        <x:v>#VALUE!</x:v>
      </x:c>
      <x:c r="DH33" s="1210" t="str">
        <x:f t="shared" si="92"/>
        <x:v>#VALUE!</x:v>
      </x:c>
      <x:c r="DI33" s="149"/>
      <x:c r="DJ33" s="1255" t="str">
        <x:f t="shared" si="93"/>
        <x:v>#VALUE!</x:v>
      </x:c>
      <x:c r="DK33" s="2097" t="str">
        <x:f t="shared" si="94"/>
        <x:v>#VALUE!</x:v>
      </x:c>
      <x:c r="DL33" s="2098" t="str">
        <x:f t="shared" si="95"/>
        <x:v>#VALUE!</x:v>
      </x:c>
      <x:c r="DM33" s="2097" t="str">
        <x:f t="shared" si="96"/>
        <x:v>#VALUE!</x:v>
      </x:c>
      <x:c r="DN33" s="2099" t="str">
        <x:f t="shared" si="97"/>
        <x:v>#VALUE!</x:v>
      </x:c>
      <x:c r="DO33" s="2089"/>
      <x:c r="DP33" s="2100" t="str">
        <x:f t="shared" si="98"/>
        <x:v>#VALUE!</x:v>
      </x:c>
      <x:c r="DQ33" s="1861" t="str">
        <x:f t="shared" si="13"/>
        <x:v>#VALUE!</x:v>
      </x:c>
      <x:c r="DR33" s="1861" t="str">
        <x:f t="shared" si="14"/>
        <x:v>#VALUE!</x:v>
      </x:c>
      <x:c r="DS33" s="2101" t="str">
        <x:f t="shared" si="99"/>
        <x:v>#VALUE!</x:v>
      </x:c>
      <x:c r="DT33" s="2102" t="str">
        <x:f t="shared" si="100"/>
        <x:v>#VALUE!</x:v>
      </x:c>
      <x:c r="DU33" s="2103" t="str">
        <x:f t="shared" si="101"/>
        <x:v>#VALUE!</x:v>
      </x:c>
      <x:c r="DV33" s="2104" t="str">
        <x:f t="shared" si="104"/>
        <x:v>#VALUE!</x:v>
      </x:c>
    </x:row>
    <x:row r="34" ht="15.949999809265137" customHeight="1">
      <x:c r="A34" s="3196"/>
      <x:c r="B34" s="3197"/>
      <x:c r="C34" s="294"/>
      <x:c r="D34" s="288"/>
      <x:c r="E34" s="295"/>
      <x:c r="F34" s="3198"/>
      <x:c r="G34" s="3199"/>
      <x:c r="H34" s="1847"/>
      <x:c r="I34" s="3200">
        <x:f t="shared" si="15"/>
      </x:c>
      <x:c r="J34" s="3201"/>
      <x:c r="K34" s="290" t="str">
        <x:v>170</x:v>
      </x:c>
      <x:c r="L34" s="2269">
        <x:f t="shared" si="16"/>
      </x:c>
      <x:c r="M34" s="291"/>
      <x:c r="N34" s="2272">
        <x:f t="shared" si="17"/>
      </x:c>
      <x:c r="O34" s="3202">
        <x:f t="shared" si="103"/>
      </x:c>
      <x:c r="P34" s="3203"/>
      <x:c r="Q34" s="2095" t="n">
        <x:v>24.633333333333336</x:v>
      </x:c>
      <x:c r="R34" s="2094" t="n">
        <x:v>25</x:v>
      </x:c>
      <x:c r="S34" s="2105" t="n">
        <x:v>30</x:v>
      </x:c>
      <x:c r="T34" s="2095" t="n">
        <x:f t="shared" si="18"/>
        <x:v>26.544444444444448</x:v>
      </x:c>
      <x:c r="U34" s="2096"/>
      <x:c r="V34" s="2096"/>
      <x:c r="W34" s="2096"/>
      <x:c r="X34" s="286" t="str">
        <x:f t="shared" si="19"/>
        <x:v>#VALUE!</x:v>
      </x:c>
      <x:c r="Y34" s="2095"/>
      <x:c r="Z34" s="1583">
        <x:f t="shared" si="20"/>
      </x:c>
      <x:c r="AA34" s="1302" t="n">
        <x:f t="shared" si="21"/>
        <x:v>0</x:v>
      </x:c>
      <x:c r="AB34" s="1302">
        <x:f t="shared" si="22"/>
      </x:c>
      <x:c r="AC34" s="1582" t="str">
        <x:f t="shared" si="23"/>
        <x:v>#VALUE!</x:v>
      </x:c>
      <x:c r="AD34" s="1582" t="str">
        <x:f t="shared" si="24"/>
        <x:v>#VALUE!</x:v>
      </x:c>
      <x:c r="AE34" s="1368">
        <x:f t="shared" si="25"/>
      </x:c>
      <x:c r="AF34" s="149">
        <x:f t="shared" si="26"/>
      </x:c>
      <x:c r="AG34" s="149">
        <x:f t="shared" si="27"/>
      </x:c>
      <x:c r="AH34" s="149"/>
      <x:c r="AI34" s="149" t="str">
        <x:f t="shared" si="28"/>
        <x:v>#VALUE!</x:v>
      </x:c>
      <x:c r="AJ34" s="1584" t="str">
        <x:f t="shared" si="29"/>
        <x:v>#VALUE!</x:v>
      </x:c>
      <x:c r="AK34" s="1302" t="str">
        <x:f t="shared" si="30"/>
        <x:v>#VALUE!</x:v>
      </x:c>
      <x:c r="AL34" s="149" t="str">
        <x:f t="shared" si="31"/>
        <x:v>#VALUE!</x:v>
      </x:c>
      <x:c r="AM34" s="149" t="str">
        <x:f t="shared" si="0"/>
        <x:v>#VALUE!</x:v>
      </x:c>
      <x:c r="AN34" s="149" t="str">
        <x:f t="shared" si="1"/>
        <x:v>#VALUE!</x:v>
      </x:c>
      <x:c r="AO34" s="149" t="str">
        <x:f t="shared" si="2"/>
        <x:v>#VALUE!</x:v>
      </x:c>
      <x:c r="AP34" s="149" t="str">
        <x:f t="shared" si="3"/>
        <x:v>#VALUE!</x:v>
      </x:c>
      <x:c r="AQ34" s="149" t="str">
        <x:f t="shared" si="32"/>
        <x:v>#VALUE!</x:v>
      </x:c>
      <x:c r="AR34" s="149" t="str">
        <x:f t="shared" si="33"/>
        <x:v>#VALUE!</x:v>
      </x:c>
      <x:c r="AS34" s="149" t="str">
        <x:f t="shared" si="34"/>
        <x:v>#VALUE!</x:v>
      </x:c>
      <x:c r="AT34" s="149" t="str">
        <x:f t="shared" si="35"/>
        <x:v>#VALUE!</x:v>
      </x:c>
      <x:c r="AU34" s="149" t="n">
        <x:f t="shared" si="36"/>
        <x:v>0</x:v>
      </x:c>
      <x:c r="AV34" s="149" t="str">
        <x:f t="shared" si="37"/>
        <x:v>#VALUE!</x:v>
      </x:c>
      <x:c r="AW34" s="149" t="str">
        <x:f t="shared" si="38"/>
        <x:v>#VALUE!</x:v>
      </x:c>
      <x:c r="AX34" s="1303" t="str">
        <x:f t="shared" si="39"/>
        <x:v>#VALUE!</x:v>
      </x:c>
      <x:c r="AY34" s="149" t="str">
        <x:f t="shared" si="40"/>
        <x:v>#VALUE!</x:v>
      </x:c>
      <x:c r="AZ34" s="149" t="str">
        <x:f t="shared" si="41"/>
        <x:v>#VALUE!</x:v>
      </x:c>
      <x:c r="BA34" s="149" t="str">
        <x:f t="shared" si="42"/>
        <x:v>#VALUE!</x:v>
      </x:c>
      <x:c r="BB34" s="149" t="str">
        <x:f t="shared" si="4"/>
        <x:v>#VALUE!</x:v>
      </x:c>
      <x:c r="BC34" s="149" t="str">
        <x:f t="shared" si="43"/>
        <x:v>#VALUE!</x:v>
      </x:c>
      <x:c r="BD34" s="149" t="str">
        <x:f t="shared" si="44"/>
        <x:v>#VALUE!</x:v>
      </x:c>
      <x:c r="BE34" s="149" t="str">
        <x:f t="shared" si="45"/>
        <x:v>#VALUE!</x:v>
      </x:c>
      <x:c r="BF34" s="149" t="str">
        <x:f t="shared" si="46"/>
        <x:v>#VALUE!</x:v>
      </x:c>
      <x:c r="BG34" s="149" t="str">
        <x:f t="shared" si="47"/>
        <x:v>#VALUE!</x:v>
      </x:c>
      <x:c r="BH34" s="149" t="str">
        <x:f t="shared" si="48"/>
        <x:v>#VALUE!</x:v>
      </x:c>
      <x:c r="BI34" s="149" t="str">
        <x:f t="shared" si="5"/>
        <x:v>#VALUE!</x:v>
      </x:c>
      <x:c r="BJ34" s="149" t="str">
        <x:f t="shared" si="6"/>
        <x:v>#VALUE!</x:v>
      </x:c>
      <x:c r="BK34" s="149" t="str">
        <x:f t="shared" si="7"/>
        <x:v>#VALUE!</x:v>
      </x:c>
      <x:c r="BL34" s="149" t="str">
        <x:f t="shared" si="49"/>
        <x:v>#VALUE!</x:v>
      </x:c>
      <x:c r="BM34" s="149" t="str">
        <x:f t="shared" si="50"/>
        <x:v>#VALUE!</x:v>
      </x:c>
      <x:c r="BN34" s="149" t="str">
        <x:f t="shared" si="51"/>
        <x:v>#VALUE!</x:v>
      </x:c>
      <x:c r="BO34" s="149" t="str">
        <x:f t="shared" si="52"/>
        <x:v>#VALUE!</x:v>
      </x:c>
      <x:c r="BP34" s="149" t="n">
        <x:f t="shared" si="53"/>
        <x:v>0</x:v>
      </x:c>
      <x:c r="BQ34" s="149" t="str">
        <x:f t="shared" si="54"/>
        <x:v>#VALUE!</x:v>
      </x:c>
      <x:c r="BR34" s="149" t="str">
        <x:f t="shared" si="55"/>
        <x:v>#VALUE!</x:v>
      </x:c>
      <x:c r="BS34" s="149" t="str">
        <x:f t="shared" si="56"/>
        <x:v>#VALUE!</x:v>
      </x:c>
      <x:c r="BT34" s="149" t="str">
        <x:f t="shared" si="57"/>
        <x:v>#VALUE!</x:v>
      </x:c>
      <x:c r="BU34" s="149" t="str">
        <x:f t="shared" si="58"/>
        <x:v>#VALUE!</x:v>
      </x:c>
      <x:c r="BV34" s="149" t="str">
        <x:f t="shared" si="59"/>
        <x:v>#VALUE!</x:v>
      </x:c>
      <x:c r="BW34" s="149" t="n">
        <x:f t="shared" si="8"/>
        <x:v>0</x:v>
      </x:c>
      <x:c r="BX34" s="149" t="str">
        <x:f t="shared" si="60"/>
        <x:v>#VALUE!</x:v>
      </x:c>
      <x:c r="BY34" s="149" t="str">
        <x:f t="shared" si="61"/>
        <x:v>#VALUE!</x:v>
      </x:c>
      <x:c r="BZ34" s="149" t="str">
        <x:f t="shared" si="62"/>
        <x:v>#VALUE!</x:v>
      </x:c>
      <x:c r="CA34" s="149" t="str">
        <x:f t="shared" si="63"/>
        <x:v>#VALUE!</x:v>
      </x:c>
      <x:c r="CB34" s="149" t="str">
        <x:f t="shared" si="64"/>
        <x:v>#VALUE!</x:v>
      </x:c>
      <x:c r="CC34" s="149" t="str">
        <x:f t="shared" si="65"/>
        <x:v>#VALUE!</x:v>
      </x:c>
      <x:c r="CD34" s="149" t="str">
        <x:f t="shared" si="9"/>
        <x:v>#VALUE!</x:v>
      </x:c>
      <x:c r="CE34" s="149" t="str">
        <x:f t="shared" si="10"/>
        <x:v>#VALUE!</x:v>
      </x:c>
      <x:c r="CF34" s="149" t="str">
        <x:f t="shared" si="11"/>
        <x:v>#VALUE!</x:v>
      </x:c>
      <x:c r="CG34" s="149" t="str">
        <x:f t="shared" si="66"/>
        <x:v>#VALUE!</x:v>
      </x:c>
      <x:c r="CH34" s="149" t="str">
        <x:f t="shared" si="67"/>
        <x:v>#VALUE!</x:v>
      </x:c>
      <x:c r="CI34" s="149" t="str">
        <x:f t="shared" si="68"/>
        <x:v>#VALUE!</x:v>
      </x:c>
      <x:c r="CJ34" s="149" t="str">
        <x:f t="shared" si="69"/>
        <x:v>#VALUE!</x:v>
      </x:c>
      <x:c r="CK34" s="149" t="n">
        <x:f t="shared" si="70"/>
        <x:v>0</x:v>
      </x:c>
      <x:c r="CL34" s="149" t="str">
        <x:f t="shared" si="71"/>
        <x:v>#VALUE!</x:v>
      </x:c>
      <x:c r="CM34" s="149" t="str">
        <x:f t="shared" si="72"/>
        <x:v>#VALUE!</x:v>
      </x:c>
      <x:c r="CN34" s="149" t="str">
        <x:f t="shared" si="73"/>
        <x:v>#VALUE!</x:v>
      </x:c>
      <x:c r="CO34" s="149" t="str">
        <x:f t="shared" si="74"/>
        <x:v>#VALUE!</x:v>
      </x:c>
      <x:c r="CP34" s="149" t="str">
        <x:f t="shared" si="75"/>
        <x:v>#VALUE!</x:v>
      </x:c>
      <x:c r="CQ34" s="149" t="str">
        <x:f t="shared" si="76"/>
        <x:v>#VALUE!</x:v>
      </x:c>
      <x:c r="CR34" s="149" t="str">
        <x:f t="shared" si="12"/>
        <x:v>#VALUE!</x:v>
      </x:c>
      <x:c r="CS34" s="149" t="str">
        <x:f t="shared" si="77"/>
        <x:v>#VALUE!</x:v>
      </x:c>
      <x:c r="CT34" s="149" t="str">
        <x:f t="shared" si="78"/>
        <x:v>#VALUE!</x:v>
      </x:c>
      <x:c r="CU34" s="149" t="str">
        <x:f t="shared" si="79"/>
        <x:v>#VALUE!</x:v>
      </x:c>
      <x:c r="CV34" s="149" t="str">
        <x:f t="shared" si="80"/>
        <x:v>#VALUE!</x:v>
      </x:c>
      <x:c r="CW34" s="149" t="str">
        <x:f t="shared" si="81"/>
        <x:v>#VALUE!</x:v>
      </x:c>
      <x:c r="CX34" s="149" t="str">
        <x:f t="shared" si="82"/>
        <x:v>#VALUE!</x:v>
      </x:c>
      <x:c r="CY34" s="149" t="str">
        <x:f t="shared" si="83"/>
        <x:v>#VALUE!</x:v>
      </x:c>
      <x:c r="CZ34" s="149" t="str">
        <x:f t="shared" si="84"/>
        <x:v>#VALUE!</x:v>
      </x:c>
      <x:c r="DA34" s="149" t="str">
        <x:f t="shared" si="85"/>
        <x:v>#VALUE!</x:v>
      </x:c>
      <x:c r="DB34" s="149" t="str">
        <x:f t="shared" si="86"/>
        <x:v>#VALUE!</x:v>
      </x:c>
      <x:c r="DC34" s="149" t="str">
        <x:f t="shared" si="87"/>
        <x:v>#VALUE!</x:v>
      </x:c>
      <x:c r="DD34" s="149" t="str">
        <x:f t="shared" si="88"/>
        <x:v>#VALUE!</x:v>
      </x:c>
      <x:c r="DE34" s="149" t="str">
        <x:f t="shared" si="89"/>
        <x:v>#VALUE!</x:v>
      </x:c>
      <x:c r="DF34" s="149" t="str">
        <x:f t="shared" si="90"/>
        <x:v>#VALUE!</x:v>
      </x:c>
      <x:c r="DG34" s="1210" t="str">
        <x:f t="shared" si="91"/>
        <x:v>#VALUE!</x:v>
      </x:c>
      <x:c r="DH34" s="1210" t="str">
        <x:f t="shared" si="92"/>
        <x:v>#VALUE!</x:v>
      </x:c>
      <x:c r="DI34" s="149"/>
      <x:c r="DJ34" s="1255" t="str">
        <x:f t="shared" si="93"/>
        <x:v>#VALUE!</x:v>
      </x:c>
      <x:c r="DK34" s="2097" t="str">
        <x:f t="shared" si="94"/>
        <x:v>#VALUE!</x:v>
      </x:c>
      <x:c r="DL34" s="2098" t="str">
        <x:f t="shared" si="95"/>
        <x:v>#VALUE!</x:v>
      </x:c>
      <x:c r="DM34" s="2097" t="str">
        <x:f t="shared" si="96"/>
        <x:v>#VALUE!</x:v>
      </x:c>
      <x:c r="DN34" s="2099" t="str">
        <x:f t="shared" si="97"/>
        <x:v>#VALUE!</x:v>
      </x:c>
      <x:c r="DO34" s="2089"/>
      <x:c r="DP34" s="2100" t="str">
        <x:f t="shared" si="98"/>
        <x:v>#VALUE!</x:v>
      </x:c>
      <x:c r="DQ34" s="1861" t="str">
        <x:f t="shared" si="13"/>
        <x:v>#VALUE!</x:v>
      </x:c>
      <x:c r="DR34" s="1861" t="str">
        <x:f t="shared" si="14"/>
        <x:v>#VALUE!</x:v>
      </x:c>
      <x:c r="DS34" s="2101" t="str">
        <x:f t="shared" si="99"/>
        <x:v>#VALUE!</x:v>
      </x:c>
      <x:c r="DT34" s="2102" t="str">
        <x:f t="shared" si="100"/>
        <x:v>#VALUE!</x:v>
      </x:c>
      <x:c r="DU34" s="2103" t="str">
        <x:f t="shared" si="101"/>
        <x:v>#VALUE!</x:v>
      </x:c>
      <x:c r="DV34" s="2104" t="str">
        <x:f t="shared" si="104"/>
        <x:v>#VALUE!</x:v>
      </x:c>
    </x:row>
    <x:row r="35" ht="15.949999809265137" customHeight="1">
      <x:c r="A35" s="3196"/>
      <x:c r="B35" s="3197"/>
      <x:c r="C35" s="287"/>
      <x:c r="D35" s="296"/>
      <x:c r="E35" s="289"/>
      <x:c r="F35" s="3198"/>
      <x:c r="G35" s="3199"/>
      <x:c r="H35" s="1847"/>
      <x:c r="I35" s="3200">
        <x:f t="shared" si="15"/>
      </x:c>
      <x:c r="J35" s="3201"/>
      <x:c r="K35" s="290" t="str">
        <x:v>170</x:v>
      </x:c>
      <x:c r="L35" s="2269">
        <x:f t="shared" si="16"/>
      </x:c>
      <x:c r="M35" s="291"/>
      <x:c r="N35" s="2272">
        <x:f t="shared" si="17"/>
      </x:c>
      <x:c r="O35" s="3202">
        <x:f t="shared" si="103"/>
      </x:c>
      <x:c r="P35" s="3203"/>
      <x:c r="Q35" s="2095" t="n">
        <x:v>24.633333333333336</x:v>
      </x:c>
      <x:c r="R35" s="2094" t="n">
        <x:v>25</x:v>
      </x:c>
      <x:c r="S35" s="2105" t="n">
        <x:v>30</x:v>
      </x:c>
      <x:c r="T35" s="2095" t="n">
        <x:f t="shared" si="18"/>
        <x:v>26.544444444444448</x:v>
      </x:c>
      <x:c r="U35" s="2096"/>
      <x:c r="V35" s="2096"/>
      <x:c r="W35" s="2096"/>
      <x:c r="X35" s="286" t="str">
        <x:f t="shared" si="19"/>
        <x:v>#VALUE!</x:v>
      </x:c>
      <x:c r="Y35" s="2095"/>
      <x:c r="Z35" s="1583">
        <x:f t="shared" si="20"/>
      </x:c>
      <x:c r="AA35" s="1302" t="n">
        <x:f t="shared" si="21"/>
        <x:v>0</x:v>
      </x:c>
      <x:c r="AB35" s="1302">
        <x:f t="shared" si="22"/>
      </x:c>
      <x:c r="AC35" s="1582" t="str">
        <x:f t="shared" si="23"/>
        <x:v>#VALUE!</x:v>
      </x:c>
      <x:c r="AD35" s="1582" t="str">
        <x:f t="shared" si="24"/>
        <x:v>#VALUE!</x:v>
      </x:c>
      <x:c r="AE35" s="1368">
        <x:f t="shared" si="25"/>
      </x:c>
      <x:c r="AF35" s="149">
        <x:f t="shared" si="26"/>
      </x:c>
      <x:c r="AG35" s="149">
        <x:f t="shared" si="27"/>
      </x:c>
      <x:c r="AH35" s="149" t="n">
        <x:v>0</x:v>
      </x:c>
      <x:c r="AI35" s="149" t="str">
        <x:f t="shared" si="28"/>
        <x:v>#VALUE!</x:v>
      </x:c>
      <x:c r="AJ35" s="1584" t="str">
        <x:f t="shared" si="29"/>
        <x:v>#VALUE!</x:v>
      </x:c>
      <x:c r="AK35" s="1302" t="str">
        <x:f t="shared" si="30"/>
        <x:v>#VALUE!</x:v>
      </x:c>
      <x:c r="AL35" s="149" t="str">
        <x:f t="shared" si="31"/>
        <x:v>#VALUE!</x:v>
      </x:c>
      <x:c r="AM35" s="149" t="str">
        <x:f t="shared" si="0"/>
        <x:v>#VALUE!</x:v>
      </x:c>
      <x:c r="AN35" s="149" t="str">
        <x:f t="shared" si="1"/>
        <x:v>#VALUE!</x:v>
      </x:c>
      <x:c r="AO35" s="149" t="str">
        <x:f t="shared" si="2"/>
        <x:v>#VALUE!</x:v>
      </x:c>
      <x:c r="AP35" s="149" t="str">
        <x:f t="shared" si="3"/>
        <x:v>#VALUE!</x:v>
      </x:c>
      <x:c r="AQ35" s="149" t="str">
        <x:f t="shared" si="32"/>
        <x:v>#VALUE!</x:v>
      </x:c>
      <x:c r="AR35" s="149" t="str">
        <x:f t="shared" si="33"/>
        <x:v>#VALUE!</x:v>
      </x:c>
      <x:c r="AS35" s="149" t="str">
        <x:f t="shared" si="34"/>
        <x:v>#VALUE!</x:v>
      </x:c>
      <x:c r="AT35" s="149" t="str">
        <x:f t="shared" si="35"/>
        <x:v>#VALUE!</x:v>
      </x:c>
      <x:c r="AU35" s="149" t="n">
        <x:f t="shared" si="36"/>
        <x:v>0</x:v>
      </x:c>
      <x:c r="AV35" s="149" t="str">
        <x:f t="shared" si="37"/>
        <x:v>#VALUE!</x:v>
      </x:c>
      <x:c r="AW35" s="149" t="str">
        <x:f t="shared" si="38"/>
        <x:v>#VALUE!</x:v>
      </x:c>
      <x:c r="AX35" s="1303" t="str">
        <x:f t="shared" si="39"/>
        <x:v>#VALUE!</x:v>
      </x:c>
      <x:c r="AY35" s="149" t="str">
        <x:f t="shared" si="40"/>
        <x:v>#VALUE!</x:v>
      </x:c>
      <x:c r="AZ35" s="149" t="str">
        <x:f t="shared" si="41"/>
        <x:v>#VALUE!</x:v>
      </x:c>
      <x:c r="BA35" s="149" t="str">
        <x:f t="shared" si="42"/>
        <x:v>#VALUE!</x:v>
      </x:c>
      <x:c r="BB35" s="149" t="str">
        <x:f t="shared" si="4"/>
        <x:v>#VALUE!</x:v>
      </x:c>
      <x:c r="BC35" s="149" t="str">
        <x:f t="shared" si="43"/>
        <x:v>#VALUE!</x:v>
      </x:c>
      <x:c r="BD35" s="149" t="str">
        <x:f t="shared" si="44"/>
        <x:v>#VALUE!</x:v>
      </x:c>
      <x:c r="BE35" s="149" t="str">
        <x:f t="shared" si="45"/>
        <x:v>#VALUE!</x:v>
      </x:c>
      <x:c r="BF35" s="149" t="str">
        <x:f t="shared" si="46"/>
        <x:v>#VALUE!</x:v>
      </x:c>
      <x:c r="BG35" s="149" t="str">
        <x:f t="shared" si="47"/>
        <x:v>#VALUE!</x:v>
      </x:c>
      <x:c r="BH35" s="149" t="str">
        <x:f t="shared" si="48"/>
        <x:v>#VALUE!</x:v>
      </x:c>
      <x:c r="BI35" s="149" t="str">
        <x:f t="shared" si="5"/>
        <x:v>#VALUE!</x:v>
      </x:c>
      <x:c r="BJ35" s="149" t="str">
        <x:f t="shared" si="6"/>
        <x:v>#VALUE!</x:v>
      </x:c>
      <x:c r="BK35" s="149" t="str">
        <x:f t="shared" si="7"/>
        <x:v>#VALUE!</x:v>
      </x:c>
      <x:c r="BL35" s="149" t="str">
        <x:f t="shared" si="49"/>
        <x:v>#VALUE!</x:v>
      </x:c>
      <x:c r="BM35" s="149" t="str">
        <x:f t="shared" si="50"/>
        <x:v>#VALUE!</x:v>
      </x:c>
      <x:c r="BN35" s="149" t="str">
        <x:f t="shared" si="51"/>
        <x:v>#VALUE!</x:v>
      </x:c>
      <x:c r="BO35" s="149" t="str">
        <x:f t="shared" si="52"/>
        <x:v>#VALUE!</x:v>
      </x:c>
      <x:c r="BP35" s="149" t="n">
        <x:f t="shared" si="53"/>
        <x:v>0</x:v>
      </x:c>
      <x:c r="BQ35" s="149" t="str">
        <x:f t="shared" si="54"/>
        <x:v>#VALUE!</x:v>
      </x:c>
      <x:c r="BR35" s="149" t="str">
        <x:f t="shared" si="55"/>
        <x:v>#VALUE!</x:v>
      </x:c>
      <x:c r="BS35" s="149" t="str">
        <x:f t="shared" si="56"/>
        <x:v>#VALUE!</x:v>
      </x:c>
      <x:c r="BT35" s="149" t="str">
        <x:f t="shared" si="57"/>
        <x:v>#VALUE!</x:v>
      </x:c>
      <x:c r="BU35" s="149" t="str">
        <x:f t="shared" si="58"/>
        <x:v>#VALUE!</x:v>
      </x:c>
      <x:c r="BV35" s="149" t="str">
        <x:f t="shared" si="59"/>
        <x:v>#VALUE!</x:v>
      </x:c>
      <x:c r="BW35" s="149" t="n">
        <x:f t="shared" si="8"/>
        <x:v>0</x:v>
      </x:c>
      <x:c r="BX35" s="149" t="str">
        <x:f t="shared" si="60"/>
        <x:v>#VALUE!</x:v>
      </x:c>
      <x:c r="BY35" s="149" t="str">
        <x:f t="shared" si="61"/>
        <x:v>#VALUE!</x:v>
      </x:c>
      <x:c r="BZ35" s="149" t="str">
        <x:f t="shared" si="62"/>
        <x:v>#VALUE!</x:v>
      </x:c>
      <x:c r="CA35" s="149" t="str">
        <x:f t="shared" si="63"/>
        <x:v>#VALUE!</x:v>
      </x:c>
      <x:c r="CB35" s="149" t="str">
        <x:f t="shared" si="64"/>
        <x:v>#VALUE!</x:v>
      </x:c>
      <x:c r="CC35" s="149" t="str">
        <x:f t="shared" si="65"/>
        <x:v>#VALUE!</x:v>
      </x:c>
      <x:c r="CD35" s="149" t="str">
        <x:f t="shared" si="9"/>
        <x:v>#VALUE!</x:v>
      </x:c>
      <x:c r="CE35" s="149" t="str">
        <x:f t="shared" si="10"/>
        <x:v>#VALUE!</x:v>
      </x:c>
      <x:c r="CF35" s="149" t="str">
        <x:f t="shared" si="11"/>
        <x:v>#VALUE!</x:v>
      </x:c>
      <x:c r="CG35" s="149" t="str">
        <x:f t="shared" si="66"/>
        <x:v>#VALUE!</x:v>
      </x:c>
      <x:c r="CH35" s="149" t="str">
        <x:f t="shared" si="67"/>
        <x:v>#VALUE!</x:v>
      </x:c>
      <x:c r="CI35" s="149" t="str">
        <x:f t="shared" si="68"/>
        <x:v>#VALUE!</x:v>
      </x:c>
      <x:c r="CJ35" s="149" t="str">
        <x:f t="shared" si="69"/>
        <x:v>#VALUE!</x:v>
      </x:c>
      <x:c r="CK35" s="149" t="n">
        <x:f t="shared" si="70"/>
        <x:v>0</x:v>
      </x:c>
      <x:c r="CL35" s="149" t="str">
        <x:f t="shared" si="71"/>
        <x:v>#VALUE!</x:v>
      </x:c>
      <x:c r="CM35" s="149" t="str">
        <x:f t="shared" si="72"/>
        <x:v>#VALUE!</x:v>
      </x:c>
      <x:c r="CN35" s="149" t="str">
        <x:f t="shared" si="73"/>
        <x:v>#VALUE!</x:v>
      </x:c>
      <x:c r="CO35" s="149" t="str">
        <x:f t="shared" si="74"/>
        <x:v>#VALUE!</x:v>
      </x:c>
      <x:c r="CP35" s="149" t="str">
        <x:f t="shared" si="75"/>
        <x:v>#VALUE!</x:v>
      </x:c>
      <x:c r="CQ35" s="149" t="str">
        <x:f t="shared" si="76"/>
        <x:v>#VALUE!</x:v>
      </x:c>
      <x:c r="CR35" s="149" t="str">
        <x:f t="shared" si="12"/>
        <x:v>#VALUE!</x:v>
      </x:c>
      <x:c r="CS35" s="149" t="str">
        <x:f t="shared" si="77"/>
        <x:v>#VALUE!</x:v>
      </x:c>
      <x:c r="CT35" s="149" t="str">
        <x:f t="shared" si="78"/>
        <x:v>#VALUE!</x:v>
      </x:c>
      <x:c r="CU35" s="149" t="str">
        <x:f t="shared" si="79"/>
        <x:v>#VALUE!</x:v>
      </x:c>
      <x:c r="CV35" s="149" t="str">
        <x:f t="shared" si="80"/>
        <x:v>#VALUE!</x:v>
      </x:c>
      <x:c r="CW35" s="149" t="str">
        <x:f t="shared" si="81"/>
        <x:v>#VALUE!</x:v>
      </x:c>
      <x:c r="CX35" s="149" t="str">
        <x:f t="shared" si="82"/>
        <x:v>#VALUE!</x:v>
      </x:c>
      <x:c r="CY35" s="149" t="str">
        <x:f t="shared" si="83"/>
        <x:v>#VALUE!</x:v>
      </x:c>
      <x:c r="CZ35" s="149" t="str">
        <x:f t="shared" si="84"/>
        <x:v>#VALUE!</x:v>
      </x:c>
      <x:c r="DA35" s="149" t="str">
        <x:f t="shared" si="85"/>
        <x:v>#VALUE!</x:v>
      </x:c>
      <x:c r="DB35" s="149" t="str">
        <x:f t="shared" si="86"/>
        <x:v>#VALUE!</x:v>
      </x:c>
      <x:c r="DC35" s="149" t="str">
        <x:f t="shared" si="87"/>
        <x:v>#VALUE!</x:v>
      </x:c>
      <x:c r="DD35" s="149" t="str">
        <x:f t="shared" si="88"/>
        <x:v>#VALUE!</x:v>
      </x:c>
      <x:c r="DE35" s="149" t="str">
        <x:f t="shared" si="89"/>
        <x:v>#VALUE!</x:v>
      </x:c>
      <x:c r="DF35" s="149" t="str">
        <x:f t="shared" si="90"/>
        <x:v>#VALUE!</x:v>
      </x:c>
      <x:c r="DG35" s="1210" t="str">
        <x:f t="shared" si="91"/>
        <x:v>#VALUE!</x:v>
      </x:c>
      <x:c r="DH35" s="1210" t="str">
        <x:f t="shared" si="92"/>
        <x:v>#VALUE!</x:v>
      </x:c>
      <x:c r="DI35" s="149"/>
      <x:c r="DJ35" s="1255" t="str">
        <x:f t="shared" si="93"/>
        <x:v>#VALUE!</x:v>
      </x:c>
      <x:c r="DK35" s="2097" t="str">
        <x:f t="shared" si="94"/>
        <x:v>#VALUE!</x:v>
      </x:c>
      <x:c r="DL35" s="2098" t="str">
        <x:f t="shared" si="95"/>
        <x:v>#VALUE!</x:v>
      </x:c>
      <x:c r="DM35" s="2097" t="str">
        <x:f t="shared" si="96"/>
        <x:v>#VALUE!</x:v>
      </x:c>
      <x:c r="DN35" s="2099" t="str">
        <x:f t="shared" si="97"/>
        <x:v>#VALUE!</x:v>
      </x:c>
      <x:c r="DO35" s="2089"/>
      <x:c r="DP35" s="2100" t="str">
        <x:f t="shared" si="98"/>
        <x:v>#VALUE!</x:v>
      </x:c>
      <x:c r="DQ35" s="1861" t="str">
        <x:f t="shared" si="13"/>
        <x:v>#VALUE!</x:v>
      </x:c>
      <x:c r="DR35" s="1861" t="str">
        <x:f t="shared" si="14"/>
        <x:v>#VALUE!</x:v>
      </x:c>
      <x:c r="DS35" s="2101" t="str">
        <x:f t="shared" si="99"/>
        <x:v>#VALUE!</x:v>
      </x:c>
      <x:c r="DT35" s="2102" t="str">
        <x:f t="shared" si="100"/>
        <x:v>#VALUE!</x:v>
      </x:c>
      <x:c r="DU35" s="2103" t="str">
        <x:f t="shared" si="101"/>
        <x:v>#VALUE!</x:v>
      </x:c>
      <x:c r="DV35" s="2104" t="str">
        <x:f t="shared" si="104"/>
        <x:v>#VALUE!</x:v>
      </x:c>
    </x:row>
    <x:row r="36" ht="15.949999809265137" customHeight="1">
      <x:c r="A36" s="3241"/>
      <x:c r="B36" s="3242"/>
      <x:c r="C36" s="297"/>
      <x:c r="D36" s="298"/>
      <x:c r="E36" s="299"/>
      <x:c r="F36" s="3243"/>
      <x:c r="G36" s="3243"/>
      <x:c r="H36" s="1848"/>
      <x:c r="I36" s="3244">
        <x:f t="shared" si="15"/>
      </x:c>
      <x:c r="J36" s="3245"/>
      <x:c r="K36" s="300" t="str">
        <x:v>170</x:v>
      </x:c>
      <x:c r="L36" s="2270">
        <x:f t="shared" si="16"/>
      </x:c>
      <x:c r="M36" s="301"/>
      <x:c r="N36" s="2273">
        <x:f t="shared" si="17"/>
      </x:c>
      <x:c r="O36" s="3246">
        <x:f t="shared" si="103"/>
      </x:c>
      <x:c r="P36" s="3247"/>
      <x:c r="Q36" s="2095" t="n">
        <x:v>24.633333333333336</x:v>
      </x:c>
      <x:c r="R36" s="2094" t="n">
        <x:v>25</x:v>
      </x:c>
      <x:c r="S36" s="2105" t="n">
        <x:v>30</x:v>
      </x:c>
      <x:c r="T36" s="2095" t="n">
        <x:f t="shared" si="18"/>
        <x:v>26.544444444444448</x:v>
      </x:c>
      <x:c r="U36" s="2096"/>
      <x:c r="V36" s="2096"/>
      <x:c r="W36" s="2096"/>
      <x:c r="X36" s="286" t="str">
        <x:f t="shared" si="19"/>
        <x:v>#VALUE!</x:v>
      </x:c>
      <x:c r="Y36" s="2095"/>
      <x:c r="Z36" s="1583">
        <x:f t="shared" si="20"/>
      </x:c>
      <x:c r="AA36" s="1302" t="n">
        <x:f t="shared" si="21"/>
        <x:v>0</x:v>
      </x:c>
      <x:c r="AB36" s="1302">
        <x:f t="shared" si="22"/>
      </x:c>
      <x:c r="AC36" s="1582" t="str">
        <x:f t="shared" si="23"/>
        <x:v>#VALUE!</x:v>
      </x:c>
      <x:c r="AD36" s="1582" t="str">
        <x:f t="shared" si="24"/>
        <x:v>#VALUE!</x:v>
      </x:c>
      <x:c r="AE36" s="1368">
        <x:f t="shared" si="25"/>
      </x:c>
      <x:c r="AF36" s="149">
        <x:f t="shared" si="26"/>
      </x:c>
      <x:c r="AG36" s="149">
        <x:f t="shared" si="27"/>
      </x:c>
      <x:c r="AH36" s="149" t="n">
        <x:v>0</x:v>
      </x:c>
      <x:c r="AI36" s="149" t="str">
        <x:f t="shared" si="28"/>
        <x:v>#VALUE!</x:v>
      </x:c>
      <x:c r="AJ36" s="1584" t="str">
        <x:f t="shared" si="29"/>
        <x:v>#VALUE!</x:v>
      </x:c>
      <x:c r="AK36" s="1302" t="str">
        <x:f t="shared" si="30"/>
        <x:v>#VALUE!</x:v>
      </x:c>
      <x:c r="AL36" s="149" t="str">
        <x:f t="shared" si="31"/>
        <x:v>#VALUE!</x:v>
      </x:c>
      <x:c r="AM36" s="149" t="str">
        <x:f t="shared" si="0"/>
        <x:v>#VALUE!</x:v>
      </x:c>
      <x:c r="AN36" s="149" t="str">
        <x:f t="shared" si="1"/>
        <x:v>#VALUE!</x:v>
      </x:c>
      <x:c r="AO36" s="149" t="str">
        <x:f t="shared" si="2"/>
        <x:v>#VALUE!</x:v>
      </x:c>
      <x:c r="AP36" s="149" t="str">
        <x:f t="shared" si="3"/>
        <x:v>#VALUE!</x:v>
      </x:c>
      <x:c r="AQ36" s="149" t="str">
        <x:f t="shared" si="32"/>
        <x:v>#VALUE!</x:v>
      </x:c>
      <x:c r="AR36" s="149" t="str">
        <x:f t="shared" si="33"/>
        <x:v>#VALUE!</x:v>
      </x:c>
      <x:c r="AS36" s="149" t="str">
        <x:f t="shared" si="34"/>
        <x:v>#VALUE!</x:v>
      </x:c>
      <x:c r="AT36" s="149" t="str">
        <x:f t="shared" si="35"/>
        <x:v>#VALUE!</x:v>
      </x:c>
      <x:c r="AU36" s="149" t="n">
        <x:f t="shared" si="36"/>
        <x:v>0</x:v>
      </x:c>
      <x:c r="AV36" s="149" t="str">
        <x:f t="shared" si="37"/>
        <x:v>#VALUE!</x:v>
      </x:c>
      <x:c r="AW36" s="149" t="str">
        <x:f t="shared" si="38"/>
        <x:v>#VALUE!</x:v>
      </x:c>
      <x:c r="AX36" s="1303" t="str">
        <x:f t="shared" si="39"/>
        <x:v>#VALUE!</x:v>
      </x:c>
      <x:c r="AY36" s="149" t="str">
        <x:f t="shared" si="40"/>
        <x:v>#VALUE!</x:v>
      </x:c>
      <x:c r="AZ36" s="149" t="str">
        <x:f t="shared" si="41"/>
        <x:v>#VALUE!</x:v>
      </x:c>
      <x:c r="BA36" s="149" t="str">
        <x:f t="shared" si="42"/>
        <x:v>#VALUE!</x:v>
      </x:c>
      <x:c r="BB36" s="149" t="str">
        <x:f t="shared" si="4"/>
        <x:v>#VALUE!</x:v>
      </x:c>
      <x:c r="BC36" s="149" t="str">
        <x:f t="shared" si="43"/>
        <x:v>#VALUE!</x:v>
      </x:c>
      <x:c r="BD36" s="149" t="str">
        <x:f t="shared" si="44"/>
        <x:v>#VALUE!</x:v>
      </x:c>
      <x:c r="BE36" s="149" t="str">
        <x:f t="shared" si="45"/>
        <x:v>#VALUE!</x:v>
      </x:c>
      <x:c r="BF36" s="149" t="str">
        <x:f t="shared" si="46"/>
        <x:v>#VALUE!</x:v>
      </x:c>
      <x:c r="BG36" s="149" t="str">
        <x:f t="shared" si="47"/>
        <x:v>#VALUE!</x:v>
      </x:c>
      <x:c r="BH36" s="149" t="str">
        <x:f t="shared" si="48"/>
        <x:v>#VALUE!</x:v>
      </x:c>
      <x:c r="BI36" s="149" t="str">
        <x:f t="shared" si="5"/>
        <x:v>#VALUE!</x:v>
      </x:c>
      <x:c r="BJ36" s="149" t="str">
        <x:f t="shared" si="6"/>
        <x:v>#VALUE!</x:v>
      </x:c>
      <x:c r="BK36" s="149" t="str">
        <x:f t="shared" si="7"/>
        <x:v>#VALUE!</x:v>
      </x:c>
      <x:c r="BL36" s="149" t="str">
        <x:f t="shared" si="49"/>
        <x:v>#VALUE!</x:v>
      </x:c>
      <x:c r="BM36" s="149" t="str">
        <x:f t="shared" si="50"/>
        <x:v>#VALUE!</x:v>
      </x:c>
      <x:c r="BN36" s="149" t="str">
        <x:f t="shared" si="51"/>
        <x:v>#VALUE!</x:v>
      </x:c>
      <x:c r="BO36" s="149" t="str">
        <x:f t="shared" si="52"/>
        <x:v>#VALUE!</x:v>
      </x:c>
      <x:c r="BP36" s="149" t="n">
        <x:f t="shared" si="53"/>
        <x:v>0</x:v>
      </x:c>
      <x:c r="BQ36" s="149" t="str">
        <x:f t="shared" si="54"/>
        <x:v>#VALUE!</x:v>
      </x:c>
      <x:c r="BR36" s="149" t="str">
        <x:f t="shared" si="55"/>
        <x:v>#VALUE!</x:v>
      </x:c>
      <x:c r="BS36" s="149" t="str">
        <x:f t="shared" si="56"/>
        <x:v>#VALUE!</x:v>
      </x:c>
      <x:c r="BT36" s="149" t="str">
        <x:f t="shared" si="57"/>
        <x:v>#VALUE!</x:v>
      </x:c>
      <x:c r="BU36" s="149" t="str">
        <x:f t="shared" si="58"/>
        <x:v>#VALUE!</x:v>
      </x:c>
      <x:c r="BV36" s="149" t="str">
        <x:f t="shared" si="59"/>
        <x:v>#VALUE!</x:v>
      </x:c>
      <x:c r="BW36" s="149" t="n">
        <x:f t="shared" si="8"/>
        <x:v>0</x:v>
      </x:c>
      <x:c r="BX36" s="149" t="str">
        <x:f t="shared" si="60"/>
        <x:v>#VALUE!</x:v>
      </x:c>
      <x:c r="BY36" s="149" t="str">
        <x:f t="shared" si="61"/>
        <x:v>#VALUE!</x:v>
      </x:c>
      <x:c r="BZ36" s="149" t="str">
        <x:f t="shared" si="62"/>
        <x:v>#VALUE!</x:v>
      </x:c>
      <x:c r="CA36" s="149" t="str">
        <x:f t="shared" si="63"/>
        <x:v>#VALUE!</x:v>
      </x:c>
      <x:c r="CB36" s="149" t="str">
        <x:f t="shared" si="64"/>
        <x:v>#VALUE!</x:v>
      </x:c>
      <x:c r="CC36" s="149" t="str">
        <x:f t="shared" si="65"/>
        <x:v>#VALUE!</x:v>
      </x:c>
      <x:c r="CD36" s="149" t="str">
        <x:f t="shared" si="9"/>
        <x:v>#VALUE!</x:v>
      </x:c>
      <x:c r="CE36" s="149" t="str">
        <x:f t="shared" si="10"/>
        <x:v>#VALUE!</x:v>
      </x:c>
      <x:c r="CF36" s="149" t="str">
        <x:f t="shared" si="11"/>
        <x:v>#VALUE!</x:v>
      </x:c>
      <x:c r="CG36" s="149" t="str">
        <x:f t="shared" si="66"/>
        <x:v>#VALUE!</x:v>
      </x:c>
      <x:c r="CH36" s="149" t="str">
        <x:f t="shared" si="67"/>
        <x:v>#VALUE!</x:v>
      </x:c>
      <x:c r="CI36" s="149" t="str">
        <x:f t="shared" si="68"/>
        <x:v>#VALUE!</x:v>
      </x:c>
      <x:c r="CJ36" s="149" t="str">
        <x:f t="shared" si="69"/>
        <x:v>#VALUE!</x:v>
      </x:c>
      <x:c r="CK36" s="149" t="n">
        <x:f t="shared" si="70"/>
        <x:v>0</x:v>
      </x:c>
      <x:c r="CL36" s="149" t="str">
        <x:f t="shared" si="71"/>
        <x:v>#VALUE!</x:v>
      </x:c>
      <x:c r="CM36" s="149" t="str">
        <x:f t="shared" si="72"/>
        <x:v>#VALUE!</x:v>
      </x:c>
      <x:c r="CN36" s="149" t="str">
        <x:f t="shared" si="73"/>
        <x:v>#VALUE!</x:v>
      </x:c>
      <x:c r="CO36" s="149" t="str">
        <x:f t="shared" si="74"/>
        <x:v>#VALUE!</x:v>
      </x:c>
      <x:c r="CP36" s="149" t="str">
        <x:f t="shared" si="75"/>
        <x:v>#VALUE!</x:v>
      </x:c>
      <x:c r="CQ36" s="149" t="str">
        <x:f t="shared" si="76"/>
        <x:v>#VALUE!</x:v>
      </x:c>
      <x:c r="CR36" s="149" t="str">
        <x:f t="shared" si="12"/>
        <x:v>#VALUE!</x:v>
      </x:c>
      <x:c r="CS36" s="149" t="str">
        <x:f t="shared" si="77"/>
        <x:v>#VALUE!</x:v>
      </x:c>
      <x:c r="CT36" s="149" t="str">
        <x:f t="shared" si="78"/>
        <x:v>#VALUE!</x:v>
      </x:c>
      <x:c r="CU36" s="149" t="str">
        <x:f t="shared" si="79"/>
        <x:v>#VALUE!</x:v>
      </x:c>
      <x:c r="CV36" s="149" t="str">
        <x:f t="shared" si="80"/>
        <x:v>#VALUE!</x:v>
      </x:c>
      <x:c r="CW36" s="149" t="str">
        <x:f t="shared" si="81"/>
        <x:v>#VALUE!</x:v>
      </x:c>
      <x:c r="CX36" s="149" t="str">
        <x:f t="shared" si="82"/>
        <x:v>#VALUE!</x:v>
      </x:c>
      <x:c r="CY36" s="149" t="str">
        <x:f t="shared" si="83"/>
        <x:v>#VALUE!</x:v>
      </x:c>
      <x:c r="CZ36" s="149" t="str">
        <x:f t="shared" si="84"/>
        <x:v>#VALUE!</x:v>
      </x:c>
      <x:c r="DA36" s="149" t="str">
        <x:f t="shared" si="85"/>
        <x:v>#VALUE!</x:v>
      </x:c>
      <x:c r="DB36" s="149" t="str">
        <x:f t="shared" si="86"/>
        <x:v>#VALUE!</x:v>
      </x:c>
      <x:c r="DC36" s="149" t="str">
        <x:f t="shared" si="87"/>
        <x:v>#VALUE!</x:v>
      </x:c>
      <x:c r="DD36" s="149" t="str">
        <x:f t="shared" si="88"/>
        <x:v>#VALUE!</x:v>
      </x:c>
      <x:c r="DE36" s="149" t="str">
        <x:f t="shared" si="89"/>
        <x:v>#VALUE!</x:v>
      </x:c>
      <x:c r="DF36" s="149" t="str">
        <x:f t="shared" si="90"/>
        <x:v>#VALUE!</x:v>
      </x:c>
      <x:c r="DG36" s="1210" t="str">
        <x:f t="shared" si="91"/>
        <x:v>#VALUE!</x:v>
      </x:c>
      <x:c r="DH36" s="1210" t="str">
        <x:f t="shared" si="92"/>
        <x:v>#VALUE!</x:v>
      </x:c>
      <x:c r="DI36" s="149"/>
      <x:c r="DJ36" s="1255" t="str">
        <x:f t="shared" si="93"/>
        <x:v>#VALUE!</x:v>
      </x:c>
      <x:c r="DK36" s="2097" t="str">
        <x:f t="shared" si="94"/>
        <x:v>#VALUE!</x:v>
      </x:c>
      <x:c r="DL36" s="2098" t="str">
        <x:f t="shared" si="95"/>
        <x:v>#VALUE!</x:v>
      </x:c>
      <x:c r="DM36" s="2097" t="str">
        <x:f t="shared" si="96"/>
        <x:v>#VALUE!</x:v>
      </x:c>
      <x:c r="DN36" s="2099" t="str">
        <x:f t="shared" si="97"/>
        <x:v>#VALUE!</x:v>
      </x:c>
      <x:c r="DO36" s="2089"/>
      <x:c r="DP36" s="2100" t="str">
        <x:f t="shared" si="98"/>
        <x:v>#VALUE!</x:v>
      </x:c>
      <x:c r="DQ36" s="1861" t="str">
        <x:f t="shared" si="13"/>
        <x:v>#VALUE!</x:v>
      </x:c>
      <x:c r="DR36" s="1861" t="str">
        <x:f t="shared" si="14"/>
        <x:v>#VALUE!</x:v>
      </x:c>
      <x:c r="DS36" s="2101" t="str">
        <x:f t="shared" si="99"/>
        <x:v>#VALUE!</x:v>
      </x:c>
      <x:c r="DT36" s="2102" t="str">
        <x:f t="shared" si="100"/>
        <x:v>#VALUE!</x:v>
      </x:c>
      <x:c r="DU36" s="2103" t="str">
        <x:f t="shared" si="101"/>
        <x:v>#VALUE!</x:v>
      </x:c>
      <x:c r="DV36" s="2104" t="str">
        <x:f t="shared" si="104"/>
        <x:v>#VALUE!</x:v>
      </x:c>
    </x:row>
    <x:row r="37" ht="18" customHeight="1">
      <x:c r="A37" s="3275" t="str">
        <x:v>TOTALS</x:v>
      </x:c>
      <x:c r="B37" s="3275"/>
      <x:c r="C37" s="3275"/>
      <x:c r="D37" s="3275"/>
      <x:c r="E37" s="2256" t="n">
        <x:v>6127.321</x:v>
      </x:c>
      <x:c r="F37" s="3235"/>
      <x:c r="G37" s="3235"/>
      <x:c r="H37" s="2258" t="n">
        <x:v>2.02</x:v>
      </x:c>
      <x:c r="I37" s="3236" t="n">
        <x:v>38526.99</x:v>
      </x:c>
      <x:c r="J37" s="3237"/>
      <x:c r="K37" s="2259" t="n">
        <x:v>34.9</x:v>
      </x:c>
      <x:c r="L37" s="2260" t="n">
        <x:v>78.1</x:v>
      </x:c>
      <x:c r="M37" s="2261"/>
      <x:c r="N37" s="2262" t="n">
        <x:v>0.9913974592876319</x:v>
      </x:c>
      <x:c r="O37" s="3238" t="n">
        <x:v>38195.56</x:v>
      </x:c>
      <x:c r="P37" s="3239"/>
      <x:c r="Q37" s="285"/>
      <x:c r="R37" s="2107"/>
      <x:c r="S37" s="2108"/>
      <x:c r="T37" s="2108"/>
      <x:c r="U37" s="2108"/>
      <x:c r="V37" s="2108"/>
      <x:c r="W37" s="2108"/>
      <x:c r="X37" s="2108"/>
      <x:c r="Y37" s="2108"/>
      <x:c r="Z37" s="1368"/>
      <x:c r="AA37" s="1302"/>
      <x:c r="AB37" s="1302"/>
      <x:c r="AC37" s="1369"/>
      <x:c r="AD37" s="1210"/>
      <x:c r="AE37" s="1368"/>
      <x:c r="AF37" s="149"/>
      <x:c r="AG37" s="149"/>
      <x:c r="AH37" s="149"/>
      <x:c r="AI37" s="149" t="n">
        <x:f t="shared" si="28"/>
        <x:v>2</x:v>
      </x:c>
      <x:c r="AJ37" s="1584" t="n">
        <x:f t="shared" si="29"/>
        <x:v>849.5238221153845</x:v>
      </x:c>
      <x:c r="AK37" s="1302" t="n">
        <x:v>15</x:v>
      </x:c>
      <x:c r="AL37" s="149" t="n">
        <x:f t="shared" si="31"/>
        <x:v>0.023809523809523808</x:v>
      </x:c>
      <x:c r="AM37" s="149" t="n">
        <x:f t="shared" si="0"/>
        <x:v>59.00662131626912</x:v>
      </x:c>
      <x:c r="AN37" s="149" t="n">
        <x:f t="shared" si="1"/>
        <x:v>103.872</x:v>
      </x:c>
      <x:c r="AO37" s="149" t="n">
        <x:f t="shared" si="2"/>
        <x:v>0.2701</x:v>
      </x:c>
      <x:c r="AP37" s="149" t="n">
        <x:f t="shared" si="3"/>
        <x:v>0</x:v>
      </x:c>
      <x:c r="AQ37" s="149" t="n">
        <x:f t="shared" si="32"/>
        <x:v>9.894950197419696e-7</x:v>
      </x:c>
      <x:c r="AR37" s="149" t="n">
        <x:f t="shared" si="33"/>
        <x:v>2</x:v>
      </x:c>
      <x:c r="AS37" s="149" t="n">
        <x:f t="shared" si="34"/>
        <x:v>849.524662714393</x:v>
      </x:c>
      <x:c r="AT37" s="149" t="n">
        <x:f t="shared" si="35"/>
        <x:v>0.00046187091021672683</x:v>
      </x:c>
      <x:c r="AU37" s="149" t="n">
        <x:f t="shared" si="36"/>
        <x:v>0</x:v>
      </x:c>
      <x:c r="AV37" s="149" t="n">
        <x:f t="shared" si="37"/>
        <x:v>1</x:v>
      </x:c>
      <x:c r="AW37" s="149" t="n">
        <x:f t="shared" si="38"/>
        <x:v>0.408763406983658</x:v>
      </x:c>
      <x:c r="AX37" s="1303" t="n">
        <x:f t="shared" si="39"/>
        <x:v>1</x:v>
      </x:c>
      <x:c r="AY37" s="149" t="n">
        <x:f t="shared" si="40"/>
        <x:v>1</x:v>
      </x:c>
      <x:c r="AZ37" s="149" t="n">
        <x:f t="shared" si="41"/>
        <x:v>849.5238221153845</x:v>
      </x:c>
      <x:c r="BA37" s="149" t="n">
        <x:f t="shared" si="42"/>
        <x:v>0</x:v>
      </x:c>
      <x:c r="BB37" s="149" t="n">
        <x:f t="shared" si="4"/>
        <x:v>1.3</x:v>
      </x:c>
      <x:c r="BC37" s="149" t="n">
        <x:f t="shared" si="43"/>
        <x:v>0</x:v>
      </x:c>
      <x:c r="BD37" s="149" t="n">
        <x:f t="shared" si="44"/>
        <x:v>0</x:v>
      </x:c>
      <x:c r="BE37" s="149" t="n">
        <x:f t="shared" si="45"/>
        <x:v>0</x:v>
      </x:c>
      <x:c r="BF37" s="149" t="n">
        <x:f t="shared" si="46"/>
        <x:v>0</x:v>
      </x:c>
      <x:c r="BG37" s="149" t="n">
        <x:f t="shared" si="47"/>
        <x:v>849.5238221153845</x:v>
      </x:c>
      <x:c r="BH37" s="149" t="n">
        <x:f t="shared" si="48"/>
        <x:v>2</x:v>
      </x:c>
      <x:c r="BI37" s="149" t="n">
        <x:f t="shared" si="5"/>
        <x:v>103.872</x:v>
      </x:c>
      <x:c r="BJ37" s="149" t="n">
        <x:f t="shared" si="6"/>
        <x:v>0.2701</x:v>
      </x:c>
      <x:c r="BK37" s="149" t="n">
        <x:f t="shared" si="7"/>
        <x:v>0</x:v>
      </x:c>
      <x:c r="BL37" s="149" t="n">
        <x:f t="shared" si="49"/>
        <x:v>0.0000031753193955665825</x:v>
      </x:c>
      <x:c r="BM37" s="149" t="n">
        <x:f t="shared" si="50"/>
        <x:v>1.3116206266127162</x:v>
      </x:c>
      <x:c r="BN37" s="149" t="n">
        <x:f t="shared" si="51"/>
        <x:v>849.526519624754</x:v>
      </x:c>
      <x:c r="BO37" s="149" t="n">
        <x:f t="shared" si="52"/>
        <x:v>0.00046186958605036606</x:v>
      </x:c>
      <x:c r="BP37" s="149" t="n">
        <x:f t="shared" si="53"/>
        <x:v>0</x:v>
      </x:c>
      <x:c r="BQ37" s="149" t="n">
        <x:f t="shared" si="54"/>
        <x:v>1</x:v>
      </x:c>
      <x:c r="BR37" s="149" t="n">
        <x:f t="shared" si="55"/>
        <x:v>0.4087614411840446</x:v>
      </x:c>
      <x:c r="BS37" s="149" t="n">
        <x:f t="shared" si="56"/>
        <x:v>1</x:v>
      </x:c>
      <x:c r="BT37" s="149" t="n">
        <x:f t="shared" si="57"/>
        <x:v>1</x:v>
      </x:c>
      <x:c r="BU37" s="149" t="n">
        <x:f t="shared" si="58"/>
        <x:v>849.5238221153845</x:v>
      </x:c>
      <x:c r="BV37" s="149" t="n">
        <x:f t="shared" si="59"/>
        <x:v>0</x:v>
      </x:c>
      <x:c r="BW37" s="149" t="n">
        <x:f t="shared" si="8"/>
        <x:v>1.3</x:v>
      </x:c>
      <x:c r="BX37" s="149" t="n">
        <x:f t="shared" si="60"/>
        <x:v>0</x:v>
      </x:c>
      <x:c r="BY37" s="149" t="n">
        <x:f t="shared" si="61"/>
        <x:v>0</x:v>
      </x:c>
      <x:c r="BZ37" s="149" t="n">
        <x:f t="shared" si="62"/>
        <x:v>0</x:v>
      </x:c>
      <x:c r="CA37" s="149" t="n">
        <x:f t="shared" si="63"/>
        <x:v>0</x:v>
      </x:c>
      <x:c r="CB37" s="149" t="n">
        <x:f t="shared" si="64"/>
        <x:v>849.5238221153845</x:v>
      </x:c>
      <x:c r="CC37" s="149" t="n">
        <x:f t="shared" si="65"/>
        <x:v>2</x:v>
      </x:c>
      <x:c r="CD37" s="149" t="n">
        <x:f t="shared" si="9"/>
        <x:v>103.872</x:v>
      </x:c>
      <x:c r="CE37" s="149" t="n">
        <x:f t="shared" si="10"/>
        <x:v>0.2701</x:v>
      </x:c>
      <x:c r="CF37" s="149" t="n">
        <x:f t="shared" si="11"/>
        <x:v>0</x:v>
      </x:c>
      <x:c r="CG37" s="149" t="n">
        <x:f t="shared" si="66"/>
        <x:v>0.0000031753193955665825</x:v>
      </x:c>
      <x:c r="CH37" s="149" t="n">
        <x:f t="shared" si="67"/>
        <x:v>1.3116206266127162</x:v>
      </x:c>
      <x:c r="CI37" s="149" t="n">
        <x:f t="shared" si="68"/>
        <x:v>849.5238221153845</x:v>
      </x:c>
      <x:c r="CJ37" s="149" t="n">
        <x:f t="shared" si="69"/>
        <x:v>0.00046187150965185705</x:v>
      </x:c>
      <x:c r="CK37" s="149" t="n">
        <x:f t="shared" si="70"/>
        <x:v>0</x:v>
      </x:c>
      <x:c r="CL37" s="149" t="n">
        <x:f t="shared" si="71"/>
        <x:v>1</x:v>
      </x:c>
      <x:c r="CM37" s="149" t="n">
        <x:f t="shared" si="72"/>
        <x:v>0.4087642968827525</x:v>
      </x:c>
      <x:c r="CN37" s="149" t="n">
        <x:f t="shared" si="73"/>
        <x:v>1</x:v>
      </x:c>
      <x:c r="CO37" s="149" t="n">
        <x:f t="shared" si="74"/>
        <x:v>1</x:v>
      </x:c>
      <x:c r="CP37" s="149" t="n">
        <x:f t="shared" si="75"/>
        <x:v>849.5238221153845</x:v>
      </x:c>
      <x:c r="CQ37" s="149" t="n">
        <x:f t="shared" si="76"/>
        <x:v>0</x:v>
      </x:c>
      <x:c r="CR37" s="149" t="n">
        <x:f t="shared" si="12"/>
        <x:v>1.3</x:v>
      </x:c>
      <x:c r="CS37" s="149" t="n">
        <x:f t="shared" si="77"/>
        <x:v>0</x:v>
      </x:c>
      <x:c r="CT37" s="149" t="n">
        <x:f t="shared" si="78"/>
        <x:v>0</x:v>
      </x:c>
      <x:c r="CU37" s="149" t="n">
        <x:f t="shared" si="79"/>
        <x:v>0</x:v>
      </x:c>
      <x:c r="CV37" s="149" t="n">
        <x:f t="shared" si="80"/>
        <x:v>0</x:v>
      </x:c>
      <x:c r="CW37" s="149" t="n">
        <x:f t="shared" si="81"/>
        <x:v>849.5238221153845</x:v>
      </x:c>
      <x:c r="CX37" s="149" t="n">
        <x:f t="shared" si="82"/>
        <x:v>1</x:v>
      </x:c>
      <x:c r="CY37" s="149" t="n">
        <x:f t="shared" si="83"/>
        <x:v>0.00046187150965185705</x:v>
      </x:c>
      <x:c r="CZ37" s="149" t="n">
        <x:f t="shared" si="84"/>
        <x:v>-1.000253580703216</x:v>
      </x:c>
      <x:c r="DA37" s="149" t="n">
        <x:f t="shared" si="85"/>
        <x:v>1.0004619268870771</x:v>
      </x:c>
      <x:c r="DB37" s="149" t="n">
        <x:f t="shared" si="86"/>
        <x:v>0.4983183379581512</x:v>
      </x:c>
      <x:c r="DC37" s="149" t="n">
        <x:f t="shared" si="87"/>
        <x:v>1</x:v>
      </x:c>
      <x:c r="DD37" s="149" t="n">
        <x:f t="shared" si="88"/>
        <x:v>1.00046192688708</x:v>
      </x:c>
      <x:c r="DE37" s="149" t="n">
        <x:f t="shared" si="89"/>
        <x:v>1.0004619268870771</x:v>
      </x:c>
      <x:c r="DF37" s="149" t="n">
        <x:f t="shared" si="90"/>
        <x:v>1.00046</x:v>
      </x:c>
      <x:c r="DG37" s="1370" t="n">
        <x:v>1.0004</x:v>
      </x:c>
      <x:c r="DH37" s="1370" t="n">
        <x:v>1.0004</x:v>
      </x:c>
      <x:c r="DI37" s="149"/>
      <x:c r="DJ37" s="1255" t="n">
        <x:f t="shared" si="93"/>
        <x:v>5</x:v>
      </x:c>
      <x:c r="DK37" s="2097" t="n">
        <x:f t="shared" si="94"/>
        <x:v>35</x:v>
      </x:c>
      <x:c r="DL37" s="2098" t="n">
        <x:f t="shared" si="95"/>
        <x:v>849.0101981981982</x:v>
      </x:c>
      <x:c r="DM37" s="2097" t="n">
        <x:v>59</x:v>
      </x:c>
      <x:c r="DN37" s="2099" t="n">
        <x:f t="shared" si="97"/>
        <x:v>-1</x:v>
      </x:c>
      <x:c r="DO37" s="2089"/>
      <x:c r="DP37" s="2100" t="n">
        <x:f t="shared" si="98"/>
        <x:v>849.01</x:v>
      </x:c>
      <x:c r="DQ37" s="1861" t="n">
        <x:f t="shared" si="13"/>
        <x:v>103.872</x:v>
      </x:c>
      <x:c r="DR37" s="1861" t="n">
        <x:f t="shared" si="14"/>
        <x:v>0.2701</x:v>
      </x:c>
      <x:c r="DS37" s="2101" t="n">
        <x:f t="shared" si="99"/>
        <x:v>0.000144102953682689</x:v>
      </x:c>
      <x:c r="DT37" s="2102" t="n">
        <x:f t="shared" si="100"/>
        <x:v>0.0003181352398676</x:v>
      </x:c>
      <x:c r="DU37" s="2103" t="n">
        <x:f t="shared" si="101"/>
        <x:v>0.000462238193550289</x:v>
      </x:c>
      <x:c r="DV37" s="2104" t="n">
        <x:f t="shared" si="104"/>
        <x:v>1.0005</x:v>
      </x:c>
    </x:row>
    <x:row r="38" ht="14.25" customHeight="1">
      <x:c r="A38" s="2290"/>
      <x:c r="B38" s="2290"/>
      <x:c r="C38" s="2290"/>
      <x:c r="D38" s="2263"/>
      <x:c r="E38" s="2263"/>
      <x:c r="F38" s="2257"/>
      <x:c r="G38" s="2264"/>
      <x:c r="H38" s="2264"/>
      <x:c r="I38" s="2265"/>
      <x:c r="J38" s="2257"/>
      <x:c r="K38" s="2257"/>
      <x:c r="L38" s="2257"/>
      <x:c r="M38" s="2257"/>
      <x:c r="N38" s="2266" t="n">
        <x:v>1.00046</x:v>
      </x:c>
      <x:c r="O38" s="2267"/>
      <x:c r="P38" s="2257"/>
      <x:c r="Q38" s="2107"/>
      <x:c r="R38" s="2107"/>
      <x:c r="S38" s="2108"/>
      <x:c r="T38" s="2108"/>
      <x:c r="U38" s="2108"/>
      <x:c r="V38" s="2108"/>
      <x:c r="W38" s="2108"/>
      <x:c r="X38" s="2108"/>
      <x:c r="Y38" s="2108"/>
      <x:c r="Z38" s="1368"/>
      <x:c r="AA38" s="1302"/>
      <x:c r="AB38" s="1302"/>
      <x:c r="AC38" s="1369"/>
      <x:c r="AD38" s="1210"/>
      <x:c r="AE38" s="1368"/>
      <x:c r="AF38" s="149"/>
      <x:c r="AG38" s="149" t="str"/>
      <x:c r="AH38" s="149"/>
      <x:c r="AI38" s="149"/>
      <x:c r="AJ38" s="149"/>
      <x:c r="AK38" s="1302"/>
      <x:c r="AL38" s="149"/>
      <x:c r="AM38" s="149"/>
      <x:c r="AN38" s="149"/>
      <x:c r="AO38" s="149"/>
      <x:c r="AP38" s="149"/>
      <x:c r="AQ38" s="149"/>
      <x:c r="AR38" s="149"/>
      <x:c r="AS38" s="149"/>
      <x:c r="AT38" s="149"/>
      <x:c r="AU38" s="149"/>
      <x:c r="AV38" s="149"/>
      <x:c r="AW38" s="149"/>
      <x:c r="AX38" s="149"/>
      <x:c r="AY38" s="149"/>
      <x:c r="AZ38" s="149"/>
      <x:c r="BA38" s="149"/>
      <x:c r="BB38" s="149"/>
      <x:c r="BC38" s="149"/>
      <x:c r="BD38" s="149"/>
      <x:c r="BE38" s="149"/>
      <x:c r="BF38" s="149"/>
      <x:c r="BG38" s="149"/>
      <x:c r="BH38" s="149"/>
      <x:c r="BI38" s="149"/>
      <x:c r="BJ38" s="149"/>
      <x:c r="BK38" s="149"/>
      <x:c r="BL38" s="149"/>
      <x:c r="BM38" s="149"/>
      <x:c r="BN38" s="149"/>
      <x:c r="BO38" s="149"/>
      <x:c r="BP38" s="149"/>
      <x:c r="BQ38" s="149"/>
      <x:c r="BR38" s="149"/>
      <x:c r="BS38" s="149"/>
      <x:c r="BT38" s="149"/>
      <x:c r="BU38" s="149"/>
      <x:c r="BV38" s="149"/>
      <x:c r="BW38" s="149"/>
      <x:c r="BX38" s="149"/>
      <x:c r="BY38" s="149"/>
      <x:c r="BZ38" s="149"/>
      <x:c r="CA38" s="149"/>
      <x:c r="CB38" s="149"/>
      <x:c r="CC38" s="149"/>
      <x:c r="CD38" s="149"/>
      <x:c r="CE38" s="149"/>
      <x:c r="CF38" s="149"/>
      <x:c r="CG38" s="149"/>
      <x:c r="CH38" s="149"/>
      <x:c r="CI38" s="149"/>
      <x:c r="CJ38" s="149"/>
      <x:c r="CK38" s="149"/>
      <x:c r="CL38" s="149"/>
      <x:c r="CM38" s="149"/>
      <x:c r="CN38" s="149"/>
      <x:c r="CO38" s="149"/>
      <x:c r="CP38" s="149"/>
      <x:c r="CQ38" s="149"/>
      <x:c r="CR38" s="149"/>
      <x:c r="CS38" s="149"/>
      <x:c r="CT38" s="149"/>
      <x:c r="CU38" s="149"/>
      <x:c r="CV38" s="149"/>
      <x:c r="CW38" s="149"/>
      <x:c r="CX38" s="149"/>
      <x:c r="CY38" s="149"/>
      <x:c r="CZ38" s="149"/>
      <x:c r="DA38" s="149"/>
      <x:c r="DB38" s="149"/>
      <x:c r="DC38" s="149"/>
      <x:c r="DD38" s="149"/>
      <x:c r="DE38" s="149"/>
      <x:c r="DF38" s="149"/>
      <x:c r="DG38" s="1210"/>
      <x:c r="DH38" s="1210"/>
      <x:c r="DI38" s="149"/>
      <x:c r="DJ38" s="143"/>
      <x:c r="DK38" s="143"/>
      <x:c r="DL38" s="1312"/>
      <x:c r="DM38" s="143"/>
      <x:c r="DN38" s="143"/>
      <x:c r="DO38" s="143"/>
      <x:c r="DP38" s="143"/>
      <x:c r="DQ38" s="143"/>
      <x:c r="DR38" s="143"/>
      <x:c r="DS38" s="143"/>
      <x:c r="DT38" s="143"/>
      <x:c r="DU38" s="143"/>
      <x:c r="DV38" s="143"/>
    </x:row>
    <x:row r="39" ht="15" customHeight="1">
      <x:c r="A39" s="3133" t="str">
        <x:v>SUMMARY</x:v>
      </x:c>
      <x:c r="B39" s="3134"/>
      <x:c r="C39" s="3134"/>
      <x:c r="D39" s="3134"/>
      <x:c r="E39" s="3240" t="str">
        <x:v>QUANTITY</x:v>
      </x:c>
      <x:c r="F39" s="3137"/>
      <x:c r="G39" s="3138" t="str">
        <x:v>UNIT</x:v>
      </x:c>
      <x:c r="H39" s="3139"/>
      <x:c r="I39" s="3139"/>
      <x:c r="J39" s="3140"/>
      <x:c r="K39" s="2233" t="str">
        <x:v>TOTAL DISCHARGED</x:v>
      </x:c>
      <x:c r="L39" s="3141" t="str">
        <x:v>DRAFT m</x:v>
      </x:c>
      <x:c r="M39" s="3142"/>
      <x:c r="N39" s="3143" t="str">
        <x:v>SEA VALVE SEAL No.</x:v>
      </x:c>
      <x:c r="O39" s="3134"/>
      <x:c r="P39" s="3144"/>
      <x:c r="Q39" s="2116"/>
      <x:c r="R39" s="2116"/>
      <x:c r="S39" s="2117"/>
      <x:c r="T39" s="2117"/>
      <x:c r="U39" s="2117"/>
      <x:c r="V39" s="2117"/>
      <x:c r="W39" s="2117"/>
      <x:c r="X39" s="2117"/>
      <x:c r="Y39" s="2117"/>
      <x:c r="Z39" s="1368"/>
      <x:c r="AA39" s="1302"/>
      <x:c r="AB39" s="1302"/>
      <x:c r="AC39" s="149"/>
      <x:c r="AD39" s="149"/>
      <x:c r="AE39" s="1368"/>
      <x:c r="AF39" s="149"/>
      <x:c r="AG39" s="149"/>
      <x:c r="AH39" s="149"/>
      <x:c r="AI39" s="149"/>
      <x:c r="AJ39" s="149"/>
      <x:c r="AK39" s="149"/>
      <x:c r="AL39" s="149"/>
      <x:c r="AM39" s="149"/>
      <x:c r="AN39" s="149"/>
      <x:c r="AO39" s="149"/>
      <x:c r="AP39" s="149"/>
      <x:c r="AQ39" s="149"/>
      <x:c r="AR39" s="149"/>
      <x:c r="AS39" s="149"/>
      <x:c r="AT39" s="149"/>
      <x:c r="AU39" s="149"/>
      <x:c r="AV39" s="149"/>
      <x:c r="AW39" s="149"/>
      <x:c r="AX39" s="149"/>
      <x:c r="AY39" s="149"/>
      <x:c r="AZ39" s="149"/>
      <x:c r="BA39" s="149"/>
      <x:c r="BB39" s="149"/>
      <x:c r="BC39" s="149"/>
      <x:c r="BD39" s="149"/>
      <x:c r="BE39" s="149"/>
      <x:c r="BF39" s="149"/>
      <x:c r="BG39" s="149"/>
      <x:c r="BH39" s="149"/>
      <x:c r="BI39" s="149"/>
      <x:c r="BJ39" s="149"/>
      <x:c r="BK39" s="149"/>
      <x:c r="BL39" s="149"/>
      <x:c r="BM39" s="149"/>
      <x:c r="BN39" s="149"/>
      <x:c r="BO39" s="149"/>
      <x:c r="BP39" s="149"/>
      <x:c r="BQ39" s="149"/>
      <x:c r="BR39" s="149"/>
      <x:c r="BS39" s="149"/>
      <x:c r="BT39" s="149"/>
      <x:c r="BU39" s="149"/>
      <x:c r="BV39" s="149"/>
      <x:c r="BW39" s="149"/>
      <x:c r="BX39" s="149"/>
      <x:c r="BY39" s="149"/>
      <x:c r="BZ39" s="149"/>
      <x:c r="CA39" s="149"/>
      <x:c r="CB39" s="149"/>
      <x:c r="CC39" s="149"/>
      <x:c r="CD39" s="149"/>
      <x:c r="CE39" s="149"/>
      <x:c r="CF39" s="149"/>
      <x:c r="CG39" s="149"/>
      <x:c r="CH39" s="149"/>
      <x:c r="CI39" s="149"/>
      <x:c r="CJ39" s="149"/>
      <x:c r="CK39" s="149"/>
      <x:c r="CL39" s="149"/>
      <x:c r="CM39" s="149"/>
      <x:c r="CN39" s="149"/>
      <x:c r="CO39" s="149"/>
      <x:c r="CP39" s="149"/>
      <x:c r="CQ39" s="149"/>
      <x:c r="CR39" s="149"/>
      <x:c r="CS39" s="149"/>
      <x:c r="CT39" s="149"/>
      <x:c r="CU39" s="149"/>
      <x:c r="CV39" s="149"/>
      <x:c r="CW39" s="149"/>
      <x:c r="CX39" s="149"/>
      <x:c r="CY39" s="149"/>
      <x:c r="CZ39" s="149"/>
      <x:c r="DA39" s="149"/>
      <x:c r="DB39" s="149"/>
      <x:c r="DC39" s="149"/>
      <x:c r="DD39" s="149"/>
      <x:c r="DE39" s="149"/>
      <x:c r="DF39" s="149"/>
      <x:c r="DG39" s="1210"/>
      <x:c r="DH39" s="1210"/>
      <x:c r="DI39" s="149"/>
      <x:c r="DJ39" s="1313"/>
      <x:c r="DK39" s="1313"/>
      <x:c r="DL39" s="1313"/>
      <x:c r="DM39" s="1313"/>
      <x:c r="DN39" s="1313"/>
      <x:c r="DO39" s="1313"/>
      <x:c r="DP39" s="1313"/>
      <x:c r="DQ39" s="1313"/>
      <x:c r="DR39" s="1313"/>
      <x:c r="DS39" s="1313"/>
      <x:c r="DT39" s="1313"/>
      <x:c r="DU39" s="1313"/>
      <x:c r="DV39" s="1313"/>
    </x:row>
    <x:row r="40" ht="15.949999809265137" customHeight="1">
      <x:c r="A40" s="2229" t="str">
        <x:v>Total Observed Volume</x:v>
      </x:c>
      <x:c r="B40" s="2285"/>
      <x:c r="C40" s="2285"/>
      <x:c r="D40" s="2286"/>
      <x:c r="E40" s="3222" t="n">
        <x:v>38539.697153652</x:v>
      </x:c>
      <x:c r="F40" s="3223"/>
      <x:c r="G40" s="3229" t="str">
        <x:v>Density @ 15°C</x:v>
      </x:c>
      <x:c r="H40" s="3230"/>
      <x:c r="I40" s="3230"/>
      <x:c r="J40" s="3231"/>
      <x:c r="K40" s="2287" t="n">
        <x:v>0.8499</x:v>
      </x:c>
      <x:c r="L40" s="2288" t="str">
        <x:v>Fwd</x:v>
      </x:c>
      <x:c r="M40" s="1784" t="n">
        <x:v>9.05</x:v>
      </x:c>
      <x:c r="N40" s="2284" t="str">
        <x:v>Port</x:v>
      </x:c>
      <x:c r="O40" s="3232" t="n">
        <x:v>7830</x:v>
      </x:c>
      <x:c r="P40" s="3233"/>
      <x:c r="Q40" s="2118"/>
      <x:c r="R40" s="2118"/>
      <x:c r="S40" s="2119"/>
      <x:c r="T40" s="2119"/>
      <x:c r="U40" s="2119"/>
      <x:c r="V40" s="2119"/>
      <x:c r="W40" s="2119"/>
      <x:c r="X40" s="2119"/>
      <x:c r="Y40" s="2119"/>
      <x:c r="Z40" s="1585" t="n">
        <x:v>5161.5684784000005</x:v>
      </x:c>
      <x:c r="AA40" s="1302"/>
      <x:c r="AB40" s="1302"/>
      <x:c r="AC40" s="149"/>
      <x:c r="AD40" s="149"/>
      <x:c r="AE40" s="1586" t="n">
        <x:v>5080.0210609000005</x:v>
      </x:c>
      <x:c r="AF40" s="1587" t="n">
        <x:v>1334287.043</x:v>
      </x:c>
      <x:c r="AG40" s="1587" t="n">
        <x:v>2982254.946</x:v>
      </x:c>
      <x:c r="AH40" s="149"/>
      <x:c r="AI40" s="149"/>
      <x:c r="AJ40" s="149"/>
      <x:c r="AK40" s="149"/>
      <x:c r="AL40" s="149"/>
      <x:c r="AM40" s="149"/>
      <x:c r="AN40" s="149"/>
      <x:c r="AO40" s="149"/>
      <x:c r="AP40" s="149"/>
      <x:c r="AQ40" s="149"/>
      <x:c r="AR40" s="149"/>
      <x:c r="AS40" s="149"/>
      <x:c r="AT40" s="149"/>
      <x:c r="AU40" s="149"/>
      <x:c r="AV40" s="149"/>
      <x:c r="AW40" s="149"/>
      <x:c r="AX40" s="149"/>
      <x:c r="AY40" s="149"/>
      <x:c r="AZ40" s="149"/>
      <x:c r="BA40" s="149"/>
      <x:c r="BB40" s="149"/>
      <x:c r="BC40" s="149"/>
      <x:c r="BD40" s="149"/>
      <x:c r="BE40" s="149"/>
      <x:c r="BF40" s="149"/>
      <x:c r="BG40" s="149"/>
      <x:c r="BH40" s="149"/>
      <x:c r="BI40" s="149"/>
      <x:c r="BJ40" s="149"/>
      <x:c r="BK40" s="149"/>
      <x:c r="BL40" s="149"/>
      <x:c r="BM40" s="149"/>
      <x:c r="BN40" s="149"/>
      <x:c r="BO40" s="149"/>
      <x:c r="BP40" s="149"/>
      <x:c r="BQ40" s="149"/>
      <x:c r="BR40" s="149"/>
      <x:c r="BS40" s="149"/>
      <x:c r="BT40" s="149"/>
      <x:c r="BU40" s="149"/>
      <x:c r="BV40" s="149"/>
      <x:c r="BW40" s="149"/>
      <x:c r="BX40" s="149"/>
      <x:c r="BY40" s="149"/>
      <x:c r="BZ40" s="149"/>
      <x:c r="CA40" s="149"/>
      <x:c r="CB40" s="149"/>
      <x:c r="CC40" s="149"/>
      <x:c r="CD40" s="149"/>
      <x:c r="CE40" s="149"/>
      <x:c r="CF40" s="149"/>
      <x:c r="CG40" s="149"/>
      <x:c r="CH40" s="149"/>
      <x:c r="CI40" s="149"/>
      <x:c r="CJ40" s="149"/>
      <x:c r="CK40" s="149"/>
      <x:c r="CL40" s="149"/>
      <x:c r="CM40" s="149"/>
      <x:c r="CN40" s="149"/>
      <x:c r="CO40" s="149"/>
      <x:c r="CP40" s="149"/>
      <x:c r="CQ40" s="149"/>
      <x:c r="CR40" s="149"/>
      <x:c r="CS40" s="149"/>
      <x:c r="CT40" s="149"/>
      <x:c r="CU40" s="149"/>
      <x:c r="CV40" s="149"/>
      <x:c r="CW40" s="149"/>
      <x:c r="CX40" s="149"/>
      <x:c r="CY40" s="149"/>
      <x:c r="CZ40" s="149"/>
      <x:c r="DA40" s="149"/>
      <x:c r="DB40" s="149"/>
      <x:c r="DC40" s="149"/>
      <x:c r="DD40" s="149"/>
      <x:c r="DE40" s="149"/>
      <x:c r="DF40" s="149"/>
      <x:c r="DG40" s="1210"/>
      <x:c r="DH40" s="1210"/>
      <x:c r="DI40" s="149"/>
      <x:c r="DJ40" s="1313"/>
      <x:c r="DK40" s="1313"/>
      <x:c r="DL40" s="1313"/>
      <x:c r="DM40" s="1313"/>
      <x:c r="DN40" s="1313"/>
      <x:c r="DO40" s="1313"/>
      <x:c r="DP40" s="1313"/>
      <x:c r="DQ40" s="1313"/>
      <x:c r="DR40" s="1313"/>
      <x:c r="DS40" s="1313"/>
      <x:c r="DT40" s="1313"/>
      <x:c r="DU40" s="1313"/>
      <x:c r="DV40" s="1313"/>
    </x:row>
    <x:row r="41" ht="15.949999809265137" customHeight="1">
      <x:c r="A41" s="2210" t="str">
        <x:v>Less Free Water</x:v>
      </x:c>
      <x:c r="B41" s="2281"/>
      <x:c r="C41" s="2281"/>
      <x:c r="D41" s="2281"/>
      <x:c r="E41" s="3228" t="n">
        <x:v>12.70542024</x:v>
      </x:c>
      <x:c r="F41" s="3111"/>
      <x:c r="G41" s="3088" t="str">
        <x:v>API Gravity @60°F</x:v>
      </x:c>
      <x:c r="H41" s="3089"/>
      <x:c r="I41" s="3089"/>
      <x:c r="J41" s="3090"/>
      <x:c r="K41" s="2227" t="n">
        <x:v>34.9</x:v>
      </x:c>
      <x:c r="L41" s="2223" t="str">
        <x:v>Aft</x:v>
      </x:c>
      <x:c r="M41" s="302" t="n">
        <x:v>9.05</x:v>
      </x:c>
      <x:c r="N41" s="2226" t="str">
        <x:v>Stbd</x:v>
      </x:c>
      <x:c r="O41" s="3112" t="str">
        <x:v>SBS</x:v>
      </x:c>
      <x:c r="P41" s="3113"/>
      <x:c r="Q41" s="2120"/>
      <x:c r="R41" s="2120"/>
      <x:c r="S41" s="2121"/>
      <x:c r="T41" s="2121"/>
      <x:c r="U41" s="2121"/>
      <x:c r="V41" s="2121"/>
      <x:c r="W41" s="2121"/>
      <x:c r="X41" s="2121"/>
      <x:c r="Y41" s="2121"/>
      <x:c r="Z41" s="149"/>
      <x:c r="AA41" s="1302"/>
      <x:c r="AB41" s="1302"/>
      <x:c r="AC41" s="149"/>
      <x:c r="AD41" s="149"/>
      <x:c r="AE41" s="1368"/>
      <x:c r="AF41" s="149"/>
      <x:c r="AG41" s="149"/>
      <x:c r="AH41" s="149"/>
      <x:c r="AI41" s="149"/>
      <x:c r="AJ41" s="149"/>
      <x:c r="AK41" s="149"/>
      <x:c r="AL41" s="149"/>
      <x:c r="AM41" s="149"/>
      <x:c r="AN41" s="149"/>
      <x:c r="AO41" s="149"/>
      <x:c r="AP41" s="149"/>
      <x:c r="AQ41" s="149"/>
      <x:c r="AR41" s="149"/>
      <x:c r="AS41" s="149"/>
      <x:c r="AT41" s="149"/>
      <x:c r="AU41" s="149"/>
      <x:c r="AV41" s="149"/>
      <x:c r="AW41" s="149"/>
      <x:c r="AX41" s="149"/>
      <x:c r="AY41" s="149"/>
      <x:c r="AZ41" s="149"/>
      <x:c r="BA41" s="149"/>
      <x:c r="BB41" s="149"/>
      <x:c r="BC41" s="149"/>
      <x:c r="BD41" s="149"/>
      <x:c r="BE41" s="149"/>
      <x:c r="BF41" s="149"/>
      <x:c r="BG41" s="149"/>
      <x:c r="BH41" s="149"/>
      <x:c r="BI41" s="149"/>
      <x:c r="BJ41" s="149"/>
      <x:c r="BK41" s="149"/>
      <x:c r="BL41" s="149"/>
      <x:c r="BM41" s="149"/>
      <x:c r="BN41" s="149"/>
      <x:c r="BO41" s="149"/>
      <x:c r="BP41" s="149"/>
      <x:c r="BQ41" s="149"/>
      <x:c r="BR41" s="149"/>
      <x:c r="BS41" s="149"/>
      <x:c r="BT41" s="149"/>
      <x:c r="BU41" s="149"/>
      <x:c r="BV41" s="149"/>
      <x:c r="BW41" s="149"/>
      <x:c r="BX41" s="149"/>
      <x:c r="BY41" s="149"/>
      <x:c r="BZ41" s="149"/>
      <x:c r="CA41" s="149"/>
      <x:c r="CB41" s="149"/>
      <x:c r="CC41" s="149"/>
      <x:c r="CD41" s="149"/>
      <x:c r="CE41" s="149"/>
      <x:c r="CF41" s="149"/>
      <x:c r="CG41" s="149"/>
      <x:c r="CH41" s="149"/>
      <x:c r="CI41" s="149"/>
      <x:c r="CJ41" s="149"/>
      <x:c r="CK41" s="149"/>
      <x:c r="CL41" s="149"/>
      <x:c r="CM41" s="149"/>
      <x:c r="CN41" s="149"/>
      <x:c r="CO41" s="149"/>
      <x:c r="CP41" s="149"/>
      <x:c r="CQ41" s="149"/>
      <x:c r="CR41" s="149"/>
      <x:c r="CS41" s="149"/>
      <x:c r="CT41" s="149"/>
      <x:c r="CU41" s="149"/>
      <x:c r="CV41" s="149"/>
      <x:c r="CW41" s="149"/>
      <x:c r="CX41" s="149"/>
      <x:c r="CY41" s="149"/>
      <x:c r="CZ41" s="149"/>
      <x:c r="DA41" s="149"/>
      <x:c r="DB41" s="149"/>
      <x:c r="DC41" s="149"/>
      <x:c r="DD41" s="149"/>
      <x:c r="DE41" s="149"/>
      <x:c r="DF41" s="149"/>
      <x:c r="DG41" s="1210"/>
      <x:c r="DH41" s="1210"/>
      <x:c r="DI41" s="149"/>
      <x:c r="DJ41" s="1313"/>
      <x:c r="DK41" s="1313"/>
      <x:c r="DL41" s="1313"/>
      <x:c r="DM41" s="1313"/>
      <x:c r="DN41" s="1313"/>
      <x:c r="DO41" s="1313"/>
      <x:c r="DP41" s="1313"/>
      <x:c r="DQ41" s="1313"/>
      <x:c r="DR41" s="1313"/>
      <x:c r="DS41" s="1313"/>
      <x:c r="DT41" s="1313"/>
      <x:c r="DU41" s="1313"/>
      <x:c r="DV41" s="1313"/>
    </x:row>
    <x:row r="42" ht="15.949999809265137" customHeight="1">
      <x:c r="A42" s="2210" t="str">
        <x:v>Gross Observed Volume</x:v>
      </x:c>
      <x:c r="B42" s="2281"/>
      <x:c r="C42" s="2281"/>
      <x:c r="D42" s="2281"/>
      <x:c r="E42" s="3228" t="n">
        <x:v>38526.991733412</x:v>
      </x:c>
      <x:c r="F42" s="3111"/>
      <x:c r="G42" s="3088" t="str">
        <x:v>Metric Tons in Vacuum</x:v>
      </x:c>
      <x:c r="H42" s="3089"/>
      <x:c r="I42" s="3089"/>
      <x:c r="J42" s="3090"/>
      <x:c r="K42" s="2222" t="n">
        <x:v>0</x:v>
      </x:c>
      <x:c r="L42" s="2223" t="str">
        <x:v>Trim</x:v>
      </x:c>
      <x:c r="M42" s="302" t="n">
        <x:v>0</x:v>
      </x:c>
      <x:c r="N42" s="2225" t="str">
        <x:v>O/board P</x:v>
      </x:c>
      <x:c r="O42" s="3112" t="n">
        <x:v>250</x:v>
      </x:c>
      <x:c r="P42" s="3113"/>
      <x:c r="Q42" s="2120"/>
      <x:c r="R42" s="2120"/>
      <x:c r="S42" s="2121"/>
      <x:c r="T42" s="2121"/>
      <x:c r="U42" s="2121"/>
      <x:c r="V42" s="2121"/>
      <x:c r="W42" s="2121"/>
      <x:c r="X42" s="2121"/>
      <x:c r="Y42" s="2121"/>
      <x:c r="Z42" s="149"/>
      <x:c r="AA42" s="1302"/>
      <x:c r="AB42" s="1302"/>
      <x:c r="AC42" s="149"/>
      <x:c r="AD42" s="149"/>
      <x:c r="AE42" s="1368"/>
      <x:c r="AF42" s="149" t="str">
        <x:v>#DIV/0!</x:v>
      </x:c>
      <x:c r="AG42" s="149" t="str">
        <x:v>#VALUE!</x:v>
      </x:c>
      <x:c r="AH42" s="149"/>
      <x:c r="AI42" s="149"/>
      <x:c r="AJ42" s="149"/>
      <x:c r="AK42" s="149"/>
      <x:c r="AL42" s="149"/>
      <x:c r="AM42" s="149"/>
      <x:c r="AN42" s="149"/>
      <x:c r="AO42" s="149"/>
      <x:c r="AP42" s="149"/>
      <x:c r="AQ42" s="149"/>
      <x:c r="AR42" s="149"/>
      <x:c r="AS42" s="149"/>
      <x:c r="AT42" s="149"/>
      <x:c r="AU42" s="149"/>
      <x:c r="AV42" s="149"/>
      <x:c r="AW42" s="149"/>
      <x:c r="AX42" s="149"/>
      <x:c r="AY42" s="149"/>
      <x:c r="AZ42" s="149"/>
      <x:c r="BA42" s="149"/>
      <x:c r="BB42" s="149"/>
      <x:c r="BC42" s="149"/>
      <x:c r="BD42" s="149"/>
      <x:c r="BE42" s="149"/>
      <x:c r="BF42" s="149"/>
      <x:c r="BG42" s="149"/>
      <x:c r="BH42" s="149"/>
      <x:c r="BI42" s="149"/>
      <x:c r="BJ42" s="149"/>
      <x:c r="BK42" s="149"/>
      <x:c r="BL42" s="149"/>
      <x:c r="BM42" s="149"/>
      <x:c r="BN42" s="149"/>
      <x:c r="BO42" s="149"/>
      <x:c r="BP42" s="149"/>
      <x:c r="BQ42" s="149"/>
      <x:c r="BR42" s="149"/>
      <x:c r="BS42" s="149"/>
      <x:c r="BT42" s="149"/>
      <x:c r="BU42" s="149"/>
      <x:c r="BV42" s="149"/>
      <x:c r="BW42" s="149"/>
      <x:c r="BX42" s="149"/>
      <x:c r="BY42" s="149"/>
      <x:c r="BZ42" s="149"/>
      <x:c r="CA42" s="149"/>
      <x:c r="CB42" s="149"/>
      <x:c r="CC42" s="149"/>
      <x:c r="CD42" s="149"/>
      <x:c r="CE42" s="149"/>
      <x:c r="CF42" s="149"/>
      <x:c r="CG42" s="149"/>
      <x:c r="CH42" s="149"/>
      <x:c r="CI42" s="149"/>
      <x:c r="CJ42" s="149"/>
      <x:c r="CK42" s="149"/>
      <x:c r="CL42" s="149"/>
      <x:c r="CM42" s="149"/>
      <x:c r="CN42" s="149"/>
      <x:c r="CO42" s="149"/>
      <x:c r="CP42" s="149"/>
      <x:c r="CQ42" s="149"/>
      <x:c r="CR42" s="149"/>
      <x:c r="CS42" s="149"/>
      <x:c r="CT42" s="149"/>
      <x:c r="CU42" s="149"/>
      <x:c r="CV42" s="149"/>
      <x:c r="CW42" s="149"/>
      <x:c r="CX42" s="149"/>
      <x:c r="CY42" s="149"/>
      <x:c r="CZ42" s="149"/>
      <x:c r="DA42" s="149"/>
      <x:c r="DB42" s="149"/>
      <x:c r="DC42" s="149"/>
      <x:c r="DD42" s="149"/>
      <x:c r="DE42" s="149"/>
      <x:c r="DF42" s="149"/>
      <x:c r="DG42" s="1210"/>
      <x:c r="DH42" s="1210"/>
      <x:c r="DI42" s="149"/>
      <x:c r="DJ42" s="1313"/>
      <x:c r="DK42" s="1313"/>
      <x:c r="DL42" s="1313"/>
      <x:c r="DM42" s="1313"/>
      <x:c r="DN42" s="1313"/>
      <x:c r="DO42" s="1313"/>
      <x:c r="DP42" s="1313"/>
      <x:c r="DQ42" s="1313"/>
      <x:c r="DR42" s="1313"/>
      <x:c r="DS42" s="1313"/>
      <x:c r="DT42" s="1313"/>
      <x:c r="DU42" s="1313"/>
      <x:c r="DV42" s="1313"/>
    </x:row>
    <x:row r="43" ht="15.949999809265137" customHeight="1">
      <x:c r="A43" s="2210" t="str">
        <x:v>Gross Standar Volume @ 60°F</x:v>
      </x:c>
      <x:c r="B43" s="2282"/>
      <x:c r="C43" s="2282"/>
      <x:c r="D43" s="2282"/>
      <x:c r="E43" s="3228" t="n">
        <x:v>38195.56</x:v>
      </x:c>
      <x:c r="F43" s="3111"/>
      <x:c r="G43" s="3088" t="str">
        <x:v>Long Tons.</x:v>
      </x:c>
      <x:c r="H43" s="3089"/>
      <x:c r="I43" s="3089"/>
      <x:c r="J43" s="3090"/>
      <x:c r="K43" s="2218" t="n">
        <x:v>0</x:v>
      </x:c>
      <x:c r="L43" s="2223" t="str">
        <x:v>List</x:v>
      </x:c>
      <x:c r="M43" s="302" t="n">
        <x:v>0</x:v>
      </x:c>
      <x:c r="N43" s="2283" t="str">
        <x:v>O/board S</x:v>
      </x:c>
      <x:c r="O43" s="3112" t="str">
        <x:v>SBS</x:v>
      </x:c>
      <x:c r="P43" s="3113"/>
      <x:c r="Q43" s="2120"/>
      <x:c r="R43" s="2120"/>
      <x:c r="S43" s="2121"/>
      <x:c r="T43" s="2121"/>
      <x:c r="U43" s="2121"/>
      <x:c r="V43" s="2121"/>
      <x:c r="W43" s="2121"/>
      <x:c r="X43" s="2121"/>
      <x:c r="Y43" s="2121"/>
      <x:c r="Z43" s="149"/>
      <x:c r="AA43" s="1302"/>
      <x:c r="AB43" s="1302"/>
      <x:c r="AC43" s="149"/>
      <x:c r="AD43" s="149"/>
      <x:c r="AE43" s="1368"/>
      <x:c r="AF43" s="149" t="n">
        <x:v>0</x:v>
      </x:c>
      <x:c r="AG43" s="149"/>
      <x:c r="AH43" s="149"/>
      <x:c r="AI43" s="149"/>
      <x:c r="AJ43" s="149"/>
      <x:c r="AK43" s="149"/>
      <x:c r="AL43" s="149"/>
      <x:c r="AM43" s="149"/>
      <x:c r="AN43" s="149"/>
      <x:c r="AO43" s="149"/>
      <x:c r="AP43" s="149"/>
      <x:c r="AQ43" s="149"/>
      <x:c r="AR43" s="149"/>
      <x:c r="AS43" s="149"/>
      <x:c r="AT43" s="149"/>
      <x:c r="AU43" s="149"/>
      <x:c r="AV43" s="149"/>
      <x:c r="AW43" s="149"/>
      <x:c r="AX43" s="149"/>
      <x:c r="AY43" s="149"/>
      <x:c r="AZ43" s="149"/>
      <x:c r="BA43" s="149"/>
      <x:c r="BB43" s="149"/>
      <x:c r="BC43" s="149"/>
      <x:c r="BD43" s="149"/>
      <x:c r="BE43" s="149"/>
      <x:c r="BF43" s="149"/>
      <x:c r="BG43" s="149"/>
      <x:c r="BH43" s="149"/>
      <x:c r="BI43" s="149"/>
      <x:c r="BJ43" s="149"/>
      <x:c r="BK43" s="149"/>
      <x:c r="BL43" s="149"/>
      <x:c r="BM43" s="149"/>
      <x:c r="BN43" s="149"/>
      <x:c r="BO43" s="149"/>
      <x:c r="BP43" s="149"/>
      <x:c r="BQ43" s="149"/>
      <x:c r="BR43" s="149"/>
      <x:c r="BS43" s="149"/>
      <x:c r="BT43" s="149"/>
      <x:c r="BU43" s="149"/>
      <x:c r="BV43" s="149"/>
      <x:c r="BW43" s="149"/>
      <x:c r="BX43" s="149"/>
      <x:c r="BY43" s="149"/>
      <x:c r="BZ43" s="149"/>
      <x:c r="CA43" s="149"/>
      <x:c r="CB43" s="149"/>
      <x:c r="CC43" s="149"/>
      <x:c r="CD43" s="149"/>
      <x:c r="CE43" s="149"/>
      <x:c r="CF43" s="149"/>
      <x:c r="CG43" s="149"/>
      <x:c r="CH43" s="149"/>
      <x:c r="CI43" s="149"/>
      <x:c r="CJ43" s="149"/>
      <x:c r="CK43" s="149"/>
      <x:c r="CL43" s="149"/>
      <x:c r="CM43" s="149"/>
      <x:c r="CN43" s="149"/>
      <x:c r="CO43" s="149"/>
      <x:c r="CP43" s="149"/>
      <x:c r="CQ43" s="149"/>
      <x:c r="CR43" s="149"/>
      <x:c r="CS43" s="149"/>
      <x:c r="CT43" s="149"/>
      <x:c r="CU43" s="149"/>
      <x:c r="CV43" s="149"/>
      <x:c r="CW43" s="149"/>
      <x:c r="CX43" s="149"/>
      <x:c r="CY43" s="149"/>
      <x:c r="CZ43" s="149"/>
      <x:c r="DA43" s="149"/>
      <x:c r="DB43" s="149"/>
      <x:c r="DC43" s="149"/>
      <x:c r="DD43" s="149"/>
      <x:c r="DE43" s="149"/>
      <x:c r="DF43" s="149"/>
      <x:c r="DG43" s="1210"/>
      <x:c r="DH43" s="1210"/>
      <x:c r="DI43" s="149"/>
      <x:c r="DJ43" s="1313"/>
      <x:c r="DK43" s="1313"/>
      <x:c r="DL43" s="1313"/>
      <x:c r="DM43" s="1313"/>
      <x:c r="DN43" s="1313"/>
      <x:c r="DO43" s="1313"/>
      <x:c r="DP43" s="1313"/>
      <x:c r="DQ43" s="1313"/>
      <x:c r="DR43" s="1313"/>
      <x:c r="DS43" s="1313"/>
      <x:c r="DT43" s="1313"/>
      <x:c r="DU43" s="1313"/>
      <x:c r="DV43" s="1313"/>
    </x:row>
    <x:row r="44" ht="15.949999809265137" customHeight="1">
      <x:c r="A44" s="2210" t="str">
        <x:v>Before, Barrels @ 60°F</x:v>
      </x:c>
      <x:c r="B44" s="2281"/>
      <x:c r="C44" s="2281"/>
      <x:c r="D44" s="2281"/>
      <x:c r="E44" s="3216" t="n">
        <x:v>38195.56</x:v>
      </x:c>
      <x:c r="F44" s="3217"/>
      <x:c r="G44" s="3088" t="str">
        <x:v>US Barrels @ 60°F</x:v>
      </x:c>
      <x:c r="H44" s="3089"/>
      <x:c r="I44" s="3089"/>
      <x:c r="J44" s="3090"/>
      <x:c r="K44" s="2217" t="n">
        <x:v>0</x:v>
      </x:c>
      <x:c r="L44" s="3218" t="str">
        <x:v>Cubic Meters on board @ 15.0 C</x:v>
      </x:c>
      <x:c r="M44" s="3219"/>
      <x:c r="N44" s="3219"/>
      <x:c r="O44" s="3220" t="n">
        <x:v>6069.656439599999</x:v>
      </x:c>
      <x:c r="P44" s="3221"/>
      <x:c r="Q44" s="2122"/>
      <x:c r="R44" s="2122"/>
      <x:c r="S44" s="2123"/>
      <x:c r="T44" s="2123"/>
      <x:c r="U44" s="2123"/>
      <x:c r="V44" s="2123"/>
      <x:c r="W44" s="2123"/>
      <x:c r="X44" s="2123"/>
      <x:c r="Y44" s="2123"/>
      <x:c r="Z44" s="149"/>
      <x:c r="AA44" s="149"/>
      <x:c r="AB44" s="149"/>
      <x:c r="AC44" s="149"/>
      <x:c r="AD44" s="149"/>
      <x:c r="AE44" s="1368"/>
      <x:c r="AF44" s="149"/>
      <x:c r="AG44" s="149"/>
      <x:c r="AH44" s="149"/>
      <x:c r="AI44" s="149"/>
      <x:c r="AJ44" s="149"/>
      <x:c r="AK44" s="149"/>
      <x:c r="AL44" s="149"/>
      <x:c r="AM44" s="149"/>
      <x:c r="AN44" s="149"/>
      <x:c r="AO44" s="149"/>
      <x:c r="AP44" s="149"/>
      <x:c r="AQ44" s="149"/>
      <x:c r="AR44" s="149"/>
      <x:c r="AS44" s="149"/>
      <x:c r="AT44" s="149"/>
      <x:c r="AU44" s="149"/>
      <x:c r="AV44" s="149"/>
      <x:c r="AW44" s="149"/>
      <x:c r="AX44" s="149"/>
      <x:c r="AY44" s="149"/>
      <x:c r="AZ44" s="149"/>
      <x:c r="BA44" s="149"/>
      <x:c r="BB44" s="149"/>
      <x:c r="BC44" s="149"/>
      <x:c r="BD44" s="149"/>
      <x:c r="BE44" s="149"/>
      <x:c r="BF44" s="149"/>
      <x:c r="BG44" s="149"/>
      <x:c r="BH44" s="149"/>
      <x:c r="BI44" s="149"/>
      <x:c r="BJ44" s="149"/>
      <x:c r="BK44" s="149"/>
      <x:c r="BL44" s="149"/>
      <x:c r="BM44" s="149"/>
      <x:c r="BN44" s="149"/>
      <x:c r="BO44" s="149"/>
      <x:c r="BP44" s="149"/>
      <x:c r="BQ44" s="149"/>
      <x:c r="BR44" s="149"/>
      <x:c r="BS44" s="149"/>
      <x:c r="BT44" s="149"/>
      <x:c r="BU44" s="149"/>
      <x:c r="BV44" s="149"/>
      <x:c r="BW44" s="149"/>
      <x:c r="BX44" s="149"/>
      <x:c r="BY44" s="149"/>
      <x:c r="BZ44" s="149"/>
      <x:c r="CA44" s="149"/>
      <x:c r="CB44" s="149"/>
      <x:c r="CC44" s="149"/>
      <x:c r="CD44" s="149"/>
      <x:c r="CE44" s="149"/>
      <x:c r="CF44" s="149"/>
      <x:c r="CG44" s="149"/>
      <x:c r="CH44" s="149"/>
      <x:c r="CI44" s="149"/>
      <x:c r="CJ44" s="149"/>
      <x:c r="CK44" s="149"/>
      <x:c r="CL44" s="149"/>
      <x:c r="CM44" s="149"/>
      <x:c r="CN44" s="149"/>
      <x:c r="CO44" s="149"/>
      <x:c r="CP44" s="149"/>
      <x:c r="CQ44" s="149"/>
      <x:c r="CR44" s="149"/>
      <x:c r="CS44" s="149"/>
      <x:c r="CT44" s="149"/>
      <x:c r="CU44" s="149"/>
      <x:c r="CV44" s="149"/>
      <x:c r="CW44" s="149"/>
      <x:c r="CX44" s="149"/>
      <x:c r="CY44" s="149"/>
      <x:c r="CZ44" s="149"/>
      <x:c r="DA44" s="149"/>
      <x:c r="DB44" s="149"/>
      <x:c r="DC44" s="149"/>
      <x:c r="DD44" s="149"/>
      <x:c r="DE44" s="149"/>
      <x:c r="DF44" s="149"/>
      <x:c r="DG44" s="149"/>
      <x:c r="DH44" s="149"/>
      <x:c r="DI44" s="149"/>
      <x:c r="DJ44" s="1313"/>
      <x:c r="DK44" s="1313"/>
      <x:c r="DL44" s="1313"/>
      <x:c r="DM44" s="1313"/>
      <x:c r="DN44" s="1313"/>
      <x:c r="DO44" s="1313"/>
      <x:c r="DP44" s="1313"/>
      <x:c r="DQ44" s="1313"/>
      <x:c r="DR44" s="1313"/>
      <x:c r="DS44" s="1313"/>
      <x:c r="DT44" s="1313"/>
      <x:c r="DU44" s="1313"/>
      <x:c r="DV44" s="1313"/>
    </x:row>
    <x:row r="45" ht="15.949999809265137" customHeight="1">
      <x:c r="A45" s="2210" t="str">
        <x:v>Cubic Meters @ 15.0 C Disch.</x:v>
      </x:c>
      <x:c r="B45" s="2280"/>
      <x:c r="C45" s="2280"/>
      <x:c r="D45" s="2280"/>
      <x:c r="E45" s="3222" t="n">
        <x:v>0</x:v>
      </x:c>
      <x:c r="F45" s="3223"/>
      <x:c r="G45" s="3088" t="str">
        <x:v>US Gallons @ 60°F </x:v>
      </x:c>
      <x:c r="H45" s="3089"/>
      <x:c r="I45" s="3089"/>
      <x:c r="J45" s="3090"/>
      <x:c r="K45" s="2217" t="n">
        <x:v>0</x:v>
      </x:c>
      <x:c r="L45" s="3224" t="str">
        <x:v>Metric Tons on board </x:v>
      </x:c>
      <x:c r="M45" s="3225"/>
      <x:c r="N45" s="3225"/>
      <x:c r="O45" s="3226" t="n">
        <x:v>5161.5684784000005</x:v>
      </x:c>
      <x:c r="P45" s="3227"/>
      <x:c r="Q45" s="2122"/>
      <x:c r="R45" s="2122"/>
      <x:c r="S45" s="2123"/>
      <x:c r="T45" s="2123"/>
      <x:c r="U45" s="2123"/>
      <x:c r="V45" s="2123"/>
      <x:c r="W45" s="2123"/>
      <x:c r="X45" s="2123"/>
      <x:c r="Y45" s="2123"/>
      <x:c r="Z45" s="149"/>
      <x:c r="AA45" s="149"/>
      <x:c r="AB45" s="149"/>
      <x:c r="AC45" s="149"/>
      <x:c r="AD45" s="149"/>
      <x:c r="AE45" s="1368"/>
      <x:c r="AF45" s="149"/>
      <x:c r="AG45" s="149"/>
      <x:c r="AH45" s="149"/>
      <x:c r="AI45" s="149"/>
      <x:c r="AJ45" s="149"/>
      <x:c r="AK45" s="149"/>
      <x:c r="AL45" s="149"/>
      <x:c r="AM45" s="149"/>
      <x:c r="AN45" s="149"/>
      <x:c r="AO45" s="149"/>
      <x:c r="AP45" s="149"/>
      <x:c r="AQ45" s="149"/>
      <x:c r="AR45" s="149"/>
      <x:c r="AS45" s="149"/>
      <x:c r="AT45" s="149"/>
      <x:c r="AU45" s="149"/>
      <x:c r="AV45" s="149"/>
      <x:c r="AW45" s="149"/>
      <x:c r="AX45" s="149"/>
      <x:c r="AY45" s="149"/>
      <x:c r="AZ45" s="149"/>
      <x:c r="BA45" s="149"/>
      <x:c r="BB45" s="149"/>
      <x:c r="BC45" s="149"/>
      <x:c r="BD45" s="149"/>
      <x:c r="BE45" s="149"/>
      <x:c r="BF45" s="149"/>
      <x:c r="BG45" s="149"/>
      <x:c r="BH45" s="149"/>
      <x:c r="BI45" s="149"/>
      <x:c r="BJ45" s="149"/>
      <x:c r="BK45" s="149"/>
      <x:c r="BL45" s="149"/>
      <x:c r="BM45" s="149"/>
      <x:c r="BN45" s="149"/>
      <x:c r="BO45" s="149"/>
      <x:c r="BP45" s="149"/>
      <x:c r="BQ45" s="149"/>
      <x:c r="BR45" s="149"/>
      <x:c r="BS45" s="149"/>
      <x:c r="BT45" s="149"/>
      <x:c r="BU45" s="149"/>
      <x:c r="BV45" s="149"/>
      <x:c r="BW45" s="149"/>
      <x:c r="BX45" s="149"/>
      <x:c r="BY45" s="149"/>
      <x:c r="BZ45" s="149"/>
      <x:c r="CA45" s="149"/>
      <x:c r="CB45" s="149"/>
      <x:c r="CC45" s="149"/>
      <x:c r="CD45" s="149"/>
      <x:c r="CE45" s="149"/>
      <x:c r="CF45" s="149"/>
      <x:c r="CG45" s="149"/>
      <x:c r="CH45" s="149"/>
      <x:c r="CI45" s="149"/>
      <x:c r="CJ45" s="149"/>
      <x:c r="CK45" s="149"/>
      <x:c r="CL45" s="149"/>
      <x:c r="CM45" s="149"/>
      <x:c r="CN45" s="149"/>
      <x:c r="CO45" s="149"/>
      <x:c r="CP45" s="149"/>
      <x:c r="CQ45" s="149"/>
      <x:c r="CR45" s="149"/>
      <x:c r="CS45" s="149"/>
      <x:c r="CT45" s="149"/>
      <x:c r="CU45" s="149"/>
      <x:c r="CV45" s="149"/>
      <x:c r="CW45" s="149"/>
      <x:c r="CX45" s="149"/>
      <x:c r="CY45" s="149"/>
      <x:c r="CZ45" s="149"/>
      <x:c r="DA45" s="149"/>
      <x:c r="DB45" s="149"/>
      <x:c r="DC45" s="149"/>
      <x:c r="DD45" s="149"/>
      <x:c r="DE45" s="149"/>
      <x:c r="DF45" s="149"/>
      <x:c r="DG45" s="149"/>
      <x:c r="DH45" s="149"/>
      <x:c r="DI45" s="149"/>
      <x:c r="DJ45" s="1313"/>
      <x:c r="DK45" s="1313"/>
      <x:c r="DL45" s="1313"/>
      <x:c r="DM45" s="1313"/>
      <x:c r="DN45" s="1313"/>
      <x:c r="DO45" s="1313"/>
      <x:c r="DP45" s="1313"/>
      <x:c r="DQ45" s="1313"/>
      <x:c r="DR45" s="1313"/>
      <x:c r="DS45" s="1313"/>
      <x:c r="DT45" s="1313"/>
      <x:c r="DU45" s="1313"/>
      <x:c r="DV45" s="1313"/>
    </x:row>
    <x:row r="46" ht="15.949999809265137" customHeight="1">
      <x:c r="A46" s="2213" t="str">
        <x:v>VEF API 17.9</x:v>
      </x:c>
      <x:c r="B46" s="2282"/>
      <x:c r="C46" s="2282"/>
      <x:c r="D46" s="2282"/>
      <x:c r="E46" s="3205" t="n">
        <x:v>0.9989</x:v>
      </x:c>
      <x:c r="F46" s="3087"/>
      <x:c r="G46" s="3088" t="str">
        <x:v>Metric Tons</x:v>
      </x:c>
      <x:c r="H46" s="3089"/>
      <x:c r="I46" s="3089"/>
      <x:c r="J46" s="3090"/>
      <x:c r="K46" s="2215" t="n">
        <x:v>0</x:v>
      </x:c>
      <x:c r="L46" s="3206" t="str">
        <x:v>Cubic Meters on board @ 60.0 °F</x:v>
      </x:c>
      <x:c r="M46" s="3207"/>
      <x:c r="N46" s="3207"/>
      <x:c r="O46" s="3208" t="n">
        <x:v>6072.607575552337</x:v>
      </x:c>
      <x:c r="P46" s="3209"/>
      <x:c r="Q46" s="2122"/>
      <x:c r="R46" s="2122"/>
      <x:c r="S46" s="2123"/>
      <x:c r="T46" s="2123"/>
      <x:c r="U46" s="2123"/>
      <x:c r="V46" s="2123"/>
      <x:c r="W46" s="2123"/>
      <x:c r="X46" s="2123"/>
      <x:c r="Y46" s="2123"/>
      <x:c r="Z46" s="149"/>
      <x:c r="AA46" s="149"/>
      <x:c r="AB46" s="149"/>
      <x:c r="AC46" s="149"/>
      <x:c r="AD46" s="149"/>
      <x:c r="AE46" s="1368"/>
      <x:c r="AF46" s="149"/>
      <x:c r="AG46" s="149"/>
      <x:c r="AH46" s="149"/>
      <x:c r="AI46" s="149"/>
      <x:c r="AJ46" s="149"/>
      <x:c r="AK46" s="149"/>
      <x:c r="AL46" s="149"/>
      <x:c r="AM46" s="149"/>
      <x:c r="AN46" s="149"/>
      <x:c r="AO46" s="149"/>
      <x:c r="AP46" s="149"/>
      <x:c r="AQ46" s="149"/>
      <x:c r="AR46" s="149"/>
      <x:c r="AS46" s="149"/>
      <x:c r="AT46" s="149"/>
      <x:c r="AU46" s="149"/>
      <x:c r="AV46" s="149"/>
      <x:c r="AW46" s="149"/>
      <x:c r="AX46" s="149"/>
      <x:c r="AY46" s="149"/>
      <x:c r="AZ46" s="149"/>
      <x:c r="BA46" s="149"/>
      <x:c r="BB46" s="149"/>
      <x:c r="BC46" s="149"/>
      <x:c r="BD46" s="149"/>
      <x:c r="BE46" s="149"/>
      <x:c r="BF46" s="149"/>
      <x:c r="BG46" s="149"/>
      <x:c r="BH46" s="149"/>
      <x:c r="BI46" s="149"/>
      <x:c r="BJ46" s="149"/>
      <x:c r="BK46" s="149"/>
      <x:c r="BL46" s="149"/>
      <x:c r="BM46" s="149"/>
      <x:c r="BN46" s="149"/>
      <x:c r="BO46" s="149"/>
      <x:c r="BP46" s="149"/>
      <x:c r="BQ46" s="149"/>
      <x:c r="BR46" s="149"/>
      <x:c r="BS46" s="149"/>
      <x:c r="BT46" s="149"/>
      <x:c r="BU46" s="149"/>
      <x:c r="BV46" s="149"/>
      <x:c r="BW46" s="149"/>
      <x:c r="BX46" s="149"/>
      <x:c r="BY46" s="149"/>
      <x:c r="BZ46" s="149"/>
      <x:c r="CA46" s="149"/>
      <x:c r="CB46" s="149"/>
      <x:c r="CC46" s="149"/>
      <x:c r="CD46" s="149"/>
      <x:c r="CE46" s="149"/>
      <x:c r="CF46" s="149"/>
      <x:c r="CG46" s="149"/>
      <x:c r="CH46" s="149"/>
      <x:c r="CI46" s="149"/>
      <x:c r="CJ46" s="149"/>
      <x:c r="CK46" s="149"/>
      <x:c r="CL46" s="149"/>
      <x:c r="CM46" s="149"/>
      <x:c r="CN46" s="149"/>
      <x:c r="CO46" s="149"/>
      <x:c r="CP46" s="149"/>
      <x:c r="CQ46" s="149"/>
      <x:c r="CR46" s="149"/>
      <x:c r="CS46" s="149"/>
      <x:c r="CT46" s="149"/>
      <x:c r="CU46" s="149"/>
      <x:c r="CV46" s="149"/>
      <x:c r="CW46" s="149"/>
      <x:c r="CX46" s="149"/>
      <x:c r="CY46" s="149"/>
      <x:c r="CZ46" s="149"/>
      <x:c r="DA46" s="149"/>
      <x:c r="DB46" s="149"/>
      <x:c r="DC46" s="149"/>
      <x:c r="DD46" s="149"/>
      <x:c r="DE46" s="149"/>
      <x:c r="DF46" s="149"/>
      <x:c r="DG46" s="149"/>
      <x:c r="DH46" s="149"/>
      <x:c r="DI46" s="149"/>
      <x:c r="DJ46" s="1313"/>
      <x:c r="DK46" s="1313"/>
      <x:c r="DL46" s="1313"/>
      <x:c r="DM46" s="1313"/>
      <x:c r="DN46" s="1313"/>
      <x:c r="DO46" s="1313"/>
      <x:c r="DP46" s="1313"/>
      <x:c r="DQ46" s="1313"/>
      <x:c r="DR46" s="1313"/>
      <x:c r="DS46" s="1313"/>
      <x:c r="DT46" s="1313"/>
      <x:c r="DU46" s="1313"/>
      <x:c r="DV46" s="1313"/>
    </x:row>
    <x:row r="47" ht="15.949999809265137" customHeight="1">
      <x:c r="A47" s="2210" t="str">
        <x:v>G.S.V. @ 60°F with VEF Disch.</x:v>
      </x:c>
      <x:c r="B47" s="2280"/>
      <x:c r="C47" s="2280"/>
      <x:c r="D47" s="2280"/>
      <x:c r="E47" s="3210" t="n">
        <x:v>0</x:v>
      </x:c>
      <x:c r="F47" s="3097"/>
      <x:c r="G47" s="3098" t="str">
        <x:v>Cubic Meters @ 60.0°F</x:v>
      </x:c>
      <x:c r="H47" s="3099"/>
      <x:c r="I47" s="3099"/>
      <x:c r="J47" s="3100"/>
      <x:c r="K47" s="2212" t="n">
        <x:v>0</x:v>
      </x:c>
      <x:c r="L47" s="3211" t="str">
        <x:v>UTI / MMC TAPE ID</x:v>
      </x:c>
      <x:c r="M47" s="3212"/>
      <x:c r="N47" s="3213" t="n">
        <x:v>6647</x:v>
      </x:c>
      <x:c r="O47" s="3214"/>
      <x:c r="P47" s="3215"/>
      <x:c r="Q47" s="2122"/>
      <x:c r="R47" s="2122"/>
      <x:c r="S47" s="2123"/>
      <x:c r="T47" s="2123"/>
      <x:c r="U47" s="2123"/>
      <x:c r="V47" s="2123"/>
      <x:c r="W47" s="2123"/>
      <x:c r="X47" s="2123"/>
      <x:c r="Y47" s="2123"/>
      <x:c r="Z47" s="149"/>
      <x:c r="AA47" s="149"/>
      <x:c r="AB47" s="149"/>
      <x:c r="AC47" s="149"/>
      <x:c r="AD47" s="149"/>
      <x:c r="AE47" s="1368"/>
      <x:c r="AF47" s="149"/>
      <x:c r="AG47" s="149"/>
      <x:c r="AH47" s="149"/>
      <x:c r="AI47" s="149"/>
      <x:c r="AJ47" s="149"/>
      <x:c r="AK47" s="149"/>
      <x:c r="AL47" s="149"/>
      <x:c r="AM47" s="149"/>
      <x:c r="AN47" s="149"/>
      <x:c r="AO47" s="149"/>
      <x:c r="AP47" s="149"/>
      <x:c r="AQ47" s="149"/>
      <x:c r="AR47" s="149"/>
      <x:c r="AS47" s="149"/>
      <x:c r="AT47" s="149"/>
      <x:c r="AU47" s="149"/>
      <x:c r="AV47" s="149"/>
      <x:c r="AW47" s="149"/>
      <x:c r="AX47" s="149"/>
      <x:c r="AY47" s="149"/>
      <x:c r="AZ47" s="149"/>
      <x:c r="BA47" s="149"/>
      <x:c r="BB47" s="149"/>
      <x:c r="BC47" s="149"/>
      <x:c r="BD47" s="149"/>
      <x:c r="BE47" s="149"/>
      <x:c r="BF47" s="149"/>
      <x:c r="BG47" s="149"/>
      <x:c r="BH47" s="149"/>
      <x:c r="BI47" s="149"/>
      <x:c r="BJ47" s="149"/>
      <x:c r="BK47" s="149"/>
      <x:c r="BL47" s="149"/>
      <x:c r="BM47" s="149"/>
      <x:c r="BN47" s="149"/>
      <x:c r="BO47" s="149"/>
      <x:c r="BP47" s="149"/>
      <x:c r="BQ47" s="149"/>
      <x:c r="BR47" s="149"/>
      <x:c r="BS47" s="149"/>
      <x:c r="BT47" s="149"/>
      <x:c r="BU47" s="149"/>
      <x:c r="BV47" s="149"/>
      <x:c r="BW47" s="149"/>
      <x:c r="BX47" s="149"/>
      <x:c r="BY47" s="149"/>
      <x:c r="BZ47" s="149"/>
      <x:c r="CA47" s="149"/>
      <x:c r="CB47" s="149"/>
      <x:c r="CC47" s="149"/>
      <x:c r="CD47" s="149"/>
      <x:c r="CE47" s="149"/>
      <x:c r="CF47" s="149"/>
      <x:c r="CG47" s="149"/>
      <x:c r="CH47" s="149"/>
      <x:c r="CI47" s="149"/>
      <x:c r="CJ47" s="149"/>
      <x:c r="CK47" s="149"/>
      <x:c r="CL47" s="149"/>
      <x:c r="CM47" s="149"/>
      <x:c r="CN47" s="149"/>
      <x:c r="CO47" s="149"/>
      <x:c r="CP47" s="149"/>
      <x:c r="CQ47" s="149"/>
      <x:c r="CR47" s="149"/>
      <x:c r="CS47" s="149"/>
      <x:c r="CT47" s="149"/>
      <x:c r="CU47" s="149"/>
      <x:c r="CV47" s="149"/>
      <x:c r="CW47" s="149"/>
      <x:c r="CX47" s="149"/>
      <x:c r="CY47" s="149"/>
      <x:c r="CZ47" s="149"/>
      <x:c r="DA47" s="149"/>
      <x:c r="DB47" s="149"/>
      <x:c r="DC47" s="149"/>
      <x:c r="DD47" s="149"/>
      <x:c r="DE47" s="149"/>
      <x:c r="DF47" s="149"/>
      <x:c r="DG47" s="149"/>
      <x:c r="DH47" s="149"/>
      <x:c r="DI47" s="149"/>
      <x:c r="DJ47" s="1313"/>
      <x:c r="DK47" s="1313"/>
      <x:c r="DL47" s="1313"/>
      <x:c r="DM47" s="1313"/>
      <x:c r="DN47" s="1313"/>
      <x:c r="DO47" s="1313"/>
      <x:c r="DP47" s="1313"/>
      <x:c r="DQ47" s="1313"/>
      <x:c r="DR47" s="1313"/>
      <x:c r="DS47" s="1313"/>
      <x:c r="DT47" s="1313"/>
      <x:c r="DU47" s="1313"/>
      <x:c r="DV47" s="1313"/>
    </x:row>
    <x:row r="48" ht="15.949999809265137" customHeight="1">
      <x:c r="A48" s="2274"/>
      <x:c r="B48" s="2275"/>
      <x:c r="C48" s="2275"/>
      <x:c r="D48" s="2275"/>
      <x:c r="E48" s="2276"/>
      <x:c r="F48" s="2277"/>
      <x:c r="G48" s="2277"/>
      <x:c r="H48" s="2278"/>
      <x:c r="I48" s="2278"/>
      <x:c r="J48" s="2278"/>
      <x:c r="K48" s="2279"/>
      <x:c r="L48" s="3101" t="str">
        <x:v>CALIBRATION DATE</x:v>
      </x:c>
      <x:c r="M48" s="3102"/>
      <x:c r="N48" s="3103" t="n">
        <x:v>43607</x:v>
      </x:c>
      <x:c r="O48" s="3104"/>
      <x:c r="P48" s="3105"/>
      <x:c r="Q48" s="2122"/>
      <x:c r="R48" s="2122"/>
      <x:c r="S48" s="2123"/>
      <x:c r="T48" s="2123"/>
      <x:c r="U48" s="2123"/>
      <x:c r="V48" s="2123"/>
      <x:c r="W48" s="2123"/>
      <x:c r="X48" s="2123"/>
      <x:c r="Y48" s="2123"/>
      <x:c r="Z48" s="149"/>
      <x:c r="AA48" s="149"/>
      <x:c r="AB48" s="149"/>
      <x:c r="AC48" s="149"/>
      <x:c r="AD48" s="149"/>
      <x:c r="AE48" s="1368"/>
      <x:c r="AF48" s="149"/>
      <x:c r="AG48" s="149"/>
      <x:c r="AH48" s="149"/>
      <x:c r="AI48" s="149"/>
      <x:c r="AJ48" s="149"/>
      <x:c r="AK48" s="149"/>
      <x:c r="AL48" s="149"/>
      <x:c r="AM48" s="149"/>
      <x:c r="AN48" s="149"/>
      <x:c r="AO48" s="149"/>
      <x:c r="AP48" s="149"/>
      <x:c r="AQ48" s="149"/>
      <x:c r="AR48" s="149"/>
      <x:c r="AS48" s="149"/>
      <x:c r="AT48" s="149"/>
      <x:c r="AU48" s="149"/>
      <x:c r="AV48" s="149"/>
      <x:c r="AW48" s="149"/>
      <x:c r="AX48" s="149"/>
      <x:c r="AY48" s="149"/>
      <x:c r="AZ48" s="149"/>
      <x:c r="BA48" s="149"/>
      <x:c r="BB48" s="149"/>
      <x:c r="BC48" s="149"/>
      <x:c r="BD48" s="149"/>
      <x:c r="BE48" s="149"/>
      <x:c r="BF48" s="149"/>
      <x:c r="BG48" s="149"/>
      <x:c r="BH48" s="149"/>
      <x:c r="BI48" s="149"/>
      <x:c r="BJ48" s="149"/>
      <x:c r="BK48" s="149"/>
      <x:c r="BL48" s="149"/>
      <x:c r="BM48" s="149"/>
      <x:c r="BN48" s="149"/>
      <x:c r="BO48" s="149"/>
      <x:c r="BP48" s="149"/>
      <x:c r="BQ48" s="149"/>
      <x:c r="BR48" s="149"/>
      <x:c r="BS48" s="149"/>
      <x:c r="BT48" s="149"/>
      <x:c r="BU48" s="149"/>
      <x:c r="BV48" s="149"/>
      <x:c r="BW48" s="149"/>
      <x:c r="BX48" s="149"/>
      <x:c r="BY48" s="149"/>
      <x:c r="BZ48" s="149"/>
      <x:c r="CA48" s="149"/>
      <x:c r="CB48" s="149"/>
      <x:c r="CC48" s="149"/>
      <x:c r="CD48" s="149"/>
      <x:c r="CE48" s="149"/>
      <x:c r="CF48" s="149"/>
      <x:c r="CG48" s="149"/>
      <x:c r="CH48" s="149"/>
      <x:c r="CI48" s="149"/>
      <x:c r="CJ48" s="149"/>
      <x:c r="CK48" s="149"/>
      <x:c r="CL48" s="149"/>
      <x:c r="CM48" s="149"/>
      <x:c r="CN48" s="149"/>
      <x:c r="CO48" s="149"/>
      <x:c r="CP48" s="149"/>
      <x:c r="CQ48" s="149"/>
      <x:c r="CR48" s="149"/>
      <x:c r="CS48" s="149"/>
      <x:c r="CT48" s="149"/>
      <x:c r="CU48" s="149"/>
      <x:c r="CV48" s="149"/>
      <x:c r="CW48" s="149"/>
      <x:c r="CX48" s="149"/>
      <x:c r="CY48" s="149"/>
      <x:c r="CZ48" s="149"/>
      <x:c r="DA48" s="149"/>
      <x:c r="DB48" s="149"/>
      <x:c r="DC48" s="149"/>
      <x:c r="DD48" s="149"/>
      <x:c r="DE48" s="149"/>
      <x:c r="DF48" s="149"/>
      <x:c r="DG48" s="149"/>
      <x:c r="DH48" s="149"/>
      <x:c r="DI48" s="149"/>
      <x:c r="DJ48" s="1313"/>
      <x:c r="DK48" s="1313"/>
      <x:c r="DL48" s="1313"/>
      <x:c r="DM48" s="1313"/>
      <x:c r="DN48" s="1313"/>
      <x:c r="DO48" s="1313"/>
      <x:c r="DP48" s="1313"/>
      <x:c r="DQ48" s="1313"/>
      <x:c r="DR48" s="1313"/>
      <x:c r="DS48" s="1313"/>
      <x:c r="DT48" s="1313"/>
      <x:c r="DU48" s="1313"/>
      <x:c r="DV48" s="1313"/>
    </x:row>
    <x:row r="49" ht="15.75" customHeight="1">
      <x:c r="A49" s="2291"/>
      <x:c r="B49" s="2291"/>
      <x:c r="C49" s="2291"/>
      <x:c r="D49" s="2291"/>
      <x:c r="E49" s="2292"/>
      <x:c r="F49" s="2292"/>
      <x:c r="G49" s="2292"/>
      <x:c r="H49" s="2292"/>
      <x:c r="I49" s="2293"/>
      <x:c r="J49" s="2294"/>
      <x:c r="K49" s="2293"/>
      <x:c r="L49" s="2293"/>
      <x:c r="M49" s="2292"/>
      <x:c r="N49" s="2292"/>
      <x:c r="O49" s="2292"/>
      <x:c r="P49" s="2292"/>
      <x:c r="Q49" s="2116"/>
      <x:c r="R49" s="2116"/>
      <x:c r="S49" s="2117"/>
      <x:c r="T49" s="2117"/>
      <x:c r="U49" s="2117"/>
      <x:c r="V49" s="2117"/>
      <x:c r="W49" s="2117"/>
      <x:c r="X49" s="2117"/>
      <x:c r="Y49" s="2117"/>
      <x:c r="Z49" s="149"/>
      <x:c r="AA49" s="149"/>
      <x:c r="AB49" s="149"/>
      <x:c r="AC49" s="149"/>
      <x:c r="AD49" s="149"/>
      <x:c r="AE49" s="1368"/>
      <x:c r="AF49" s="149"/>
      <x:c r="AG49" s="149"/>
      <x:c r="AH49" s="149"/>
      <x:c r="AI49" s="149"/>
      <x:c r="AJ49" s="149"/>
      <x:c r="AK49" s="149"/>
      <x:c r="AL49" s="149"/>
      <x:c r="AM49" s="149"/>
      <x:c r="AN49" s="149"/>
      <x:c r="AO49" s="149"/>
      <x:c r="AP49" s="149"/>
      <x:c r="AQ49" s="149"/>
      <x:c r="AR49" s="149"/>
      <x:c r="AS49" s="149"/>
      <x:c r="AT49" s="149"/>
      <x:c r="AU49" s="149"/>
      <x:c r="AV49" s="149"/>
      <x:c r="AW49" s="149"/>
      <x:c r="AX49" s="149"/>
      <x:c r="AY49" s="149"/>
      <x:c r="AZ49" s="149"/>
      <x:c r="BA49" s="149"/>
      <x:c r="BB49" s="149"/>
      <x:c r="BC49" s="149"/>
      <x:c r="BD49" s="149"/>
      <x:c r="BE49" s="149"/>
      <x:c r="BF49" s="149"/>
      <x:c r="BG49" s="149"/>
      <x:c r="BH49" s="149"/>
      <x:c r="BI49" s="149"/>
      <x:c r="BJ49" s="149"/>
      <x:c r="BK49" s="149"/>
      <x:c r="BL49" s="149"/>
      <x:c r="BM49" s="149"/>
      <x:c r="BN49" s="149"/>
      <x:c r="BO49" s="149"/>
      <x:c r="BP49" s="149"/>
      <x:c r="BQ49" s="149"/>
      <x:c r="BR49" s="149"/>
      <x:c r="BS49" s="149"/>
      <x:c r="BT49" s="149"/>
      <x:c r="BU49" s="149"/>
      <x:c r="BV49" s="149"/>
      <x:c r="BW49" s="149"/>
      <x:c r="BX49" s="149"/>
      <x:c r="BY49" s="149"/>
      <x:c r="BZ49" s="149"/>
      <x:c r="CA49" s="149"/>
      <x:c r="CB49" s="149"/>
      <x:c r="CC49" s="149"/>
      <x:c r="CD49" s="149"/>
      <x:c r="CE49" s="149"/>
      <x:c r="CF49" s="149"/>
      <x:c r="CG49" s="149"/>
      <x:c r="CH49" s="149"/>
      <x:c r="CI49" s="149"/>
      <x:c r="CJ49" s="149"/>
      <x:c r="CK49" s="149"/>
      <x:c r="CL49" s="149"/>
      <x:c r="CM49" s="149"/>
      <x:c r="CN49" s="149"/>
      <x:c r="CO49" s="149"/>
      <x:c r="CP49" s="149"/>
      <x:c r="CQ49" s="149"/>
      <x:c r="CR49" s="149"/>
      <x:c r="CS49" s="149"/>
      <x:c r="CT49" s="149"/>
      <x:c r="CU49" s="149"/>
      <x:c r="CV49" s="149"/>
      <x:c r="CW49" s="149"/>
      <x:c r="CX49" s="149"/>
      <x:c r="CY49" s="149"/>
      <x:c r="CZ49" s="149"/>
      <x:c r="DA49" s="149"/>
      <x:c r="DB49" s="149"/>
      <x:c r="DC49" s="149"/>
      <x:c r="DD49" s="149"/>
      <x:c r="DE49" s="149"/>
      <x:c r="DF49" s="149"/>
      <x:c r="DG49" s="149"/>
      <x:c r="DH49" s="149"/>
      <x:c r="DI49" s="149"/>
      <x:c r="DJ49" s="1313"/>
      <x:c r="DK49" s="1313"/>
      <x:c r="DL49" s="1313"/>
      <x:c r="DM49" s="1313"/>
      <x:c r="DN49" s="1313"/>
      <x:c r="DO49" s="1313"/>
      <x:c r="DP49" s="1313"/>
      <x:c r="DQ49" s="1313"/>
      <x:c r="DR49" s="1313"/>
      <x:c r="DS49" s="1313"/>
      <x:c r="DT49" s="1313"/>
      <x:c r="DU49" s="1313"/>
      <x:c r="DV49" s="1313"/>
    </x:row>
    <x:row r="50" ht="15" customHeight="1">
      <x:c r="A50" s="3081" t="str">
        <x:v>REMARKS:</x:v>
      </x:c>
      <x:c r="B50" s="3081"/>
      <x:c r="C50" s="3081"/>
      <x:c r="D50" s="3081"/>
      <x:c r="E50" s="304" t="str">
        <x:v>Vessel equipment used</x:v>
      </x:c>
      <x:c r="F50" s="304"/>
      <x:c r="G50" s="304"/>
      <x:c r="H50" s="304"/>
      <x:c r="I50" s="304"/>
      <x:c r="J50" s="304"/>
      <x:c r="K50" s="304"/>
      <x:c r="L50" s="304"/>
      <x:c r="M50" s="304"/>
      <x:c r="N50" s="304"/>
      <x:c r="O50" s="304"/>
      <x:c r="P50" s="304"/>
      <x:c r="Q50" s="2116"/>
      <x:c r="R50" s="2116"/>
      <x:c r="S50" s="2116"/>
      <x:c r="T50" s="2116"/>
      <x:c r="U50" s="2116"/>
      <x:c r="V50" s="2116"/>
      <x:c r="W50" s="2116"/>
      <x:c r="X50" s="2116"/>
      <x:c r="Y50" s="2116"/>
      <x:c r="Z50" s="149"/>
      <x:c r="AA50" s="149"/>
      <x:c r="AB50" s="149"/>
      <x:c r="AC50" s="149"/>
      <x:c r="AD50" s="149"/>
      <x:c r="AE50" s="1368"/>
      <x:c r="AF50" s="149"/>
      <x:c r="AG50" s="149"/>
      <x:c r="AH50" s="149"/>
      <x:c r="AI50" s="149"/>
      <x:c r="AJ50" s="149"/>
      <x:c r="AK50" s="149"/>
      <x:c r="AL50" s="149"/>
      <x:c r="AM50" s="149"/>
      <x:c r="AN50" s="149"/>
      <x:c r="AO50" s="149"/>
      <x:c r="AP50" s="149"/>
      <x:c r="AQ50" s="149"/>
      <x:c r="AR50" s="149"/>
      <x:c r="AS50" s="149"/>
      <x:c r="AT50" s="149"/>
      <x:c r="AU50" s="149"/>
      <x:c r="AV50" s="149"/>
      <x:c r="AW50" s="149"/>
      <x:c r="AX50" s="149"/>
      <x:c r="AY50" s="149"/>
      <x:c r="AZ50" s="149"/>
      <x:c r="BA50" s="149"/>
      <x:c r="BB50" s="149"/>
      <x:c r="BC50" s="149"/>
      <x:c r="BD50" s="149"/>
      <x:c r="BE50" s="149"/>
      <x:c r="BF50" s="149"/>
      <x:c r="BG50" s="149"/>
      <x:c r="BH50" s="149"/>
      <x:c r="BI50" s="149"/>
      <x:c r="BJ50" s="149"/>
      <x:c r="BK50" s="149"/>
      <x:c r="BL50" s="149"/>
      <x:c r="BM50" s="149"/>
      <x:c r="BN50" s="149"/>
      <x:c r="BO50" s="149"/>
      <x:c r="BP50" s="149"/>
      <x:c r="BQ50" s="149"/>
      <x:c r="BR50" s="149"/>
      <x:c r="BS50" s="149"/>
      <x:c r="BT50" s="149"/>
      <x:c r="BU50" s="149"/>
      <x:c r="BV50" s="149"/>
      <x:c r="BW50" s="149"/>
      <x:c r="BX50" s="149"/>
      <x:c r="BY50" s="149"/>
      <x:c r="BZ50" s="149"/>
      <x:c r="CA50" s="149"/>
      <x:c r="CB50" s="149"/>
      <x:c r="CC50" s="149"/>
      <x:c r="CD50" s="149"/>
      <x:c r="CE50" s="149"/>
      <x:c r="CF50" s="149"/>
      <x:c r="CG50" s="149"/>
      <x:c r="CH50" s="149"/>
      <x:c r="CI50" s="149"/>
      <x:c r="CJ50" s="149"/>
      <x:c r="CK50" s="149"/>
      <x:c r="CL50" s="149"/>
      <x:c r="CM50" s="149"/>
      <x:c r="CN50" s="149"/>
      <x:c r="CO50" s="149"/>
      <x:c r="CP50" s="149"/>
      <x:c r="CQ50" s="149"/>
      <x:c r="CR50" s="149"/>
      <x:c r="CS50" s="149"/>
      <x:c r="CT50" s="149"/>
      <x:c r="CU50" s="149"/>
      <x:c r="CV50" s="149"/>
      <x:c r="CW50" s="149"/>
      <x:c r="CX50" s="149"/>
      <x:c r="CY50" s="149"/>
      <x:c r="CZ50" s="149"/>
      <x:c r="DA50" s="149"/>
      <x:c r="DB50" s="149"/>
      <x:c r="DC50" s="149"/>
      <x:c r="DD50" s="149"/>
      <x:c r="DE50" s="149"/>
      <x:c r="DF50" s="149"/>
      <x:c r="DG50" s="149"/>
      <x:c r="DH50" s="149"/>
      <x:c r="DI50" s="149"/>
      <x:c r="DJ50" s="1313"/>
      <x:c r="DK50" s="1313"/>
      <x:c r="DL50" s="1313"/>
      <x:c r="DM50" s="1313"/>
      <x:c r="DN50" s="1313"/>
      <x:c r="DO50" s="1313"/>
      <x:c r="DP50" s="1313"/>
      <x:c r="DQ50" s="1313"/>
      <x:c r="DR50" s="1313"/>
      <x:c r="DS50" s="1313"/>
      <x:c r="DT50" s="1313"/>
      <x:c r="DU50" s="1313"/>
      <x:c r="DV50" s="1313"/>
    </x:row>
    <x:row r="51" ht="15" customHeight="1">
      <x:c r="A51" s="305"/>
      <x:c r="B51" s="306"/>
      <x:c r="C51" s="306"/>
      <x:c r="D51" s="306"/>
      <x:c r="E51" s="1628" t="str">
        <x:v>During ullage reading vessel was rolling and pitching</x:v>
      </x:c>
      <x:c r="F51" s="1628"/>
      <x:c r="G51" s="1628"/>
      <x:c r="H51" s="1628"/>
      <x:c r="I51" s="1628"/>
      <x:c r="J51" s="1628"/>
      <x:c r="K51" s="1628"/>
      <x:c r="L51" s="1628"/>
      <x:c r="M51" s="1628"/>
      <x:c r="N51" s="1628"/>
      <x:c r="O51" s="1628"/>
      <x:c r="P51" s="1628"/>
      <x:c r="Q51" s="2116"/>
      <x:c r="R51" s="2116"/>
      <x:c r="S51" s="2135"/>
      <x:c r="T51" s="2116"/>
      <x:c r="U51" s="2116"/>
      <x:c r="V51" s="2116"/>
      <x:c r="W51" s="2116"/>
      <x:c r="X51" s="2116"/>
      <x:c r="Y51" s="2116"/>
      <x:c r="Z51" s="149"/>
      <x:c r="AA51" s="149"/>
      <x:c r="AB51" s="149"/>
      <x:c r="AC51" s="149"/>
      <x:c r="AD51" s="149"/>
      <x:c r="AE51" s="1368"/>
      <x:c r="AF51" s="149"/>
      <x:c r="AG51" s="149"/>
      <x:c r="AH51" s="149"/>
      <x:c r="AI51" s="149"/>
      <x:c r="AJ51" s="149"/>
      <x:c r="AK51" s="149"/>
      <x:c r="AL51" s="149"/>
      <x:c r="AM51" s="149"/>
      <x:c r="AN51" s="149"/>
      <x:c r="AO51" s="149"/>
      <x:c r="AP51" s="149"/>
      <x:c r="AQ51" s="149"/>
      <x:c r="AR51" s="149"/>
      <x:c r="AS51" s="149"/>
      <x:c r="AT51" s="149"/>
      <x:c r="AU51" s="149"/>
      <x:c r="AV51" s="149"/>
      <x:c r="AW51" s="149"/>
      <x:c r="AX51" s="149"/>
      <x:c r="AY51" s="149"/>
      <x:c r="AZ51" s="149"/>
      <x:c r="BA51" s="149"/>
      <x:c r="BB51" s="149"/>
      <x:c r="BC51" s="149"/>
      <x:c r="BD51" s="149"/>
      <x:c r="BE51" s="149"/>
      <x:c r="BF51" s="149"/>
      <x:c r="BG51" s="149"/>
      <x:c r="BH51" s="149"/>
      <x:c r="BI51" s="149"/>
      <x:c r="BJ51" s="149"/>
      <x:c r="BK51" s="149"/>
      <x:c r="BL51" s="149"/>
      <x:c r="BM51" s="149"/>
      <x:c r="BN51" s="149"/>
      <x:c r="BO51" s="149"/>
      <x:c r="BP51" s="149"/>
      <x:c r="BQ51" s="149"/>
      <x:c r="BR51" s="149"/>
      <x:c r="BS51" s="149"/>
      <x:c r="BT51" s="149"/>
      <x:c r="BU51" s="149"/>
      <x:c r="BV51" s="149"/>
      <x:c r="BW51" s="149"/>
      <x:c r="BX51" s="149"/>
      <x:c r="BY51" s="149"/>
      <x:c r="BZ51" s="149"/>
      <x:c r="CA51" s="149"/>
      <x:c r="CB51" s="149"/>
      <x:c r="CC51" s="149"/>
      <x:c r="CD51" s="149"/>
      <x:c r="CE51" s="149"/>
      <x:c r="CF51" s="149"/>
      <x:c r="CG51" s="149"/>
      <x:c r="CH51" s="149"/>
      <x:c r="CI51" s="149"/>
      <x:c r="CJ51" s="149"/>
      <x:c r="CK51" s="149"/>
      <x:c r="CL51" s="149"/>
      <x:c r="CM51" s="149"/>
      <x:c r="CN51" s="149"/>
      <x:c r="CO51" s="149"/>
      <x:c r="CP51" s="149"/>
      <x:c r="CQ51" s="149"/>
      <x:c r="CR51" s="149"/>
      <x:c r="CS51" s="149"/>
      <x:c r="CT51" s="149"/>
      <x:c r="CU51" s="149"/>
      <x:c r="CV51" s="149"/>
      <x:c r="CW51" s="149"/>
      <x:c r="CX51" s="149"/>
      <x:c r="CY51" s="149"/>
      <x:c r="CZ51" s="149"/>
      <x:c r="DA51" s="149"/>
      <x:c r="DB51" s="149"/>
      <x:c r="DC51" s="149"/>
      <x:c r="DD51" s="149"/>
      <x:c r="DE51" s="149"/>
      <x:c r="DF51" s="149"/>
      <x:c r="DG51" s="149"/>
      <x:c r="DH51" s="149"/>
      <x:c r="DI51" s="149"/>
      <x:c r="DJ51" s="1313"/>
      <x:c r="DK51" s="1313"/>
      <x:c r="DL51" s="1313"/>
      <x:c r="DM51" s="1313"/>
      <x:c r="DN51" s="1313"/>
      <x:c r="DO51" s="1313"/>
      <x:c r="DP51" s="1313"/>
      <x:c r="DQ51" s="1313"/>
      <x:c r="DR51" s="1313"/>
      <x:c r="DS51" s="1313"/>
      <x:c r="DT51" s="1313"/>
      <x:c r="DU51" s="1313"/>
      <x:c r="DV51" s="1313"/>
    </x:row>
    <x:row r="52" ht="15" customHeight="1">
      <x:c r="A52" s="305"/>
      <x:c r="B52" s="306"/>
      <x:c r="C52" s="306"/>
      <x:c r="D52" s="306"/>
      <x:c r="E52" s="1628"/>
      <x:c r="F52" s="1628"/>
      <x:c r="G52" s="1628"/>
      <x:c r="H52" s="1628"/>
      <x:c r="I52" s="1628"/>
      <x:c r="J52" s="1628"/>
      <x:c r="K52" s="1628"/>
      <x:c r="L52" s="1628"/>
      <x:c r="M52" s="1628"/>
      <x:c r="N52" s="1628"/>
      <x:c r="O52" s="1628"/>
      <x:c r="P52" s="1628"/>
      <x:c r="Q52" s="2116"/>
      <x:c r="R52" s="2116"/>
      <x:c r="S52" s="2135"/>
      <x:c r="T52" s="2116"/>
      <x:c r="U52" s="2116"/>
      <x:c r="V52" s="2116"/>
      <x:c r="W52" s="2116"/>
      <x:c r="X52" s="2116"/>
      <x:c r="Y52" s="2116"/>
      <x:c r="Z52" s="149"/>
      <x:c r="AA52" s="149"/>
      <x:c r="AB52" s="149"/>
      <x:c r="AC52" s="149"/>
      <x:c r="AD52" s="149"/>
      <x:c r="AE52" s="1368"/>
      <x:c r="AF52" s="149"/>
      <x:c r="AG52" s="149"/>
      <x:c r="AH52" s="149"/>
      <x:c r="AI52" s="149"/>
      <x:c r="AJ52" s="149"/>
      <x:c r="AK52" s="149"/>
      <x:c r="AL52" s="149"/>
      <x:c r="AM52" s="149"/>
      <x:c r="AN52" s="149"/>
      <x:c r="AO52" s="149"/>
      <x:c r="AP52" s="149"/>
      <x:c r="AQ52" s="149"/>
      <x:c r="AR52" s="149"/>
      <x:c r="AS52" s="149"/>
      <x:c r="AT52" s="149"/>
      <x:c r="AU52" s="149"/>
      <x:c r="AV52" s="149"/>
      <x:c r="AW52" s="149"/>
      <x:c r="AX52" s="149"/>
      <x:c r="AY52" s="149"/>
      <x:c r="AZ52" s="149"/>
      <x:c r="BA52" s="149"/>
      <x:c r="BB52" s="149"/>
      <x:c r="BC52" s="149"/>
      <x:c r="BD52" s="149"/>
      <x:c r="BE52" s="149"/>
      <x:c r="BF52" s="149"/>
      <x:c r="BG52" s="149"/>
      <x:c r="BH52" s="149"/>
      <x:c r="BI52" s="149"/>
      <x:c r="BJ52" s="149"/>
      <x:c r="BK52" s="149"/>
      <x:c r="BL52" s="149"/>
      <x:c r="BM52" s="149"/>
      <x:c r="BN52" s="149"/>
      <x:c r="BO52" s="149"/>
      <x:c r="BP52" s="149"/>
      <x:c r="BQ52" s="149"/>
      <x:c r="BR52" s="149"/>
      <x:c r="BS52" s="149"/>
      <x:c r="BT52" s="149"/>
      <x:c r="BU52" s="149"/>
      <x:c r="BV52" s="149"/>
      <x:c r="BW52" s="149"/>
      <x:c r="BX52" s="149"/>
      <x:c r="BY52" s="149"/>
      <x:c r="BZ52" s="149"/>
      <x:c r="CA52" s="149"/>
      <x:c r="CB52" s="149"/>
      <x:c r="CC52" s="149"/>
      <x:c r="CD52" s="149"/>
      <x:c r="CE52" s="149"/>
      <x:c r="CF52" s="149"/>
      <x:c r="CG52" s="149"/>
      <x:c r="CH52" s="149"/>
      <x:c r="CI52" s="149"/>
      <x:c r="CJ52" s="149"/>
      <x:c r="CK52" s="149"/>
      <x:c r="CL52" s="149"/>
      <x:c r="CM52" s="149"/>
      <x:c r="CN52" s="149"/>
      <x:c r="CO52" s="149"/>
      <x:c r="CP52" s="149"/>
      <x:c r="CQ52" s="149"/>
      <x:c r="CR52" s="149"/>
      <x:c r="CS52" s="149"/>
      <x:c r="CT52" s="149"/>
      <x:c r="CU52" s="149"/>
      <x:c r="CV52" s="149"/>
      <x:c r="CW52" s="149"/>
      <x:c r="CX52" s="149"/>
      <x:c r="CY52" s="149"/>
      <x:c r="CZ52" s="149"/>
      <x:c r="DA52" s="149"/>
      <x:c r="DB52" s="149"/>
      <x:c r="DC52" s="149"/>
      <x:c r="DD52" s="149"/>
      <x:c r="DE52" s="149"/>
      <x:c r="DF52" s="149"/>
      <x:c r="DG52" s="149"/>
      <x:c r="DH52" s="149"/>
      <x:c r="DI52" s="149"/>
      <x:c r="DJ52" s="1313"/>
      <x:c r="DK52" s="1313"/>
      <x:c r="DL52" s="1313"/>
      <x:c r="DM52" s="1313"/>
      <x:c r="DN52" s="1313"/>
      <x:c r="DO52" s="1313"/>
      <x:c r="DP52" s="1313"/>
      <x:c r="DQ52" s="1313"/>
      <x:c r="DR52" s="1313"/>
      <x:c r="DS52" s="1313"/>
      <x:c r="DT52" s="1313"/>
      <x:c r="DU52" s="1313"/>
      <x:c r="DV52" s="1313"/>
    </x:row>
    <x:row r="53" ht="15" hidden="1" customHeight="1">
      <x:c r="A53" s="307"/>
      <x:c r="B53" s="308"/>
      <x:c r="C53" s="308"/>
      <x:c r="D53" s="308"/>
      <x:c r="E53" s="308"/>
      <x:c r="F53" s="308"/>
      <x:c r="G53" s="308"/>
      <x:c r="H53" s="308"/>
      <x:c r="I53" s="308"/>
      <x:c r="J53" s="308"/>
      <x:c r="K53" s="308"/>
      <x:c r="L53" s="308"/>
      <x:c r="M53" s="308"/>
      <x:c r="N53" s="308"/>
      <x:c r="O53" s="308"/>
      <x:c r="P53" s="308"/>
      <x:c r="Q53" s="2116"/>
      <x:c r="R53" s="2116"/>
      <x:c r="S53" s="2135"/>
      <x:c r="T53" s="2116"/>
      <x:c r="U53" s="2116"/>
      <x:c r="V53" s="2116"/>
      <x:c r="W53" s="2116"/>
      <x:c r="X53" s="2116"/>
      <x:c r="Y53" s="2116"/>
      <x:c r="Z53" s="149"/>
      <x:c r="AA53" s="149"/>
      <x:c r="AB53" s="149"/>
      <x:c r="AC53" s="149"/>
      <x:c r="AD53" s="149"/>
      <x:c r="AE53" s="1368"/>
      <x:c r="AF53" s="149"/>
      <x:c r="AG53" s="149"/>
      <x:c r="AH53" s="149"/>
      <x:c r="AI53" s="149"/>
      <x:c r="AJ53" s="149"/>
      <x:c r="AK53" s="149"/>
      <x:c r="AL53" s="149"/>
      <x:c r="AM53" s="149"/>
      <x:c r="AN53" s="149"/>
      <x:c r="AO53" s="149"/>
      <x:c r="AP53" s="149"/>
      <x:c r="AQ53" s="149"/>
      <x:c r="AR53" s="149"/>
      <x:c r="AS53" s="149"/>
      <x:c r="AT53" s="149"/>
      <x:c r="AU53" s="149"/>
      <x:c r="AV53" s="149"/>
      <x:c r="AW53" s="149"/>
      <x:c r="AX53" s="149"/>
      <x:c r="AY53" s="149"/>
      <x:c r="AZ53" s="149"/>
      <x:c r="BA53" s="149"/>
      <x:c r="BB53" s="149"/>
      <x:c r="BC53" s="149"/>
      <x:c r="BD53" s="149"/>
      <x:c r="BE53" s="149"/>
      <x:c r="BF53" s="149"/>
      <x:c r="BG53" s="149"/>
      <x:c r="BH53" s="149"/>
      <x:c r="BI53" s="149"/>
      <x:c r="BJ53" s="149"/>
      <x:c r="BK53" s="149"/>
      <x:c r="BL53" s="149"/>
      <x:c r="BM53" s="149"/>
      <x:c r="BN53" s="149"/>
      <x:c r="BO53" s="149"/>
      <x:c r="BP53" s="149"/>
      <x:c r="BQ53" s="149"/>
      <x:c r="BR53" s="149"/>
      <x:c r="BS53" s="149"/>
      <x:c r="BT53" s="149"/>
      <x:c r="BU53" s="149"/>
      <x:c r="BV53" s="149"/>
      <x:c r="BW53" s="149"/>
      <x:c r="BX53" s="149"/>
      <x:c r="BY53" s="149"/>
      <x:c r="BZ53" s="149"/>
      <x:c r="CA53" s="149"/>
      <x:c r="CB53" s="149"/>
      <x:c r="CC53" s="149"/>
      <x:c r="CD53" s="149"/>
      <x:c r="CE53" s="149"/>
      <x:c r="CF53" s="149"/>
      <x:c r="CG53" s="149"/>
      <x:c r="CH53" s="149"/>
      <x:c r="CI53" s="149"/>
      <x:c r="CJ53" s="149"/>
      <x:c r="CK53" s="149"/>
      <x:c r="CL53" s="149"/>
      <x:c r="CM53" s="149"/>
      <x:c r="CN53" s="149"/>
      <x:c r="CO53" s="149"/>
      <x:c r="CP53" s="149"/>
      <x:c r="CQ53" s="149"/>
      <x:c r="CR53" s="149"/>
      <x:c r="CS53" s="149"/>
      <x:c r="CT53" s="149"/>
      <x:c r="CU53" s="149"/>
      <x:c r="CV53" s="149"/>
      <x:c r="CW53" s="149"/>
      <x:c r="CX53" s="149"/>
      <x:c r="CY53" s="149"/>
      <x:c r="CZ53" s="149"/>
      <x:c r="DA53" s="149"/>
      <x:c r="DB53" s="149"/>
      <x:c r="DC53" s="149"/>
      <x:c r="DD53" s="149"/>
      <x:c r="DE53" s="149"/>
      <x:c r="DF53" s="149"/>
      <x:c r="DG53" s="149"/>
      <x:c r="DH53" s="149"/>
      <x:c r="DI53" s="149"/>
      <x:c r="DJ53" s="1313"/>
      <x:c r="DK53" s="1313"/>
      <x:c r="DL53" s="1313"/>
      <x:c r="DM53" s="1313"/>
      <x:c r="DN53" s="1313"/>
      <x:c r="DO53" s="1313"/>
      <x:c r="DP53" s="1313"/>
      <x:c r="DQ53" s="1313"/>
      <x:c r="DR53" s="1313"/>
      <x:c r="DS53" s="1313"/>
      <x:c r="DT53" s="1313"/>
      <x:c r="DU53" s="1313"/>
      <x:c r="DV53" s="1313"/>
    </x:row>
    <x:row r="54" ht="15.949999809265137" hidden="1" customHeight="1">
      <x:c r="A54" s="3082"/>
      <x:c r="B54" s="3082"/>
      <x:c r="C54" s="3082"/>
      <x:c r="D54" s="3082"/>
      <x:c r="E54" s="3082"/>
      <x:c r="F54" s="3083"/>
      <x:c r="G54" s="3083"/>
      <x:c r="H54" s="3083"/>
      <x:c r="I54" s="3083"/>
      <x:c r="J54" s="309"/>
      <x:c r="K54" s="309"/>
      <x:c r="L54" s="309"/>
      <x:c r="M54" s="309"/>
      <x:c r="N54" s="3083"/>
      <x:c r="O54" s="3084"/>
      <x:c r="P54" s="3084"/>
      <x:c r="Q54" s="2116"/>
      <x:c r="R54" s="2116"/>
      <x:c r="S54" s="2135"/>
      <x:c r="T54" s="2116"/>
      <x:c r="U54" s="2116"/>
      <x:c r="V54" s="2116"/>
      <x:c r="W54" s="2116"/>
      <x:c r="X54" s="2116"/>
      <x:c r="Y54" s="2116"/>
      <x:c r="Z54" s="149"/>
      <x:c r="AA54" s="149"/>
      <x:c r="AB54" s="149"/>
      <x:c r="AC54" s="149"/>
      <x:c r="AD54" s="149"/>
      <x:c r="AE54" s="1368"/>
      <x:c r="AF54" s="149"/>
      <x:c r="AG54" s="149"/>
      <x:c r="AH54" s="149"/>
      <x:c r="AI54" s="149"/>
      <x:c r="AJ54" s="149"/>
      <x:c r="AK54" s="149"/>
      <x:c r="AL54" s="149"/>
      <x:c r="AM54" s="149"/>
      <x:c r="AN54" s="149"/>
      <x:c r="AO54" s="149"/>
      <x:c r="AP54" s="149"/>
      <x:c r="AQ54" s="149"/>
      <x:c r="AR54" s="149"/>
      <x:c r="AS54" s="149"/>
      <x:c r="AT54" s="149"/>
      <x:c r="AU54" s="149"/>
      <x:c r="AV54" s="149"/>
      <x:c r="AW54" s="149"/>
      <x:c r="AX54" s="149"/>
      <x:c r="AY54" s="149"/>
      <x:c r="AZ54" s="149"/>
      <x:c r="BA54" s="149"/>
      <x:c r="BB54" s="149"/>
      <x:c r="BC54" s="149"/>
      <x:c r="BD54" s="149"/>
      <x:c r="BE54" s="149"/>
      <x:c r="BF54" s="149"/>
      <x:c r="BG54" s="149"/>
      <x:c r="BH54" s="149"/>
      <x:c r="BI54" s="149"/>
      <x:c r="BJ54" s="149"/>
      <x:c r="BK54" s="149"/>
      <x:c r="BL54" s="149"/>
      <x:c r="BM54" s="149"/>
      <x:c r="BN54" s="149"/>
      <x:c r="BO54" s="149"/>
      <x:c r="BP54" s="149"/>
      <x:c r="BQ54" s="149"/>
      <x:c r="BR54" s="149"/>
      <x:c r="BS54" s="149"/>
      <x:c r="BT54" s="149"/>
      <x:c r="BU54" s="149"/>
      <x:c r="BV54" s="149"/>
      <x:c r="BW54" s="149"/>
      <x:c r="BX54" s="149"/>
      <x:c r="BY54" s="149"/>
      <x:c r="BZ54" s="149"/>
      <x:c r="CA54" s="149"/>
      <x:c r="CB54" s="149"/>
      <x:c r="CC54" s="149"/>
      <x:c r="CD54" s="149"/>
      <x:c r="CE54" s="149"/>
      <x:c r="CF54" s="149"/>
      <x:c r="CG54" s="149"/>
      <x:c r="CH54" s="149"/>
      <x:c r="CI54" s="149"/>
      <x:c r="CJ54" s="149"/>
      <x:c r="CK54" s="149"/>
      <x:c r="CL54" s="149"/>
      <x:c r="CM54" s="149"/>
      <x:c r="CN54" s="149"/>
      <x:c r="CO54" s="149"/>
      <x:c r="CP54" s="149"/>
      <x:c r="CQ54" s="149"/>
      <x:c r="CR54" s="149"/>
      <x:c r="CS54" s="149"/>
      <x:c r="CT54" s="149"/>
      <x:c r="CU54" s="149"/>
      <x:c r="CV54" s="149"/>
      <x:c r="CW54" s="149"/>
      <x:c r="CX54" s="149"/>
      <x:c r="CY54" s="149"/>
      <x:c r="CZ54" s="149"/>
      <x:c r="DA54" s="149"/>
      <x:c r="DB54" s="149"/>
      <x:c r="DC54" s="149"/>
      <x:c r="DD54" s="149"/>
      <x:c r="DE54" s="149"/>
      <x:c r="DF54" s="149"/>
      <x:c r="DG54" s="149"/>
      <x:c r="DH54" s="149"/>
      <x:c r="DI54" s="149"/>
      <x:c r="DJ54" s="1313"/>
      <x:c r="DK54" s="1313"/>
      <x:c r="DL54" s="1313"/>
      <x:c r="DM54" s="1313"/>
      <x:c r="DN54" s="1313"/>
      <x:c r="DO54" s="1313"/>
      <x:c r="DP54" s="1313"/>
      <x:c r="DQ54" s="1313"/>
      <x:c r="DR54" s="1313"/>
      <x:c r="DS54" s="1313"/>
      <x:c r="DT54" s="1313"/>
      <x:c r="DU54" s="1313"/>
      <x:c r="DV54" s="1313"/>
    </x:row>
    <x:row r="55" ht="15.949999809265137" customHeight="1">
      <x:c r="A55" s="310"/>
      <x:c r="B55" s="310"/>
      <x:c r="C55" s="310"/>
      <x:c r="D55" s="310"/>
      <x:c r="E55" s="310"/>
      <x:c r="F55" s="303"/>
      <x:c r="G55" s="303"/>
      <x:c r="H55" s="303"/>
      <x:c r="I55" s="303"/>
      <x:c r="J55" s="309"/>
      <x:c r="K55" s="309"/>
      <x:c r="L55" s="309"/>
      <x:c r="M55" s="309"/>
      <x:c r="N55" s="303"/>
      <x:c r="O55" s="311"/>
      <x:c r="P55" s="311"/>
      <x:c r="Q55" s="2116"/>
      <x:c r="R55" s="2116"/>
      <x:c r="S55" s="2135"/>
      <x:c r="T55" s="2116"/>
      <x:c r="U55" s="2116"/>
      <x:c r="V55" s="2116"/>
      <x:c r="W55" s="2116"/>
      <x:c r="X55" s="2116"/>
      <x:c r="Y55" s="2116"/>
      <x:c r="Z55" s="149"/>
      <x:c r="AA55" s="149"/>
      <x:c r="AB55" s="149"/>
      <x:c r="AC55" s="149"/>
      <x:c r="AD55" s="149"/>
      <x:c r="AE55" s="1368"/>
      <x:c r="AF55" s="149"/>
      <x:c r="AG55" s="149"/>
      <x:c r="AH55" s="149"/>
      <x:c r="AI55" s="149"/>
      <x:c r="AJ55" s="149"/>
      <x:c r="AK55" s="149"/>
      <x:c r="AL55" s="149"/>
      <x:c r="AM55" s="149"/>
      <x:c r="AN55" s="149"/>
      <x:c r="AO55" s="149"/>
      <x:c r="AP55" s="149"/>
      <x:c r="AQ55" s="149"/>
      <x:c r="AR55" s="149"/>
      <x:c r="AS55" s="149"/>
      <x:c r="AT55" s="149"/>
      <x:c r="AU55" s="149"/>
      <x:c r="AV55" s="149"/>
      <x:c r="AW55" s="149"/>
      <x:c r="AX55" s="149"/>
      <x:c r="AY55" s="149"/>
      <x:c r="AZ55" s="149"/>
      <x:c r="BA55" s="149"/>
      <x:c r="BB55" s="149"/>
      <x:c r="BC55" s="149"/>
      <x:c r="BD55" s="149"/>
      <x:c r="BE55" s="149"/>
      <x:c r="BF55" s="149"/>
      <x:c r="BG55" s="149"/>
      <x:c r="BH55" s="149"/>
      <x:c r="BI55" s="149"/>
      <x:c r="BJ55" s="149"/>
      <x:c r="BK55" s="149"/>
      <x:c r="BL55" s="149"/>
      <x:c r="BM55" s="149"/>
      <x:c r="BN55" s="149"/>
      <x:c r="BO55" s="149"/>
      <x:c r="BP55" s="149"/>
      <x:c r="BQ55" s="149"/>
      <x:c r="BR55" s="149"/>
      <x:c r="BS55" s="149"/>
      <x:c r="BT55" s="149"/>
      <x:c r="BU55" s="149"/>
      <x:c r="BV55" s="149"/>
      <x:c r="BW55" s="149"/>
      <x:c r="BX55" s="149"/>
      <x:c r="BY55" s="149"/>
      <x:c r="BZ55" s="149"/>
      <x:c r="CA55" s="149"/>
      <x:c r="CB55" s="149"/>
      <x:c r="CC55" s="149"/>
      <x:c r="CD55" s="149"/>
      <x:c r="CE55" s="149"/>
      <x:c r="CF55" s="149"/>
      <x:c r="CG55" s="149"/>
      <x:c r="CH55" s="149"/>
      <x:c r="CI55" s="149"/>
      <x:c r="CJ55" s="149"/>
      <x:c r="CK55" s="149"/>
      <x:c r="CL55" s="149"/>
      <x:c r="CM55" s="149"/>
      <x:c r="CN55" s="149"/>
      <x:c r="CO55" s="149"/>
      <x:c r="CP55" s="149"/>
      <x:c r="CQ55" s="149"/>
      <x:c r="CR55" s="149"/>
      <x:c r="CS55" s="149"/>
      <x:c r="CT55" s="149"/>
      <x:c r="CU55" s="149"/>
      <x:c r="CV55" s="149"/>
      <x:c r="CW55" s="149"/>
      <x:c r="CX55" s="149"/>
      <x:c r="CY55" s="149"/>
      <x:c r="CZ55" s="149"/>
      <x:c r="DA55" s="149"/>
      <x:c r="DB55" s="149"/>
      <x:c r="DC55" s="149"/>
      <x:c r="DD55" s="149"/>
      <x:c r="DE55" s="149"/>
      <x:c r="DF55" s="149"/>
      <x:c r="DG55" s="149"/>
      <x:c r="DH55" s="149"/>
      <x:c r="DI55" s="149"/>
      <x:c r="DJ55" s="1313"/>
      <x:c r="DK55" s="1313"/>
      <x:c r="DL55" s="1313"/>
      <x:c r="DM55" s="1313"/>
      <x:c r="DN55" s="1313"/>
      <x:c r="DO55" s="1313"/>
      <x:c r="DP55" s="1313"/>
      <x:c r="DQ55" s="1313"/>
      <x:c r="DR55" s="1313"/>
      <x:c r="DS55" s="1313"/>
      <x:c r="DT55" s="1313"/>
      <x:c r="DU55" s="1313"/>
      <x:c r="DV55" s="1313"/>
    </x:row>
    <x:row r="56" ht="15" customHeight="1">
      <x:c r="A56" s="3085" t="str">
        <x:v>Original signature on file</x:v>
      </x:c>
      <x:c r="B56" s="3085"/>
      <x:c r="C56" s="3085"/>
      <x:c r="D56" s="3085"/>
      <x:c r="E56" s="3085"/>
      <x:c r="F56" s="312"/>
      <x:c r="G56" s="312"/>
      <x:c r="H56" s="2977" t="str">
        <x:v>Original signature on file</x:v>
      </x:c>
      <x:c r="I56" s="2977"/>
      <x:c r="J56" s="2977"/>
      <x:c r="K56" s="2977"/>
      <x:c r="L56" s="2977"/>
      <x:c r="M56" s="2977"/>
      <x:c r="N56" s="2977"/>
      <x:c r="O56" s="2977"/>
      <x:c r="P56" s="2977"/>
      <x:c r="Q56" s="2136"/>
      <x:c r="R56" s="2136"/>
      <x:c r="S56" s="2137"/>
      <x:c r="T56" s="2136"/>
      <x:c r="U56" s="2136"/>
      <x:c r="V56" s="2136"/>
      <x:c r="W56" s="2136"/>
      <x:c r="X56" s="2136"/>
      <x:c r="Y56" s="2136"/>
      <x:c r="Z56" s="149"/>
      <x:c r="AA56" s="149"/>
      <x:c r="AB56" s="149"/>
      <x:c r="AC56" s="149"/>
      <x:c r="AD56" s="149"/>
      <x:c r="AE56" s="1368"/>
      <x:c r="AF56" s="149"/>
      <x:c r="AG56" s="149"/>
      <x:c r="AH56" s="149"/>
      <x:c r="AI56" s="149"/>
      <x:c r="AJ56" s="149"/>
      <x:c r="AK56" s="149"/>
      <x:c r="AL56" s="149"/>
      <x:c r="AM56" s="149"/>
      <x:c r="AN56" s="149"/>
      <x:c r="AO56" s="149"/>
      <x:c r="AP56" s="149"/>
      <x:c r="AQ56" s="149"/>
      <x:c r="AR56" s="149"/>
      <x:c r="AS56" s="149"/>
      <x:c r="AT56" s="149"/>
      <x:c r="AU56" s="149"/>
      <x:c r="AV56" s="149"/>
      <x:c r="AW56" s="149"/>
      <x:c r="AX56" s="149"/>
      <x:c r="AY56" s="149"/>
      <x:c r="AZ56" s="149"/>
      <x:c r="BA56" s="149"/>
      <x:c r="BB56" s="149"/>
      <x:c r="BC56" s="149"/>
      <x:c r="BD56" s="149"/>
      <x:c r="BE56" s="149"/>
      <x:c r="BF56" s="149"/>
      <x:c r="BG56" s="149"/>
      <x:c r="BH56" s="149"/>
      <x:c r="BI56" s="149"/>
      <x:c r="BJ56" s="149"/>
      <x:c r="BK56" s="149"/>
      <x:c r="BL56" s="149"/>
      <x:c r="BM56" s="149"/>
      <x:c r="BN56" s="149"/>
      <x:c r="BO56" s="149"/>
      <x:c r="BP56" s="149"/>
      <x:c r="BQ56" s="149"/>
      <x:c r="BR56" s="149"/>
      <x:c r="BS56" s="149"/>
      <x:c r="BT56" s="149"/>
      <x:c r="BU56" s="149"/>
      <x:c r="BV56" s="149"/>
      <x:c r="BW56" s="149"/>
      <x:c r="BX56" s="149"/>
      <x:c r="BY56" s="149"/>
      <x:c r="BZ56" s="149"/>
      <x:c r="CA56" s="149"/>
      <x:c r="CB56" s="149"/>
      <x:c r="CC56" s="149"/>
      <x:c r="CD56" s="149"/>
      <x:c r="CE56" s="149"/>
      <x:c r="CF56" s="149"/>
      <x:c r="CG56" s="149"/>
      <x:c r="CH56" s="149"/>
      <x:c r="CI56" s="149"/>
      <x:c r="CJ56" s="149"/>
      <x:c r="CK56" s="149"/>
      <x:c r="CL56" s="149"/>
      <x:c r="CM56" s="149"/>
      <x:c r="CN56" s="149"/>
      <x:c r="CO56" s="149"/>
      <x:c r="CP56" s="149"/>
      <x:c r="CQ56" s="149"/>
      <x:c r="CR56" s="149"/>
      <x:c r="CS56" s="149"/>
      <x:c r="CT56" s="149"/>
      <x:c r="CU56" s="149"/>
      <x:c r="CV56" s="149"/>
      <x:c r="CW56" s="149"/>
      <x:c r="CX56" s="149"/>
      <x:c r="CY56" s="149"/>
      <x:c r="CZ56" s="149"/>
      <x:c r="DA56" s="149"/>
      <x:c r="DB56" s="149"/>
      <x:c r="DC56" s="149"/>
      <x:c r="DD56" s="149"/>
      <x:c r="DE56" s="149"/>
      <x:c r="DF56" s="149"/>
      <x:c r="DG56" s="149"/>
      <x:c r="DH56" s="149"/>
      <x:c r="DI56" s="149"/>
      <x:c r="DJ56" s="1313"/>
      <x:c r="DK56" s="1313"/>
      <x:c r="DL56" s="1313"/>
      <x:c r="DM56" s="1313"/>
      <x:c r="DN56" s="1313"/>
      <x:c r="DO56" s="1313"/>
      <x:c r="DP56" s="1313"/>
      <x:c r="DQ56" s="1313"/>
      <x:c r="DR56" s="1313"/>
      <x:c r="DS56" s="1313"/>
      <x:c r="DT56" s="1313"/>
      <x:c r="DU56" s="1313"/>
      <x:c r="DV56" s="1313"/>
    </x:row>
    <x:row r="57" ht="12" customHeight="1">
      <x:c r="A57" s="3078"/>
      <x:c r="B57" s="3078"/>
      <x:c r="C57" s="3078"/>
      <x:c r="D57" s="3078"/>
      <x:c r="E57" s="3078"/>
      <x:c r="F57" s="313"/>
      <x:c r="G57" s="313"/>
      <x:c r="H57" s="3072" t="n">
        <x:v>0</x:v>
      </x:c>
      <x:c r="I57" s="3072"/>
      <x:c r="J57" s="3072"/>
      <x:c r="K57" s="3072"/>
      <x:c r="L57" s="3072"/>
      <x:c r="M57" s="3072"/>
      <x:c r="N57" s="3072"/>
      <x:c r="O57" s="3072"/>
      <x:c r="P57" s="3072"/>
      <x:c r="Q57" s="2136"/>
      <x:c r="R57" s="2136"/>
      <x:c r="S57" s="2137"/>
      <x:c r="T57" s="2136"/>
      <x:c r="U57" s="2136"/>
      <x:c r="V57" s="2136"/>
      <x:c r="W57" s="2136"/>
      <x:c r="X57" s="2136"/>
      <x:c r="Y57" s="2136"/>
      <x:c r="Z57" s="149"/>
      <x:c r="AA57" s="149"/>
      <x:c r="AB57" s="149"/>
      <x:c r="AC57" s="149"/>
      <x:c r="AD57" s="149"/>
      <x:c r="AE57" s="1368"/>
      <x:c r="AF57" s="149"/>
      <x:c r="AG57" s="149"/>
      <x:c r="AH57" s="149"/>
      <x:c r="AI57" s="149"/>
      <x:c r="AJ57" s="149"/>
      <x:c r="AK57" s="149"/>
      <x:c r="AL57" s="149"/>
      <x:c r="AM57" s="149"/>
      <x:c r="AN57" s="149"/>
      <x:c r="AO57" s="149"/>
      <x:c r="AP57" s="149"/>
      <x:c r="AQ57" s="149"/>
      <x:c r="AR57" s="149"/>
      <x:c r="AS57" s="149"/>
      <x:c r="AT57" s="149"/>
      <x:c r="AU57" s="149"/>
      <x:c r="AV57" s="149"/>
      <x:c r="AW57" s="149"/>
      <x:c r="AX57" s="149"/>
      <x:c r="AY57" s="149"/>
      <x:c r="AZ57" s="149"/>
      <x:c r="BA57" s="149"/>
      <x:c r="BB57" s="149"/>
      <x:c r="BC57" s="149"/>
      <x:c r="BD57" s="149"/>
      <x:c r="BE57" s="149"/>
      <x:c r="BF57" s="149"/>
      <x:c r="BG57" s="149"/>
      <x:c r="BH57" s="149"/>
      <x:c r="BI57" s="149"/>
      <x:c r="BJ57" s="149"/>
      <x:c r="BK57" s="149"/>
      <x:c r="BL57" s="149"/>
      <x:c r="BM57" s="149"/>
      <x:c r="BN57" s="149"/>
      <x:c r="BO57" s="149"/>
      <x:c r="BP57" s="149"/>
      <x:c r="BQ57" s="149"/>
      <x:c r="BR57" s="149"/>
      <x:c r="BS57" s="149"/>
      <x:c r="BT57" s="149"/>
      <x:c r="BU57" s="149"/>
      <x:c r="BV57" s="149"/>
      <x:c r="BW57" s="149"/>
      <x:c r="BX57" s="149"/>
      <x:c r="BY57" s="149"/>
      <x:c r="BZ57" s="149"/>
      <x:c r="CA57" s="149"/>
      <x:c r="CB57" s="149"/>
      <x:c r="CC57" s="149"/>
      <x:c r="CD57" s="149"/>
      <x:c r="CE57" s="149"/>
      <x:c r="CF57" s="149"/>
      <x:c r="CG57" s="149"/>
      <x:c r="CH57" s="149"/>
      <x:c r="CI57" s="149"/>
      <x:c r="CJ57" s="149"/>
      <x:c r="CK57" s="149"/>
      <x:c r="CL57" s="149"/>
      <x:c r="CM57" s="149"/>
      <x:c r="CN57" s="149"/>
      <x:c r="CO57" s="149"/>
      <x:c r="CP57" s="149"/>
      <x:c r="CQ57" s="149"/>
      <x:c r="CR57" s="149"/>
      <x:c r="CS57" s="149"/>
      <x:c r="CT57" s="149"/>
      <x:c r="CU57" s="149"/>
      <x:c r="CV57" s="149"/>
      <x:c r="CW57" s="149"/>
      <x:c r="CX57" s="149"/>
      <x:c r="CY57" s="149"/>
      <x:c r="CZ57" s="149"/>
      <x:c r="DA57" s="149"/>
      <x:c r="DB57" s="149"/>
      <x:c r="DC57" s="149"/>
      <x:c r="DD57" s="149"/>
      <x:c r="DE57" s="149"/>
      <x:c r="DF57" s="149"/>
      <x:c r="DG57" s="149"/>
      <x:c r="DH57" s="149"/>
      <x:c r="DI57" s="149"/>
      <x:c r="DJ57" s="1313"/>
      <x:c r="DK57" s="1313"/>
      <x:c r="DL57" s="1313"/>
      <x:c r="DM57" s="1313"/>
      <x:c r="DN57" s="1313"/>
      <x:c r="DO57" s="1313"/>
      <x:c r="DP57" s="1313"/>
      <x:c r="DQ57" s="1313"/>
      <x:c r="DR57" s="1313"/>
      <x:c r="DS57" s="1313"/>
      <x:c r="DT57" s="1313"/>
      <x:c r="DU57" s="1313"/>
      <x:c r="DV57" s="1313"/>
    </x:row>
    <x:row r="58" ht="15.75" customHeight="1">
      <x:c r="A58" s="3079" t="str">
        <x:v>ACI LOSS CONTROL</x:v>
      </x:c>
      <x:c r="B58" s="3079"/>
      <x:c r="C58" s="3079"/>
      <x:c r="D58" s="3079"/>
      <x:c r="E58" s="3079"/>
      <x:c r="F58" s="2138"/>
      <x:c r="G58" s="2138"/>
      <x:c r="H58" s="338"/>
      <x:c r="I58" s="338"/>
      <x:c r="J58" s="3204" t="str">
        <x:v>VESSEL REPRESENTATIVE</x:v>
      </x:c>
      <x:c r="K58" s="3204"/>
      <x:c r="L58" s="3204"/>
      <x:c r="M58" s="3204"/>
      <x:c r="N58" s="3204"/>
      <x:c r="O58" s="338"/>
      <x:c r="P58" s="338"/>
      <x:c r="Q58" s="2139"/>
      <x:c r="R58" s="2139"/>
      <x:c r="S58" s="2137"/>
      <x:c r="T58" s="2139"/>
      <x:c r="U58" s="2139"/>
      <x:c r="V58" s="2139"/>
      <x:c r="W58" s="2139"/>
      <x:c r="X58" s="2139"/>
      <x:c r="Y58" s="2139"/>
      <x:c r="Z58" s="149"/>
      <x:c r="AA58" s="149"/>
      <x:c r="AB58" s="149"/>
      <x:c r="AC58" s="149"/>
      <x:c r="AD58" s="149"/>
      <x:c r="AE58" s="1368"/>
      <x:c r="AF58" s="149"/>
      <x:c r="AG58" s="149"/>
      <x:c r="AH58" s="149"/>
      <x:c r="AI58" s="149"/>
      <x:c r="AJ58" s="149"/>
      <x:c r="AK58" s="149"/>
      <x:c r="AL58" s="149"/>
      <x:c r="AM58" s="149"/>
      <x:c r="AN58" s="149"/>
      <x:c r="AO58" s="149"/>
      <x:c r="AP58" s="149"/>
      <x:c r="AQ58" s="149"/>
      <x:c r="AR58" s="149"/>
      <x:c r="AS58" s="149"/>
      <x:c r="AT58" s="149"/>
      <x:c r="AU58" s="149"/>
      <x:c r="AV58" s="149"/>
      <x:c r="AW58" s="149"/>
      <x:c r="AX58" s="149"/>
      <x:c r="AY58" s="149"/>
      <x:c r="AZ58" s="149"/>
      <x:c r="BA58" s="149"/>
      <x:c r="BB58" s="149"/>
      <x:c r="BC58" s="149"/>
      <x:c r="BD58" s="149"/>
      <x:c r="BE58" s="149"/>
      <x:c r="BF58" s="149"/>
      <x:c r="BG58" s="149"/>
      <x:c r="BH58" s="149"/>
      <x:c r="BI58" s="149"/>
      <x:c r="BJ58" s="149"/>
      <x:c r="BK58" s="149"/>
      <x:c r="BL58" s="149"/>
      <x:c r="BM58" s="149"/>
      <x:c r="BN58" s="149"/>
      <x:c r="BO58" s="149"/>
      <x:c r="BP58" s="149"/>
      <x:c r="BQ58" s="149"/>
      <x:c r="BR58" s="149"/>
      <x:c r="BS58" s="149"/>
      <x:c r="BT58" s="149"/>
      <x:c r="BU58" s="149"/>
      <x:c r="BV58" s="149"/>
      <x:c r="BW58" s="149"/>
      <x:c r="BX58" s="149"/>
      <x:c r="BY58" s="149"/>
      <x:c r="BZ58" s="149"/>
      <x:c r="CA58" s="149"/>
      <x:c r="CB58" s="149"/>
      <x:c r="CC58" s="149"/>
      <x:c r="CD58" s="149"/>
      <x:c r="CE58" s="149"/>
      <x:c r="CF58" s="149"/>
      <x:c r="CG58" s="149"/>
      <x:c r="CH58" s="149"/>
      <x:c r="CI58" s="149"/>
      <x:c r="CJ58" s="149"/>
      <x:c r="CK58" s="149"/>
      <x:c r="CL58" s="149"/>
      <x:c r="CM58" s="149"/>
      <x:c r="CN58" s="149"/>
      <x:c r="CO58" s="149"/>
      <x:c r="CP58" s="149"/>
      <x:c r="CQ58" s="149"/>
      <x:c r="CR58" s="149"/>
      <x:c r="CS58" s="149"/>
      <x:c r="CT58" s="149"/>
      <x:c r="CU58" s="149"/>
      <x:c r="CV58" s="149"/>
      <x:c r="CW58" s="149"/>
      <x:c r="CX58" s="149"/>
      <x:c r="CY58" s="149"/>
      <x:c r="CZ58" s="149"/>
      <x:c r="DA58" s="149"/>
      <x:c r="DB58" s="149"/>
      <x:c r="DC58" s="149"/>
      <x:c r="DD58" s="149"/>
      <x:c r="DE58" s="149"/>
      <x:c r="DF58" s="149"/>
      <x:c r="DG58" s="149"/>
      <x:c r="DH58" s="149"/>
      <x:c r="DI58" s="149"/>
      <x:c r="DJ58" s="1313"/>
      <x:c r="DK58" s="1313"/>
      <x:c r="DL58" s="1313"/>
      <x:c r="DM58" s="1313"/>
      <x:c r="DN58" s="1313"/>
      <x:c r="DO58" s="1313"/>
      <x:c r="DP58" s="1313"/>
      <x:c r="DQ58" s="1313"/>
      <x:c r="DR58" s="1313"/>
      <x:c r="DS58" s="1313"/>
      <x:c r="DT58" s="1313"/>
      <x:c r="DU58" s="1313"/>
      <x:c r="DV58" s="1313"/>
    </x:row>
    <x:row r="59">
      <x:c r="A59" s="2070"/>
      <x:c r="B59" s="2070"/>
      <x:c r="C59" s="2070"/>
      <x:c r="D59" s="2070"/>
      <x:c r="E59" s="2070"/>
      <x:c r="F59" s="339"/>
      <x:c r="G59" s="339"/>
      <x:c r="H59" s="339"/>
      <x:c r="I59" s="339"/>
      <x:c r="J59" s="339"/>
      <x:c r="K59" s="339"/>
      <x:c r="L59" s="339"/>
      <x:c r="M59" s="339"/>
      <x:c r="N59" s="339"/>
      <x:c r="O59" s="339"/>
      <x:c r="P59" s="339"/>
      <x:c r="Q59"/>
      <x:c r="R59"/>
      <x:c r="S59" s="2137"/>
      <x:c r="T59"/>
      <x:c r="U59"/>
      <x:c r="V59"/>
      <x:c r="W59"/>
      <x:c r="X59"/>
      <x:c r="Y59"/>
      <x:c r="Z59" s="149"/>
      <x:c r="AA59" s="149"/>
      <x:c r="AB59" s="149"/>
      <x:c r="AC59" s="149"/>
      <x:c r="AD59" s="149"/>
      <x:c r="AE59" s="1368"/>
      <x:c r="AF59" s="149"/>
      <x:c r="AG59" s="149"/>
      <x:c r="AH59" s="149"/>
      <x:c r="AI59" s="149"/>
      <x:c r="AJ59" s="149"/>
      <x:c r="AK59" s="149"/>
      <x:c r="AL59" s="149"/>
      <x:c r="AM59" s="149"/>
      <x:c r="AN59" s="149"/>
      <x:c r="AO59" s="149"/>
      <x:c r="AP59" s="149"/>
      <x:c r="AQ59" s="149"/>
      <x:c r="AR59" s="149"/>
      <x:c r="AS59" s="149"/>
      <x:c r="AT59" s="149"/>
      <x:c r="AU59" s="149"/>
      <x:c r="AV59" s="149"/>
      <x:c r="AW59" s="149"/>
      <x:c r="AX59" s="149"/>
      <x:c r="AY59" s="149"/>
      <x:c r="AZ59" s="149"/>
      <x:c r="BA59" s="149"/>
      <x:c r="BB59" s="149"/>
      <x:c r="BC59" s="149"/>
      <x:c r="BD59" s="149"/>
      <x:c r="BE59" s="149"/>
      <x:c r="BF59" s="149"/>
      <x:c r="BG59" s="149"/>
      <x:c r="BH59" s="149"/>
      <x:c r="BI59" s="149"/>
      <x:c r="BJ59" s="149"/>
      <x:c r="BK59" s="149"/>
      <x:c r="BL59" s="149"/>
      <x:c r="BM59" s="149"/>
      <x:c r="BN59" s="149"/>
      <x:c r="BO59" s="149"/>
      <x:c r="BP59" s="149"/>
      <x:c r="BQ59" s="149"/>
      <x:c r="BR59" s="149"/>
      <x:c r="BS59" s="149"/>
      <x:c r="BT59" s="149"/>
      <x:c r="BU59" s="149"/>
      <x:c r="BV59" s="149"/>
      <x:c r="BW59" s="149"/>
      <x:c r="BX59" s="149"/>
      <x:c r="BY59" s="149"/>
      <x:c r="BZ59" s="149"/>
      <x:c r="CA59" s="149"/>
      <x:c r="CB59" s="149"/>
      <x:c r="CC59" s="149"/>
      <x:c r="CD59" s="149"/>
      <x:c r="CE59" s="149"/>
      <x:c r="CF59" s="149"/>
      <x:c r="CG59" s="149"/>
      <x:c r="CH59" s="149"/>
      <x:c r="CI59" s="149"/>
      <x:c r="CJ59" s="149"/>
      <x:c r="CK59" s="149"/>
      <x:c r="CL59" s="149"/>
      <x:c r="CM59" s="149"/>
      <x:c r="CN59" s="149"/>
      <x:c r="CO59" s="149"/>
      <x:c r="CP59" s="149"/>
      <x:c r="CQ59" s="149"/>
      <x:c r="CR59" s="149"/>
      <x:c r="CS59" s="149"/>
      <x:c r="CT59" s="149"/>
      <x:c r="CU59" s="149"/>
      <x:c r="CV59" s="149"/>
      <x:c r="CW59" s="149"/>
      <x:c r="CX59" s="149"/>
      <x:c r="CY59" s="149"/>
      <x:c r="CZ59" s="149"/>
      <x:c r="DA59" s="149"/>
      <x:c r="DB59" s="149"/>
      <x:c r="DC59" s="149"/>
      <x:c r="DD59" s="149"/>
      <x:c r="DE59" s="149"/>
      <x:c r="DF59" s="149"/>
      <x:c r="DG59" s="149"/>
      <x:c r="DH59" s="149"/>
      <x:c r="DI59" s="149"/>
      <x:c r="DJ59" s="1313"/>
      <x:c r="DK59" s="1313"/>
      <x:c r="DL59" s="1313"/>
      <x:c r="DM59" s="1313"/>
      <x:c r="DN59" s="1313"/>
      <x:c r="DO59" s="1313"/>
      <x:c r="DP59" s="1313"/>
      <x:c r="DQ59" s="1313"/>
      <x:c r="DR59" s="1313"/>
      <x:c r="DS59" s="1313"/>
      <x:c r="DT59" s="1313"/>
      <x:c r="DU59" s="1313"/>
      <x:c r="DV59" s="1313"/>
    </x:row>
    <x:row r="60">
      <x:c r="A60" s="2969"/>
      <x:c r="B60" s="2969"/>
      <x:c r="C60" s="2969"/>
      <x:c r="D60" s="2969"/>
      <x:c r="E60" s="2969"/>
      <x:c r="F60" s="2969"/>
      <x:c r="G60" s="2969"/>
      <x:c r="H60" s="2969"/>
      <x:c r="I60" s="2969"/>
      <x:c r="J60" s="2969"/>
      <x:c r="K60" s="2969"/>
      <x:c r="L60" s="2969"/>
      <x:c r="M60" s="2969"/>
      <x:c r="N60" s="2969"/>
      <x:c r="O60" s="2969"/>
      <x:c r="P60" s="2969"/>
      <x:c r="Q60"/>
      <x:c r="R60"/>
      <x:c r="S60"/>
      <x:c r="T60"/>
      <x:c r="U60"/>
      <x:c r="V60"/>
      <x:c r="W60"/>
      <x:c r="X60"/>
      <x:c r="Y60"/>
      <x:c r="Z60" s="149"/>
      <x:c r="AA60" s="149"/>
      <x:c r="AB60" s="149"/>
      <x:c r="AC60" s="149"/>
      <x:c r="AD60" s="149"/>
      <x:c r="AE60" s="1368"/>
      <x:c r="AF60" s="149"/>
      <x:c r="AG60" s="149"/>
      <x:c r="AH60" s="149"/>
      <x:c r="AI60" s="149"/>
      <x:c r="AJ60" s="149"/>
      <x:c r="AK60" s="149"/>
      <x:c r="AL60" s="149"/>
      <x:c r="AM60" s="149"/>
      <x:c r="AN60" s="149"/>
      <x:c r="AO60" s="149"/>
      <x:c r="AP60" s="149"/>
      <x:c r="AQ60" s="149"/>
      <x:c r="AR60" s="149"/>
      <x:c r="AS60" s="149"/>
      <x:c r="AT60" s="149"/>
      <x:c r="AU60" s="149"/>
      <x:c r="AV60" s="149"/>
      <x:c r="AW60" s="149"/>
      <x:c r="AX60" s="149"/>
      <x:c r="AY60" s="149"/>
      <x:c r="AZ60" s="149"/>
      <x:c r="BA60" s="149"/>
      <x:c r="BB60" s="149"/>
      <x:c r="BC60" s="149"/>
      <x:c r="BD60" s="149"/>
      <x:c r="BE60" s="149"/>
      <x:c r="BF60" s="149"/>
      <x:c r="BG60" s="149"/>
      <x:c r="BH60" s="149"/>
      <x:c r="BI60" s="149"/>
      <x:c r="BJ60" s="149"/>
      <x:c r="BK60" s="149"/>
      <x:c r="BL60" s="149"/>
      <x:c r="BM60" s="149"/>
      <x:c r="BN60" s="149"/>
      <x:c r="BO60" s="149"/>
      <x:c r="BP60" s="149"/>
      <x:c r="BQ60" s="149"/>
      <x:c r="BR60" s="149"/>
      <x:c r="BS60" s="149"/>
      <x:c r="BT60" s="149"/>
      <x:c r="BU60" s="149"/>
      <x:c r="BV60" s="149"/>
      <x:c r="BW60" s="149"/>
      <x:c r="BX60" s="149"/>
      <x:c r="BY60" s="149"/>
      <x:c r="BZ60" s="149"/>
      <x:c r="CA60" s="149"/>
      <x:c r="CB60" s="149"/>
      <x:c r="CC60" s="149"/>
      <x:c r="CD60" s="149"/>
      <x:c r="CE60" s="149"/>
      <x:c r="CF60" s="149"/>
      <x:c r="CG60" s="149"/>
      <x:c r="CH60" s="149"/>
      <x:c r="CI60" s="149"/>
      <x:c r="CJ60" s="149"/>
      <x:c r="CK60" s="149"/>
      <x:c r="CL60" s="149"/>
      <x:c r="CM60" s="149"/>
      <x:c r="CN60" s="149"/>
      <x:c r="CO60" s="149"/>
      <x:c r="CP60" s="149"/>
      <x:c r="CQ60" s="149"/>
      <x:c r="CR60" s="149"/>
      <x:c r="CS60" s="149"/>
      <x:c r="CT60" s="149"/>
      <x:c r="CU60" s="149"/>
      <x:c r="CV60" s="149"/>
      <x:c r="CW60" s="149"/>
      <x:c r="CX60" s="149"/>
      <x:c r="CY60" s="149"/>
      <x:c r="CZ60" s="149"/>
      <x:c r="DA60" s="149"/>
      <x:c r="DB60" s="149"/>
      <x:c r="DC60" s="149"/>
      <x:c r="DD60" s="149"/>
      <x:c r="DE60" s="149"/>
      <x:c r="DF60" s="149"/>
      <x:c r="DG60" s="149"/>
      <x:c r="DH60" s="149"/>
      <x:c r="DI60" s="149"/>
      <x:c r="DJ60" s="1313"/>
      <x:c r="DK60" s="1313"/>
      <x:c r="DL60" s="1313"/>
      <x:c r="DM60" s="1313"/>
      <x:c r="DN60" s="1313"/>
      <x:c r="DO60" s="1313"/>
      <x:c r="DP60" s="1313"/>
      <x:c r="DQ60" s="1313"/>
      <x:c r="DR60" s="1313"/>
      <x:c r="DS60" s="1313"/>
      <x:c r="DT60" s="1313"/>
      <x:c r="DU60" s="1313"/>
      <x:c r="DV60" s="1313"/>
    </x:row>
    <x:row r="61">
      <x:c r="A61" s="2070"/>
      <x:c r="B61" s="2070"/>
      <x:c r="C61" s="2070"/>
      <x:c r="D61" s="2070"/>
      <x:c r="E61" s="2070"/>
      <x:c r="F61" s="339"/>
      <x:c r="G61" s="339"/>
      <x:c r="H61" s="339"/>
      <x:c r="I61" s="339"/>
      <x:c r="J61" s="339"/>
      <x:c r="K61" s="339"/>
      <x:c r="L61" s="339"/>
      <x:c r="M61" s="339"/>
      <x:c r="N61" s="339"/>
      <x:c r="O61" s="339"/>
      <x:c r="P61" s="339"/>
      <x:c r="Q61"/>
      <x:c r="R61"/>
      <x:c r="S61"/>
      <x:c r="T61"/>
      <x:c r="U61"/>
      <x:c r="V61"/>
      <x:c r="W61"/>
      <x:c r="X61"/>
      <x:c r="Y61"/>
      <x:c r="Z61" s="149"/>
      <x:c r="AA61" s="149"/>
      <x:c r="AB61" s="149"/>
      <x:c r="AC61" s="149"/>
      <x:c r="AD61" s="149"/>
      <x:c r="AE61" s="1368"/>
      <x:c r="AF61" s="149"/>
      <x:c r="AG61" s="149"/>
      <x:c r="AH61" s="149"/>
      <x:c r="AI61" s="149"/>
      <x:c r="AJ61" s="149"/>
      <x:c r="AK61" s="149"/>
      <x:c r="AL61" s="149"/>
      <x:c r="AM61" s="149"/>
      <x:c r="AN61" s="149"/>
      <x:c r="AO61" s="149"/>
      <x:c r="AP61" s="149"/>
      <x:c r="AQ61" s="149"/>
      <x:c r="AR61" s="149"/>
      <x:c r="AS61" s="149"/>
      <x:c r="AT61" s="149"/>
      <x:c r="AU61" s="149"/>
      <x:c r="AV61" s="149"/>
      <x:c r="AW61" s="149"/>
      <x:c r="AX61" s="149"/>
      <x:c r="AY61" s="149"/>
      <x:c r="AZ61" s="149"/>
      <x:c r="BA61" s="149"/>
      <x:c r="BB61" s="149"/>
      <x:c r="BC61" s="149"/>
      <x:c r="BD61" s="149"/>
      <x:c r="BE61" s="149"/>
      <x:c r="BF61" s="149"/>
      <x:c r="BG61" s="149"/>
      <x:c r="BH61" s="149"/>
      <x:c r="BI61" s="149"/>
      <x:c r="BJ61" s="149"/>
      <x:c r="BK61" s="149"/>
      <x:c r="BL61" s="149"/>
      <x:c r="BM61" s="149"/>
      <x:c r="BN61" s="149"/>
      <x:c r="BO61" s="149"/>
      <x:c r="BP61" s="149"/>
      <x:c r="BQ61" s="149"/>
      <x:c r="BR61" s="149"/>
      <x:c r="BS61" s="149"/>
      <x:c r="BT61" s="149"/>
      <x:c r="BU61" s="149"/>
      <x:c r="BV61" s="149"/>
      <x:c r="BW61" s="149"/>
      <x:c r="BX61" s="149"/>
      <x:c r="BY61" s="149"/>
      <x:c r="BZ61" s="149"/>
      <x:c r="CA61" s="149"/>
      <x:c r="CB61" s="149"/>
      <x:c r="CC61" s="149"/>
      <x:c r="CD61" s="149"/>
      <x:c r="CE61" s="149"/>
      <x:c r="CF61" s="149"/>
      <x:c r="CG61" s="149"/>
      <x:c r="CH61" s="149"/>
      <x:c r="CI61" s="149"/>
      <x:c r="CJ61" s="149"/>
      <x:c r="CK61" s="149"/>
      <x:c r="CL61" s="149"/>
      <x:c r="CM61" s="149"/>
      <x:c r="CN61" s="149"/>
      <x:c r="CO61" s="149"/>
      <x:c r="CP61" s="149"/>
      <x:c r="CQ61" s="149"/>
      <x:c r="CR61" s="149"/>
      <x:c r="CS61" s="149"/>
      <x:c r="CT61" s="149"/>
      <x:c r="CU61" s="149"/>
      <x:c r="CV61" s="149"/>
      <x:c r="CW61" s="149"/>
      <x:c r="CX61" s="149"/>
      <x:c r="CY61" s="149"/>
      <x:c r="CZ61" s="149"/>
      <x:c r="DA61" s="149"/>
      <x:c r="DB61" s="149"/>
      <x:c r="DC61" s="149"/>
      <x:c r="DD61" s="149"/>
      <x:c r="DE61" s="149"/>
      <x:c r="DF61" s="149"/>
      <x:c r="DG61" s="149"/>
      <x:c r="DH61" s="149"/>
      <x:c r="DI61" s="149"/>
      <x:c r="DJ61" s="1313"/>
      <x:c r="DK61" s="1313"/>
      <x:c r="DL61" s="1313"/>
      <x:c r="DM61" s="1313"/>
      <x:c r="DN61" s="1313"/>
      <x:c r="DO61" s="1313"/>
      <x:c r="DP61" s="1313"/>
      <x:c r="DQ61" s="1313"/>
      <x:c r="DR61" s="1313"/>
      <x:c r="DS61" s="1313"/>
      <x:c r="DT61" s="1313"/>
      <x:c r="DU61" s="1313"/>
      <x:c r="DV61" s="1313"/>
    </x:row>
    <x:row r="62">
      <x:c r="A62" s="2070"/>
      <x:c r="B62" s="2070"/>
      <x:c r="C62" s="2070"/>
      <x:c r="D62" s="2070"/>
      <x:c r="E62" s="2070"/>
      <x:c r="F62" s="339"/>
      <x:c r="G62" s="339"/>
      <x:c r="H62" s="339"/>
      <x:c r="I62" s="339"/>
      <x:c r="J62" s="339"/>
      <x:c r="K62" s="339"/>
      <x:c r="L62" s="339"/>
      <x:c r="M62" s="339"/>
      <x:c r="N62" s="339"/>
      <x:c r="O62" s="339"/>
      <x:c r="P62" s="339"/>
      <x:c r="Q62"/>
      <x:c r="R62"/>
      <x:c r="S62"/>
      <x:c r="T62"/>
      <x:c r="U62"/>
      <x:c r="V62"/>
      <x:c r="W62"/>
      <x:c r="X62"/>
      <x:c r="Y62"/>
      <x:c r="Z62" s="149"/>
      <x:c r="AA62" s="149"/>
      <x:c r="AB62" s="149"/>
      <x:c r="AC62" s="149"/>
      <x:c r="AD62" s="149"/>
      <x:c r="AE62" s="1368"/>
      <x:c r="AF62" s="149"/>
      <x:c r="AG62" s="149"/>
      <x:c r="AH62" s="149"/>
      <x:c r="AI62" s="149"/>
      <x:c r="AJ62" s="149"/>
      <x:c r="AK62" s="149"/>
      <x:c r="AL62" s="149"/>
      <x:c r="AM62" s="149"/>
      <x:c r="AN62" s="149"/>
      <x:c r="AO62" s="149"/>
      <x:c r="AP62" s="149"/>
      <x:c r="AQ62" s="149"/>
      <x:c r="AR62" s="149"/>
      <x:c r="AS62" s="149"/>
      <x:c r="AT62" s="149"/>
      <x:c r="AU62" s="149"/>
      <x:c r="AV62" s="149"/>
      <x:c r="AW62" s="149"/>
      <x:c r="AX62" s="149"/>
      <x:c r="AY62" s="149"/>
      <x:c r="AZ62" s="149"/>
      <x:c r="BA62" s="149"/>
      <x:c r="BB62" s="149"/>
      <x:c r="BC62" s="149"/>
      <x:c r="BD62" s="149"/>
      <x:c r="BE62" s="149"/>
      <x:c r="BF62" s="149"/>
      <x:c r="BG62" s="149"/>
      <x:c r="BH62" s="149"/>
      <x:c r="BI62" s="149"/>
      <x:c r="BJ62" s="149"/>
      <x:c r="BK62" s="149"/>
      <x:c r="BL62" s="149"/>
      <x:c r="BM62" s="149"/>
      <x:c r="BN62" s="149"/>
      <x:c r="BO62" s="149"/>
      <x:c r="BP62" s="149"/>
      <x:c r="BQ62" s="149"/>
      <x:c r="BR62" s="149"/>
      <x:c r="BS62" s="149"/>
      <x:c r="BT62" s="149"/>
      <x:c r="BU62" s="149"/>
      <x:c r="BV62" s="149"/>
      <x:c r="BW62" s="149"/>
      <x:c r="BX62" s="149"/>
      <x:c r="BY62" s="149"/>
      <x:c r="BZ62" s="149"/>
      <x:c r="CA62" s="149"/>
      <x:c r="CB62" s="149"/>
      <x:c r="CC62" s="149"/>
      <x:c r="CD62" s="149"/>
      <x:c r="CE62" s="149"/>
      <x:c r="CF62" s="149"/>
      <x:c r="CG62" s="149"/>
      <x:c r="CH62" s="149"/>
      <x:c r="CI62" s="149"/>
      <x:c r="CJ62" s="149"/>
      <x:c r="CK62" s="149"/>
      <x:c r="CL62" s="149"/>
      <x:c r="CM62" s="149"/>
      <x:c r="CN62" s="149"/>
      <x:c r="CO62" s="149"/>
      <x:c r="CP62" s="149"/>
      <x:c r="CQ62" s="149"/>
      <x:c r="CR62" s="149"/>
      <x:c r="CS62" s="149"/>
      <x:c r="CT62" s="149"/>
      <x:c r="CU62" s="149"/>
      <x:c r="CV62" s="149"/>
      <x:c r="CW62" s="149"/>
      <x:c r="CX62" s="149"/>
      <x:c r="CY62" s="149"/>
      <x:c r="CZ62" s="149"/>
      <x:c r="DA62" s="149"/>
      <x:c r="DB62" s="149"/>
      <x:c r="DC62" s="149"/>
      <x:c r="DD62" s="149"/>
      <x:c r="DE62" s="149"/>
      <x:c r="DF62" s="149"/>
      <x:c r="DG62" s="149"/>
      <x:c r="DH62" s="149"/>
      <x:c r="DI62" s="149"/>
      <x:c r="DJ62" s="1313"/>
      <x:c r="DK62" s="1313"/>
      <x:c r="DL62" s="1313"/>
      <x:c r="DM62" s="1313"/>
      <x:c r="DN62" s="1313"/>
      <x:c r="DO62" s="1313"/>
      <x:c r="DP62" s="1313"/>
      <x:c r="DQ62" s="1313"/>
      <x:c r="DR62" s="1313"/>
      <x:c r="DS62" s="1313"/>
      <x:c r="DT62" s="1313"/>
      <x:c r="DU62" s="1313"/>
      <x:c r="DV62" s="1313"/>
    </x:row>
    <x:row r="63">
      <x:c r="A63" s="2070"/>
      <x:c r="B63" s="2070"/>
      <x:c r="C63" s="2070"/>
      <x:c r="D63" s="2070"/>
      <x:c r="E63" s="2070"/>
      <x:c r="F63" s="339"/>
      <x:c r="G63" s="339"/>
      <x:c r="H63" s="339"/>
      <x:c r="I63" s="339"/>
      <x:c r="J63" s="339"/>
      <x:c r="K63" s="339"/>
      <x:c r="L63" s="339"/>
      <x:c r="M63" s="339"/>
      <x:c r="N63" s="339"/>
      <x:c r="O63" s="339"/>
      <x:c r="P63" s="339"/>
      <x:c r="Q63"/>
      <x:c r="R63"/>
      <x:c r="S63"/>
      <x:c r="T63"/>
      <x:c r="U63"/>
      <x:c r="V63"/>
      <x:c r="W63"/>
      <x:c r="X63"/>
      <x:c r="Y63"/>
      <x:c r="Z63" s="149"/>
      <x:c r="AA63" s="149"/>
      <x:c r="AB63" s="149"/>
      <x:c r="AC63" s="149"/>
      <x:c r="AD63" s="149"/>
      <x:c r="AE63" s="1368"/>
      <x:c r="AF63" s="149"/>
      <x:c r="AG63" s="149"/>
      <x:c r="AH63" s="149"/>
      <x:c r="AI63" s="149"/>
      <x:c r="AJ63" s="149"/>
      <x:c r="AK63" s="149"/>
      <x:c r="AL63" s="149"/>
      <x:c r="AM63" s="149"/>
      <x:c r="AN63" s="149"/>
      <x:c r="AO63" s="149"/>
      <x:c r="AP63" s="149"/>
      <x:c r="AQ63" s="149"/>
      <x:c r="AR63" s="149"/>
      <x:c r="AS63" s="149"/>
      <x:c r="AT63" s="149"/>
      <x:c r="AU63" s="149"/>
      <x:c r="AV63" s="149"/>
      <x:c r="AW63" s="149"/>
      <x:c r="AX63" s="149"/>
      <x:c r="AY63" s="149"/>
      <x:c r="AZ63" s="149"/>
      <x:c r="BA63" s="149"/>
      <x:c r="BB63" s="149"/>
      <x:c r="BC63" s="149"/>
      <x:c r="BD63" s="149"/>
      <x:c r="BE63" s="149"/>
      <x:c r="BF63" s="149"/>
      <x:c r="BG63" s="149"/>
      <x:c r="BH63" s="149"/>
      <x:c r="BI63" s="149"/>
      <x:c r="BJ63" s="149"/>
      <x:c r="BK63" s="149"/>
      <x:c r="BL63" s="149"/>
      <x:c r="BM63" s="149"/>
      <x:c r="BN63" s="149"/>
      <x:c r="BO63" s="149"/>
      <x:c r="BP63" s="149"/>
      <x:c r="BQ63" s="149"/>
      <x:c r="BR63" s="149"/>
      <x:c r="BS63" s="149"/>
      <x:c r="BT63" s="149"/>
      <x:c r="BU63" s="149"/>
      <x:c r="BV63" s="149"/>
      <x:c r="BW63" s="149"/>
      <x:c r="BX63" s="149"/>
      <x:c r="BY63" s="149"/>
      <x:c r="BZ63" s="149"/>
      <x:c r="CA63" s="149"/>
      <x:c r="CB63" s="149"/>
      <x:c r="CC63" s="149"/>
      <x:c r="CD63" s="149"/>
      <x:c r="CE63" s="149"/>
      <x:c r="CF63" s="149"/>
      <x:c r="CG63" s="149"/>
      <x:c r="CH63" s="149"/>
      <x:c r="CI63" s="149"/>
      <x:c r="CJ63" s="149"/>
      <x:c r="CK63" s="149"/>
      <x:c r="CL63" s="149"/>
      <x:c r="CM63" s="149"/>
      <x:c r="CN63" s="149"/>
      <x:c r="CO63" s="149"/>
      <x:c r="CP63" s="149"/>
      <x:c r="CQ63" s="149"/>
      <x:c r="CR63" s="149"/>
      <x:c r="CS63" s="149"/>
      <x:c r="CT63" s="149"/>
      <x:c r="CU63" s="149"/>
      <x:c r="CV63" s="149"/>
      <x:c r="CW63" s="149"/>
      <x:c r="CX63" s="149"/>
      <x:c r="CY63" s="149"/>
      <x:c r="CZ63" s="149"/>
      <x:c r="DA63" s="149"/>
      <x:c r="DB63" s="149"/>
      <x:c r="DC63" s="149"/>
      <x:c r="DD63" s="149"/>
      <x:c r="DE63" s="149"/>
      <x:c r="DF63" s="149"/>
      <x:c r="DG63" s="149"/>
      <x:c r="DH63" s="149"/>
      <x:c r="DI63" s="149"/>
      <x:c r="DJ63" s="1313"/>
      <x:c r="DK63" s="1313"/>
      <x:c r="DL63" s="1313"/>
      <x:c r="DM63" s="1313"/>
      <x:c r="DN63" s="1313"/>
      <x:c r="DO63" s="1313"/>
      <x:c r="DP63" s="1313"/>
      <x:c r="DQ63" s="1313"/>
      <x:c r="DR63" s="1313"/>
      <x:c r="DS63" s="1313"/>
      <x:c r="DT63" s="1313"/>
      <x:c r="DU63" s="1313"/>
      <x:c r="DV63" s="1313"/>
    </x:row>
    <x:row r="64">
      <x:c r="A64" s="2070"/>
      <x:c r="B64" s="2070"/>
      <x:c r="C64" s="2070"/>
      <x:c r="D64" s="2070"/>
      <x:c r="E64" s="2070"/>
      <x:c r="F64" s="339"/>
      <x:c r="G64" s="339"/>
      <x:c r="H64" s="339"/>
      <x:c r="I64" s="339"/>
      <x:c r="J64" s="339"/>
      <x:c r="K64" s="339"/>
      <x:c r="L64" s="339"/>
      <x:c r="M64" s="339"/>
      <x:c r="N64" s="339"/>
      <x:c r="O64" s="339"/>
      <x:c r="P64" s="339"/>
      <x:c r="Q64"/>
      <x:c r="R64"/>
      <x:c r="S64"/>
      <x:c r="T64"/>
      <x:c r="U64"/>
      <x:c r="V64"/>
      <x:c r="W64"/>
      <x:c r="X64"/>
      <x:c r="Y64"/>
      <x:c r="Z64" s="149"/>
      <x:c r="AA64" s="149"/>
      <x:c r="AB64" s="149"/>
      <x:c r="AC64" s="149"/>
      <x:c r="AD64" s="149"/>
      <x:c r="AE64" s="1368"/>
      <x:c r="AF64" s="149"/>
      <x:c r="AG64" s="149"/>
      <x:c r="AH64" s="149"/>
      <x:c r="AI64" s="149"/>
      <x:c r="AJ64" s="149"/>
      <x:c r="AK64" s="149"/>
      <x:c r="AL64" s="149"/>
      <x:c r="AM64" s="149"/>
      <x:c r="AN64" s="149"/>
      <x:c r="AO64" s="149"/>
      <x:c r="AP64" s="149"/>
      <x:c r="AQ64" s="149"/>
      <x:c r="AR64" s="149"/>
      <x:c r="AS64" s="149"/>
      <x:c r="AT64" s="149"/>
      <x:c r="AU64" s="149"/>
      <x:c r="AV64" s="149"/>
      <x:c r="AW64" s="149"/>
      <x:c r="AX64" s="149"/>
      <x:c r="AY64" s="149"/>
      <x:c r="AZ64" s="149"/>
      <x:c r="BA64" s="149"/>
      <x:c r="BB64" s="149"/>
      <x:c r="BC64" s="149"/>
      <x:c r="BD64" s="149"/>
      <x:c r="BE64" s="149"/>
      <x:c r="BF64" s="149"/>
      <x:c r="BG64" s="149"/>
      <x:c r="BH64" s="149"/>
      <x:c r="BI64" s="149"/>
      <x:c r="BJ64" s="149"/>
      <x:c r="BK64" s="149"/>
      <x:c r="BL64" s="149"/>
      <x:c r="BM64" s="149"/>
      <x:c r="BN64" s="149"/>
      <x:c r="BO64" s="149"/>
      <x:c r="BP64" s="149"/>
      <x:c r="BQ64" s="149"/>
      <x:c r="BR64" s="149"/>
      <x:c r="BS64" s="149"/>
      <x:c r="BT64" s="149"/>
      <x:c r="BU64" s="149"/>
      <x:c r="BV64" s="149"/>
      <x:c r="BW64" s="149"/>
      <x:c r="BX64" s="149"/>
      <x:c r="BY64" s="149"/>
      <x:c r="BZ64" s="149"/>
      <x:c r="CA64" s="149"/>
      <x:c r="CB64" s="149"/>
      <x:c r="CC64" s="149"/>
      <x:c r="CD64" s="149"/>
      <x:c r="CE64" s="149"/>
      <x:c r="CF64" s="149"/>
      <x:c r="CG64" s="149"/>
      <x:c r="CH64" s="149"/>
      <x:c r="CI64" s="149"/>
      <x:c r="CJ64" s="149"/>
      <x:c r="CK64" s="149"/>
      <x:c r="CL64" s="149"/>
      <x:c r="CM64" s="149"/>
      <x:c r="CN64" s="149"/>
      <x:c r="CO64" s="149"/>
      <x:c r="CP64" s="149"/>
      <x:c r="CQ64" s="149"/>
      <x:c r="CR64" s="149"/>
      <x:c r="CS64" s="149"/>
      <x:c r="CT64" s="149"/>
      <x:c r="CU64" s="149"/>
      <x:c r="CV64" s="149"/>
      <x:c r="CW64" s="149"/>
      <x:c r="CX64" s="149"/>
      <x:c r="CY64" s="149"/>
      <x:c r="CZ64" s="149"/>
      <x:c r="DA64" s="149"/>
      <x:c r="DB64" s="149"/>
      <x:c r="DC64" s="149"/>
      <x:c r="DD64" s="149"/>
      <x:c r="DE64" s="149"/>
      <x:c r="DF64" s="149"/>
      <x:c r="DG64" s="149"/>
      <x:c r="DH64" s="149"/>
      <x:c r="DI64" s="149"/>
      <x:c r="DJ64" s="1313"/>
      <x:c r="DK64" s="1313"/>
      <x:c r="DL64" s="1313"/>
      <x:c r="DM64" s="1313"/>
      <x:c r="DN64" s="1313"/>
      <x:c r="DO64" s="1313"/>
      <x:c r="DP64" s="1313"/>
      <x:c r="DQ64" s="1313"/>
      <x:c r="DR64" s="1313"/>
      <x:c r="DS64" s="1313"/>
      <x:c r="DT64" s="1313"/>
      <x:c r="DU64" s="1313"/>
      <x:c r="DV64" s="1313"/>
    </x:row>
    <x:row r="65">
      <x:c r="A65" s="2070"/>
      <x:c r="B65" s="2070"/>
      <x:c r="C65" s="2070"/>
      <x:c r="D65" s="2070"/>
      <x:c r="E65" s="2070"/>
      <x:c r="F65" s="339"/>
      <x:c r="G65" s="339"/>
      <x:c r="H65" s="339"/>
      <x:c r="I65" s="339"/>
      <x:c r="J65" s="339"/>
      <x:c r="K65" s="339"/>
      <x:c r="L65" s="339"/>
      <x:c r="M65" s="339"/>
      <x:c r="N65" s="339"/>
      <x:c r="O65" s="339"/>
      <x:c r="P65" s="339"/>
      <x:c r="Q65"/>
      <x:c r="R65"/>
      <x:c r="S65"/>
      <x:c r="T65"/>
      <x:c r="U65"/>
      <x:c r="V65"/>
      <x:c r="W65"/>
      <x:c r="X65"/>
      <x:c r="Y65"/>
      <x:c r="Z65" s="149"/>
      <x:c r="AA65" s="149"/>
      <x:c r="AB65" s="149"/>
      <x:c r="AC65" s="149"/>
      <x:c r="AD65" s="149"/>
      <x:c r="AE65" s="1368"/>
      <x:c r="AF65" s="149"/>
      <x:c r="AG65" s="149"/>
      <x:c r="AH65" s="149"/>
      <x:c r="AI65" s="149"/>
      <x:c r="AJ65" s="149"/>
      <x:c r="AK65" s="149"/>
      <x:c r="AL65" s="149"/>
      <x:c r="AM65" s="149"/>
      <x:c r="AN65" s="149"/>
      <x:c r="AO65" s="149"/>
      <x:c r="AP65" s="149"/>
      <x:c r="AQ65" s="149"/>
      <x:c r="AR65" s="149"/>
      <x:c r="AS65" s="149"/>
      <x:c r="AT65" s="149"/>
      <x:c r="AU65" s="149"/>
      <x:c r="AV65" s="149"/>
      <x:c r="AW65" s="149"/>
      <x:c r="AX65" s="149"/>
      <x:c r="AY65" s="149"/>
      <x:c r="AZ65" s="149"/>
      <x:c r="BA65" s="149"/>
      <x:c r="BB65" s="149"/>
      <x:c r="BC65" s="149"/>
      <x:c r="BD65" s="149"/>
      <x:c r="BE65" s="149"/>
      <x:c r="BF65" s="149"/>
      <x:c r="BG65" s="149"/>
      <x:c r="BH65" s="149"/>
      <x:c r="BI65" s="149"/>
      <x:c r="BJ65" s="149"/>
      <x:c r="BK65" s="149"/>
      <x:c r="BL65" s="149"/>
      <x:c r="BM65" s="149"/>
      <x:c r="BN65" s="149"/>
      <x:c r="BO65" s="149"/>
      <x:c r="BP65" s="149"/>
      <x:c r="BQ65" s="149"/>
      <x:c r="BR65" s="149"/>
      <x:c r="BS65" s="149"/>
      <x:c r="BT65" s="149"/>
      <x:c r="BU65" s="149"/>
      <x:c r="BV65" s="149"/>
      <x:c r="BW65" s="149"/>
      <x:c r="BX65" s="149"/>
      <x:c r="BY65" s="149"/>
      <x:c r="BZ65" s="149"/>
      <x:c r="CA65" s="149"/>
      <x:c r="CB65" s="149"/>
      <x:c r="CC65" s="149"/>
      <x:c r="CD65" s="149"/>
      <x:c r="CE65" s="149"/>
      <x:c r="CF65" s="149"/>
      <x:c r="CG65" s="149"/>
      <x:c r="CH65" s="149"/>
      <x:c r="CI65" s="149"/>
      <x:c r="CJ65" s="149"/>
      <x:c r="CK65" s="149"/>
      <x:c r="CL65" s="149"/>
      <x:c r="CM65" s="149"/>
      <x:c r="CN65" s="149"/>
      <x:c r="CO65" s="149"/>
      <x:c r="CP65" s="149"/>
      <x:c r="CQ65" s="149"/>
      <x:c r="CR65" s="149"/>
      <x:c r="CS65" s="149"/>
      <x:c r="CT65" s="149"/>
      <x:c r="CU65" s="149"/>
      <x:c r="CV65" s="149"/>
      <x:c r="CW65" s="149"/>
      <x:c r="CX65" s="149"/>
      <x:c r="CY65" s="149"/>
      <x:c r="CZ65" s="149"/>
      <x:c r="DA65" s="149"/>
      <x:c r="DB65" s="149"/>
      <x:c r="DC65" s="149"/>
      <x:c r="DD65" s="149"/>
      <x:c r="DE65" s="149"/>
      <x:c r="DF65" s="149"/>
      <x:c r="DG65" s="149"/>
      <x:c r="DH65" s="149"/>
      <x:c r="DI65" s="149"/>
      <x:c r="DJ65" s="1313"/>
      <x:c r="DK65" s="1313"/>
      <x:c r="DL65" s="1313"/>
      <x:c r="DM65" s="1313"/>
      <x:c r="DN65" s="1313"/>
      <x:c r="DO65" s="1313"/>
      <x:c r="DP65" s="1313"/>
      <x:c r="DQ65" s="1313"/>
      <x:c r="DR65" s="1313"/>
      <x:c r="DS65" s="1313"/>
      <x:c r="DT65" s="1313"/>
      <x:c r="DU65" s="1313"/>
      <x:c r="DV65" s="1313"/>
    </x:row>
    <x:row r="66">
      <x:c r="A66" s="2070"/>
      <x:c r="B66" s="2070"/>
      <x:c r="C66" s="2070"/>
      <x:c r="D66" s="2070"/>
      <x:c r="E66" s="2070"/>
      <x:c r="F66" s="339"/>
      <x:c r="G66" s="339"/>
      <x:c r="H66" s="339"/>
      <x:c r="I66" s="339"/>
      <x:c r="J66" s="339"/>
      <x:c r="K66" s="339"/>
      <x:c r="L66" s="339"/>
      <x:c r="M66" s="339"/>
      <x:c r="N66" s="339"/>
      <x:c r="O66" s="339"/>
      <x:c r="P66" s="339"/>
      <x:c r="Q66"/>
      <x:c r="R66"/>
      <x:c r="S66"/>
      <x:c r="T66"/>
      <x:c r="U66"/>
      <x:c r="V66"/>
      <x:c r="W66"/>
      <x:c r="X66"/>
      <x:c r="Y66"/>
      <x:c r="Z66" s="149"/>
      <x:c r="AA66" s="149"/>
      <x:c r="AB66" s="149"/>
      <x:c r="AC66" s="149"/>
      <x:c r="AD66" s="149"/>
      <x:c r="AE66" s="1368"/>
      <x:c r="AF66" s="149"/>
      <x:c r="AG66" s="149"/>
      <x:c r="AH66" s="149"/>
      <x:c r="AI66" s="149"/>
      <x:c r="AJ66" s="149"/>
      <x:c r="AK66" s="149"/>
      <x:c r="AL66" s="149"/>
      <x:c r="AM66" s="149"/>
      <x:c r="AN66" s="149"/>
      <x:c r="AO66" s="149"/>
      <x:c r="AP66" s="149"/>
      <x:c r="AQ66" s="149"/>
      <x:c r="AR66" s="149"/>
      <x:c r="AS66" s="149"/>
      <x:c r="AT66" s="149"/>
      <x:c r="AU66" s="149"/>
      <x:c r="AV66" s="149"/>
      <x:c r="AW66" s="149"/>
      <x:c r="AX66" s="149"/>
      <x:c r="AY66" s="149"/>
      <x:c r="AZ66" s="149"/>
      <x:c r="BA66" s="149"/>
      <x:c r="BB66" s="149"/>
      <x:c r="BC66" s="149"/>
      <x:c r="BD66" s="149"/>
      <x:c r="BE66" s="149"/>
      <x:c r="BF66" s="149"/>
      <x:c r="BG66" s="149"/>
      <x:c r="BH66" s="149"/>
      <x:c r="BI66" s="149"/>
      <x:c r="BJ66" s="149"/>
      <x:c r="BK66" s="149"/>
      <x:c r="BL66" s="149"/>
      <x:c r="BM66" s="149"/>
      <x:c r="BN66" s="149"/>
      <x:c r="BO66" s="149"/>
      <x:c r="BP66" s="149"/>
      <x:c r="BQ66" s="149"/>
      <x:c r="BR66" s="149"/>
      <x:c r="BS66" s="149"/>
      <x:c r="BT66" s="149"/>
      <x:c r="BU66" s="149"/>
      <x:c r="BV66" s="149"/>
      <x:c r="BW66" s="149"/>
      <x:c r="BX66" s="149"/>
      <x:c r="BY66" s="149"/>
      <x:c r="BZ66" s="149"/>
      <x:c r="CA66" s="149"/>
      <x:c r="CB66" s="149"/>
      <x:c r="CC66" s="149"/>
      <x:c r="CD66" s="149"/>
      <x:c r="CE66" s="149"/>
      <x:c r="CF66" s="149"/>
      <x:c r="CG66" s="149"/>
      <x:c r="CH66" s="149"/>
      <x:c r="CI66" s="149"/>
      <x:c r="CJ66" s="149"/>
      <x:c r="CK66" s="149"/>
      <x:c r="CL66" s="149"/>
      <x:c r="CM66" s="149"/>
      <x:c r="CN66" s="149"/>
      <x:c r="CO66" s="149"/>
      <x:c r="CP66" s="149"/>
      <x:c r="CQ66" s="149"/>
      <x:c r="CR66" s="149"/>
      <x:c r="CS66" s="149"/>
      <x:c r="CT66" s="149"/>
      <x:c r="CU66" s="149"/>
      <x:c r="CV66" s="149"/>
      <x:c r="CW66" s="149"/>
      <x:c r="CX66" s="149"/>
      <x:c r="CY66" s="149"/>
      <x:c r="CZ66" s="149"/>
      <x:c r="DA66" s="149"/>
      <x:c r="DB66" s="149"/>
      <x:c r="DC66" s="149"/>
      <x:c r="DD66" s="149"/>
      <x:c r="DE66" s="149"/>
      <x:c r="DF66" s="149"/>
      <x:c r="DG66" s="149"/>
      <x:c r="DH66" s="149"/>
      <x:c r="DI66" s="149"/>
      <x:c r="DJ66" s="1313"/>
      <x:c r="DK66" s="1313"/>
      <x:c r="DL66" s="1313"/>
      <x:c r="DM66" s="1313"/>
      <x:c r="DN66" s="1313"/>
      <x:c r="DO66" s="1313"/>
      <x:c r="DP66" s="1313"/>
      <x:c r="DQ66" s="1313"/>
      <x:c r="DR66" s="1313"/>
      <x:c r="DS66" s="1313"/>
      <x:c r="DT66" s="1313"/>
      <x:c r="DU66" s="1313"/>
      <x:c r="DV66" s="1313"/>
    </x:row>
    <x:row r="67">
      <x:c r="A67" s="2070"/>
      <x:c r="B67" s="2070"/>
      <x:c r="C67" s="2070"/>
      <x:c r="D67" s="2070"/>
      <x:c r="E67" s="2070"/>
      <x:c r="F67" s="339"/>
      <x:c r="G67" s="339"/>
      <x:c r="H67" s="339"/>
      <x:c r="I67" s="339"/>
      <x:c r="J67" s="339"/>
      <x:c r="K67" s="339"/>
      <x:c r="L67" s="339"/>
      <x:c r="M67" s="339"/>
      <x:c r="N67" s="339"/>
      <x:c r="O67" s="339"/>
      <x:c r="P67" s="339"/>
      <x:c r="Q67"/>
      <x:c r="R67"/>
      <x:c r="S67"/>
      <x:c r="T67"/>
      <x:c r="U67"/>
      <x:c r="V67"/>
      <x:c r="W67"/>
      <x:c r="X67"/>
      <x:c r="Y67"/>
      <x:c r="Z67" s="149"/>
      <x:c r="AA67" s="149"/>
      <x:c r="AB67" s="149"/>
      <x:c r="AC67" s="149"/>
      <x:c r="AD67" s="149"/>
      <x:c r="AE67" s="1368"/>
      <x:c r="AF67" s="149"/>
      <x:c r="AG67" s="149"/>
      <x:c r="AH67" s="149"/>
      <x:c r="AI67" s="149"/>
      <x:c r="AJ67" s="149"/>
      <x:c r="AK67" s="149"/>
      <x:c r="AL67" s="149"/>
      <x:c r="AM67" s="149"/>
      <x:c r="AN67" s="149"/>
      <x:c r="AO67" s="149"/>
      <x:c r="AP67" s="149"/>
      <x:c r="AQ67" s="149"/>
      <x:c r="AR67" s="149"/>
      <x:c r="AS67" s="149"/>
      <x:c r="AT67" s="149"/>
      <x:c r="AU67" s="149"/>
      <x:c r="AV67" s="149"/>
      <x:c r="AW67" s="149"/>
      <x:c r="AX67" s="149"/>
      <x:c r="AY67" s="149"/>
      <x:c r="AZ67" s="149"/>
      <x:c r="BA67" s="149"/>
      <x:c r="BB67" s="149"/>
      <x:c r="BC67" s="149"/>
      <x:c r="BD67" s="149"/>
      <x:c r="BE67" s="149"/>
      <x:c r="BF67" s="149"/>
      <x:c r="BG67" s="149"/>
      <x:c r="BH67" s="149"/>
      <x:c r="BI67" s="149"/>
      <x:c r="BJ67" s="149"/>
      <x:c r="BK67" s="149"/>
      <x:c r="BL67" s="149"/>
      <x:c r="BM67" s="149"/>
      <x:c r="BN67" s="149"/>
      <x:c r="BO67" s="149"/>
      <x:c r="BP67" s="149"/>
      <x:c r="BQ67" s="149"/>
      <x:c r="BR67" s="149"/>
      <x:c r="BS67" s="149"/>
      <x:c r="BT67" s="149"/>
      <x:c r="BU67" s="149"/>
      <x:c r="BV67" s="149"/>
      <x:c r="BW67" s="149"/>
      <x:c r="BX67" s="149"/>
      <x:c r="BY67" s="149"/>
      <x:c r="BZ67" s="149"/>
      <x:c r="CA67" s="149"/>
      <x:c r="CB67" s="149"/>
      <x:c r="CC67" s="149"/>
      <x:c r="CD67" s="149"/>
      <x:c r="CE67" s="149"/>
      <x:c r="CF67" s="149"/>
      <x:c r="CG67" s="149"/>
      <x:c r="CH67" s="149"/>
      <x:c r="CI67" s="149"/>
      <x:c r="CJ67" s="149"/>
      <x:c r="CK67" s="149"/>
      <x:c r="CL67" s="149"/>
      <x:c r="CM67" s="149"/>
      <x:c r="CN67" s="149"/>
      <x:c r="CO67" s="149"/>
      <x:c r="CP67" s="149"/>
      <x:c r="CQ67" s="149"/>
      <x:c r="CR67" s="149"/>
      <x:c r="CS67" s="149"/>
      <x:c r="CT67" s="149"/>
      <x:c r="CU67" s="149"/>
      <x:c r="CV67" s="149"/>
      <x:c r="CW67" s="149"/>
      <x:c r="CX67" s="149"/>
      <x:c r="CY67" s="149"/>
      <x:c r="CZ67" s="149"/>
      <x:c r="DA67" s="149"/>
      <x:c r="DB67" s="149"/>
      <x:c r="DC67" s="149"/>
      <x:c r="DD67" s="149"/>
      <x:c r="DE67" s="149"/>
      <x:c r="DF67" s="149"/>
      <x:c r="DG67" s="149"/>
      <x:c r="DH67" s="149"/>
      <x:c r="DI67" s="149"/>
      <x:c r="DJ67" s="1313"/>
      <x:c r="DK67" s="1313"/>
      <x:c r="DL67" s="1313"/>
      <x:c r="DM67" s="1313"/>
      <x:c r="DN67" s="1313"/>
      <x:c r="DO67" s="1313"/>
      <x:c r="DP67" s="1313"/>
      <x:c r="DQ67" s="1313"/>
      <x:c r="DR67" s="1313"/>
      <x:c r="DS67" s="1313"/>
      <x:c r="DT67" s="1313"/>
      <x:c r="DU67" s="1313"/>
      <x:c r="DV67" s="1313"/>
    </x:row>
    <x:row r="68">
      <x:c r="A68" s="2070"/>
      <x:c r="B68" s="2070"/>
      <x:c r="C68" s="2070"/>
      <x:c r="D68" s="2070"/>
      <x:c r="E68" s="2070"/>
      <x:c r="F68" s="339"/>
      <x:c r="G68" s="339"/>
      <x:c r="H68" s="339"/>
      <x:c r="I68" s="339"/>
      <x:c r="J68" s="2140"/>
      <x:c r="K68" s="2140"/>
      <x:c r="L68" s="339"/>
      <x:c r="M68" s="339"/>
      <x:c r="N68" s="339"/>
      <x:c r="O68" s="339"/>
      <x:c r="P68" s="339"/>
      <x:c r="Q68"/>
      <x:c r="R68"/>
      <x:c r="S68"/>
      <x:c r="T68"/>
      <x:c r="U68"/>
      <x:c r="V68"/>
      <x:c r="W68"/>
      <x:c r="X68"/>
      <x:c r="Y68"/>
      <x:c r="Z68" s="149"/>
      <x:c r="AA68" s="149"/>
      <x:c r="AB68" s="149"/>
      <x:c r="AC68" s="149"/>
      <x:c r="AD68" s="149"/>
      <x:c r="AE68" s="1368"/>
      <x:c r="AF68" s="149"/>
      <x:c r="AG68" s="149"/>
      <x:c r="AH68" s="149"/>
      <x:c r="AI68" s="149"/>
      <x:c r="AJ68" s="149"/>
      <x:c r="AK68" s="149"/>
      <x:c r="AL68" s="149"/>
      <x:c r="AM68" s="149"/>
      <x:c r="AN68" s="149"/>
      <x:c r="AO68" s="149"/>
      <x:c r="AP68" s="149"/>
      <x:c r="AQ68" s="149"/>
      <x:c r="AR68" s="149"/>
      <x:c r="AS68" s="149"/>
      <x:c r="AT68" s="149"/>
      <x:c r="AU68" s="149"/>
      <x:c r="AV68" s="149"/>
      <x:c r="AW68" s="149"/>
      <x:c r="AX68" s="149"/>
      <x:c r="AY68" s="149"/>
      <x:c r="AZ68" s="149"/>
      <x:c r="BA68" s="149"/>
      <x:c r="BB68" s="149"/>
      <x:c r="BC68" s="149"/>
      <x:c r="BD68" s="149"/>
      <x:c r="BE68" s="149"/>
      <x:c r="BF68" s="149"/>
      <x:c r="BG68" s="149"/>
      <x:c r="BH68" s="149"/>
      <x:c r="BI68" s="149"/>
      <x:c r="BJ68" s="149"/>
      <x:c r="BK68" s="149"/>
      <x:c r="BL68" s="149"/>
      <x:c r="BM68" s="149"/>
      <x:c r="BN68" s="149"/>
      <x:c r="BO68" s="149"/>
      <x:c r="BP68" s="149"/>
      <x:c r="BQ68" s="149"/>
      <x:c r="BR68" s="149"/>
      <x:c r="BS68" s="149"/>
      <x:c r="BT68" s="149"/>
      <x:c r="BU68" s="149"/>
      <x:c r="BV68" s="149"/>
      <x:c r="BW68" s="149"/>
      <x:c r="BX68" s="149"/>
      <x:c r="BY68" s="149"/>
      <x:c r="BZ68" s="149"/>
      <x:c r="CA68" s="149"/>
      <x:c r="CB68" s="149"/>
      <x:c r="CC68" s="149"/>
      <x:c r="CD68" s="149"/>
      <x:c r="CE68" s="149"/>
      <x:c r="CF68" s="149"/>
      <x:c r="CG68" s="149"/>
      <x:c r="CH68" s="149"/>
      <x:c r="CI68" s="149"/>
      <x:c r="CJ68" s="149"/>
      <x:c r="CK68" s="149"/>
      <x:c r="CL68" s="149"/>
      <x:c r="CM68" s="149"/>
      <x:c r="CN68" s="149"/>
      <x:c r="CO68" s="149"/>
      <x:c r="CP68" s="149"/>
      <x:c r="CQ68" s="149"/>
      <x:c r="CR68" s="149"/>
      <x:c r="CS68" s="149"/>
      <x:c r="CT68" s="149"/>
      <x:c r="CU68" s="149"/>
      <x:c r="CV68" s="149"/>
      <x:c r="CW68" s="149"/>
      <x:c r="CX68" s="149"/>
      <x:c r="CY68" s="149"/>
      <x:c r="CZ68" s="149"/>
      <x:c r="DA68" s="149"/>
      <x:c r="DB68" s="149"/>
      <x:c r="DC68" s="149"/>
      <x:c r="DD68" s="149"/>
      <x:c r="DE68" s="149"/>
      <x:c r="DF68" s="149"/>
      <x:c r="DG68" s="149"/>
      <x:c r="DH68" s="149"/>
      <x:c r="DI68" s="149"/>
      <x:c r="DJ68" s="1313"/>
      <x:c r="DK68" s="1313"/>
      <x:c r="DL68" s="1313"/>
      <x:c r="DM68" s="1313"/>
      <x:c r="DN68" s="1313"/>
      <x:c r="DO68" s="1313"/>
      <x:c r="DP68" s="1313"/>
      <x:c r="DQ68" s="1313"/>
      <x:c r="DR68" s="1313"/>
      <x:c r="DS68" s="1313"/>
      <x:c r="DT68" s="1313"/>
      <x:c r="DU68" s="1313"/>
      <x:c r="DV68" s="1313"/>
    </x:row>
    <x:row r="69">
      <x:c r="A69" s="2070"/>
      <x:c r="B69" s="2070"/>
      <x:c r="C69" s="2070"/>
      <x:c r="D69" s="2070"/>
      <x:c r="E69" s="2070"/>
      <x:c r="F69" s="339"/>
      <x:c r="G69" s="339"/>
      <x:c r="H69" s="339"/>
      <x:c r="I69" s="339"/>
      <x:c r="J69" s="2245" t="n">
        <x:v>0.8499</x:v>
      </x:c>
      <x:c r="K69" s="339"/>
      <x:c r="L69" s="339"/>
      <x:c r="M69" s="339"/>
      <x:c r="N69" s="339"/>
      <x:c r="O69" s="339"/>
      <x:c r="P69" s="339"/>
      <x:c r="Q69"/>
      <x:c r="R69"/>
      <x:c r="S69"/>
      <x:c r="T69"/>
      <x:c r="U69"/>
      <x:c r="V69"/>
      <x:c r="W69"/>
      <x:c r="X69"/>
      <x:c r="Y69"/>
      <x:c r="Z69" s="149"/>
      <x:c r="AA69" s="149"/>
      <x:c r="AB69" s="149"/>
      <x:c r="AC69" s="149"/>
      <x:c r="AD69" s="149"/>
      <x:c r="AE69" s="1368"/>
      <x:c r="AF69" s="149"/>
      <x:c r="AG69" s="149"/>
      <x:c r="AH69" s="149"/>
      <x:c r="AI69" s="149"/>
      <x:c r="AJ69" s="149"/>
      <x:c r="AK69" s="149"/>
      <x:c r="AL69" s="149"/>
      <x:c r="AM69" s="149"/>
      <x:c r="AN69" s="149"/>
      <x:c r="AO69" s="149"/>
      <x:c r="AP69" s="149"/>
      <x:c r="AQ69" s="149"/>
      <x:c r="AR69" s="149"/>
      <x:c r="AS69" s="149"/>
      <x:c r="AT69" s="149"/>
      <x:c r="AU69" s="149"/>
      <x:c r="AV69" s="149"/>
      <x:c r="AW69" s="149"/>
      <x:c r="AX69" s="149"/>
      <x:c r="AY69" s="149"/>
      <x:c r="AZ69" s="149"/>
      <x:c r="BA69" s="149"/>
      <x:c r="BB69" s="149"/>
      <x:c r="BC69" s="149"/>
      <x:c r="BD69" s="149"/>
      <x:c r="BE69" s="149"/>
      <x:c r="BF69" s="149"/>
      <x:c r="BG69" s="149"/>
      <x:c r="BH69" s="149"/>
      <x:c r="BI69" s="149"/>
      <x:c r="BJ69" s="149"/>
      <x:c r="BK69" s="149"/>
      <x:c r="BL69" s="149"/>
      <x:c r="BM69" s="149"/>
      <x:c r="BN69" s="149"/>
      <x:c r="BO69" s="149"/>
      <x:c r="BP69" s="149"/>
      <x:c r="BQ69" s="149"/>
      <x:c r="BR69" s="149"/>
      <x:c r="BS69" s="149"/>
      <x:c r="BT69" s="149"/>
      <x:c r="BU69" s="149"/>
      <x:c r="BV69" s="149"/>
      <x:c r="BW69" s="149"/>
      <x:c r="BX69" s="149"/>
      <x:c r="BY69" s="149"/>
      <x:c r="BZ69" s="149"/>
      <x:c r="CA69" s="149"/>
      <x:c r="CB69" s="149"/>
      <x:c r="CC69" s="149"/>
      <x:c r="CD69" s="149"/>
      <x:c r="CE69" s="149"/>
      <x:c r="CF69" s="149"/>
      <x:c r="CG69" s="149"/>
      <x:c r="CH69" s="149"/>
      <x:c r="CI69" s="149"/>
      <x:c r="CJ69" s="149"/>
      <x:c r="CK69" s="149"/>
      <x:c r="CL69" s="149"/>
      <x:c r="CM69" s="149"/>
      <x:c r="CN69" s="149"/>
      <x:c r="CO69" s="149"/>
      <x:c r="CP69" s="149"/>
      <x:c r="CQ69" s="149"/>
      <x:c r="CR69" s="149"/>
      <x:c r="CS69" s="149"/>
      <x:c r="CT69" s="149"/>
      <x:c r="CU69" s="149"/>
      <x:c r="CV69" s="149"/>
      <x:c r="CW69" s="149"/>
      <x:c r="CX69" s="149"/>
      <x:c r="CY69" s="149"/>
      <x:c r="CZ69" s="149"/>
      <x:c r="DA69" s="149"/>
      <x:c r="DB69" s="149"/>
      <x:c r="DC69" s="149"/>
      <x:c r="DD69" s="149"/>
      <x:c r="DE69" s="149"/>
      <x:c r="DF69" s="149"/>
      <x:c r="DG69" s="149"/>
      <x:c r="DH69" s="149"/>
      <x:c r="DI69" s="149"/>
      <x:c r="DJ69" s="1313"/>
      <x:c r="DK69" s="1313"/>
      <x:c r="DL69" s="1313"/>
      <x:c r="DM69" s="1313"/>
      <x:c r="DN69" s="1313"/>
      <x:c r="DO69" s="1313"/>
      <x:c r="DP69" s="1313"/>
      <x:c r="DQ69" s="1313"/>
      <x:c r="DR69" s="1313"/>
      <x:c r="DS69" s="1313"/>
      <x:c r="DT69" s="1313"/>
      <x:c r="DU69" s="1313"/>
      <x:c r="DV69" s="1313"/>
    </x:row>
    <x:row r="70">
      <x:c r="A70" s="2070"/>
      <x:c r="B70" s="2070"/>
      <x:c r="C70" s="2070"/>
      <x:c r="D70" s="149"/>
      <x:c r="E70" s="149"/>
      <x:c r="F70" s="149"/>
      <x:c r="G70" s="149"/>
      <x:c r="H70" s="149"/>
      <x:c r="I70" s="149"/>
      <x:c r="J70" s="3072" t="n">
        <x:v>6.286918787789723</x:v>
      </x:c>
      <x:c r="K70" s="3072"/>
      <x:c r="L70" s="339"/>
      <x:c r="M70" s="339"/>
      <x:c r="N70" s="339"/>
      <x:c r="O70" s="339"/>
      <x:c r="P70" s="339"/>
      <x:c r="Q70"/>
      <x:c r="R70"/>
      <x:c r="S70"/>
      <x:c r="T70"/>
      <x:c r="U70"/>
      <x:c r="V70"/>
      <x:c r="W70"/>
      <x:c r="X70"/>
      <x:c r="Y70"/>
      <x:c r="Z70" s="149"/>
      <x:c r="AA70" s="149"/>
      <x:c r="AB70" s="149"/>
      <x:c r="AC70" s="149"/>
      <x:c r="AD70" s="149"/>
      <x:c r="AE70" s="1368"/>
      <x:c r="AF70" s="149"/>
      <x:c r="AG70" s="149"/>
      <x:c r="AH70" s="149"/>
      <x:c r="AI70" s="149"/>
      <x:c r="AJ70" s="149"/>
      <x:c r="AK70" s="149"/>
      <x:c r="AL70" s="149"/>
      <x:c r="AM70" s="149"/>
      <x:c r="AN70" s="149"/>
      <x:c r="AO70" s="149"/>
      <x:c r="AP70" s="149"/>
      <x:c r="AQ70" s="149"/>
      <x:c r="AR70" s="149"/>
      <x:c r="AS70" s="149"/>
      <x:c r="AT70" s="149"/>
      <x:c r="AU70" s="149"/>
      <x:c r="AV70" s="149"/>
      <x:c r="AW70" s="149"/>
      <x:c r="AX70" s="149"/>
      <x:c r="AY70" s="149"/>
      <x:c r="AZ70" s="149"/>
      <x:c r="BA70" s="149"/>
      <x:c r="BB70" s="149"/>
      <x:c r="BC70" s="149"/>
      <x:c r="BD70" s="149"/>
      <x:c r="BE70" s="149"/>
      <x:c r="BF70" s="149"/>
      <x:c r="BG70" s="149"/>
      <x:c r="BH70" s="149"/>
      <x:c r="BI70" s="149"/>
      <x:c r="BJ70" s="149"/>
      <x:c r="BK70" s="149"/>
      <x:c r="BL70" s="149"/>
      <x:c r="BM70" s="149"/>
      <x:c r="BN70" s="149"/>
      <x:c r="BO70" s="149"/>
      <x:c r="BP70" s="149"/>
      <x:c r="BQ70" s="149"/>
      <x:c r="BR70" s="149"/>
      <x:c r="BS70" s="149"/>
      <x:c r="BT70" s="149"/>
      <x:c r="BU70" s="149"/>
      <x:c r="BV70" s="149"/>
      <x:c r="BW70" s="149"/>
      <x:c r="BX70" s="149"/>
      <x:c r="BY70" s="149"/>
      <x:c r="BZ70" s="149"/>
      <x:c r="CA70" s="149"/>
      <x:c r="CB70" s="149"/>
      <x:c r="CC70" s="149"/>
      <x:c r="CD70" s="149"/>
      <x:c r="CE70" s="149"/>
      <x:c r="CF70" s="149"/>
      <x:c r="CG70" s="149"/>
      <x:c r="CH70" s="149"/>
      <x:c r="CI70" s="149"/>
      <x:c r="CJ70" s="149"/>
      <x:c r="CK70" s="149"/>
      <x:c r="CL70" s="149"/>
      <x:c r="CM70" s="149"/>
      <x:c r="CN70" s="149"/>
      <x:c r="CO70" s="149"/>
      <x:c r="CP70" s="149"/>
      <x:c r="CQ70" s="149"/>
      <x:c r="CR70" s="149"/>
      <x:c r="CS70" s="149"/>
      <x:c r="CT70" s="149"/>
      <x:c r="CU70" s="149"/>
      <x:c r="CV70" s="149"/>
      <x:c r="CW70" s="149"/>
      <x:c r="CX70" s="149"/>
      <x:c r="CY70" s="149"/>
      <x:c r="CZ70" s="149"/>
      <x:c r="DA70" s="149"/>
      <x:c r="DB70" s="149"/>
      <x:c r="DC70" s="149"/>
      <x:c r="DD70" s="149"/>
      <x:c r="DE70" s="149"/>
      <x:c r="DF70" s="149"/>
      <x:c r="DG70" s="149"/>
      <x:c r="DH70" s="149"/>
      <x:c r="DI70" s="149"/>
      <x:c r="DJ70" s="1313"/>
      <x:c r="DK70" s="1313"/>
      <x:c r="DL70" s="1313"/>
      <x:c r="DM70" s="1313"/>
      <x:c r="DN70" s="1313"/>
      <x:c r="DO70" s="1313"/>
      <x:c r="DP70" s="1313"/>
      <x:c r="DQ70" s="1313"/>
      <x:c r="DR70" s="1313"/>
      <x:c r="DS70" s="1313"/>
      <x:c r="DT70" s="1313"/>
      <x:c r="DU70" s="1313"/>
      <x:c r="DV70" s="1313"/>
    </x:row>
    <x:row r="71">
      <x:c r="A71" s="2070"/>
      <x:c r="B71" s="2070"/>
      <x:c r="C71" s="2070"/>
      <x:c r="D71" s="149"/>
      <x:c r="E71" s="149"/>
      <x:c r="F71" s="149"/>
      <x:c r="G71" s="149"/>
      <x:c r="H71" s="149" t="str">
        <x:v>1A</x:v>
      </x:c>
      <x:c r="I71" s="1210" t="str">
        <x:v>Dens</x:v>
      </x:c>
      <x:c r="J71" s="1210" t="str">
        <x:v>Barrels</x:v>
      </x:c>
      <x:c r="K71" s="1371" t="n">
        <x:v>15</x:v>
      </x:c>
      <x:c r="L71" s="339"/>
      <x:c r="M71" s="339"/>
      <x:c r="N71" s="339" t="str">
        <x:v>T-2004</x:v>
      </x:c>
      <x:c r="O71" s="339"/>
      <x:c r="P71" s="339"/>
      <x:c r="Q71"/>
      <x:c r="R71"/>
      <x:c r="S71"/>
      <x:c r="T71"/>
      <x:c r="U71"/>
      <x:c r="V71"/>
      <x:c r="W71"/>
      <x:c r="X71"/>
      <x:c r="Y71"/>
      <x:c r="Z71" s="149"/>
      <x:c r="AA71" s="149"/>
      <x:c r="AB71" s="149"/>
      <x:c r="AC71" s="149"/>
      <x:c r="AD71" s="149"/>
      <x:c r="AE71" s="1368"/>
      <x:c r="AF71" s="149"/>
      <x:c r="AG71" s="149"/>
      <x:c r="AH71" s="149"/>
      <x:c r="AI71" s="149"/>
      <x:c r="AJ71" s="149"/>
      <x:c r="AK71" s="149"/>
      <x:c r="AL71" s="149"/>
      <x:c r="AM71" s="149"/>
      <x:c r="AN71" s="149" t="n">
        <x:v>1</x:v>
      </x:c>
      <x:c r="AO71" s="149" t="n">
        <x:v>2</x:v>
      </x:c>
      <x:c r="AP71" s="149" t="n">
        <x:v>3</x:v>
      </x:c>
      <x:c r="AQ71" s="149"/>
      <x:c r="AR71" s="149"/>
      <x:c r="AS71" s="149"/>
      <x:c r="AT71" s="149"/>
      <x:c r="AU71" s="149"/>
      <x:c r="AV71" s="149"/>
      <x:c r="AW71" s="149"/>
      <x:c r="AX71" s="149"/>
      <x:c r="AY71" s="149"/>
      <x:c r="AZ71" s="149"/>
      <x:c r="BA71" s="149"/>
      <x:c r="BB71" s="149"/>
      <x:c r="BC71" s="149"/>
      <x:c r="BD71" s="149"/>
      <x:c r="BE71" s="149"/>
      <x:c r="BF71" s="149"/>
      <x:c r="BG71" s="149"/>
      <x:c r="BH71" s="149"/>
      <x:c r="BI71" s="149"/>
      <x:c r="BJ71" s="149"/>
      <x:c r="BK71" s="149"/>
      <x:c r="BL71" s="149"/>
      <x:c r="BM71" s="149"/>
      <x:c r="BN71" s="149"/>
      <x:c r="BO71" s="149"/>
      <x:c r="BP71" s="149"/>
      <x:c r="BQ71" s="149"/>
      <x:c r="BR71" s="149"/>
      <x:c r="BS71" s="149"/>
      <x:c r="BT71" s="149"/>
      <x:c r="BU71" s="149"/>
      <x:c r="BV71" s="149"/>
      <x:c r="BW71" s="149"/>
      <x:c r="BX71" s="149"/>
      <x:c r="BY71" s="149"/>
      <x:c r="BZ71" s="149"/>
      <x:c r="CA71" s="149"/>
      <x:c r="CB71" s="149"/>
      <x:c r="CC71" s="149"/>
      <x:c r="CD71" s="149"/>
      <x:c r="CE71" s="149"/>
      <x:c r="CF71" s="149"/>
      <x:c r="CG71" s="149"/>
      <x:c r="CH71" s="149"/>
      <x:c r="CI71" s="149"/>
      <x:c r="CJ71" s="149"/>
      <x:c r="CK71" s="149"/>
      <x:c r="CL71" s="149"/>
      <x:c r="CM71" s="149"/>
      <x:c r="CN71" s="149"/>
      <x:c r="CO71" s="149"/>
      <x:c r="CP71" s="149"/>
      <x:c r="CQ71" s="149"/>
      <x:c r="CR71" s="149"/>
      <x:c r="CS71" s="149"/>
      <x:c r="CT71" s="149"/>
      <x:c r="CU71" s="149"/>
      <x:c r="CV71" s="149"/>
      <x:c r="CW71" s="149"/>
      <x:c r="CX71" s="149"/>
      <x:c r="CY71" s="149"/>
      <x:c r="CZ71" s="149"/>
      <x:c r="DA71" s="149"/>
      <x:c r="DB71" s="149"/>
      <x:c r="DC71" s="149"/>
      <x:c r="DD71" s="149"/>
      <x:c r="DE71" s="149"/>
      <x:c r="DF71" s="149"/>
      <x:c r="DG71" s="149"/>
      <x:c r="DH71" s="149"/>
      <x:c r="DI71" s="149"/>
      <x:c r="DJ71" s="1313"/>
      <x:c r="DK71" s="1313"/>
      <x:c r="DL71" s="1313"/>
      <x:c r="DM71" s="1313"/>
      <x:c r="DN71" s="1313"/>
      <x:c r="DO71" s="1313"/>
      <x:c r="DP71" s="1313"/>
      <x:c r="DQ71" s="1313"/>
      <x:c r="DR71" s="1313"/>
      <x:c r="DS71" s="1313"/>
      <x:c r="DT71" s="1313"/>
      <x:c r="DU71" s="1313"/>
      <x:c r="DV71" s="1313"/>
    </x:row>
    <x:row r="72" ht="15.75">
      <x:c r="A72" s="2070"/>
      <x:c r="B72" s="2070"/>
      <x:c r="C72" s="2070"/>
      <x:c r="D72" s="149"/>
      <x:c r="E72" s="149"/>
      <x:c r="F72" s="149"/>
      <x:c r="G72" s="149"/>
      <x:c r="H72" s="149" t="str">
        <x:v>1B</x:v>
      </x:c>
      <x:c r="I72" s="1372" t="n">
        <x:v>0.5</x:v>
      </x:c>
      <x:c r="J72" s="1373" t="n">
        <x:v>6.301</x:v>
      </x:c>
      <x:c r="K72" s="1371" t="n">
        <x:v>20</x:v>
      </x:c>
      <x:c r="L72" s="339"/>
      <x:c r="M72" s="339"/>
      <x:c r="N72" s="339" t="str">
        <x:v>Table</x:v>
      </x:c>
      <x:c r="O72" s="339"/>
      <x:c r="P72" s="339"/>
      <x:c r="Q72"/>
      <x:c r="R72"/>
      <x:c r="S72"/>
      <x:c r="T72"/>
      <x:c r="U72"/>
      <x:c r="V72"/>
      <x:c r="W72"/>
      <x:c r="X72"/>
      <x:c r="Y72"/>
      <x:c r="Z72" s="149"/>
      <x:c r="AA72" s="149"/>
      <x:c r="AB72" s="149"/>
      <x:c r="AC72" s="149"/>
      <x:c r="AD72" s="149"/>
      <x:c r="AE72" s="1368"/>
      <x:c r="AF72" s="149"/>
      <x:c r="AG72" s="149"/>
      <x:c r="AH72" s="149"/>
      <x:c r="AI72" s="149" t="str">
        <x:v>i</x:v>
      </x:c>
      <x:c r="AJ72" s="149" t="str">
        <x:v>ai</x:v>
      </x:c>
      <x:c r="AK72" s="149" t="str">
        <x:v>PRODUCT</x:v>
      </x:c>
      <x:c r="AL72" s="149" t="str">
        <x:v>DENSITY RANGED (KG/M3)</x:v>
      </x:c>
      <x:c r="AM72" s="149"/>
      <x:c r="AN72" s="149" t="str">
        <x:v>KO</x:v>
      </x:c>
      <x:c r="AO72" s="149" t="str">
        <x:v>K1</x:v>
      </x:c>
      <x:c r="AP72" s="149" t="str">
        <x:v>K2</x:v>
      </x:c>
      <x:c r="AQ72" s="149" t="str">
        <x:v>Da</x:v>
      </x:c>
      <x:c r="AR72" s="149"/>
      <x:c r="AS72" s="149"/>
      <x:c r="AT72" s="149"/>
      <x:c r="AU72" s="149"/>
      <x:c r="AV72" s="149"/>
      <x:c r="AW72" s="149"/>
      <x:c r="AX72" s="149"/>
      <x:c r="AY72" s="149"/>
      <x:c r="AZ72" s="149"/>
      <x:c r="BA72" s="149"/>
      <x:c r="BB72" s="149"/>
      <x:c r="BC72" s="149"/>
      <x:c r="BD72" s="149"/>
      <x:c r="BE72" s="149"/>
      <x:c r="BF72" s="149"/>
      <x:c r="BG72" s="149"/>
      <x:c r="BH72" s="149"/>
      <x:c r="BI72" s="149"/>
      <x:c r="BJ72" s="149"/>
      <x:c r="BK72" s="149"/>
      <x:c r="BL72" s="149"/>
      <x:c r="BM72" s="149"/>
      <x:c r="BN72" s="149"/>
      <x:c r="BO72" s="149"/>
      <x:c r="BP72" s="149"/>
      <x:c r="BQ72" s="149"/>
      <x:c r="BR72" s="149"/>
      <x:c r="BS72" s="149"/>
      <x:c r="BT72" s="149"/>
      <x:c r="BU72" s="149"/>
      <x:c r="BV72" s="149"/>
      <x:c r="BW72" s="149"/>
      <x:c r="BX72" s="149"/>
      <x:c r="BY72" s="149"/>
      <x:c r="BZ72" s="149"/>
      <x:c r="CA72" s="149"/>
      <x:c r="CB72" s="149"/>
      <x:c r="CC72" s="149"/>
      <x:c r="CD72" s="149"/>
      <x:c r="CE72" s="149"/>
      <x:c r="CF72" s="149"/>
      <x:c r="CG72" s="149"/>
      <x:c r="CH72" s="149"/>
      <x:c r="CI72" s="149"/>
      <x:c r="CJ72" s="149"/>
      <x:c r="CK72" s="149"/>
      <x:c r="CL72" s="149"/>
      <x:c r="CM72" s="149"/>
      <x:c r="CN72" s="149"/>
      <x:c r="CO72" s="149"/>
      <x:c r="CP72" s="149"/>
      <x:c r="CQ72" s="149"/>
      <x:c r="CR72" s="149"/>
      <x:c r="CS72" s="149"/>
      <x:c r="CT72" s="149"/>
      <x:c r="CU72" s="149"/>
      <x:c r="CV72" s="149"/>
      <x:c r="CW72" s="149"/>
      <x:c r="CX72" s="149"/>
      <x:c r="CY72" s="149"/>
      <x:c r="CZ72" s="149"/>
      <x:c r="DA72" s="149"/>
      <x:c r="DB72" s="149"/>
      <x:c r="DC72" s="149"/>
      <x:c r="DD72" s="149"/>
      <x:c r="DE72" s="149"/>
      <x:c r="DF72" s="149"/>
      <x:c r="DG72" s="149"/>
      <x:c r="DH72" s="149"/>
      <x:c r="DI72" s="149"/>
      <x:c r="DJ72" s="3073"/>
      <x:c r="DK72" s="3074"/>
      <x:c r="DL72" s="3074"/>
      <x:c r="DM72" s="3075"/>
      <x:c r="DN72" s="2141"/>
      <x:c r="DO72" s="1313"/>
      <x:c r="DP72" s="1313"/>
      <x:c r="DQ72" s="1313"/>
      <x:c r="DR72" s="2087"/>
      <x:c r="DS72" s="2087" t="str">
        <x:v>Product</x:v>
      </x:c>
      <x:c r="DT72" s="2142" t="str">
        <x:v>K0</x:v>
      </x:c>
      <x:c r="DU72" s="2089" t="str">
        <x:v>k1</x:v>
      </x:c>
      <x:c r="DV72" s="1313"/>
    </x:row>
    <x:row r="73" ht="15.75">
      <x:c r="A73" s="2070"/>
      <x:c r="B73" s="2070"/>
      <x:c r="C73" s="2070"/>
      <x:c r="D73" s="2076" t="str">
        <x:v>m³</x:v>
      </x:c>
      <x:c r="E73" s="149"/>
      <x:c r="F73" s="149" t="str">
        <x:v>°C</x:v>
      </x:c>
      <x:c r="G73" s="149"/>
      <x:c r="H73" s="149" t="str">
        <x:v>6A</x:v>
      </x:c>
      <x:c r="I73" s="1372" t="n">
        <x:v>0.501</x:v>
      </x:c>
      <x:c r="J73" s="1373" t="n">
        <x:v>6.3</x:v>
      </x:c>
      <x:c r="K73" s="1371" t="n">
        <x:v>60</x:v>
      </x:c>
      <x:c r="L73" s="339"/>
      <x:c r="M73" s="339"/>
      <x:c r="N73" s="339"/>
      <x:c r="O73" s="339"/>
      <x:c r="P73" s="339"/>
      <x:c r="Q73"/>
      <x:c r="R73"/>
      <x:c r="S73"/>
      <x:c r="T73"/>
      <x:c r="U73"/>
      <x:c r="V73"/>
      <x:c r="W73"/>
      <x:c r="X73"/>
      <x:c r="Y73"/>
      <x:c r="Z73" s="149"/>
      <x:c r="AA73" s="149"/>
      <x:c r="AB73" s="149"/>
      <x:c r="AC73" s="149"/>
      <x:c r="AD73" s="149"/>
      <x:c r="AE73" s="1368"/>
      <x:c r="AF73" s="149"/>
      <x:c r="AG73" s="149"/>
      <x:c r="AH73" s="149"/>
      <x:c r="AI73" s="149" t="n">
        <x:v>1</x:v>
      </x:c>
      <x:c r="AJ73" s="149" t="n">
        <x:v>-0.148759</x:v>
      </x:c>
      <x:c r="AK73" s="149" t="str">
        <x:v>Crude Oil</x:v>
      </x:c>
      <x:c r="AL73" s="149" t="n">
        <x:v>610.6</x:v>
      </x:c>
      <x:c r="AM73" s="149" t="n">
        <x:v>1163.5</x:v>
      </x:c>
      <x:c r="AN73" s="149" t="n">
        <x:v>341.0957</x:v>
      </x:c>
      <x:c r="AO73" s="149" t="n">
        <x:v>0</x:v>
      </x:c>
      <x:c r="AP73" s="149" t="n">
        <x:v>0</x:v>
      </x:c>
      <x:c r="AQ73" s="149" t="n">
        <x:v>2</x:v>
      </x:c>
      <x:c r="AR73" s="149"/>
      <x:c r="AS73" s="149"/>
      <x:c r="AT73" s="149"/>
      <x:c r="AU73" s="149"/>
      <x:c r="AV73" s="149"/>
      <x:c r="AW73" s="149"/>
      <x:c r="AX73" s="149"/>
      <x:c r="AY73" s="149"/>
      <x:c r="AZ73" s="149"/>
      <x:c r="BA73" s="149"/>
      <x:c r="BB73" s="149"/>
      <x:c r="BC73" s="149"/>
      <x:c r="BD73" s="149"/>
      <x:c r="BE73" s="149"/>
      <x:c r="BF73" s="149"/>
      <x:c r="BG73" s="149"/>
      <x:c r="BH73" s="149"/>
      <x:c r="BI73" s="149"/>
      <x:c r="BJ73" s="149"/>
      <x:c r="BK73" s="149"/>
      <x:c r="BL73" s="149"/>
      <x:c r="BM73" s="149"/>
      <x:c r="BN73" s="149"/>
      <x:c r="BO73" s="149"/>
      <x:c r="BP73" s="149"/>
      <x:c r="BQ73" s="149"/>
      <x:c r="BR73" s="149"/>
      <x:c r="BS73" s="149"/>
      <x:c r="BT73" s="149"/>
      <x:c r="BU73" s="149"/>
      <x:c r="BV73" s="149"/>
      <x:c r="BW73" s="149"/>
      <x:c r="BX73" s="149"/>
      <x:c r="BY73" s="149"/>
      <x:c r="BZ73" s="149"/>
      <x:c r="CA73" s="149"/>
      <x:c r="CB73" s="149"/>
      <x:c r="CC73" s="149"/>
      <x:c r="CD73" s="149"/>
      <x:c r="CE73" s="149"/>
      <x:c r="CF73" s="149"/>
      <x:c r="CG73" s="149"/>
      <x:c r="CH73" s="149"/>
      <x:c r="CI73" s="149"/>
      <x:c r="CJ73" s="149"/>
      <x:c r="CK73" s="149"/>
      <x:c r="CL73" s="149"/>
      <x:c r="CM73" s="149"/>
      <x:c r="CN73" s="149"/>
      <x:c r="CO73" s="149"/>
      <x:c r="CP73" s="149"/>
      <x:c r="CQ73" s="149"/>
      <x:c r="CR73" s="149"/>
      <x:c r="CS73" s="149"/>
      <x:c r="CT73" s="149"/>
      <x:c r="CU73" s="149"/>
      <x:c r="CV73" s="149"/>
      <x:c r="CW73" s="149"/>
      <x:c r="CX73" s="149"/>
      <x:c r="CY73" s="149"/>
      <x:c r="CZ73" s="149"/>
      <x:c r="DA73" s="149"/>
      <x:c r="DB73" s="149"/>
      <x:c r="DC73" s="149"/>
      <x:c r="DD73" s="149"/>
      <x:c r="DE73" s="149"/>
      <x:c r="DF73" s="149"/>
      <x:c r="DG73" s="149"/>
      <x:c r="DH73" s="149"/>
      <x:c r="DI73" s="149"/>
      <x:c r="DJ73" s="1629"/>
      <x:c r="DK73" s="1629"/>
      <x:c r="DL73" s="1629"/>
      <x:c r="DM73" s="1629"/>
      <x:c r="DN73" s="2141"/>
      <x:c r="DO73" s="1313"/>
      <x:c r="DP73" s="1313"/>
      <x:c r="DQ73" s="1313"/>
      <x:c r="DR73" s="2087" t="n">
        <x:v>1</x:v>
      </x:c>
      <x:c r="DS73" s="2087" t="str">
        <x:v>CO</x:v>
      </x:c>
      <x:c r="DT73" s="2143" t="n">
        <x:v>341.0957</x:v>
      </x:c>
      <x:c r="DU73" s="2089" t="n">
        <x:v>0</x:v>
      </x:c>
      <x:c r="DV73" s="1313"/>
    </x:row>
    <x:row r="74" ht="15.75">
      <x:c r="A74" s="2070"/>
      <x:c r="B74" s="2070"/>
      <x:c r="C74" s="2070"/>
      <x:c r="D74" s="149" t="str">
        <x:v>Barrels</x:v>
      </x:c>
      <x:c r="E74" s="149"/>
      <x:c r="F74" s="149" t="str">
        <x:v>°F</x:v>
      </x:c>
      <x:c r="G74" s="149"/>
      <x:c r="H74" s="149" t="str">
        <x:v>6B</x:v>
      </x:c>
      <x:c r="I74" s="1372" t="n">
        <x:v>0.518</x:v>
      </x:c>
      <x:c r="J74" s="1373" t="n">
        <x:v>6.299</x:v>
      </x:c>
      <x:c r="K74" s="1373"/>
      <x:c r="L74" s="339"/>
      <x:c r="M74" s="339"/>
      <x:c r="N74" s="339"/>
      <x:c r="O74" s="339"/>
      <x:c r="P74" s="339"/>
      <x:c r="Q74"/>
      <x:c r="R74"/>
      <x:c r="S74"/>
      <x:c r="T74"/>
      <x:c r="U74"/>
      <x:c r="V74"/>
      <x:c r="W74"/>
      <x:c r="X74"/>
      <x:c r="Y74"/>
      <x:c r="Z74" s="149"/>
      <x:c r="AA74" s="149"/>
      <x:c r="AB74" s="149"/>
      <x:c r="AC74" s="149"/>
      <x:c r="AD74" s="149"/>
      <x:c r="AE74" s="1368"/>
      <x:c r="AF74" s="149"/>
      <x:c r="AG74" s="149"/>
      <x:c r="AH74" s="149"/>
      <x:c r="AI74" s="149" t="n">
        <x:f t="shared" ref="AI74:AI80" si="105">AI73+1</x:f>
        <x:v>2</x:v>
      </x:c>
      <x:c r="AJ74" s="149" t="n">
        <x:v>-0.267408</x:v>
      </x:c>
      <x:c r="AK74" s="149" t="str">
        <x:v>Fuel Oils</x:v>
      </x:c>
      <x:c r="AL74" s="149" t="n">
        <x:v>838.3127</x:v>
      </x:c>
      <x:c r="AM74" s="149" t="n">
        <x:v>1163.5</x:v>
      </x:c>
      <x:c r="AN74" s="149" t="n">
        <x:v>103.872</x:v>
      </x:c>
      <x:c r="AO74" s="149" t="n">
        <x:v>0.2701</x:v>
      </x:c>
      <x:c r="AP74" s="149" t="n">
        <x:v>0</x:v>
      </x:c>
      <x:c r="AQ74" s="149" t="n">
        <x:v>1.3</x:v>
      </x:c>
      <x:c r="AR74" s="149"/>
      <x:c r="AS74" s="149"/>
      <x:c r="AT74" s="149"/>
      <x:c r="AU74" s="149"/>
      <x:c r="AV74" s="149"/>
      <x:c r="AW74" s="149"/>
      <x:c r="AX74" s="149"/>
      <x:c r="AY74" s="149"/>
      <x:c r="AZ74" s="149"/>
      <x:c r="BA74" s="149"/>
      <x:c r="BB74" s="149"/>
      <x:c r="BC74" s="149"/>
      <x:c r="BD74" s="149"/>
      <x:c r="BE74" s="149"/>
      <x:c r="BF74" s="149"/>
      <x:c r="BG74" s="149"/>
      <x:c r="BH74" s="149"/>
      <x:c r="BI74" s="149"/>
      <x:c r="BJ74" s="149"/>
      <x:c r="BK74" s="149"/>
      <x:c r="BL74" s="149"/>
      <x:c r="BM74" s="149"/>
      <x:c r="BN74" s="149"/>
      <x:c r="BO74" s="149"/>
      <x:c r="BP74" s="149"/>
      <x:c r="BQ74" s="149"/>
      <x:c r="BR74" s="149"/>
      <x:c r="BS74" s="149"/>
      <x:c r="BT74" s="149"/>
      <x:c r="BU74" s="149"/>
      <x:c r="BV74" s="149"/>
      <x:c r="BW74" s="149"/>
      <x:c r="BX74" s="149"/>
      <x:c r="BY74" s="149"/>
      <x:c r="BZ74" s="149"/>
      <x:c r="CA74" s="149"/>
      <x:c r="CB74" s="149"/>
      <x:c r="CC74" s="149"/>
      <x:c r="CD74" s="149"/>
      <x:c r="CE74" s="149"/>
      <x:c r="CF74" s="149"/>
      <x:c r="CG74" s="149"/>
      <x:c r="CH74" s="149"/>
      <x:c r="CI74" s="149"/>
      <x:c r="CJ74" s="149"/>
      <x:c r="CK74" s="149"/>
      <x:c r="CL74" s="149"/>
      <x:c r="CM74" s="149"/>
      <x:c r="CN74" s="149"/>
      <x:c r="CO74" s="149"/>
      <x:c r="CP74" s="149"/>
      <x:c r="CQ74" s="149"/>
      <x:c r="CR74" s="149"/>
      <x:c r="CS74" s="149"/>
      <x:c r="CT74" s="149"/>
      <x:c r="CU74" s="149"/>
      <x:c r="CV74" s="149"/>
      <x:c r="CW74" s="149"/>
      <x:c r="CX74" s="149"/>
      <x:c r="CY74" s="149"/>
      <x:c r="CZ74" s="149"/>
      <x:c r="DA74" s="149"/>
      <x:c r="DB74" s="149"/>
      <x:c r="DC74" s="149"/>
      <x:c r="DD74" s="149"/>
      <x:c r="DE74" s="149"/>
      <x:c r="DF74" s="149"/>
      <x:c r="DG74" s="149"/>
      <x:c r="DH74" s="149"/>
      <x:c r="DI74" s="149"/>
      <x:c r="DJ74" s="1630"/>
      <x:c r="DK74" s="1630"/>
      <x:c r="DL74" s="1630"/>
      <x:c r="DM74" s="1630"/>
      <x:c r="DN74" s="2141"/>
      <x:c r="DO74" s="1313"/>
      <x:c r="DP74" s="1313"/>
      <x:c r="DQ74" s="1313"/>
      <x:c r="DR74" s="144" t="n">
        <x:v>2</x:v>
      </x:c>
      <x:c r="DS74" s="2087" t="str">
        <x:v>Gasolines</x:v>
      </x:c>
      <x:c r="DT74" s="144" t="n">
        <x:v>192.4571</x:v>
      </x:c>
      <x:c r="DU74" s="144" t="n">
        <x:v>0.2438</x:v>
      </x:c>
      <x:c r="DV74" s="1313"/>
    </x:row>
    <x:row r="75" ht="15.75">
      <x:c r="A75" s="2070"/>
      <x:c r="B75" s="2070"/>
      <x:c r="C75" s="2070"/>
      <x:c r="D75" s="149"/>
      <x:c r="E75" s="149"/>
      <x:c r="F75" s="149"/>
      <x:c r="G75" s="149"/>
      <x:c r="H75" s="149" t="str">
        <x:v>6D</x:v>
      </x:c>
      <x:c r="I75" s="1372" t="n">
        <x:v>0.537</x:v>
      </x:c>
      <x:c r="J75" s="1373" t="n">
        <x:v>6.298</x:v>
      </x:c>
      <x:c r="K75" s="1373"/>
      <x:c r="L75" s="339"/>
      <x:c r="M75" s="339"/>
      <x:c r="N75" s="339"/>
      <x:c r="O75" s="339"/>
      <x:c r="P75" s="339"/>
      <x:c r="Q75"/>
      <x:c r="R75"/>
      <x:c r="S75"/>
      <x:c r="T75"/>
      <x:c r="U75"/>
      <x:c r="V75"/>
      <x:c r="W75"/>
      <x:c r="X75"/>
      <x:c r="Y75"/>
      <x:c r="Z75" s="149"/>
      <x:c r="AA75" s="149"/>
      <x:c r="AB75" s="149"/>
      <x:c r="AC75" s="149"/>
      <x:c r="AD75" s="149"/>
      <x:c r="AE75" s="1368"/>
      <x:c r="AF75" s="149"/>
      <x:c r="AG75" s="149"/>
      <x:c r="AH75" s="149"/>
      <x:c r="AI75" s="149" t="n">
        <x:f t="shared" si="105"/>
        <x:v>3</x:v>
      </x:c>
      <x:c r="AJ75" s="149" t="n">
        <x:v>1.08076</x:v>
      </x:c>
      <x:c r="AK75" s="149" t="str">
        <x:v>Jet Fuels</x:v>
      </x:c>
      <x:c r="AL75" s="149" t="n">
        <x:v>787.5195</x:v>
      </x:c>
      <x:c r="AM75" s="149" t="n">
        <x:v>838.3127</x:v>
      </x:c>
      <x:c r="AN75" s="149" t="n">
        <x:v>330.301</x:v>
      </x:c>
      <x:c r="AO75" s="149" t="n">
        <x:v>0</x:v>
      </x:c>
      <x:c r="AP75" s="149" t="n">
        <x:v>0</x:v>
      </x:c>
      <x:c r="AQ75" s="149" t="n">
        <x:v>2</x:v>
      </x:c>
      <x:c r="AR75" s="149"/>
      <x:c r="AS75" s="149"/>
      <x:c r="AT75" s="149"/>
      <x:c r="AU75" s="149"/>
      <x:c r="AV75" s="149"/>
      <x:c r="AW75" s="149"/>
      <x:c r="AX75" s="149"/>
      <x:c r="AY75" s="149"/>
      <x:c r="AZ75" s="149"/>
      <x:c r="BA75" s="149"/>
      <x:c r="BB75" s="149"/>
      <x:c r="BC75" s="149"/>
      <x:c r="BD75" s="149"/>
      <x:c r="BE75" s="149"/>
      <x:c r="BF75" s="149"/>
      <x:c r="BG75" s="149"/>
      <x:c r="BH75" s="149"/>
      <x:c r="BI75" s="149"/>
      <x:c r="BJ75" s="149"/>
      <x:c r="BK75" s="149"/>
      <x:c r="BL75" s="149"/>
      <x:c r="BM75" s="149"/>
      <x:c r="BN75" s="149"/>
      <x:c r="BO75" s="149"/>
      <x:c r="BP75" s="149"/>
      <x:c r="BQ75" s="149"/>
      <x:c r="BR75" s="149"/>
      <x:c r="BS75" s="149"/>
      <x:c r="BT75" s="149"/>
      <x:c r="BU75" s="149"/>
      <x:c r="BV75" s="149"/>
      <x:c r="BW75" s="149"/>
      <x:c r="BX75" s="149"/>
      <x:c r="BY75" s="149"/>
      <x:c r="BZ75" s="149"/>
      <x:c r="CA75" s="149"/>
      <x:c r="CB75" s="149"/>
      <x:c r="CC75" s="149"/>
      <x:c r="CD75" s="149"/>
      <x:c r="CE75" s="149"/>
      <x:c r="CF75" s="149"/>
      <x:c r="CG75" s="149"/>
      <x:c r="CH75" s="149"/>
      <x:c r="CI75" s="149"/>
      <x:c r="CJ75" s="149"/>
      <x:c r="CK75" s="149"/>
      <x:c r="CL75" s="149"/>
      <x:c r="CM75" s="149"/>
      <x:c r="CN75" s="149"/>
      <x:c r="CO75" s="149"/>
      <x:c r="CP75" s="149"/>
      <x:c r="CQ75" s="149"/>
      <x:c r="CR75" s="149"/>
      <x:c r="CS75" s="149"/>
      <x:c r="CT75" s="149"/>
      <x:c r="CU75" s="149"/>
      <x:c r="CV75" s="149"/>
      <x:c r="CW75" s="149"/>
      <x:c r="CX75" s="149"/>
      <x:c r="CY75" s="149"/>
      <x:c r="CZ75" s="149"/>
      <x:c r="DA75" s="149"/>
      <x:c r="DB75" s="149"/>
      <x:c r="DC75" s="149"/>
      <x:c r="DD75" s="149"/>
      <x:c r="DE75" s="149"/>
      <x:c r="DF75" s="149"/>
      <x:c r="DG75" s="149"/>
      <x:c r="DH75" s="149"/>
      <x:c r="DI75" s="149"/>
      <x:c r="DJ75" s="1631"/>
      <x:c r="DK75" s="1631"/>
      <x:c r="DL75" s="1631"/>
      <x:c r="DM75" s="1629"/>
      <x:c r="DN75" s="2141"/>
      <x:c r="DO75" s="1313"/>
      <x:c r="DP75" s="1313"/>
      <x:c r="DQ75" s="1313"/>
      <x:c r="DR75" s="2144" t="n">
        <x:v>3</x:v>
      </x:c>
      <x:c r="DS75" s="2144" t="str">
        <x:v>Jet Fuels</x:v>
      </x:c>
      <x:c r="DT75" s="2087" t="n">
        <x:v>330.301</x:v>
      </x:c>
      <x:c r="DU75" s="2145" t="n">
        <x:v>0</x:v>
      </x:c>
      <x:c r="DV75" s="1313"/>
    </x:row>
    <x:row r="76" ht="15.75">
      <x:c r="A76" s="2070"/>
      <x:c r="B76" s="2070"/>
      <x:c r="C76" s="2070"/>
      <x:c r="D76" s="149"/>
      <x:c r="E76" s="149"/>
      <x:c r="F76" s="149"/>
      <x:c r="G76" s="149"/>
      <x:c r="H76" s="149" t="str">
        <x:v>54A</x:v>
      </x:c>
      <x:c r="I76" s="1374" t="n">
        <x:v>0.559</x:v>
      </x:c>
      <x:c r="J76" s="1210" t="n">
        <x:v>0.585</x:v>
      </x:c>
      <x:c r="K76" s="149"/>
      <x:c r="L76" s="339"/>
      <x:c r="M76" s="339"/>
      <x:c r="N76" s="339"/>
      <x:c r="O76" s="339"/>
      <x:c r="P76" s="339"/>
      <x:c r="Q76"/>
      <x:c r="R76"/>
      <x:c r="S76"/>
      <x:c r="T76"/>
      <x:c r="U76"/>
      <x:c r="V76"/>
      <x:c r="W76"/>
      <x:c r="X76"/>
      <x:c r="Y76"/>
      <x:c r="Z76" s="149"/>
      <x:c r="AA76" s="149"/>
      <x:c r="AB76" s="149"/>
      <x:c r="AC76" s="149"/>
      <x:c r="AD76" s="149"/>
      <x:c r="AE76" s="1368"/>
      <x:c r="AF76" s="149"/>
      <x:c r="AG76" s="149"/>
      <x:c r="AH76" s="149"/>
      <x:c r="AI76" s="149" t="n">
        <x:f t="shared" si="105"/>
        <x:v>4</x:v>
      </x:c>
      <x:c r="AJ76" s="149" t="n">
        <x:v>1.269056</x:v>
      </x:c>
      <x:c r="AK76" s="149" t="str">
        <x:v>Transicion Zone</x:v>
      </x:c>
      <x:c r="AL76" s="149" t="n">
        <x:v>770.352</x:v>
      </x:c>
      <x:c r="AM76" s="149" t="n">
        <x:v>787.5195</x:v>
      </x:c>
      <x:c r="AN76" s="149" t="n">
        <x:v>1489.067</x:v>
      </x:c>
      <x:c r="AO76" s="149" t="n">
        <x:v>0</x:v>
      </x:c>
      <x:c r="AP76" s="149" t="n">
        <x:v>-0.0018684</x:v>
      </x:c>
      <x:c r="AQ76" s="149" t="n">
        <x:v>8.5</x:v>
      </x:c>
      <x:c r="AR76" s="149"/>
      <x:c r="AS76" s="149"/>
      <x:c r="AT76" s="149"/>
      <x:c r="AU76" s="149"/>
      <x:c r="AV76" s="149"/>
      <x:c r="AW76" s="149"/>
      <x:c r="AX76" s="149"/>
      <x:c r="AY76" s="149"/>
      <x:c r="AZ76" s="149"/>
      <x:c r="BA76" s="149"/>
      <x:c r="BB76" s="149"/>
      <x:c r="BC76" s="149"/>
      <x:c r="BD76" s="149"/>
      <x:c r="BE76" s="149"/>
      <x:c r="BF76" s="149"/>
      <x:c r="BG76" s="149"/>
      <x:c r="BH76" s="149"/>
      <x:c r="BI76" s="149"/>
      <x:c r="BJ76" s="149"/>
      <x:c r="BK76" s="149"/>
      <x:c r="BL76" s="149"/>
      <x:c r="BM76" s="149"/>
      <x:c r="BN76" s="149"/>
      <x:c r="BO76" s="149"/>
      <x:c r="BP76" s="149"/>
      <x:c r="BQ76" s="149"/>
      <x:c r="BR76" s="149"/>
      <x:c r="BS76" s="149"/>
      <x:c r="BT76" s="149"/>
      <x:c r="BU76" s="149"/>
      <x:c r="BV76" s="149"/>
      <x:c r="BW76" s="149"/>
      <x:c r="BX76" s="149"/>
      <x:c r="BY76" s="149"/>
      <x:c r="BZ76" s="149"/>
      <x:c r="CA76" s="149"/>
      <x:c r="CB76" s="149"/>
      <x:c r="CC76" s="149"/>
      <x:c r="CD76" s="149"/>
      <x:c r="CE76" s="149"/>
      <x:c r="CF76" s="149"/>
      <x:c r="CG76" s="149"/>
      <x:c r="CH76" s="149"/>
      <x:c r="CI76" s="149"/>
      <x:c r="CJ76" s="149"/>
      <x:c r="CK76" s="149"/>
      <x:c r="CL76" s="149"/>
      <x:c r="CM76" s="149"/>
      <x:c r="CN76" s="149"/>
      <x:c r="CO76" s="149"/>
      <x:c r="CP76" s="149"/>
      <x:c r="CQ76" s="149"/>
      <x:c r="CR76" s="149"/>
      <x:c r="CS76" s="149"/>
      <x:c r="CT76" s="149"/>
      <x:c r="CU76" s="149"/>
      <x:c r="CV76" s="149"/>
      <x:c r="CW76" s="149"/>
      <x:c r="CX76" s="149"/>
      <x:c r="CY76" s="149"/>
      <x:c r="CZ76" s="149"/>
      <x:c r="DA76" s="149"/>
      <x:c r="DB76" s="149"/>
      <x:c r="DC76" s="149"/>
      <x:c r="DD76" s="149"/>
      <x:c r="DE76" s="149"/>
      <x:c r="DF76" s="149"/>
      <x:c r="DG76" s="149"/>
      <x:c r="DH76" s="149"/>
      <x:c r="DI76" s="149"/>
      <x:c r="DJ76" s="1631"/>
      <x:c r="DK76" s="1631"/>
      <x:c r="DL76" s="1631"/>
      <x:c r="DM76" s="1629"/>
      <x:c r="DN76" s="2141"/>
      <x:c r="DO76" s="1313"/>
      <x:c r="DP76" s="1313"/>
      <x:c r="DQ76" s="1313"/>
      <x:c r="DR76" s="2144" t="n">
        <x:v>4</x:v>
      </x:c>
      <x:c r="DS76" s="2144" t="str">
        <x:v>Transition</x:v>
      </x:c>
      <x:c r="DT76" s="2087" t="n">
        <x:v>-0.0018684</x:v>
      </x:c>
      <x:c r="DU76" s="2145" t="n">
        <x:v>1489.067</x:v>
      </x:c>
      <x:c r="DV76" s="1313"/>
    </x:row>
    <x:row r="77" ht="15.75">
      <x:c r="A77" s="2070"/>
      <x:c r="B77" s="2070"/>
      <x:c r="C77" s="2070"/>
      <x:c r="D77" s="149"/>
      <x:c r="E77" s="149"/>
      <x:c r="F77" s="149"/>
      <x:c r="G77" s="149"/>
      <x:c r="H77" s="149" t="str">
        <x:v>54B</x:v>
      </x:c>
      <x:c r="I77" s="1372" t="n">
        <x:v>0.586</x:v>
      </x:c>
      <x:c r="J77" s="1373" t="n">
        <x:v>6.296</x:v>
      </x:c>
      <x:c r="K77" s="149"/>
      <x:c r="L77" s="339"/>
      <x:c r="M77" s="339"/>
      <x:c r="N77" s="339"/>
      <x:c r="O77" s="339"/>
      <x:c r="P77" s="339"/>
      <x:c r="Q77"/>
      <x:c r="R77"/>
      <x:c r="S77"/>
      <x:c r="T77"/>
      <x:c r="U77"/>
      <x:c r="V77"/>
      <x:c r="W77"/>
      <x:c r="X77"/>
      <x:c r="Y77"/>
      <x:c r="Z77" s="149"/>
      <x:c r="AA77" s="149"/>
      <x:c r="AB77" s="149"/>
      <x:c r="AC77" s="149"/>
      <x:c r="AD77" s="149"/>
      <x:c r="AE77" s="1368"/>
      <x:c r="AF77" s="149"/>
      <x:c r="AG77" s="149"/>
      <x:c r="AH77" s="149"/>
      <x:c r="AI77" s="149" t="n">
        <x:f t="shared" si="105"/>
        <x:v>5</x:v>
      </x:c>
      <x:c r="AJ77" s="149" t="n">
        <x:v>-4.089591</x:v>
      </x:c>
      <x:c r="AK77" s="149" t="str">
        <x:v>Gasolines</x:v>
      </x:c>
      <x:c r="AL77" s="149" t="n">
        <x:v>610.6</x:v>
      </x:c>
      <x:c r="AM77" s="149" t="n">
        <x:v>770.352</x:v>
      </x:c>
      <x:c r="AN77" s="149" t="n">
        <x:v>192.4571</x:v>
      </x:c>
      <x:c r="AO77" s="149" t="n">
        <x:v>0.2438</x:v>
      </x:c>
      <x:c r="AP77" s="149" t="n">
        <x:v>0</x:v>
      </x:c>
      <x:c r="AQ77" s="149" t="n">
        <x:v>1.5</x:v>
      </x:c>
      <x:c r="AR77" s="149"/>
      <x:c r="AS77" s="149"/>
      <x:c r="AT77" s="149"/>
      <x:c r="AU77" s="149"/>
      <x:c r="AV77" s="149"/>
      <x:c r="AW77" s="149"/>
      <x:c r="AX77" s="149"/>
      <x:c r="AY77" s="149"/>
      <x:c r="AZ77" s="149"/>
      <x:c r="BA77" s="149"/>
      <x:c r="BB77" s="149"/>
      <x:c r="BC77" s="149"/>
      <x:c r="BD77" s="149"/>
      <x:c r="BE77" s="149"/>
      <x:c r="BF77" s="149"/>
      <x:c r="BG77" s="149"/>
      <x:c r="BH77" s="149"/>
      <x:c r="BI77" s="149"/>
      <x:c r="BJ77" s="149"/>
      <x:c r="BK77" s="149"/>
      <x:c r="BL77" s="149"/>
      <x:c r="BM77" s="149"/>
      <x:c r="BN77" s="149"/>
      <x:c r="BO77" s="149"/>
      <x:c r="BP77" s="149"/>
      <x:c r="BQ77" s="149"/>
      <x:c r="BR77" s="149"/>
      <x:c r="BS77" s="149"/>
      <x:c r="BT77" s="149"/>
      <x:c r="BU77" s="149"/>
      <x:c r="BV77" s="149"/>
      <x:c r="BW77" s="149"/>
      <x:c r="BX77" s="149"/>
      <x:c r="BY77" s="149"/>
      <x:c r="BZ77" s="149"/>
      <x:c r="CA77" s="149"/>
      <x:c r="CB77" s="149"/>
      <x:c r="CC77" s="149"/>
      <x:c r="CD77" s="149"/>
      <x:c r="CE77" s="149"/>
      <x:c r="CF77" s="149"/>
      <x:c r="CG77" s="149"/>
      <x:c r="CH77" s="149"/>
      <x:c r="CI77" s="149"/>
      <x:c r="CJ77" s="149"/>
      <x:c r="CK77" s="149"/>
      <x:c r="CL77" s="149"/>
      <x:c r="CM77" s="149"/>
      <x:c r="CN77" s="149"/>
      <x:c r="CO77" s="149"/>
      <x:c r="CP77" s="149"/>
      <x:c r="CQ77" s="149"/>
      <x:c r="CR77" s="149"/>
      <x:c r="CS77" s="149"/>
      <x:c r="CT77" s="149"/>
      <x:c r="CU77" s="149"/>
      <x:c r="CV77" s="149"/>
      <x:c r="CW77" s="149"/>
      <x:c r="CX77" s="149"/>
      <x:c r="CY77" s="149"/>
      <x:c r="CZ77" s="149"/>
      <x:c r="DA77" s="149"/>
      <x:c r="DB77" s="149"/>
      <x:c r="DC77" s="149"/>
      <x:c r="DD77" s="149"/>
      <x:c r="DE77" s="149"/>
      <x:c r="DF77" s="149"/>
      <x:c r="DG77" s="149"/>
      <x:c r="DH77" s="149"/>
      <x:c r="DI77" s="149"/>
      <x:c r="DJ77" s="1631"/>
      <x:c r="DK77" s="1631"/>
      <x:c r="DL77" s="1631"/>
      <x:c r="DM77" s="1629"/>
      <x:c r="DN77" s="2141"/>
      <x:c r="DO77" s="1313"/>
      <x:c r="DP77" s="1313"/>
      <x:c r="DQ77" s="1313"/>
      <x:c r="DR77" s="2144" t="n">
        <x:v>5</x:v>
      </x:c>
      <x:c r="DS77" s="2144" t="str">
        <x:v>DOS / IFOS</x:v>
      </x:c>
      <x:c r="DT77" s="2087" t="n">
        <x:v>103.872</x:v>
      </x:c>
      <x:c r="DU77" s="1861" t="n">
        <x:v>0.2701</x:v>
      </x:c>
      <x:c r="DV77" s="1313"/>
    </x:row>
    <x:row r="78" ht="15.75">
      <x:c r="A78" s="2070"/>
      <x:c r="B78" s="2070"/>
      <x:c r="C78" s="2070"/>
      <x:c r="D78" s="149"/>
      <x:c r="E78" s="149"/>
      <x:c r="F78" s="149"/>
      <x:c r="G78" s="149"/>
      <x:c r="H78" s="149" t="str">
        <x:v>54D</x:v>
      </x:c>
      <x:c r="I78" s="1372" t="n">
        <x:v>0.624</x:v>
      </x:c>
      <x:c r="J78" s="1373" t="n">
        <x:v>6.295</x:v>
      </x:c>
      <x:c r="K78" s="149"/>
      <x:c r="L78" s="339"/>
      <x:c r="M78" s="339"/>
      <x:c r="N78" s="339"/>
      <x:c r="O78" s="339"/>
      <x:c r="P78" s="339"/>
      <x:c r="Q78"/>
      <x:c r="R78"/>
      <x:c r="S78"/>
      <x:c r="T78"/>
      <x:c r="U78"/>
      <x:c r="V78"/>
      <x:c r="W78"/>
      <x:c r="X78"/>
      <x:c r="Y78"/>
      <x:c r="Z78" s="149"/>
      <x:c r="AA78" s="149"/>
      <x:c r="AB78" s="149"/>
      <x:c r="AC78" s="149"/>
      <x:c r="AD78" s="149"/>
      <x:c r="AE78" s="1368"/>
      <x:c r="AF78" s="149"/>
      <x:c r="AG78" s="149"/>
      <x:c r="AH78" s="149"/>
      <x:c r="AI78" s="149" t="n">
        <x:f t="shared" si="105"/>
        <x:v>6</x:v>
      </x:c>
      <x:c r="AJ78" s="149" t="n">
        <x:v>-1.871251</x:v>
      </x:c>
      <x:c r="AK78" s="149" t="str">
        <x:v>Lubricating Oil</x:v>
      </x:c>
      <x:c r="AL78" s="149" t="n">
        <x:v>800.9</x:v>
      </x:c>
      <x:c r="AM78" s="149" t="n">
        <x:v>1163.5</x:v>
      </x:c>
      <x:c r="AN78" s="149" t="n">
        <x:v>0</x:v>
      </x:c>
      <x:c r="AO78" s="149" t="n">
        <x:v>0.34878</x:v>
      </x:c>
      <x:c r="AP78" s="149" t="n">
        <x:v>0</x:v>
      </x:c>
      <x:c r="AQ78" s="149" t="n">
        <x:v>1</x:v>
      </x:c>
      <x:c r="AR78" s="149"/>
      <x:c r="AS78" s="149"/>
      <x:c r="AT78" s="149"/>
      <x:c r="AU78" s="149"/>
      <x:c r="AV78" s="149"/>
      <x:c r="AW78" s="149"/>
      <x:c r="AX78" s="149"/>
      <x:c r="AY78" s="149"/>
      <x:c r="AZ78" s="149"/>
      <x:c r="BA78" s="149"/>
      <x:c r="BB78" s="149"/>
      <x:c r="BC78" s="149"/>
      <x:c r="BD78" s="149"/>
      <x:c r="BE78" s="149"/>
      <x:c r="BF78" s="149"/>
      <x:c r="BG78" s="149"/>
      <x:c r="BH78" s="149"/>
      <x:c r="BI78" s="149"/>
      <x:c r="BJ78" s="149"/>
      <x:c r="BK78" s="149"/>
      <x:c r="BL78" s="149"/>
      <x:c r="BM78" s="149"/>
      <x:c r="BN78" s="149"/>
      <x:c r="BO78" s="149"/>
      <x:c r="BP78" s="149"/>
      <x:c r="BQ78" s="149"/>
      <x:c r="BR78" s="149"/>
      <x:c r="BS78" s="149"/>
      <x:c r="BT78" s="149"/>
      <x:c r="BU78" s="149"/>
      <x:c r="BV78" s="149"/>
      <x:c r="BW78" s="149"/>
      <x:c r="BX78" s="149"/>
      <x:c r="BY78" s="149"/>
      <x:c r="BZ78" s="149"/>
      <x:c r="CA78" s="149"/>
      <x:c r="CB78" s="149"/>
      <x:c r="CC78" s="149"/>
      <x:c r="CD78" s="149"/>
      <x:c r="CE78" s="149"/>
      <x:c r="CF78" s="149"/>
      <x:c r="CG78" s="149"/>
      <x:c r="CH78" s="149"/>
      <x:c r="CI78" s="149"/>
      <x:c r="CJ78" s="149"/>
      <x:c r="CK78" s="149"/>
      <x:c r="CL78" s="149"/>
      <x:c r="CM78" s="149"/>
      <x:c r="CN78" s="149"/>
      <x:c r="CO78" s="149"/>
      <x:c r="CP78" s="149"/>
      <x:c r="CQ78" s="149"/>
      <x:c r="CR78" s="149"/>
      <x:c r="CS78" s="149"/>
      <x:c r="CT78" s="149"/>
      <x:c r="CU78" s="149"/>
      <x:c r="CV78" s="149"/>
      <x:c r="CW78" s="149"/>
      <x:c r="CX78" s="149"/>
      <x:c r="CY78" s="149"/>
      <x:c r="CZ78" s="149"/>
      <x:c r="DA78" s="149"/>
      <x:c r="DB78" s="149"/>
      <x:c r="DC78" s="149"/>
      <x:c r="DD78" s="149"/>
      <x:c r="DE78" s="149"/>
      <x:c r="DF78" s="149"/>
      <x:c r="DG78" s="149"/>
      <x:c r="DH78" s="149"/>
      <x:c r="DI78" s="149"/>
      <x:c r="DJ78" s="1631"/>
      <x:c r="DK78" s="1631"/>
      <x:c r="DL78" s="1631"/>
      <x:c r="DM78" s="1629"/>
      <x:c r="DN78" s="2141"/>
      <x:c r="DO78" s="1313"/>
      <x:c r="DP78" s="1313"/>
      <x:c r="DQ78" s="1313"/>
      <x:c r="DR78" s="2144" t="n">
        <x:v>6</x:v>
      </x:c>
      <x:c r="DS78" s="2144" t="str">
        <x:v>Lub Oil</x:v>
      </x:c>
      <x:c r="DT78" s="2146" t="n">
        <x:v>144.0427</x:v>
      </x:c>
      <x:c r="DU78" s="2147" t="n">
        <x:v>0.1896</x:v>
      </x:c>
      <x:c r="DV78" s="1313"/>
    </x:row>
    <x:row r="79">
      <x:c r="A79" s="2070"/>
      <x:c r="B79" s="2070"/>
      <x:c r="C79" s="2070"/>
      <x:c r="D79" s="149"/>
      <x:c r="E79" s="149"/>
      <x:c r="F79" s="149"/>
      <x:c r="G79" s="149"/>
      <x:c r="H79" s="149" t="str">
        <x:v>6C</x:v>
      </x:c>
      <x:c r="I79" s="1372" t="n">
        <x:v>0.687</x:v>
      </x:c>
      <x:c r="J79" s="1373" t="n">
        <x:v>6.294</x:v>
      </x:c>
      <x:c r="K79" s="149"/>
      <x:c r="L79" s="339"/>
      <x:c r="M79" s="339" t="n">
        <x:v>2.0080097808995823</x:v>
      </x:c>
      <x:c r="N79" s="339"/>
      <x:c r="O79" s="339"/>
      <x:c r="P79" s="339"/>
      <x:c r="Q79"/>
      <x:c r="R79"/>
      <x:c r="S79"/>
      <x:c r="T79"/>
      <x:c r="U79"/>
      <x:c r="V79"/>
      <x:c r="W79"/>
      <x:c r="X79"/>
      <x:c r="Y79"/>
      <x:c r="Z79" s="149"/>
      <x:c r="AA79" s="149"/>
      <x:c r="AB79" s="149"/>
      <x:c r="AC79" s="149"/>
      <x:c r="AD79" s="149"/>
      <x:c r="AE79" s="1368"/>
      <x:c r="AF79" s="149"/>
      <x:c r="AG79" s="149"/>
      <x:c r="AH79" s="149"/>
      <x:c r="AI79" s="149" t="n">
        <x:f t="shared" si="105"/>
        <x:v>7</x:v>
      </x:c>
      <x:c r="AJ79" s="149" t="n">
        <x:v>7.438081</x:v>
      </x:c>
      <x:c r="AK79" s="149"/>
      <x:c r="AL79" s="149"/>
      <x:c r="AM79" s="149"/>
      <x:c r="AN79" s="149"/>
      <x:c r="AO79" s="149"/>
      <x:c r="AP79" s="149"/>
      <x:c r="AQ79" s="149" t="n">
        <x:v>0</x:v>
      </x:c>
      <x:c r="AR79" s="149"/>
      <x:c r="AS79" s="149"/>
      <x:c r="AT79" s="149"/>
      <x:c r="AU79" s="149"/>
      <x:c r="AV79" s="149"/>
      <x:c r="AW79" s="149"/>
      <x:c r="AX79" s="149"/>
      <x:c r="AY79" s="149"/>
      <x:c r="AZ79" s="149"/>
      <x:c r="BA79" s="149"/>
      <x:c r="BB79" s="149"/>
      <x:c r="BC79" s="149"/>
      <x:c r="BD79" s="149"/>
      <x:c r="BE79" s="149"/>
      <x:c r="BF79" s="149"/>
      <x:c r="BG79" s="149"/>
      <x:c r="BH79" s="149"/>
      <x:c r="BI79" s="149"/>
      <x:c r="BJ79" s="149"/>
      <x:c r="BK79" s="149"/>
      <x:c r="BL79" s="149"/>
      <x:c r="BM79" s="149"/>
      <x:c r="BN79" s="149"/>
      <x:c r="BO79" s="149"/>
      <x:c r="BP79" s="149"/>
      <x:c r="BQ79" s="149"/>
      <x:c r="BR79" s="149"/>
      <x:c r="BS79" s="149"/>
      <x:c r="BT79" s="149"/>
      <x:c r="BU79" s="149"/>
      <x:c r="BV79" s="149"/>
      <x:c r="BW79" s="149"/>
      <x:c r="BX79" s="149"/>
      <x:c r="BY79" s="149"/>
      <x:c r="BZ79" s="149"/>
      <x:c r="CA79" s="149"/>
      <x:c r="CB79" s="149"/>
      <x:c r="CC79" s="149"/>
      <x:c r="CD79" s="149"/>
      <x:c r="CE79" s="149"/>
      <x:c r="CF79" s="149"/>
      <x:c r="CG79" s="149"/>
      <x:c r="CH79" s="149"/>
      <x:c r="CI79" s="149"/>
      <x:c r="CJ79" s="149"/>
      <x:c r="CK79" s="149"/>
      <x:c r="CL79" s="149"/>
      <x:c r="CM79" s="149"/>
      <x:c r="CN79" s="149"/>
      <x:c r="CO79" s="149"/>
      <x:c r="CP79" s="149"/>
      <x:c r="CQ79" s="149"/>
      <x:c r="CR79" s="149"/>
      <x:c r="CS79" s="149"/>
      <x:c r="CT79" s="149"/>
      <x:c r="CU79" s="149"/>
      <x:c r="CV79" s="149"/>
      <x:c r="CW79" s="149"/>
      <x:c r="CX79" s="149"/>
      <x:c r="CY79" s="149"/>
      <x:c r="CZ79" s="149"/>
      <x:c r="DA79" s="149"/>
      <x:c r="DB79" s="149"/>
      <x:c r="DC79" s="149"/>
      <x:c r="DD79" s="149"/>
      <x:c r="DE79" s="149"/>
      <x:c r="DF79" s="149"/>
      <x:c r="DG79" s="149"/>
      <x:c r="DH79" s="149"/>
      <x:c r="DI79" s="149"/>
      <x:c r="DJ79" s="1631"/>
      <x:c r="DK79" s="1631"/>
      <x:c r="DL79" s="1631"/>
      <x:c r="DM79" s="1629"/>
      <x:c r="DN79" s="2141"/>
      <x:c r="DO79" s="1313"/>
      <x:c r="DP79" s="1313"/>
      <x:c r="DQ79" s="1313"/>
      <x:c r="DR79" s="1313"/>
      <x:c r="DS79" s="1313"/>
      <x:c r="DT79" s="1313"/>
      <x:c r="DU79" s="1313"/>
      <x:c r="DV79" s="1313"/>
    </x:row>
    <x:row r="80">
      <x:c r="A80" s="2070"/>
      <x:c r="B80" s="2070"/>
      <x:c r="C80" s="2070"/>
      <x:c r="D80" s="149"/>
      <x:c r="E80" s="149"/>
      <x:c r="F80" s="149"/>
      <x:c r="G80" s="149"/>
      <x:c r="H80" s="149" t="str">
        <x:v>54C</x:v>
      </x:c>
      <x:c r="I80" s="1372" t="n">
        <x:v>0.766</x:v>
      </x:c>
      <x:c r="J80" s="1373" t="n">
        <x:v>6.293</x:v>
      </x:c>
      <x:c r="K80" s="149"/>
      <x:c r="L80" s="339"/>
      <x:c r="M80" s="339"/>
      <x:c r="N80" s="339"/>
      <x:c r="O80" s="339"/>
      <x:c r="P80" s="339"/>
      <x:c r="Q80"/>
      <x:c r="R80"/>
      <x:c r="S80"/>
      <x:c r="T80"/>
      <x:c r="U80"/>
      <x:c r="V80"/>
      <x:c r="W80"/>
      <x:c r="X80"/>
      <x:c r="Y80"/>
      <x:c r="Z80" s="149"/>
      <x:c r="AA80" s="149"/>
      <x:c r="AB80" s="149"/>
      <x:c r="AC80" s="149"/>
      <x:c r="AD80" s="149"/>
      <x:c r="AE80" s="1368"/>
      <x:c r="AF80" s="149"/>
      <x:c r="AG80" s="149"/>
      <x:c r="AH80" s="149"/>
      <x:c r="AI80" s="149" t="n">
        <x:f t="shared" si="105"/>
        <x:v>8</x:v>
      </x:c>
      <x:c r="AJ80" s="149" t="n">
        <x:v>-3.536296</x:v>
      </x:c>
      <x:c r="AK80" s="149"/>
      <x:c r="AL80" s="149"/>
      <x:c r="AM80" s="149"/>
      <x:c r="AN80" s="149"/>
      <x:c r="AO80" s="149"/>
      <x:c r="AP80" s="149"/>
      <x:c r="AQ80" s="149"/>
      <x:c r="AR80" s="149"/>
      <x:c r="AS80" s="149"/>
      <x:c r="AT80" s="149"/>
      <x:c r="AU80" s="149"/>
      <x:c r="AV80" s="149"/>
      <x:c r="AW80" s="149"/>
      <x:c r="AX80" s="149"/>
      <x:c r="AY80" s="149"/>
      <x:c r="AZ80" s="149"/>
      <x:c r="BA80" s="149"/>
      <x:c r="BB80" s="149"/>
      <x:c r="BC80" s="149"/>
      <x:c r="BD80" s="149"/>
      <x:c r="BE80" s="149"/>
      <x:c r="BF80" s="149"/>
      <x:c r="BG80" s="149"/>
      <x:c r="BH80" s="149"/>
      <x:c r="BI80" s="149"/>
      <x:c r="BJ80" s="149"/>
      <x:c r="BK80" s="149"/>
      <x:c r="BL80" s="149"/>
      <x:c r="BM80" s="149"/>
      <x:c r="BN80" s="149"/>
      <x:c r="BO80" s="149"/>
      <x:c r="BP80" s="149"/>
      <x:c r="BQ80" s="149"/>
      <x:c r="BR80" s="149"/>
      <x:c r="BS80" s="149"/>
      <x:c r="BT80" s="149"/>
      <x:c r="BU80" s="149"/>
      <x:c r="BV80" s="149"/>
      <x:c r="BW80" s="149"/>
      <x:c r="BX80" s="149"/>
      <x:c r="BY80" s="149"/>
      <x:c r="BZ80" s="149"/>
      <x:c r="CA80" s="149"/>
      <x:c r="CB80" s="149"/>
      <x:c r="CC80" s="149"/>
      <x:c r="CD80" s="149"/>
      <x:c r="CE80" s="149"/>
      <x:c r="CF80" s="149"/>
      <x:c r="CG80" s="149"/>
      <x:c r="CH80" s="149"/>
      <x:c r="CI80" s="149"/>
      <x:c r="CJ80" s="149"/>
      <x:c r="CK80" s="149"/>
      <x:c r="CL80" s="149"/>
      <x:c r="CM80" s="149"/>
      <x:c r="CN80" s="149"/>
      <x:c r="CO80" s="149"/>
      <x:c r="CP80" s="149"/>
      <x:c r="CQ80" s="149"/>
      <x:c r="CR80" s="149"/>
      <x:c r="CS80" s="149"/>
      <x:c r="CT80" s="149"/>
      <x:c r="CU80" s="149"/>
      <x:c r="CV80" s="149"/>
      <x:c r="CW80" s="149"/>
      <x:c r="CX80" s="149"/>
      <x:c r="CY80" s="149"/>
      <x:c r="CZ80" s="149"/>
      <x:c r="DA80" s="149"/>
      <x:c r="DB80" s="149"/>
      <x:c r="DC80" s="149"/>
      <x:c r="DD80" s="149"/>
      <x:c r="DE80" s="149"/>
      <x:c r="DF80" s="149"/>
      <x:c r="DG80" s="149"/>
      <x:c r="DH80" s="149"/>
      <x:c r="DI80" s="149"/>
      <x:c r="DJ80" s="1631"/>
      <x:c r="DK80" s="1631"/>
      <x:c r="DL80" s="1631"/>
      <x:c r="DM80" s="1629"/>
      <x:c r="DN80" s="2141"/>
      <x:c r="DO80" s="1313"/>
      <x:c r="DP80" s="1313"/>
      <x:c r="DQ80" s="1313"/>
      <x:c r="DR80" s="1313"/>
      <x:c r="DS80" s="1313"/>
      <x:c r="DT80" s="1313"/>
      <x:c r="DU80" s="1313"/>
      <x:c r="DV80" s="1313"/>
    </x:row>
    <x:row r="81">
      <x:c r="A81" s="2070"/>
      <x:c r="B81" s="2070"/>
      <x:c r="C81" s="2070"/>
      <x:c r="D81" s="149"/>
      <x:c r="E81" s="149"/>
      <x:c r="F81" s="149"/>
      <x:c r="G81" s="149"/>
      <x:c r="H81" s="149" t="str">
        <x:v>60D</x:v>
      </x:c>
      <x:c r="I81" s="1372" t="n">
        <x:v>0.906</x:v>
      </x:c>
      <x:c r="J81" s="1373" t="n">
        <x:v>6.292</x:v>
      </x:c>
      <x:c r="K81" s="149"/>
      <x:c r="L81" s="339"/>
      <x:c r="M81" s="339"/>
      <x:c r="N81" s="339"/>
      <x:c r="O81" s="339"/>
      <x:c r="P81" s="339"/>
      <x:c r="Q81"/>
      <x:c r="R81"/>
      <x:c r="S81"/>
      <x:c r="T81"/>
      <x:c r="U81"/>
      <x:c r="V81"/>
      <x:c r="W81"/>
      <x:c r="X81"/>
      <x:c r="Y81"/>
      <x:c r="Z81" s="149"/>
      <x:c r="AA81" s="149"/>
      <x:c r="AB81" s="149"/>
      <x:c r="AC81" s="149"/>
      <x:c r="AD81" s="149"/>
      <x:c r="AE81" s="1368"/>
      <x:c r="AF81" s="149"/>
      <x:c r="AG81" s="149"/>
      <x:c r="AH81" s="149"/>
      <x:c r="AI81" s="149"/>
      <x:c r="AJ81" s="149"/>
      <x:c r="AK81" s="149"/>
      <x:c r="AL81" s="149"/>
      <x:c r="AM81" s="149"/>
      <x:c r="AN81" s="149"/>
      <x:c r="AO81" s="149"/>
      <x:c r="AP81" s="149"/>
      <x:c r="AQ81" s="149"/>
      <x:c r="AR81" s="149"/>
      <x:c r="AS81" s="149"/>
      <x:c r="AT81" s="149"/>
      <x:c r="AU81" s="149"/>
      <x:c r="AV81" s="149"/>
      <x:c r="AW81" s="149"/>
      <x:c r="AX81" s="149"/>
      <x:c r="AY81" s="149"/>
      <x:c r="AZ81" s="149"/>
      <x:c r="BA81" s="149"/>
      <x:c r="BB81" s="149"/>
      <x:c r="BC81" s="149"/>
      <x:c r="BD81" s="149"/>
      <x:c r="BE81" s="149"/>
      <x:c r="BF81" s="149"/>
      <x:c r="BG81" s="149"/>
      <x:c r="BH81" s="149"/>
      <x:c r="BI81" s="149"/>
      <x:c r="BJ81" s="149"/>
      <x:c r="BK81" s="149"/>
      <x:c r="BL81" s="149"/>
      <x:c r="BM81" s="149"/>
      <x:c r="BN81" s="149"/>
      <x:c r="BO81" s="149"/>
      <x:c r="BP81" s="149"/>
      <x:c r="BQ81" s="149"/>
      <x:c r="BR81" s="149"/>
      <x:c r="BS81" s="149"/>
      <x:c r="BT81" s="149"/>
      <x:c r="BU81" s="149"/>
      <x:c r="BV81" s="149"/>
      <x:c r="BW81" s="149"/>
      <x:c r="BX81" s="149"/>
      <x:c r="BY81" s="149"/>
      <x:c r="BZ81" s="149"/>
      <x:c r="CA81" s="149"/>
      <x:c r="CB81" s="149"/>
      <x:c r="CC81" s="149"/>
      <x:c r="CD81" s="149"/>
      <x:c r="CE81" s="149"/>
      <x:c r="CF81" s="149"/>
      <x:c r="CG81" s="149"/>
      <x:c r="CH81" s="149"/>
      <x:c r="CI81" s="149"/>
      <x:c r="CJ81" s="149"/>
      <x:c r="CK81" s="149"/>
      <x:c r="CL81" s="149"/>
      <x:c r="CM81" s="149"/>
      <x:c r="CN81" s="149"/>
      <x:c r="CO81" s="149"/>
      <x:c r="CP81" s="149"/>
      <x:c r="CQ81" s="149"/>
      <x:c r="CR81" s="149"/>
      <x:c r="CS81" s="149"/>
      <x:c r="CT81" s="149"/>
      <x:c r="CU81" s="149"/>
      <x:c r="CV81" s="149"/>
      <x:c r="CW81" s="149"/>
      <x:c r="CX81" s="149"/>
      <x:c r="CY81" s="149"/>
      <x:c r="CZ81" s="149"/>
      <x:c r="DA81" s="149"/>
      <x:c r="DB81" s="149"/>
      <x:c r="DC81" s="149"/>
      <x:c r="DD81" s="149"/>
      <x:c r="DE81" s="149"/>
      <x:c r="DF81" s="149"/>
      <x:c r="DG81" s="149"/>
      <x:c r="DH81" s="149"/>
      <x:c r="DI81" s="149"/>
      <x:c r="DJ81" s="1631"/>
      <x:c r="DK81" s="1631"/>
      <x:c r="DL81" s="1631"/>
      <x:c r="DM81" s="1629"/>
      <x:c r="DN81" s="2141"/>
      <x:c r="DO81" s="1313"/>
      <x:c r="DP81" s="1313"/>
      <x:c r="DQ81" s="1313"/>
      <x:c r="DR81" s="1313"/>
      <x:c r="DS81" s="1313"/>
      <x:c r="DT81" s="1313"/>
      <x:c r="DU81" s="1313"/>
      <x:c r="DV81" s="1313"/>
    </x:row>
    <x:row r="82">
      <x:c r="A82" s="2070"/>
      <x:c r="B82" s="2070"/>
      <x:c r="C82" s="2070"/>
      <x:c r="D82" s="2070"/>
      <x:c r="E82" s="2070"/>
      <x:c r="F82" s="339"/>
      <x:c r="G82" s="339"/>
      <x:c r="H82" s="339"/>
      <x:c r="I82" s="339"/>
      <x:c r="J82" s="339"/>
      <x:c r="K82" s="339"/>
      <x:c r="L82" s="339"/>
      <x:c r="M82" s="339"/>
      <x:c r="N82" s="339"/>
      <x:c r="O82" s="339"/>
      <x:c r="P82" s="339"/>
      <x:c r="Q82"/>
      <x:c r="R82"/>
      <x:c r="S82"/>
      <x:c r="T82"/>
      <x:c r="U82"/>
      <x:c r="V82"/>
      <x:c r="W82"/>
      <x:c r="X82"/>
      <x:c r="Y82"/>
      <x:c r="Z82" s="149"/>
      <x:c r="AA82" s="149"/>
      <x:c r="AB82" s="149"/>
      <x:c r="AC82" s="149"/>
      <x:c r="AD82" s="149"/>
      <x:c r="AE82" s="1368"/>
      <x:c r="AF82" s="149"/>
      <x:c r="AG82" s="149"/>
      <x:c r="AH82" s="149"/>
      <x:c r="AI82" s="149"/>
      <x:c r="AJ82" s="149"/>
      <x:c r="AK82" s="149"/>
      <x:c r="AL82" s="149"/>
      <x:c r="AM82" s="149"/>
      <x:c r="AN82" s="149"/>
      <x:c r="AO82" s="149"/>
      <x:c r="AP82" s="149"/>
      <x:c r="AQ82" s="149"/>
      <x:c r="AR82" s="149"/>
      <x:c r="AS82" s="149"/>
      <x:c r="AT82" s="149"/>
      <x:c r="AU82" s="149"/>
      <x:c r="AV82" s="149"/>
      <x:c r="AW82" s="149"/>
      <x:c r="AX82" s="149"/>
      <x:c r="AY82" s="149"/>
      <x:c r="AZ82" s="149"/>
      <x:c r="BA82" s="149"/>
      <x:c r="BB82" s="149"/>
      <x:c r="BC82" s="149"/>
      <x:c r="BD82" s="149"/>
      <x:c r="BE82" s="149"/>
      <x:c r="BF82" s="149"/>
      <x:c r="BG82" s="149"/>
      <x:c r="BH82" s="149"/>
      <x:c r="BI82" s="149"/>
      <x:c r="BJ82" s="149"/>
      <x:c r="BK82" s="149"/>
      <x:c r="BL82" s="149"/>
      <x:c r="BM82" s="149"/>
      <x:c r="BN82" s="149"/>
      <x:c r="BO82" s="149"/>
      <x:c r="BP82" s="149"/>
      <x:c r="BQ82" s="149"/>
      <x:c r="BR82" s="149"/>
      <x:c r="BS82" s="149"/>
      <x:c r="BT82" s="149"/>
      <x:c r="BU82" s="149"/>
      <x:c r="BV82" s="149"/>
      <x:c r="BW82" s="149"/>
      <x:c r="BX82" s="149"/>
      <x:c r="BY82" s="149"/>
      <x:c r="BZ82" s="149"/>
      <x:c r="CA82" s="149"/>
      <x:c r="CB82" s="149"/>
      <x:c r="CC82" s="149"/>
      <x:c r="CD82" s="149"/>
      <x:c r="CE82" s="149"/>
      <x:c r="CF82" s="149"/>
      <x:c r="CG82" s="149"/>
      <x:c r="CH82" s="149"/>
      <x:c r="CI82" s="149"/>
      <x:c r="CJ82" s="149"/>
      <x:c r="CK82" s="149"/>
      <x:c r="CL82" s="149"/>
      <x:c r="CM82" s="149"/>
      <x:c r="CN82" s="149"/>
      <x:c r="CO82" s="149"/>
      <x:c r="CP82" s="149"/>
      <x:c r="CQ82" s="149"/>
      <x:c r="CR82" s="149"/>
      <x:c r="CS82" s="149"/>
      <x:c r="CT82" s="149"/>
      <x:c r="CU82" s="149"/>
      <x:c r="CV82" s="149"/>
      <x:c r="CW82" s="149"/>
      <x:c r="CX82" s="149"/>
      <x:c r="CY82" s="149"/>
      <x:c r="CZ82" s="149"/>
      <x:c r="DA82" s="149"/>
      <x:c r="DB82" s="149"/>
      <x:c r="DC82" s="149"/>
      <x:c r="DD82" s="149"/>
      <x:c r="DE82" s="149"/>
      <x:c r="DF82" s="149"/>
      <x:c r="DG82" s="149"/>
      <x:c r="DH82" s="149"/>
      <x:c r="DI82" s="149"/>
      <x:c r="DJ82" s="1631"/>
      <x:c r="DK82" s="1631"/>
      <x:c r="DL82" s="1631"/>
      <x:c r="DM82" s="1629"/>
      <x:c r="DN82" s="2141"/>
      <x:c r="DO82" s="1313"/>
      <x:c r="DP82" s="1313"/>
      <x:c r="DQ82" s="1313"/>
      <x:c r="DR82" s="1313"/>
      <x:c r="DS82" s="1313"/>
      <x:c r="DT82" s="1313"/>
      <x:c r="DU82" s="1313"/>
      <x:c r="DV82" s="1313"/>
    </x:row>
    <x:row r="83">
      <x:c r="A83" s="2070"/>
      <x:c r="B83" s="2070"/>
      <x:c r="C83" s="2070"/>
      <x:c r="D83" s="149"/>
      <x:c r="E83" s="2148" t="n">
        <x:v>0.15891</x:v>
      </x:c>
      <x:c r="F83" s="339"/>
      <x:c r="G83" s="339"/>
      <x:c r="H83" s="339"/>
      <x:c r="I83" s="339"/>
      <x:c r="J83" s="339"/>
      <x:c r="K83" s="339"/>
      <x:c r="L83" s="339"/>
      <x:c r="M83" s="339"/>
      <x:c r="N83" s="339"/>
      <x:c r="O83" s="339"/>
      <x:c r="P83" s="339"/>
      <x:c r="Q83"/>
      <x:c r="R83"/>
      <x:c r="S83"/>
      <x:c r="T83"/>
      <x:c r="U83"/>
      <x:c r="V83"/>
      <x:c r="W83"/>
      <x:c r="X83"/>
      <x:c r="Y83"/>
      <x:c r="Z83" s="149"/>
      <x:c r="AA83" s="149"/>
      <x:c r="AB83" s="149"/>
      <x:c r="AC83" s="149"/>
      <x:c r="AD83" s="149"/>
      <x:c r="AE83" s="1368"/>
      <x:c r="AF83" s="149"/>
      <x:c r="AG83" s="149"/>
      <x:c r="AH83" s="149"/>
      <x:c r="AI83" s="149"/>
      <x:c r="AJ83" s="149"/>
      <x:c r="AK83" s="149"/>
      <x:c r="AL83" s="149"/>
      <x:c r="AM83" s="149"/>
      <x:c r="AN83" s="149"/>
      <x:c r="AO83" s="149"/>
      <x:c r="AP83" s="149"/>
      <x:c r="AQ83" s="149"/>
      <x:c r="AR83" s="149"/>
      <x:c r="AS83" s="149"/>
      <x:c r="AT83" s="149"/>
      <x:c r="AU83" s="149"/>
      <x:c r="AV83" s="149"/>
      <x:c r="AW83" s="149"/>
      <x:c r="AX83" s="149"/>
      <x:c r="AY83" s="149"/>
      <x:c r="AZ83" s="149"/>
      <x:c r="BA83" s="149"/>
      <x:c r="BB83" s="149"/>
      <x:c r="BC83" s="149"/>
      <x:c r="BD83" s="149"/>
      <x:c r="BE83" s="149"/>
      <x:c r="BF83" s="149"/>
      <x:c r="BG83" s="149"/>
      <x:c r="BH83" s="149"/>
      <x:c r="BI83" s="149"/>
      <x:c r="BJ83" s="149"/>
      <x:c r="BK83" s="149"/>
      <x:c r="BL83" s="149"/>
      <x:c r="BM83" s="149"/>
      <x:c r="BN83" s="149"/>
      <x:c r="BO83" s="149"/>
      <x:c r="BP83" s="149"/>
      <x:c r="BQ83" s="149"/>
      <x:c r="BR83" s="149"/>
      <x:c r="BS83" s="149"/>
      <x:c r="BT83" s="149"/>
      <x:c r="BU83" s="149"/>
      <x:c r="BV83" s="149"/>
      <x:c r="BW83" s="149"/>
      <x:c r="BX83" s="149"/>
      <x:c r="BY83" s="149"/>
      <x:c r="BZ83" s="149"/>
      <x:c r="CA83" s="149"/>
      <x:c r="CB83" s="149"/>
      <x:c r="CC83" s="149"/>
      <x:c r="CD83" s="149"/>
      <x:c r="CE83" s="149"/>
      <x:c r="CF83" s="149"/>
      <x:c r="CG83" s="149"/>
      <x:c r="CH83" s="149"/>
      <x:c r="CI83" s="149"/>
      <x:c r="CJ83" s="149"/>
      <x:c r="CK83" s="149"/>
      <x:c r="CL83" s="149"/>
      <x:c r="CM83" s="149"/>
      <x:c r="CN83" s="149"/>
      <x:c r="CO83" s="149"/>
      <x:c r="CP83" s="149"/>
      <x:c r="CQ83" s="149"/>
      <x:c r="CR83" s="149"/>
      <x:c r="CS83" s="149"/>
      <x:c r="CT83" s="149"/>
      <x:c r="CU83" s="149"/>
      <x:c r="CV83" s="149"/>
      <x:c r="CW83" s="149"/>
      <x:c r="CX83" s="149"/>
      <x:c r="CY83" s="149"/>
      <x:c r="CZ83" s="149"/>
      <x:c r="DA83" s="149"/>
      <x:c r="DB83" s="149"/>
      <x:c r="DC83" s="149"/>
      <x:c r="DD83" s="149"/>
      <x:c r="DE83" s="149"/>
      <x:c r="DF83" s="149"/>
      <x:c r="DG83" s="149"/>
      <x:c r="DH83" s="149"/>
      <x:c r="DI83" s="149"/>
      <x:c r="DJ83" s="1631"/>
      <x:c r="DK83" s="1631"/>
      <x:c r="DL83" s="1631"/>
      <x:c r="DM83" s="1629"/>
      <x:c r="DN83" s="2141"/>
      <x:c r="DO83" s="1313"/>
      <x:c r="DP83" s="1313"/>
      <x:c r="DQ83" s="1313"/>
      <x:c r="DR83" s="1313"/>
      <x:c r="DS83" s="1313"/>
      <x:c r="DT83" s="1313"/>
      <x:c r="DU83" s="1313"/>
      <x:c r="DV83" s="1313"/>
    </x:row>
    <x:row r="84">
      <x:c r="A84" s="2070"/>
      <x:c r="B84" s="2070"/>
      <x:c r="C84" s="314" t="n">
        <x:v>0</x:v>
      </x:c>
      <x:c r="D84" s="315" t="n">
        <x:v>15.2</x:v>
      </x:c>
      <x:c r="E84" s="316" t="n">
        <x:v>0.15893</x:v>
      </x:c>
      <x:c r="F84" s="339"/>
      <x:c r="G84" s="339"/>
      <x:c r="H84" s="339"/>
      <x:c r="I84" s="339"/>
      <x:c r="J84" s="339"/>
      <x:c r="K84" s="339"/>
      <x:c r="L84" s="339"/>
      <x:c r="M84" s="339"/>
      <x:c r="N84" s="339"/>
      <x:c r="O84" s="339"/>
      <x:c r="P84" s="339"/>
      <x:c r="Q84"/>
      <x:c r="R84"/>
      <x:c r="S84"/>
      <x:c r="T84"/>
      <x:c r="U84"/>
      <x:c r="V84"/>
      <x:c r="W84"/>
      <x:c r="X84"/>
      <x:c r="Y84"/>
      <x:c r="Z84" s="149"/>
      <x:c r="AA84" s="149"/>
      <x:c r="AB84" s="149"/>
      <x:c r="AC84" s="149"/>
      <x:c r="AD84" s="149"/>
      <x:c r="AE84" s="1368"/>
      <x:c r="AF84" s="149"/>
      <x:c r="AG84" s="149"/>
      <x:c r="AH84" s="149"/>
      <x:c r="AI84" s="149"/>
      <x:c r="AJ84" s="149"/>
      <x:c r="AK84" s="149"/>
      <x:c r="AL84" s="149"/>
      <x:c r="AM84" s="149"/>
      <x:c r="AN84" s="149"/>
      <x:c r="AO84" s="149"/>
      <x:c r="AP84" s="149"/>
      <x:c r="AQ84" s="149"/>
      <x:c r="AR84" s="149"/>
      <x:c r="AS84" s="149"/>
      <x:c r="AT84" s="149"/>
      <x:c r="AU84" s="149"/>
      <x:c r="AV84" s="149"/>
      <x:c r="AW84" s="149"/>
      <x:c r="AX84" s="149"/>
      <x:c r="AY84" s="149"/>
      <x:c r="AZ84" s="149"/>
      <x:c r="BA84" s="149"/>
      <x:c r="BB84" s="149"/>
      <x:c r="BC84" s="149"/>
      <x:c r="BD84" s="149"/>
      <x:c r="BE84" s="149"/>
      <x:c r="BF84" s="149"/>
      <x:c r="BG84" s="149"/>
      <x:c r="BH84" s="149"/>
      <x:c r="BI84" s="149"/>
      <x:c r="BJ84" s="149"/>
      <x:c r="BK84" s="149"/>
      <x:c r="BL84" s="149"/>
      <x:c r="BM84" s="149"/>
      <x:c r="BN84" s="149"/>
      <x:c r="BO84" s="149"/>
      <x:c r="BP84" s="149"/>
      <x:c r="BQ84" s="149"/>
      <x:c r="BR84" s="149"/>
      <x:c r="BS84" s="149"/>
      <x:c r="BT84" s="149"/>
      <x:c r="BU84" s="149"/>
      <x:c r="BV84" s="149"/>
      <x:c r="BW84" s="149"/>
      <x:c r="BX84" s="149"/>
      <x:c r="BY84" s="149"/>
      <x:c r="BZ84" s="149"/>
      <x:c r="CA84" s="149"/>
      <x:c r="CB84" s="149"/>
      <x:c r="CC84" s="149"/>
      <x:c r="CD84" s="149"/>
      <x:c r="CE84" s="149"/>
      <x:c r="CF84" s="149"/>
      <x:c r="CG84" s="149"/>
      <x:c r="CH84" s="149"/>
      <x:c r="CI84" s="149"/>
      <x:c r="CJ84" s="149"/>
      <x:c r="CK84" s="149"/>
      <x:c r="CL84" s="149"/>
      <x:c r="CM84" s="149"/>
      <x:c r="CN84" s="149"/>
      <x:c r="CO84" s="149"/>
      <x:c r="CP84" s="149"/>
      <x:c r="CQ84" s="149"/>
      <x:c r="CR84" s="149"/>
      <x:c r="CS84" s="149"/>
      <x:c r="CT84" s="149"/>
      <x:c r="CU84" s="149"/>
      <x:c r="CV84" s="149"/>
      <x:c r="CW84" s="149"/>
      <x:c r="CX84" s="149"/>
      <x:c r="CY84" s="149"/>
      <x:c r="CZ84" s="149"/>
      <x:c r="DA84" s="149"/>
      <x:c r="DB84" s="149"/>
      <x:c r="DC84" s="149"/>
      <x:c r="DD84" s="149"/>
      <x:c r="DE84" s="149"/>
      <x:c r="DF84" s="149"/>
      <x:c r="DG84" s="149"/>
      <x:c r="DH84" s="149"/>
      <x:c r="DI84" s="149"/>
      <x:c r="DJ84" s="1631"/>
      <x:c r="DK84" s="1631"/>
      <x:c r="DL84" s="1631"/>
      <x:c r="DM84" s="1629"/>
      <x:c r="DN84" s="2141"/>
      <x:c r="DO84" s="1313"/>
      <x:c r="DP84" s="1313"/>
      <x:c r="DQ84" s="1313"/>
      <x:c r="DR84" s="1313"/>
      <x:c r="DS84" s="1313"/>
      <x:c r="DT84" s="1313"/>
      <x:c r="DU84" s="1313"/>
      <x:c r="DV84" s="1313"/>
    </x:row>
    <x:row r="85">
      <x:c r="A85" s="2070"/>
      <x:c r="B85" s="2070"/>
      <x:c r="C85" s="314" t="n">
        <x:v>15.3</x:v>
      </x:c>
      <x:c r="D85" s="315" t="n">
        <x:v>33.1</x:v>
      </x:c>
      <x:c r="E85" s="316" t="n">
        <x:v>0.15892</x:v>
      </x:c>
      <x:c r="F85" s="339"/>
      <x:c r="G85" s="339"/>
      <x:c r="H85" s="339"/>
      <x:c r="I85" s="339"/>
      <x:c r="J85" s="339"/>
      <x:c r="K85" s="339"/>
      <x:c r="L85" s="339"/>
      <x:c r="M85" s="339"/>
      <x:c r="N85" s="339"/>
      <x:c r="O85" s="339"/>
      <x:c r="P85" s="339"/>
      <x:c r="Q85"/>
      <x:c r="R85"/>
      <x:c r="S85"/>
      <x:c r="T85"/>
      <x:c r="U85"/>
      <x:c r="V85"/>
      <x:c r="W85"/>
      <x:c r="X85"/>
      <x:c r="Y85"/>
      <x:c r="Z85" s="149"/>
      <x:c r="AA85" s="149"/>
      <x:c r="AB85" s="149"/>
      <x:c r="AC85" s="149"/>
      <x:c r="AD85" s="149"/>
      <x:c r="AE85" s="1368"/>
      <x:c r="AF85" s="149"/>
      <x:c r="AG85" s="149"/>
      <x:c r="AH85" s="149"/>
      <x:c r="AI85" s="149"/>
      <x:c r="AJ85" s="149"/>
      <x:c r="AK85" s="149"/>
      <x:c r="AL85" s="149"/>
      <x:c r="AM85" s="149"/>
      <x:c r="AN85" s="149"/>
      <x:c r="AO85" s="149"/>
      <x:c r="AP85" s="149"/>
      <x:c r="AQ85" s="149"/>
      <x:c r="AR85" s="149"/>
      <x:c r="AS85" s="149"/>
      <x:c r="AT85" s="149"/>
      <x:c r="AU85" s="149"/>
      <x:c r="AV85" s="149"/>
      <x:c r="AW85" s="149"/>
      <x:c r="AX85" s="149"/>
      <x:c r="AY85" s="149"/>
      <x:c r="AZ85" s="149"/>
      <x:c r="BA85" s="149"/>
      <x:c r="BB85" s="149"/>
      <x:c r="BC85" s="149"/>
      <x:c r="BD85" s="149"/>
      <x:c r="BE85" s="149"/>
      <x:c r="BF85" s="149"/>
      <x:c r="BG85" s="149"/>
      <x:c r="BH85" s="149"/>
      <x:c r="BI85" s="149"/>
      <x:c r="BJ85" s="149"/>
      <x:c r="BK85" s="149"/>
      <x:c r="BL85" s="149"/>
      <x:c r="BM85" s="149"/>
      <x:c r="BN85" s="149"/>
      <x:c r="BO85" s="149"/>
      <x:c r="BP85" s="149"/>
      <x:c r="BQ85" s="149"/>
      <x:c r="BR85" s="149"/>
      <x:c r="BS85" s="149"/>
      <x:c r="BT85" s="149"/>
      <x:c r="BU85" s="149"/>
      <x:c r="BV85" s="149"/>
      <x:c r="BW85" s="149"/>
      <x:c r="BX85" s="149"/>
      <x:c r="BY85" s="149"/>
      <x:c r="BZ85" s="149"/>
      <x:c r="CA85" s="149"/>
      <x:c r="CB85" s="149"/>
      <x:c r="CC85" s="149"/>
      <x:c r="CD85" s="149"/>
      <x:c r="CE85" s="149"/>
      <x:c r="CF85" s="149"/>
      <x:c r="CG85" s="149"/>
      <x:c r="CH85" s="149"/>
      <x:c r="CI85" s="149"/>
      <x:c r="CJ85" s="149"/>
      <x:c r="CK85" s="149"/>
      <x:c r="CL85" s="149"/>
      <x:c r="CM85" s="149"/>
      <x:c r="CN85" s="149"/>
      <x:c r="CO85" s="149"/>
      <x:c r="CP85" s="149"/>
      <x:c r="CQ85" s="149"/>
      <x:c r="CR85" s="149"/>
      <x:c r="CS85" s="149"/>
      <x:c r="CT85" s="149"/>
      <x:c r="CU85" s="149"/>
      <x:c r="CV85" s="149"/>
      <x:c r="CW85" s="149"/>
      <x:c r="CX85" s="149"/>
      <x:c r="CY85" s="149"/>
      <x:c r="CZ85" s="149"/>
      <x:c r="DA85" s="149"/>
      <x:c r="DB85" s="149"/>
      <x:c r="DC85" s="149"/>
      <x:c r="DD85" s="149"/>
      <x:c r="DE85" s="149"/>
      <x:c r="DF85" s="149"/>
      <x:c r="DG85" s="149"/>
      <x:c r="DH85" s="149"/>
      <x:c r="DI85" s="149"/>
      <x:c r="DJ85" s="1631"/>
      <x:c r="DK85" s="1631"/>
      <x:c r="DL85" s="1631"/>
      <x:c r="DM85" s="1629"/>
      <x:c r="DN85" s="2141"/>
      <x:c r="DO85" s="1313"/>
      <x:c r="DP85" s="1313"/>
      <x:c r="DQ85" s="1313"/>
      <x:c r="DR85" s="1313"/>
      <x:c r="DS85" s="1313"/>
      <x:c r="DT85" s="1313"/>
      <x:c r="DU85" s="1313"/>
      <x:c r="DV85" s="1313"/>
    </x:row>
    <x:row r="86">
      <x:c r="A86" s="2070"/>
      <x:c r="B86" s="2070"/>
      <x:c r="C86" s="314" t="n">
        <x:v>33.2</x:v>
      </x:c>
      <x:c r="D86" s="315" t="n">
        <x:v>45.5</x:v>
      </x:c>
      <x:c r="E86" s="316" t="n">
        <x:v>0.15891</x:v>
      </x:c>
      <x:c r="F86" s="339"/>
      <x:c r="G86" s="339"/>
      <x:c r="H86" s="339"/>
      <x:c r="I86" s="339"/>
      <x:c r="J86" s="339"/>
      <x:c r="K86" s="339"/>
      <x:c r="L86" s="339"/>
      <x:c r="M86" s="339"/>
      <x:c r="N86" s="339"/>
      <x:c r="O86" s="339"/>
      <x:c r="P86" s="339"/>
      <x:c r="Q86"/>
      <x:c r="R86"/>
      <x:c r="S86"/>
      <x:c r="T86"/>
      <x:c r="U86"/>
      <x:c r="V86"/>
      <x:c r="W86"/>
      <x:c r="X86"/>
      <x:c r="Y86"/>
      <x:c r="Z86" s="149"/>
      <x:c r="AA86" s="149"/>
      <x:c r="AB86" s="149"/>
      <x:c r="AC86" s="149"/>
      <x:c r="AD86" s="149"/>
      <x:c r="AE86" s="1368"/>
      <x:c r="AF86" s="149"/>
      <x:c r="AG86" s="149"/>
      <x:c r="AH86" s="149"/>
      <x:c r="AI86" s="149"/>
      <x:c r="AJ86" s="149"/>
      <x:c r="AK86" s="149"/>
      <x:c r="AL86" s="149"/>
      <x:c r="AM86" s="149"/>
      <x:c r="AN86" s="149"/>
      <x:c r="AO86" s="149"/>
      <x:c r="AP86" s="149"/>
      <x:c r="AQ86" s="149"/>
      <x:c r="AR86" s="149"/>
      <x:c r="AS86" s="149"/>
      <x:c r="AT86" s="149"/>
      <x:c r="AU86" s="149"/>
      <x:c r="AV86" s="149"/>
      <x:c r="AW86" s="149"/>
      <x:c r="AX86" s="149"/>
      <x:c r="AY86" s="149"/>
      <x:c r="AZ86" s="149"/>
      <x:c r="BA86" s="149"/>
      <x:c r="BB86" s="149"/>
      <x:c r="BC86" s="149"/>
      <x:c r="BD86" s="149"/>
      <x:c r="BE86" s="149"/>
      <x:c r="BF86" s="149"/>
      <x:c r="BG86" s="149"/>
      <x:c r="BH86" s="149"/>
      <x:c r="BI86" s="149"/>
      <x:c r="BJ86" s="149"/>
      <x:c r="BK86" s="149"/>
      <x:c r="BL86" s="149"/>
      <x:c r="BM86" s="149"/>
      <x:c r="BN86" s="149"/>
      <x:c r="BO86" s="149"/>
      <x:c r="BP86" s="149"/>
      <x:c r="BQ86" s="149"/>
      <x:c r="BR86" s="149"/>
      <x:c r="BS86" s="149"/>
      <x:c r="BT86" s="149"/>
      <x:c r="BU86" s="149"/>
      <x:c r="BV86" s="149"/>
      <x:c r="BW86" s="149"/>
      <x:c r="BX86" s="149"/>
      <x:c r="BY86" s="149"/>
      <x:c r="BZ86" s="149"/>
      <x:c r="CA86" s="149"/>
      <x:c r="CB86" s="149"/>
      <x:c r="CC86" s="149"/>
      <x:c r="CD86" s="149"/>
      <x:c r="CE86" s="149"/>
      <x:c r="CF86" s="149"/>
      <x:c r="CG86" s="149"/>
      <x:c r="CH86" s="149"/>
      <x:c r="CI86" s="149"/>
      <x:c r="CJ86" s="149"/>
      <x:c r="CK86" s="149"/>
      <x:c r="CL86" s="149"/>
      <x:c r="CM86" s="149"/>
      <x:c r="CN86" s="149"/>
      <x:c r="CO86" s="149"/>
      <x:c r="CP86" s="149"/>
      <x:c r="CQ86" s="149"/>
      <x:c r="CR86" s="149"/>
      <x:c r="CS86" s="149"/>
      <x:c r="CT86" s="149"/>
      <x:c r="CU86" s="149"/>
      <x:c r="CV86" s="149"/>
      <x:c r="CW86" s="149"/>
      <x:c r="CX86" s="149"/>
      <x:c r="CY86" s="149"/>
      <x:c r="CZ86" s="149"/>
      <x:c r="DA86" s="149"/>
      <x:c r="DB86" s="149"/>
      <x:c r="DC86" s="149"/>
      <x:c r="DD86" s="149"/>
      <x:c r="DE86" s="149"/>
      <x:c r="DF86" s="149"/>
      <x:c r="DG86" s="149"/>
      <x:c r="DH86" s="149"/>
      <x:c r="DI86" s="149"/>
      <x:c r="DJ86" s="1631"/>
      <x:c r="DK86" s="1631"/>
      <x:c r="DL86" s="1631"/>
      <x:c r="DM86" s="1629"/>
      <x:c r="DN86" s="2141"/>
      <x:c r="DO86" s="1313"/>
      <x:c r="DP86" s="1313"/>
      <x:c r="DQ86" s="1313"/>
      <x:c r="DR86" s="1313"/>
      <x:c r="DS86" s="1313"/>
      <x:c r="DT86" s="1313"/>
      <x:c r="DU86" s="1313"/>
      <x:c r="DV86" s="1313"/>
    </x:row>
    <x:row r="87">
      <x:c r="A87" s="2070"/>
      <x:c r="B87" s="2070"/>
      <x:c r="C87" s="314" t="n">
        <x:v>45.6</x:v>
      </x:c>
      <x:c r="D87" s="315" t="n">
        <x:v>49.8</x:v>
      </x:c>
      <x:c r="E87" s="316" t="n">
        <x:v>0.1589</x:v>
      </x:c>
      <x:c r="F87" s="339"/>
      <x:c r="G87" s="339"/>
      <x:c r="H87" s="339"/>
      <x:c r="I87" s="339"/>
      <x:c r="J87" s="339"/>
      <x:c r="K87" s="339"/>
      <x:c r="L87" s="339"/>
      <x:c r="M87" s="339"/>
      <x:c r="N87" s="339"/>
      <x:c r="O87" s="339"/>
      <x:c r="P87" s="339"/>
      <x:c r="Q87"/>
      <x:c r="R87"/>
      <x:c r="S87"/>
      <x:c r="T87"/>
      <x:c r="U87"/>
      <x:c r="V87"/>
      <x:c r="W87"/>
      <x:c r="X87"/>
      <x:c r="Y87"/>
      <x:c r="Z87" s="149"/>
      <x:c r="AA87" s="149"/>
      <x:c r="AB87" s="149"/>
      <x:c r="AC87" s="149"/>
      <x:c r="AD87" s="149"/>
      <x:c r="AE87" s="1368"/>
      <x:c r="AF87" s="149"/>
      <x:c r="AG87" s="149"/>
      <x:c r="AH87" s="149"/>
      <x:c r="AI87" s="149"/>
      <x:c r="AJ87" s="149"/>
      <x:c r="AK87" s="149"/>
      <x:c r="AL87" s="149"/>
      <x:c r="AM87" s="149"/>
      <x:c r="AN87" s="149"/>
      <x:c r="AO87" s="149"/>
      <x:c r="AP87" s="149"/>
      <x:c r="AQ87" s="149"/>
      <x:c r="AR87" s="149"/>
      <x:c r="AS87" s="149"/>
      <x:c r="AT87" s="149"/>
      <x:c r="AU87" s="149"/>
      <x:c r="AV87" s="149"/>
      <x:c r="AW87" s="149"/>
      <x:c r="AX87" s="149"/>
      <x:c r="AY87" s="149"/>
      <x:c r="AZ87" s="149"/>
      <x:c r="BA87" s="149"/>
      <x:c r="BB87" s="149"/>
      <x:c r="BC87" s="149"/>
      <x:c r="BD87" s="149"/>
      <x:c r="BE87" s="149"/>
      <x:c r="BF87" s="149"/>
      <x:c r="BG87" s="149"/>
      <x:c r="BH87" s="149"/>
      <x:c r="BI87" s="149"/>
      <x:c r="BJ87" s="149"/>
      <x:c r="BK87" s="149"/>
      <x:c r="BL87" s="149"/>
      <x:c r="BM87" s="149"/>
      <x:c r="BN87" s="149"/>
      <x:c r="BO87" s="149"/>
      <x:c r="BP87" s="149"/>
      <x:c r="BQ87" s="149"/>
      <x:c r="BR87" s="149"/>
      <x:c r="BS87" s="149"/>
      <x:c r="BT87" s="149"/>
      <x:c r="BU87" s="149"/>
      <x:c r="BV87" s="149"/>
      <x:c r="BW87" s="149"/>
      <x:c r="BX87" s="149"/>
      <x:c r="BY87" s="149"/>
      <x:c r="BZ87" s="149"/>
      <x:c r="CA87" s="149"/>
      <x:c r="CB87" s="149"/>
      <x:c r="CC87" s="149"/>
      <x:c r="CD87" s="149"/>
      <x:c r="CE87" s="149"/>
      <x:c r="CF87" s="149"/>
      <x:c r="CG87" s="149"/>
      <x:c r="CH87" s="149"/>
      <x:c r="CI87" s="149"/>
      <x:c r="CJ87" s="149"/>
      <x:c r="CK87" s="149"/>
      <x:c r="CL87" s="149"/>
      <x:c r="CM87" s="149"/>
      <x:c r="CN87" s="149"/>
      <x:c r="CO87" s="149"/>
      <x:c r="CP87" s="149"/>
      <x:c r="CQ87" s="149"/>
      <x:c r="CR87" s="149"/>
      <x:c r="CS87" s="149"/>
      <x:c r="CT87" s="149"/>
      <x:c r="CU87" s="149"/>
      <x:c r="CV87" s="149"/>
      <x:c r="CW87" s="149"/>
      <x:c r="CX87" s="149"/>
      <x:c r="CY87" s="149"/>
      <x:c r="CZ87" s="149"/>
      <x:c r="DA87" s="149"/>
      <x:c r="DB87" s="149"/>
      <x:c r="DC87" s="149"/>
      <x:c r="DD87" s="149"/>
      <x:c r="DE87" s="149"/>
      <x:c r="DF87" s="149"/>
      <x:c r="DG87" s="149"/>
      <x:c r="DH87" s="149"/>
      <x:c r="DI87" s="149"/>
      <x:c r="DJ87" s="1631"/>
      <x:c r="DK87" s="1631"/>
      <x:c r="DL87" s="1631"/>
      <x:c r="DM87" s="1629"/>
      <x:c r="DN87" s="2141"/>
      <x:c r="DO87" s="1313"/>
      <x:c r="DP87" s="1313"/>
      <x:c r="DQ87" s="1313"/>
      <x:c r="DR87" s="1313"/>
      <x:c r="DS87" s="1313"/>
      <x:c r="DT87" s="1313"/>
      <x:c r="DU87" s="1313"/>
      <x:c r="DV87" s="1313"/>
    </x:row>
    <x:row r="88">
      <x:c r="A88" s="2070"/>
      <x:c r="B88" s="2070"/>
      <x:c r="C88" s="314" t="n">
        <x:v>49.9</x:v>
      </x:c>
      <x:c r="D88" s="315" t="n">
        <x:v>52.6</x:v>
      </x:c>
      <x:c r="E88" s="316" t="n">
        <x:v>0.15889</x:v>
      </x:c>
      <x:c r="F88" s="339"/>
      <x:c r="G88" s="339"/>
      <x:c r="H88" s="339"/>
      <x:c r="I88" s="339"/>
      <x:c r="J88" s="339"/>
      <x:c r="K88" s="339"/>
      <x:c r="L88" s="339"/>
      <x:c r="M88" s="339"/>
      <x:c r="N88" s="339"/>
      <x:c r="O88" s="339"/>
      <x:c r="P88" s="339"/>
      <x:c r="Q88"/>
      <x:c r="R88"/>
      <x:c r="S88"/>
      <x:c r="T88"/>
      <x:c r="U88"/>
      <x:c r="V88"/>
      <x:c r="W88"/>
      <x:c r="X88"/>
      <x:c r="Y88"/>
      <x:c r="Z88" s="149"/>
      <x:c r="AA88" s="149"/>
      <x:c r="AB88" s="149"/>
      <x:c r="AC88" s="149"/>
      <x:c r="AD88" s="149"/>
      <x:c r="AE88" s="149"/>
      <x:c r="AF88" s="149"/>
      <x:c r="AG88" s="149"/>
      <x:c r="AH88" s="149"/>
      <x:c r="AI88" s="149"/>
      <x:c r="AJ88" s="149"/>
      <x:c r="AK88" s="149"/>
      <x:c r="AL88" s="149"/>
      <x:c r="AM88" s="149"/>
      <x:c r="AN88" s="149"/>
      <x:c r="AO88" s="149"/>
      <x:c r="AP88" s="149"/>
      <x:c r="AQ88" s="149"/>
      <x:c r="AR88" s="149"/>
      <x:c r="AS88" s="149"/>
      <x:c r="AT88" s="149"/>
      <x:c r="AU88" s="149"/>
      <x:c r="AV88" s="149"/>
      <x:c r="AW88" s="149"/>
      <x:c r="AX88" s="149"/>
      <x:c r="AY88" s="149"/>
      <x:c r="AZ88" s="149"/>
      <x:c r="BA88" s="149"/>
      <x:c r="BB88" s="149"/>
      <x:c r="BC88" s="149"/>
      <x:c r="BD88" s="149"/>
      <x:c r="BE88" s="149"/>
      <x:c r="BF88" s="149"/>
      <x:c r="BG88" s="149"/>
      <x:c r="BH88" s="149"/>
      <x:c r="BI88" s="149"/>
      <x:c r="BJ88" s="149"/>
      <x:c r="BK88" s="149"/>
      <x:c r="BL88" s="149"/>
      <x:c r="BM88" s="149"/>
      <x:c r="BN88" s="149"/>
      <x:c r="BO88" s="149"/>
      <x:c r="BP88" s="149"/>
      <x:c r="BQ88" s="149"/>
      <x:c r="BR88" s="149"/>
      <x:c r="BS88" s="149"/>
      <x:c r="BT88" s="149"/>
      <x:c r="BU88" s="149"/>
      <x:c r="BV88" s="149"/>
      <x:c r="BW88" s="149"/>
      <x:c r="BX88" s="149"/>
      <x:c r="BY88" s="149"/>
      <x:c r="BZ88" s="149"/>
      <x:c r="CA88" s="149"/>
      <x:c r="CB88" s="149"/>
      <x:c r="CC88" s="149"/>
      <x:c r="CD88" s="149"/>
      <x:c r="CE88" s="149"/>
      <x:c r="CF88" s="149"/>
      <x:c r="CG88" s="149"/>
      <x:c r="CH88" s="149"/>
      <x:c r="CI88" s="149"/>
      <x:c r="CJ88" s="149"/>
      <x:c r="CK88" s="149"/>
      <x:c r="CL88" s="149"/>
      <x:c r="CM88" s="149"/>
      <x:c r="CN88" s="149"/>
      <x:c r="CO88" s="149"/>
      <x:c r="CP88" s="149"/>
      <x:c r="CQ88" s="149"/>
      <x:c r="CR88" s="149"/>
      <x:c r="CS88" s="149"/>
      <x:c r="CT88" s="149"/>
      <x:c r="CU88" s="149"/>
      <x:c r="CV88" s="149"/>
      <x:c r="CW88" s="149"/>
      <x:c r="CX88" s="149"/>
      <x:c r="CY88" s="149"/>
      <x:c r="CZ88" s="149"/>
      <x:c r="DA88" s="149"/>
      <x:c r="DB88" s="149"/>
      <x:c r="DC88" s="149"/>
      <x:c r="DD88" s="149"/>
      <x:c r="DE88" s="149"/>
      <x:c r="DF88" s="149"/>
      <x:c r="DG88" s="149"/>
      <x:c r="DH88" s="149"/>
      <x:c r="DI88" s="149"/>
      <x:c r="DJ88" s="1631"/>
      <x:c r="DK88" s="1631"/>
      <x:c r="DL88" s="1631"/>
      <x:c r="DM88" s="1629"/>
      <x:c r="DN88" s="2141"/>
      <x:c r="DO88" s="1313"/>
      <x:c r="DP88" s="1313"/>
      <x:c r="DQ88" s="1313"/>
      <x:c r="DR88" s="1313"/>
      <x:c r="DS88" s="1313"/>
      <x:c r="DT88" s="1313"/>
      <x:c r="DU88" s="1313"/>
      <x:c r="DV88" s="1313"/>
    </x:row>
    <x:row r="89">
      <x:c r="A89" s="2070"/>
      <x:c r="B89" s="2070"/>
      <x:c r="C89" s="314" t="n">
        <x:v>52.7</x:v>
      </x:c>
      <x:c r="D89" s="315" t="n">
        <x:v>64.3</x:v>
      </x:c>
      <x:c r="E89" s="316" t="n">
        <x:v>0.15888</x:v>
      </x:c>
      <x:c r="F89" s="339"/>
      <x:c r="G89" s="339"/>
      <x:c r="H89" s="339"/>
      <x:c r="I89" s="339"/>
      <x:c r="J89" s="339"/>
      <x:c r="K89" s="339"/>
      <x:c r="L89" s="339"/>
      <x:c r="M89" s="339"/>
      <x:c r="N89" s="339"/>
      <x:c r="O89" s="339"/>
      <x:c r="P89" s="339"/>
      <x:c r="Q89"/>
      <x:c r="R89"/>
      <x:c r="S89"/>
      <x:c r="T89"/>
      <x:c r="U89"/>
      <x:c r="V89"/>
      <x:c r="W89"/>
      <x:c r="X89"/>
      <x:c r="Y89"/>
      <x:c r="Z89" s="149"/>
      <x:c r="AA89" s="149"/>
      <x:c r="AB89" s="149"/>
      <x:c r="AC89" s="149"/>
      <x:c r="AD89" s="149"/>
      <x:c r="AE89" s="149"/>
      <x:c r="AF89" s="149"/>
      <x:c r="AG89" s="149"/>
      <x:c r="AH89" s="149"/>
      <x:c r="AI89" s="149"/>
      <x:c r="AJ89" s="149"/>
      <x:c r="AK89" s="149"/>
      <x:c r="AL89" s="149"/>
      <x:c r="AM89" s="149"/>
      <x:c r="AN89" s="149"/>
      <x:c r="AO89" s="149"/>
      <x:c r="AP89" s="149"/>
      <x:c r="AQ89" s="149"/>
      <x:c r="AR89" s="149"/>
      <x:c r="AS89" s="149"/>
      <x:c r="AT89" s="149"/>
      <x:c r="AU89" s="149"/>
      <x:c r="AV89" s="149"/>
      <x:c r="AW89" s="149"/>
      <x:c r="AX89" s="149"/>
      <x:c r="AY89" s="149"/>
      <x:c r="AZ89" s="149"/>
      <x:c r="BA89" s="149"/>
      <x:c r="BB89" s="149"/>
      <x:c r="BC89" s="149"/>
      <x:c r="BD89" s="149"/>
      <x:c r="BE89" s="149"/>
      <x:c r="BF89" s="149"/>
      <x:c r="BG89" s="149"/>
      <x:c r="BH89" s="149"/>
      <x:c r="BI89" s="149"/>
      <x:c r="BJ89" s="149"/>
      <x:c r="BK89" s="149"/>
      <x:c r="BL89" s="149"/>
      <x:c r="BM89" s="149"/>
      <x:c r="BN89" s="149"/>
      <x:c r="BO89" s="149"/>
      <x:c r="BP89" s="149"/>
      <x:c r="BQ89" s="149"/>
      <x:c r="BR89" s="149"/>
      <x:c r="BS89" s="149"/>
      <x:c r="BT89" s="149"/>
      <x:c r="BU89" s="149"/>
      <x:c r="BV89" s="149"/>
      <x:c r="BW89" s="149"/>
      <x:c r="BX89" s="149"/>
      <x:c r="BY89" s="149"/>
      <x:c r="BZ89" s="149"/>
      <x:c r="CA89" s="149"/>
      <x:c r="CB89" s="149"/>
      <x:c r="CC89" s="149"/>
      <x:c r="CD89" s="149"/>
      <x:c r="CE89" s="149"/>
      <x:c r="CF89" s="149"/>
      <x:c r="CG89" s="149"/>
      <x:c r="CH89" s="149"/>
      <x:c r="CI89" s="149"/>
      <x:c r="CJ89" s="149"/>
      <x:c r="CK89" s="149"/>
      <x:c r="CL89" s="149"/>
      <x:c r="CM89" s="149"/>
      <x:c r="CN89" s="149"/>
      <x:c r="CO89" s="149"/>
      <x:c r="CP89" s="149"/>
      <x:c r="CQ89" s="149"/>
      <x:c r="CR89" s="149"/>
      <x:c r="CS89" s="149"/>
      <x:c r="CT89" s="149"/>
      <x:c r="CU89" s="149"/>
      <x:c r="CV89" s="149"/>
      <x:c r="CW89" s="149"/>
      <x:c r="CX89" s="149"/>
      <x:c r="CY89" s="149"/>
      <x:c r="CZ89" s="149"/>
      <x:c r="DA89" s="149"/>
      <x:c r="DB89" s="149"/>
      <x:c r="DC89" s="149"/>
      <x:c r="DD89" s="149"/>
      <x:c r="DE89" s="149"/>
      <x:c r="DF89" s="149"/>
      <x:c r="DG89" s="149"/>
      <x:c r="DH89" s="149"/>
      <x:c r="DI89" s="149"/>
      <x:c r="DJ89" s="1313"/>
      <x:c r="DK89" s="1313"/>
      <x:c r="DL89" s="1313"/>
      <x:c r="DM89" s="1313"/>
      <x:c r="DN89" s="1313"/>
      <x:c r="DO89" s="1313"/>
      <x:c r="DP89" s="1313"/>
      <x:c r="DQ89" s="1313"/>
      <x:c r="DR89" s="1313"/>
      <x:c r="DS89" s="1313"/>
      <x:c r="DT89" s="1313"/>
      <x:c r="DU89" s="1313"/>
      <x:c r="DV89" s="1313"/>
    </x:row>
    <x:row r="90">
      <x:c r="A90" s="2070"/>
      <x:c r="B90" s="2070"/>
      <x:c r="C90" s="314" t="n">
        <x:v>64.4</x:v>
      </x:c>
      <x:c r="D90" s="315" t="n">
        <x:v>75.5</x:v>
      </x:c>
      <x:c r="E90" s="316" t="n">
        <x:v>0.15887</x:v>
      </x:c>
      <x:c r="F90" s="339"/>
      <x:c r="G90" s="339"/>
      <x:c r="H90" s="339"/>
      <x:c r="I90" s="339"/>
      <x:c r="J90" s="339"/>
      <x:c r="K90" s="339"/>
      <x:c r="L90" s="339"/>
      <x:c r="M90" s="339"/>
      <x:c r="N90" s="339"/>
      <x:c r="O90" s="339"/>
      <x:c r="P90" s="339"/>
      <x:c r="Q90"/>
      <x:c r="R90"/>
      <x:c r="S90"/>
      <x:c r="T90"/>
      <x:c r="U90"/>
      <x:c r="V90"/>
      <x:c r="W90"/>
      <x:c r="X90"/>
      <x:c r="Y90"/>
      <x:c r="Z90" s="149"/>
      <x:c r="AA90" s="149"/>
      <x:c r="AB90" s="149"/>
      <x:c r="AC90" s="149"/>
      <x:c r="AD90" s="149"/>
      <x:c r="AE90" s="149"/>
      <x:c r="AF90" s="149"/>
      <x:c r="AG90" s="149"/>
      <x:c r="AH90" s="149"/>
      <x:c r="AI90" s="149"/>
      <x:c r="AJ90" s="149"/>
      <x:c r="AK90" s="149"/>
      <x:c r="AL90" s="149"/>
      <x:c r="AM90" s="149"/>
      <x:c r="AN90" s="149"/>
      <x:c r="AO90" s="149"/>
      <x:c r="AP90" s="149"/>
      <x:c r="AQ90" s="149"/>
      <x:c r="AR90" s="149"/>
      <x:c r="AS90" s="149"/>
      <x:c r="AT90" s="149"/>
      <x:c r="AU90" s="149"/>
      <x:c r="AV90" s="149"/>
      <x:c r="AW90" s="149"/>
      <x:c r="AX90" s="149"/>
      <x:c r="AY90" s="149"/>
      <x:c r="AZ90" s="149"/>
      <x:c r="BA90" s="149"/>
      <x:c r="BB90" s="149"/>
      <x:c r="BC90" s="149"/>
      <x:c r="BD90" s="149"/>
      <x:c r="BE90" s="149"/>
      <x:c r="BF90" s="149"/>
      <x:c r="BG90" s="149"/>
      <x:c r="BH90" s="149"/>
      <x:c r="BI90" s="149"/>
      <x:c r="BJ90" s="149"/>
      <x:c r="BK90" s="149"/>
      <x:c r="BL90" s="149"/>
      <x:c r="BM90" s="149"/>
      <x:c r="BN90" s="149"/>
      <x:c r="BO90" s="149"/>
      <x:c r="BP90" s="149"/>
      <x:c r="BQ90" s="149"/>
      <x:c r="BR90" s="149"/>
      <x:c r="BS90" s="149"/>
      <x:c r="BT90" s="149"/>
      <x:c r="BU90" s="149"/>
      <x:c r="BV90" s="149"/>
      <x:c r="BW90" s="149"/>
      <x:c r="BX90" s="149"/>
      <x:c r="BY90" s="149"/>
      <x:c r="BZ90" s="149"/>
      <x:c r="CA90" s="149"/>
      <x:c r="CB90" s="149"/>
      <x:c r="CC90" s="149"/>
      <x:c r="CD90" s="149"/>
      <x:c r="CE90" s="149"/>
      <x:c r="CF90" s="149"/>
      <x:c r="CG90" s="149"/>
      <x:c r="CH90" s="149"/>
      <x:c r="CI90" s="149"/>
      <x:c r="CJ90" s="149"/>
      <x:c r="CK90" s="149"/>
      <x:c r="CL90" s="149"/>
      <x:c r="CM90" s="149"/>
      <x:c r="CN90" s="149"/>
      <x:c r="CO90" s="149"/>
      <x:c r="CP90" s="149"/>
      <x:c r="CQ90" s="149"/>
      <x:c r="CR90" s="149"/>
      <x:c r="CS90" s="149"/>
      <x:c r="CT90" s="149"/>
      <x:c r="CU90" s="149"/>
      <x:c r="CV90" s="149"/>
      <x:c r="CW90" s="149"/>
      <x:c r="CX90" s="149"/>
      <x:c r="CY90" s="149"/>
      <x:c r="CZ90" s="149"/>
      <x:c r="DA90" s="149"/>
      <x:c r="DB90" s="149"/>
      <x:c r="DC90" s="149"/>
      <x:c r="DD90" s="149"/>
      <x:c r="DE90" s="149"/>
      <x:c r="DF90" s="149"/>
      <x:c r="DG90" s="149"/>
      <x:c r="DH90" s="149"/>
      <x:c r="DI90" s="149"/>
      <x:c r="DJ90" s="1313"/>
      <x:c r="DK90" s="1313"/>
      <x:c r="DL90" s="1313"/>
      <x:c r="DM90" s="1313"/>
      <x:c r="DN90" s="1313"/>
      <x:c r="DO90" s="1313"/>
      <x:c r="DP90" s="1313"/>
      <x:c r="DQ90" s="1313"/>
      <x:c r="DR90" s="1313"/>
      <x:c r="DS90" s="1313"/>
      <x:c r="DT90" s="1313"/>
      <x:c r="DU90" s="1313"/>
      <x:c r="DV90" s="1313"/>
    </x:row>
    <x:row r="91">
      <x:c r="A91" s="2070"/>
      <x:c r="B91" s="2070"/>
      <x:c r="C91" s="314" t="n">
        <x:v>75.6</x:v>
      </x:c>
      <x:c r="D91" s="315" t="n">
        <x:v>85</x:v>
      </x:c>
      <x:c r="E91" s="316" t="n">
        <x:v>0.15886</x:v>
      </x:c>
      <x:c r="F91" s="339"/>
      <x:c r="G91" s="339"/>
      <x:c r="H91" s="339"/>
      <x:c r="I91" s="339"/>
      <x:c r="J91" s="339"/>
      <x:c r="K91" s="339"/>
      <x:c r="L91" s="339"/>
      <x:c r="M91" s="339"/>
      <x:c r="N91" s="339"/>
      <x:c r="O91" s="339"/>
      <x:c r="P91" s="339"/>
      <x:c r="Q91"/>
      <x:c r="R91"/>
      <x:c r="S91"/>
      <x:c r="T91"/>
      <x:c r="U91"/>
      <x:c r="V91"/>
      <x:c r="W91"/>
      <x:c r="X91"/>
      <x:c r="Y91"/>
      <x:c r="Z91" s="149"/>
      <x:c r="AA91" s="149"/>
      <x:c r="AB91" s="149"/>
      <x:c r="AC91" s="149"/>
      <x:c r="AD91" s="149"/>
      <x:c r="AE91" s="149"/>
      <x:c r="AF91" s="149"/>
      <x:c r="AG91" s="149"/>
      <x:c r="AH91" s="149"/>
      <x:c r="AI91" s="149"/>
      <x:c r="AJ91" s="149"/>
      <x:c r="AK91" s="149"/>
      <x:c r="AL91" s="149"/>
      <x:c r="AM91" s="149"/>
      <x:c r="AN91" s="149"/>
      <x:c r="AO91" s="149"/>
      <x:c r="AP91" s="149"/>
      <x:c r="AQ91" s="149"/>
      <x:c r="AR91" s="149"/>
      <x:c r="AS91" s="149"/>
      <x:c r="AT91" s="149"/>
      <x:c r="AU91" s="149"/>
      <x:c r="AV91" s="149"/>
      <x:c r="AW91" s="149"/>
      <x:c r="AX91" s="149"/>
      <x:c r="AY91" s="149"/>
      <x:c r="AZ91" s="149"/>
      <x:c r="BA91" s="149"/>
      <x:c r="BB91" s="149"/>
      <x:c r="BC91" s="149"/>
      <x:c r="BD91" s="149"/>
      <x:c r="BE91" s="149"/>
      <x:c r="BF91" s="149"/>
      <x:c r="BG91" s="149"/>
      <x:c r="BH91" s="149"/>
      <x:c r="BI91" s="149"/>
      <x:c r="BJ91" s="149"/>
      <x:c r="BK91" s="149"/>
      <x:c r="BL91" s="149"/>
      <x:c r="BM91" s="149"/>
      <x:c r="BN91" s="149"/>
      <x:c r="BO91" s="149"/>
      <x:c r="BP91" s="149"/>
      <x:c r="BQ91" s="149"/>
      <x:c r="BR91" s="149"/>
      <x:c r="BS91" s="149"/>
      <x:c r="BT91" s="149"/>
      <x:c r="BU91" s="149"/>
      <x:c r="BV91" s="149"/>
      <x:c r="BW91" s="149"/>
      <x:c r="BX91" s="149"/>
      <x:c r="BY91" s="149"/>
      <x:c r="BZ91" s="149"/>
      <x:c r="CA91" s="149"/>
      <x:c r="CB91" s="149"/>
      <x:c r="CC91" s="149"/>
      <x:c r="CD91" s="149"/>
      <x:c r="CE91" s="149"/>
      <x:c r="CF91" s="149"/>
      <x:c r="CG91" s="149"/>
      <x:c r="CH91" s="149"/>
      <x:c r="CI91" s="149"/>
      <x:c r="CJ91" s="149"/>
      <x:c r="CK91" s="149"/>
      <x:c r="CL91" s="149"/>
      <x:c r="CM91" s="149"/>
      <x:c r="CN91" s="149"/>
      <x:c r="CO91" s="149"/>
      <x:c r="CP91" s="149"/>
      <x:c r="CQ91" s="149"/>
      <x:c r="CR91" s="149"/>
      <x:c r="CS91" s="149"/>
      <x:c r="CT91" s="149"/>
      <x:c r="CU91" s="149"/>
      <x:c r="CV91" s="149"/>
      <x:c r="CW91" s="149"/>
      <x:c r="CX91" s="149"/>
      <x:c r="CY91" s="149"/>
      <x:c r="CZ91" s="149"/>
      <x:c r="DA91" s="149"/>
      <x:c r="DB91" s="149"/>
      <x:c r="DC91" s="149"/>
      <x:c r="DD91" s="149"/>
      <x:c r="DE91" s="149"/>
      <x:c r="DF91" s="149"/>
      <x:c r="DG91" s="149"/>
      <x:c r="DH91" s="149"/>
      <x:c r="DI91" s="149"/>
      <x:c r="DJ91"/>
      <x:c r="DK91"/>
      <x:c r="DL91"/>
      <x:c r="DM91"/>
      <x:c r="DN91"/>
      <x:c r="DO91"/>
      <x:c r="DP91"/>
      <x:c r="DQ91"/>
      <x:c r="DR91"/>
      <x:c r="DS91"/>
      <x:c r="DT91"/>
      <x:c r="DU91"/>
      <x:c r="DV91"/>
    </x:row>
    <x:row r="92">
      <x:c r="A92" s="2070"/>
      <x:c r="B92" s="2070"/>
      <x:c r="C92" s="314" t="n">
        <x:v>85</x:v>
      </x:c>
      <x:c r="D92" s="315" t="n">
        <x:v>96</x:v>
      </x:c>
      <x:c r="E92" s="317" t="n">
        <x:v>0.15885</x:v>
      </x:c>
      <x:c r="F92" s="339"/>
      <x:c r="G92" s="339"/>
      <x:c r="H92" s="339"/>
      <x:c r="I92" s="339"/>
      <x:c r="J92" s="339"/>
      <x:c r="K92" s="339"/>
      <x:c r="L92" s="339"/>
      <x:c r="M92" s="339"/>
      <x:c r="N92" s="339"/>
      <x:c r="O92" s="339"/>
      <x:c r="P92" s="339"/>
      <x:c r="Q92"/>
      <x:c r="R92"/>
      <x:c r="S92"/>
      <x:c r="T92"/>
      <x:c r="U92"/>
      <x:c r="V92"/>
      <x:c r="W92"/>
      <x:c r="X92"/>
      <x:c r="Y92"/>
      <x:c r="Z92" s="149"/>
      <x:c r="AA92" s="149"/>
      <x:c r="AB92" s="149"/>
      <x:c r="AC92" s="149"/>
      <x:c r="AD92" s="149"/>
      <x:c r="AE92" s="149"/>
      <x:c r="AF92" s="149"/>
      <x:c r="AG92" s="149"/>
      <x:c r="AH92" s="149"/>
      <x:c r="AI92" s="149"/>
      <x:c r="AJ92" s="149"/>
      <x:c r="AK92" s="149"/>
      <x:c r="AL92" s="149"/>
      <x:c r="AM92" s="149"/>
      <x:c r="AN92" s="149"/>
      <x:c r="AO92" s="149"/>
      <x:c r="AP92" s="149"/>
      <x:c r="AQ92" s="149"/>
      <x:c r="AR92" s="149"/>
      <x:c r="AS92" s="149"/>
      <x:c r="AT92" s="149"/>
      <x:c r="AU92" s="149"/>
      <x:c r="AV92" s="149"/>
      <x:c r="AW92" s="149"/>
      <x:c r="AX92" s="149"/>
      <x:c r="AY92" s="149"/>
      <x:c r="AZ92" s="149"/>
      <x:c r="BA92" s="149"/>
      <x:c r="BB92" s="149"/>
      <x:c r="BC92" s="149"/>
      <x:c r="BD92" s="149"/>
      <x:c r="BE92" s="149"/>
      <x:c r="BF92" s="149"/>
      <x:c r="BG92" s="149"/>
      <x:c r="BH92" s="149"/>
      <x:c r="BI92" s="149"/>
      <x:c r="BJ92" s="149"/>
      <x:c r="BK92" s="149"/>
      <x:c r="BL92" s="149"/>
      <x:c r="BM92" s="149"/>
      <x:c r="BN92" s="149"/>
      <x:c r="BO92" s="149"/>
      <x:c r="BP92" s="149"/>
      <x:c r="BQ92" s="149"/>
      <x:c r="BR92" s="149"/>
      <x:c r="BS92" s="149"/>
      <x:c r="BT92" s="149"/>
      <x:c r="BU92" s="149"/>
      <x:c r="BV92" s="149"/>
      <x:c r="BW92" s="149"/>
      <x:c r="BX92" s="149"/>
      <x:c r="BY92" s="149"/>
      <x:c r="BZ92" s="149"/>
      <x:c r="CA92" s="149"/>
      <x:c r="CB92" s="149"/>
      <x:c r="CC92" s="149"/>
      <x:c r="CD92" s="149"/>
      <x:c r="CE92" s="149"/>
      <x:c r="CF92" s="149"/>
      <x:c r="CG92" s="149"/>
      <x:c r="CH92" s="149"/>
      <x:c r="CI92" s="149"/>
      <x:c r="CJ92" s="149"/>
      <x:c r="CK92" s="149"/>
      <x:c r="CL92" s="149"/>
      <x:c r="CM92" s="149"/>
      <x:c r="CN92" s="149"/>
      <x:c r="CO92" s="149"/>
      <x:c r="CP92" s="149"/>
      <x:c r="CQ92" s="149"/>
      <x:c r="CR92" s="149"/>
      <x:c r="CS92" s="149"/>
      <x:c r="CT92" s="149"/>
      <x:c r="CU92" s="149"/>
      <x:c r="CV92" s="149"/>
      <x:c r="CW92" s="149"/>
      <x:c r="CX92" s="149"/>
      <x:c r="CY92" s="149"/>
      <x:c r="CZ92" s="149"/>
      <x:c r="DA92" s="149"/>
      <x:c r="DB92" s="149"/>
      <x:c r="DC92" s="149"/>
      <x:c r="DD92" s="149"/>
      <x:c r="DE92" s="149"/>
      <x:c r="DF92" s="149"/>
      <x:c r="DG92" s="149"/>
      <x:c r="DH92" s="149"/>
      <x:c r="DI92" s="149"/>
      <x:c r="DJ92"/>
      <x:c r="DK92"/>
      <x:c r="DL92"/>
      <x:c r="DM92"/>
      <x:c r="DN92"/>
      <x:c r="DO92"/>
      <x:c r="DP92"/>
      <x:c r="DQ92"/>
      <x:c r="DR92"/>
      <x:c r="DS92"/>
      <x:c r="DT92"/>
      <x:c r="DU92"/>
      <x:c r="DV92"/>
    </x:row>
    <x:row r="93">
      <x:c r="A93" s="2070"/>
      <x:c r="B93" s="2070"/>
      <x:c r="C93" s="2070"/>
      <x:c r="D93" s="2070"/>
      <x:c r="E93" s="2070"/>
      <x:c r="F93" s="339"/>
      <x:c r="G93" s="339"/>
      <x:c r="H93" s="339"/>
      <x:c r="I93" s="339"/>
      <x:c r="J93" s="339"/>
      <x:c r="K93" s="339"/>
      <x:c r="L93" s="339"/>
      <x:c r="M93" s="339"/>
      <x:c r="N93" s="339"/>
      <x:c r="O93" s="339"/>
      <x:c r="P93" s="339"/>
      <x:c r="Q93"/>
      <x:c r="R93"/>
      <x:c r="S93"/>
      <x:c r="T93"/>
      <x:c r="U93"/>
      <x:c r="V93"/>
      <x:c r="W93"/>
      <x:c r="X93"/>
      <x:c r="Y93"/>
      <x:c r="Z93" s="149"/>
      <x:c r="AA93" s="149"/>
      <x:c r="AB93" s="149"/>
      <x:c r="AC93" s="149"/>
      <x:c r="AD93" s="149"/>
      <x:c r="AE93" s="149"/>
      <x:c r="AF93" s="149"/>
      <x:c r="AG93" s="149"/>
      <x:c r="AH93" s="149"/>
      <x:c r="AI93" s="149"/>
      <x:c r="AJ93" s="149"/>
      <x:c r="AK93" s="149"/>
      <x:c r="AL93" s="149"/>
      <x:c r="AM93" s="149"/>
      <x:c r="AN93" s="149"/>
      <x:c r="AO93" s="149"/>
      <x:c r="AP93" s="149"/>
      <x:c r="AQ93" s="149"/>
      <x:c r="AR93" s="149"/>
      <x:c r="AS93" s="149"/>
      <x:c r="AT93" s="149"/>
      <x:c r="AU93" s="149"/>
      <x:c r="AV93" s="149"/>
      <x:c r="AW93" s="149"/>
      <x:c r="AX93" s="149"/>
      <x:c r="AY93" s="149"/>
      <x:c r="AZ93" s="149"/>
      <x:c r="BA93" s="149"/>
      <x:c r="BB93" s="149"/>
      <x:c r="BC93" s="149"/>
      <x:c r="BD93" s="149"/>
      <x:c r="BE93" s="149"/>
      <x:c r="BF93" s="149"/>
      <x:c r="BG93" s="149"/>
      <x:c r="BH93" s="149"/>
      <x:c r="BI93" s="149"/>
      <x:c r="BJ93" s="149"/>
      <x:c r="BK93" s="149"/>
      <x:c r="BL93" s="149"/>
      <x:c r="BM93" s="149"/>
      <x:c r="BN93" s="149"/>
      <x:c r="BO93" s="149"/>
      <x:c r="BP93" s="149"/>
      <x:c r="BQ93" s="149"/>
      <x:c r="BR93" s="149"/>
      <x:c r="BS93" s="149"/>
      <x:c r="BT93" s="149"/>
      <x:c r="BU93" s="149"/>
      <x:c r="BV93" s="149"/>
      <x:c r="BW93" s="149"/>
      <x:c r="BX93" s="149"/>
      <x:c r="BY93" s="149"/>
      <x:c r="BZ93" s="149"/>
      <x:c r="CA93" s="149"/>
      <x:c r="CB93" s="149"/>
      <x:c r="CC93" s="149"/>
      <x:c r="CD93" s="149"/>
      <x:c r="CE93" s="149"/>
      <x:c r="CF93" s="149"/>
      <x:c r="CG93" s="149"/>
      <x:c r="CH93" s="149"/>
      <x:c r="CI93" s="149"/>
      <x:c r="CJ93" s="149"/>
      <x:c r="CK93" s="149"/>
      <x:c r="CL93" s="149"/>
      <x:c r="CM93" s="149"/>
      <x:c r="CN93" s="149"/>
      <x:c r="CO93" s="149"/>
      <x:c r="CP93" s="149"/>
      <x:c r="CQ93" s="149"/>
      <x:c r="CR93" s="149"/>
      <x:c r="CS93" s="149"/>
      <x:c r="CT93" s="149"/>
      <x:c r="CU93" s="149"/>
      <x:c r="CV93" s="149"/>
      <x:c r="CW93" s="149"/>
      <x:c r="CX93" s="149"/>
      <x:c r="CY93" s="149"/>
      <x:c r="CZ93" s="149"/>
      <x:c r="DA93" s="149"/>
      <x:c r="DB93" s="149"/>
      <x:c r="DC93" s="149"/>
      <x:c r="DD93" s="149"/>
      <x:c r="DE93" s="149"/>
      <x:c r="DF93" s="149"/>
      <x:c r="DG93" s="149"/>
      <x:c r="DH93" s="149"/>
      <x:c r="DI93" s="149"/>
      <x:c r="DJ93"/>
      <x:c r="DK93"/>
      <x:c r="DL93"/>
      <x:c r="DM93"/>
      <x:c r="DN93"/>
      <x:c r="DO93"/>
      <x:c r="DP93"/>
      <x:c r="DQ93"/>
      <x:c r="DR93"/>
      <x:c r="DS93"/>
      <x:c r="DT93"/>
      <x:c r="DU93"/>
      <x:c r="DV93"/>
    </x:row>
    <x:row r="94">
      <x:c r="A94" s="2070"/>
      <x:c r="B94" s="2070"/>
      <x:c r="C94" s="2070"/>
      <x:c r="D94" s="2070"/>
      <x:c r="E94" s="2070"/>
      <x:c r="F94" s="339"/>
      <x:c r="G94" s="339"/>
      <x:c r="H94" s="339"/>
      <x:c r="I94" s="339"/>
      <x:c r="J94" s="339"/>
      <x:c r="K94" s="339"/>
      <x:c r="L94" s="339"/>
      <x:c r="M94" s="339"/>
      <x:c r="N94" s="339"/>
      <x:c r="O94" s="339"/>
      <x:c r="P94" s="339"/>
      <x:c r="Q94"/>
      <x:c r="R94"/>
      <x:c r="S94"/>
      <x:c r="T94"/>
      <x:c r="U94"/>
      <x:c r="V94"/>
      <x:c r="W94"/>
      <x:c r="X94"/>
      <x:c r="Y94"/>
      <x:c r="Z94" s="149"/>
      <x:c r="AA94" s="149"/>
      <x:c r="AB94" s="149"/>
      <x:c r="AC94" s="149"/>
      <x:c r="AD94" s="149"/>
      <x:c r="AE94" s="149"/>
      <x:c r="AF94" s="149"/>
      <x:c r="AG94" s="149"/>
      <x:c r="AH94" s="149"/>
      <x:c r="AI94" s="149"/>
      <x:c r="AJ94" s="149"/>
      <x:c r="AK94" s="149"/>
      <x:c r="AL94" s="149"/>
      <x:c r="AM94" s="149"/>
      <x:c r="AN94" s="149"/>
      <x:c r="AO94" s="149"/>
      <x:c r="AP94" s="149"/>
      <x:c r="AQ94" s="149"/>
      <x:c r="AR94" s="149"/>
      <x:c r="AS94" s="149"/>
      <x:c r="AT94" s="149"/>
      <x:c r="AU94" s="149"/>
      <x:c r="AV94" s="149"/>
      <x:c r="AW94" s="149"/>
      <x:c r="AX94" s="149"/>
      <x:c r="AY94" s="149"/>
      <x:c r="AZ94" s="149"/>
      <x:c r="BA94" s="149"/>
      <x:c r="BB94" s="149"/>
      <x:c r="BC94" s="149"/>
      <x:c r="BD94" s="149"/>
      <x:c r="BE94" s="149"/>
      <x:c r="BF94" s="149"/>
      <x:c r="BG94" s="149"/>
      <x:c r="BH94" s="149"/>
      <x:c r="BI94" s="149"/>
      <x:c r="BJ94" s="149"/>
      <x:c r="BK94" s="149"/>
      <x:c r="BL94" s="149"/>
      <x:c r="BM94" s="149"/>
      <x:c r="BN94" s="149"/>
      <x:c r="BO94" s="149"/>
      <x:c r="BP94" s="149"/>
      <x:c r="BQ94" s="149"/>
      <x:c r="BR94" s="149"/>
      <x:c r="BS94" s="149"/>
      <x:c r="BT94" s="149"/>
      <x:c r="BU94" s="149"/>
      <x:c r="BV94" s="149"/>
      <x:c r="BW94" s="149"/>
      <x:c r="BX94" s="149"/>
      <x:c r="BY94" s="149"/>
      <x:c r="BZ94" s="149"/>
      <x:c r="CA94" s="149"/>
      <x:c r="CB94" s="149"/>
      <x:c r="CC94" s="149"/>
      <x:c r="CD94" s="149"/>
      <x:c r="CE94" s="149"/>
      <x:c r="CF94" s="149"/>
      <x:c r="CG94" s="149"/>
      <x:c r="CH94" s="149"/>
      <x:c r="CI94" s="149"/>
      <x:c r="CJ94" s="149"/>
      <x:c r="CK94" s="149"/>
      <x:c r="CL94" s="149"/>
      <x:c r="CM94" s="149"/>
      <x:c r="CN94" s="149"/>
      <x:c r="CO94" s="149"/>
      <x:c r="CP94" s="149"/>
      <x:c r="CQ94" s="149"/>
      <x:c r="CR94" s="149"/>
      <x:c r="CS94" s="149"/>
      <x:c r="CT94" s="149"/>
      <x:c r="CU94" s="149"/>
      <x:c r="CV94" s="149"/>
      <x:c r="CW94" s="149"/>
      <x:c r="CX94" s="149"/>
      <x:c r="CY94" s="149"/>
      <x:c r="CZ94" s="149"/>
      <x:c r="DA94" s="149"/>
      <x:c r="DB94" s="149"/>
      <x:c r="DC94" s="149"/>
      <x:c r="DD94" s="149"/>
      <x:c r="DE94" s="149"/>
      <x:c r="DF94" s="149"/>
      <x:c r="DG94" s="149"/>
      <x:c r="DH94" s="149"/>
      <x:c r="DI94" s="149"/>
      <x:c r="DJ94"/>
      <x:c r="DK94"/>
      <x:c r="DL94"/>
      <x:c r="DM94"/>
      <x:c r="DN94"/>
      <x:c r="DO94"/>
      <x:c r="DP94"/>
      <x:c r="DQ94"/>
      <x:c r="DR94"/>
      <x:c r="DS94"/>
      <x:c r="DT94"/>
      <x:c r="DU94"/>
      <x:c r="DV94"/>
    </x:row>
    <x:row r="95">
      <x:c r="A95" s="2070"/>
      <x:c r="B95" s="2070"/>
      <x:c r="C95" s="2070"/>
      <x:c r="D95" s="2070"/>
      <x:c r="E95" s="2070"/>
      <x:c r="F95" s="339"/>
      <x:c r="G95" s="339"/>
      <x:c r="H95" s="339"/>
      <x:c r="I95" s="339"/>
      <x:c r="J95" s="339"/>
      <x:c r="K95" s="339"/>
      <x:c r="L95" s="339"/>
      <x:c r="M95" s="339"/>
      <x:c r="N95" s="339"/>
      <x:c r="O95" s="339"/>
      <x:c r="P95" s="339"/>
      <x:c r="Q95"/>
      <x:c r="R95"/>
      <x:c r="S95"/>
      <x:c r="T95"/>
      <x:c r="U95"/>
      <x:c r="V95"/>
      <x:c r="W95"/>
      <x:c r="X95"/>
      <x:c r="Y95"/>
      <x:c r="Z95" s="149"/>
      <x:c r="AA95" s="149"/>
      <x:c r="AB95" s="149"/>
      <x:c r="AC95" s="149"/>
      <x:c r="AD95" s="149"/>
      <x:c r="AE95" s="149"/>
      <x:c r="AF95" s="149"/>
      <x:c r="AG95" s="149"/>
      <x:c r="AH95" s="149"/>
      <x:c r="AI95" s="149"/>
      <x:c r="AJ95" s="149"/>
      <x:c r="AK95" s="149"/>
      <x:c r="AL95" s="149"/>
      <x:c r="AM95" s="149"/>
      <x:c r="AN95" s="149"/>
      <x:c r="AO95" s="149"/>
      <x:c r="AP95" s="149"/>
      <x:c r="AQ95" s="149"/>
      <x:c r="AR95" s="149"/>
      <x:c r="AS95" s="149"/>
      <x:c r="AT95" s="149"/>
      <x:c r="AU95" s="149"/>
      <x:c r="AV95" s="149"/>
      <x:c r="AW95" s="149"/>
      <x:c r="AX95" s="149"/>
      <x:c r="AY95" s="149"/>
      <x:c r="AZ95" s="149"/>
      <x:c r="BA95" s="149"/>
      <x:c r="BB95" s="149"/>
      <x:c r="BC95" s="149"/>
      <x:c r="BD95" s="149"/>
      <x:c r="BE95" s="149"/>
      <x:c r="BF95" s="149"/>
      <x:c r="BG95" s="149"/>
      <x:c r="BH95" s="149"/>
      <x:c r="BI95" s="149"/>
      <x:c r="BJ95" s="149"/>
      <x:c r="BK95" s="149"/>
      <x:c r="BL95" s="149"/>
      <x:c r="BM95" s="149"/>
      <x:c r="BN95" s="149"/>
      <x:c r="BO95" s="149"/>
      <x:c r="BP95" s="149"/>
      <x:c r="BQ95" s="149"/>
      <x:c r="BR95" s="149"/>
      <x:c r="BS95" s="149"/>
      <x:c r="BT95" s="149"/>
      <x:c r="BU95" s="149"/>
      <x:c r="BV95" s="149"/>
      <x:c r="BW95" s="149"/>
      <x:c r="BX95" s="149"/>
      <x:c r="BY95" s="149"/>
      <x:c r="BZ95" s="149"/>
      <x:c r="CA95" s="149"/>
      <x:c r="CB95" s="149"/>
      <x:c r="CC95" s="149"/>
      <x:c r="CD95" s="149"/>
      <x:c r="CE95" s="149"/>
      <x:c r="CF95" s="149"/>
      <x:c r="CG95" s="149"/>
      <x:c r="CH95" s="149"/>
      <x:c r="CI95" s="149"/>
      <x:c r="CJ95" s="149"/>
      <x:c r="CK95" s="149"/>
      <x:c r="CL95" s="149"/>
      <x:c r="CM95" s="149"/>
      <x:c r="CN95" s="149"/>
      <x:c r="CO95" s="149"/>
      <x:c r="CP95" s="149"/>
      <x:c r="CQ95" s="149"/>
      <x:c r="CR95" s="149"/>
      <x:c r="CS95" s="149"/>
      <x:c r="CT95" s="149"/>
      <x:c r="CU95" s="149"/>
      <x:c r="CV95" s="149"/>
      <x:c r="CW95" s="149"/>
      <x:c r="CX95" s="149"/>
      <x:c r="CY95" s="149"/>
      <x:c r="CZ95" s="149"/>
      <x:c r="DA95" s="149"/>
      <x:c r="DB95" s="149"/>
      <x:c r="DC95" s="149"/>
      <x:c r="DD95" s="149"/>
      <x:c r="DE95" s="149"/>
      <x:c r="DF95" s="149"/>
      <x:c r="DG95" s="149"/>
      <x:c r="DH95" s="149"/>
      <x:c r="DI95" s="149"/>
      <x:c r="DJ95"/>
      <x:c r="DK95"/>
      <x:c r="DL95"/>
      <x:c r="DM95"/>
      <x:c r="DN95"/>
      <x:c r="DO95"/>
      <x:c r="DP95"/>
      <x:c r="DQ95"/>
      <x:c r="DR95"/>
      <x:c r="DS95"/>
      <x:c r="DT95"/>
      <x:c r="DU95"/>
      <x:c r="DV95"/>
    </x:row>
    <x:row r="96">
      <x:c r="A96" s="2070"/>
      <x:c r="B96" s="2070"/>
      <x:c r="C96" s="2070"/>
      <x:c r="D96" s="2070"/>
      <x:c r="E96" s="2070"/>
      <x:c r="F96" s="339"/>
      <x:c r="G96" s="339"/>
      <x:c r="H96" s="339"/>
      <x:c r="I96" s="339"/>
      <x:c r="J96" s="339"/>
      <x:c r="K96" s="339"/>
      <x:c r="L96" s="339"/>
      <x:c r="M96" s="339"/>
      <x:c r="N96" s="339"/>
      <x:c r="O96" s="339"/>
      <x:c r="P96" s="339"/>
      <x:c r="Q96"/>
      <x:c r="R96"/>
      <x:c r="S96"/>
      <x:c r="T96"/>
      <x:c r="U96"/>
      <x:c r="V96"/>
      <x:c r="W96"/>
      <x:c r="X96"/>
      <x:c r="Y96"/>
      <x:c r="Z96" s="149"/>
      <x:c r="AA96" s="149"/>
      <x:c r="AB96" s="149"/>
      <x:c r="AC96" s="149"/>
      <x:c r="AD96" s="149"/>
      <x:c r="AE96" s="149"/>
      <x:c r="AF96" s="149"/>
      <x:c r="AG96" s="149"/>
      <x:c r="AH96" s="149"/>
      <x:c r="AI96" s="149"/>
      <x:c r="AJ96" s="149"/>
      <x:c r="AK96" s="149"/>
      <x:c r="AL96" s="149"/>
      <x:c r="AM96" s="149"/>
      <x:c r="AN96" s="149"/>
      <x:c r="AO96" s="149"/>
      <x:c r="AP96" s="149"/>
      <x:c r="AQ96" s="149"/>
      <x:c r="AR96" s="149"/>
      <x:c r="AS96" s="149"/>
      <x:c r="AT96" s="149"/>
      <x:c r="AU96" s="149"/>
      <x:c r="AV96" s="149"/>
      <x:c r="AW96" s="149"/>
      <x:c r="AX96" s="149"/>
      <x:c r="AY96" s="149"/>
      <x:c r="AZ96" s="149"/>
      <x:c r="BA96" s="149"/>
      <x:c r="BB96" s="149"/>
      <x:c r="BC96" s="149"/>
      <x:c r="BD96" s="149"/>
      <x:c r="BE96" s="149"/>
      <x:c r="BF96" s="149"/>
      <x:c r="BG96" s="149"/>
      <x:c r="BH96" s="149"/>
      <x:c r="BI96" s="149"/>
      <x:c r="BJ96" s="149"/>
      <x:c r="BK96" s="149"/>
      <x:c r="BL96" s="149"/>
      <x:c r="BM96" s="149"/>
      <x:c r="BN96" s="149"/>
      <x:c r="BO96" s="149"/>
      <x:c r="BP96" s="149"/>
      <x:c r="BQ96" s="149"/>
      <x:c r="BR96" s="149"/>
      <x:c r="BS96" s="149"/>
      <x:c r="BT96" s="149"/>
      <x:c r="BU96" s="149"/>
      <x:c r="BV96" s="149"/>
      <x:c r="BW96" s="149"/>
      <x:c r="BX96" s="149"/>
      <x:c r="BY96" s="149"/>
      <x:c r="BZ96" s="149"/>
      <x:c r="CA96" s="149"/>
      <x:c r="CB96" s="149"/>
      <x:c r="CC96" s="149"/>
      <x:c r="CD96" s="149"/>
      <x:c r="CE96" s="149"/>
      <x:c r="CF96" s="149"/>
      <x:c r="CG96" s="149"/>
      <x:c r="CH96" s="149"/>
      <x:c r="CI96" s="149"/>
      <x:c r="CJ96" s="149"/>
      <x:c r="CK96" s="149"/>
      <x:c r="CL96" s="149"/>
      <x:c r="CM96" s="149"/>
      <x:c r="CN96" s="149"/>
      <x:c r="CO96" s="149"/>
      <x:c r="CP96" s="149"/>
      <x:c r="CQ96" s="149"/>
      <x:c r="CR96" s="149"/>
      <x:c r="CS96" s="149"/>
      <x:c r="CT96" s="149"/>
      <x:c r="CU96" s="149"/>
      <x:c r="CV96" s="149"/>
      <x:c r="CW96" s="149"/>
      <x:c r="CX96" s="149"/>
      <x:c r="CY96" s="149"/>
      <x:c r="CZ96" s="149"/>
      <x:c r="DA96" s="149"/>
      <x:c r="DB96" s="149"/>
      <x:c r="DC96" s="149"/>
      <x:c r="DD96" s="149"/>
      <x:c r="DE96" s="149"/>
      <x:c r="DF96" s="149"/>
      <x:c r="DG96" s="149"/>
      <x:c r="DH96" s="149"/>
      <x:c r="DI96" s="149"/>
      <x:c r="DJ96"/>
      <x:c r="DK96"/>
      <x:c r="DL96"/>
      <x:c r="DM96"/>
      <x:c r="DN96"/>
      <x:c r="DO96"/>
      <x:c r="DP96"/>
      <x:c r="DQ96"/>
      <x:c r="DR96"/>
      <x:c r="DS96"/>
      <x:c r="DT96"/>
      <x:c r="DU96"/>
      <x:c r="DV96"/>
    </x:row>
    <x:row r="97" hidden="1">
      <x:c r="A97" s="2070"/>
      <x:c r="B97" s="2070"/>
      <x:c r="C97" s="2070"/>
      <x:c r="D97" s="2070"/>
      <x:c r="E97" s="2070"/>
      <x:c r="F97" s="339"/>
      <x:c r="G97" s="339"/>
      <x:c r="H97" s="339"/>
      <x:c r="I97" s="339"/>
      <x:c r="J97" s="339"/>
      <x:c r="K97" s="339"/>
      <x:c r="L97" s="339"/>
      <x:c r="M97" s="339"/>
      <x:c r="N97" s="339"/>
      <x:c r="O97" s="339"/>
      <x:c r="P97" s="339"/>
      <x:c r="Q97"/>
      <x:c r="R97"/>
      <x:c r="S97"/>
      <x:c r="T97" s="149" t="str">
        <x:v>Density to</x:v>
      </x:c>
      <x:c r="U97" s="149"/>
      <x:c r="V97" s="149"/>
      <x:c r="W97" s="149"/>
      <x:c r="X97" s="149"/>
      <x:c r="Y97" s="149" t="str">
        <x:v>Density to</x:v>
      </x:c>
      <x:c r="Z97" s="149"/>
      <x:c r="AA97" s="149"/>
      <x:c r="AB97" s="149"/>
      <x:c r="AC97" s="149"/>
      <x:c r="AD97" s="149"/>
      <x:c r="AE97" s="149"/>
      <x:c r="AF97" s="149"/>
      <x:c r="AG97" s="149"/>
      <x:c r="AH97" s="149"/>
      <x:c r="AI97" s="149"/>
      <x:c r="AJ97" s="149"/>
      <x:c r="AK97" s="149"/>
      <x:c r="AL97" s="149"/>
      <x:c r="AM97" s="149"/>
      <x:c r="AN97" s="149"/>
      <x:c r="AO97" s="149"/>
      <x:c r="AP97" s="149"/>
      <x:c r="AQ97" s="149"/>
      <x:c r="AR97" s="149"/>
      <x:c r="AS97" s="149"/>
      <x:c r="AT97" s="149"/>
      <x:c r="AU97" s="149"/>
      <x:c r="AV97" s="149"/>
      <x:c r="AW97" s="149"/>
      <x:c r="AX97" s="149"/>
      <x:c r="AY97" s="149"/>
      <x:c r="AZ97" s="149"/>
      <x:c r="BA97" s="149"/>
      <x:c r="BB97" s="149"/>
      <x:c r="BC97" s="149"/>
      <x:c r="BD97" s="149"/>
      <x:c r="BE97" s="149"/>
      <x:c r="BF97" s="149"/>
      <x:c r="BG97" s="149"/>
      <x:c r="BH97" s="149"/>
      <x:c r="BI97" s="149"/>
      <x:c r="BJ97" s="149"/>
      <x:c r="BK97" s="149"/>
      <x:c r="BL97" s="149"/>
      <x:c r="BM97" s="149"/>
      <x:c r="BN97" s="149"/>
      <x:c r="BO97" s="149"/>
      <x:c r="BP97" s="149"/>
      <x:c r="BQ97" s="149"/>
      <x:c r="BR97" s="149"/>
      <x:c r="BS97" s="149"/>
      <x:c r="BT97" s="149"/>
      <x:c r="BU97" s="149"/>
      <x:c r="BV97" s="149"/>
      <x:c r="BW97" s="149"/>
      <x:c r="BX97" s="149"/>
      <x:c r="BY97" s="149"/>
      <x:c r="BZ97" s="149"/>
      <x:c r="CA97" s="149"/>
      <x:c r="CB97" s="149"/>
      <x:c r="CC97" s="149"/>
      <x:c r="CD97" s="149"/>
      <x:c r="CE97" s="149"/>
      <x:c r="CF97" s="149"/>
      <x:c r="CG97" s="149"/>
      <x:c r="CH97" s="149"/>
      <x:c r="CI97" s="149"/>
      <x:c r="CJ97" s="149"/>
      <x:c r="CK97" s="149"/>
      <x:c r="CL97" s="149"/>
      <x:c r="CM97" s="149"/>
      <x:c r="CN97" s="149"/>
      <x:c r="CO97" s="149"/>
      <x:c r="CP97" s="149"/>
      <x:c r="CQ97" s="149"/>
      <x:c r="CR97" s="149"/>
      <x:c r="CS97" s="149"/>
      <x:c r="CT97" s="149"/>
      <x:c r="CU97" s="149"/>
      <x:c r="CV97" s="149"/>
      <x:c r="CW97" s="149"/>
      <x:c r="CX97" s="149"/>
      <x:c r="CY97" s="149"/>
      <x:c r="CZ97" s="149"/>
      <x:c r="DA97" s="149"/>
      <x:c r="DB97" s="149"/>
      <x:c r="DC97" s="149"/>
      <x:c r="DD97" s="149"/>
      <x:c r="DE97" s="149"/>
      <x:c r="DF97" s="149"/>
      <x:c r="DG97" s="149"/>
      <x:c r="DH97" s="149"/>
      <x:c r="DI97" s="149"/>
      <x:c r="DJ97"/>
      <x:c r="DK97"/>
      <x:c r="DL97"/>
      <x:c r="DM97"/>
      <x:c r="DN97"/>
      <x:c r="DO97"/>
      <x:c r="DP97"/>
      <x:c r="DQ97"/>
      <x:c r="DR97"/>
      <x:c r="DS97"/>
      <x:c r="DT97"/>
      <x:c r="DU97"/>
      <x:c r="DV97"/>
    </x:row>
    <x:row r="98" hidden="1">
      <x:c r="A98" s="2070"/>
      <x:c r="B98" s="2070"/>
      <x:c r="C98" s="2070"/>
      <x:c r="D98" s="2070"/>
      <x:c r="E98" s="2070"/>
      <x:c r="F98" s="339"/>
      <x:c r="G98" s="339"/>
      <x:c r="H98" s="339"/>
      <x:c r="I98" s="339"/>
      <x:c r="J98" s="339"/>
      <x:c r="K98" s="339"/>
      <x:c r="L98" s="339"/>
      <x:c r="M98" s="339"/>
      <x:c r="N98" s="339"/>
      <x:c r="O98" s="339"/>
      <x:c r="P98" s="339"/>
      <x:c r="Q98"/>
      <x:c r="R98"/>
      <x:c r="S98"/>
      <x:c r="T98" s="149" t="n">
        <x:v>15</x:v>
      </x:c>
      <x:c r="U98" s="149"/>
      <x:c r="V98" s="149"/>
      <x:c r="W98" s="149"/>
      <x:c r="X98" s="149"/>
      <x:c r="Y98" s="149" t="n">
        <x:v>15</x:v>
      </x:c>
      <x:c r="Z98" s="149" t="str">
        <x:v>FACTOR</x:v>
      </x:c>
      <x:c r="AA98" s="149"/>
      <x:c r="AB98" s="149"/>
      <x:c r="AC98" s="149"/>
      <x:c r="AD98" s="149"/>
      <x:c r="AE98" s="149"/>
      <x:c r="AF98" s="149"/>
      <x:c r="AG98" s="149"/>
      <x:c r="AH98" s="149"/>
      <x:c r="AI98" s="149"/>
      <x:c r="AJ98" s="149"/>
      <x:c r="AK98" s="149"/>
      <x:c r="AL98" s="149"/>
      <x:c r="AM98" s="149"/>
      <x:c r="AN98" s="149"/>
      <x:c r="AO98" s="149"/>
      <x:c r="AP98" s="149"/>
      <x:c r="AQ98" s="149"/>
      <x:c r="AR98" s="149"/>
      <x:c r="AS98" s="149"/>
      <x:c r="AT98" s="149"/>
      <x:c r="AU98" s="149"/>
      <x:c r="AV98" s="149"/>
      <x:c r="AW98" s="149"/>
      <x:c r="AX98" s="149"/>
      <x:c r="AY98" s="149"/>
      <x:c r="AZ98" s="149"/>
      <x:c r="BA98" s="149"/>
      <x:c r="BB98" s="149"/>
      <x:c r="BC98" s="149"/>
      <x:c r="BD98" s="149"/>
      <x:c r="BE98" s="149"/>
      <x:c r="BF98" s="149"/>
      <x:c r="BG98" s="149"/>
      <x:c r="BH98" s="149"/>
      <x:c r="BI98" s="149"/>
      <x:c r="BJ98" s="149"/>
      <x:c r="BK98" s="149"/>
      <x:c r="BL98" s="149"/>
      <x:c r="BM98" s="149"/>
      <x:c r="BN98" s="149"/>
      <x:c r="BO98" s="149"/>
      <x:c r="BP98" s="149"/>
      <x:c r="BQ98" s="149"/>
      <x:c r="BR98" s="149"/>
      <x:c r="BS98" s="149"/>
      <x:c r="BT98" s="149"/>
      <x:c r="BU98" s="149"/>
      <x:c r="BV98" s="149"/>
      <x:c r="BW98" s="149"/>
      <x:c r="BX98" s="149"/>
      <x:c r="BY98" s="149"/>
      <x:c r="BZ98" s="149"/>
      <x:c r="CA98" s="149"/>
      <x:c r="CB98" s="149"/>
      <x:c r="CC98" s="149"/>
      <x:c r="CD98" s="149"/>
      <x:c r="CE98" s="149"/>
      <x:c r="CF98" s="149"/>
      <x:c r="CG98" s="149"/>
      <x:c r="CH98" s="149"/>
      <x:c r="CI98" s="149"/>
      <x:c r="CJ98" s="149"/>
      <x:c r="CK98" s="149"/>
      <x:c r="CL98" s="149"/>
      <x:c r="CM98" s="149"/>
      <x:c r="CN98" s="149"/>
      <x:c r="CO98" s="149"/>
      <x:c r="CP98" s="149"/>
      <x:c r="CQ98" s="149"/>
      <x:c r="CR98" s="149"/>
      <x:c r="CS98" s="149"/>
      <x:c r="CT98" s="149"/>
      <x:c r="CU98" s="149"/>
      <x:c r="CV98" s="149"/>
      <x:c r="CW98" s="149"/>
      <x:c r="CX98" s="149"/>
      <x:c r="CY98" s="149"/>
      <x:c r="CZ98" s="149"/>
      <x:c r="DA98" s="149"/>
      <x:c r="DB98" s="149"/>
      <x:c r="DC98" s="149"/>
      <x:c r="DD98" s="149"/>
      <x:c r="DE98" s="149"/>
      <x:c r="DF98" s="149"/>
      <x:c r="DG98" s="149"/>
      <x:c r="DH98" s="149"/>
      <x:c r="DI98" s="149"/>
      <x:c r="DJ98"/>
      <x:c r="DK98"/>
      <x:c r="DL98"/>
      <x:c r="DM98"/>
      <x:c r="DN98"/>
      <x:c r="DO98"/>
      <x:c r="DP98"/>
      <x:c r="DQ98"/>
      <x:c r="DR98"/>
      <x:c r="DS98"/>
      <x:c r="DT98"/>
      <x:c r="DU98"/>
      <x:c r="DV98"/>
    </x:row>
    <x:row r="99" hidden="1">
      <x:c r="A99" s="2070"/>
      <x:c r="B99" s="2070"/>
      <x:c r="C99" s="2070"/>
      <x:c r="D99" s="2070"/>
      <x:c r="E99" s="2070"/>
      <x:c r="F99" s="339"/>
      <x:c r="G99" s="339"/>
      <x:c r="H99" s="339"/>
      <x:c r="I99" s="339"/>
      <x:c r="J99" s="339"/>
      <x:c r="K99" s="339"/>
      <x:c r="L99" s="339"/>
      <x:c r="M99" s="339"/>
      <x:c r="N99" s="339"/>
      <x:c r="O99" s="339"/>
      <x:c r="P99" s="339"/>
      <x:c r="Q99"/>
      <x:c r="R99"/>
      <x:c r="S99"/>
      <x:c r="T99" s="149" t="n">
        <x:v>0.5</x:v>
      </x:c>
      <x:c r="U99" s="149"/>
      <x:c r="V99" s="149"/>
      <x:c r="W99" s="149"/>
      <x:c r="X99" s="149"/>
      <x:c r="Y99" s="149" t="n">
        <x:v>0.5191</x:v>
      </x:c>
      <x:c r="Z99" s="149" t="n">
        <x:v>0.99775</x:v>
      </x:c>
      <x:c r="AA99" s="1582" t="n">
        <x:f t="shared" ref="AA99:AA110" si="106">LOOKUP(K11,$T$99:$Z$112)</x:f>
        <x:v>0.99905</x:v>
      </x:c>
      <x:c r="AB99" s="149"/>
      <x:c r="AC99" s="149"/>
      <x:c r="AD99" s="149"/>
      <x:c r="AE99" s="149"/>
      <x:c r="AF99" s="149"/>
      <x:c r="AG99" s="149"/>
      <x:c r="AH99" s="149"/>
      <x:c r="AI99" s="149"/>
      <x:c r="AJ99" s="149"/>
      <x:c r="AK99" s="149"/>
      <x:c r="AL99" s="149"/>
      <x:c r="AM99" s="149"/>
      <x:c r="AN99" s="149"/>
      <x:c r="AO99" s="149"/>
      <x:c r="AP99" s="149"/>
      <x:c r="AQ99" s="149"/>
      <x:c r="AR99" s="149"/>
      <x:c r="AS99" s="149"/>
      <x:c r="AT99" s="149"/>
      <x:c r="AU99" s="149"/>
      <x:c r="AV99" s="149"/>
      <x:c r="AW99" s="149"/>
      <x:c r="AX99" s="149"/>
      <x:c r="AY99" s="149"/>
      <x:c r="AZ99" s="149"/>
      <x:c r="BA99" s="149"/>
      <x:c r="BB99" s="149"/>
      <x:c r="BC99" s="149"/>
      <x:c r="BD99" s="149"/>
      <x:c r="BE99" s="149"/>
      <x:c r="BF99" s="149"/>
      <x:c r="BG99" s="149"/>
      <x:c r="BH99" s="149"/>
      <x:c r="BI99" s="149"/>
      <x:c r="BJ99" s="149"/>
      <x:c r="BK99" s="149"/>
      <x:c r="BL99" s="149"/>
      <x:c r="BM99" s="149"/>
      <x:c r="BN99" s="149"/>
      <x:c r="BO99" s="149"/>
      <x:c r="BP99" s="149"/>
      <x:c r="BQ99" s="149"/>
      <x:c r="BR99" s="149"/>
      <x:c r="BS99" s="149"/>
      <x:c r="BT99" s="149"/>
      <x:c r="BU99" s="149"/>
      <x:c r="BV99" s="149"/>
      <x:c r="BW99" s="149"/>
      <x:c r="BX99" s="149"/>
      <x:c r="BY99" s="149"/>
      <x:c r="BZ99" s="149"/>
      <x:c r="CA99" s="149"/>
      <x:c r="CB99" s="149"/>
      <x:c r="CC99" s="149"/>
      <x:c r="CD99" s="149"/>
      <x:c r="CE99" s="149"/>
      <x:c r="CF99" s="149"/>
      <x:c r="CG99" s="149"/>
      <x:c r="CH99" s="149"/>
      <x:c r="CI99" s="149"/>
      <x:c r="CJ99" s="149"/>
      <x:c r="CK99" s="149"/>
      <x:c r="CL99" s="149"/>
      <x:c r="CM99" s="149"/>
      <x:c r="CN99" s="149"/>
      <x:c r="CO99" s="149"/>
      <x:c r="CP99" s="149"/>
      <x:c r="CQ99" s="149"/>
      <x:c r="CR99" s="149"/>
      <x:c r="CS99" s="149"/>
      <x:c r="CT99" s="149"/>
      <x:c r="CU99" s="149"/>
      <x:c r="CV99" s="149"/>
      <x:c r="CW99" s="149"/>
      <x:c r="CX99" s="149"/>
      <x:c r="CY99" s="149"/>
      <x:c r="CZ99" s="149"/>
      <x:c r="DA99" s="149"/>
      <x:c r="DB99" s="149"/>
      <x:c r="DC99" s="149"/>
      <x:c r="DD99" s="149"/>
      <x:c r="DE99" s="149"/>
      <x:c r="DF99" s="149"/>
      <x:c r="DG99" s="149"/>
      <x:c r="DH99" s="149"/>
      <x:c r="DI99" s="149"/>
      <x:c r="DJ99"/>
      <x:c r="DK99"/>
      <x:c r="DL99"/>
      <x:c r="DM99"/>
      <x:c r="DN99"/>
      <x:c r="DO99"/>
      <x:c r="DP99"/>
      <x:c r="DQ99"/>
      <x:c r="DR99"/>
      <x:c r="DS99"/>
      <x:c r="DT99"/>
      <x:c r="DU99"/>
      <x:c r="DV99"/>
    </x:row>
    <x:row r="100" hidden="1">
      <x:c r="A100" s="2070"/>
      <x:c r="B100" s="2070"/>
      <x:c r="C100" s="2070"/>
      <x:c r="D100" s="2070"/>
      <x:c r="E100" s="2070"/>
      <x:c r="F100" s="339"/>
      <x:c r="G100" s="339"/>
      <x:c r="H100" s="339"/>
      <x:c r="I100" s="339"/>
      <x:c r="J100" s="339"/>
      <x:c r="K100" s="339"/>
      <x:c r="L100" s="339"/>
      <x:c r="M100" s="339"/>
      <x:c r="N100" s="339"/>
      <x:c r="O100" s="339"/>
      <x:c r="P100" s="339"/>
      <x:c r="Q100"/>
      <x:c r="R100"/>
      <x:c r="S100"/>
      <x:c r="T100" s="149" t="n">
        <x:v>0.5192</x:v>
      </x:c>
      <x:c r="U100" s="149"/>
      <x:c r="V100" s="149"/>
      <x:c r="W100" s="149"/>
      <x:c r="X100" s="149"/>
      <x:c r="Y100" s="149" t="n">
        <x:v>0.5421</x:v>
      </x:c>
      <x:c r="Z100" s="149" t="n">
        <x:v>0.99785</x:v>
      </x:c>
      <x:c r="AA100" s="1582" t="n">
        <x:f t="shared" si="106"/>
        <x:v>0.99905</x:v>
      </x:c>
      <x:c r="AB100" s="149"/>
      <x:c r="AC100" s="149"/>
      <x:c r="AD100" s="149"/>
      <x:c r="AE100" s="149"/>
      <x:c r="AF100" s="149"/>
      <x:c r="AG100" s="149"/>
      <x:c r="AH100" s="149"/>
      <x:c r="AI100" s="149"/>
      <x:c r="AJ100" s="149"/>
      <x:c r="AK100" s="149"/>
      <x:c r="AL100" s="149"/>
      <x:c r="AM100" s="149"/>
      <x:c r="AN100" s="149"/>
      <x:c r="AO100" s="149"/>
      <x:c r="AP100" s="149"/>
      <x:c r="AQ100" s="149"/>
      <x:c r="AR100" s="149"/>
      <x:c r="AS100" s="149"/>
      <x:c r="AT100" s="149"/>
      <x:c r="AU100" s="149"/>
      <x:c r="AV100" s="149"/>
      <x:c r="AW100" s="149"/>
      <x:c r="AX100" s="149"/>
      <x:c r="AY100" s="149"/>
      <x:c r="AZ100" s="149"/>
      <x:c r="BA100" s="149"/>
      <x:c r="BB100" s="149"/>
      <x:c r="BC100" s="149"/>
      <x:c r="BD100" s="149"/>
      <x:c r="BE100" s="149"/>
      <x:c r="BF100" s="149"/>
      <x:c r="BG100" s="149"/>
      <x:c r="BH100" s="149"/>
      <x:c r="BI100" s="149"/>
      <x:c r="BJ100" s="149"/>
      <x:c r="BK100" s="149"/>
      <x:c r="BL100" s="149"/>
      <x:c r="BM100" s="149"/>
      <x:c r="BN100" s="149"/>
      <x:c r="BO100" s="149"/>
      <x:c r="BP100" s="149"/>
      <x:c r="BQ100" s="149"/>
      <x:c r="BR100" s="149"/>
      <x:c r="BS100" s="149"/>
      <x:c r="BT100" s="149"/>
      <x:c r="BU100" s="149"/>
      <x:c r="BV100" s="149"/>
      <x:c r="BW100" s="149"/>
      <x:c r="BX100" s="149"/>
      <x:c r="BY100" s="149"/>
      <x:c r="BZ100" s="149"/>
      <x:c r="CA100" s="149"/>
      <x:c r="CB100" s="149"/>
      <x:c r="CC100" s="149"/>
      <x:c r="CD100" s="149"/>
      <x:c r="CE100" s="149"/>
      <x:c r="CF100" s="149"/>
      <x:c r="CG100" s="149"/>
      <x:c r="CH100" s="149"/>
      <x:c r="CI100" s="149"/>
      <x:c r="CJ100" s="149"/>
      <x:c r="CK100" s="149"/>
      <x:c r="CL100" s="149"/>
      <x:c r="CM100" s="149"/>
      <x:c r="CN100" s="149"/>
      <x:c r="CO100" s="149"/>
      <x:c r="CP100" s="149"/>
      <x:c r="CQ100" s="149"/>
      <x:c r="CR100" s="149"/>
      <x:c r="CS100" s="149"/>
      <x:c r="CT100" s="149"/>
      <x:c r="CU100" s="149"/>
      <x:c r="CV100" s="149"/>
      <x:c r="CW100" s="149"/>
      <x:c r="CX100" s="149"/>
      <x:c r="CY100" s="149"/>
      <x:c r="CZ100" s="149"/>
      <x:c r="DA100" s="149"/>
      <x:c r="DB100" s="149"/>
      <x:c r="DC100" s="149"/>
      <x:c r="DD100" s="149"/>
      <x:c r="DE100" s="149"/>
      <x:c r="DF100" s="149"/>
      <x:c r="DG100" s="149"/>
      <x:c r="DH100" s="149"/>
      <x:c r="DI100" s="149"/>
      <x:c r="DJ100"/>
      <x:c r="DK100"/>
      <x:c r="DL100"/>
      <x:c r="DM100"/>
      <x:c r="DN100"/>
      <x:c r="DO100"/>
      <x:c r="DP100"/>
      <x:c r="DQ100"/>
      <x:c r="DR100"/>
      <x:c r="DS100"/>
      <x:c r="DT100"/>
      <x:c r="DU100"/>
      <x:c r="DV100"/>
    </x:row>
    <x:row r="101" hidden="1">
      <x:c r="A101" s="2070"/>
      <x:c r="B101" s="2070"/>
      <x:c r="C101" s="2070"/>
      <x:c r="D101" s="2070"/>
      <x:c r="E101" s="2070"/>
      <x:c r="F101" s="339"/>
      <x:c r="G101" s="339"/>
      <x:c r="H101" s="339"/>
      <x:c r="I101" s="339"/>
      <x:c r="J101" s="339"/>
      <x:c r="K101" s="339"/>
      <x:c r="L101" s="339"/>
      <x:c r="M101" s="339"/>
      <x:c r="N101" s="339"/>
      <x:c r="O101" s="339"/>
      <x:c r="P101" s="339"/>
      <x:c r="Q101"/>
      <x:c r="R101"/>
      <x:c r="S101"/>
      <x:c r="T101" s="149" t="n">
        <x:v>0.5422</x:v>
      </x:c>
      <x:c r="U101" s="149"/>
      <x:c r="V101" s="149"/>
      <x:c r="W101" s="149"/>
      <x:c r="X101" s="149"/>
      <x:c r="Y101" s="149" t="n">
        <x:v>0.5673</x:v>
      </x:c>
      <x:c r="Z101" s="149" t="n">
        <x:v>0.99795</x:v>
      </x:c>
      <x:c r="AA101" s="1582" t="n">
        <x:f t="shared" si="106"/>
        <x:v>0.99905</x:v>
      </x:c>
      <x:c r="AB101" s="149"/>
      <x:c r="AC101" s="149"/>
      <x:c r="AD101" s="149"/>
      <x:c r="AE101" s="149"/>
      <x:c r="AF101" s="149"/>
      <x:c r="AG101" s="149"/>
      <x:c r="AH101" s="149"/>
      <x:c r="AI101" s="149"/>
      <x:c r="AJ101" s="149"/>
      <x:c r="AK101" s="149"/>
      <x:c r="AL101" s="149"/>
      <x:c r="AM101" s="149"/>
      <x:c r="AN101" s="149"/>
      <x:c r="AO101" s="149"/>
      <x:c r="AP101" s="149"/>
      <x:c r="AQ101" s="149"/>
      <x:c r="AR101" s="149"/>
      <x:c r="AS101" s="149"/>
      <x:c r="AT101" s="149"/>
      <x:c r="AU101" s="149"/>
      <x:c r="AV101" s="149"/>
      <x:c r="AW101" s="149"/>
      <x:c r="AX101" s="149"/>
      <x:c r="AY101" s="149"/>
      <x:c r="AZ101" s="149"/>
      <x:c r="BA101" s="149"/>
      <x:c r="BB101" s="149"/>
      <x:c r="BC101" s="149"/>
      <x:c r="BD101" s="149"/>
      <x:c r="BE101" s="149"/>
      <x:c r="BF101" s="149"/>
      <x:c r="BG101" s="149"/>
      <x:c r="BH101" s="149"/>
      <x:c r="BI101" s="149"/>
      <x:c r="BJ101" s="149"/>
      <x:c r="BK101" s="149"/>
      <x:c r="BL101" s="149"/>
      <x:c r="BM101" s="149"/>
      <x:c r="BN101" s="149"/>
      <x:c r="BO101" s="149"/>
      <x:c r="BP101" s="149"/>
      <x:c r="BQ101" s="149"/>
      <x:c r="BR101" s="149"/>
      <x:c r="BS101" s="149"/>
      <x:c r="BT101" s="149"/>
      <x:c r="BU101" s="149"/>
      <x:c r="BV101" s="149"/>
      <x:c r="BW101" s="149"/>
      <x:c r="BX101" s="149"/>
      <x:c r="BY101" s="149"/>
      <x:c r="BZ101" s="149"/>
      <x:c r="CA101" s="149"/>
      <x:c r="CB101" s="149"/>
      <x:c r="CC101" s="149"/>
      <x:c r="CD101" s="149"/>
      <x:c r="CE101" s="149"/>
      <x:c r="CF101" s="149"/>
      <x:c r="CG101" s="149"/>
      <x:c r="CH101" s="149"/>
      <x:c r="CI101" s="149"/>
      <x:c r="CJ101" s="149"/>
      <x:c r="CK101" s="149"/>
      <x:c r="CL101" s="149"/>
      <x:c r="CM101" s="149"/>
      <x:c r="CN101" s="149"/>
      <x:c r="CO101" s="149"/>
      <x:c r="CP101" s="149"/>
      <x:c r="CQ101" s="149"/>
      <x:c r="CR101" s="149"/>
      <x:c r="CS101" s="149"/>
      <x:c r="CT101" s="149"/>
      <x:c r="CU101" s="149"/>
      <x:c r="CV101" s="149"/>
      <x:c r="CW101" s="149"/>
      <x:c r="CX101" s="149"/>
      <x:c r="CY101" s="149"/>
      <x:c r="CZ101" s="149"/>
      <x:c r="DA101" s="149"/>
      <x:c r="DB101" s="149"/>
      <x:c r="DC101" s="149"/>
      <x:c r="DD101" s="149"/>
      <x:c r="DE101" s="149"/>
      <x:c r="DF101" s="149"/>
      <x:c r="DG101" s="149"/>
      <x:c r="DH101" s="149"/>
      <x:c r="DI101" s="149"/>
      <x:c r="DJ101"/>
      <x:c r="DK101"/>
      <x:c r="DL101"/>
      <x:c r="DM101"/>
      <x:c r="DN101"/>
      <x:c r="DO101"/>
      <x:c r="DP101"/>
      <x:c r="DQ101"/>
      <x:c r="DR101"/>
      <x:c r="DS101"/>
      <x:c r="DT101"/>
      <x:c r="DU101"/>
      <x:c r="DV101"/>
    </x:row>
    <x:row r="102" hidden="1">
      <x:c r="A102" s="2070"/>
      <x:c r="B102" s="2070"/>
      <x:c r="C102" s="2070"/>
      <x:c r="D102" s="2070"/>
      <x:c r="E102" s="2070"/>
      <x:c r="F102" s="339"/>
      <x:c r="G102" s="339"/>
      <x:c r="H102" s="339"/>
      <x:c r="I102" s="339"/>
      <x:c r="J102" s="339"/>
      <x:c r="K102" s="339"/>
      <x:c r="L102" s="339"/>
      <x:c r="M102" s="339"/>
      <x:c r="N102" s="339"/>
      <x:c r="O102" s="339"/>
      <x:c r="P102" s="339"/>
      <x:c r="Q102"/>
      <x:c r="R102"/>
      <x:c r="S102"/>
      <x:c r="T102" s="149" t="n">
        <x:v>0.5674</x:v>
      </x:c>
      <x:c r="U102" s="149"/>
      <x:c r="V102" s="149"/>
      <x:c r="W102" s="149"/>
      <x:c r="X102" s="149"/>
      <x:c r="Y102" s="149" t="n">
        <x:v>0.595</x:v>
      </x:c>
      <x:c r="Z102" s="149" t="n">
        <x:v>0.99805</x:v>
      </x:c>
      <x:c r="AA102" s="1582" t="str">
        <x:f t="shared" si="106"/>
        <x:v>#N/A</x:v>
      </x:c>
      <x:c r="AB102" s="149"/>
      <x:c r="AC102" s="149"/>
      <x:c r="AD102" s="149"/>
      <x:c r="AE102" s="149"/>
      <x:c r="AF102" s="149"/>
      <x:c r="AG102" s="149"/>
      <x:c r="AH102" s="149"/>
      <x:c r="AI102" s="149"/>
      <x:c r="AJ102" s="149"/>
      <x:c r="AK102" s="149"/>
      <x:c r="AL102" s="149"/>
      <x:c r="AM102" s="149"/>
      <x:c r="AN102" s="149"/>
      <x:c r="AO102" s="149"/>
      <x:c r="AP102" s="149"/>
      <x:c r="AQ102" s="149"/>
      <x:c r="AR102" s="149"/>
      <x:c r="AS102" s="149"/>
      <x:c r="AT102" s="149"/>
      <x:c r="AU102" s="149"/>
      <x:c r="AV102" s="149"/>
      <x:c r="AW102" s="149"/>
      <x:c r="AX102" s="149"/>
      <x:c r="AY102" s="149"/>
      <x:c r="AZ102" s="149"/>
      <x:c r="BA102" s="149"/>
      <x:c r="BB102" s="149"/>
      <x:c r="BC102" s="149"/>
      <x:c r="BD102" s="149"/>
      <x:c r="BE102" s="149"/>
      <x:c r="BF102" s="149"/>
      <x:c r="BG102" s="149"/>
      <x:c r="BH102" s="149"/>
      <x:c r="BI102" s="149"/>
      <x:c r="BJ102" s="149"/>
      <x:c r="BK102" s="149"/>
      <x:c r="BL102" s="149"/>
      <x:c r="BM102" s="149"/>
      <x:c r="BN102" s="149"/>
      <x:c r="BO102" s="149"/>
      <x:c r="BP102" s="149"/>
      <x:c r="BQ102" s="149"/>
      <x:c r="BR102" s="149"/>
      <x:c r="BS102" s="149"/>
      <x:c r="BT102" s="149"/>
      <x:c r="BU102" s="149"/>
      <x:c r="BV102" s="149"/>
      <x:c r="BW102" s="149"/>
      <x:c r="BX102" s="149"/>
      <x:c r="BY102" s="149"/>
      <x:c r="BZ102" s="149"/>
      <x:c r="CA102" s="149"/>
      <x:c r="CB102" s="149"/>
      <x:c r="CC102" s="149"/>
      <x:c r="CD102" s="149"/>
      <x:c r="CE102" s="149"/>
      <x:c r="CF102" s="149"/>
      <x:c r="CG102" s="149"/>
      <x:c r="CH102" s="149"/>
      <x:c r="CI102" s="149"/>
      <x:c r="CJ102" s="149"/>
      <x:c r="CK102" s="149"/>
      <x:c r="CL102" s="149"/>
      <x:c r="CM102" s="149"/>
      <x:c r="CN102" s="149"/>
      <x:c r="CO102" s="149"/>
      <x:c r="CP102" s="149"/>
      <x:c r="CQ102" s="149"/>
      <x:c r="CR102" s="149"/>
      <x:c r="CS102" s="149"/>
      <x:c r="CT102" s="149"/>
      <x:c r="CU102" s="149"/>
      <x:c r="CV102" s="149"/>
      <x:c r="CW102" s="149"/>
      <x:c r="CX102" s="149"/>
      <x:c r="CY102" s="149"/>
      <x:c r="CZ102" s="149"/>
      <x:c r="DA102" s="149"/>
      <x:c r="DB102" s="149"/>
      <x:c r="DC102" s="149"/>
      <x:c r="DD102" s="149"/>
      <x:c r="DE102" s="149"/>
      <x:c r="DF102" s="149"/>
      <x:c r="DG102" s="149"/>
      <x:c r="DH102" s="149"/>
      <x:c r="DI102" s="149"/>
      <x:c r="DJ102"/>
      <x:c r="DK102"/>
      <x:c r="DL102"/>
      <x:c r="DM102"/>
      <x:c r="DN102"/>
      <x:c r="DO102"/>
      <x:c r="DP102"/>
      <x:c r="DQ102"/>
      <x:c r="DR102"/>
      <x:c r="DS102"/>
      <x:c r="DT102"/>
      <x:c r="DU102"/>
      <x:c r="DV102"/>
    </x:row>
    <x:row r="103" hidden="1">
      <x:c r="A103" s="2070"/>
      <x:c r="B103" s="2070"/>
      <x:c r="C103" s="2070"/>
      <x:c r="D103" s="2070"/>
      <x:c r="E103" s="2070"/>
      <x:c r="F103" s="339"/>
      <x:c r="G103" s="339"/>
      <x:c r="H103" s="339"/>
      <x:c r="I103" s="339"/>
      <x:c r="J103" s="339"/>
      <x:c r="K103" s="339"/>
      <x:c r="L103" s="339"/>
      <x:c r="M103" s="339"/>
      <x:c r="N103" s="339"/>
      <x:c r="O103" s="339"/>
      <x:c r="P103" s="339"/>
      <x:c r="Q103"/>
      <x:c r="R103"/>
      <x:c r="S103"/>
      <x:c r="T103" s="149" t="n">
        <x:v>0.5951</x:v>
      </x:c>
      <x:c r="U103" s="149"/>
      <x:c r="V103" s="149"/>
      <x:c r="W103" s="149"/>
      <x:c r="X103" s="149"/>
      <x:c r="Y103" s="149" t="n">
        <x:v>0.6255</x:v>
      </x:c>
      <x:c r="Z103" s="149" t="n">
        <x:v>0.99815</x:v>
      </x:c>
      <x:c r="AA103" s="1582" t="str">
        <x:f t="shared" si="106"/>
        <x:v>#N/A</x:v>
      </x:c>
      <x:c r="AB103" s="149"/>
      <x:c r="AC103" s="149"/>
      <x:c r="AD103" s="149"/>
      <x:c r="AE103" s="149"/>
      <x:c r="AF103" s="149"/>
      <x:c r="AG103" s="149"/>
      <x:c r="AH103" s="149"/>
      <x:c r="AI103" s="149"/>
      <x:c r="AJ103" s="149"/>
      <x:c r="AK103" s="149"/>
      <x:c r="AL103" s="149"/>
      <x:c r="AM103" s="149"/>
      <x:c r="AN103" s="149"/>
      <x:c r="AO103" s="149"/>
      <x:c r="AP103" s="149"/>
      <x:c r="AQ103" s="149"/>
      <x:c r="AR103" s="149"/>
      <x:c r="AS103" s="149"/>
      <x:c r="AT103" s="149"/>
      <x:c r="AU103" s="149"/>
      <x:c r="AV103" s="149"/>
      <x:c r="AW103" s="149"/>
      <x:c r="AX103" s="149"/>
      <x:c r="AY103" s="149"/>
      <x:c r="AZ103" s="149"/>
      <x:c r="BA103" s="149"/>
      <x:c r="BB103" s="149"/>
      <x:c r="BC103" s="149"/>
      <x:c r="BD103" s="149"/>
      <x:c r="BE103" s="149"/>
      <x:c r="BF103" s="149"/>
      <x:c r="BG103" s="149"/>
      <x:c r="BH103" s="149"/>
      <x:c r="BI103" s="149"/>
      <x:c r="BJ103" s="149"/>
      <x:c r="BK103" s="149"/>
      <x:c r="BL103" s="149"/>
      <x:c r="BM103" s="149"/>
      <x:c r="BN103" s="149"/>
      <x:c r="BO103" s="149"/>
      <x:c r="BP103" s="149"/>
      <x:c r="BQ103" s="149"/>
      <x:c r="BR103" s="149"/>
      <x:c r="BS103" s="149"/>
      <x:c r="BT103" s="149"/>
      <x:c r="BU103" s="149"/>
      <x:c r="BV103" s="149"/>
      <x:c r="BW103" s="149"/>
      <x:c r="BX103" s="149"/>
      <x:c r="BY103" s="149"/>
      <x:c r="BZ103" s="149"/>
      <x:c r="CA103" s="149"/>
      <x:c r="CB103" s="149"/>
      <x:c r="CC103" s="149"/>
      <x:c r="CD103" s="149"/>
      <x:c r="CE103" s="149"/>
      <x:c r="CF103" s="149"/>
      <x:c r="CG103" s="149"/>
      <x:c r="CH103" s="149"/>
      <x:c r="CI103" s="149"/>
      <x:c r="CJ103" s="149"/>
      <x:c r="CK103" s="149"/>
      <x:c r="CL103" s="149"/>
      <x:c r="CM103" s="149"/>
      <x:c r="CN103" s="149"/>
      <x:c r="CO103" s="149"/>
      <x:c r="CP103" s="149"/>
      <x:c r="CQ103" s="149"/>
      <x:c r="CR103" s="149"/>
      <x:c r="CS103" s="149"/>
      <x:c r="CT103" s="149"/>
      <x:c r="CU103" s="149"/>
      <x:c r="CV103" s="149"/>
      <x:c r="CW103" s="149"/>
      <x:c r="CX103" s="149"/>
      <x:c r="CY103" s="149"/>
      <x:c r="CZ103" s="149"/>
      <x:c r="DA103" s="149"/>
      <x:c r="DB103" s="149"/>
      <x:c r="DC103" s="149"/>
      <x:c r="DD103" s="149"/>
      <x:c r="DE103" s="149"/>
      <x:c r="DF103" s="149"/>
      <x:c r="DG103" s="149"/>
      <x:c r="DH103" s="149"/>
      <x:c r="DI103" s="149"/>
      <x:c r="DJ103"/>
      <x:c r="DK103"/>
      <x:c r="DL103"/>
      <x:c r="DM103"/>
      <x:c r="DN103"/>
      <x:c r="DO103"/>
      <x:c r="DP103"/>
      <x:c r="DQ103"/>
      <x:c r="DR103"/>
      <x:c r="DS103"/>
      <x:c r="DT103"/>
      <x:c r="DU103"/>
      <x:c r="DV103"/>
    </x:row>
    <x:row r="104" hidden="1">
      <x:c r="A104" s="2070"/>
      <x:c r="B104" s="2070"/>
      <x:c r="C104" s="2070"/>
      <x:c r="D104" s="2070"/>
      <x:c r="E104" s="2070"/>
      <x:c r="F104" s="339"/>
      <x:c r="G104" s="339"/>
      <x:c r="H104" s="339"/>
      <x:c r="I104" s="339"/>
      <x:c r="J104" s="339"/>
      <x:c r="K104" s="339"/>
      <x:c r="L104" s="339"/>
      <x:c r="M104" s="339"/>
      <x:c r="N104" s="339"/>
      <x:c r="O104" s="339"/>
      <x:c r="P104" s="339"/>
      <x:c r="Q104"/>
      <x:c r="R104"/>
      <x:c r="S104"/>
      <x:c r="T104" s="149" t="n">
        <x:v>0.6256</x:v>
      </x:c>
      <x:c r="U104" s="149"/>
      <x:c r="V104" s="149"/>
      <x:c r="W104" s="149"/>
      <x:c r="X104" s="149"/>
      <x:c r="Y104" s="149" t="n">
        <x:v>0.6593</x:v>
      </x:c>
      <x:c r="Z104" s="149" t="n">
        <x:v>0.99825</x:v>
      </x:c>
      <x:c r="AA104" s="1582" t="str">
        <x:f t="shared" si="106"/>
        <x:v>#N/A</x:v>
      </x:c>
      <x:c r="AB104" s="149"/>
      <x:c r="AC104" s="149"/>
      <x:c r="AD104" s="149"/>
      <x:c r="AE104" s="149"/>
      <x:c r="AF104" s="149"/>
      <x:c r="AG104" s="149"/>
      <x:c r="AH104" s="149"/>
      <x:c r="AI104" s="149"/>
      <x:c r="AJ104" s="149"/>
      <x:c r="AK104" s="149"/>
      <x:c r="AL104" s="149"/>
      <x:c r="AM104" s="149"/>
      <x:c r="AN104" s="149"/>
      <x:c r="AO104" s="149"/>
      <x:c r="AP104" s="149"/>
      <x:c r="AQ104" s="149"/>
      <x:c r="AR104" s="149"/>
      <x:c r="AS104" s="149"/>
      <x:c r="AT104" s="149"/>
      <x:c r="AU104" s="149"/>
      <x:c r="AV104" s="149"/>
      <x:c r="AW104" s="149"/>
      <x:c r="AX104" s="149"/>
      <x:c r="AY104" s="149"/>
      <x:c r="AZ104" s="149"/>
      <x:c r="BA104" s="149"/>
      <x:c r="BB104" s="149"/>
      <x:c r="BC104" s="149"/>
      <x:c r="BD104" s="149"/>
      <x:c r="BE104" s="149"/>
      <x:c r="BF104" s="149"/>
      <x:c r="BG104" s="149"/>
      <x:c r="BH104" s="149"/>
      <x:c r="BI104" s="149"/>
      <x:c r="BJ104" s="149"/>
      <x:c r="BK104" s="149"/>
      <x:c r="BL104" s="149"/>
      <x:c r="BM104" s="149"/>
      <x:c r="BN104" s="149"/>
      <x:c r="BO104" s="149"/>
      <x:c r="BP104" s="149"/>
      <x:c r="BQ104" s="149"/>
      <x:c r="BR104" s="149"/>
      <x:c r="BS104" s="149"/>
      <x:c r="BT104" s="149"/>
      <x:c r="BU104" s="149"/>
      <x:c r="BV104" s="149"/>
      <x:c r="BW104" s="149"/>
      <x:c r="BX104" s="149"/>
      <x:c r="BY104" s="149"/>
      <x:c r="BZ104" s="149"/>
      <x:c r="CA104" s="149"/>
      <x:c r="CB104" s="149"/>
      <x:c r="CC104" s="149"/>
      <x:c r="CD104" s="149"/>
      <x:c r="CE104" s="149"/>
      <x:c r="CF104" s="149"/>
      <x:c r="CG104" s="149"/>
      <x:c r="CH104" s="149"/>
      <x:c r="CI104" s="149"/>
      <x:c r="CJ104" s="149"/>
      <x:c r="CK104" s="149"/>
      <x:c r="CL104" s="149"/>
      <x:c r="CM104" s="149"/>
      <x:c r="CN104" s="149"/>
      <x:c r="CO104" s="149"/>
      <x:c r="CP104" s="149"/>
      <x:c r="CQ104" s="149"/>
      <x:c r="CR104" s="149"/>
      <x:c r="CS104" s="149"/>
      <x:c r="CT104" s="149"/>
      <x:c r="CU104" s="149"/>
      <x:c r="CV104" s="149"/>
      <x:c r="CW104" s="149"/>
      <x:c r="CX104" s="149"/>
      <x:c r="CY104" s="149"/>
      <x:c r="CZ104" s="149"/>
      <x:c r="DA104" s="149"/>
      <x:c r="DB104" s="149"/>
      <x:c r="DC104" s="149"/>
      <x:c r="DD104" s="149"/>
      <x:c r="DE104" s="149"/>
      <x:c r="DF104" s="149"/>
      <x:c r="DG104" s="149"/>
      <x:c r="DH104" s="149"/>
      <x:c r="DI104" s="149"/>
      <x:c r="DJ104"/>
      <x:c r="DK104"/>
      <x:c r="DL104"/>
      <x:c r="DM104"/>
      <x:c r="DN104"/>
      <x:c r="DO104"/>
      <x:c r="DP104"/>
      <x:c r="DQ104"/>
      <x:c r="DR104"/>
      <x:c r="DS104"/>
      <x:c r="DT104"/>
      <x:c r="DU104"/>
      <x:c r="DV104"/>
    </x:row>
    <x:row r="105" hidden="1">
      <x:c r="A105" s="2070"/>
      <x:c r="B105" s="2070"/>
      <x:c r="C105" s="2070"/>
      <x:c r="D105" s="2070"/>
      <x:c r="E105" s="2070"/>
      <x:c r="F105" s="339"/>
      <x:c r="G105" s="339"/>
      <x:c r="H105" s="339"/>
      <x:c r="I105" s="339"/>
      <x:c r="J105" s="339"/>
      <x:c r="K105" s="339"/>
      <x:c r="L105" s="339"/>
      <x:c r="M105" s="339"/>
      <x:c r="N105" s="339"/>
      <x:c r="O105" s="339"/>
      <x:c r="P105" s="339"/>
      <x:c r="Q105"/>
      <x:c r="R105"/>
      <x:c r="S105"/>
      <x:c r="T105" s="149" t="n">
        <x:v>0.6594</x:v>
      </x:c>
      <x:c r="U105" s="149"/>
      <x:c r="V105" s="149"/>
      <x:c r="W105" s="149"/>
      <x:c r="X105" s="149"/>
      <x:c r="Y105" s="149" t="n">
        <x:v>0.697</x:v>
      </x:c>
      <x:c r="Z105" s="149" t="n">
        <x:v>0.99835</x:v>
      </x:c>
      <x:c r="AA105" s="1582" t="str">
        <x:f t="shared" si="106"/>
        <x:v>#N/A</x:v>
      </x:c>
      <x:c r="AB105" s="149"/>
      <x:c r="AC105" s="149"/>
      <x:c r="AD105" s="149"/>
      <x:c r="AE105" s="149"/>
      <x:c r="AF105" s="149"/>
      <x:c r="AG105" s="149"/>
      <x:c r="AH105" s="149"/>
      <x:c r="AI105" s="149"/>
      <x:c r="AJ105" s="149"/>
      <x:c r="AK105" s="149"/>
      <x:c r="AL105" s="149"/>
      <x:c r="AM105" s="149"/>
      <x:c r="AN105" s="149"/>
      <x:c r="AO105" s="149"/>
      <x:c r="AP105" s="149"/>
      <x:c r="AQ105" s="149"/>
      <x:c r="AR105" s="149"/>
      <x:c r="AS105" s="149"/>
      <x:c r="AT105" s="149"/>
      <x:c r="AU105" s="149"/>
      <x:c r="AV105" s="149"/>
      <x:c r="AW105" s="149"/>
      <x:c r="AX105" s="149"/>
      <x:c r="AY105" s="149"/>
      <x:c r="AZ105" s="149"/>
      <x:c r="BA105" s="149"/>
      <x:c r="BB105" s="149"/>
      <x:c r="BC105" s="149"/>
      <x:c r="BD105" s="149"/>
      <x:c r="BE105" s="149"/>
      <x:c r="BF105" s="149"/>
      <x:c r="BG105" s="149"/>
      <x:c r="BH105" s="149"/>
      <x:c r="BI105" s="149"/>
      <x:c r="BJ105" s="149"/>
      <x:c r="BK105" s="149"/>
      <x:c r="BL105" s="149"/>
      <x:c r="BM105" s="149"/>
      <x:c r="BN105" s="149"/>
      <x:c r="BO105" s="149"/>
      <x:c r="BP105" s="149"/>
      <x:c r="BQ105" s="149"/>
      <x:c r="BR105" s="149"/>
      <x:c r="BS105" s="149"/>
      <x:c r="BT105" s="149"/>
      <x:c r="BU105" s="149"/>
      <x:c r="BV105" s="149"/>
      <x:c r="BW105" s="149"/>
      <x:c r="BX105" s="149"/>
      <x:c r="BY105" s="149"/>
      <x:c r="BZ105" s="149"/>
      <x:c r="CA105" s="149"/>
      <x:c r="CB105" s="149"/>
      <x:c r="CC105" s="149"/>
      <x:c r="CD105" s="149"/>
      <x:c r="CE105" s="149"/>
      <x:c r="CF105" s="149"/>
      <x:c r="CG105" s="149"/>
      <x:c r="CH105" s="149"/>
      <x:c r="CI105" s="149"/>
      <x:c r="CJ105" s="149"/>
      <x:c r="CK105" s="149"/>
      <x:c r="CL105" s="149"/>
      <x:c r="CM105" s="149"/>
      <x:c r="CN105" s="149"/>
      <x:c r="CO105" s="149"/>
      <x:c r="CP105" s="149"/>
      <x:c r="CQ105" s="149"/>
      <x:c r="CR105" s="149"/>
      <x:c r="CS105" s="149"/>
      <x:c r="CT105" s="149"/>
      <x:c r="CU105" s="149"/>
      <x:c r="CV105" s="149"/>
      <x:c r="CW105" s="149"/>
      <x:c r="CX105" s="149"/>
      <x:c r="CY105" s="149"/>
      <x:c r="CZ105" s="149"/>
      <x:c r="DA105" s="149"/>
      <x:c r="DB105" s="149"/>
      <x:c r="DC105" s="149"/>
      <x:c r="DD105" s="149"/>
      <x:c r="DE105" s="149"/>
      <x:c r="DF105" s="149"/>
      <x:c r="DG105" s="149"/>
      <x:c r="DH105" s="149"/>
      <x:c r="DI105" s="149"/>
      <x:c r="DJ105"/>
      <x:c r="DK105"/>
      <x:c r="DL105"/>
      <x:c r="DM105"/>
      <x:c r="DN105"/>
      <x:c r="DO105"/>
      <x:c r="DP105"/>
      <x:c r="DQ105"/>
      <x:c r="DR105"/>
      <x:c r="DS105"/>
      <x:c r="DT105"/>
      <x:c r="DU105"/>
      <x:c r="DV105"/>
    </x:row>
    <x:row r="106" hidden="1">
      <x:c r="A106" s="2070"/>
      <x:c r="B106" s="2070"/>
      <x:c r="C106" s="2070"/>
      <x:c r="D106" s="2070"/>
      <x:c r="E106" s="2070"/>
      <x:c r="F106" s="339"/>
      <x:c r="G106" s="339"/>
      <x:c r="H106" s="339"/>
      <x:c r="I106" s="339"/>
      <x:c r="J106" s="339"/>
      <x:c r="K106" s="339"/>
      <x:c r="L106" s="339"/>
      <x:c r="M106" s="339"/>
      <x:c r="N106" s="339"/>
      <x:c r="O106" s="339"/>
      <x:c r="P106" s="339"/>
      <x:c r="Q106"/>
      <x:c r="R106"/>
      <x:c r="S106"/>
      <x:c r="T106" s="149" t="n">
        <x:v>0.6971</x:v>
      </x:c>
      <x:c r="U106" s="149"/>
      <x:c r="V106" s="149"/>
      <x:c r="W106" s="149"/>
      <x:c r="X106" s="149"/>
      <x:c r="Y106" s="149" t="n">
        <x:v>0.7392</x:v>
      </x:c>
      <x:c r="Z106" s="149" t="n">
        <x:v>0.99845</x:v>
      </x:c>
      <x:c r="AA106" s="1582" t="str">
        <x:f t="shared" si="106"/>
        <x:v>#N/A</x:v>
      </x:c>
      <x:c r="AB106" s="149"/>
      <x:c r="AC106" s="149"/>
      <x:c r="AD106" s="149"/>
      <x:c r="AE106" s="149"/>
      <x:c r="AF106" s="149"/>
      <x:c r="AG106" s="149"/>
      <x:c r="AH106" s="149"/>
      <x:c r="AI106" s="149"/>
      <x:c r="AJ106" s="149"/>
      <x:c r="AK106" s="149"/>
      <x:c r="AL106" s="149"/>
      <x:c r="AM106" s="149"/>
      <x:c r="AN106" s="149"/>
      <x:c r="AO106" s="149"/>
      <x:c r="AP106" s="149"/>
      <x:c r="AQ106" s="149"/>
      <x:c r="AR106" s="149"/>
      <x:c r="AS106" s="149"/>
      <x:c r="AT106" s="149"/>
      <x:c r="AU106" s="149"/>
      <x:c r="AV106" s="149"/>
      <x:c r="AW106" s="149"/>
      <x:c r="AX106" s="149"/>
      <x:c r="AY106" s="149"/>
      <x:c r="AZ106" s="149"/>
      <x:c r="BA106" s="149"/>
      <x:c r="BB106" s="149"/>
      <x:c r="BC106" s="149"/>
      <x:c r="BD106" s="149"/>
      <x:c r="BE106" s="149"/>
      <x:c r="BF106" s="149"/>
      <x:c r="BG106" s="149"/>
      <x:c r="BH106" s="149"/>
      <x:c r="BI106" s="149"/>
      <x:c r="BJ106" s="149"/>
      <x:c r="BK106" s="149"/>
      <x:c r="BL106" s="149"/>
      <x:c r="BM106" s="149"/>
      <x:c r="BN106" s="149"/>
      <x:c r="BO106" s="149"/>
      <x:c r="BP106" s="149"/>
      <x:c r="BQ106" s="149"/>
      <x:c r="BR106" s="149"/>
      <x:c r="BS106" s="149"/>
      <x:c r="BT106" s="149"/>
      <x:c r="BU106" s="149"/>
      <x:c r="BV106" s="149"/>
      <x:c r="BW106" s="149"/>
      <x:c r="BX106" s="149"/>
      <x:c r="BY106" s="149"/>
      <x:c r="BZ106" s="149"/>
      <x:c r="CA106" s="149"/>
      <x:c r="CB106" s="149"/>
      <x:c r="CC106" s="149"/>
      <x:c r="CD106" s="149"/>
      <x:c r="CE106" s="149"/>
      <x:c r="CF106" s="149"/>
      <x:c r="CG106" s="149"/>
      <x:c r="CH106" s="149"/>
      <x:c r="CI106" s="149"/>
      <x:c r="CJ106" s="149"/>
      <x:c r="CK106" s="149"/>
      <x:c r="CL106" s="149"/>
      <x:c r="CM106" s="149"/>
      <x:c r="CN106" s="149"/>
      <x:c r="CO106" s="149"/>
      <x:c r="CP106" s="149"/>
      <x:c r="CQ106" s="149"/>
      <x:c r="CR106" s="149"/>
      <x:c r="CS106" s="149"/>
      <x:c r="CT106" s="149"/>
      <x:c r="CU106" s="149"/>
      <x:c r="CV106" s="149"/>
      <x:c r="CW106" s="149"/>
      <x:c r="CX106" s="149"/>
      <x:c r="CY106" s="149"/>
      <x:c r="CZ106" s="149"/>
      <x:c r="DA106" s="149"/>
      <x:c r="DB106" s="149"/>
      <x:c r="DC106" s="149"/>
      <x:c r="DD106" s="149"/>
      <x:c r="DE106" s="149"/>
      <x:c r="DF106" s="149"/>
      <x:c r="DG106" s="149"/>
      <x:c r="DH106" s="149"/>
      <x:c r="DI106" s="149"/>
      <x:c r="DJ106"/>
      <x:c r="DK106"/>
      <x:c r="DL106"/>
      <x:c r="DM106"/>
      <x:c r="DN106"/>
      <x:c r="DO106"/>
      <x:c r="DP106"/>
      <x:c r="DQ106"/>
      <x:c r="DR106"/>
      <x:c r="DS106"/>
      <x:c r="DT106"/>
      <x:c r="DU106"/>
      <x:c r="DV106"/>
    </x:row>
    <x:row r="107" hidden="1">
      <x:c r="A107" s="2070"/>
      <x:c r="B107" s="2070"/>
      <x:c r="C107" s="2070"/>
      <x:c r="D107" s="2070"/>
      <x:c r="E107" s="2070"/>
      <x:c r="F107" s="339"/>
      <x:c r="G107" s="339"/>
      <x:c r="H107" s="339"/>
      <x:c r="I107" s="339"/>
      <x:c r="J107" s="339"/>
      <x:c r="K107" s="339"/>
      <x:c r="L107" s="339"/>
      <x:c r="M107" s="339"/>
      <x:c r="N107" s="339"/>
      <x:c r="O107" s="339"/>
      <x:c r="P107" s="339"/>
      <x:c r="Q107"/>
      <x:c r="R107"/>
      <x:c r="S107"/>
      <x:c r="T107" s="149" t="n">
        <x:v>0.7393</x:v>
      </x:c>
      <x:c r="U107" s="149"/>
      <x:c r="V107" s="149"/>
      <x:c r="W107" s="149"/>
      <x:c r="X107" s="149"/>
      <x:c r="Y107" s="149" t="n">
        <x:v>0.7869</x:v>
      </x:c>
      <x:c r="Z107" s="149" t="n">
        <x:v>0.99855</x:v>
      </x:c>
      <x:c r="AA107" s="1582" t="str">
        <x:f t="shared" si="106"/>
        <x:v>#N/A</x:v>
      </x:c>
      <x:c r="AB107" s="149"/>
      <x:c r="AC107" s="149"/>
      <x:c r="AD107" s="149"/>
      <x:c r="AE107" s="149"/>
      <x:c r="AF107" s="149"/>
      <x:c r="AG107" s="149"/>
      <x:c r="AH107" s="149"/>
      <x:c r="AI107" s="149"/>
      <x:c r="AJ107" s="149"/>
      <x:c r="AK107" s="149"/>
      <x:c r="AL107" s="149"/>
      <x:c r="AM107" s="149"/>
      <x:c r="AN107" s="149"/>
      <x:c r="AO107" s="149"/>
      <x:c r="AP107" s="149"/>
      <x:c r="AQ107" s="149"/>
      <x:c r="AR107" s="149"/>
      <x:c r="AS107" s="149"/>
      <x:c r="AT107" s="149"/>
      <x:c r="AU107" s="149"/>
      <x:c r="AV107" s="149"/>
      <x:c r="AW107" s="149"/>
      <x:c r="AX107" s="149"/>
      <x:c r="AY107" s="149"/>
      <x:c r="AZ107" s="149"/>
      <x:c r="BA107" s="149"/>
      <x:c r="BB107" s="149"/>
      <x:c r="BC107" s="149"/>
      <x:c r="BD107" s="149"/>
      <x:c r="BE107" s="149"/>
      <x:c r="BF107" s="149"/>
      <x:c r="BG107" s="149"/>
      <x:c r="BH107" s="149"/>
      <x:c r="BI107" s="149"/>
      <x:c r="BJ107" s="149"/>
      <x:c r="BK107" s="149"/>
      <x:c r="BL107" s="149"/>
      <x:c r="BM107" s="149"/>
      <x:c r="BN107" s="149"/>
      <x:c r="BO107" s="149"/>
      <x:c r="BP107" s="149"/>
      <x:c r="BQ107" s="149"/>
      <x:c r="BR107" s="149"/>
      <x:c r="BS107" s="149"/>
      <x:c r="BT107" s="149"/>
      <x:c r="BU107" s="149"/>
      <x:c r="BV107" s="149"/>
      <x:c r="BW107" s="149"/>
      <x:c r="BX107" s="149"/>
      <x:c r="BY107" s="149"/>
      <x:c r="BZ107" s="149"/>
      <x:c r="CA107" s="149"/>
      <x:c r="CB107" s="149"/>
      <x:c r="CC107" s="149"/>
      <x:c r="CD107" s="149"/>
      <x:c r="CE107" s="149"/>
      <x:c r="CF107" s="149"/>
      <x:c r="CG107" s="149"/>
      <x:c r="CH107" s="149"/>
      <x:c r="CI107" s="149"/>
      <x:c r="CJ107" s="149"/>
      <x:c r="CK107" s="149"/>
      <x:c r="CL107" s="149"/>
      <x:c r="CM107" s="149"/>
      <x:c r="CN107" s="149"/>
      <x:c r="CO107" s="149"/>
      <x:c r="CP107" s="149"/>
      <x:c r="CQ107" s="149"/>
      <x:c r="CR107" s="149"/>
      <x:c r="CS107" s="149"/>
      <x:c r="CT107" s="149"/>
      <x:c r="CU107" s="149"/>
      <x:c r="CV107" s="149"/>
      <x:c r="CW107" s="149"/>
      <x:c r="CX107" s="149"/>
      <x:c r="CY107" s="149"/>
      <x:c r="CZ107" s="149"/>
      <x:c r="DA107" s="149"/>
      <x:c r="DB107" s="149"/>
      <x:c r="DC107" s="149"/>
      <x:c r="DD107" s="149"/>
      <x:c r="DE107" s="149"/>
      <x:c r="DF107" s="149"/>
      <x:c r="DG107" s="149"/>
      <x:c r="DH107" s="149"/>
      <x:c r="DI107" s="149"/>
      <x:c r="DJ107"/>
      <x:c r="DK107"/>
      <x:c r="DL107"/>
      <x:c r="DM107"/>
      <x:c r="DN107"/>
      <x:c r="DO107"/>
      <x:c r="DP107"/>
      <x:c r="DQ107"/>
      <x:c r="DR107"/>
      <x:c r="DS107"/>
      <x:c r="DT107"/>
      <x:c r="DU107"/>
      <x:c r="DV107"/>
    </x:row>
    <x:row r="108" hidden="1">
      <x:c r="A108" s="2070"/>
      <x:c r="B108" s="2070"/>
      <x:c r="C108" s="2070"/>
      <x:c r="D108" s="2070"/>
      <x:c r="E108" s="2070"/>
      <x:c r="F108" s="339"/>
      <x:c r="G108" s="339"/>
      <x:c r="H108" s="339"/>
      <x:c r="I108" s="339"/>
      <x:c r="J108" s="339"/>
      <x:c r="K108" s="339"/>
      <x:c r="L108" s="339"/>
      <x:c r="M108" s="339"/>
      <x:c r="N108" s="339"/>
      <x:c r="O108" s="339"/>
      <x:c r="P108" s="339"/>
      <x:c r="Q108"/>
      <x:c r="R108"/>
      <x:c r="S108"/>
      <x:c r="T108" s="149" t="n">
        <x:v>0.787</x:v>
      </x:c>
      <x:c r="U108" s="149"/>
      <x:c r="V108" s="149"/>
      <x:c r="W108" s="149"/>
      <x:c r="X108" s="149"/>
      <x:c r="Y108" s="149" t="n">
        <x:v>0.8411</x:v>
      </x:c>
      <x:c r="Z108" s="149" t="n">
        <x:v>0.99865</x:v>
      </x:c>
      <x:c r="AA108" s="1582" t="str">
        <x:f t="shared" si="106"/>
        <x:v>#N/A</x:v>
      </x:c>
      <x:c r="AB108" s="149"/>
      <x:c r="AC108" s="149"/>
      <x:c r="AD108" s="149"/>
      <x:c r="AE108" s="149"/>
      <x:c r="AF108" s="149"/>
      <x:c r="AG108" s="149"/>
      <x:c r="AH108" s="149"/>
      <x:c r="AI108" s="149"/>
      <x:c r="AJ108" s="149"/>
      <x:c r="AK108" s="149"/>
      <x:c r="AL108" s="149"/>
      <x:c r="AM108" s="149"/>
      <x:c r="AN108" s="149"/>
      <x:c r="AO108" s="149"/>
      <x:c r="AP108" s="149"/>
      <x:c r="AQ108" s="149"/>
      <x:c r="AR108" s="149"/>
      <x:c r="AS108" s="149"/>
      <x:c r="AT108" s="149"/>
      <x:c r="AU108" s="149"/>
      <x:c r="AV108" s="149"/>
      <x:c r="AW108" s="149"/>
      <x:c r="AX108" s="149"/>
      <x:c r="AY108" s="149"/>
      <x:c r="AZ108" s="149"/>
      <x:c r="BA108" s="149"/>
      <x:c r="BB108" s="149"/>
      <x:c r="BC108" s="149"/>
      <x:c r="BD108" s="149"/>
      <x:c r="BE108" s="149"/>
      <x:c r="BF108" s="149"/>
      <x:c r="BG108" s="149"/>
      <x:c r="BH108" s="149"/>
      <x:c r="BI108" s="149"/>
      <x:c r="BJ108" s="149"/>
      <x:c r="BK108" s="149"/>
      <x:c r="BL108" s="149"/>
      <x:c r="BM108" s="149"/>
      <x:c r="BN108" s="149"/>
      <x:c r="BO108" s="149"/>
      <x:c r="BP108" s="149"/>
      <x:c r="BQ108" s="149"/>
      <x:c r="BR108" s="149"/>
      <x:c r="BS108" s="149"/>
      <x:c r="BT108" s="149"/>
      <x:c r="BU108" s="149"/>
      <x:c r="BV108" s="149"/>
      <x:c r="BW108" s="149"/>
      <x:c r="BX108" s="149"/>
      <x:c r="BY108" s="149"/>
      <x:c r="BZ108" s="149"/>
      <x:c r="CA108" s="149"/>
      <x:c r="CB108" s="149"/>
      <x:c r="CC108" s="149"/>
      <x:c r="CD108" s="149"/>
      <x:c r="CE108" s="149"/>
      <x:c r="CF108" s="149"/>
      <x:c r="CG108" s="149"/>
      <x:c r="CH108" s="149"/>
      <x:c r="CI108" s="149"/>
      <x:c r="CJ108" s="149"/>
      <x:c r="CK108" s="149"/>
      <x:c r="CL108" s="149"/>
      <x:c r="CM108" s="149"/>
      <x:c r="CN108" s="149"/>
      <x:c r="CO108" s="149"/>
      <x:c r="CP108" s="149"/>
      <x:c r="CQ108" s="149"/>
      <x:c r="CR108" s="149"/>
      <x:c r="CS108" s="149"/>
      <x:c r="CT108" s="149"/>
      <x:c r="CU108" s="149"/>
      <x:c r="CV108" s="149"/>
      <x:c r="CW108" s="149"/>
      <x:c r="CX108" s="149"/>
      <x:c r="CY108" s="149"/>
      <x:c r="CZ108" s="149"/>
      <x:c r="DA108" s="149"/>
      <x:c r="DB108" s="149"/>
      <x:c r="DC108" s="149"/>
      <x:c r="DD108" s="149"/>
      <x:c r="DE108" s="149"/>
      <x:c r="DF108" s="149"/>
      <x:c r="DG108" s="149"/>
      <x:c r="DH108" s="149"/>
      <x:c r="DI108" s="149"/>
      <x:c r="DJ108"/>
      <x:c r="DK108"/>
      <x:c r="DL108"/>
      <x:c r="DM108"/>
      <x:c r="DN108"/>
      <x:c r="DO108"/>
      <x:c r="DP108"/>
      <x:c r="DQ108"/>
      <x:c r="DR108"/>
      <x:c r="DS108"/>
      <x:c r="DT108"/>
      <x:c r="DU108"/>
      <x:c r="DV108"/>
    </x:row>
    <x:row r="109" hidden="1">
      <x:c r="A109" s="2070"/>
      <x:c r="B109" s="2070"/>
      <x:c r="C109" s="2070"/>
      <x:c r="D109" s="2070"/>
      <x:c r="E109" s="2070"/>
      <x:c r="F109" s="339"/>
      <x:c r="G109" s="339"/>
      <x:c r="H109" s="339"/>
      <x:c r="I109" s="339"/>
      <x:c r="J109" s="339"/>
      <x:c r="K109" s="339"/>
      <x:c r="L109" s="339"/>
      <x:c r="M109" s="339"/>
      <x:c r="N109" s="339"/>
      <x:c r="O109" s="339"/>
      <x:c r="P109" s="339"/>
      <x:c r="Q109"/>
      <x:c r="R109"/>
      <x:c r="S109"/>
      <x:c r="T109" s="149" t="n">
        <x:v>0.8412</x:v>
      </x:c>
      <x:c r="U109" s="149"/>
      <x:c r="V109" s="149"/>
      <x:c r="W109" s="149"/>
      <x:c r="X109" s="149"/>
      <x:c r="Y109" s="149" t="n">
        <x:v>0.9034</x:v>
      </x:c>
      <x:c r="Z109" s="149" t="n">
        <x:v>0.99875</x:v>
      </x:c>
      <x:c r="AA109" s="1582" t="str">
        <x:f t="shared" si="106"/>
        <x:v>#N/A</x:v>
      </x:c>
      <x:c r="AB109" s="149"/>
      <x:c r="AC109" s="149"/>
      <x:c r="AD109" s="149"/>
      <x:c r="AE109" s="149"/>
      <x:c r="AF109" s="149"/>
      <x:c r="AG109" s="149"/>
      <x:c r="AH109" s="149"/>
      <x:c r="AI109" s="149"/>
      <x:c r="AJ109" s="149"/>
      <x:c r="AK109" s="149"/>
      <x:c r="AL109" s="149"/>
      <x:c r="AM109" s="149"/>
      <x:c r="AN109" s="149"/>
      <x:c r="AO109" s="149"/>
      <x:c r="AP109" s="149"/>
      <x:c r="AQ109" s="149"/>
      <x:c r="AR109" s="149"/>
      <x:c r="AS109" s="149"/>
      <x:c r="AT109" s="149"/>
      <x:c r="AU109" s="149"/>
      <x:c r="AV109" s="149"/>
      <x:c r="AW109" s="149"/>
      <x:c r="AX109" s="149"/>
      <x:c r="AY109" s="149"/>
      <x:c r="AZ109" s="149"/>
      <x:c r="BA109" s="149"/>
      <x:c r="BB109" s="149"/>
      <x:c r="BC109" s="149"/>
      <x:c r="BD109" s="149"/>
      <x:c r="BE109" s="149"/>
      <x:c r="BF109" s="149"/>
      <x:c r="BG109" s="149"/>
      <x:c r="BH109" s="149"/>
      <x:c r="BI109" s="149"/>
      <x:c r="BJ109" s="149"/>
      <x:c r="BK109" s="149"/>
      <x:c r="BL109" s="149"/>
      <x:c r="BM109" s="149"/>
      <x:c r="BN109" s="149"/>
      <x:c r="BO109" s="149"/>
      <x:c r="BP109" s="149"/>
      <x:c r="BQ109" s="149"/>
      <x:c r="BR109" s="149"/>
      <x:c r="BS109" s="149"/>
      <x:c r="BT109" s="149"/>
      <x:c r="BU109" s="149"/>
      <x:c r="BV109" s="149"/>
      <x:c r="BW109" s="149"/>
      <x:c r="BX109" s="149"/>
      <x:c r="BY109" s="149"/>
      <x:c r="BZ109" s="149"/>
      <x:c r="CA109" s="149"/>
      <x:c r="CB109" s="149"/>
      <x:c r="CC109" s="149"/>
      <x:c r="CD109" s="149"/>
      <x:c r="CE109" s="149"/>
      <x:c r="CF109" s="149"/>
      <x:c r="CG109" s="149"/>
      <x:c r="CH109" s="149"/>
      <x:c r="CI109" s="149"/>
      <x:c r="CJ109" s="149"/>
      <x:c r="CK109" s="149"/>
      <x:c r="CL109" s="149"/>
      <x:c r="CM109" s="149"/>
      <x:c r="CN109" s="149"/>
      <x:c r="CO109" s="149"/>
      <x:c r="CP109" s="149"/>
      <x:c r="CQ109" s="149"/>
      <x:c r="CR109" s="149"/>
      <x:c r="CS109" s="149"/>
      <x:c r="CT109" s="149"/>
      <x:c r="CU109" s="149"/>
      <x:c r="CV109" s="149"/>
      <x:c r="CW109" s="149"/>
      <x:c r="CX109" s="149"/>
      <x:c r="CY109" s="149"/>
      <x:c r="CZ109" s="149"/>
      <x:c r="DA109" s="149"/>
      <x:c r="DB109" s="149"/>
      <x:c r="DC109" s="149"/>
      <x:c r="DD109" s="149"/>
      <x:c r="DE109" s="149"/>
      <x:c r="DF109" s="149"/>
      <x:c r="DG109" s="149"/>
      <x:c r="DH109" s="149"/>
      <x:c r="DI109" s="149"/>
      <x:c r="DJ109"/>
      <x:c r="DK109"/>
      <x:c r="DL109"/>
      <x:c r="DM109"/>
      <x:c r="DN109"/>
      <x:c r="DO109"/>
      <x:c r="DP109"/>
      <x:c r="DQ109"/>
      <x:c r="DR109"/>
      <x:c r="DS109"/>
      <x:c r="DT109"/>
      <x:c r="DU109"/>
      <x:c r="DV109"/>
    </x:row>
    <x:row r="110" hidden="1">
      <x:c r="A110" s="2070"/>
      <x:c r="B110" s="2070"/>
      <x:c r="C110" s="2070"/>
      <x:c r="D110" s="2070"/>
      <x:c r="E110" s="2070"/>
      <x:c r="F110" s="339"/>
      <x:c r="G110" s="339"/>
      <x:c r="H110" s="339"/>
      <x:c r="I110" s="339"/>
      <x:c r="J110" s="339"/>
      <x:c r="K110" s="339"/>
      <x:c r="L110" s="339"/>
      <x:c r="M110" s="339"/>
      <x:c r="N110" s="339"/>
      <x:c r="O110" s="339"/>
      <x:c r="P110" s="339"/>
      <x:c r="Q110"/>
      <x:c r="R110"/>
      <x:c r="S110"/>
      <x:c r="T110" s="149" t="n">
        <x:v>0.9035</x:v>
      </x:c>
      <x:c r="U110" s="149"/>
      <x:c r="V110" s="149"/>
      <x:c r="W110" s="149"/>
      <x:c r="X110" s="149"/>
      <x:c r="Y110" s="149" t="n">
        <x:v>0.9756</x:v>
      </x:c>
      <x:c r="Z110" s="149" t="n">
        <x:v>0.99885</x:v>
      </x:c>
      <x:c r="AA110" s="1582" t="str">
        <x:f t="shared" si="106"/>
        <x:v>#N/A</x:v>
      </x:c>
      <x:c r="AB110" s="149"/>
      <x:c r="AC110" s="149"/>
      <x:c r="AD110" s="149"/>
      <x:c r="AE110" s="149"/>
      <x:c r="AF110" s="149"/>
      <x:c r="AG110" s="149"/>
      <x:c r="AH110" s="149"/>
      <x:c r="AI110" s="149"/>
      <x:c r="AJ110" s="149"/>
      <x:c r="AK110" s="149"/>
      <x:c r="AL110" s="149"/>
      <x:c r="AM110" s="149"/>
      <x:c r="AN110" s="149"/>
      <x:c r="AO110" s="149"/>
      <x:c r="AP110" s="149"/>
      <x:c r="AQ110" s="149"/>
      <x:c r="AR110" s="149"/>
      <x:c r="AS110" s="149"/>
      <x:c r="AT110" s="149"/>
      <x:c r="AU110" s="149"/>
      <x:c r="AV110" s="149"/>
      <x:c r="AW110" s="149"/>
      <x:c r="AX110" s="149"/>
      <x:c r="AY110" s="149"/>
      <x:c r="AZ110" s="149"/>
      <x:c r="BA110" s="149"/>
      <x:c r="BB110" s="149"/>
      <x:c r="BC110" s="149"/>
      <x:c r="BD110" s="149"/>
      <x:c r="BE110" s="149"/>
      <x:c r="BF110" s="149"/>
      <x:c r="BG110" s="149"/>
      <x:c r="BH110" s="149"/>
      <x:c r="BI110" s="149"/>
      <x:c r="BJ110" s="149"/>
      <x:c r="BK110" s="149"/>
      <x:c r="BL110" s="149"/>
      <x:c r="BM110" s="149"/>
      <x:c r="BN110" s="149"/>
      <x:c r="BO110" s="149"/>
      <x:c r="BP110" s="149"/>
      <x:c r="BQ110" s="149"/>
      <x:c r="BR110" s="149"/>
      <x:c r="BS110" s="149"/>
      <x:c r="BT110" s="149"/>
      <x:c r="BU110" s="149"/>
      <x:c r="BV110" s="149"/>
      <x:c r="BW110" s="149"/>
      <x:c r="BX110" s="149"/>
      <x:c r="BY110" s="149"/>
      <x:c r="BZ110" s="149"/>
      <x:c r="CA110" s="149"/>
      <x:c r="CB110" s="149"/>
      <x:c r="CC110" s="149"/>
      <x:c r="CD110" s="149"/>
      <x:c r="CE110" s="149"/>
      <x:c r="CF110" s="149"/>
      <x:c r="CG110" s="149"/>
      <x:c r="CH110" s="149"/>
      <x:c r="CI110" s="149"/>
      <x:c r="CJ110" s="149"/>
      <x:c r="CK110" s="149"/>
      <x:c r="CL110" s="149"/>
      <x:c r="CM110" s="149"/>
      <x:c r="CN110" s="149"/>
      <x:c r="CO110" s="149"/>
      <x:c r="CP110" s="149"/>
      <x:c r="CQ110" s="149"/>
      <x:c r="CR110" s="149"/>
      <x:c r="CS110" s="149"/>
      <x:c r="CT110" s="149"/>
      <x:c r="CU110" s="149"/>
      <x:c r="CV110" s="149"/>
      <x:c r="CW110" s="149"/>
      <x:c r="CX110" s="149"/>
      <x:c r="CY110" s="149"/>
      <x:c r="CZ110" s="149"/>
      <x:c r="DA110" s="149"/>
      <x:c r="DB110" s="149"/>
      <x:c r="DC110" s="149"/>
      <x:c r="DD110" s="149"/>
      <x:c r="DE110" s="149"/>
      <x:c r="DF110" s="149"/>
      <x:c r="DG110" s="149"/>
      <x:c r="DH110" s="149"/>
      <x:c r="DI110" s="149"/>
      <x:c r="DJ110"/>
      <x:c r="DK110"/>
      <x:c r="DL110"/>
      <x:c r="DM110"/>
      <x:c r="DN110"/>
      <x:c r="DO110"/>
      <x:c r="DP110"/>
      <x:c r="DQ110"/>
      <x:c r="DR110"/>
      <x:c r="DS110"/>
      <x:c r="DT110"/>
      <x:c r="DU110"/>
      <x:c r="DV110"/>
    </x:row>
    <x:row r="111" hidden="1">
      <x:c r="A111" s="2070"/>
      <x:c r="B111" s="2070"/>
      <x:c r="C111" s="2070"/>
      <x:c r="D111" s="2070"/>
      <x:c r="E111" s="2070"/>
      <x:c r="F111" s="339"/>
      <x:c r="G111" s="339"/>
      <x:c r="H111" s="339"/>
      <x:c r="I111" s="339"/>
      <x:c r="J111" s="339"/>
      <x:c r="K111" s="339"/>
      <x:c r="L111" s="339"/>
      <x:c r="M111" s="339"/>
      <x:c r="N111" s="339"/>
      <x:c r="O111" s="339"/>
      <x:c r="P111" s="339"/>
      <x:c r="Q111"/>
      <x:c r="R111"/>
      <x:c r="S111"/>
      <x:c r="T111" s="149" t="n">
        <x:v>0.9757</x:v>
      </x:c>
      <x:c r="U111" s="149"/>
      <x:c r="V111" s="149"/>
      <x:c r="W111" s="149"/>
      <x:c r="X111" s="149"/>
      <x:c r="Y111" s="149" t="n">
        <x:v>1.0604</x:v>
      </x:c>
      <x:c r="Z111" s="149" t="n">
        <x:v>0.99895</x:v>
      </x:c>
      <x:c r="AA111" s="1582" t="str">
        <x:f t="shared" ref="AA111:AA118" si="107">LOOKUP(K29,$T$99:$Z$112)</x:f>
      </x:c>
      <x:c r="AB111" s="149"/>
      <x:c r="AC111" s="149"/>
      <x:c r="AD111" s="149"/>
      <x:c r="AE111" s="149"/>
      <x:c r="AF111" s="149"/>
      <x:c r="AG111" s="149"/>
      <x:c r="AH111" s="149"/>
      <x:c r="AI111" s="149"/>
      <x:c r="AJ111" s="149"/>
      <x:c r="AK111" s="149"/>
      <x:c r="AL111" s="149"/>
      <x:c r="AM111" s="149"/>
      <x:c r="AN111" s="149"/>
      <x:c r="AO111" s="149"/>
      <x:c r="AP111" s="149"/>
      <x:c r="AQ111" s="149"/>
      <x:c r="AR111" s="149"/>
      <x:c r="AS111" s="149"/>
      <x:c r="AT111" s="149"/>
      <x:c r="AU111" s="149"/>
      <x:c r="AV111" s="149"/>
      <x:c r="AW111" s="149"/>
      <x:c r="AX111" s="149"/>
      <x:c r="AY111" s="149"/>
      <x:c r="AZ111" s="149"/>
      <x:c r="BA111" s="149"/>
      <x:c r="BB111" s="149"/>
      <x:c r="BC111" s="149"/>
      <x:c r="BD111" s="149"/>
      <x:c r="BE111" s="149"/>
      <x:c r="BF111" s="149"/>
      <x:c r="BG111" s="149"/>
      <x:c r="BH111" s="149"/>
      <x:c r="BI111" s="149"/>
      <x:c r="BJ111" s="149"/>
      <x:c r="BK111" s="149"/>
      <x:c r="BL111" s="149"/>
      <x:c r="BM111" s="149"/>
      <x:c r="BN111" s="149"/>
      <x:c r="BO111" s="149"/>
      <x:c r="BP111" s="149"/>
      <x:c r="BQ111" s="149"/>
      <x:c r="BR111" s="149"/>
      <x:c r="BS111" s="149"/>
      <x:c r="BT111" s="149"/>
      <x:c r="BU111" s="149"/>
      <x:c r="BV111" s="149"/>
      <x:c r="BW111" s="149"/>
      <x:c r="BX111" s="149"/>
      <x:c r="BY111" s="149"/>
      <x:c r="BZ111" s="149"/>
      <x:c r="CA111" s="149"/>
      <x:c r="CB111" s="149"/>
      <x:c r="CC111" s="149"/>
      <x:c r="CD111" s="149"/>
      <x:c r="CE111" s="149"/>
      <x:c r="CF111" s="149"/>
      <x:c r="CG111" s="149"/>
      <x:c r="CH111" s="149"/>
      <x:c r="CI111" s="149"/>
      <x:c r="CJ111" s="149"/>
      <x:c r="CK111" s="149"/>
      <x:c r="CL111" s="149"/>
      <x:c r="CM111" s="149"/>
      <x:c r="CN111" s="149"/>
      <x:c r="CO111" s="149"/>
      <x:c r="CP111" s="149"/>
      <x:c r="CQ111" s="149"/>
      <x:c r="CR111" s="149"/>
      <x:c r="CS111" s="149"/>
      <x:c r="CT111" s="149"/>
      <x:c r="CU111" s="149"/>
      <x:c r="CV111" s="149"/>
      <x:c r="CW111" s="149"/>
      <x:c r="CX111" s="149"/>
      <x:c r="CY111" s="149"/>
      <x:c r="CZ111" s="149"/>
      <x:c r="DA111" s="149"/>
      <x:c r="DB111" s="149"/>
      <x:c r="DC111" s="149"/>
      <x:c r="DD111" s="149"/>
      <x:c r="DE111" s="149"/>
      <x:c r="DF111" s="149"/>
      <x:c r="DG111" s="149"/>
      <x:c r="DH111" s="149"/>
      <x:c r="DI111" s="149"/>
      <x:c r="DJ111"/>
      <x:c r="DK111"/>
      <x:c r="DL111"/>
      <x:c r="DM111"/>
      <x:c r="DN111"/>
      <x:c r="DO111"/>
      <x:c r="DP111"/>
      <x:c r="DQ111"/>
      <x:c r="DR111"/>
      <x:c r="DS111"/>
      <x:c r="DT111"/>
      <x:c r="DU111"/>
      <x:c r="DV111"/>
    </x:row>
    <x:row r="112" hidden="1">
      <x:c r="A112" s="2070"/>
      <x:c r="B112" s="2070"/>
      <x:c r="C112" s="2070"/>
      <x:c r="D112" s="2070"/>
      <x:c r="E112" s="2070"/>
      <x:c r="F112" s="339"/>
      <x:c r="G112" s="339"/>
      <x:c r="H112" s="339"/>
      <x:c r="I112" s="339"/>
      <x:c r="J112" s="339"/>
      <x:c r="K112" s="339"/>
      <x:c r="L112" s="339"/>
      <x:c r="M112" s="339"/>
      <x:c r="N112" s="339"/>
      <x:c r="O112" s="339"/>
      <x:c r="P112" s="339"/>
      <x:c r="Q112"/>
      <x:c r="R112"/>
      <x:c r="S112"/>
      <x:c r="T112" s="149" t="n">
        <x:v>1.0605</x:v>
      </x:c>
      <x:c r="U112" s="149"/>
      <x:c r="V112" s="149"/>
      <x:c r="W112" s="149"/>
      <x:c r="X112" s="149"/>
      <x:c r="Y112" s="149" t="n">
        <x:v>1.1</x:v>
      </x:c>
      <x:c r="Z112" s="149" t="n">
        <x:v>0.99905</x:v>
      </x:c>
      <x:c r="AA112" s="1582" t="str">
        <x:f t="shared" si="107"/>
        <x:v>#N/A</x:v>
      </x:c>
      <x:c r="AB112" s="149"/>
      <x:c r="AC112" s="149"/>
      <x:c r="AD112" s="149"/>
      <x:c r="AE112" s="149"/>
      <x:c r="AF112" s="149"/>
      <x:c r="AG112" s="149"/>
      <x:c r="AH112" s="149"/>
      <x:c r="AI112" s="149"/>
      <x:c r="AJ112" s="149"/>
      <x:c r="AK112" s="149"/>
      <x:c r="AL112" s="149"/>
      <x:c r="AM112" s="149"/>
      <x:c r="AN112" s="149"/>
      <x:c r="AO112" s="149"/>
      <x:c r="AP112" s="149"/>
      <x:c r="AQ112" s="149"/>
      <x:c r="AR112" s="149"/>
      <x:c r="AS112" s="149"/>
      <x:c r="AT112" s="149"/>
      <x:c r="AU112" s="149"/>
      <x:c r="AV112" s="149"/>
      <x:c r="AW112" s="149"/>
      <x:c r="AX112" s="149"/>
      <x:c r="AY112" s="149"/>
      <x:c r="AZ112" s="149"/>
      <x:c r="BA112" s="149"/>
      <x:c r="BB112" s="149"/>
      <x:c r="BC112" s="149"/>
      <x:c r="BD112" s="149"/>
      <x:c r="BE112" s="149"/>
      <x:c r="BF112" s="149"/>
      <x:c r="BG112" s="149"/>
      <x:c r="BH112" s="149"/>
      <x:c r="BI112" s="149"/>
      <x:c r="BJ112" s="149"/>
      <x:c r="BK112" s="149"/>
      <x:c r="BL112" s="149"/>
      <x:c r="BM112" s="149"/>
      <x:c r="BN112" s="149"/>
      <x:c r="BO112" s="149"/>
      <x:c r="BP112" s="149"/>
      <x:c r="BQ112" s="149"/>
      <x:c r="BR112" s="149"/>
      <x:c r="BS112" s="149"/>
      <x:c r="BT112" s="149"/>
      <x:c r="BU112" s="149"/>
      <x:c r="BV112" s="149"/>
      <x:c r="BW112" s="149"/>
      <x:c r="BX112" s="149"/>
      <x:c r="BY112" s="149"/>
      <x:c r="BZ112" s="149"/>
      <x:c r="CA112" s="149"/>
      <x:c r="CB112" s="149"/>
      <x:c r="CC112" s="149"/>
      <x:c r="CD112" s="149"/>
      <x:c r="CE112" s="149"/>
      <x:c r="CF112" s="149"/>
      <x:c r="CG112" s="149"/>
      <x:c r="CH112" s="149"/>
      <x:c r="CI112" s="149"/>
      <x:c r="CJ112" s="149"/>
      <x:c r="CK112" s="149"/>
      <x:c r="CL112" s="149"/>
      <x:c r="CM112" s="149"/>
      <x:c r="CN112" s="149"/>
      <x:c r="CO112" s="149"/>
      <x:c r="CP112" s="149"/>
      <x:c r="CQ112" s="149"/>
      <x:c r="CR112" s="149"/>
      <x:c r="CS112" s="149"/>
      <x:c r="CT112" s="149"/>
      <x:c r="CU112" s="149"/>
      <x:c r="CV112" s="149"/>
      <x:c r="CW112" s="149"/>
      <x:c r="CX112" s="149"/>
      <x:c r="CY112" s="149"/>
      <x:c r="CZ112" s="149"/>
      <x:c r="DA112" s="149"/>
      <x:c r="DB112" s="149"/>
      <x:c r="DC112" s="149"/>
      <x:c r="DD112" s="149"/>
      <x:c r="DE112" s="149"/>
      <x:c r="DF112" s="149"/>
      <x:c r="DG112" s="149"/>
      <x:c r="DH112" s="149"/>
      <x:c r="DI112" s="149"/>
      <x:c r="DJ112"/>
      <x:c r="DK112"/>
      <x:c r="DL112"/>
      <x:c r="DM112"/>
      <x:c r="DN112"/>
      <x:c r="DO112"/>
      <x:c r="DP112"/>
      <x:c r="DQ112"/>
      <x:c r="DR112"/>
      <x:c r="DS112"/>
      <x:c r="DT112"/>
      <x:c r="DU112"/>
      <x:c r="DV112"/>
    </x:row>
    <x:row r="113">
      <x:c r="A113" s="2070"/>
      <x:c r="B113" s="2070"/>
      <x:c r="C113" s="2070"/>
      <x:c r="D113" s="2070"/>
      <x:c r="E113" s="2070"/>
      <x:c r="F113" s="339"/>
      <x:c r="G113" s="339"/>
      <x:c r="H113" s="339"/>
      <x:c r="I113" s="339"/>
      <x:c r="J113" s="339"/>
      <x:c r="K113" s="339"/>
      <x:c r="L113" s="339"/>
      <x:c r="M113" s="339"/>
      <x:c r="N113" s="339"/>
      <x:c r="O113" s="339"/>
      <x:c r="P113" s="339"/>
      <x:c r="Q113"/>
      <x:c r="R113"/>
      <x:c r="S113"/>
      <x:c r="T113"/>
      <x:c r="U113"/>
      <x:c r="V113"/>
      <x:c r="W113"/>
      <x:c r="X113"/>
      <x:c r="Y113"/>
      <x:c r="Z113" s="149"/>
      <x:c r="AA113" s="1582" t="str">
        <x:f t="shared" si="107"/>
        <x:v>#N/A</x:v>
      </x:c>
      <x:c r="AB113" s="149"/>
      <x:c r="AC113" s="149"/>
      <x:c r="AD113" s="149"/>
      <x:c r="AE113" s="149"/>
      <x:c r="AF113" s="149"/>
      <x:c r="AG113" s="149"/>
      <x:c r="AH113" s="149"/>
      <x:c r="AI113" s="149"/>
      <x:c r="AJ113" s="149"/>
      <x:c r="AK113" s="149"/>
      <x:c r="AL113" s="149"/>
      <x:c r="AM113" s="149"/>
      <x:c r="AN113" s="149"/>
      <x:c r="AO113" s="149"/>
      <x:c r="AP113" s="149"/>
      <x:c r="AQ113" s="149"/>
      <x:c r="AR113" s="149"/>
      <x:c r="AS113" s="149"/>
      <x:c r="AT113" s="149"/>
      <x:c r="AU113" s="149"/>
      <x:c r="AV113" s="149"/>
      <x:c r="AW113" s="149"/>
      <x:c r="AX113" s="149"/>
      <x:c r="AY113" s="149"/>
      <x:c r="AZ113" s="149"/>
      <x:c r="BA113" s="149"/>
      <x:c r="BB113" s="149"/>
      <x:c r="BC113" s="149"/>
      <x:c r="BD113" s="149"/>
      <x:c r="BE113" s="149"/>
      <x:c r="BF113" s="149"/>
      <x:c r="BG113" s="149"/>
      <x:c r="BH113" s="149"/>
      <x:c r="BI113" s="149"/>
      <x:c r="BJ113" s="149"/>
      <x:c r="BK113" s="149"/>
      <x:c r="BL113" s="149"/>
      <x:c r="BM113" s="149"/>
      <x:c r="BN113" s="149"/>
      <x:c r="BO113" s="149"/>
      <x:c r="BP113" s="149"/>
      <x:c r="BQ113" s="149"/>
      <x:c r="BR113" s="149"/>
      <x:c r="BS113" s="149"/>
      <x:c r="BT113" s="149"/>
      <x:c r="BU113" s="149"/>
      <x:c r="BV113" s="149"/>
      <x:c r="BW113" s="149"/>
      <x:c r="BX113" s="149"/>
      <x:c r="BY113" s="149"/>
      <x:c r="BZ113" s="149"/>
      <x:c r="CA113" s="149"/>
      <x:c r="CB113" s="149"/>
      <x:c r="CC113" s="149"/>
      <x:c r="CD113" s="149"/>
      <x:c r="CE113" s="149"/>
      <x:c r="CF113" s="149"/>
      <x:c r="CG113" s="149"/>
      <x:c r="CH113" s="149"/>
      <x:c r="CI113" s="149"/>
      <x:c r="CJ113" s="149"/>
      <x:c r="CK113" s="149"/>
      <x:c r="CL113" s="149"/>
      <x:c r="CM113" s="149"/>
      <x:c r="CN113" s="149"/>
      <x:c r="CO113" s="149"/>
      <x:c r="CP113" s="149"/>
      <x:c r="CQ113" s="149"/>
      <x:c r="CR113" s="149"/>
      <x:c r="CS113" s="149"/>
      <x:c r="CT113" s="149"/>
      <x:c r="CU113" s="149"/>
      <x:c r="CV113" s="149"/>
      <x:c r="CW113" s="149"/>
      <x:c r="CX113" s="149"/>
      <x:c r="CY113" s="149"/>
      <x:c r="CZ113" s="149"/>
      <x:c r="DA113" s="149"/>
      <x:c r="DB113" s="149"/>
      <x:c r="DC113" s="149"/>
      <x:c r="DD113" s="149"/>
      <x:c r="DE113" s="149"/>
      <x:c r="DF113" s="149"/>
      <x:c r="DG113" s="149"/>
      <x:c r="DH113" s="149"/>
      <x:c r="DI113" s="149"/>
      <x:c r="DJ113"/>
      <x:c r="DK113"/>
      <x:c r="DL113"/>
      <x:c r="DM113"/>
      <x:c r="DN113"/>
      <x:c r="DO113"/>
      <x:c r="DP113"/>
      <x:c r="DQ113"/>
      <x:c r="DR113"/>
      <x:c r="DS113"/>
      <x:c r="DT113"/>
      <x:c r="DU113"/>
      <x:c r="DV113"/>
    </x:row>
    <x:row r="114">
      <x:c r="A114" s="2070"/>
      <x:c r="B114" s="2070"/>
      <x:c r="C114" s="2070"/>
      <x:c r="D114" s="2070"/>
      <x:c r="E114" s="2070"/>
      <x:c r="F114" s="339"/>
      <x:c r="G114" s="339"/>
      <x:c r="H114" s="339"/>
      <x:c r="I114" s="339"/>
      <x:c r="J114" s="339"/>
      <x:c r="K114" s="339"/>
      <x:c r="L114" s="339"/>
      <x:c r="M114" s="339"/>
      <x:c r="N114" s="339"/>
      <x:c r="O114" s="339"/>
      <x:c r="P114" s="339"/>
      <x:c r="Q114"/>
      <x:c r="R114"/>
      <x:c r="S114"/>
      <x:c r="T114"/>
      <x:c r="U114"/>
      <x:c r="V114"/>
      <x:c r="W114"/>
      <x:c r="X114"/>
      <x:c r="Y114"/>
      <x:c r="Z114" s="149"/>
      <x:c r="AA114" s="1582" t="str">
        <x:f t="shared" si="107"/>
        <x:v>#N/A</x:v>
      </x:c>
      <x:c r="AB114" s="149"/>
      <x:c r="AC114" s="149"/>
      <x:c r="AD114" s="149"/>
      <x:c r="AE114" s="149"/>
      <x:c r="AF114" s="149"/>
      <x:c r="AG114" s="149"/>
      <x:c r="AH114" s="149"/>
      <x:c r="AI114" s="149"/>
      <x:c r="AJ114" s="149"/>
      <x:c r="AK114" s="149"/>
      <x:c r="AL114" s="149"/>
      <x:c r="AM114" s="149"/>
      <x:c r="AN114" s="149"/>
      <x:c r="AO114" s="149"/>
      <x:c r="AP114" s="149"/>
      <x:c r="AQ114" s="149"/>
      <x:c r="AR114" s="149"/>
      <x:c r="AS114" s="149"/>
      <x:c r="AT114" s="149"/>
      <x:c r="AU114" s="149"/>
      <x:c r="AV114" s="149"/>
      <x:c r="AW114" s="149"/>
      <x:c r="AX114" s="149"/>
      <x:c r="AY114" s="149"/>
      <x:c r="AZ114" s="149"/>
      <x:c r="BA114" s="149"/>
      <x:c r="BB114" s="149"/>
      <x:c r="BC114" s="149"/>
      <x:c r="BD114" s="149"/>
      <x:c r="BE114" s="149"/>
      <x:c r="BF114" s="149"/>
      <x:c r="BG114" s="149"/>
      <x:c r="BH114" s="149"/>
      <x:c r="BI114" s="149"/>
      <x:c r="BJ114" s="149"/>
      <x:c r="BK114" s="149"/>
      <x:c r="BL114" s="149"/>
      <x:c r="BM114" s="149"/>
      <x:c r="BN114" s="149"/>
      <x:c r="BO114" s="149"/>
      <x:c r="BP114" s="149"/>
      <x:c r="BQ114" s="149"/>
      <x:c r="BR114" s="149"/>
      <x:c r="BS114" s="149"/>
      <x:c r="BT114" s="149"/>
      <x:c r="BU114" s="149"/>
      <x:c r="BV114" s="149"/>
      <x:c r="BW114" s="149"/>
      <x:c r="BX114" s="149"/>
      <x:c r="BY114" s="149"/>
      <x:c r="BZ114" s="149"/>
      <x:c r="CA114" s="149"/>
      <x:c r="CB114" s="149"/>
      <x:c r="CC114" s="149"/>
      <x:c r="CD114" s="149"/>
      <x:c r="CE114" s="149"/>
      <x:c r="CF114" s="149"/>
      <x:c r="CG114" s="149"/>
      <x:c r="CH114" s="149"/>
      <x:c r="CI114" s="149"/>
      <x:c r="CJ114" s="149"/>
      <x:c r="CK114" s="149"/>
      <x:c r="CL114" s="149"/>
      <x:c r="CM114" s="149"/>
      <x:c r="CN114" s="149"/>
      <x:c r="CO114" s="149"/>
      <x:c r="CP114" s="149"/>
      <x:c r="CQ114" s="149"/>
      <x:c r="CR114" s="149"/>
      <x:c r="CS114" s="149"/>
      <x:c r="CT114" s="149"/>
      <x:c r="CU114" s="149"/>
      <x:c r="CV114" s="149"/>
      <x:c r="CW114" s="149"/>
      <x:c r="CX114" s="149"/>
      <x:c r="CY114" s="149"/>
      <x:c r="CZ114" s="149"/>
      <x:c r="DA114" s="149"/>
      <x:c r="DB114" s="149"/>
      <x:c r="DC114" s="149"/>
      <x:c r="DD114" s="149"/>
      <x:c r="DE114" s="149"/>
      <x:c r="DF114" s="149"/>
      <x:c r="DG114" s="149"/>
      <x:c r="DH114" s="149"/>
      <x:c r="DI114" s="149"/>
      <x:c r="DJ114"/>
      <x:c r="DK114"/>
      <x:c r="DL114"/>
      <x:c r="DM114"/>
      <x:c r="DN114"/>
      <x:c r="DO114"/>
      <x:c r="DP114"/>
      <x:c r="DQ114"/>
      <x:c r="DR114"/>
      <x:c r="DS114"/>
      <x:c r="DT114"/>
      <x:c r="DU114"/>
      <x:c r="DV114"/>
    </x:row>
    <x:row r="115">
      <x:c r="A115" s="2070"/>
      <x:c r="B115" s="2070"/>
      <x:c r="C115" s="2070"/>
      <x:c r="D115" s="2070"/>
      <x:c r="E115" s="2070"/>
      <x:c r="F115" s="339"/>
      <x:c r="G115" s="339"/>
      <x:c r="H115" s="339"/>
      <x:c r="I115" s="339"/>
      <x:c r="J115" s="339"/>
      <x:c r="K115" s="339"/>
      <x:c r="L115" s="339"/>
      <x:c r="M115" s="339"/>
      <x:c r="N115" s="339"/>
      <x:c r="O115" s="339"/>
      <x:c r="P115" s="339"/>
      <x:c r="Q115"/>
      <x:c r="R115"/>
      <x:c r="S115"/>
      <x:c r="T115"/>
      <x:c r="U115"/>
      <x:c r="V115"/>
      <x:c r="W115"/>
      <x:c r="X115"/>
      <x:c r="Y115"/>
      <x:c r="Z115" s="149"/>
      <x:c r="AA115" s="1582" t="str">
        <x:f t="shared" si="107"/>
        <x:v>#N/A</x:v>
      </x:c>
      <x:c r="AB115" s="149"/>
      <x:c r="AC115" s="149"/>
      <x:c r="AD115" s="149"/>
      <x:c r="AE115" s="149"/>
      <x:c r="AF115" s="149"/>
      <x:c r="AG115" s="149"/>
      <x:c r="AH115" s="149"/>
      <x:c r="AI115" s="149"/>
      <x:c r="AJ115" s="149"/>
      <x:c r="AK115" s="149"/>
      <x:c r="AL115" s="149"/>
      <x:c r="AM115" s="149"/>
      <x:c r="AN115" s="149"/>
      <x:c r="AO115" s="149"/>
      <x:c r="AP115" s="149"/>
      <x:c r="AQ115" s="149"/>
      <x:c r="AR115" s="149"/>
      <x:c r="AS115" s="149"/>
      <x:c r="AT115" s="149"/>
      <x:c r="AU115" s="149"/>
      <x:c r="AV115" s="149"/>
      <x:c r="AW115" s="149"/>
      <x:c r="AX115" s="149"/>
      <x:c r="AY115" s="149"/>
      <x:c r="AZ115" s="149"/>
      <x:c r="BA115" s="149"/>
      <x:c r="BB115" s="149"/>
      <x:c r="BC115" s="149"/>
      <x:c r="BD115" s="149"/>
      <x:c r="BE115" s="149"/>
      <x:c r="BF115" s="149"/>
      <x:c r="BG115" s="149"/>
      <x:c r="BH115" s="149"/>
      <x:c r="BI115" s="149"/>
      <x:c r="BJ115" s="149"/>
      <x:c r="BK115" s="149"/>
      <x:c r="BL115" s="149"/>
      <x:c r="BM115" s="149"/>
      <x:c r="BN115" s="149"/>
      <x:c r="BO115" s="149"/>
      <x:c r="BP115" s="149"/>
      <x:c r="BQ115" s="149"/>
      <x:c r="BR115" s="149"/>
      <x:c r="BS115" s="149"/>
      <x:c r="BT115" s="149"/>
      <x:c r="BU115" s="149"/>
      <x:c r="BV115" s="149"/>
      <x:c r="BW115" s="149"/>
      <x:c r="BX115" s="149"/>
      <x:c r="BY115" s="149"/>
      <x:c r="BZ115" s="149"/>
      <x:c r="CA115" s="149"/>
      <x:c r="CB115" s="149"/>
      <x:c r="CC115" s="149"/>
      <x:c r="CD115" s="149"/>
      <x:c r="CE115" s="149"/>
      <x:c r="CF115" s="149"/>
      <x:c r="CG115" s="149"/>
      <x:c r="CH115" s="149"/>
      <x:c r="CI115" s="149"/>
      <x:c r="CJ115" s="149"/>
      <x:c r="CK115" s="149"/>
      <x:c r="CL115" s="149"/>
      <x:c r="CM115" s="149"/>
      <x:c r="CN115" s="149"/>
      <x:c r="CO115" s="149"/>
      <x:c r="CP115" s="149"/>
      <x:c r="CQ115" s="149"/>
      <x:c r="CR115" s="149"/>
      <x:c r="CS115" s="149"/>
      <x:c r="CT115" s="149"/>
      <x:c r="CU115" s="149"/>
      <x:c r="CV115" s="149"/>
      <x:c r="CW115" s="149"/>
      <x:c r="CX115" s="149"/>
      <x:c r="CY115" s="149"/>
      <x:c r="CZ115" s="149"/>
      <x:c r="DA115" s="149"/>
      <x:c r="DB115" s="149"/>
      <x:c r="DC115" s="149"/>
      <x:c r="DD115" s="149"/>
      <x:c r="DE115" s="149"/>
      <x:c r="DF115" s="149"/>
      <x:c r="DG115" s="149"/>
      <x:c r="DH115" s="149"/>
      <x:c r="DI115" s="149"/>
      <x:c r="DJ115"/>
      <x:c r="DK115"/>
      <x:c r="DL115"/>
      <x:c r="DM115"/>
      <x:c r="DN115"/>
      <x:c r="DO115"/>
      <x:c r="DP115"/>
      <x:c r="DQ115"/>
      <x:c r="DR115"/>
      <x:c r="DS115"/>
      <x:c r="DT115"/>
      <x:c r="DU115"/>
      <x:c r="DV115"/>
    </x:row>
    <x:row r="116">
      <x:c r="A116" s="2070"/>
      <x:c r="B116" s="2070"/>
      <x:c r="C116" s="2070"/>
      <x:c r="D116" s="2070"/>
      <x:c r="E116" s="2070"/>
      <x:c r="F116" s="339"/>
      <x:c r="G116" s="339"/>
      <x:c r="H116" s="339"/>
      <x:c r="I116" s="339"/>
      <x:c r="J116" s="339"/>
      <x:c r="K116" s="339"/>
      <x:c r="L116" s="339"/>
      <x:c r="M116" s="339"/>
      <x:c r="N116" s="339"/>
      <x:c r="O116" s="339"/>
      <x:c r="P116" s="339"/>
      <x:c r="Q116"/>
      <x:c r="R116"/>
      <x:c r="S116"/>
      <x:c r="T116"/>
      <x:c r="U116"/>
      <x:c r="V116"/>
      <x:c r="W116"/>
      <x:c r="X116"/>
      <x:c r="Y116"/>
      <x:c r="Z116" s="149"/>
      <x:c r="AA116" s="1582" t="str">
        <x:f t="shared" si="107"/>
        <x:v>#N/A</x:v>
      </x:c>
      <x:c r="AB116" s="149"/>
      <x:c r="AC116" s="149"/>
      <x:c r="AD116" s="149"/>
      <x:c r="AE116" s="149"/>
      <x:c r="AF116" s="149"/>
      <x:c r="AG116" s="149"/>
      <x:c r="AH116" s="149"/>
      <x:c r="AI116" s="149"/>
      <x:c r="AJ116" s="149"/>
      <x:c r="AK116" s="149"/>
      <x:c r="AL116" s="149"/>
      <x:c r="AM116" s="149"/>
      <x:c r="AN116" s="149"/>
      <x:c r="AO116" s="149"/>
      <x:c r="AP116" s="149"/>
      <x:c r="AQ116" s="149"/>
      <x:c r="AR116" s="149"/>
      <x:c r="AS116" s="149"/>
      <x:c r="AT116" s="149"/>
      <x:c r="AU116" s="149"/>
      <x:c r="AV116" s="149"/>
      <x:c r="AW116" s="149"/>
      <x:c r="AX116" s="149"/>
      <x:c r="AY116" s="149"/>
      <x:c r="AZ116" s="149"/>
      <x:c r="BA116" s="149"/>
      <x:c r="BB116" s="149"/>
      <x:c r="BC116" s="149"/>
      <x:c r="BD116" s="149"/>
      <x:c r="BE116" s="149"/>
      <x:c r="BF116" s="149"/>
      <x:c r="BG116" s="149"/>
      <x:c r="BH116" s="149"/>
      <x:c r="BI116" s="149"/>
      <x:c r="BJ116" s="149"/>
      <x:c r="BK116" s="149"/>
      <x:c r="BL116" s="149"/>
      <x:c r="BM116" s="149"/>
      <x:c r="BN116" s="149"/>
      <x:c r="BO116" s="149"/>
      <x:c r="BP116" s="149"/>
      <x:c r="BQ116" s="149"/>
      <x:c r="BR116" s="149"/>
      <x:c r="BS116" s="149"/>
      <x:c r="BT116" s="149"/>
      <x:c r="BU116" s="149"/>
      <x:c r="BV116" s="149"/>
      <x:c r="BW116" s="149"/>
      <x:c r="BX116" s="149"/>
      <x:c r="BY116" s="149"/>
      <x:c r="BZ116" s="149"/>
      <x:c r="CA116" s="149"/>
      <x:c r="CB116" s="149"/>
      <x:c r="CC116" s="149"/>
      <x:c r="CD116" s="149"/>
      <x:c r="CE116" s="149"/>
      <x:c r="CF116" s="149"/>
      <x:c r="CG116" s="149"/>
      <x:c r="CH116" s="149"/>
      <x:c r="CI116" s="149"/>
      <x:c r="CJ116" s="149"/>
      <x:c r="CK116" s="149"/>
      <x:c r="CL116" s="149"/>
      <x:c r="CM116" s="149"/>
      <x:c r="CN116" s="149"/>
      <x:c r="CO116" s="149"/>
      <x:c r="CP116" s="149"/>
      <x:c r="CQ116" s="149"/>
      <x:c r="CR116" s="149"/>
      <x:c r="CS116" s="149"/>
      <x:c r="CT116" s="149"/>
      <x:c r="CU116" s="149"/>
      <x:c r="CV116" s="149"/>
      <x:c r="CW116" s="149"/>
      <x:c r="CX116" s="149"/>
      <x:c r="CY116" s="149"/>
      <x:c r="CZ116" s="149"/>
      <x:c r="DA116" s="149"/>
      <x:c r="DB116" s="149"/>
      <x:c r="DC116" s="149"/>
      <x:c r="DD116" s="149"/>
      <x:c r="DE116" s="149"/>
      <x:c r="DF116" s="149"/>
      <x:c r="DG116" s="149"/>
      <x:c r="DH116" s="149"/>
      <x:c r="DI116" s="149"/>
      <x:c r="DJ116"/>
      <x:c r="DK116"/>
      <x:c r="DL116"/>
      <x:c r="DM116"/>
      <x:c r="DN116"/>
      <x:c r="DO116"/>
      <x:c r="DP116"/>
      <x:c r="DQ116"/>
      <x:c r="DR116"/>
      <x:c r="DS116"/>
      <x:c r="DT116"/>
      <x:c r="DU116"/>
      <x:c r="DV116"/>
    </x:row>
    <x:row r="117">
      <x:c r="A117" s="2070"/>
      <x:c r="B117" s="2070"/>
      <x:c r="C117" s="2070"/>
      <x:c r="D117" s="2070"/>
      <x:c r="E117" s="2070"/>
      <x:c r="F117" s="339"/>
      <x:c r="G117" s="339"/>
      <x:c r="H117" s="339"/>
      <x:c r="I117" s="339"/>
      <x:c r="J117" s="339"/>
      <x:c r="K117" s="339"/>
      <x:c r="L117" s="339"/>
      <x:c r="M117" s="339"/>
      <x:c r="N117" s="339"/>
      <x:c r="O117" s="339"/>
      <x:c r="P117" s="339"/>
      <x:c r="Q117"/>
      <x:c r="R117"/>
      <x:c r="S117"/>
      <x:c r="T117"/>
      <x:c r="U117"/>
      <x:c r="V117"/>
      <x:c r="W117"/>
      <x:c r="X117"/>
      <x:c r="Y117"/>
      <x:c r="Z117" s="149"/>
      <x:c r="AA117" s="1582" t="str">
        <x:f t="shared" si="107"/>
        <x:v>#N/A</x:v>
      </x:c>
      <x:c r="AB117" s="149"/>
      <x:c r="AC117" s="149"/>
      <x:c r="AD117" s="149"/>
      <x:c r="AE117" s="149"/>
      <x:c r="AF117" s="149"/>
      <x:c r="AG117" s="149"/>
      <x:c r="AH117" s="149"/>
      <x:c r="AI117" s="149"/>
      <x:c r="AJ117" s="149"/>
      <x:c r="AK117" s="149"/>
      <x:c r="AL117" s="149"/>
      <x:c r="AM117" s="149"/>
      <x:c r="AN117" s="149"/>
      <x:c r="AO117" s="149"/>
      <x:c r="AP117" s="149"/>
      <x:c r="AQ117" s="149"/>
      <x:c r="AR117" s="149"/>
      <x:c r="AS117" s="149"/>
      <x:c r="AT117" s="149"/>
      <x:c r="AU117" s="149"/>
      <x:c r="AV117" s="149"/>
      <x:c r="AW117" s="149"/>
      <x:c r="AX117" s="149"/>
      <x:c r="AY117" s="149"/>
      <x:c r="AZ117" s="149"/>
      <x:c r="BA117" s="149"/>
      <x:c r="BB117" s="149"/>
      <x:c r="BC117" s="149"/>
      <x:c r="BD117" s="149"/>
      <x:c r="BE117" s="149"/>
      <x:c r="BF117" s="149"/>
      <x:c r="BG117" s="149"/>
      <x:c r="BH117" s="149"/>
      <x:c r="BI117" s="149"/>
      <x:c r="BJ117" s="149"/>
      <x:c r="BK117" s="149"/>
      <x:c r="BL117" s="149"/>
      <x:c r="BM117" s="149"/>
      <x:c r="BN117" s="149"/>
      <x:c r="BO117" s="149"/>
      <x:c r="BP117" s="149"/>
      <x:c r="BQ117" s="149"/>
      <x:c r="BR117" s="149"/>
      <x:c r="BS117" s="149"/>
      <x:c r="BT117" s="149"/>
      <x:c r="BU117" s="149"/>
      <x:c r="BV117" s="149"/>
      <x:c r="BW117" s="149"/>
      <x:c r="BX117" s="149"/>
      <x:c r="BY117" s="149"/>
      <x:c r="BZ117" s="149"/>
      <x:c r="CA117" s="149"/>
      <x:c r="CB117" s="149"/>
      <x:c r="CC117" s="149"/>
      <x:c r="CD117" s="149"/>
      <x:c r="CE117" s="149"/>
      <x:c r="CF117" s="149"/>
      <x:c r="CG117" s="149"/>
      <x:c r="CH117" s="149"/>
      <x:c r="CI117" s="149"/>
      <x:c r="CJ117" s="149"/>
      <x:c r="CK117" s="149"/>
      <x:c r="CL117" s="149"/>
      <x:c r="CM117" s="149"/>
      <x:c r="CN117" s="149"/>
      <x:c r="CO117" s="149"/>
      <x:c r="CP117" s="149"/>
      <x:c r="CQ117" s="149"/>
      <x:c r="CR117" s="149"/>
      <x:c r="CS117" s="149"/>
      <x:c r="CT117" s="149"/>
      <x:c r="CU117" s="149"/>
      <x:c r="CV117" s="149"/>
      <x:c r="CW117" s="149"/>
      <x:c r="CX117" s="149"/>
      <x:c r="CY117" s="149"/>
      <x:c r="CZ117" s="149"/>
      <x:c r="DA117" s="149"/>
      <x:c r="DB117" s="149"/>
      <x:c r="DC117" s="149"/>
      <x:c r="DD117" s="149"/>
      <x:c r="DE117" s="149"/>
      <x:c r="DF117" s="149"/>
      <x:c r="DG117" s="149"/>
      <x:c r="DH117" s="149"/>
      <x:c r="DI117" s="149"/>
      <x:c r="DJ117"/>
      <x:c r="DK117"/>
      <x:c r="DL117"/>
      <x:c r="DM117"/>
      <x:c r="DN117"/>
      <x:c r="DO117"/>
      <x:c r="DP117"/>
      <x:c r="DQ117"/>
      <x:c r="DR117"/>
      <x:c r="DS117"/>
      <x:c r="DT117"/>
      <x:c r="DU117"/>
      <x:c r="DV117"/>
    </x:row>
    <x:row r="118">
      <x:c r="A118" s="2070"/>
      <x:c r="B118" s="2070"/>
      <x:c r="C118" s="2070"/>
      <x:c r="D118" s="2070"/>
      <x:c r="E118" s="2070"/>
      <x:c r="F118" s="339"/>
      <x:c r="G118" s="339"/>
      <x:c r="H118" s="339"/>
      <x:c r="I118" s="339"/>
      <x:c r="J118" s="339"/>
      <x:c r="K118" s="339"/>
      <x:c r="L118" s="339"/>
      <x:c r="M118" s="339"/>
      <x:c r="N118" s="339"/>
      <x:c r="O118" s="339"/>
      <x:c r="P118" s="339"/>
      <x:c r="Q118"/>
      <x:c r="R118"/>
      <x:c r="S118"/>
      <x:c r="T118"/>
      <x:c r="U118"/>
      <x:c r="V118"/>
      <x:c r="W118"/>
      <x:c r="X118"/>
      <x:c r="Y118"/>
      <x:c r="Z118" s="149"/>
      <x:c r="AA118" s="1582" t="str">
        <x:f t="shared" si="107"/>
        <x:v>#N/A</x:v>
      </x:c>
      <x:c r="AB118" s="149"/>
      <x:c r="AC118" s="149"/>
      <x:c r="AD118" s="149"/>
      <x:c r="AE118" s="149"/>
      <x:c r="AF118" s="149"/>
      <x:c r="AG118" s="149"/>
      <x:c r="AH118" s="149"/>
      <x:c r="AI118" s="149"/>
      <x:c r="AJ118" s="149"/>
      <x:c r="AK118" s="149"/>
      <x:c r="AL118" s="149"/>
      <x:c r="AM118" s="149"/>
      <x:c r="AN118" s="149"/>
      <x:c r="AO118" s="149"/>
      <x:c r="AP118" s="149"/>
      <x:c r="AQ118" s="149"/>
      <x:c r="AR118" s="149"/>
      <x:c r="AS118" s="149"/>
      <x:c r="AT118" s="149"/>
      <x:c r="AU118" s="149"/>
      <x:c r="AV118" s="149"/>
      <x:c r="AW118" s="149"/>
      <x:c r="AX118" s="149"/>
      <x:c r="AY118" s="149"/>
      <x:c r="AZ118" s="149"/>
      <x:c r="BA118" s="149"/>
      <x:c r="BB118" s="149"/>
      <x:c r="BC118" s="149"/>
      <x:c r="BD118" s="149"/>
      <x:c r="BE118" s="149"/>
      <x:c r="BF118" s="149"/>
      <x:c r="BG118" s="149"/>
      <x:c r="BH118" s="149"/>
      <x:c r="BI118" s="149"/>
      <x:c r="BJ118" s="149"/>
      <x:c r="BK118" s="149"/>
      <x:c r="BL118" s="149"/>
      <x:c r="BM118" s="149"/>
      <x:c r="BN118" s="149"/>
      <x:c r="BO118" s="149"/>
      <x:c r="BP118" s="149"/>
      <x:c r="BQ118" s="149"/>
      <x:c r="BR118" s="149"/>
      <x:c r="BS118" s="149"/>
      <x:c r="BT118" s="149"/>
      <x:c r="BU118" s="149"/>
      <x:c r="BV118" s="149"/>
      <x:c r="BW118" s="149"/>
      <x:c r="BX118" s="149"/>
      <x:c r="BY118" s="149"/>
      <x:c r="BZ118" s="149"/>
      <x:c r="CA118" s="149"/>
      <x:c r="CB118" s="149"/>
      <x:c r="CC118" s="149"/>
      <x:c r="CD118" s="149"/>
      <x:c r="CE118" s="149"/>
      <x:c r="CF118" s="149"/>
      <x:c r="CG118" s="149"/>
      <x:c r="CH118" s="149"/>
      <x:c r="CI118" s="149"/>
      <x:c r="CJ118" s="149"/>
      <x:c r="CK118" s="149"/>
      <x:c r="CL118" s="149"/>
      <x:c r="CM118" s="149"/>
      <x:c r="CN118" s="149"/>
      <x:c r="CO118" s="149"/>
      <x:c r="CP118" s="149"/>
      <x:c r="CQ118" s="149"/>
      <x:c r="CR118" s="149"/>
      <x:c r="CS118" s="149"/>
      <x:c r="CT118" s="149"/>
      <x:c r="CU118" s="149"/>
      <x:c r="CV118" s="149"/>
      <x:c r="CW118" s="149"/>
      <x:c r="CX118" s="149"/>
      <x:c r="CY118" s="149"/>
      <x:c r="CZ118" s="149"/>
      <x:c r="DA118" s="149"/>
      <x:c r="DB118" s="149"/>
      <x:c r="DC118" s="149"/>
      <x:c r="DD118" s="149"/>
      <x:c r="DE118" s="149"/>
      <x:c r="DF118" s="149"/>
      <x:c r="DG118" s="149"/>
      <x:c r="DH118" s="149"/>
      <x:c r="DI118" s="149"/>
      <x:c r="DJ118"/>
      <x:c r="DK118"/>
      <x:c r="DL118"/>
      <x:c r="DM118"/>
      <x:c r="DN118"/>
      <x:c r="DO118"/>
      <x:c r="DP118"/>
      <x:c r="DQ118"/>
      <x:c r="DR118"/>
      <x:c r="DS118"/>
      <x:c r="DT118"/>
      <x:c r="DU118"/>
      <x:c r="DV118"/>
    </x:row>
    <x:row r="119">
      <x:c r="A119" s="2070"/>
      <x:c r="B119" s="2070"/>
      <x:c r="C119" s="2070"/>
      <x:c r="D119" s="2070"/>
      <x:c r="E119" s="2070"/>
      <x:c r="F119" s="339"/>
      <x:c r="G119" s="339"/>
      <x:c r="H119" s="339"/>
      <x:c r="I119" s="339"/>
      <x:c r="J119" s="339"/>
      <x:c r="K119" s="339"/>
      <x:c r="L119" s="339"/>
      <x:c r="M119" s="339"/>
      <x:c r="N119" s="339"/>
      <x:c r="O119" s="339"/>
      <x:c r="P119" s="339"/>
      <x:c r="Q119"/>
      <x:c r="R119"/>
      <x:c r="S119"/>
      <x:c r="T119"/>
      <x:c r="U119"/>
      <x:c r="V119"/>
      <x:c r="W119"/>
      <x:c r="X119"/>
      <x:c r="Y119"/>
      <x:c r="Z119" s="149"/>
      <x:c r="AA119" s="149"/>
      <x:c r="AB119" s="149"/>
      <x:c r="AC119" s="149"/>
      <x:c r="AD119" s="149"/>
      <x:c r="AE119" s="149"/>
      <x:c r="AF119" s="149"/>
      <x:c r="AG119" s="149"/>
      <x:c r="AH119" s="149"/>
      <x:c r="AI119" s="149"/>
      <x:c r="AJ119" s="149"/>
      <x:c r="AK119" s="149"/>
      <x:c r="AL119" s="149"/>
      <x:c r="AM119" s="149"/>
      <x:c r="AN119" s="149"/>
      <x:c r="AO119" s="149"/>
      <x:c r="AP119" s="149"/>
      <x:c r="AQ119" s="149"/>
      <x:c r="AR119" s="149"/>
      <x:c r="AS119" s="149"/>
      <x:c r="AT119" s="149"/>
      <x:c r="AU119" s="149"/>
      <x:c r="AV119" s="149"/>
      <x:c r="AW119" s="149"/>
      <x:c r="AX119" s="149"/>
      <x:c r="AY119" s="149"/>
      <x:c r="AZ119" s="149"/>
      <x:c r="BA119" s="149"/>
      <x:c r="BB119" s="149"/>
      <x:c r="BC119" s="149"/>
      <x:c r="BD119" s="149"/>
      <x:c r="BE119" s="149"/>
      <x:c r="BF119" s="149"/>
      <x:c r="BG119" s="149"/>
      <x:c r="BH119" s="149"/>
      <x:c r="BI119" s="149"/>
      <x:c r="BJ119" s="149"/>
      <x:c r="BK119" s="149"/>
      <x:c r="BL119" s="149"/>
      <x:c r="BM119" s="149"/>
      <x:c r="BN119" s="149"/>
      <x:c r="BO119" s="149"/>
      <x:c r="BP119" s="149"/>
      <x:c r="BQ119" s="149"/>
      <x:c r="BR119" s="149"/>
      <x:c r="BS119" s="149"/>
      <x:c r="BT119" s="149"/>
      <x:c r="BU119" s="149"/>
      <x:c r="BV119" s="149"/>
      <x:c r="BW119" s="149"/>
      <x:c r="BX119" s="149"/>
      <x:c r="BY119" s="149"/>
      <x:c r="BZ119" s="149"/>
      <x:c r="CA119" s="149"/>
      <x:c r="CB119" s="149"/>
      <x:c r="CC119" s="149"/>
      <x:c r="CD119" s="149"/>
      <x:c r="CE119" s="149"/>
      <x:c r="CF119" s="149"/>
      <x:c r="CG119" s="149"/>
      <x:c r="CH119" s="149"/>
      <x:c r="CI119" s="149"/>
      <x:c r="CJ119" s="149"/>
      <x:c r="CK119" s="149"/>
      <x:c r="CL119" s="149"/>
      <x:c r="CM119" s="149"/>
      <x:c r="CN119" s="149"/>
      <x:c r="CO119" s="149"/>
      <x:c r="CP119" s="149"/>
      <x:c r="CQ119" s="149"/>
      <x:c r="CR119" s="149"/>
      <x:c r="CS119" s="149"/>
      <x:c r="CT119" s="149"/>
      <x:c r="CU119" s="149"/>
      <x:c r="CV119" s="149"/>
      <x:c r="CW119" s="149"/>
      <x:c r="CX119" s="149"/>
      <x:c r="CY119" s="149"/>
      <x:c r="CZ119" s="149"/>
      <x:c r="DA119" s="149"/>
      <x:c r="DB119" s="149"/>
      <x:c r="DC119" s="149"/>
      <x:c r="DD119" s="149"/>
      <x:c r="DE119" s="149"/>
      <x:c r="DF119" s="149"/>
      <x:c r="DG119" s="149"/>
      <x:c r="DH119" s="149"/>
      <x:c r="DI119" s="149"/>
      <x:c r="DJ119"/>
      <x:c r="DK119"/>
      <x:c r="DL119"/>
      <x:c r="DM119"/>
      <x:c r="DN119"/>
      <x:c r="DO119"/>
      <x:c r="DP119"/>
      <x:c r="DQ119"/>
      <x:c r="DR119"/>
      <x:c r="DS119"/>
      <x:c r="DT119"/>
      <x:c r="DU119"/>
      <x:c r="DV119"/>
    </x:row>
    <x:row r="120">
      <x:c r="A120" s="2070"/>
      <x:c r="B120" s="2070"/>
      <x:c r="C120" s="2070"/>
      <x:c r="D120" s="2070"/>
      <x:c r="E120" s="2070"/>
      <x:c r="F120" s="339"/>
      <x:c r="G120" s="339"/>
      <x:c r="H120" s="339"/>
      <x:c r="I120" s="339"/>
      <x:c r="J120" s="339"/>
      <x:c r="K120" s="339"/>
      <x:c r="L120" s="339"/>
      <x:c r="M120" s="339"/>
      <x:c r="N120" s="339"/>
      <x:c r="O120" s="339"/>
      <x:c r="P120" s="339"/>
      <x:c r="Q120"/>
      <x:c r="R120"/>
      <x:c r="S120"/>
      <x:c r="T120"/>
      <x:c r="U120"/>
      <x:c r="V120"/>
      <x:c r="W120"/>
      <x:c r="X120"/>
      <x:c r="Y120"/>
      <x:c r="Z120" s="149"/>
      <x:c r="AA120" s="149"/>
      <x:c r="AB120" s="149"/>
      <x:c r="AC120" s="149"/>
      <x:c r="AD120" s="149"/>
      <x:c r="AE120" s="149"/>
      <x:c r="AF120" s="149"/>
      <x:c r="AG120" s="149"/>
      <x:c r="AH120" s="149"/>
      <x:c r="AI120" s="149"/>
      <x:c r="AJ120" s="149"/>
      <x:c r="AK120" s="149"/>
      <x:c r="AL120" s="149"/>
      <x:c r="AM120" s="149"/>
      <x:c r="AN120" s="149"/>
      <x:c r="AO120" s="149"/>
      <x:c r="AP120" s="149"/>
      <x:c r="AQ120" s="149"/>
      <x:c r="AR120" s="149"/>
      <x:c r="AS120" s="149"/>
      <x:c r="AT120" s="149"/>
      <x:c r="AU120" s="149"/>
      <x:c r="AV120" s="149"/>
      <x:c r="AW120" s="149"/>
      <x:c r="AX120" s="149"/>
      <x:c r="AY120" s="149"/>
      <x:c r="AZ120" s="149"/>
      <x:c r="BA120" s="149"/>
      <x:c r="BB120" s="149"/>
      <x:c r="BC120" s="149"/>
      <x:c r="BD120" s="149"/>
      <x:c r="BE120" s="149"/>
      <x:c r="BF120" s="149"/>
      <x:c r="BG120" s="149"/>
      <x:c r="BH120" s="149"/>
      <x:c r="BI120" s="149"/>
      <x:c r="BJ120" s="149"/>
      <x:c r="BK120" s="149"/>
      <x:c r="BL120" s="149"/>
      <x:c r="BM120" s="149"/>
      <x:c r="BN120" s="149"/>
      <x:c r="BO120" s="149"/>
      <x:c r="BP120" s="149"/>
      <x:c r="BQ120" s="149"/>
      <x:c r="BR120" s="149"/>
      <x:c r="BS120" s="149"/>
      <x:c r="BT120" s="149"/>
      <x:c r="BU120" s="149"/>
      <x:c r="BV120" s="149"/>
      <x:c r="BW120" s="149"/>
      <x:c r="BX120" s="149"/>
      <x:c r="BY120" s="149"/>
      <x:c r="BZ120" s="149"/>
      <x:c r="CA120" s="149"/>
      <x:c r="CB120" s="149"/>
      <x:c r="CC120" s="149"/>
      <x:c r="CD120" s="149"/>
      <x:c r="CE120" s="149"/>
      <x:c r="CF120" s="149"/>
      <x:c r="CG120" s="149"/>
      <x:c r="CH120" s="149"/>
      <x:c r="CI120" s="149"/>
      <x:c r="CJ120" s="149"/>
      <x:c r="CK120" s="149"/>
      <x:c r="CL120" s="149"/>
      <x:c r="CM120" s="149"/>
      <x:c r="CN120" s="149"/>
      <x:c r="CO120" s="149"/>
      <x:c r="CP120" s="149"/>
      <x:c r="CQ120" s="149"/>
      <x:c r="CR120" s="149"/>
      <x:c r="CS120" s="149"/>
      <x:c r="CT120" s="149"/>
      <x:c r="CU120" s="149"/>
      <x:c r="CV120" s="149"/>
      <x:c r="CW120" s="149"/>
      <x:c r="CX120" s="149"/>
      <x:c r="CY120" s="149"/>
      <x:c r="CZ120" s="149"/>
      <x:c r="DA120" s="149"/>
      <x:c r="DB120" s="149"/>
      <x:c r="DC120" s="149"/>
      <x:c r="DD120" s="149"/>
      <x:c r="DE120" s="149"/>
      <x:c r="DF120" s="149"/>
      <x:c r="DG120" s="149"/>
      <x:c r="DH120" s="149"/>
      <x:c r="DI120" s="149"/>
      <x:c r="DJ120"/>
      <x:c r="DK120"/>
      <x:c r="DL120"/>
      <x:c r="DM120"/>
      <x:c r="DN120"/>
      <x:c r="DO120"/>
      <x:c r="DP120"/>
      <x:c r="DQ120"/>
      <x:c r="DR120"/>
      <x:c r="DS120"/>
      <x:c r="DT120"/>
      <x:c r="DU120"/>
      <x:c r="DV120"/>
    </x:row>
    <x:row r="121">
      <x:c r="A121" s="2070"/>
      <x:c r="B121" s="2070"/>
      <x:c r="C121" s="2070"/>
      <x:c r="D121" s="2070"/>
      <x:c r="E121" s="2070"/>
      <x:c r="F121" s="339"/>
      <x:c r="G121" s="339"/>
      <x:c r="H121" s="339"/>
      <x:c r="I121" s="339"/>
      <x:c r="J121" s="339"/>
      <x:c r="K121" s="339"/>
      <x:c r="L121" s="339"/>
      <x:c r="M121" s="339"/>
      <x:c r="N121" s="339"/>
      <x:c r="O121" s="339"/>
      <x:c r="P121" s="339"/>
      <x:c r="Q121"/>
      <x:c r="R121"/>
      <x:c r="S121"/>
      <x:c r="T121"/>
      <x:c r="U121"/>
      <x:c r="V121"/>
      <x:c r="W121"/>
      <x:c r="X121"/>
      <x:c r="Y121"/>
      <x:c r="Z121" s="149"/>
      <x:c r="AA121" s="149"/>
      <x:c r="AB121" s="149"/>
      <x:c r="AC121" s="149"/>
      <x:c r="AD121" s="149"/>
      <x:c r="AE121" s="149"/>
      <x:c r="AF121" s="149"/>
      <x:c r="AG121" s="149"/>
      <x:c r="AH121" s="149"/>
      <x:c r="AI121" s="149"/>
      <x:c r="AJ121" s="149"/>
      <x:c r="AK121" s="149"/>
      <x:c r="AL121" s="149"/>
      <x:c r="AM121" s="149"/>
      <x:c r="AN121" s="149"/>
      <x:c r="AO121" s="149"/>
      <x:c r="AP121" s="149"/>
      <x:c r="AQ121" s="149"/>
      <x:c r="AR121" s="149"/>
      <x:c r="AS121" s="149"/>
      <x:c r="AT121" s="149"/>
      <x:c r="AU121" s="149"/>
      <x:c r="AV121" s="149"/>
      <x:c r="AW121" s="149"/>
      <x:c r="AX121" s="149"/>
      <x:c r="AY121" s="149"/>
      <x:c r="AZ121" s="149"/>
      <x:c r="BA121" s="149"/>
      <x:c r="BB121" s="149"/>
      <x:c r="BC121" s="149"/>
      <x:c r="BD121" s="149"/>
      <x:c r="BE121" s="149"/>
      <x:c r="BF121" s="149"/>
      <x:c r="BG121" s="149"/>
      <x:c r="BH121" s="149"/>
      <x:c r="BI121" s="149"/>
      <x:c r="BJ121" s="149"/>
      <x:c r="BK121" s="149"/>
      <x:c r="BL121" s="149"/>
      <x:c r="BM121" s="149"/>
      <x:c r="BN121" s="149"/>
      <x:c r="BO121" s="149"/>
      <x:c r="BP121" s="149"/>
      <x:c r="BQ121" s="149"/>
      <x:c r="BR121" s="149"/>
      <x:c r="BS121" s="149"/>
      <x:c r="BT121" s="149"/>
      <x:c r="BU121" s="149"/>
      <x:c r="BV121" s="149"/>
      <x:c r="BW121" s="149"/>
      <x:c r="BX121" s="149"/>
      <x:c r="BY121" s="149"/>
      <x:c r="BZ121" s="149"/>
      <x:c r="CA121" s="149"/>
      <x:c r="CB121" s="149"/>
      <x:c r="CC121" s="149"/>
      <x:c r="CD121" s="149"/>
      <x:c r="CE121" s="149"/>
      <x:c r="CF121" s="149"/>
      <x:c r="CG121" s="149"/>
      <x:c r="CH121" s="149"/>
      <x:c r="CI121" s="149"/>
      <x:c r="CJ121" s="149"/>
      <x:c r="CK121" s="149"/>
      <x:c r="CL121" s="149"/>
      <x:c r="CM121" s="149"/>
      <x:c r="CN121" s="149"/>
      <x:c r="CO121" s="149"/>
      <x:c r="CP121" s="149"/>
      <x:c r="CQ121" s="149"/>
      <x:c r="CR121" s="149"/>
      <x:c r="CS121" s="149"/>
      <x:c r="CT121" s="149"/>
      <x:c r="CU121" s="149"/>
      <x:c r="CV121" s="149"/>
      <x:c r="CW121" s="149"/>
      <x:c r="CX121" s="149"/>
      <x:c r="CY121" s="149"/>
      <x:c r="CZ121" s="149"/>
      <x:c r="DA121" s="149"/>
      <x:c r="DB121" s="149"/>
      <x:c r="DC121" s="149"/>
      <x:c r="DD121" s="149"/>
      <x:c r="DE121" s="149"/>
      <x:c r="DF121" s="149"/>
      <x:c r="DG121" s="149"/>
      <x:c r="DH121" s="149"/>
      <x:c r="DI121" s="149"/>
      <x:c r="DJ121"/>
      <x:c r="DK121"/>
      <x:c r="DL121"/>
      <x:c r="DM121"/>
      <x:c r="DN121"/>
      <x:c r="DO121"/>
      <x:c r="DP121"/>
      <x:c r="DQ121"/>
      <x:c r="DR121"/>
      <x:c r="DS121"/>
      <x:c r="DT121"/>
      <x:c r="DU121"/>
      <x:c r="DV121"/>
    </x:row>
    <x:row r="122">
      <x:c r="A122" s="2070"/>
      <x:c r="B122" s="2070"/>
      <x:c r="C122" s="2070"/>
      <x:c r="D122" s="2070"/>
      <x:c r="E122" s="2070"/>
      <x:c r="F122" s="339"/>
      <x:c r="G122" s="339"/>
      <x:c r="H122" s="339"/>
      <x:c r="I122" s="339"/>
      <x:c r="J122" s="339"/>
      <x:c r="K122" s="339"/>
      <x:c r="L122" s="339"/>
      <x:c r="M122" s="339"/>
      <x:c r="N122" s="339"/>
      <x:c r="O122" s="339"/>
      <x:c r="P122" s="339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  <x:c r="BG122"/>
      <x:c r="BH122"/>
      <x:c r="BI122"/>
      <x:c r="BJ122"/>
      <x:c r="BK122"/>
      <x:c r="BL122"/>
      <x:c r="BM122"/>
      <x:c r="BN122"/>
      <x:c r="BO122"/>
      <x:c r="BP122"/>
      <x:c r="BQ122"/>
      <x:c r="BR122"/>
      <x:c r="BS122"/>
      <x:c r="BT122"/>
      <x:c r="BU122"/>
      <x:c r="BV122"/>
      <x:c r="BW122"/>
      <x:c r="BX122"/>
      <x:c r="BY122"/>
      <x:c r="BZ122"/>
      <x:c r="CA122"/>
      <x:c r="CB122"/>
      <x:c r="CC122"/>
      <x:c r="CD122"/>
      <x:c r="CE122"/>
      <x:c r="CF122"/>
      <x:c r="CG122"/>
      <x:c r="CH122"/>
      <x:c r="CI122"/>
      <x:c r="CJ122"/>
      <x:c r="CK122"/>
      <x:c r="CL122"/>
      <x:c r="CM122"/>
      <x:c r="CN122"/>
      <x:c r="CO122"/>
      <x:c r="CP122"/>
      <x:c r="CQ122"/>
      <x:c r="CR122"/>
      <x:c r="CS122"/>
      <x:c r="CT122"/>
      <x:c r="CU122"/>
      <x:c r="CV122"/>
      <x:c r="CW122"/>
      <x:c r="CX122"/>
      <x:c r="CY122"/>
      <x:c r="CZ122"/>
      <x:c r="DA122"/>
      <x:c r="DB122"/>
      <x:c r="DC122"/>
      <x:c r="DD122"/>
      <x:c r="DE122"/>
      <x:c r="DF122"/>
      <x:c r="DG122"/>
      <x:c r="DH122"/>
      <x:c r="DI122"/>
      <x:c r="DJ122"/>
      <x:c r="DK122"/>
      <x:c r="DL122"/>
      <x:c r="DM122"/>
      <x:c r="DN122"/>
      <x:c r="DO122"/>
      <x:c r="DP122"/>
      <x:c r="DQ122"/>
      <x:c r="DR122"/>
      <x:c r="DS122"/>
      <x:c r="DT122"/>
      <x:c r="DU122"/>
      <x:c r="DV122"/>
    </x:row>
    <x:row r="123">
      <x:c r="A123" s="2070"/>
      <x:c r="B123" s="2070"/>
      <x:c r="C123" s="2070"/>
      <x:c r="D123" s="2070"/>
      <x:c r="E123" s="2070"/>
      <x:c r="F123" s="339"/>
      <x:c r="G123" s="339"/>
      <x:c r="H123" s="339"/>
      <x:c r="I123" s="339"/>
      <x:c r="J123" s="339"/>
      <x:c r="K123" s="339"/>
      <x:c r="L123" s="339"/>
      <x:c r="M123" s="339"/>
      <x:c r="N123" s="339"/>
      <x:c r="O123" s="339"/>
      <x:c r="P123" s="339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  <x:c r="BG123"/>
      <x:c r="BH123"/>
      <x:c r="BI123"/>
      <x:c r="BJ123"/>
      <x:c r="BK123"/>
      <x:c r="BL123"/>
      <x:c r="BM123"/>
      <x:c r="BN123"/>
      <x:c r="BO123"/>
      <x:c r="BP123"/>
      <x:c r="BQ123"/>
      <x:c r="BR123"/>
      <x:c r="BS123"/>
      <x:c r="BT123"/>
      <x:c r="BU123"/>
      <x:c r="BV123"/>
      <x:c r="BW123"/>
      <x:c r="BX123"/>
      <x:c r="BY123"/>
      <x:c r="BZ123"/>
      <x:c r="CA123"/>
      <x:c r="CB123"/>
      <x:c r="CC123"/>
      <x:c r="CD123"/>
      <x:c r="CE123"/>
      <x:c r="CF123"/>
      <x:c r="CG123"/>
      <x:c r="CH123"/>
      <x:c r="CI123"/>
      <x:c r="CJ123"/>
      <x:c r="CK123"/>
      <x:c r="CL123"/>
      <x:c r="CM123"/>
      <x:c r="CN123"/>
      <x:c r="CO123"/>
      <x:c r="CP123"/>
      <x:c r="CQ123"/>
      <x:c r="CR123"/>
      <x:c r="CS123"/>
      <x:c r="CT123"/>
      <x:c r="CU123"/>
      <x:c r="CV123"/>
      <x:c r="CW123"/>
      <x:c r="CX123"/>
      <x:c r="CY123"/>
      <x:c r="CZ123"/>
      <x:c r="DA123"/>
      <x:c r="DB123"/>
      <x:c r="DC123"/>
      <x:c r="DD123"/>
      <x:c r="DE123"/>
      <x:c r="DF123"/>
      <x:c r="DG123"/>
      <x:c r="DH123"/>
      <x:c r="DI123"/>
      <x:c r="DJ123"/>
      <x:c r="DK123"/>
      <x:c r="DL123"/>
      <x:c r="DM123"/>
      <x:c r="DN123"/>
      <x:c r="DO123"/>
      <x:c r="DP123"/>
      <x:c r="DQ123"/>
      <x:c r="DR123"/>
      <x:c r="DS123"/>
      <x:c r="DT123"/>
      <x:c r="DU123"/>
      <x:c r="DV123"/>
    </x:row>
    <x:row r="124">
      <x:c r="A124" s="2070"/>
      <x:c r="B124" s="2070"/>
      <x:c r="C124" s="2070"/>
      <x:c r="D124" s="2070"/>
      <x:c r="E124" s="2070"/>
      <x:c r="F124" s="339"/>
      <x:c r="G124" s="339"/>
      <x:c r="H124" s="339"/>
      <x:c r="I124" s="339"/>
      <x:c r="J124" s="339"/>
      <x:c r="K124" s="339"/>
      <x:c r="L124" s="339"/>
      <x:c r="M124" s="339"/>
      <x:c r="N124" s="339"/>
      <x:c r="O124" s="339"/>
      <x:c r="P124" s="339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/>
      <x:c r="BU124"/>
      <x:c r="BV124"/>
      <x:c r="BW124"/>
      <x:c r="BX124"/>
      <x:c r="BY124"/>
      <x:c r="BZ124"/>
      <x:c r="CA124"/>
      <x:c r="CB124"/>
      <x:c r="CC124"/>
      <x:c r="CD124"/>
      <x:c r="CE124"/>
      <x:c r="CF124"/>
      <x:c r="CG124"/>
      <x:c r="CH124"/>
      <x:c r="CI124"/>
      <x:c r="CJ124"/>
      <x:c r="CK124"/>
      <x:c r="CL124"/>
      <x:c r="CM124"/>
      <x:c r="CN124"/>
      <x:c r="CO124"/>
      <x:c r="CP124"/>
      <x:c r="CQ124"/>
      <x:c r="CR124"/>
      <x:c r="CS124"/>
      <x:c r="CT124"/>
      <x:c r="CU124"/>
      <x:c r="CV124"/>
      <x:c r="CW124"/>
      <x:c r="CX124"/>
      <x:c r="CY124"/>
      <x:c r="CZ124"/>
      <x:c r="DA124"/>
      <x:c r="DB124"/>
      <x:c r="DC124"/>
      <x:c r="DD124"/>
      <x:c r="DE124"/>
      <x:c r="DF124"/>
      <x:c r="DG124"/>
      <x:c r="DH124"/>
      <x:c r="DI124"/>
      <x:c r="DJ124"/>
      <x:c r="DK124"/>
      <x:c r="DL124"/>
      <x:c r="DM124"/>
      <x:c r="DN124"/>
      <x:c r="DO124"/>
      <x:c r="DP124"/>
      <x:c r="DQ124"/>
      <x:c r="DR124"/>
      <x:c r="DS124"/>
      <x:c r="DT124"/>
      <x:c r="DU124"/>
      <x:c r="DV124"/>
    </x:row>
    <x:row r="125">
      <x:c r="A125" s="2070"/>
      <x:c r="B125" s="2070"/>
      <x:c r="C125" s="2070"/>
      <x:c r="D125" s="2070"/>
      <x:c r="E125" s="2070"/>
      <x:c r="F125" s="339"/>
      <x:c r="G125" s="339"/>
      <x:c r="H125" s="339"/>
      <x:c r="I125" s="339"/>
      <x:c r="J125" s="339"/>
      <x:c r="K125" s="339"/>
      <x:c r="L125" s="339"/>
      <x:c r="M125" s="339"/>
      <x:c r="N125" s="339"/>
      <x:c r="O125" s="339"/>
      <x:c r="P125" s="339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  <x:c r="BG125"/>
      <x:c r="BH125"/>
      <x:c r="BI125"/>
      <x:c r="BJ125"/>
      <x:c r="BK125"/>
      <x:c r="BL125"/>
      <x:c r="BM125"/>
      <x:c r="BN125"/>
      <x:c r="BO125"/>
      <x:c r="BP125"/>
      <x:c r="BQ125"/>
      <x:c r="BR125"/>
      <x:c r="BS125"/>
      <x:c r="BT125"/>
      <x:c r="BU125"/>
      <x:c r="BV125"/>
      <x:c r="BW125"/>
      <x:c r="BX125"/>
      <x:c r="BY125"/>
      <x:c r="BZ125"/>
      <x:c r="CA125"/>
      <x:c r="CB125"/>
      <x:c r="CC125"/>
      <x:c r="CD125"/>
      <x:c r="CE125"/>
      <x:c r="CF125"/>
      <x:c r="CG125"/>
      <x:c r="CH125"/>
      <x:c r="CI125"/>
      <x:c r="CJ125"/>
      <x:c r="CK125"/>
      <x:c r="CL125"/>
      <x:c r="CM125"/>
      <x:c r="CN125"/>
      <x:c r="CO125"/>
      <x:c r="CP125"/>
      <x:c r="CQ125"/>
      <x:c r="CR125"/>
      <x:c r="CS125"/>
      <x:c r="CT125"/>
      <x:c r="CU125"/>
      <x:c r="CV125"/>
      <x:c r="CW125"/>
      <x:c r="CX125"/>
      <x:c r="CY125"/>
      <x:c r="CZ125"/>
      <x:c r="DA125"/>
      <x:c r="DB125"/>
      <x:c r="DC125"/>
      <x:c r="DD125"/>
      <x:c r="DE125"/>
      <x:c r="DF125"/>
      <x:c r="DG125"/>
      <x:c r="DH125"/>
      <x:c r="DI125"/>
      <x:c r="DJ125"/>
      <x:c r="DK125"/>
      <x:c r="DL125"/>
      <x:c r="DM125"/>
      <x:c r="DN125"/>
      <x:c r="DO125"/>
      <x:c r="DP125"/>
      <x:c r="DQ125"/>
      <x:c r="DR125"/>
      <x:c r="DS125"/>
      <x:c r="DT125"/>
      <x:c r="DU125"/>
      <x:c r="DV125"/>
    </x:row>
    <x:row r="126">
      <x:c r="A126" s="2070"/>
      <x:c r="B126" s="2070"/>
      <x:c r="C126" s="2070"/>
      <x:c r="D126" s="2070"/>
      <x:c r="E126" s="2070"/>
      <x:c r="F126" s="339"/>
      <x:c r="G126" s="339"/>
      <x:c r="H126" s="339"/>
      <x:c r="I126" s="339"/>
      <x:c r="J126" s="339"/>
      <x:c r="K126" s="339"/>
      <x:c r="L126" s="339"/>
      <x:c r="M126" s="339"/>
      <x:c r="N126" s="339"/>
      <x:c r="O126" s="339"/>
      <x:c r="P126" s="339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  <x:c r="BG126"/>
      <x:c r="BH126"/>
      <x:c r="BI126"/>
      <x:c r="BJ126"/>
      <x:c r="BK126"/>
      <x:c r="BL126"/>
      <x:c r="BM126"/>
      <x:c r="BN126"/>
      <x:c r="BO126"/>
      <x:c r="BP126"/>
      <x:c r="BQ126"/>
      <x:c r="BR126"/>
      <x:c r="BS126"/>
      <x:c r="BT126"/>
      <x:c r="BU126"/>
      <x:c r="BV126"/>
      <x:c r="BW126"/>
      <x:c r="BX126"/>
      <x:c r="BY126"/>
      <x:c r="BZ126"/>
      <x:c r="CA126"/>
      <x:c r="CB126"/>
      <x:c r="CC126"/>
      <x:c r="CD126"/>
      <x:c r="CE126"/>
      <x:c r="CF126"/>
      <x:c r="CG126"/>
      <x:c r="CH126"/>
      <x:c r="CI126"/>
      <x:c r="CJ126"/>
      <x:c r="CK126"/>
      <x:c r="CL126"/>
      <x:c r="CM126"/>
      <x:c r="CN126"/>
      <x:c r="CO126"/>
      <x:c r="CP126"/>
      <x:c r="CQ126"/>
      <x:c r="CR126"/>
      <x:c r="CS126"/>
      <x:c r="CT126"/>
      <x:c r="CU126"/>
      <x:c r="CV126"/>
      <x:c r="CW126"/>
      <x:c r="CX126"/>
      <x:c r="CY126"/>
      <x:c r="CZ126"/>
      <x:c r="DA126"/>
      <x:c r="DB126"/>
      <x:c r="DC126"/>
      <x:c r="DD126"/>
      <x:c r="DE126"/>
      <x:c r="DF126"/>
      <x:c r="DG126"/>
      <x:c r="DH126"/>
      <x:c r="DI126"/>
      <x:c r="DJ126"/>
      <x:c r="DK126"/>
      <x:c r="DL126"/>
      <x:c r="DM126"/>
      <x:c r="DN126"/>
      <x:c r="DO126"/>
      <x:c r="DP126"/>
      <x:c r="DQ126"/>
      <x:c r="DR126"/>
      <x:c r="DS126"/>
      <x:c r="DT126"/>
      <x:c r="DU126"/>
      <x:c r="DV126"/>
    </x:row>
    <x:row r="127">
      <x:c r="A127" s="2070"/>
      <x:c r="B127" s="2070"/>
      <x:c r="C127" s="2070"/>
      <x:c r="D127" s="2070"/>
      <x:c r="E127" s="2070"/>
      <x:c r="F127" s="339"/>
      <x:c r="G127" s="339"/>
      <x:c r="H127" s="339"/>
      <x:c r="I127" s="339"/>
      <x:c r="J127" s="339"/>
      <x:c r="K127" s="339"/>
      <x:c r="L127" s="339"/>
      <x:c r="M127" s="339"/>
      <x:c r="N127" s="339"/>
      <x:c r="O127" s="339"/>
      <x:c r="P127" s="339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/>
      <x:c r="BU127"/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  <x:c r="CK127"/>
      <x:c r="CL127"/>
      <x:c r="CM127"/>
      <x:c r="CN127"/>
      <x:c r="CO127"/>
      <x:c r="CP127"/>
      <x:c r="CQ127"/>
      <x:c r="CR127"/>
      <x:c r="CS127"/>
      <x:c r="CT127"/>
      <x:c r="CU127"/>
      <x:c r="CV127"/>
      <x:c r="CW127"/>
      <x:c r="CX127"/>
      <x:c r="CY127"/>
      <x:c r="CZ127"/>
      <x:c r="DA127"/>
      <x:c r="DB127"/>
      <x:c r="DC127"/>
      <x:c r="DD127"/>
      <x:c r="DE127"/>
      <x:c r="DF127"/>
      <x:c r="DG127"/>
      <x:c r="DH127"/>
      <x:c r="DI127"/>
      <x:c r="DJ127"/>
      <x:c r="DK127"/>
      <x:c r="DL127"/>
      <x:c r="DM127"/>
      <x:c r="DN127"/>
      <x:c r="DO127"/>
      <x:c r="DP127"/>
      <x:c r="DQ127"/>
      <x:c r="DR127"/>
      <x:c r="DS127"/>
      <x:c r="DT127"/>
      <x:c r="DU127"/>
      <x:c r="DV127"/>
    </x:row>
    <x:row r="128">
      <x:c r="A128" s="2070"/>
      <x:c r="B128" s="2070"/>
      <x:c r="C128" s="2070"/>
      <x:c r="D128" s="2070"/>
      <x:c r="E128" s="2070"/>
      <x:c r="F128" s="339"/>
      <x:c r="G128" s="339"/>
      <x:c r="H128" s="339"/>
      <x:c r="I128" s="339"/>
      <x:c r="J128" s="339"/>
      <x:c r="K128" s="339"/>
      <x:c r="L128" s="339"/>
      <x:c r="M128" s="339"/>
      <x:c r="N128" s="339"/>
      <x:c r="O128" s="339"/>
      <x:c r="P128" s="339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  <x:c r="BG128"/>
      <x:c r="BH128"/>
      <x:c r="BI128"/>
      <x:c r="BJ128"/>
      <x:c r="BK128"/>
      <x:c r="BL128"/>
      <x:c r="BM128"/>
      <x:c r="BN128"/>
      <x:c r="BO128"/>
      <x:c r="BP128"/>
      <x:c r="BQ128"/>
      <x:c r="BR128"/>
      <x:c r="BS128"/>
      <x:c r="BT128"/>
      <x:c r="BU128"/>
      <x:c r="BV128"/>
      <x:c r="BW128"/>
      <x:c r="BX128"/>
      <x:c r="BY128"/>
      <x:c r="BZ128"/>
      <x:c r="CA128"/>
      <x:c r="CB128"/>
      <x:c r="CC128"/>
      <x:c r="CD128"/>
      <x:c r="CE128"/>
      <x:c r="CF128"/>
      <x:c r="CG128"/>
      <x:c r="CH128"/>
      <x:c r="CI128"/>
      <x:c r="CJ128"/>
      <x:c r="CK128"/>
      <x:c r="CL128"/>
      <x:c r="CM128"/>
      <x:c r="CN128"/>
      <x:c r="CO128"/>
      <x:c r="CP128"/>
      <x:c r="CQ128"/>
      <x:c r="CR128"/>
      <x:c r="CS128"/>
      <x:c r="CT128"/>
      <x:c r="CU128"/>
      <x:c r="CV128"/>
      <x:c r="CW128"/>
      <x:c r="CX128"/>
      <x:c r="CY128"/>
      <x:c r="CZ128"/>
      <x:c r="DA128"/>
      <x:c r="DB128"/>
      <x:c r="DC128"/>
      <x:c r="DD128"/>
      <x:c r="DE128"/>
      <x:c r="DF128"/>
      <x:c r="DG128"/>
      <x:c r="DH128"/>
      <x:c r="DI128"/>
      <x:c r="DJ128"/>
      <x:c r="DK128"/>
      <x:c r="DL128"/>
      <x:c r="DM128"/>
      <x:c r="DN128"/>
      <x:c r="DO128"/>
      <x:c r="DP128"/>
      <x:c r="DQ128"/>
      <x:c r="DR128"/>
      <x:c r="DS128"/>
      <x:c r="DT128"/>
      <x:c r="DU128"/>
      <x:c r="DV128"/>
    </x:row>
    <x:row r="129">
      <x:c r="A129" s="2070"/>
      <x:c r="B129" s="2070"/>
      <x:c r="C129" s="2070"/>
      <x:c r="D129" s="2070"/>
      <x:c r="E129" s="2070"/>
      <x:c r="F129" s="339"/>
      <x:c r="G129" s="339"/>
      <x:c r="H129" s="339"/>
      <x:c r="I129" s="339"/>
      <x:c r="J129" s="339"/>
      <x:c r="K129" s="339"/>
      <x:c r="L129" s="339"/>
      <x:c r="M129" s="339"/>
      <x:c r="N129" s="339"/>
      <x:c r="O129" s="339"/>
      <x:c r="P129" s="33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/>
      <x:c r="BU129"/>
      <x:c r="BV129"/>
      <x:c r="BW129"/>
      <x:c r="BX129"/>
      <x:c r="BY129"/>
      <x:c r="BZ129"/>
      <x:c r="CA129"/>
      <x:c r="CB129"/>
      <x:c r="CC129"/>
      <x:c r="CD129"/>
      <x:c r="CE129"/>
      <x:c r="CF129"/>
      <x:c r="CG129"/>
      <x:c r="CH129"/>
      <x:c r="CI129"/>
      <x:c r="CJ129"/>
      <x:c r="CK129"/>
      <x:c r="CL129"/>
      <x:c r="CM129"/>
      <x:c r="CN129"/>
      <x:c r="CO129"/>
      <x:c r="CP129"/>
      <x:c r="CQ129"/>
      <x:c r="CR129"/>
      <x:c r="CS129"/>
      <x:c r="CT129"/>
      <x:c r="CU129"/>
      <x:c r="CV129"/>
      <x:c r="CW129"/>
      <x:c r="CX129"/>
      <x:c r="CY129"/>
      <x:c r="CZ129"/>
      <x:c r="DA129"/>
      <x:c r="DB129"/>
      <x:c r="DC129"/>
      <x:c r="DD129"/>
      <x:c r="DE129"/>
      <x:c r="DF129"/>
      <x:c r="DG129"/>
      <x:c r="DH129"/>
      <x:c r="DI129"/>
      <x:c r="DJ129"/>
      <x:c r="DK129"/>
      <x:c r="DL129"/>
      <x:c r="DM129"/>
      <x:c r="DN129"/>
      <x:c r="DO129"/>
      <x:c r="DP129"/>
      <x:c r="DQ129"/>
      <x:c r="DR129"/>
      <x:c r="DS129"/>
      <x:c r="DT129"/>
      <x:c r="DU129"/>
      <x:c r="DV129"/>
    </x:row>
    <x:row r="130">
      <x:c r="A130" s="2070"/>
      <x:c r="B130" s="2070"/>
      <x:c r="C130" s="2070"/>
      <x:c r="D130" s="2070"/>
      <x:c r="E130" s="2070"/>
      <x:c r="F130" s="339"/>
      <x:c r="G130" s="339"/>
      <x:c r="H130" s="339"/>
      <x:c r="I130" s="339"/>
      <x:c r="J130" s="339"/>
      <x:c r="K130" s="339"/>
      <x:c r="L130" s="339"/>
      <x:c r="M130" s="339"/>
      <x:c r="N130" s="339"/>
      <x:c r="O130" s="339"/>
      <x:c r="P130" s="339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/>
      <x:c r="BU130"/>
      <x:c r="BV130"/>
      <x:c r="BW130"/>
      <x:c r="BX130"/>
      <x:c r="BY130"/>
      <x:c r="BZ130"/>
      <x:c r="CA130"/>
      <x:c r="CB130"/>
      <x:c r="CC130"/>
      <x:c r="CD130"/>
      <x:c r="CE130"/>
      <x:c r="CF130"/>
      <x:c r="CG130"/>
      <x:c r="CH130"/>
      <x:c r="CI130"/>
      <x:c r="CJ130"/>
      <x:c r="CK130"/>
      <x:c r="CL130"/>
      <x:c r="CM130"/>
      <x:c r="CN130"/>
      <x:c r="CO130"/>
      <x:c r="CP130"/>
      <x:c r="CQ130"/>
      <x:c r="CR130"/>
      <x:c r="CS130"/>
      <x:c r="CT130"/>
      <x:c r="CU130"/>
      <x:c r="CV130"/>
      <x:c r="CW130"/>
      <x:c r="CX130"/>
      <x:c r="CY130"/>
      <x:c r="CZ130"/>
      <x:c r="DA130"/>
      <x:c r="DB130"/>
      <x:c r="DC130"/>
      <x:c r="DD130"/>
      <x:c r="DE130"/>
      <x:c r="DF130"/>
      <x:c r="DG130"/>
      <x:c r="DH130"/>
      <x:c r="DI130"/>
      <x:c r="DJ130"/>
      <x:c r="DK130"/>
      <x:c r="DL130"/>
      <x:c r="DM130"/>
      <x:c r="DN130"/>
      <x:c r="DO130"/>
      <x:c r="DP130"/>
      <x:c r="DQ130"/>
      <x:c r="DR130"/>
      <x:c r="DS130"/>
      <x:c r="DT130"/>
      <x:c r="DU130"/>
      <x:c r="DV130"/>
    </x:row>
    <x:row r="131">
      <x:c r="A131" s="2070"/>
      <x:c r="B131" s="2070"/>
      <x:c r="C131" s="2070"/>
      <x:c r="D131" s="2070"/>
      <x:c r="E131" s="2070"/>
      <x:c r="F131" s="339"/>
      <x:c r="G131" s="339"/>
      <x:c r="H131" s="339"/>
      <x:c r="I131" s="339"/>
      <x:c r="J131" s="339"/>
      <x:c r="K131" s="339"/>
      <x:c r="L131" s="339"/>
      <x:c r="M131" s="339"/>
      <x:c r="N131" s="339"/>
      <x:c r="O131" s="339"/>
      <x:c r="P131" s="339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  <x:c r="BG131"/>
      <x:c r="BH131"/>
      <x:c r="BI131"/>
      <x:c r="BJ131"/>
      <x:c r="BK131"/>
      <x:c r="BL131"/>
      <x:c r="BM131"/>
      <x:c r="BN131"/>
      <x:c r="BO131"/>
      <x:c r="BP131"/>
      <x:c r="BQ131"/>
      <x:c r="BR131"/>
      <x:c r="BS131"/>
      <x:c r="BT131"/>
      <x:c r="BU131"/>
      <x:c r="BV131"/>
      <x:c r="BW131"/>
      <x:c r="BX131"/>
      <x:c r="BY131"/>
      <x:c r="BZ131"/>
      <x:c r="CA131"/>
      <x:c r="CB131"/>
      <x:c r="CC131"/>
      <x:c r="CD131"/>
      <x:c r="CE131"/>
      <x:c r="CF131"/>
      <x:c r="CG131"/>
      <x:c r="CH131"/>
      <x:c r="CI131"/>
      <x:c r="CJ131"/>
      <x:c r="CK131"/>
      <x:c r="CL131"/>
      <x:c r="CM131"/>
      <x:c r="CN131"/>
      <x:c r="CO131"/>
      <x:c r="CP131"/>
      <x:c r="CQ131"/>
      <x:c r="CR131"/>
      <x:c r="CS131"/>
      <x:c r="CT131"/>
      <x:c r="CU131"/>
      <x:c r="CV131"/>
      <x:c r="CW131"/>
      <x:c r="CX131"/>
      <x:c r="CY131"/>
      <x:c r="CZ131"/>
      <x:c r="DA131"/>
      <x:c r="DB131"/>
      <x:c r="DC131"/>
      <x:c r="DD131"/>
      <x:c r="DE131"/>
      <x:c r="DF131"/>
      <x:c r="DG131"/>
      <x:c r="DH131"/>
      <x:c r="DI131"/>
      <x:c r="DJ131"/>
      <x:c r="DK131"/>
      <x:c r="DL131"/>
      <x:c r="DM131"/>
      <x:c r="DN131"/>
      <x:c r="DO131"/>
      <x:c r="DP131"/>
      <x:c r="DQ131"/>
      <x:c r="DR131"/>
      <x:c r="DS131"/>
      <x:c r="DT131"/>
      <x:c r="DU131"/>
      <x:c r="DV131"/>
    </x:row>
    <x:row r="132">
      <x:c r="A132" s="2070"/>
      <x:c r="B132" s="2070"/>
      <x:c r="C132" s="2070"/>
      <x:c r="D132" s="2070"/>
      <x:c r="E132" s="2070"/>
      <x:c r="F132" s="339"/>
      <x:c r="G132" s="339"/>
      <x:c r="H132" s="339"/>
      <x:c r="I132" s="339"/>
      <x:c r="J132" s="339"/>
      <x:c r="K132" s="339"/>
      <x:c r="L132" s="339"/>
      <x:c r="M132" s="339"/>
      <x:c r="N132" s="339"/>
      <x:c r="O132" s="339"/>
      <x:c r="P132" s="339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  <x:c r="BG132"/>
      <x:c r="BH132"/>
      <x:c r="BI132"/>
      <x:c r="BJ132"/>
      <x:c r="BK132"/>
      <x:c r="BL132"/>
      <x:c r="BM132"/>
      <x:c r="BN132"/>
      <x:c r="BO132"/>
      <x:c r="BP132"/>
      <x:c r="BQ132"/>
      <x:c r="BR132"/>
      <x:c r="BS132"/>
      <x:c r="BT132"/>
      <x:c r="BU132"/>
      <x:c r="BV132"/>
      <x:c r="BW132"/>
      <x:c r="BX132"/>
      <x:c r="BY132"/>
      <x:c r="BZ132"/>
      <x:c r="CA132"/>
      <x:c r="CB132"/>
      <x:c r="CC132"/>
      <x:c r="CD132"/>
      <x:c r="CE132"/>
      <x:c r="CF132"/>
      <x:c r="CG132"/>
      <x:c r="CH132"/>
      <x:c r="CI132"/>
      <x:c r="CJ132"/>
      <x:c r="CK132"/>
      <x:c r="CL132"/>
      <x:c r="CM132"/>
      <x:c r="CN132"/>
      <x:c r="CO132"/>
      <x:c r="CP132"/>
      <x:c r="CQ132"/>
      <x:c r="CR132"/>
      <x:c r="CS132"/>
      <x:c r="CT132"/>
      <x:c r="CU132"/>
      <x:c r="CV132"/>
      <x:c r="CW132"/>
      <x:c r="CX132"/>
      <x:c r="CY132"/>
      <x:c r="CZ132"/>
      <x:c r="DA132"/>
      <x:c r="DB132"/>
      <x:c r="DC132"/>
      <x:c r="DD132"/>
      <x:c r="DE132"/>
      <x:c r="DF132"/>
      <x:c r="DG132"/>
      <x:c r="DH132"/>
      <x:c r="DI132"/>
      <x:c r="DJ132"/>
      <x:c r="DK132"/>
      <x:c r="DL132"/>
      <x:c r="DM132"/>
      <x:c r="DN132"/>
      <x:c r="DO132"/>
      <x:c r="DP132"/>
      <x:c r="DQ132"/>
      <x:c r="DR132"/>
      <x:c r="DS132"/>
      <x:c r="DT132"/>
      <x:c r="DU132"/>
      <x:c r="DV132"/>
    </x:row>
    <x:row r="133">
      <x:c r="A133" s="2070"/>
      <x:c r="B133" s="2070"/>
      <x:c r="C133" s="2070"/>
      <x:c r="D133" s="2070"/>
      <x:c r="E133" s="2070"/>
      <x:c r="F133" s="339"/>
      <x:c r="G133" s="339"/>
      <x:c r="H133" s="339"/>
      <x:c r="I133" s="339"/>
      <x:c r="J133" s="339"/>
      <x:c r="K133" s="339"/>
      <x:c r="L133" s="339"/>
      <x:c r="M133" s="339"/>
      <x:c r="N133" s="339"/>
      <x:c r="O133" s="339"/>
      <x:c r="P133" s="339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  <x:c r="BG133"/>
      <x:c r="BH133"/>
      <x:c r="BI133"/>
      <x:c r="BJ133"/>
      <x:c r="BK133"/>
      <x:c r="BL133"/>
      <x:c r="BM133"/>
      <x:c r="BN133"/>
      <x:c r="BO133"/>
      <x:c r="BP133"/>
      <x:c r="BQ133"/>
      <x:c r="BR133"/>
      <x:c r="BS133"/>
      <x:c r="BT133"/>
      <x:c r="BU133"/>
      <x:c r="BV133"/>
      <x:c r="BW133"/>
      <x:c r="BX133"/>
      <x:c r="BY133"/>
      <x:c r="BZ133"/>
      <x:c r="CA133"/>
      <x:c r="CB133"/>
      <x:c r="CC133"/>
      <x:c r="CD133"/>
      <x:c r="CE133"/>
      <x:c r="CF133"/>
      <x:c r="CG133"/>
      <x:c r="CH133"/>
      <x:c r="CI133"/>
      <x:c r="CJ133"/>
      <x:c r="CK133"/>
      <x:c r="CL133"/>
      <x:c r="CM133"/>
      <x:c r="CN133"/>
      <x:c r="CO133"/>
      <x:c r="CP133"/>
      <x:c r="CQ133"/>
      <x:c r="CR133"/>
      <x:c r="CS133"/>
      <x:c r="CT133"/>
      <x:c r="CU133"/>
      <x:c r="CV133"/>
      <x:c r="CW133"/>
      <x:c r="CX133"/>
      <x:c r="CY133"/>
      <x:c r="CZ133"/>
      <x:c r="DA133"/>
      <x:c r="DB133"/>
      <x:c r="DC133"/>
      <x:c r="DD133"/>
      <x:c r="DE133"/>
      <x:c r="DF133"/>
      <x:c r="DG133"/>
      <x:c r="DH133"/>
      <x:c r="DI133"/>
      <x:c r="DJ133"/>
      <x:c r="DK133"/>
      <x:c r="DL133"/>
      <x:c r="DM133"/>
      <x:c r="DN133"/>
      <x:c r="DO133"/>
      <x:c r="DP133"/>
      <x:c r="DQ133"/>
      <x:c r="DR133"/>
      <x:c r="DS133"/>
      <x:c r="DT133"/>
      <x:c r="DU133"/>
      <x:c r="DV133"/>
    </x:row>
    <x:row r="134">
      <x:c r="A134" s="2070"/>
      <x:c r="B134" s="2070"/>
      <x:c r="C134" s="2070"/>
      <x:c r="D134" s="2070"/>
      <x:c r="E134" s="2070"/>
      <x:c r="F134" s="339"/>
      <x:c r="G134" s="339"/>
      <x:c r="H134" s="339"/>
      <x:c r="I134" s="339"/>
      <x:c r="J134" s="339"/>
      <x:c r="K134" s="339"/>
      <x:c r="L134" s="339"/>
      <x:c r="M134" s="339"/>
      <x:c r="N134" s="339"/>
      <x:c r="O134" s="339"/>
      <x:c r="P134" s="339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  <x:c r="BG134"/>
      <x:c r="BH134"/>
      <x:c r="BI134"/>
      <x:c r="BJ134"/>
      <x:c r="BK134"/>
      <x:c r="BL134"/>
      <x:c r="BM134"/>
      <x:c r="BN134"/>
      <x:c r="BO134"/>
      <x:c r="BP134"/>
      <x:c r="BQ134"/>
      <x:c r="BR134"/>
      <x:c r="BS134"/>
      <x:c r="BT134"/>
      <x:c r="BU134"/>
      <x:c r="BV134"/>
      <x:c r="BW134"/>
      <x:c r="BX134"/>
      <x:c r="BY134"/>
      <x:c r="BZ134"/>
      <x:c r="CA134"/>
      <x:c r="CB134"/>
      <x:c r="CC134"/>
      <x:c r="CD134"/>
      <x:c r="CE134"/>
      <x:c r="CF134"/>
      <x:c r="CG134"/>
      <x:c r="CH134"/>
      <x:c r="CI134"/>
      <x:c r="CJ134"/>
      <x:c r="CK134"/>
      <x:c r="CL134"/>
      <x:c r="CM134"/>
      <x:c r="CN134"/>
      <x:c r="CO134"/>
      <x:c r="CP134"/>
      <x:c r="CQ134"/>
      <x:c r="CR134"/>
      <x:c r="CS134"/>
      <x:c r="CT134"/>
      <x:c r="CU134"/>
      <x:c r="CV134"/>
      <x:c r="CW134"/>
      <x:c r="CX134"/>
      <x:c r="CY134"/>
      <x:c r="CZ134"/>
      <x:c r="DA134"/>
      <x:c r="DB134"/>
      <x:c r="DC134"/>
      <x:c r="DD134"/>
      <x:c r="DE134"/>
      <x:c r="DF134"/>
      <x:c r="DG134"/>
      <x:c r="DH134"/>
      <x:c r="DI134"/>
      <x:c r="DJ134"/>
      <x:c r="DK134"/>
      <x:c r="DL134"/>
      <x:c r="DM134"/>
      <x:c r="DN134"/>
      <x:c r="DO134"/>
      <x:c r="DP134"/>
      <x:c r="DQ134"/>
      <x:c r="DR134"/>
      <x:c r="DS134"/>
      <x:c r="DT134"/>
      <x:c r="DU134"/>
      <x:c r="DV134"/>
    </x:row>
    <x:row r="135">
      <x:c r="A135" s="2070"/>
      <x:c r="B135" s="2070"/>
      <x:c r="C135" s="2070"/>
      <x:c r="D135" s="2070"/>
      <x:c r="E135" s="2070"/>
      <x:c r="F135" s="339"/>
      <x:c r="G135" s="339"/>
      <x:c r="H135" s="339"/>
      <x:c r="I135" s="339"/>
      <x:c r="J135" s="339"/>
      <x:c r="K135" s="339"/>
      <x:c r="L135" s="339"/>
      <x:c r="M135" s="339"/>
      <x:c r="N135" s="339"/>
      <x:c r="O135" s="339"/>
      <x:c r="P135" s="339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/>
      <x:c r="BO135"/>
      <x:c r="BP135"/>
      <x:c r="BQ135"/>
      <x:c r="BR135"/>
      <x:c r="BS135"/>
      <x:c r="BT135"/>
      <x:c r="BU135"/>
      <x:c r="BV135"/>
      <x:c r="BW135"/>
      <x:c r="BX135"/>
      <x:c r="BY135"/>
      <x:c r="BZ135"/>
      <x:c r="CA135"/>
      <x:c r="CB135"/>
      <x:c r="CC135"/>
      <x:c r="CD135"/>
      <x:c r="CE135"/>
      <x:c r="CF135"/>
      <x:c r="CG135"/>
      <x:c r="CH135"/>
      <x:c r="CI135"/>
      <x:c r="CJ135"/>
      <x:c r="CK135"/>
      <x:c r="CL135"/>
      <x:c r="CM135"/>
      <x:c r="CN135"/>
      <x:c r="CO135"/>
      <x:c r="CP135"/>
      <x:c r="CQ135"/>
      <x:c r="CR135"/>
      <x:c r="CS135"/>
      <x:c r="CT135"/>
      <x:c r="CU135"/>
      <x:c r="CV135"/>
      <x:c r="CW135"/>
      <x:c r="CX135"/>
      <x:c r="CY135"/>
      <x:c r="CZ135"/>
      <x:c r="DA135"/>
      <x:c r="DB135"/>
      <x:c r="DC135"/>
      <x:c r="DD135"/>
      <x:c r="DE135"/>
      <x:c r="DF135"/>
      <x:c r="DG135"/>
      <x:c r="DH135"/>
      <x:c r="DI135"/>
      <x:c r="DJ135"/>
      <x:c r="DK135"/>
      <x:c r="DL135"/>
      <x:c r="DM135"/>
      <x:c r="DN135"/>
      <x:c r="DO135"/>
      <x:c r="DP135"/>
      <x:c r="DQ135"/>
      <x:c r="DR135"/>
      <x:c r="DS135"/>
      <x:c r="DT135"/>
      <x:c r="DU135"/>
      <x:c r="DV135"/>
    </x:row>
    <x:row r="136">
      <x:c r="A136" s="2070"/>
      <x:c r="B136" s="2070"/>
      <x:c r="C136" s="2070"/>
      <x:c r="D136" s="2070"/>
      <x:c r="E136" s="2070"/>
      <x:c r="F136" s="339"/>
      <x:c r="G136" s="339"/>
      <x:c r="H136" s="339"/>
      <x:c r="I136" s="339"/>
      <x:c r="J136" s="339"/>
      <x:c r="K136" s="339"/>
      <x:c r="L136" s="339"/>
      <x:c r="M136" s="339"/>
      <x:c r="N136" s="339"/>
      <x:c r="O136" s="339"/>
      <x:c r="P136" s="339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  <x:c r="BG136"/>
      <x:c r="BH136"/>
      <x:c r="BI136"/>
      <x:c r="BJ136"/>
      <x:c r="BK136"/>
      <x:c r="BL136"/>
      <x:c r="BM136"/>
      <x:c r="BN136"/>
      <x:c r="BO136"/>
      <x:c r="BP136"/>
      <x:c r="BQ136"/>
      <x:c r="BR136"/>
      <x:c r="BS136"/>
      <x:c r="BT136"/>
      <x:c r="BU136"/>
      <x:c r="BV136"/>
      <x:c r="BW136"/>
      <x:c r="BX136"/>
      <x:c r="BY136"/>
      <x:c r="BZ136"/>
      <x:c r="CA136"/>
      <x:c r="CB136"/>
      <x:c r="CC136"/>
      <x:c r="CD136"/>
      <x:c r="CE136"/>
      <x:c r="CF136"/>
      <x:c r="CG136"/>
      <x:c r="CH136"/>
      <x:c r="CI136"/>
      <x:c r="CJ136"/>
      <x:c r="CK136"/>
      <x:c r="CL136"/>
      <x:c r="CM136"/>
      <x:c r="CN136"/>
      <x:c r="CO136"/>
      <x:c r="CP136"/>
      <x:c r="CQ136"/>
      <x:c r="CR136"/>
      <x:c r="CS136"/>
      <x:c r="CT136"/>
      <x:c r="CU136"/>
      <x:c r="CV136"/>
      <x:c r="CW136"/>
      <x:c r="CX136"/>
      <x:c r="CY136"/>
      <x:c r="CZ136"/>
      <x:c r="DA136"/>
      <x:c r="DB136"/>
      <x:c r="DC136"/>
      <x:c r="DD136"/>
      <x:c r="DE136"/>
      <x:c r="DF136"/>
      <x:c r="DG136"/>
      <x:c r="DH136"/>
      <x:c r="DI136"/>
      <x:c r="DJ136"/>
      <x:c r="DK136"/>
      <x:c r="DL136"/>
      <x:c r="DM136"/>
      <x:c r="DN136"/>
      <x:c r="DO136"/>
      <x:c r="DP136"/>
      <x:c r="DQ136"/>
      <x:c r="DR136"/>
      <x:c r="DS136"/>
      <x:c r="DT136"/>
      <x:c r="DU136"/>
      <x:c r="DV136"/>
    </x:row>
    <x:row r="137">
      <x:c r="A137" s="2070"/>
      <x:c r="B137" s="2070"/>
      <x:c r="C137" s="2070"/>
      <x:c r="D137" s="2070"/>
      <x:c r="E137" s="2070"/>
      <x:c r="F137" s="339"/>
      <x:c r="G137" s="339"/>
      <x:c r="H137" s="339"/>
      <x:c r="I137" s="339"/>
      <x:c r="J137" s="339"/>
      <x:c r="K137" s="339"/>
      <x:c r="L137" s="339"/>
      <x:c r="M137" s="339"/>
      <x:c r="N137" s="339"/>
      <x:c r="O137" s="339"/>
      <x:c r="P137" s="339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/>
      <x:c r="BG137"/>
      <x:c r="BH137"/>
      <x:c r="BI137"/>
      <x:c r="BJ137"/>
      <x:c r="BK137"/>
      <x:c r="BL137"/>
      <x:c r="BM137"/>
      <x:c r="BN137"/>
      <x:c r="BO137"/>
      <x:c r="BP137"/>
      <x:c r="BQ137"/>
      <x:c r="BR137"/>
      <x:c r="BS137"/>
      <x:c r="BT137"/>
      <x:c r="BU137"/>
      <x:c r="BV137"/>
      <x:c r="BW137"/>
      <x:c r="BX137"/>
      <x:c r="BY137"/>
      <x:c r="BZ137"/>
      <x:c r="CA137"/>
      <x:c r="CB137"/>
      <x:c r="CC137"/>
      <x:c r="CD137"/>
      <x:c r="CE137"/>
      <x:c r="CF137"/>
      <x:c r="CG137"/>
      <x:c r="CH137"/>
      <x:c r="CI137"/>
      <x:c r="CJ137"/>
      <x:c r="CK137"/>
      <x:c r="CL137"/>
      <x:c r="CM137"/>
      <x:c r="CN137"/>
      <x:c r="CO137"/>
      <x:c r="CP137"/>
      <x:c r="CQ137"/>
      <x:c r="CR137"/>
      <x:c r="CS137"/>
      <x:c r="CT137"/>
      <x:c r="CU137"/>
      <x:c r="CV137"/>
      <x:c r="CW137"/>
      <x:c r="CX137"/>
      <x:c r="CY137"/>
      <x:c r="CZ137"/>
      <x:c r="DA137"/>
      <x:c r="DB137"/>
      <x:c r="DC137"/>
      <x:c r="DD137"/>
      <x:c r="DE137"/>
      <x:c r="DF137"/>
      <x:c r="DG137"/>
      <x:c r="DH137"/>
      <x:c r="DI137"/>
      <x:c r="DJ137"/>
      <x:c r="DK137"/>
      <x:c r="DL137"/>
      <x:c r="DM137"/>
      <x:c r="DN137"/>
      <x:c r="DO137"/>
      <x:c r="DP137"/>
      <x:c r="DQ137"/>
      <x:c r="DR137"/>
      <x:c r="DS137"/>
      <x:c r="DT137"/>
      <x:c r="DU137"/>
      <x:c r="DV137"/>
    </x:row>
    <x:row r="138">
      <x:c r="A138" s="2070"/>
      <x:c r="B138" s="2070"/>
      <x:c r="C138" s="2070"/>
      <x:c r="D138" s="2070"/>
      <x:c r="E138" s="2070"/>
      <x:c r="F138" s="339"/>
      <x:c r="G138" s="339"/>
      <x:c r="H138" s="339"/>
      <x:c r="I138" s="339"/>
      <x:c r="J138" s="339"/>
      <x:c r="K138" s="339"/>
      <x:c r="L138" s="339"/>
      <x:c r="M138" s="339"/>
      <x:c r="N138" s="339"/>
      <x:c r="O138" s="339"/>
      <x:c r="P138" s="339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/>
      <x:c r="BU138"/>
      <x:c r="BV138"/>
      <x:c r="BW138"/>
      <x:c r="BX138"/>
      <x:c r="BY138"/>
      <x:c r="BZ138"/>
      <x:c r="CA138"/>
      <x:c r="CB138"/>
      <x:c r="CC138"/>
      <x:c r="CD138"/>
      <x:c r="CE138"/>
      <x:c r="CF138"/>
      <x:c r="CG138"/>
      <x:c r="CH138"/>
      <x:c r="CI138"/>
      <x:c r="CJ138"/>
      <x:c r="CK138"/>
      <x:c r="CL138"/>
      <x:c r="CM138"/>
      <x:c r="CN138"/>
      <x:c r="CO138"/>
      <x:c r="CP138"/>
      <x:c r="CQ138"/>
      <x:c r="CR138"/>
      <x:c r="CS138"/>
      <x:c r="CT138"/>
      <x:c r="CU138"/>
      <x:c r="CV138"/>
      <x:c r="CW138"/>
      <x:c r="CX138"/>
      <x:c r="CY138"/>
      <x:c r="CZ138"/>
      <x:c r="DA138"/>
      <x:c r="DB138"/>
      <x:c r="DC138"/>
      <x:c r="DD138"/>
      <x:c r="DE138"/>
      <x:c r="DF138"/>
      <x:c r="DG138"/>
      <x:c r="DH138"/>
      <x:c r="DI138"/>
      <x:c r="DJ138"/>
      <x:c r="DK138"/>
      <x:c r="DL138"/>
      <x:c r="DM138"/>
      <x:c r="DN138"/>
      <x:c r="DO138"/>
      <x:c r="DP138"/>
      <x:c r="DQ138"/>
      <x:c r="DR138"/>
      <x:c r="DS138"/>
      <x:c r="DT138"/>
      <x:c r="DU138"/>
      <x:c r="DV138"/>
    </x:row>
    <x:row r="139">
      <x:c r="A139" s="149"/>
      <x:c r="B139" s="149"/>
      <x:c r="C139" s="149"/>
      <x:c r="D139" s="2149"/>
      <x:c r="E139" s="2149"/>
      <x:c r="F139" s="2149"/>
      <x:c r="G139" s="149"/>
      <x:c r="H139" s="149"/>
      <x:c r="I139" s="149"/>
      <x:c r="J139" s="149"/>
      <x:c r="K139" s="149"/>
      <x:c r="L139" s="149"/>
      <x:c r="M139" s="149"/>
      <x:c r="N139" s="149"/>
      <x:c r="O139" s="149"/>
      <x:c r="P139" s="1589"/>
      <x:c r="Q139" s="149"/>
      <x:c r="R139" s="149" t="n">
        <x:v>15.555555555555555</x:v>
      </x:c>
      <x:c r="S139" s="149" t="n">
        <x:v>0.024691358024691357</x:v>
      </x:c>
      <x:c r="T139" s="1588" t="n">
        <x:v>58.79037974683561</x:v>
      </x:c>
      <x:c r="U139" s="149"/>
      <x:c r="V139" s="149"/>
      <x:c r="W139" s="149"/>
      <x:c r="X139" s="149"/>
      <x:c r="Y139" s="149"/>
      <x:c r="Z139" s="149"/>
      <x:c r="AA139" s="149"/>
      <x:c r="AB139" s="149"/>
      <x:c r="AC139" s="149"/>
      <x:c r="AD139" s="149"/>
      <x:c r="AE139" s="149"/>
      <x:c r="AF139" s="149"/>
      <x:c r="AG139" s="149"/>
      <x:c r="AH139" s="149"/>
      <x:c r="AI139" s="149"/>
      <x:c r="AJ139" s="149"/>
      <x:c r="AK139" s="149"/>
      <x:c r="AL139" s="149"/>
      <x:c r="AM139" s="149"/>
      <x:c r="AN139" s="149"/>
      <x:c r="AO139" s="149"/>
      <x:c r="AP139" s="149"/>
      <x:c r="AQ139" s="149"/>
      <x:c r="AR139" s="149"/>
      <x:c r="AS139" s="149"/>
      <x:c r="AT139" s="149"/>
      <x:c r="AU139" s="149"/>
      <x:c r="AV139" s="149"/>
      <x:c r="AW139" s="149"/>
      <x:c r="AX139" s="144"/>
      <x:c r="AY139" s="144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/>
      <x:c r="BU139"/>
      <x:c r="BV139"/>
      <x:c r="BW139"/>
      <x:c r="BX139"/>
      <x:c r="BY139"/>
      <x:c r="BZ139"/>
      <x:c r="CA139"/>
      <x:c r="CB139"/>
      <x:c r="CC139"/>
      <x:c r="CD139"/>
      <x:c r="CE139"/>
      <x:c r="CF139"/>
      <x:c r="CG139"/>
      <x:c r="CH139"/>
      <x:c r="CI139"/>
      <x:c r="CJ139"/>
      <x:c r="CK139"/>
      <x:c r="CL139"/>
      <x:c r="CM139"/>
      <x:c r="CN139"/>
      <x:c r="CO139"/>
      <x:c r="CP139"/>
      <x:c r="CQ139"/>
      <x:c r="CR139"/>
      <x:c r="CS139"/>
      <x:c r="CT139"/>
      <x:c r="CU139"/>
      <x:c r="CV139"/>
      <x:c r="CW139"/>
      <x:c r="CX139"/>
      <x:c r="CY139"/>
      <x:c r="CZ139"/>
      <x:c r="DA139"/>
      <x:c r="DB139"/>
      <x:c r="DC139"/>
      <x:c r="DD139"/>
      <x:c r="DE139"/>
      <x:c r="DF139"/>
      <x:c r="DG139"/>
      <x:c r="DH139"/>
      <x:c r="DI139"/>
      <x:c r="DJ139"/>
      <x:c r="DK139"/>
      <x:c r="DL139"/>
      <x:c r="DM139"/>
      <x:c r="DN139"/>
      <x:c r="DO139"/>
      <x:c r="DP139"/>
      <x:c r="DQ139"/>
      <x:c r="DR139"/>
      <x:c r="DS139"/>
      <x:c r="DT139"/>
      <x:c r="DU139"/>
      <x:c r="DV139"/>
    </x:row>
    <x:row r="140" ht="26.25">
      <x:c r="A140" s="3076" t="str">
        <x:v>TABLA API MPMS 11.1 EDICION 2004</x:v>
      </x:c>
      <x:c r="B140" s="3076"/>
      <x:c r="C140" s="3076"/>
      <x:c r="D140" s="3076"/>
      <x:c r="E140" s="3076"/>
      <x:c r="F140" s="3076"/>
      <x:c r="G140" s="3076"/>
      <x:c r="H140" s="149"/>
      <x:c r="I140" s="1209"/>
      <x:c r="J140" s="149" t="n">
        <x:v>0</x:v>
      </x:c>
      <x:c r="K140" s="149" t="n">
        <x:v>7</x:v>
      </x:c>
      <x:c r="L140" s="149"/>
      <x:c r="M140" s="149"/>
      <x:c r="N140" s="149"/>
      <x:c r="O140" s="149"/>
      <x:c r="P140" s="1589" t="n">
        <x:v>7.438081</x:v>
      </x:c>
      <x:c r="Q140" s="149"/>
      <x:c r="R140" s="1589" t="n">
        <x:v>15</x:v>
      </x:c>
      <x:c r="S140" s="149" t="n">
        <x:v>0.023809523809523808</x:v>
      </x:c>
      <x:c r="T140" s="1588" t="n">
        <x:v>57.834634146341585</x:v>
      </x:c>
      <x:c r="U140" s="149" t="n">
        <x:v>-0.9557456004940263</x:v>
      </x:c>
      <x:c r="V140" s="149"/>
      <x:c r="W140" s="149"/>
      <x:c r="X140" s="149"/>
      <x:c r="Y140" s="149"/>
      <x:c r="Z140" s="149"/>
      <x:c r="AA140" s="149"/>
      <x:c r="AB140" s="149"/>
      <x:c r="AC140" s="149"/>
      <x:c r="AD140" s="149"/>
      <x:c r="AE140" s="149"/>
      <x:c r="AF140" s="149"/>
      <x:c r="AG140" s="149"/>
      <x:c r="AH140" s="149"/>
      <x:c r="AI140" s="149"/>
      <x:c r="AJ140" s="149"/>
      <x:c r="AK140" s="149"/>
      <x:c r="AL140" s="149"/>
      <x:c r="AM140" s="149"/>
      <x:c r="AN140" s="149"/>
      <x:c r="AO140" s="149"/>
      <x:c r="AP140" s="149"/>
      <x:c r="AQ140" s="149"/>
      <x:c r="AR140" s="149"/>
      <x:c r="AS140" s="149"/>
      <x:c r="AT140" s="149"/>
      <x:c r="AU140" s="149"/>
      <x:c r="AV140" s="149"/>
      <x:c r="AW140" s="149"/>
      <x:c r="AX140" s="144"/>
      <x:c r="AY140" s="144"/>
      <x:c r="AZ140"/>
      <x:c r="BA140"/>
      <x:c r="BB140"/>
      <x:c r="BC140"/>
      <x:c r="BD140"/>
      <x:c r="BE140"/>
      <x:c r="BF140"/>
      <x:c r="BG140"/>
      <x:c r="BH140"/>
      <x:c r="BI140"/>
      <x:c r="BJ140"/>
      <x:c r="BK140"/>
      <x:c r="BL140"/>
      <x:c r="BM140"/>
      <x:c r="BN140"/>
      <x:c r="BO140"/>
      <x:c r="BP140"/>
      <x:c r="BQ140"/>
      <x:c r="BR140"/>
      <x:c r="BS140"/>
      <x:c r="BT140"/>
      <x:c r="BU140"/>
      <x:c r="BV140"/>
      <x:c r="BW140"/>
      <x:c r="BX140"/>
      <x:c r="BY140"/>
      <x:c r="BZ140"/>
      <x:c r="CA140"/>
      <x:c r="CB140"/>
      <x:c r="CC140"/>
      <x:c r="CD140"/>
      <x:c r="CE140"/>
      <x:c r="CF140"/>
      <x:c r="CG140"/>
      <x:c r="CH140"/>
      <x:c r="CI140"/>
      <x:c r="CJ140"/>
      <x:c r="CK140"/>
      <x:c r="CL140"/>
      <x:c r="CM140"/>
      <x:c r="CN140"/>
      <x:c r="CO140"/>
      <x:c r="CP140"/>
      <x:c r="CQ140"/>
      <x:c r="CR140"/>
      <x:c r="CS140"/>
      <x:c r="CT140"/>
      <x:c r="CU140"/>
      <x:c r="CV140"/>
      <x:c r="CW140"/>
      <x:c r="CX140"/>
      <x:c r="CY140"/>
      <x:c r="CZ140"/>
      <x:c r="DA140"/>
      <x:c r="DB140"/>
      <x:c r="DC140"/>
      <x:c r="DD140"/>
      <x:c r="DE140"/>
      <x:c r="DF140"/>
      <x:c r="DG140"/>
      <x:c r="DH140"/>
      <x:c r="DI140"/>
      <x:c r="DJ140"/>
      <x:c r="DK140"/>
      <x:c r="DL140"/>
      <x:c r="DM140"/>
      <x:c r="DN140"/>
      <x:c r="DO140"/>
      <x:c r="DP140"/>
      <x:c r="DQ140"/>
      <x:c r="DR140"/>
      <x:c r="DS140"/>
      <x:c r="DT140"/>
      <x:c r="DU140"/>
      <x:c r="DV140"/>
    </x:row>
    <x:row r="141" ht="15.75">
      <x:c r="A141" s="149"/>
      <x:c r="B141" s="149"/>
      <x:c r="C141" s="149"/>
      <x:c r="D141" s="149"/>
      <x:c r="E141" s="149"/>
      <x:c r="F141" s="149"/>
      <x:c r="G141" s="149"/>
      <x:c r="H141" s="149"/>
      <x:c r="I141" s="1209"/>
      <x:c r="J141" s="149"/>
      <x:c r="K141" s="149" t="n">
        <x:v>8</x:v>
      </x:c>
      <x:c r="L141" s="149"/>
      <x:c r="M141" s="149"/>
      <x:c r="N141" s="149"/>
      <x:c r="O141" s="149"/>
      <x:c r="P141" s="1589" t="n">
        <x:v>-3.536296</x:v>
      </x:c>
      <x:c r="Q141" s="149"/>
      <x:c r="R141" s="149"/>
      <x:c r="S141" s="149"/>
      <x:c r="T141" s="149"/>
      <x:c r="U141" s="149"/>
      <x:c r="V141" s="149"/>
      <x:c r="W141" s="149"/>
      <x:c r="X141" s="149"/>
      <x:c r="Y141" s="149"/>
      <x:c r="Z141" s="149"/>
      <x:c r="AA141" s="149"/>
      <x:c r="AB141" s="149"/>
      <x:c r="AC141" s="149"/>
      <x:c r="AD141" s="149"/>
      <x:c r="AE141" s="149"/>
      <x:c r="AF141" s="149"/>
      <x:c r="AG141" s="149"/>
      <x:c r="AH141" s="149"/>
      <x:c r="AI141" s="149"/>
      <x:c r="AJ141" s="149"/>
      <x:c r="AK141" s="149"/>
      <x:c r="AL141" s="149"/>
      <x:c r="AM141" s="149"/>
      <x:c r="AN141" s="149"/>
      <x:c r="AO141" s="149"/>
      <x:c r="AP141" s="149"/>
      <x:c r="AQ141" s="149"/>
      <x:c r="AR141" s="149"/>
      <x:c r="AS141" s="149"/>
      <x:c r="AT141" s="149"/>
      <x:c r="AU141" s="149"/>
      <x:c r="AV141" s="149"/>
      <x:c r="AW141" s="149"/>
      <x:c r="AX141" s="144"/>
      <x:c r="AY141" s="144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/>
      <x:c r="BU141"/>
      <x:c r="BV141"/>
      <x:c r="BW141"/>
      <x:c r="BX141"/>
      <x:c r="BY141"/>
      <x:c r="BZ141"/>
      <x:c r="CA141"/>
      <x:c r="CB141"/>
      <x:c r="CC141"/>
      <x:c r="CD141"/>
      <x:c r="CE141"/>
      <x:c r="CF141"/>
      <x:c r="CG141"/>
      <x:c r="CH141"/>
      <x:c r="CI141"/>
      <x:c r="CJ141"/>
      <x:c r="CK141"/>
      <x:c r="CL141"/>
      <x:c r="CM141"/>
      <x:c r="CN141"/>
      <x:c r="CO141"/>
      <x:c r="CP141"/>
      <x:c r="CQ141"/>
      <x:c r="CR141"/>
      <x:c r="CS141"/>
      <x:c r="CT141"/>
      <x:c r="CU141"/>
      <x:c r="CV141"/>
      <x:c r="CW141"/>
      <x:c r="CX141"/>
      <x:c r="CY141"/>
      <x:c r="CZ141"/>
      <x:c r="DA141"/>
      <x:c r="DB141"/>
      <x:c r="DC141"/>
      <x:c r="DD141"/>
      <x:c r="DE141"/>
      <x:c r="DF141"/>
      <x:c r="DG141"/>
      <x:c r="DH141"/>
      <x:c r="DI141"/>
      <x:c r="DJ141"/>
      <x:c r="DK141"/>
      <x:c r="DL141"/>
      <x:c r="DM141"/>
      <x:c r="DN141"/>
      <x:c r="DO141"/>
      <x:c r="DP141"/>
      <x:c r="DQ141"/>
      <x:c r="DR141"/>
      <x:c r="DS141"/>
      <x:c r="DT141"/>
      <x:c r="DU141"/>
      <x:c r="DV141"/>
    </x:row>
    <x:row r="142" ht="24.75">
      <x:c r="A142" s="149"/>
      <x:c r="B142" s="2150" t="str">
        <x:v>INPUT TABLE=</x:v>
      </x:c>
      <x:c r="C142" s="1375"/>
      <x:c r="D142" s="1375"/>
      <x:c r="E142" s="318" t="str">
        <x:v>6B</x:v>
      </x:c>
      <x:c r="F142" s="319" t="str">
        <x:v>Base Temp</x:v>
      </x:c>
      <x:c r="G142" s="320" t="n">
        <x:v>60</x:v>
      </x:c>
      <x:c r="H142" s="149"/>
      <x:c r="I142" s="1209"/>
      <x:c r="J142" s="1590" t="str">
        <x:v>6B</x:v>
      </x:c>
      <x:c r="K142" s="1209" t="str">
        <x:v>p60</x:v>
      </x:c>
      <x:c r="L142" s="1209"/>
      <x:c r="M142" s="1209"/>
      <x:c r="N142" s="1209"/>
      <x:c r="O142" s="1209"/>
      <x:c r="P142" s="1379"/>
      <x:c r="Q142" s="149"/>
      <x:c r="R142" s="1209"/>
      <x:c r="S142" s="1209" t="str">
        <x:v>ALPHA 60</x:v>
      </x:c>
      <x:c r="T142" s="149"/>
      <x:c r="U142" s="149"/>
      <x:c r="V142" s="149"/>
      <x:c r="W142" s="149"/>
      <x:c r="X142" s="149"/>
      <x:c r="Y142" s="1209" t="str">
        <x:v>D a</x:v>
      </x:c>
      <x:c r="Z142" s="149"/>
      <x:c r="AA142" s="149"/>
      <x:c r="AB142" s="149"/>
      <x:c r="AC142" s="149"/>
      <x:c r="AD142" s="1209" t="str">
        <x:v>Delta Rho 60</x:v>
      </x:c>
      <x:c r="AE142" s="1209"/>
      <x:c r="AF142" s="149"/>
      <x:c r="AG142" s="149"/>
      <x:c r="AH142" s="149"/>
      <x:c r="AI142" s="149"/>
      <x:c r="AJ142" s="149"/>
      <x:c r="AK142" s="149"/>
      <x:c r="AL142" s="149"/>
      <x:c r="AM142" s="149"/>
      <x:c r="AN142" s="149"/>
      <x:c r="AO142" s="149"/>
      <x:c r="AP142" s="149"/>
      <x:c r="AQ142" s="1209"/>
      <x:c r="AR142" s="1209"/>
      <x:c r="AS142" s="149"/>
      <x:c r="AT142" s="149"/>
      <x:c r="AU142" s="149"/>
      <x:c r="AV142" s="149"/>
      <x:c r="AW142" s="149"/>
      <x:c r="AX142" s="144"/>
      <x:c r="AY142" s="144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/>
      <x:c r="BU142"/>
      <x:c r="BV142"/>
      <x:c r="BW142"/>
      <x:c r="BX142"/>
      <x:c r="BY142"/>
      <x:c r="BZ142"/>
      <x:c r="CA142"/>
      <x:c r="CB142"/>
      <x:c r="CC142"/>
      <x:c r="CD142"/>
      <x:c r="CE142"/>
      <x:c r="CF142"/>
      <x:c r="CG142"/>
      <x:c r="CH142"/>
      <x:c r="CI142"/>
      <x:c r="CJ142"/>
      <x:c r="CK142"/>
      <x:c r="CL142"/>
      <x:c r="CM142"/>
      <x:c r="CN142"/>
      <x:c r="CO142"/>
      <x:c r="CP142"/>
      <x:c r="CQ142"/>
      <x:c r="CR142"/>
      <x:c r="CS142"/>
      <x:c r="CT142"/>
      <x:c r="CU142"/>
      <x:c r="CV142"/>
      <x:c r="CW142"/>
      <x:c r="CX142"/>
      <x:c r="CY142"/>
      <x:c r="CZ142"/>
      <x:c r="DA142"/>
      <x:c r="DB142"/>
      <x:c r="DC142"/>
      <x:c r="DD142"/>
      <x:c r="DE142"/>
      <x:c r="DF142"/>
      <x:c r="DG142"/>
      <x:c r="DH142"/>
      <x:c r="DI142"/>
      <x:c r="DJ142"/>
      <x:c r="DK142"/>
      <x:c r="DL142"/>
      <x:c r="DM142"/>
      <x:c r="DN142"/>
      <x:c r="DO142"/>
      <x:c r="DP142"/>
      <x:c r="DQ142"/>
      <x:c r="DR142"/>
      <x:c r="DS142"/>
      <x:c r="DT142"/>
      <x:c r="DU142"/>
      <x:c r="DV142"/>
    </x:row>
    <x:row r="143" ht="24.75">
      <x:c r="A143" s="149"/>
      <x:c r="B143" s="2151"/>
      <x:c r="C143" s="149"/>
      <x:c r="D143" s="149"/>
      <x:c r="E143" s="149"/>
      <x:c r="F143" s="149"/>
      <x:c r="G143" s="1376"/>
      <x:c r="H143" s="149"/>
      <x:c r="I143" s="2152"/>
      <x:c r="J143" s="1209"/>
      <x:c r="K143" s="1209" t="str">
        <x:v>Rho60</x:v>
      </x:c>
      <x:c r="L143" s="1209"/>
      <x:c r="M143" s="1209" t="str">
        <x:v>K0</x:v>
      </x:c>
      <x:c r="N143" s="1209" t="str">
        <x:v>K1</x:v>
      </x:c>
      <x:c r="O143" s="1209" t="str">
        <x:v>K2</x:v>
      </x:c>
      <x:c r="P143" s="1209" t="str">
        <x:v>A</x:v>
      </x:c>
      <x:c r="Q143" s="1209" t="str">
        <x:v>B</x:v>
      </x:c>
      <x:c r="R143" s="1209" t="str">
        <x:v>Rho60*</x:v>
      </x:c>
      <x:c r="S143" s="1209" t="str">
        <x:v>a60</x:v>
      </x:c>
      <x:c r="T143" s="2153" t="str">
        <x:v>tc,90</x:v>
      </x:c>
      <x:c r="U143" s="2153" t="str">
        <x:v>r</x:v>
      </x:c>
      <x:c r="V143" s="2154" t="str">
        <x:v>t*</x:v>
      </x:c>
      <x:c r="W143" s="1209" t="str">
        <x:v>At</x:v>
      </x:c>
      <x:c r="X143" s="1209" t="str">
        <x:v>CTL</x:v>
      </x:c>
      <x:c r="Y143" s="1209" t="str">
        <x:v>d_alpha</x:v>
      </x:c>
      <x:c r="Z143" s="1209" t="str">
        <x:v>FP</x:v>
      </x:c>
      <x:c r="AA143" s="1209" t="str">
        <x:v>CPL</x:v>
      </x:c>
      <x:c r="AB143" s="1209" t="str">
        <x:v>CTPL</x:v>
      </x:c>
      <x:c r="AC143" s="1209" t="str">
        <x:v>Rho60 x Ctpl</x:v>
      </x:c>
      <x:c r="AD143" s="1209" t="str">
        <x:v>SP0</x:v>
      </x:c>
      <x:c r="AE143" s="1209" t="str">
        <x:v>E</x:v>
      </x:c>
      <x:c r="AF143" s="1209" t="str">
        <x:v>Dt</x:v>
      </x:c>
      <x:c r="AG143" s="1209" t="str">
        <x:v>Dp</x:v>
      </x:c>
      <x:c r="AH143" s="1209" t="str">
        <x:v>Delta Rho m</x:v>
      </x:c>
      <x:c r="AI143" s="2155" t="str">
        <x:v>Rho 60 m+1</x:v>
      </x:c>
      <x:c r="AJ143" s="1209" t="str">
        <x:v>A</x:v>
      </x:c>
      <x:c r="AK143" s="1209" t="str">
        <x:v>B</x:v>
      </x:c>
      <x:c r="AL143" s="1209" t="str">
        <x:v>Rho60*</x:v>
      </x:c>
      <x:c r="AM143" s="1377" t="str">
        <x:v>a60</x:v>
      </x:c>
      <x:c r="AN143" s="1377" t="str">
        <x:v>CTL</x:v>
      </x:c>
      <x:c r="AO143" s="1377" t="str">
        <x:v>d_alpha</x:v>
      </x:c>
      <x:c r="AP143" s="1377" t="str">
        <x:v>FP</x:v>
      </x:c>
      <x:c r="AQ143" s="1377" t="str">
        <x:v>CPL</x:v>
      </x:c>
      <x:c r="AR143" s="1377" t="str">
        <x:v>CTPL</x:v>
      </x:c>
      <x:c r="AS143" s="1377" t="str">
        <x:v>Delta t, ºF</x:v>
      </x:c>
      <x:c r="AT143" s="1377" t="str">
        <x:v>CTL</x:v>
      </x:c>
      <x:c r="AU143" s="1377" t="str">
        <x:v>FP</x:v>
      </x:c>
      <x:c r="AV143" s="1377" t="str">
        <x:v>PRESSURE</x:v>
      </x:c>
      <x:c r="AW143" s="1377" t="str">
        <x:v>CPL</x:v>
      </x:c>
      <x:c r="AX143" s="1377" t="str">
        <x:v>CTPL</x:v>
      </x:c>
      <x:c r="AY143" s="1377" t="str">
        <x:v>Rho60 x Ctpl</x:v>
      </x:c>
      <x:c r="AZ143"/>
      <x:c r="BA143"/>
      <x:c r="BB143"/>
      <x:c r="BC143"/>
      <x:c r="BD143"/>
      <x:c r="BE143"/>
      <x:c r="BF143"/>
      <x:c r="BG143"/>
      <x:c r="BH143"/>
      <x:c r="BI143"/>
      <x:c r="BJ143"/>
      <x:c r="BK143"/>
      <x:c r="BL143"/>
      <x:c r="BM143"/>
      <x:c r="BN143"/>
      <x:c r="BO143"/>
      <x:c r="BP143"/>
      <x:c r="BQ143"/>
      <x:c r="BR143"/>
      <x:c r="BS143"/>
      <x:c r="BT143"/>
      <x:c r="BU143"/>
      <x:c r="BV143"/>
      <x:c r="BW143"/>
      <x:c r="BX143"/>
      <x:c r="BY143"/>
      <x:c r="BZ143"/>
      <x:c r="CA143"/>
      <x:c r="CB143"/>
      <x:c r="CC143"/>
      <x:c r="CD143"/>
      <x:c r="CE143"/>
      <x:c r="CF143"/>
      <x:c r="CG143"/>
      <x:c r="CH143"/>
      <x:c r="CI143"/>
      <x:c r="CJ143"/>
      <x:c r="CK143"/>
      <x:c r="CL143"/>
      <x:c r="CM143"/>
      <x:c r="CN143"/>
      <x:c r="CO143"/>
      <x:c r="CP143"/>
      <x:c r="CQ143"/>
      <x:c r="CR143"/>
      <x:c r="CS143"/>
      <x:c r="CT143"/>
      <x:c r="CU143"/>
      <x:c r="CV143"/>
      <x:c r="CW143"/>
      <x:c r="CX143"/>
      <x:c r="CY143"/>
      <x:c r="CZ143"/>
      <x:c r="DA143"/>
      <x:c r="DB143"/>
      <x:c r="DC143"/>
      <x:c r="DD143"/>
      <x:c r="DE143"/>
      <x:c r="DF143"/>
      <x:c r="DG143"/>
      <x:c r="DH143"/>
      <x:c r="DI143"/>
      <x:c r="DJ143"/>
      <x:c r="DK143"/>
      <x:c r="DL143"/>
      <x:c r="DM143"/>
      <x:c r="DN143"/>
      <x:c r="DO143"/>
      <x:c r="DP143"/>
      <x:c r="DQ143"/>
      <x:c r="DR143"/>
      <x:c r="DS143"/>
      <x:c r="DT143"/>
      <x:c r="DU143"/>
      <x:c r="DV143"/>
    </x:row>
    <x:row r="144" ht="24.75">
      <x:c r="A144" s="149"/>
      <x:c r="B144" s="2151" t="str">
        <x:v>INPUT OBSERVED API=</x:v>
      </x:c>
      <x:c r="C144" s="149"/>
      <x:c r="D144" s="149"/>
      <x:c r="E144" s="321" t="n">
        <x:v>34.9</x:v>
      </x:c>
      <x:c r="F144" s="1378"/>
      <x:c r="G144" s="1376"/>
      <x:c r="H144" s="149"/>
      <x:c r="I144" s="2156" t="str">
        <x:v>TABLA 5A</x:v>
      </x:c>
      <x:c r="J144" s="1591" t="n">
        <x:v>2</x:v>
      </x:c>
      <x:c r="K144" s="2157" t="n">
        <x:v>849.5238221153845</x:v>
      </x:c>
      <x:c r="L144" s="1379" t="n">
        <x:v>15.555555555555555</x:v>
      </x:c>
      <x:c r="M144" s="1379" t="n">
        <x:v>103.872</x:v>
      </x:c>
      <x:c r="N144" s="1379" t="n">
        <x:v>0.2701</x:v>
      </x:c>
      <x:c r="O144" s="1379" t="n">
        <x:v>0</x:v>
      </x:c>
      <x:c r="P144" s="1588" t="n">
        <x:v>9.894950197419696e-7</x:v>
      </x:c>
      <x:c r="Q144" s="1369" t="n">
        <x:v>4.209017310984003</x:v>
      </x:c>
      <x:c r="R144" s="2158" t="n">
        <x:v>849.524662712556</x:v>
      </x:c>
      <x:c r="S144" s="1588" t="n">
        <x:v>0.00046187091021803676</x:v>
      </x:c>
      <x:c r="T144" s="2159" t="n">
        <x:v>15.555555555555555</x:v>
      </x:c>
      <x:c r="U144" s="2160" t="n">
        <x:v>0.024691358024691357</x:v>
      </x:c>
      <x:c r="V144" s="149" t="n">
        <x:v>60.0068748977356</x:v>
      </x:c>
      <x:c r="W144" s="1588" t="n">
        <x:v>1.2164951508999877</x:v>
      </x:c>
      <x:c r="X144" s="1588" t="n">
        <x:v>0.999438038829512</x:v>
      </x:c>
      <x:c r="Y144" s="2161" t="n">
        <x:v>1.3</x:v>
      </x:c>
      <x:c r="Z144" s="1588" t="n">
        <x:v>0.49999327805995286</x:v>
      </x:c>
      <x:c r="AA144" s="1369" t="n">
        <x:v>1</x:v>
      </x:c>
      <x:c r="AB144" s="1588" t="n">
        <x:v>0.999438038829512</x:v>
      </x:c>
      <x:c r="AC144" s="1588" t="n">
        <x:v>849.0464227139511</x:v>
      </x:c>
      <x:c r="AD144" s="1588" t="n">
        <x:v>0.47739940143344484</x:v>
      </x:c>
      <x:c r="AE144" s="1588" t="n">
        <x:v>0.47766783220754405</x:v>
      </x:c>
      <x:c r="AF144" s="1588" t="n">
        <x:v>0</x:v>
      </x:c>
      <x:c r="AG144" s="2161" t="n">
        <x:v>0</x:v>
      </x:c>
      <x:c r="AH144" s="1588" t="n">
        <x:v>0.47766783220754405</x:v>
      </x:c>
      <x:c r="AI144" s="2162" t="n">
        <x:v>850.0014899475921</x:v>
      </x:c>
      <x:c r="AJ144" s="1588" t="n">
        <x:v>9.883832166658776e-7</x:v>
      </x:c>
      <x:c r="AK144" s="1369" t="n">
        <x:v>4.210259401622664</x:v>
      </x:c>
      <x:c r="AL144" s="2158" t="n">
        <x:v>850.0023300723824</x:v>
      </x:c>
      <x:c r="AM144" s="1588"/>
      <x:c r="AN144" s="1369"/>
      <x:c r="AO144" s="1588"/>
      <x:c r="AP144" s="1588"/>
      <x:c r="AQ144" s="1588"/>
      <x:c r="AR144" s="1588"/>
      <x:c r="AS144" s="1588"/>
      <x:c r="AT144" s="2161"/>
      <x:c r="AU144" s="1588"/>
      <x:c r="AV144" s="1588"/>
      <x:c r="AW144" s="1385"/>
      <x:c r="AX144" s="144"/>
      <x:c r="AY144" s="144"/>
      <x:c r="AZ144"/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/>
      <x:c r="BO144"/>
      <x:c r="BP144"/>
      <x:c r="BQ144"/>
      <x:c r="BR144"/>
      <x:c r="BS144"/>
      <x:c r="BT144"/>
      <x:c r="BU144"/>
      <x:c r="BV144"/>
      <x:c r="BW144"/>
      <x:c r="BX144"/>
      <x:c r="BY144"/>
      <x:c r="BZ144"/>
      <x:c r="CA144"/>
      <x:c r="CB144"/>
      <x:c r="CC144"/>
      <x:c r="CD144"/>
      <x:c r="CE144"/>
      <x:c r="CF144"/>
      <x:c r="CG144"/>
      <x:c r="CH144"/>
      <x:c r="CI144"/>
      <x:c r="CJ144"/>
      <x:c r="CK144"/>
      <x:c r="CL144"/>
      <x:c r="CM144"/>
      <x:c r="CN144"/>
      <x:c r="CO144"/>
      <x:c r="CP144"/>
      <x:c r="CQ144"/>
      <x:c r="CR144"/>
      <x:c r="CS144"/>
      <x:c r="CT144"/>
      <x:c r="CU144"/>
      <x:c r="CV144"/>
      <x:c r="CW144"/>
      <x:c r="CX144"/>
      <x:c r="CY144"/>
      <x:c r="CZ144"/>
      <x:c r="DA144"/>
      <x:c r="DB144"/>
      <x:c r="DC144"/>
      <x:c r="DD144"/>
      <x:c r="DE144"/>
      <x:c r="DF144"/>
      <x:c r="DG144"/>
      <x:c r="DH144"/>
      <x:c r="DI144"/>
      <x:c r="DJ144"/>
      <x:c r="DK144"/>
      <x:c r="DL144"/>
      <x:c r="DM144"/>
      <x:c r="DN144"/>
      <x:c r="DO144"/>
      <x:c r="DP144"/>
      <x:c r="DQ144"/>
      <x:c r="DR144"/>
      <x:c r="DS144"/>
      <x:c r="DT144"/>
      <x:c r="DU144"/>
      <x:c r="DV144"/>
    </x:row>
    <x:row r="145" ht="22.5">
      <x:c r="A145" s="149"/>
      <x:c r="B145" s="2163"/>
      <x:c r="C145" s="149"/>
      <x:c r="D145" s="149"/>
      <x:c r="E145" s="149"/>
      <x:c r="F145" s="149"/>
      <x:c r="G145" s="1376"/>
      <x:c r="H145" s="149"/>
      <x:c r="I145" s="2164" t="str">
        <x:v>0-37</x:v>
      </x:c>
      <x:c r="J145" s="1591" t="n">
        <x:v>2</x:v>
      </x:c>
      <x:c r="K145" s="2157" t="n">
        <x:v>850.0014899475921</x:v>
      </x:c>
      <x:c r="L145" s="1379" t="n">
        <x:v>15.555555555555555</x:v>
      </x:c>
      <x:c r="M145" s="1379" t="n">
        <x:v>103.872</x:v>
      </x:c>
      <x:c r="N145" s="1379" t="n">
        <x:v>0.2701</x:v>
      </x:c>
      <x:c r="O145" s="1379" t="n">
        <x:v>0</x:v>
      </x:c>
      <x:c r="P145" s="1588" t="n">
        <x:v>9.883832166658776e-7</x:v>
      </x:c>
      <x:c r="Q145" s="1369" t="n">
        <x:v>4.210259401622664</x:v>
      </x:c>
      <x:c r="R145" s="2158" t="n">
        <x:v>850.0023300723824</x:v>
      </x:c>
      <x:c r="S145" s="1588" t="n">
        <x:v>0.0004615305206517108</x:v>
      </x:c>
      <x:c r="T145" s="2159" t="n">
        <x:v>15.555555555555555</x:v>
      </x:c>
      <x:c r="U145" s="2160" t="n">
        <x:v>0.024691358024691357</x:v>
      </x:c>
      <x:c r="V145" s="149" t="n">
        <x:v>60.0068748977356</x:v>
      </x:c>
      <x:c r="W145" s="1588" t="n">
        <x:v>1.2164951508999877</x:v>
      </x:c>
      <x:c r="X145" s="1588" t="n">
        <x:v>0.9994384530552662</x:v>
      </x:c>
      <x:c r="Y145" s="2161" t="n">
        <x:v>1.3</x:v>
      </x:c>
      <x:c r="Z145" s="1588" t="n">
        <x:v>0.49926713450899557</x:v>
      </x:c>
      <x:c r="AA145" s="1369" t="n">
        <x:v>1</x:v>
      </x:c>
      <x:c r="AB145" s="1588" t="n">
        <x:v>0.999438453055266</x:v>
      </x:c>
      <x:c r="AC145" s="1588" t="n">
        <x:v>849.5241742078927</x:v>
      </x:c>
      <x:c r="AD145" s="1588" t="n">
        <x:v>-0.0003520925081375026</x:v>
      </x:c>
      <x:c r="AE145" s="1588" t="n">
        <x:v>-0.0003522903358543772</x:v>
      </x:c>
      <x:c r="AF145" s="1588" t="n">
        <x:v>0</x:v>
      </x:c>
      <x:c r="AG145" s="2161" t="n">
        <x:v>0</x:v>
      </x:c>
      <x:c r="AH145" s="1588" t="n">
        <x:v>-0.0003522903358543772</x:v>
      </x:c>
      <x:c r="AI145" s="2162" t="n">
        <x:v>850.0011376572562</x:v>
      </x:c>
      <x:c r="AJ145" s="1588" t="n">
        <x:v>9.883840359540222e-7</x:v>
      </x:c>
      <x:c r="AK145" s="1369" t="n">
        <x:v>4.210258485554011</x:v>
      </x:c>
      <x:c r="AL145" s="2158" t="n">
        <x:v>850.0019777823946</x:v>
      </x:c>
      <x:c r="AM145" s="1588"/>
      <x:c r="AN145" s="1369"/>
      <x:c r="AO145" s="1588"/>
      <x:c r="AP145" s="1588"/>
      <x:c r="AQ145" s="1588"/>
      <x:c r="AR145" s="1588"/>
      <x:c r="AS145" s="1588"/>
      <x:c r="AT145" s="2161"/>
      <x:c r="AU145" s="1588"/>
      <x:c r="AV145" s="1588"/>
      <x:c r="AW145" s="1385"/>
      <x:c r="AX145" s="144"/>
      <x:c r="AY145" s="144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/>
      <x:c r="BU145"/>
      <x:c r="BV145"/>
      <x:c r="BW145"/>
      <x:c r="BX145"/>
      <x:c r="BY145"/>
      <x:c r="BZ145"/>
      <x:c r="CA145"/>
      <x:c r="CB145"/>
      <x:c r="CC145"/>
      <x:c r="CD145"/>
      <x:c r="CE145"/>
      <x:c r="CF145"/>
      <x:c r="CG145"/>
      <x:c r="CH145"/>
      <x:c r="CI145"/>
      <x:c r="CJ145"/>
      <x:c r="CK145"/>
      <x:c r="CL145"/>
      <x:c r="CM145"/>
      <x:c r="CN145"/>
      <x:c r="CO145"/>
      <x:c r="CP145"/>
      <x:c r="CQ145"/>
      <x:c r="CR145"/>
      <x:c r="CS145"/>
      <x:c r="CT145"/>
      <x:c r="CU145"/>
      <x:c r="CV145"/>
      <x:c r="CW145"/>
      <x:c r="CX145"/>
      <x:c r="CY145"/>
      <x:c r="CZ145"/>
      <x:c r="DA145"/>
      <x:c r="DB145"/>
      <x:c r="DC145"/>
      <x:c r="DD145"/>
      <x:c r="DE145"/>
      <x:c r="DF145"/>
      <x:c r="DG145"/>
      <x:c r="DH145"/>
      <x:c r="DI145"/>
      <x:c r="DJ145"/>
      <x:c r="DK145"/>
      <x:c r="DL145"/>
      <x:c r="DM145"/>
      <x:c r="DN145"/>
      <x:c r="DO145"/>
      <x:c r="DP145"/>
      <x:c r="DQ145"/>
      <x:c r="DR145"/>
      <x:c r="DS145"/>
      <x:c r="DT145"/>
      <x:c r="DU145"/>
      <x:c r="DV145"/>
    </x:row>
    <x:row r="146" ht="22.5">
      <x:c r="A146" s="149"/>
      <x:c r="B146" s="2165" t="str">
        <x:v>INPUT OBSERVED TEMPERATURE=</x:v>
      </x:c>
      <x:c r="C146" s="149"/>
      <x:c r="D146" s="149"/>
      <x:c r="E146" s="322" t="n">
        <x:v>60</x:v>
      </x:c>
      <x:c r="F146" s="1378" t="str">
        <x:v>°F</x:v>
      </x:c>
      <x:c r="G146" s="1376"/>
      <x:c r="H146" s="149"/>
      <x:c r="I146" s="2164" t="str">
        <x:v>38-48</x:v>
      </x:c>
      <x:c r="J146" s="1591" t="n">
        <x:v>2</x:v>
      </x:c>
      <x:c r="K146" s="2157" t="n">
        <x:v>850.0011376572562</x:v>
      </x:c>
      <x:c r="L146" s="1379" t="n">
        <x:v>15.555555555555555</x:v>
      </x:c>
      <x:c r="M146" s="1379" t="n">
        <x:v>103.872</x:v>
      </x:c>
      <x:c r="N146" s="1379" t="n">
        <x:v>0.2701</x:v>
      </x:c>
      <x:c r="O146" s="1379" t="n">
        <x:v>0</x:v>
      </x:c>
      <x:c r="P146" s="1588" t="n">
        <x:v>9.883840359540222e-7</x:v>
      </x:c>
      <x:c r="Q146" s="1369" t="n">
        <x:v>4.210258485554011</x:v>
      </x:c>
      <x:c r="R146" s="2158" t="n">
        <x:v>850.0019777823946</x:v>
      </x:c>
      <x:c r="S146" s="1588" t="n">
        <x:v>0.00046153077152191117</x:v>
      </x:c>
      <x:c r="T146" s="2159" t="n">
        <x:v>15.555555555555555</x:v>
      </x:c>
      <x:c r="U146" s="2160" t="n">
        <x:v>0.024691358024691357</x:v>
      </x:c>
      <x:c r="V146" s="149" t="n">
        <x:v>60.0068748977356</x:v>
      </x:c>
      <x:c r="W146" s="1588" t="n">
        <x:v>1.2164951508999877</x:v>
      </x:c>
      <x:c r="X146" s="1588" t="n">
        <x:v>0.9994384527499782</x:v>
      </x:c>
      <x:c r="Y146" s="2161" t="n">
        <x:v>1.3</x:v>
      </x:c>
      <x:c r="Z146" s="1588" t="n">
        <x:v>0.4992676692160154</x:v>
      </x:c>
      <x:c r="AA146" s="1369" t="n">
        <x:v>1</x:v>
      </x:c>
      <x:c r="AB146" s="1588" t="n">
        <x:v>0.999438452749978</x:v>
      </x:c>
      <x:c r="AC146" s="1588" t="n">
        <x:v>849.5238218558892</x:v>
      </x:c>
      <x:c r="AD146" s="1588" t="n">
        <x:v>2.5949532300728606e-7</x:v>
      </x:c>
      <x:c r="AE146" s="1588" t="n">
        <x:v>2.5964095584640745e-7</x:v>
      </x:c>
      <x:c r="AF146" s="1588" t="n">
        <x:v>0</x:v>
      </x:c>
      <x:c r="AG146" s="2161" t="n">
        <x:v>0</x:v>
      </x:c>
      <x:c r="AH146" s="1588" t="n">
        <x:v>2.5964095584640745e-7</x:v>
      </x:c>
      <x:c r="AI146" s="2162" t="n">
        <x:v>850.0011379168972</x:v>
      </x:c>
      <x:c r="AJ146" s="1588" t="n">
        <x:v>9.883840353501996e-7</x:v>
      </x:c>
      <x:c r="AK146" s="1369" t="n">
        <x:v>4.2102584862291605</x:v>
      </x:c>
      <x:c r="AL146" s="2158" t="n">
        <x:v>850.0019780420355</x:v>
      </x:c>
      <x:c r="AM146" s="1588"/>
      <x:c r="AN146" s="1369"/>
      <x:c r="AO146" s="1588"/>
      <x:c r="AP146" s="1588"/>
      <x:c r="AQ146" s="1588"/>
      <x:c r="AR146" s="1588"/>
      <x:c r="AS146" s="1588"/>
      <x:c r="AT146" s="2161"/>
      <x:c r="AU146" s="1588"/>
      <x:c r="AV146" s="1588"/>
      <x:c r="AW146" s="1385"/>
      <x:c r="AX146" s="144"/>
      <x:c r="AY146" s="144"/>
      <x:c r="AZ146"/>
      <x:c r="BA146"/>
      <x:c r="BB146"/>
      <x:c r="BC146"/>
      <x:c r="BD146"/>
      <x:c r="BE146"/>
      <x:c r="BF146"/>
      <x:c r="BG146"/>
      <x:c r="BH146"/>
      <x:c r="BI146"/>
      <x:c r="BJ146"/>
      <x:c r="BK146"/>
      <x:c r="BL146"/>
      <x:c r="BM146"/>
      <x:c r="BN146"/>
      <x:c r="BO146"/>
      <x:c r="BP146"/>
      <x:c r="BQ146"/>
      <x:c r="BR146"/>
      <x:c r="BS146"/>
      <x:c r="BT146"/>
      <x:c r="BU146"/>
      <x:c r="BV146"/>
      <x:c r="BW146"/>
      <x:c r="BX146"/>
      <x:c r="BY146"/>
      <x:c r="BZ146"/>
      <x:c r="CA146"/>
      <x:c r="CB146"/>
      <x:c r="CC146"/>
      <x:c r="CD146"/>
      <x:c r="CE146"/>
      <x:c r="CF146"/>
      <x:c r="CG146"/>
      <x:c r="CH146"/>
      <x:c r="CI146"/>
      <x:c r="CJ146"/>
      <x:c r="CK146"/>
      <x:c r="CL146"/>
      <x:c r="CM146"/>
      <x:c r="CN146"/>
      <x:c r="CO146"/>
      <x:c r="CP146"/>
      <x:c r="CQ146"/>
      <x:c r="CR146"/>
      <x:c r="CS146"/>
      <x:c r="CT146"/>
      <x:c r="CU146"/>
      <x:c r="CV146"/>
      <x:c r="CW146"/>
      <x:c r="CX146"/>
      <x:c r="CY146"/>
      <x:c r="CZ146"/>
      <x:c r="DA146"/>
      <x:c r="DB146"/>
      <x:c r="DC146"/>
      <x:c r="DD146"/>
      <x:c r="DE146"/>
      <x:c r="DF146"/>
      <x:c r="DG146"/>
      <x:c r="DH146"/>
      <x:c r="DI146"/>
      <x:c r="DJ146"/>
      <x:c r="DK146"/>
      <x:c r="DL146"/>
      <x:c r="DM146"/>
      <x:c r="DN146"/>
      <x:c r="DO146"/>
      <x:c r="DP146"/>
      <x:c r="DQ146"/>
      <x:c r="DR146"/>
      <x:c r="DS146"/>
      <x:c r="DT146"/>
      <x:c r="DU146"/>
      <x:c r="DV146"/>
    </x:row>
    <x:row r="147" ht="22.5">
      <x:c r="A147" s="149"/>
      <x:c r="B147" s="2165"/>
      <x:c r="C147" s="149"/>
      <x:c r="D147" s="149"/>
      <x:c r="E147" s="149"/>
      <x:c r="F147" s="149"/>
      <x:c r="G147" s="1376"/>
      <x:c r="H147" s="149"/>
      <x:c r="I147" s="2164" t="str">
        <x:v>48-52</x:v>
      </x:c>
      <x:c r="J147" s="1591" t="n">
        <x:v>2</x:v>
      </x:c>
      <x:c r="K147" s="2157" t="n">
        <x:v>850.0011379168972</x:v>
      </x:c>
      <x:c r="L147" s="1379" t="n">
        <x:v>15.555555555555555</x:v>
      </x:c>
      <x:c r="M147" s="1379" t="n">
        <x:v>103.872</x:v>
      </x:c>
      <x:c r="N147" s="1379" t="n">
        <x:v>0.2701</x:v>
      </x:c>
      <x:c r="O147" s="1379" t="n">
        <x:v>0</x:v>
      </x:c>
      <x:c r="P147" s="1588" t="n">
        <x:v>9.883840353501996e-7</x:v>
      </x:c>
      <x:c r="Q147" s="1369" t="n">
        <x:v>4.2102584862291605</x:v>
      </x:c>
      <x:c r="R147" s="2158" t="n">
        <x:v>850.0019780420355</x:v>
      </x:c>
      <x:c r="S147" s="1588" t="n">
        <x:v>0.00046153077133701746</x:v>
      </x:c>
      <x:c r="T147" s="2159" t="n">
        <x:v>15.555555555555555</x:v>
      </x:c>
      <x:c r="U147" s="2160" t="n">
        <x:v>0.024691358024691357</x:v>
      </x:c>
      <x:c r="V147" s="149" t="n">
        <x:v>60.0068748977356</x:v>
      </x:c>
      <x:c r="W147" s="1588" t="n">
        <x:v>1.2164951508999877</x:v>
      </x:c>
      <x:c r="X147" s="1588" t="n">
        <x:v>0.9994384527502032</x:v>
      </x:c>
      <x:c r="Y147" s="2161" t="n">
        <x:v>1.3</x:v>
      </x:c>
      <x:c r="Z147" s="1588" t="n">
        <x:v>0.49926766882193113</x:v>
      </x:c>
      <x:c r="AA147" s="1369" t="n">
        <x:v>1</x:v>
      </x:c>
      <x:c r="AB147" s="1588" t="n">
        <x:v>0.999438452750203</x:v>
      </x:c>
      <x:c r="AC147" s="1588" t="n">
        <x:v>849.5238221155756</x:v>
      </x:c>
      <x:c r="AD147" s="1588" t="n">
        <x:v>-1.9110757421003655e-10</x:v>
      </x:c>
      <x:c r="AE147" s="1588" t="n">
        <x:v>-1.9133494788547978e-10</x:v>
      </x:c>
      <x:c r="AF147" s="1588" t="n">
        <x:v>0</x:v>
      </x:c>
      <x:c r="AG147" s="2161" t="n">
        <x:v>0</x:v>
      </x:c>
      <x:c r="AH147" s="1588" t="n">
        <x:v>-1.9133494788547978e-10</x:v>
      </x:c>
      <x:c r="AI147" s="2162" t="n">
        <x:v>850.0011379167058</x:v>
      </x:c>
      <x:c r="AJ147" s="1588" t="n">
        <x:v>9.883840353506447e-7</x:v>
      </x:c>
      <x:c r="AK147" s="1369" t="n">
        <x:v>4.210258486228663</x:v>
      </x:c>
      <x:c r="AL147" s="2158" t="n">
        <x:v>850.0019780418442</x:v>
      </x:c>
      <x:c r="AM147" s="1588"/>
      <x:c r="AN147" s="1369"/>
      <x:c r="AO147" s="1588"/>
      <x:c r="AP147" s="1588"/>
      <x:c r="AQ147" s="1588"/>
      <x:c r="AR147" s="1588"/>
      <x:c r="AS147" s="1588"/>
      <x:c r="AT147" s="2161"/>
      <x:c r="AU147" s="1588"/>
      <x:c r="AV147" s="1588"/>
      <x:c r="AW147" s="1385"/>
      <x:c r="AX147" s="144"/>
      <x:c r="AY147" s="144"/>
      <x:c r="AZ147"/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/>
      <x:c r="BO147"/>
      <x:c r="BP147"/>
      <x:c r="BQ147"/>
      <x:c r="BR147"/>
      <x:c r="BS147"/>
      <x:c r="BT147"/>
      <x:c r="BU147"/>
      <x:c r="BV147"/>
      <x:c r="BW147"/>
      <x:c r="BX147"/>
      <x:c r="BY147"/>
      <x:c r="BZ147"/>
      <x:c r="CA147"/>
      <x:c r="CB147"/>
      <x:c r="CC147"/>
      <x:c r="CD147"/>
      <x:c r="CE147"/>
      <x:c r="CF147"/>
      <x:c r="CG147"/>
      <x:c r="CH147"/>
      <x:c r="CI147"/>
      <x:c r="CJ147"/>
      <x:c r="CK147"/>
      <x:c r="CL147"/>
      <x:c r="CM147"/>
      <x:c r="CN147"/>
      <x:c r="CO147"/>
      <x:c r="CP147"/>
      <x:c r="CQ147"/>
      <x:c r="CR147"/>
      <x:c r="CS147"/>
      <x:c r="CT147"/>
      <x:c r="CU147"/>
      <x:c r="CV147"/>
      <x:c r="CW147"/>
      <x:c r="CX147"/>
      <x:c r="CY147"/>
      <x:c r="CZ147"/>
      <x:c r="DA147"/>
      <x:c r="DB147"/>
      <x:c r="DC147"/>
      <x:c r="DD147"/>
      <x:c r="DE147"/>
      <x:c r="DF147"/>
      <x:c r="DG147"/>
      <x:c r="DH147"/>
      <x:c r="DI147"/>
      <x:c r="DJ147"/>
      <x:c r="DK147"/>
      <x:c r="DL147"/>
      <x:c r="DM147"/>
      <x:c r="DN147"/>
      <x:c r="DO147"/>
      <x:c r="DP147"/>
      <x:c r="DQ147"/>
      <x:c r="DR147"/>
      <x:c r="DS147"/>
      <x:c r="DT147"/>
      <x:c r="DU147"/>
      <x:c r="DV147"/>
    </x:row>
    <x:row r="148" ht="22.5">
      <x:c r="A148" s="149"/>
      <x:c r="B148" s="2165" t="str">
        <x:v>PRESSURE PSIG</x:v>
      </x:c>
      <x:c r="C148" s="149"/>
      <x:c r="D148" s="149"/>
      <x:c r="E148" s="322" t="n">
        <x:v>0</x:v>
      </x:c>
      <x:c r="F148" s="1378"/>
      <x:c r="G148" s="1376"/>
      <x:c r="H148" s="149"/>
      <x:c r="I148" s="2164" t="str">
        <x:v>52-100</x:v>
      </x:c>
      <x:c r="J148" s="1591" t="n">
        <x:v>2</x:v>
      </x:c>
      <x:c r="K148" s="2157" t="n">
        <x:v>850.0011379167058</x:v>
      </x:c>
      <x:c r="L148" s="1379" t="n">
        <x:v>15.555555555555555</x:v>
      </x:c>
      <x:c r="M148" s="1379" t="n">
        <x:v>103.872</x:v>
      </x:c>
      <x:c r="N148" s="1379" t="n">
        <x:v>0.2701</x:v>
      </x:c>
      <x:c r="O148" s="1379" t="n">
        <x:v>0</x:v>
      </x:c>
      <x:c r="P148" s="1588" t="n">
        <x:v>9.883840353506447e-7</x:v>
      </x:c>
      <x:c r="Q148" s="1369" t="n">
        <x:v>4.210258486228663</x:v>
      </x:c>
      <x:c r="R148" s="2158" t="n">
        <x:v>850.0019780418442</x:v>
      </x:c>
      <x:c r="S148" s="1588" t="n">
        <x:v>0.00046153077133715374</x:v>
      </x:c>
      <x:c r="T148" s="2159" t="n">
        <x:v>15.555555555555555</x:v>
      </x:c>
      <x:c r="U148" s="2160" t="n">
        <x:v>0.024691358024691357</x:v>
      </x:c>
      <x:c r="V148" s="149" t="n">
        <x:v>60.0068748977356</x:v>
      </x:c>
      <x:c r="W148" s="1588" t="n">
        <x:v>1.2164951508999877</x:v>
      </x:c>
      <x:c r="X148" s="1588" t="n">
        <x:v>0.999438452750203</x:v>
      </x:c>
      <x:c r="Y148" s="2161" t="n">
        <x:v>1.3</x:v>
      </x:c>
      <x:c r="Z148" s="1588" t="n">
        <x:v>0.49926766882222157</x:v>
      </x:c>
      <x:c r="AA148" s="1369" t="n">
        <x:v>1</x:v>
      </x:c>
      <x:c r="AB148" s="1588" t="n">
        <x:v>0.999438452750203</x:v>
      </x:c>
      <x:c r="AC148" s="1588" t="n">
        <x:v>849.5238221153844</x:v>
      </x:c>
      <x:c r="AD148" s="1588" t="n">
        <x:v>1.1368683772161603e-13</x:v>
      </x:c>
      <x:c r="AE148" s="1588" t="n">
        <x:v>1.1368683772161603e-13</x:v>
      </x:c>
      <x:c r="AF148" s="1588" t="n">
        <x:v>0</x:v>
      </x:c>
      <x:c r="AG148" s="2161" t="n">
        <x:v>0</x:v>
      </x:c>
      <x:c r="AH148" s="1588" t="n">
        <x:v>1.1368683772161603e-13</x:v>
      </x:c>
      <x:c r="AI148" s="2162" t="n">
        <x:v>850.0011379167059</x:v>
      </x:c>
      <x:c r="AJ148" s="1588" t="n">
        <x:v>9.883840353506443e-7</x:v>
      </x:c>
      <x:c r="AK148" s="1369" t="n">
        <x:v>4.210258486228664</x:v>
      </x:c>
      <x:c r="AL148" s="2158" t="n">
        <x:v>850.0019780418443</x:v>
      </x:c>
      <x:c r="AM148" s="1592" t="n">
        <x:v>0.00046153077133715363</x:v>
      </x:c>
      <x:c r="AN148" s="1593" t="n">
        <x:v>0.999438452750203</x:v>
      </x:c>
      <x:c r="AO148" s="1593" t="n">
        <x:v>1.3</x:v>
      </x:c>
      <x:c r="AP148" s="1594" t="n">
        <x:v>0.49926766882222134</x:v>
      </x:c>
      <x:c r="AQ148" s="1593" t="n">
        <x:v>1</x:v>
      </x:c>
      <x:c r="AR148" s="1593" t="n">
        <x:v>0.999438452750203</x:v>
      </x:c>
      <x:c r="AS148" s="1593" t="n">
        <x:v>-0.9557456004940263</x:v>
      </x:c>
      <x:c r="AT148" s="1594" t="n">
        <x:v>1.000441049817865</x:v>
      </x:c>
      <x:c r="AU148" s="1593" t="n">
        <x:v>0.4956437714221347</x:v>
      </x:c>
      <x:c r="AV148" s="1593" t="n">
        <x:v>0</x:v>
      </x:c>
      <x:c r="AW148" s="1593" t="n">
        <x:v>1</x:v>
      </x:c>
      <x:c r="AX148" s="1594" t="n">
        <x:v>1.000441049817865</x:v>
      </x:c>
      <x:c r="AY148" s="1595" t="n">
        <x:v>850.3768712596359</x:v>
      </x:c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/>
      <x:c r="BU148"/>
      <x:c r="BV148"/>
      <x:c r="BW148"/>
      <x:c r="BX148"/>
      <x:c r="BY148"/>
      <x:c r="BZ148"/>
      <x:c r="CA148"/>
      <x:c r="CB148"/>
      <x:c r="CC148"/>
      <x:c r="CD148"/>
      <x:c r="CE148"/>
      <x:c r="CF148"/>
      <x:c r="CG148"/>
      <x:c r="CH148"/>
      <x:c r="CI148"/>
      <x:c r="CJ148"/>
      <x:c r="CK148"/>
      <x:c r="CL148"/>
      <x:c r="CM148"/>
      <x:c r="CN148"/>
      <x:c r="CO148"/>
      <x:c r="CP148"/>
      <x:c r="CQ148"/>
      <x:c r="CR148"/>
      <x:c r="CS148"/>
      <x:c r="CT148"/>
      <x:c r="CU148"/>
      <x:c r="CV148"/>
      <x:c r="CW148"/>
      <x:c r="CX148"/>
      <x:c r="CY148"/>
      <x:c r="CZ148"/>
      <x:c r="DA148"/>
      <x:c r="DB148"/>
      <x:c r="DC148"/>
      <x:c r="DD148"/>
      <x:c r="DE148"/>
      <x:c r="DF148"/>
      <x:c r="DG148"/>
      <x:c r="DH148"/>
      <x:c r="DI148"/>
      <x:c r="DJ148"/>
      <x:c r="DK148"/>
      <x:c r="DL148"/>
      <x:c r="DM148"/>
      <x:c r="DN148"/>
      <x:c r="DO148"/>
      <x:c r="DP148"/>
      <x:c r="DQ148"/>
      <x:c r="DR148"/>
      <x:c r="DS148"/>
      <x:c r="DT148"/>
      <x:c r="DU148"/>
      <x:c r="DV148"/>
    </x:row>
    <x:row r="149" ht="21.75">
      <x:c r="A149" s="149"/>
      <x:c r="B149" s="2165"/>
      <x:c r="C149" s="149"/>
      <x:c r="D149" s="149"/>
      <x:c r="E149" s="149"/>
      <x:c r="F149" s="149"/>
      <x:c r="G149" s="1376"/>
      <x:c r="H149" s="149"/>
      <x:c r="I149" s="2164"/>
      <x:c r="J149" s="2166"/>
      <x:c r="K149" s="2167"/>
      <x:c r="L149" s="2166"/>
      <x:c r="M149" s="2166"/>
      <x:c r="N149" s="2166"/>
      <x:c r="O149" s="2166"/>
      <x:c r="P149" s="2166"/>
      <x:c r="Q149" s="2166"/>
      <x:c r="R149" s="2166"/>
      <x:c r="S149" s="2166"/>
      <x:c r="T149" s="2166"/>
      <x:c r="U149" s="2166"/>
      <x:c r="V149" s="2166"/>
      <x:c r="W149" s="2166"/>
      <x:c r="X149" s="2166"/>
      <x:c r="Y149" s="2166"/>
      <x:c r="Z149" s="2166"/>
      <x:c r="AA149" s="2166"/>
      <x:c r="AB149" s="2166"/>
      <x:c r="AC149" s="2166"/>
      <x:c r="AD149" s="2166"/>
      <x:c r="AE149" s="2166"/>
      <x:c r="AF149" s="2166"/>
      <x:c r="AG149" s="2166"/>
      <x:c r="AH149" s="2166"/>
      <x:c r="AI149" s="2168" t="n">
        <x:v>34.806558537633805</x:v>
      </x:c>
      <x:c r="AJ149" s="2168"/>
      <x:c r="AK149" s="2168"/>
      <x:c r="AL149" s="2168"/>
      <x:c r="AM149" s="2166"/>
      <x:c r="AN149" s="2166"/>
      <x:c r="AO149" s="2166"/>
      <x:c r="AP149" s="2166"/>
      <x:c r="AQ149" s="2169"/>
      <x:c r="AR149" s="2166"/>
      <x:c r="AS149" s="2166"/>
      <x:c r="AT149" s="2166"/>
      <x:c r="AU149" s="2166"/>
      <x:c r="AV149" s="2166"/>
      <x:c r="AW149" s="149"/>
      <x:c r="AX149" s="144"/>
      <x:c r="AY149" s="144"/>
      <x:c r="AZ149"/>
      <x:c r="BA149"/>
      <x:c r="BB149"/>
      <x:c r="BC149"/>
      <x:c r="BD149"/>
      <x:c r="BE149"/>
      <x:c r="BF149"/>
      <x:c r="BG149"/>
      <x:c r="BH149"/>
      <x:c r="BI149"/>
      <x:c r="BJ149"/>
      <x:c r="BK149"/>
      <x:c r="BL149"/>
      <x:c r="BM149"/>
      <x:c r="BN149"/>
      <x:c r="BO149"/>
      <x:c r="BP149"/>
      <x:c r="BQ149"/>
      <x:c r="BR149"/>
      <x:c r="BS149"/>
      <x:c r="BT149"/>
      <x:c r="BU149"/>
      <x:c r="BV149"/>
      <x:c r="BW149"/>
      <x:c r="BX149"/>
      <x:c r="BY149"/>
      <x:c r="BZ149"/>
      <x:c r="CA149"/>
      <x:c r="CB149"/>
      <x:c r="CC149"/>
      <x:c r="CD149"/>
      <x:c r="CE149"/>
      <x:c r="CF149"/>
      <x:c r="CG149"/>
      <x:c r="CH149"/>
      <x:c r="CI149"/>
      <x:c r="CJ149"/>
      <x:c r="CK149"/>
      <x:c r="CL149"/>
      <x:c r="CM149"/>
      <x:c r="CN149"/>
      <x:c r="CO149"/>
      <x:c r="CP149"/>
      <x:c r="CQ149"/>
      <x:c r="CR149"/>
      <x:c r="CS149"/>
      <x:c r="CT149"/>
      <x:c r="CU149"/>
      <x:c r="CV149"/>
      <x:c r="CW149"/>
      <x:c r="CX149"/>
      <x:c r="CY149"/>
      <x:c r="CZ149"/>
      <x:c r="DA149"/>
      <x:c r="DB149"/>
      <x:c r="DC149"/>
      <x:c r="DD149"/>
      <x:c r="DE149"/>
      <x:c r="DF149"/>
      <x:c r="DG149"/>
      <x:c r="DH149"/>
      <x:c r="DI149"/>
      <x:c r="DJ149"/>
      <x:c r="DK149"/>
      <x:c r="DL149"/>
      <x:c r="DM149"/>
      <x:c r="DN149"/>
      <x:c r="DO149"/>
      <x:c r="DP149"/>
      <x:c r="DQ149"/>
      <x:c r="DR149"/>
      <x:c r="DS149"/>
      <x:c r="DT149"/>
      <x:c r="DU149"/>
      <x:c r="DV149"/>
    </x:row>
    <x:row r="150" ht="23.25">
      <x:c r="A150" s="149"/>
      <x:c r="B150" s="2165" t="str">
        <x:v>API @ 60°F=</x:v>
      </x:c>
      <x:c r="C150" s="149"/>
      <x:c r="D150" s="149"/>
      <x:c r="E150" s="2246" t="n">
        <x:v>34.806558537633805</x:v>
      </x:c>
      <x:c r="F150" s="2171"/>
      <x:c r="G150" s="1376"/>
      <x:c r="H150" s="149"/>
      <x:c r="I150" s="2164"/>
      <x:c r="J150" s="2166"/>
      <x:c r="K150" s="2166"/>
      <x:c r="L150" s="2166"/>
      <x:c r="M150" s="2166"/>
      <x:c r="N150" s="2166"/>
      <x:c r="O150" s="2166"/>
      <x:c r="P150" s="2166"/>
      <x:c r="Q150" s="2166"/>
      <x:c r="R150" s="2166"/>
      <x:c r="S150" s="2166"/>
      <x:c r="T150" s="2166"/>
      <x:c r="U150" s="2166"/>
      <x:c r="V150" s="2166"/>
      <x:c r="W150" s="2166"/>
      <x:c r="X150" s="2166"/>
      <x:c r="Y150" s="2166"/>
      <x:c r="Z150" s="2166"/>
      <x:c r="AA150" s="2166"/>
      <x:c r="AB150" s="2166"/>
      <x:c r="AC150" s="2166"/>
      <x:c r="AD150" s="2166"/>
      <x:c r="AE150" s="2166"/>
      <x:c r="AF150" s="2166"/>
      <x:c r="AG150" s="2166"/>
      <x:c r="AH150" s="2166"/>
      <x:c r="AI150" s="2166"/>
      <x:c r="AJ150" s="2166"/>
      <x:c r="AK150" s="2166"/>
      <x:c r="AL150" s="2166"/>
      <x:c r="AM150" s="2166"/>
      <x:c r="AN150" s="2166"/>
      <x:c r="AO150" s="2166"/>
      <x:c r="AP150" s="2166"/>
      <x:c r="AQ150" s="2169"/>
      <x:c r="AR150" s="2166"/>
      <x:c r="AS150" s="2166"/>
      <x:c r="AT150" s="2166"/>
      <x:c r="AU150" s="2166"/>
      <x:c r="AV150" s="2166"/>
      <x:c r="AW150" s="149"/>
      <x:c r="AX150" s="144"/>
      <x:c r="AY150" s="144"/>
      <x:c r="AZ150"/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/>
      <x:c r="BO150"/>
      <x:c r="BP150"/>
      <x:c r="BQ150"/>
      <x:c r="BR150"/>
      <x:c r="BS150"/>
      <x:c r="BT150"/>
      <x:c r="BU150"/>
      <x:c r="BV150"/>
      <x:c r="BW150"/>
      <x:c r="BX150"/>
      <x:c r="BY150"/>
      <x:c r="BZ150"/>
      <x:c r="CA150"/>
      <x:c r="CB150"/>
      <x:c r="CC150"/>
      <x:c r="CD150"/>
      <x:c r="CE150"/>
      <x:c r="CF150"/>
      <x:c r="CG150"/>
      <x:c r="CH150"/>
      <x:c r="CI150"/>
      <x:c r="CJ150"/>
      <x:c r="CK150"/>
      <x:c r="CL150"/>
      <x:c r="CM150"/>
      <x:c r="CN150"/>
      <x:c r="CO150"/>
      <x:c r="CP150"/>
      <x:c r="CQ150"/>
      <x:c r="CR150"/>
      <x:c r="CS150"/>
      <x:c r="CT150"/>
      <x:c r="CU150"/>
      <x:c r="CV150"/>
      <x:c r="CW150"/>
      <x:c r="CX150"/>
      <x:c r="CY150"/>
      <x:c r="CZ150"/>
      <x:c r="DA150"/>
      <x:c r="DB150"/>
      <x:c r="DC150"/>
      <x:c r="DD150"/>
      <x:c r="DE150"/>
      <x:c r="DF150"/>
      <x:c r="DG150"/>
      <x:c r="DH150"/>
      <x:c r="DI150"/>
      <x:c r="DJ150"/>
      <x:c r="DK150"/>
      <x:c r="DL150"/>
      <x:c r="DM150"/>
      <x:c r="DN150"/>
      <x:c r="DO150"/>
      <x:c r="DP150"/>
      <x:c r="DQ150"/>
      <x:c r="DR150"/>
      <x:c r="DS150"/>
      <x:c r="DT150"/>
      <x:c r="DU150"/>
      <x:c r="DV150"/>
    </x:row>
    <x:row r="151" ht="23.25">
      <x:c r="A151" s="149"/>
      <x:c r="B151" s="2165"/>
      <x:c r="C151" s="149"/>
      <x:c r="D151" s="149"/>
      <x:c r="E151" s="2170"/>
      <x:c r="F151" s="2171"/>
      <x:c r="G151" s="1376"/>
      <x:c r="H151" s="149"/>
      <x:c r="I151" s="2172"/>
      <x:c r="J151" s="2166"/>
      <x:c r="K151" s="2166"/>
      <x:c r="L151" s="2166"/>
      <x:c r="M151" s="2166"/>
      <x:c r="N151" s="2166"/>
      <x:c r="O151" s="2166"/>
      <x:c r="P151" s="2166"/>
      <x:c r="Q151" s="2166"/>
      <x:c r="R151" s="2166"/>
      <x:c r="S151" s="2166" t="n">
        <x:v>60.0000000008</x:v>
      </x:c>
      <x:c r="T151" s="2166"/>
      <x:c r="U151" s="2166"/>
      <x:c r="V151" s="2166"/>
      <x:c r="W151" s="2166"/>
      <x:c r="X151" s="2166"/>
      <x:c r="Y151" s="2166"/>
      <x:c r="Z151" s="2166"/>
      <x:c r="AA151" s="2166"/>
      <x:c r="AB151" s="2166"/>
      <x:c r="AC151" s="2166"/>
      <x:c r="AD151" s="2166"/>
      <x:c r="AE151" s="2166"/>
      <x:c r="AF151" s="2166"/>
      <x:c r="AG151" s="2166"/>
      <x:c r="AH151" s="2166"/>
      <x:c r="AI151" s="2166"/>
      <x:c r="AJ151" s="2166"/>
      <x:c r="AK151" s="2166"/>
      <x:c r="AL151" s="2166"/>
      <x:c r="AM151" s="2166"/>
      <x:c r="AN151" s="2166"/>
      <x:c r="AO151" s="2166"/>
      <x:c r="AP151" s="2166"/>
      <x:c r="AQ151" s="2169"/>
      <x:c r="AR151" s="2166"/>
      <x:c r="AS151" s="2166"/>
      <x:c r="AT151" s="2166"/>
      <x:c r="AU151" s="2166"/>
      <x:c r="AV151" s="2166"/>
      <x:c r="AW151" s="149"/>
      <x:c r="AX151" s="144"/>
      <x:c r="AY151" s="144"/>
      <x:c r="AZ151"/>
      <x:c r="BA151"/>
      <x:c r="BB151"/>
      <x:c r="BC151"/>
      <x:c r="BD151"/>
      <x:c r="BE151"/>
      <x:c r="BF151"/>
      <x:c r="BG151"/>
      <x:c r="BH151"/>
      <x:c r="BI151"/>
      <x:c r="BJ151"/>
      <x:c r="BK151"/>
      <x:c r="BL151"/>
      <x:c r="BM151"/>
      <x:c r="BN151"/>
      <x:c r="BO151"/>
      <x:c r="BP151"/>
      <x:c r="BQ151"/>
      <x:c r="BR151"/>
      <x:c r="BS151"/>
      <x:c r="BT151"/>
      <x:c r="BU151"/>
      <x:c r="BV151"/>
      <x:c r="BW151"/>
      <x:c r="BX151"/>
      <x:c r="BY151"/>
      <x:c r="BZ151"/>
      <x:c r="CA151"/>
      <x:c r="CB151"/>
      <x:c r="CC151"/>
      <x:c r="CD151"/>
      <x:c r="CE151"/>
      <x:c r="CF151"/>
      <x:c r="CG151"/>
      <x:c r="CH151"/>
      <x:c r="CI151"/>
      <x:c r="CJ151"/>
      <x:c r="CK151"/>
      <x:c r="CL151"/>
      <x:c r="CM151"/>
      <x:c r="CN151"/>
      <x:c r="CO151"/>
      <x:c r="CP151"/>
      <x:c r="CQ151"/>
      <x:c r="CR151"/>
      <x:c r="CS151"/>
      <x:c r="CT151"/>
      <x:c r="CU151"/>
      <x:c r="CV151"/>
      <x:c r="CW151"/>
      <x:c r="CX151"/>
      <x:c r="CY151"/>
      <x:c r="CZ151"/>
      <x:c r="DA151"/>
      <x:c r="DB151"/>
      <x:c r="DC151"/>
      <x:c r="DD151"/>
      <x:c r="DE151"/>
      <x:c r="DF151"/>
      <x:c r="DG151"/>
      <x:c r="DH151"/>
      <x:c r="DI151"/>
      <x:c r="DJ151"/>
      <x:c r="DK151"/>
      <x:c r="DL151"/>
      <x:c r="DM151"/>
      <x:c r="DN151"/>
      <x:c r="DO151"/>
      <x:c r="DP151"/>
      <x:c r="DQ151"/>
      <x:c r="DR151"/>
      <x:c r="DS151"/>
      <x:c r="DT151"/>
      <x:c r="DU151"/>
      <x:c r="DV151"/>
    </x:row>
    <x:row r="152" ht="23.25">
      <x:c r="A152" s="149"/>
      <x:c r="B152" s="2165" t="str">
        <x:v>SPECIFIC GRAVITY</x:v>
      </x:c>
      <x:c r="C152" s="149"/>
      <x:c r="D152" s="149"/>
      <x:c r="E152" s="2247" t="n">
        <x:v>0.85084</x:v>
      </x:c>
      <x:c r="F152" s="2171"/>
      <x:c r="G152" s="1376"/>
      <x:c r="H152" s="149"/>
      <x:c r="I152" s="2164"/>
      <x:c r="J152" s="2166"/>
      <x:c r="K152" s="2166"/>
      <x:c r="L152" s="2166"/>
      <x:c r="M152" s="2166"/>
      <x:c r="N152" s="2166"/>
      <x:c r="O152" s="2166"/>
      <x:c r="P152" s="2166"/>
      <x:c r="Q152" s="2166"/>
      <x:c r="R152" s="2166"/>
      <x:c r="S152" s="2166"/>
      <x:c r="T152" s="2166"/>
      <x:c r="U152" s="2166"/>
      <x:c r="V152" s="2166"/>
      <x:c r="W152" s="2166"/>
      <x:c r="X152" s="2166"/>
      <x:c r="Y152" s="2166"/>
      <x:c r="Z152" s="2166"/>
      <x:c r="AA152" s="2166"/>
      <x:c r="AB152" s="2166"/>
      <x:c r="AC152" s="2166"/>
      <x:c r="AD152" s="2166"/>
      <x:c r="AE152" s="2166"/>
      <x:c r="AF152" s="2166"/>
      <x:c r="AG152" s="2166"/>
      <x:c r="AH152" s="2166"/>
      <x:c r="AI152" s="2166"/>
      <x:c r="AJ152" s="2166"/>
      <x:c r="AK152" s="2166"/>
      <x:c r="AL152" s="2166"/>
      <x:c r="AM152" s="2166"/>
      <x:c r="AN152" s="2166"/>
      <x:c r="AO152" s="2166"/>
      <x:c r="AP152" s="2166"/>
      <x:c r="AQ152" s="2169"/>
      <x:c r="AR152" s="2166"/>
      <x:c r="AS152" s="2166"/>
      <x:c r="AT152" s="2166"/>
      <x:c r="AU152" s="2166"/>
      <x:c r="AV152" s="2166"/>
      <x:c r="AW152" s="149"/>
      <x:c r="AX152" s="144"/>
      <x:c r="AY152" s="144"/>
      <x:c r="AZ152"/>
      <x:c r="BA152"/>
      <x:c r="BB152"/>
      <x:c r="BC152"/>
      <x:c r="BD152"/>
      <x:c r="BE152"/>
      <x:c r="BF152"/>
      <x:c r="BG152"/>
      <x:c r="BH152"/>
      <x:c r="BI152"/>
      <x:c r="BJ152"/>
      <x:c r="BK152"/>
      <x:c r="BL152"/>
      <x:c r="BM152"/>
      <x:c r="BN152"/>
      <x:c r="BO152"/>
      <x:c r="BP152"/>
      <x:c r="BQ152"/>
      <x:c r="BR152"/>
      <x:c r="BS152"/>
      <x:c r="BT152"/>
      <x:c r="BU152"/>
      <x:c r="BV152"/>
      <x:c r="BW152"/>
      <x:c r="BX152"/>
      <x:c r="BY152"/>
      <x:c r="BZ152"/>
      <x:c r="CA152"/>
      <x:c r="CB152"/>
      <x:c r="CC152"/>
      <x:c r="CD152"/>
      <x:c r="CE152"/>
      <x:c r="CF152"/>
      <x:c r="CG152"/>
      <x:c r="CH152"/>
      <x:c r="CI152"/>
      <x:c r="CJ152"/>
      <x:c r="CK152"/>
      <x:c r="CL152"/>
      <x:c r="CM152"/>
      <x:c r="CN152"/>
      <x:c r="CO152"/>
      <x:c r="CP152"/>
      <x:c r="CQ152"/>
      <x:c r="CR152"/>
      <x:c r="CS152"/>
      <x:c r="CT152"/>
      <x:c r="CU152"/>
      <x:c r="CV152"/>
      <x:c r="CW152"/>
      <x:c r="CX152"/>
      <x:c r="CY152"/>
      <x:c r="CZ152"/>
      <x:c r="DA152"/>
      <x:c r="DB152"/>
      <x:c r="DC152"/>
      <x:c r="DD152"/>
      <x:c r="DE152"/>
      <x:c r="DF152"/>
      <x:c r="DG152"/>
      <x:c r="DH152"/>
      <x:c r="DI152"/>
      <x:c r="DJ152"/>
      <x:c r="DK152"/>
      <x:c r="DL152"/>
      <x:c r="DM152"/>
      <x:c r="DN152"/>
      <x:c r="DO152"/>
      <x:c r="DP152"/>
      <x:c r="DQ152"/>
      <x:c r="DR152"/>
      <x:c r="DS152"/>
      <x:c r="DT152"/>
      <x:c r="DU152"/>
      <x:c r="DV152"/>
    </x:row>
    <x:row r="153" ht="23.25">
      <x:c r="A153" s="149"/>
      <x:c r="B153" s="2165"/>
      <x:c r="C153" s="149"/>
      <x:c r="D153" s="149"/>
      <x:c r="E153" s="2170"/>
      <x:c r="F153" s="2171"/>
      <x:c r="G153" s="1376"/>
      <x:c r="H153" s="149"/>
      <x:c r="I153" s="2164"/>
      <x:c r="J153" s="2166"/>
      <x:c r="K153" s="2166"/>
      <x:c r="L153" s="2166"/>
      <x:c r="M153" s="2166"/>
      <x:c r="N153" s="2166"/>
      <x:c r="O153" s="2166"/>
      <x:c r="P153" s="2166"/>
      <x:c r="Q153" s="2166"/>
      <x:c r="R153" s="2166"/>
      <x:c r="S153" s="2166"/>
      <x:c r="T153" s="2166"/>
      <x:c r="U153" s="2166"/>
      <x:c r="V153" s="2166"/>
      <x:c r="W153" s="2166"/>
      <x:c r="X153" s="2166"/>
      <x:c r="Y153" s="2166"/>
      <x:c r="Z153" s="2166"/>
      <x:c r="AA153" s="2166"/>
      <x:c r="AB153" s="2166"/>
      <x:c r="AC153" s="2166"/>
      <x:c r="AD153" s="2166"/>
      <x:c r="AE153" s="2166"/>
      <x:c r="AF153" s="2166"/>
      <x:c r="AG153" s="2166"/>
      <x:c r="AH153" s="2166"/>
      <x:c r="AI153" s="2166"/>
      <x:c r="AJ153" s="2166"/>
      <x:c r="AK153" s="2166"/>
      <x:c r="AL153" s="2166"/>
      <x:c r="AM153" s="2166"/>
      <x:c r="AN153" s="2166"/>
      <x:c r="AO153" s="2166"/>
      <x:c r="AP153" s="2166"/>
      <x:c r="AQ153" s="2166"/>
      <x:c r="AR153" s="2166"/>
      <x:c r="AS153" s="2166"/>
      <x:c r="AT153" s="2166"/>
      <x:c r="AU153" s="2166"/>
      <x:c r="AV153" s="2166"/>
      <x:c r="AW153" s="149"/>
      <x:c r="AX153" s="144"/>
      <x:c r="AY153" s="144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/>
      <x:c r="BU153"/>
      <x:c r="BV153"/>
      <x:c r="BW153"/>
      <x:c r="BX153"/>
      <x:c r="BY153"/>
      <x:c r="BZ153"/>
      <x:c r="CA153"/>
      <x:c r="CB153"/>
      <x:c r="CC153"/>
      <x:c r="CD153"/>
      <x:c r="CE153"/>
      <x:c r="CF153"/>
      <x:c r="CG153"/>
      <x:c r="CH153"/>
      <x:c r="CI153"/>
      <x:c r="CJ153"/>
      <x:c r="CK153"/>
      <x:c r="CL153"/>
      <x:c r="CM153"/>
      <x:c r="CN153"/>
      <x:c r="CO153"/>
      <x:c r="CP153"/>
      <x:c r="CQ153"/>
      <x:c r="CR153"/>
      <x:c r="CS153"/>
      <x:c r="CT153"/>
      <x:c r="CU153"/>
      <x:c r="CV153"/>
      <x:c r="CW153"/>
      <x:c r="CX153"/>
      <x:c r="CY153"/>
      <x:c r="CZ153"/>
      <x:c r="DA153"/>
      <x:c r="DB153"/>
      <x:c r="DC153"/>
      <x:c r="DD153"/>
      <x:c r="DE153"/>
      <x:c r="DF153"/>
      <x:c r="DG153"/>
      <x:c r="DH153"/>
      <x:c r="DI153"/>
      <x:c r="DJ153"/>
      <x:c r="DK153"/>
      <x:c r="DL153"/>
      <x:c r="DM153"/>
      <x:c r="DN153"/>
      <x:c r="DO153"/>
      <x:c r="DP153"/>
      <x:c r="DQ153"/>
      <x:c r="DR153"/>
      <x:c r="DS153"/>
      <x:c r="DT153"/>
      <x:c r="DU153"/>
      <x:c r="DV153"/>
    </x:row>
    <x:row r="154" ht="23.25">
      <x:c r="A154" s="149"/>
      <x:c r="B154" s="2165" t="str">
        <x:v>DENSITY @ 15.0º C.</x:v>
      </x:c>
      <x:c r="C154" s="149"/>
      <x:c r="D154" s="149"/>
      <x:c r="E154" s="2246" t="n">
        <x:v>850.3768712596359</x:v>
      </x:c>
      <x:c r="F154" s="2174"/>
      <x:c r="G154" s="1376"/>
      <x:c r="H154" s="149"/>
      <x:c r="I154" s="2164"/>
      <x:c r="J154" s="2166"/>
      <x:c r="K154" s="2166"/>
      <x:c r="L154" s="2166"/>
      <x:c r="M154" s="2166"/>
      <x:c r="N154" s="2166"/>
      <x:c r="O154" s="2166"/>
      <x:c r="P154" s="2166"/>
      <x:c r="Q154" s="2166"/>
      <x:c r="R154" s="2166"/>
      <x:c r="S154" s="2166"/>
      <x:c r="T154" s="2166"/>
      <x:c r="U154" s="2166"/>
      <x:c r="V154" s="2166"/>
      <x:c r="W154" s="2166"/>
      <x:c r="X154" s="2166"/>
      <x:c r="Y154" s="2166"/>
      <x:c r="Z154" s="2166"/>
      <x:c r="AA154" s="2166"/>
      <x:c r="AB154" s="2166"/>
      <x:c r="AC154" s="2166"/>
      <x:c r="AD154" s="2166"/>
      <x:c r="AE154" s="2166"/>
      <x:c r="AF154" s="2166"/>
      <x:c r="AG154" s="2166"/>
      <x:c r="AH154" s="2166"/>
      <x:c r="AI154" s="2166"/>
      <x:c r="AJ154" s="2166"/>
      <x:c r="AK154" s="2166"/>
      <x:c r="AL154" s="2166"/>
      <x:c r="AM154" s="2166"/>
      <x:c r="AN154" s="2166"/>
      <x:c r="AO154" s="2166"/>
      <x:c r="AP154" s="2166"/>
      <x:c r="AQ154" s="2166"/>
      <x:c r="AR154" s="2166"/>
      <x:c r="AS154" s="2166"/>
      <x:c r="AT154" s="2166"/>
      <x:c r="AU154" s="2166"/>
      <x:c r="AV154" s="2166"/>
      <x:c r="AW154" s="149"/>
      <x:c r="AX154" s="144"/>
      <x:c r="AY154" s="14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/>
      <x:c r="BU154"/>
      <x:c r="BV154"/>
      <x:c r="BW154"/>
      <x:c r="BX154"/>
      <x:c r="BY154"/>
      <x:c r="BZ154"/>
      <x:c r="CA154"/>
      <x:c r="CB154"/>
      <x:c r="CC154"/>
      <x:c r="CD154"/>
      <x:c r="CE154"/>
      <x:c r="CF154"/>
      <x:c r="CG154"/>
      <x:c r="CH154"/>
      <x:c r="CI154"/>
      <x:c r="CJ154"/>
      <x:c r="CK154"/>
      <x:c r="CL154"/>
      <x:c r="CM154"/>
      <x:c r="CN154"/>
      <x:c r="CO154"/>
      <x:c r="CP154"/>
      <x:c r="CQ154"/>
      <x:c r="CR154"/>
      <x:c r="CS154"/>
      <x:c r="CT154"/>
      <x:c r="CU154"/>
      <x:c r="CV154"/>
      <x:c r="CW154"/>
      <x:c r="CX154"/>
      <x:c r="CY154"/>
      <x:c r="CZ154"/>
      <x:c r="DA154"/>
      <x:c r="DB154"/>
      <x:c r="DC154"/>
      <x:c r="DD154"/>
      <x:c r="DE154"/>
      <x:c r="DF154"/>
      <x:c r="DG154"/>
      <x:c r="DH154"/>
      <x:c r="DI154"/>
      <x:c r="DJ154"/>
      <x:c r="DK154"/>
      <x:c r="DL154"/>
      <x:c r="DM154"/>
      <x:c r="DN154"/>
      <x:c r="DO154"/>
      <x:c r="DP154"/>
      <x:c r="DQ154"/>
      <x:c r="DR154"/>
      <x:c r="DS154"/>
      <x:c r="DT154"/>
      <x:c r="DU154"/>
      <x:c r="DV154"/>
    </x:row>
    <x:row r="155" ht="15.75">
      <x:c r="A155" s="1379"/>
      <x:c r="B155" s="1380"/>
      <x:c r="C155" s="1381"/>
      <x:c r="D155" s="1381"/>
      <x:c r="E155" s="1381"/>
      <x:c r="F155" s="1381"/>
      <x:c r="G155" s="1382"/>
      <x:c r="H155" s="149"/>
      <x:c r="I155" s="1377"/>
      <x:c r="J155" s="144"/>
      <x:c r="K155" s="1377"/>
      <x:c r="L155" s="1377"/>
      <x:c r="M155" s="1377"/>
      <x:c r="N155" s="1377"/>
      <x:c r="O155" s="1377"/>
      <x:c r="P155" s="2175"/>
      <x:c r="Q155" s="144"/>
      <x:c r="R155" s="1377"/>
      <x:c r="S155" s="1377"/>
      <x:c r="T155" s="144"/>
      <x:c r="U155" s="144"/>
      <x:c r="V155" s="144"/>
      <x:c r="W155" s="144"/>
      <x:c r="X155" s="144"/>
      <x:c r="Y155" s="1377"/>
      <x:c r="Z155" s="144"/>
      <x:c r="AA155" s="144"/>
      <x:c r="AB155" s="144"/>
      <x:c r="AC155" s="144"/>
      <x:c r="AD155" s="1377"/>
      <x:c r="AE155" s="1377"/>
      <x:c r="AF155" s="144"/>
      <x:c r="AG155" s="144"/>
      <x:c r="AH155" s="144"/>
      <x:c r="AI155" s="144"/>
      <x:c r="AJ155" s="144"/>
      <x:c r="AK155" s="144"/>
      <x:c r="AL155" s="144"/>
      <x:c r="AM155" s="144"/>
      <x:c r="AN155" s="144"/>
      <x:c r="AO155" s="144"/>
      <x:c r="AP155" s="144"/>
      <x:c r="AQ155" s="1377"/>
      <x:c r="AR155" s="1377"/>
      <x:c r="AS155" s="144"/>
      <x:c r="AT155" s="144"/>
      <x:c r="AU155" s="144"/>
      <x:c r="AV155" s="144"/>
      <x:c r="AW155" s="2175"/>
      <x:c r="AX155" s="144"/>
      <x:c r="AY155" s="144"/>
      <x:c r="AZ155"/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/>
      <x:c r="BO155"/>
      <x:c r="BP155"/>
      <x:c r="BQ155"/>
      <x:c r="BR155"/>
      <x:c r="BS155"/>
      <x:c r="BT155"/>
      <x:c r="BU155"/>
      <x:c r="BV155"/>
      <x:c r="BW155"/>
      <x:c r="BX155"/>
      <x:c r="BY155"/>
      <x:c r="BZ155"/>
      <x:c r="CA155"/>
      <x:c r="CB155"/>
      <x:c r="CC155"/>
      <x:c r="CD155"/>
      <x:c r="CE155"/>
      <x:c r="CF155"/>
      <x:c r="CG155"/>
      <x:c r="CH155"/>
      <x:c r="CI155"/>
      <x:c r="CJ155"/>
      <x:c r="CK155"/>
      <x:c r="CL155"/>
      <x:c r="CM155"/>
      <x:c r="CN155"/>
      <x:c r="CO155"/>
      <x:c r="CP155"/>
      <x:c r="CQ155"/>
      <x:c r="CR155"/>
      <x:c r="CS155"/>
      <x:c r="CT155"/>
      <x:c r="CU155"/>
      <x:c r="CV155"/>
      <x:c r="CW155"/>
      <x:c r="CX155"/>
      <x:c r="CY155"/>
      <x:c r="CZ155"/>
      <x:c r="DA155"/>
      <x:c r="DB155"/>
      <x:c r="DC155"/>
      <x:c r="DD155"/>
      <x:c r="DE155"/>
      <x:c r="DF155"/>
      <x:c r="DG155"/>
      <x:c r="DH155"/>
      <x:c r="DI155"/>
      <x:c r="DJ155"/>
      <x:c r="DK155"/>
      <x:c r="DL155"/>
      <x:c r="DM155"/>
      <x:c r="DN155"/>
      <x:c r="DO155"/>
      <x:c r="DP155"/>
      <x:c r="DQ155"/>
      <x:c r="DR155"/>
      <x:c r="DS155"/>
      <x:c r="DT155"/>
      <x:c r="DU155"/>
      <x:c r="DV155"/>
    </x:row>
    <x:row r="156" ht="19.5">
      <x:c r="A156" s="1383"/>
      <x:c r="B156" s="1383"/>
      <x:c r="C156" s="1383"/>
      <x:c r="D156" s="1383"/>
      <x:c r="E156" s="1384"/>
      <x:c r="F156" s="1383"/>
      <x:c r="G156" s="1383"/>
      <x:c r="H156" s="1383"/>
      <x:c r="I156" s="1377"/>
      <x:c r="J156" s="144"/>
      <x:c r="K156" s="1377"/>
      <x:c r="L156" s="1377"/>
      <x:c r="M156" s="1377"/>
      <x:c r="N156" s="1377"/>
      <x:c r="O156" s="1377"/>
      <x:c r="P156" s="2175"/>
      <x:c r="Q156" s="144"/>
      <x:c r="R156" s="1377"/>
      <x:c r="S156" s="1377"/>
      <x:c r="T156" s="144"/>
      <x:c r="U156" s="144"/>
      <x:c r="V156" s="144"/>
      <x:c r="W156" s="144"/>
      <x:c r="X156" s="144"/>
      <x:c r="Y156" s="1377"/>
      <x:c r="Z156" s="144"/>
      <x:c r="AA156" s="144"/>
      <x:c r="AB156" s="144"/>
      <x:c r="AC156" s="144"/>
      <x:c r="AD156" s="1377"/>
      <x:c r="AE156" s="1377"/>
      <x:c r="AF156" s="144"/>
      <x:c r="AG156" s="144"/>
      <x:c r="AH156" s="144"/>
      <x:c r="AI156" s="144"/>
      <x:c r="AJ156" s="144"/>
      <x:c r="AK156" s="144"/>
      <x:c r="AL156" s="144"/>
      <x:c r="AM156" s="144"/>
      <x:c r="AN156" s="144"/>
      <x:c r="AO156" s="144"/>
      <x:c r="AP156" s="144"/>
      <x:c r="AQ156" s="1377"/>
      <x:c r="AR156" s="1377"/>
      <x:c r="AS156" s="144"/>
      <x:c r="AT156" s="144"/>
      <x:c r="AU156" s="144"/>
      <x:c r="AV156" s="144"/>
      <x:c r="AW156" s="2175"/>
      <x:c r="AX156" s="144"/>
      <x:c r="AY156" s="144"/>
      <x:c r="AZ156"/>
      <x:c r="BA156"/>
      <x:c r="BB156"/>
      <x:c r="BC156"/>
      <x:c r="BD156"/>
      <x:c r="BE156"/>
      <x:c r="BF156"/>
      <x:c r="BG156"/>
      <x:c r="BH156"/>
      <x:c r="BI156"/>
      <x:c r="BJ156"/>
      <x:c r="BK156"/>
      <x:c r="BL156"/>
      <x:c r="BM156"/>
      <x:c r="BN156"/>
      <x:c r="BO156"/>
      <x:c r="BP156"/>
      <x:c r="BQ156"/>
      <x:c r="BR156"/>
      <x:c r="BS156"/>
      <x:c r="BT156"/>
      <x:c r="BU156"/>
      <x:c r="BV156"/>
      <x:c r="BW156"/>
      <x:c r="BX156"/>
      <x:c r="BY156"/>
      <x:c r="BZ156"/>
      <x:c r="CA156"/>
      <x:c r="CB156"/>
      <x:c r="CC156"/>
      <x:c r="CD156"/>
      <x:c r="CE156"/>
      <x:c r="CF156"/>
      <x:c r="CG156"/>
      <x:c r="CH156"/>
      <x:c r="CI156"/>
      <x:c r="CJ156"/>
      <x:c r="CK156"/>
      <x:c r="CL156"/>
      <x:c r="CM156"/>
      <x:c r="CN156"/>
      <x:c r="CO156"/>
      <x:c r="CP156"/>
      <x:c r="CQ156"/>
      <x:c r="CR156"/>
      <x:c r="CS156"/>
      <x:c r="CT156"/>
      <x:c r="CU156"/>
      <x:c r="CV156"/>
      <x:c r="CW156"/>
      <x:c r="CX156"/>
      <x:c r="CY156"/>
      <x:c r="CZ156"/>
      <x:c r="DA156"/>
      <x:c r="DB156"/>
      <x:c r="DC156"/>
      <x:c r="DD156"/>
      <x:c r="DE156"/>
      <x:c r="DF156"/>
      <x:c r="DG156"/>
      <x:c r="DH156"/>
      <x:c r="DI156"/>
      <x:c r="DJ156"/>
      <x:c r="DK156"/>
      <x:c r="DL156"/>
      <x:c r="DM156"/>
      <x:c r="DN156"/>
      <x:c r="DO156"/>
      <x:c r="DP156"/>
      <x:c r="DQ156"/>
      <x:c r="DR156"/>
      <x:c r="DS156"/>
      <x:c r="DT156"/>
      <x:c r="DU156"/>
      <x:c r="DV156"/>
    </x:row>
    <x:row r="157">
      <x:c r="A157" s="1385"/>
      <x:c r="B157" s="1385"/>
      <x:c r="C157" s="1385"/>
      <x:c r="D157" s="1385"/>
      <x:c r="E157" s="1370"/>
      <x:c r="F157" s="1385"/>
      <x:c r="G157" s="1385"/>
      <x:c r="H157" s="1385"/>
      <x:c r="I157" s="2176"/>
      <x:c r="J157" s="2177"/>
      <x:c r="K157" s="2175"/>
      <x:c r="L157" s="2175"/>
      <x:c r="M157" s="2175"/>
      <x:c r="N157" s="2175"/>
      <x:c r="O157" s="2175"/>
      <x:c r="P157" s="2178"/>
      <x:c r="Q157" s="2179"/>
      <x:c r="R157" s="2180"/>
      <x:c r="S157" s="2178"/>
      <x:c r="T157" s="2181"/>
      <x:c r="U157" s="2182"/>
      <x:c r="V157" s="2180"/>
      <x:c r="W157" s="2178"/>
      <x:c r="X157" s="2178"/>
      <x:c r="Y157" s="2183"/>
      <x:c r="Z157" s="2178"/>
      <x:c r="AA157" s="2179"/>
      <x:c r="AB157" s="2178"/>
      <x:c r="AC157" s="2178"/>
      <x:c r="AD157" s="2178"/>
      <x:c r="AE157" s="2178"/>
      <x:c r="AF157" s="2178"/>
      <x:c r="AG157" s="2183"/>
      <x:c r="AH157" s="2178"/>
      <x:c r="AI157" s="2178"/>
      <x:c r="AJ157" s="2178"/>
      <x:c r="AK157" s="2178"/>
      <x:c r="AL157" s="2178"/>
      <x:c r="AM157" s="2178"/>
      <x:c r="AN157" s="2179"/>
      <x:c r="AO157" s="2178"/>
      <x:c r="AP157" s="2178"/>
      <x:c r="AQ157" s="2178"/>
      <x:c r="AR157" s="2178"/>
      <x:c r="AS157" s="2178"/>
      <x:c r="AT157" s="2183"/>
      <x:c r="AU157" s="2178"/>
      <x:c r="AV157" s="2178"/>
      <x:c r="AW157" s="144"/>
      <x:c r="AX157" s="144"/>
      <x:c r="AY157" s="144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/>
      <x:c r="BU157"/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  <x:c r="CK157"/>
      <x:c r="CL157"/>
      <x:c r="CM157"/>
      <x:c r="CN157"/>
      <x:c r="CO157"/>
      <x:c r="CP157"/>
      <x:c r="CQ157"/>
      <x:c r="CR157"/>
      <x:c r="CS157"/>
      <x:c r="CT157"/>
      <x:c r="CU157"/>
      <x:c r="CV157"/>
      <x:c r="CW157"/>
      <x:c r="CX157"/>
      <x:c r="CY157"/>
      <x:c r="CZ157"/>
      <x:c r="DA157"/>
      <x:c r="DB157"/>
      <x:c r="DC157"/>
      <x:c r="DD157"/>
      <x:c r="DE157"/>
      <x:c r="DF157"/>
      <x:c r="DG157"/>
      <x:c r="DH157"/>
      <x:c r="DI157"/>
      <x:c r="DJ157"/>
      <x:c r="DK157"/>
      <x:c r="DL157"/>
      <x:c r="DM157"/>
      <x:c r="DN157"/>
      <x:c r="DO157"/>
      <x:c r="DP157"/>
      <x:c r="DQ157"/>
      <x:c r="DR157"/>
      <x:c r="DS157"/>
      <x:c r="DT157"/>
      <x:c r="DU157"/>
      <x:c r="DV157"/>
    </x:row>
    <x:row r="158">
      <x:c r="A158" s="2184" t="str">
        <x:v>1A</x:v>
      </x:c>
      <x:c r="B158" s="2184" t="str">
        <x:v>53B</x:v>
      </x:c>
      <x:c r="C158" s="1385"/>
      <x:c r="D158" s="1385"/>
      <x:c r="E158" s="1385"/>
      <x:c r="F158" s="1385"/>
      <x:c r="G158" s="1386"/>
      <x:c r="H158" s="1385"/>
      <x:c r="I158" s="2176"/>
      <x:c r="J158" s="2177"/>
      <x:c r="K158" s="2175"/>
      <x:c r="L158" s="2175"/>
      <x:c r="M158" s="2175"/>
      <x:c r="N158" s="2175"/>
      <x:c r="O158" s="2175"/>
      <x:c r="P158" s="2178"/>
      <x:c r="Q158" s="2179"/>
      <x:c r="R158" s="2248"/>
      <x:c r="S158" s="2178"/>
      <x:c r="T158" s="2249"/>
      <x:c r="U158" s="2250"/>
      <x:c r="V158" s="2248"/>
      <x:c r="W158" s="2178"/>
      <x:c r="X158" s="2178"/>
      <x:c r="Y158" s="2183"/>
      <x:c r="Z158" s="2178"/>
      <x:c r="AA158" s="2179"/>
      <x:c r="AB158" s="2178"/>
      <x:c r="AC158" s="2178"/>
      <x:c r="AD158" s="2178"/>
      <x:c r="AE158" s="2178"/>
      <x:c r="AF158" s="2178"/>
      <x:c r="AG158" s="2183"/>
      <x:c r="AH158" s="2178"/>
      <x:c r="AI158" s="2178"/>
      <x:c r="AJ158" s="2178"/>
      <x:c r="AK158" s="2178"/>
      <x:c r="AL158" s="2178"/>
      <x:c r="AM158" s="2178"/>
      <x:c r="AN158" s="2179"/>
      <x:c r="AO158" s="2178"/>
      <x:c r="AP158" s="2178"/>
      <x:c r="AQ158" s="2178"/>
      <x:c r="AR158" s="2178"/>
      <x:c r="AS158" s="2178"/>
      <x:c r="AT158" s="2183"/>
      <x:c r="AU158" s="2178"/>
      <x:c r="AV158" s="2178"/>
      <x:c r="AW158" s="144"/>
      <x:c r="AX158" s="144"/>
      <x:c r="AY158" s="144"/>
      <x:c r="AZ158"/>
      <x:c r="BA158"/>
      <x:c r="BB158"/>
      <x:c r="BC158"/>
      <x:c r="BD158"/>
      <x:c r="BE158"/>
      <x:c r="BF158"/>
      <x:c r="BG158"/>
      <x:c r="BH158"/>
      <x:c r="BI158"/>
      <x:c r="BJ158"/>
      <x:c r="BK158"/>
      <x:c r="BL158"/>
      <x:c r="BM158"/>
      <x:c r="BN158"/>
      <x:c r="BO158"/>
      <x:c r="BP158"/>
      <x:c r="BQ158"/>
      <x:c r="BR158"/>
      <x:c r="BS158"/>
      <x:c r="BT158"/>
      <x:c r="BU158"/>
      <x:c r="BV158"/>
      <x:c r="BW158"/>
      <x:c r="BX158"/>
      <x:c r="BY158"/>
      <x:c r="BZ158"/>
      <x:c r="CA158"/>
      <x:c r="CB158"/>
      <x:c r="CC158"/>
      <x:c r="CD158"/>
      <x:c r="CE158"/>
      <x:c r="CF158"/>
      <x:c r="CG158"/>
      <x:c r="CH158"/>
      <x:c r="CI158"/>
      <x:c r="CJ158"/>
      <x:c r="CK158"/>
      <x:c r="CL158"/>
      <x:c r="CM158"/>
      <x:c r="CN158"/>
      <x:c r="CO158"/>
      <x:c r="CP158"/>
      <x:c r="CQ158"/>
      <x:c r="CR158"/>
      <x:c r="CS158"/>
      <x:c r="CT158"/>
      <x:c r="CU158"/>
      <x:c r="CV158"/>
      <x:c r="CW158"/>
      <x:c r="CX158"/>
      <x:c r="CY158"/>
      <x:c r="CZ158"/>
      <x:c r="DA158"/>
      <x:c r="DB158"/>
      <x:c r="DC158"/>
      <x:c r="DD158"/>
      <x:c r="DE158"/>
      <x:c r="DF158"/>
      <x:c r="DG158"/>
      <x:c r="DH158"/>
      <x:c r="DI158"/>
      <x:c r="DJ158"/>
      <x:c r="DK158"/>
      <x:c r="DL158"/>
      <x:c r="DM158"/>
      <x:c r="DN158"/>
      <x:c r="DO158"/>
      <x:c r="DP158"/>
      <x:c r="DQ158"/>
      <x:c r="DR158"/>
      <x:c r="DS158"/>
      <x:c r="DT158"/>
      <x:c r="DU158"/>
      <x:c r="DV158"/>
    </x:row>
    <x:row r="159" ht="15.75">
      <x:c r="A159" s="2184" t="str">
        <x:v>1B</x:v>
      </x:c>
      <x:c r="B159" s="2184" t="str">
        <x:v>53B</x:v>
      </x:c>
      <x:c r="C159" s="1385"/>
      <x:c r="D159" s="1385"/>
      <x:c r="E159" s="1385"/>
      <x:c r="F159" s="1385"/>
      <x:c r="G159" s="1386"/>
      <x:c r="H159" s="1385"/>
      <x:c r="I159" s="2176"/>
      <x:c r="J159" s="1252" t="str">
        <x:v>Product Type</x:v>
      </x:c>
      <x:c r="K159" s="3077" t="str">
        <x:v>DENSITY RANGE</x:v>
      </x:c>
      <x:c r="L159" s="3077"/>
      <x:c r="M159" s="3077" t="str">
        <x:v>API GRAVITY</x:v>
      </x:c>
      <x:c r="N159" s="3077"/>
      <x:c r="O159" s="2188" t="str">
        <x:v>K0</x:v>
      </x:c>
      <x:c r="P159" s="2188" t="str">
        <x:v>K1</x:v>
      </x:c>
      <x:c r="Q159" s="1860" t="str">
        <x:v>K2</x:v>
      </x:c>
      <x:c r="R159" s="1860" t="str">
        <x:v>d_alpha</x:v>
      </x:c>
      <x:c r="S159" s="1860" t="str">
        <x:v>i</x:v>
      </x:c>
      <x:c r="T159" s="1860" t="str">
        <x:v>ai</x:v>
      </x:c>
      <x:c r="U159" s="1559"/>
      <x:c r="V159" s="1559"/>
      <x:c r="W159" s="1861"/>
      <x:c r="X159" s="1861"/>
      <x:c r="Y159" s="1861"/>
      <x:c r="Z159" s="2178"/>
      <x:c r="AA159" s="2179"/>
      <x:c r="AB159" s="2178"/>
      <x:c r="AC159" s="2178"/>
      <x:c r="AD159" s="2178"/>
      <x:c r="AE159" s="2178"/>
      <x:c r="AF159" s="2178"/>
      <x:c r="AG159" s="2183"/>
      <x:c r="AH159" s="2178"/>
      <x:c r="AI159" s="2178"/>
      <x:c r="AJ159" s="2178"/>
      <x:c r="AK159" s="2178"/>
      <x:c r="AL159" s="2178"/>
      <x:c r="AM159" s="2178"/>
      <x:c r="AN159" s="2179"/>
      <x:c r="AO159" s="2178"/>
      <x:c r="AP159" s="2178"/>
      <x:c r="AQ159" s="2178"/>
      <x:c r="AR159" s="2178"/>
      <x:c r="AS159" s="2178"/>
      <x:c r="AT159" s="2183"/>
      <x:c r="AU159" s="2178"/>
      <x:c r="AV159" s="2178"/>
      <x:c r="AW159" s="144"/>
      <x:c r="AX159" s="144"/>
      <x:c r="AY159" s="144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/>
      <x:c r="BU159"/>
      <x:c r="BV159"/>
      <x:c r="BW159"/>
      <x:c r="BX159"/>
      <x:c r="BY159"/>
      <x:c r="BZ159"/>
      <x:c r="CA159"/>
      <x:c r="CB159"/>
      <x:c r="CC159"/>
      <x:c r="CD159"/>
      <x:c r="CE159"/>
      <x:c r="CF159"/>
      <x:c r="CG159"/>
      <x:c r="CH159"/>
      <x:c r="CI159"/>
      <x:c r="CJ159"/>
      <x:c r="CK159"/>
      <x:c r="CL159"/>
      <x:c r="CM159"/>
      <x:c r="CN159"/>
      <x:c r="CO159"/>
      <x:c r="CP159"/>
      <x:c r="CQ159"/>
      <x:c r="CR159"/>
      <x:c r="CS159"/>
      <x:c r="CT159"/>
      <x:c r="CU159"/>
      <x:c r="CV159"/>
      <x:c r="CW159"/>
      <x:c r="CX159"/>
      <x:c r="CY159"/>
      <x:c r="CZ159"/>
      <x:c r="DA159"/>
      <x:c r="DB159"/>
      <x:c r="DC159"/>
      <x:c r="DD159"/>
      <x:c r="DE159"/>
      <x:c r="DF159"/>
      <x:c r="DG159"/>
      <x:c r="DH159"/>
      <x:c r="DI159"/>
      <x:c r="DJ159"/>
      <x:c r="DK159"/>
      <x:c r="DL159"/>
      <x:c r="DM159"/>
      <x:c r="DN159"/>
      <x:c r="DO159"/>
      <x:c r="DP159"/>
      <x:c r="DQ159"/>
      <x:c r="DR159"/>
      <x:c r="DS159"/>
      <x:c r="DT159"/>
      <x:c r="DU159"/>
      <x:c r="DV159"/>
    </x:row>
    <x:row r="160">
      <x:c r="A160" s="2184" t="str">
        <x:v>54A</x:v>
      </x:c>
      <x:c r="B160" s="2184" t="str">
        <x:v>53A</x:v>
      </x:c>
      <x:c r="C160" s="1385"/>
      <x:c r="D160" s="1385"/>
      <x:c r="E160" s="1385"/>
      <x:c r="F160" s="1385"/>
      <x:c r="G160" s="1385"/>
      <x:c r="H160" s="1385"/>
      <x:c r="I160" s="2189" t="n">
        <x:v>1</x:v>
      </x:c>
      <x:c r="J160" s="149" t="str">
        <x:v>Curde Oil</x:v>
      </x:c>
      <x:c r="K160" s="149" t="n">
        <x:v>610.6</x:v>
      </x:c>
      <x:c r="L160" s="149" t="n">
        <x:v>1163.5</x:v>
      </x:c>
      <x:c r="M160" s="2149" t="n">
        <x:f t="shared" ref="M160:N165" si="108">(141.5/(K160/1000)-131.5)*0.999016</x:f>
        <x:v>100.14063740189977</x:v>
      </x:c>
      <x:c r="N160" s="2149" t="n">
        <x:f t="shared" si="108"/>
        <x:v>-9.874459608079077</x:v>
      </x:c>
      <x:c r="O160" s="1210" t="n">
        <x:v>341.0957</x:v>
      </x:c>
      <x:c r="P160" s="1210" t="n">
        <x:v>0</x:v>
      </x:c>
      <x:c r="Q160" s="136" t="n">
        <x:v>0</x:v>
      </x:c>
      <x:c r="R160" s="136" t="n">
        <x:v>2</x:v>
      </x:c>
      <x:c r="S160" s="136" t="n">
        <x:v>1</x:v>
      </x:c>
      <x:c r="T160" s="2190" t="n">
        <x:v>-0.148759</x:v>
      </x:c>
      <x:c r="U160" s="144"/>
      <x:c r="V160" s="144"/>
      <x:c r="W160" s="144"/>
      <x:c r="X160" s="2177"/>
      <x:c r="Y160" s="2177"/>
      <x:c r="Z160" s="2178"/>
      <x:c r="AA160" s="2179"/>
      <x:c r="AB160" s="2178"/>
      <x:c r="AC160" s="2178"/>
      <x:c r="AD160" s="2178"/>
      <x:c r="AE160" s="2178"/>
      <x:c r="AF160" s="2178"/>
      <x:c r="AG160" s="2183"/>
      <x:c r="AH160" s="2178"/>
      <x:c r="AI160" s="2178"/>
      <x:c r="AJ160" s="2178"/>
      <x:c r="AK160" s="2178"/>
      <x:c r="AL160" s="2178"/>
      <x:c r="AM160" s="2178"/>
      <x:c r="AN160" s="2179"/>
      <x:c r="AO160" s="2178"/>
      <x:c r="AP160" s="2178"/>
      <x:c r="AQ160" s="2178"/>
      <x:c r="AR160" s="2178"/>
      <x:c r="AS160" s="2178"/>
      <x:c r="AT160" s="2183"/>
      <x:c r="AU160" s="2178"/>
      <x:c r="AV160" s="2178"/>
      <x:c r="AW160" s="144"/>
      <x:c r="AX160" s="144"/>
      <x:c r="AY160" s="144"/>
      <x:c r="AZ160"/>
      <x:c r="BA160"/>
      <x:c r="BB160"/>
      <x:c r="BC160"/>
      <x:c r="BD160"/>
      <x:c r="BE160"/>
      <x:c r="BF160"/>
      <x:c r="BG160"/>
      <x:c r="BH160"/>
      <x:c r="BI160"/>
      <x:c r="BJ160"/>
      <x:c r="BK160"/>
      <x:c r="BL160"/>
      <x:c r="BM160"/>
      <x:c r="BN160"/>
      <x:c r="BO160"/>
      <x:c r="BP160"/>
      <x:c r="BQ160"/>
      <x:c r="BR160"/>
      <x:c r="BS160"/>
      <x:c r="BT160"/>
      <x:c r="BU160"/>
      <x:c r="BV160"/>
      <x:c r="BW160"/>
      <x:c r="BX160"/>
      <x:c r="BY160"/>
      <x:c r="BZ160"/>
      <x:c r="CA160"/>
      <x:c r="CB160"/>
      <x:c r="CC160"/>
      <x:c r="CD160"/>
      <x:c r="CE160"/>
      <x:c r="CF160"/>
      <x:c r="CG160"/>
      <x:c r="CH160"/>
      <x:c r="CI160"/>
      <x:c r="CJ160"/>
      <x:c r="CK160"/>
      <x:c r="CL160"/>
      <x:c r="CM160"/>
      <x:c r="CN160"/>
      <x:c r="CO160"/>
      <x:c r="CP160"/>
      <x:c r="CQ160"/>
      <x:c r="CR160"/>
      <x:c r="CS160"/>
      <x:c r="CT160"/>
      <x:c r="CU160"/>
      <x:c r="CV160"/>
      <x:c r="CW160"/>
      <x:c r="CX160"/>
      <x:c r="CY160"/>
      <x:c r="CZ160"/>
      <x:c r="DA160"/>
      <x:c r="DB160"/>
      <x:c r="DC160"/>
      <x:c r="DD160"/>
      <x:c r="DE160"/>
      <x:c r="DF160"/>
      <x:c r="DG160"/>
      <x:c r="DH160"/>
      <x:c r="DI160"/>
      <x:c r="DJ160"/>
      <x:c r="DK160"/>
      <x:c r="DL160"/>
      <x:c r="DM160"/>
      <x:c r="DN160"/>
      <x:c r="DO160"/>
      <x:c r="DP160"/>
      <x:c r="DQ160"/>
      <x:c r="DR160"/>
      <x:c r="DS160"/>
      <x:c r="DT160"/>
      <x:c r="DU160"/>
      <x:c r="DV160"/>
    </x:row>
    <x:row r="161">
      <x:c r="A161" s="2184" t="str">
        <x:v>54B</x:v>
      </x:c>
      <x:c r="B161" s="2184" t="str">
        <x:v>53B</x:v>
      </x:c>
      <x:c r="C161" s="1385"/>
      <x:c r="D161" s="1385"/>
      <x:c r="E161" s="1385"/>
      <x:c r="F161" s="1385"/>
      <x:c r="G161" s="1385"/>
      <x:c r="H161" s="1385"/>
      <x:c r="I161" s="2189" t="n">
        <x:v>2</x:v>
      </x:c>
      <x:c r="J161" s="149" t="str">
        <x:v>fuel Oil</x:v>
      </x:c>
      <x:c r="K161" s="149" t="n">
        <x:v>838.3127</x:v>
      </x:c>
      <x:c r="L161" s="149" t="n">
        <x:v>1163.5</x:v>
      </x:c>
      <x:c r="M161" s="2149" t="n">
        <x:f t="shared" si="108"/>
        <x:v>37.25473592387329</x:v>
      </x:c>
      <x:c r="N161" s="2149" t="n">
        <x:f t="shared" si="108"/>
        <x:v>-9.874459608079077</x:v>
      </x:c>
      <x:c r="O161" s="1210" t="n">
        <x:v>103.872</x:v>
      </x:c>
      <x:c r="P161" s="1210" t="n">
        <x:v>0.2701</x:v>
      </x:c>
      <x:c r="Q161" s="136" t="n">
        <x:v>0</x:v>
      </x:c>
      <x:c r="R161" s="136" t="n">
        <x:v>1.3</x:v>
      </x:c>
      <x:c r="S161" s="136" t="n">
        <x:v>2</x:v>
      </x:c>
      <x:c r="T161" s="2190" t="n">
        <x:v>-0.267408</x:v>
      </x:c>
      <x:c r="U161" s="144"/>
      <x:c r="V161" s="144"/>
      <x:c r="W161" s="144"/>
      <x:c r="X161" s="2177"/>
      <x:c r="Y161" s="2177"/>
      <x:c r="Z161" s="2178"/>
      <x:c r="AA161" s="2179"/>
      <x:c r="AB161" s="2178"/>
      <x:c r="AC161" s="2178"/>
      <x:c r="AD161" s="2178"/>
      <x:c r="AE161" s="2178"/>
      <x:c r="AF161" s="2178"/>
      <x:c r="AG161" s="2183"/>
      <x:c r="AH161" s="2178"/>
      <x:c r="AI161" s="2178"/>
      <x:c r="AJ161" s="2178"/>
      <x:c r="AK161" s="2178"/>
      <x:c r="AL161" s="2178"/>
      <x:c r="AM161" s="2178"/>
      <x:c r="AN161" s="2179"/>
      <x:c r="AO161" s="2178"/>
      <x:c r="AP161" s="2178"/>
      <x:c r="AQ161" s="2178"/>
      <x:c r="AR161" s="2178"/>
      <x:c r="AS161" s="2178"/>
      <x:c r="AT161" s="2183"/>
      <x:c r="AU161" s="2178"/>
      <x:c r="AV161" s="2178"/>
      <x:c r="AW161" s="144"/>
      <x:c r="AX161" s="144"/>
      <x:c r="AY161" s="144"/>
      <x:c r="AZ161"/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/>
      <x:c r="BO161"/>
      <x:c r="BP161"/>
      <x:c r="BQ161"/>
      <x:c r="BR161"/>
      <x:c r="BS161"/>
      <x:c r="BT161"/>
      <x:c r="BU161"/>
      <x:c r="BV161"/>
      <x:c r="BW161"/>
      <x:c r="BX161"/>
      <x:c r="BY161"/>
      <x:c r="BZ161"/>
      <x:c r="CA161"/>
      <x:c r="CB161"/>
      <x:c r="CC161"/>
      <x:c r="CD161"/>
      <x:c r="CE161"/>
      <x:c r="CF161"/>
      <x:c r="CG161"/>
      <x:c r="CH161"/>
      <x:c r="CI161"/>
      <x:c r="CJ161"/>
      <x:c r="CK161"/>
      <x:c r="CL161"/>
      <x:c r="CM161"/>
      <x:c r="CN161"/>
      <x:c r="CO161"/>
      <x:c r="CP161"/>
      <x:c r="CQ161"/>
      <x:c r="CR161"/>
      <x:c r="CS161"/>
      <x:c r="CT161"/>
      <x:c r="CU161"/>
      <x:c r="CV161"/>
      <x:c r="CW161"/>
      <x:c r="CX161"/>
      <x:c r="CY161"/>
      <x:c r="CZ161"/>
      <x:c r="DA161"/>
      <x:c r="DB161"/>
      <x:c r="DC161"/>
      <x:c r="DD161"/>
      <x:c r="DE161"/>
      <x:c r="DF161"/>
      <x:c r="DG161"/>
      <x:c r="DH161"/>
      <x:c r="DI161"/>
      <x:c r="DJ161"/>
      <x:c r="DK161"/>
      <x:c r="DL161"/>
      <x:c r="DM161"/>
      <x:c r="DN161"/>
      <x:c r="DO161"/>
      <x:c r="DP161"/>
      <x:c r="DQ161"/>
      <x:c r="DR161"/>
      <x:c r="DS161"/>
      <x:c r="DT161"/>
      <x:c r="DU161"/>
      <x:c r="DV161"/>
    </x:row>
    <x:row r="162">
      <x:c r="A162" s="2184" t="str">
        <x:v>54C</x:v>
      </x:c>
      <x:c r="B162" s="2184" t="str">
        <x:v>53C</x:v>
      </x:c>
      <x:c r="C162" s="1385"/>
      <x:c r="D162" s="1385"/>
      <x:c r="E162" s="1385"/>
      <x:c r="F162" s="1385"/>
      <x:c r="G162" s="1385"/>
      <x:c r="H162" s="1385"/>
      <x:c r="I162" s="2189" t="n">
        <x:v>3</x:v>
      </x:c>
      <x:c r="J162" s="149" t="str">
        <x:v>Jet Fuels</x:v>
      </x:c>
      <x:c r="K162" s="149" t="n">
        <x:v>787.5195</x:v>
      </x:c>
      <x:c r="L162" s="149" t="n">
        <x:v>838.3127</x:v>
      </x:c>
      <x:c r="M162" s="2149" t="n">
        <x:f t="shared" si="108"/>
        <x:v>48.13068326971204</x:v>
      </x:c>
      <x:c r="N162" s="2149" t="n">
        <x:f t="shared" si="108"/>
        <x:v>37.25473592387329</x:v>
      </x:c>
      <x:c r="O162" s="1210" t="n">
        <x:v>330.301</x:v>
      </x:c>
      <x:c r="P162" s="1210" t="n">
        <x:v>0</x:v>
      </x:c>
      <x:c r="Q162" s="136" t="n">
        <x:v>0</x:v>
      </x:c>
      <x:c r="R162" s="136" t="n">
        <x:v>2</x:v>
      </x:c>
      <x:c r="S162" s="136" t="n">
        <x:v>3</x:v>
      </x:c>
      <x:c r="T162" s="2190" t="n">
        <x:v>1.08076</x:v>
      </x:c>
      <x:c r="U162" s="144"/>
      <x:c r="V162" s="144"/>
      <x:c r="W162" s="144"/>
      <x:c r="X162" s="2177"/>
      <x:c r="Y162" s="2177"/>
      <x:c r="Z162" s="2178"/>
      <x:c r="AA162" s="2179"/>
      <x:c r="AB162" s="2178"/>
      <x:c r="AC162" s="2178"/>
      <x:c r="AD162" s="2178"/>
      <x:c r="AE162" s="2178"/>
      <x:c r="AF162" s="2178"/>
      <x:c r="AG162" s="2183"/>
      <x:c r="AH162" s="2178"/>
      <x:c r="AI162" s="2178"/>
      <x:c r="AJ162" s="2178"/>
      <x:c r="AK162" s="2178"/>
      <x:c r="AL162" s="2178"/>
      <x:c r="AM162" s="2178"/>
      <x:c r="AN162" s="2179"/>
      <x:c r="AO162" s="2178"/>
      <x:c r="AP162" s="2178"/>
      <x:c r="AQ162" s="2178"/>
      <x:c r="AR162" s="2178"/>
      <x:c r="AS162" s="2178"/>
      <x:c r="AT162" s="2183"/>
      <x:c r="AU162" s="2178"/>
      <x:c r="AV162" s="2178"/>
      <x:c r="AW162" s="144"/>
      <x:c r="AX162" s="144"/>
      <x:c r="AY162" s="144"/>
      <x:c r="AZ162"/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/>
      <x:c r="BO162"/>
      <x:c r="BP162"/>
      <x:c r="BQ162"/>
      <x:c r="BR162"/>
      <x:c r="BS162"/>
      <x:c r="BT162"/>
      <x:c r="BU162"/>
      <x:c r="BV162"/>
      <x:c r="BW162"/>
      <x:c r="BX162"/>
      <x:c r="BY162"/>
      <x:c r="BZ162"/>
      <x:c r="CA162"/>
      <x:c r="CB162"/>
      <x:c r="CC162"/>
      <x:c r="CD162"/>
      <x:c r="CE162"/>
      <x:c r="CF162"/>
      <x:c r="CG162"/>
      <x:c r="CH162"/>
      <x:c r="CI162"/>
      <x:c r="CJ162"/>
      <x:c r="CK162"/>
      <x:c r="CL162"/>
      <x:c r="CM162"/>
      <x:c r="CN162"/>
      <x:c r="CO162"/>
      <x:c r="CP162"/>
      <x:c r="CQ162"/>
      <x:c r="CR162"/>
      <x:c r="CS162"/>
      <x:c r="CT162"/>
      <x:c r="CU162"/>
      <x:c r="CV162"/>
      <x:c r="CW162"/>
      <x:c r="CX162"/>
      <x:c r="CY162"/>
      <x:c r="CZ162"/>
      <x:c r="DA162"/>
      <x:c r="DB162"/>
      <x:c r="DC162"/>
      <x:c r="DD162"/>
      <x:c r="DE162"/>
      <x:c r="DF162"/>
      <x:c r="DG162"/>
      <x:c r="DH162"/>
      <x:c r="DI162"/>
      <x:c r="DJ162"/>
      <x:c r="DK162"/>
      <x:c r="DL162"/>
      <x:c r="DM162"/>
      <x:c r="DN162"/>
      <x:c r="DO162"/>
      <x:c r="DP162"/>
      <x:c r="DQ162"/>
      <x:c r="DR162"/>
      <x:c r="DS162"/>
      <x:c r="DT162"/>
      <x:c r="DU162"/>
      <x:c r="DV162"/>
    </x:row>
    <x:row r="163">
      <x:c r="A163" s="2184" t="str">
        <x:v>54D</x:v>
      </x:c>
      <x:c r="B163" s="2184" t="str">
        <x:v>53D</x:v>
      </x:c>
      <x:c r="C163" s="1385"/>
      <x:c r="D163" s="1385"/>
      <x:c r="E163" s="1385"/>
      <x:c r="F163" s="1385"/>
      <x:c r="G163" s="1385"/>
      <x:c r="H163" s="1385"/>
      <x:c r="I163" s="2189" t="n">
        <x:v>4</x:v>
      </x:c>
      <x:c r="J163" s="149" t="str">
        <x:v>Transition Zone</x:v>
      </x:c>
      <x:c r="K163" s="149" t="n">
        <x:v>770.352</x:v>
      </x:c>
      <x:c r="L163" s="149" t="n">
        <x:v>787.5195</x:v>
      </x:c>
      <x:c r="M163" s="2149" t="n">
        <x:f t="shared" si="108"/>
        <x:v>52.130917382432976</x:v>
      </x:c>
      <x:c r="N163" s="2149" t="n">
        <x:f t="shared" si="108"/>
        <x:v>48.13068326971204</x:v>
      </x:c>
      <x:c r="O163" s="1210" t="n">
        <x:v>1489.067</x:v>
      </x:c>
      <x:c r="P163" s="1210" t="n">
        <x:v>0</x:v>
      </x:c>
      <x:c r="Q163" s="136" t="n">
        <x:v>-0.0018684</x:v>
      </x:c>
      <x:c r="R163" s="136" t="n">
        <x:v>8.5</x:v>
      </x:c>
      <x:c r="S163" s="136" t="n">
        <x:v>4</x:v>
      </x:c>
      <x:c r="T163" s="2190" t="n">
        <x:v>1.269056</x:v>
      </x:c>
      <x:c r="U163" s="144"/>
      <x:c r="V163" s="144"/>
      <x:c r="W163" s="144"/>
      <x:c r="X163" s="2177"/>
      <x:c r="Y163" s="2177"/>
      <x:c r="Z163" s="2178"/>
      <x:c r="AA163" s="2179"/>
      <x:c r="AB163" s="2178"/>
      <x:c r="AC163" s="2178"/>
      <x:c r="AD163" s="2178"/>
      <x:c r="AE163" s="2178"/>
      <x:c r="AF163" s="2178"/>
      <x:c r="AG163" s="2183"/>
      <x:c r="AH163" s="2178"/>
      <x:c r="AI163" s="2178"/>
      <x:c r="AJ163" s="2178"/>
      <x:c r="AK163" s="2178"/>
      <x:c r="AL163" s="2178"/>
      <x:c r="AM163" s="2178"/>
      <x:c r="AN163" s="2179"/>
      <x:c r="AO163" s="2178"/>
      <x:c r="AP163" s="2178"/>
      <x:c r="AQ163" s="2178"/>
      <x:c r="AR163" s="2178"/>
      <x:c r="AS163" s="2178"/>
      <x:c r="AT163" s="2183"/>
      <x:c r="AU163" s="2178"/>
      <x:c r="AV163" s="2178"/>
      <x:c r="AW163" s="144"/>
      <x:c r="AX163" s="144"/>
      <x:c r="AY163" s="144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/>
      <x:c r="BU163"/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  <x:c r="CK163"/>
      <x:c r="CL163"/>
      <x:c r="CM163"/>
      <x:c r="CN163"/>
      <x:c r="CO163"/>
      <x:c r="CP163"/>
      <x:c r="CQ163"/>
      <x:c r="CR163"/>
      <x:c r="CS163"/>
      <x:c r="CT163"/>
      <x:c r="CU163"/>
      <x:c r="CV163"/>
      <x:c r="CW163"/>
      <x:c r="CX163"/>
      <x:c r="CY163"/>
      <x:c r="CZ163"/>
      <x:c r="DA163"/>
      <x:c r="DB163"/>
      <x:c r="DC163"/>
      <x:c r="DD163"/>
      <x:c r="DE163"/>
      <x:c r="DF163"/>
      <x:c r="DG163"/>
      <x:c r="DH163"/>
      <x:c r="DI163"/>
      <x:c r="DJ163"/>
      <x:c r="DK163"/>
      <x:c r="DL163"/>
      <x:c r="DM163"/>
      <x:c r="DN163"/>
      <x:c r="DO163"/>
      <x:c r="DP163"/>
      <x:c r="DQ163"/>
      <x:c r="DR163"/>
      <x:c r="DS163"/>
      <x:c r="DT163"/>
      <x:c r="DU163"/>
      <x:c r="DV163"/>
    </x:row>
    <x:row r="164">
      <x:c r="A164" s="2184" t="str">
        <x:v>6A</x:v>
      </x:c>
      <x:c r="B164" s="2184" t="str">
        <x:v>5A</x:v>
      </x:c>
      <x:c r="C164" s="1385"/>
      <x:c r="D164" s="1385"/>
      <x:c r="E164" s="1385"/>
      <x:c r="F164" s="1385"/>
      <x:c r="G164" s="1385"/>
      <x:c r="H164" s="1385"/>
      <x:c r="I164" s="2189" t="n">
        <x:v>5</x:v>
      </x:c>
      <x:c r="J164" s="149" t="str">
        <x:v>Gasolines</x:v>
      </x:c>
      <x:c r="K164" s="149" t="n">
        <x:v>610.6</x:v>
      </x:c>
      <x:c r="L164" s="149" t="n">
        <x:v>770.352</x:v>
      </x:c>
      <x:c r="M164" s="2149" t="n">
        <x:f t="shared" si="108"/>
        <x:v>100.14063740189977</x:v>
      </x:c>
      <x:c r="N164" s="2149" t="n">
        <x:f t="shared" si="108"/>
        <x:v>52.130917382432976</x:v>
      </x:c>
      <x:c r="O164" s="1210" t="n">
        <x:v>192.4571</x:v>
      </x:c>
      <x:c r="P164" s="1210" t="n">
        <x:v>0.2438</x:v>
      </x:c>
      <x:c r="Q164" s="136" t="n">
        <x:v>0</x:v>
      </x:c>
      <x:c r="R164" s="136" t="n">
        <x:v>1.5</x:v>
      </x:c>
      <x:c r="S164" s="136" t="n">
        <x:v>5</x:v>
      </x:c>
      <x:c r="T164" s="2190" t="n">
        <x:v>-4.089591</x:v>
      </x:c>
      <x:c r="U164" s="144"/>
      <x:c r="V164" s="144"/>
      <x:c r="W164" s="144"/>
      <x:c r="X164" s="2177"/>
      <x:c r="Y164" s="2177"/>
      <x:c r="Z164" s="2178"/>
      <x:c r="AA164" s="2179"/>
      <x:c r="AB164" s="2178"/>
      <x:c r="AC164" s="2178"/>
      <x:c r="AD164" s="2178"/>
      <x:c r="AE164" s="2178"/>
      <x:c r="AF164" s="2178"/>
      <x:c r="AG164" s="2183"/>
      <x:c r="AH164" s="2178"/>
      <x:c r="AI164" s="2178"/>
      <x:c r="AJ164" s="2178"/>
      <x:c r="AK164" s="2178"/>
      <x:c r="AL164" s="2178"/>
      <x:c r="AM164" s="2178"/>
      <x:c r="AN164" s="2179"/>
      <x:c r="AO164" s="2178"/>
      <x:c r="AP164" s="2178"/>
      <x:c r="AQ164" s="2178"/>
      <x:c r="AR164" s="2178"/>
      <x:c r="AS164" s="2178"/>
      <x:c r="AT164" s="2183"/>
      <x:c r="AU164" s="2178"/>
      <x:c r="AV164" s="2178"/>
      <x:c r="AW164" s="144"/>
      <x:c r="AX164" s="144"/>
      <x:c r="AY164" s="144"/>
      <x:c r="AZ164"/>
      <x:c r="BA164"/>
      <x:c r="BB164"/>
      <x:c r="BC164"/>
      <x:c r="BD164"/>
      <x:c r="BE164"/>
      <x:c r="BF164"/>
      <x:c r="BG164"/>
      <x:c r="BH164"/>
      <x:c r="BI164"/>
      <x:c r="BJ164"/>
      <x:c r="BK164"/>
      <x:c r="BL164"/>
      <x:c r="BM164"/>
      <x:c r="BN164"/>
      <x:c r="BO164"/>
      <x:c r="BP164"/>
      <x:c r="BQ164"/>
      <x:c r="BR164"/>
      <x:c r="BS164"/>
      <x:c r="BT164"/>
      <x:c r="BU164"/>
      <x:c r="BV164"/>
      <x:c r="BW164"/>
      <x:c r="BX164"/>
      <x:c r="BY164"/>
      <x:c r="BZ164"/>
      <x:c r="CA164"/>
      <x:c r="CB164"/>
      <x:c r="CC164"/>
      <x:c r="CD164"/>
      <x:c r="CE164"/>
      <x:c r="CF164"/>
      <x:c r="CG164"/>
      <x:c r="CH164"/>
      <x:c r="CI164"/>
      <x:c r="CJ164"/>
      <x:c r="CK164"/>
      <x:c r="CL164"/>
      <x:c r="CM164"/>
      <x:c r="CN164"/>
      <x:c r="CO164"/>
      <x:c r="CP164"/>
      <x:c r="CQ164"/>
      <x:c r="CR164"/>
      <x:c r="CS164"/>
      <x:c r="CT164"/>
      <x:c r="CU164"/>
      <x:c r="CV164"/>
      <x:c r="CW164"/>
      <x:c r="CX164"/>
      <x:c r="CY164"/>
      <x:c r="CZ164"/>
      <x:c r="DA164"/>
      <x:c r="DB164"/>
      <x:c r="DC164"/>
      <x:c r="DD164"/>
      <x:c r="DE164"/>
      <x:c r="DF164"/>
      <x:c r="DG164"/>
      <x:c r="DH164"/>
      <x:c r="DI164"/>
      <x:c r="DJ164"/>
      <x:c r="DK164"/>
      <x:c r="DL164"/>
      <x:c r="DM164"/>
      <x:c r="DN164"/>
      <x:c r="DO164"/>
      <x:c r="DP164"/>
      <x:c r="DQ164"/>
      <x:c r="DR164"/>
      <x:c r="DS164"/>
      <x:c r="DT164"/>
      <x:c r="DU164"/>
      <x:c r="DV164"/>
    </x:row>
    <x:row r="165">
      <x:c r="A165" s="2184" t="str">
        <x:v>6B</x:v>
      </x:c>
      <x:c r="B165" s="2184" t="str">
        <x:v>5B</x:v>
      </x:c>
      <x:c r="C165" s="1385"/>
      <x:c r="D165" s="1385"/>
      <x:c r="E165" s="1385"/>
      <x:c r="F165" s="1385"/>
      <x:c r="G165" s="1385"/>
      <x:c r="H165" s="1385"/>
      <x:c r="I165" s="2189" t="n">
        <x:v>6</x:v>
      </x:c>
      <x:c r="J165" s="149" t="str">
        <x:v>Lubricating Oils</x:v>
      </x:c>
      <x:c r="K165" s="149" t="n">
        <x:v>800.9</x:v>
      </x:c>
      <x:c r="L165" s="149" t="n">
        <x:v>1163.5</x:v>
      </x:c>
      <x:c r="M165" s="2149" t="n">
        <x:f t="shared" si="108"/>
        <x:v>45.13178581146212</x:v>
      </x:c>
      <x:c r="N165" s="2149" t="n">
        <x:f t="shared" si="108"/>
        <x:v>-9.874459608079077</x:v>
      </x:c>
      <x:c r="O165" s="1210" t="n">
        <x:v>0</x:v>
      </x:c>
      <x:c r="P165" s="1210" t="n">
        <x:v>0.34878</x:v>
      </x:c>
      <x:c r="Q165" s="136" t="n">
        <x:v>0</x:v>
      </x:c>
      <x:c r="R165" s="136" t="n">
        <x:v>1</x:v>
      </x:c>
      <x:c r="S165" s="136" t="n">
        <x:v>6</x:v>
      </x:c>
      <x:c r="T165" s="2190" t="n">
        <x:v>-1.871251</x:v>
      </x:c>
      <x:c r="U165" s="144"/>
      <x:c r="V165" s="144"/>
      <x:c r="W165" s="144"/>
      <x:c r="X165" s="2177"/>
      <x:c r="Y165" s="2177"/>
      <x:c r="Z165" s="2178"/>
      <x:c r="AA165" s="2179"/>
      <x:c r="AB165" s="2178"/>
      <x:c r="AC165" s="2178"/>
      <x:c r="AD165" s="2178"/>
      <x:c r="AE165" s="2178"/>
      <x:c r="AF165" s="2178"/>
      <x:c r="AG165" s="2183"/>
      <x:c r="AH165" s="2178"/>
      <x:c r="AI165" s="2178"/>
      <x:c r="AJ165" s="2178"/>
      <x:c r="AK165" s="2178"/>
      <x:c r="AL165" s="2178"/>
      <x:c r="AM165" s="2178"/>
      <x:c r="AN165" s="2179"/>
      <x:c r="AO165" s="2178"/>
      <x:c r="AP165" s="2178"/>
      <x:c r="AQ165" s="2178"/>
      <x:c r="AR165" s="2178"/>
      <x:c r="AS165" s="2178"/>
      <x:c r="AT165" s="2183"/>
      <x:c r="AU165" s="2178"/>
      <x:c r="AV165" s="2178"/>
      <x:c r="AW165" s="144"/>
      <x:c r="AX165" s="144"/>
      <x:c r="AY165" s="144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/>
      <x:c r="BU165"/>
      <x:c r="BV165"/>
      <x:c r="BW165"/>
      <x:c r="BX165"/>
      <x:c r="BY165"/>
      <x:c r="BZ165"/>
      <x:c r="CA165"/>
      <x:c r="CB165"/>
      <x:c r="CC165"/>
      <x:c r="CD165"/>
      <x:c r="CE165"/>
      <x:c r="CF165"/>
      <x:c r="CG165"/>
      <x:c r="CH165"/>
      <x:c r="CI165"/>
      <x:c r="CJ165"/>
      <x:c r="CK165"/>
      <x:c r="CL165"/>
      <x:c r="CM165"/>
      <x:c r="CN165"/>
      <x:c r="CO165"/>
      <x:c r="CP165"/>
      <x:c r="CQ165"/>
      <x:c r="CR165"/>
      <x:c r="CS165"/>
      <x:c r="CT165"/>
      <x:c r="CU165"/>
      <x:c r="CV165"/>
      <x:c r="CW165"/>
      <x:c r="CX165"/>
      <x:c r="CY165"/>
      <x:c r="CZ165"/>
      <x:c r="DA165"/>
      <x:c r="DB165"/>
      <x:c r="DC165"/>
      <x:c r="DD165"/>
      <x:c r="DE165"/>
      <x:c r="DF165"/>
      <x:c r="DG165"/>
      <x:c r="DH165"/>
      <x:c r="DI165"/>
      <x:c r="DJ165"/>
      <x:c r="DK165"/>
      <x:c r="DL165"/>
      <x:c r="DM165"/>
      <x:c r="DN165"/>
      <x:c r="DO165"/>
      <x:c r="DP165"/>
      <x:c r="DQ165"/>
      <x:c r="DR165"/>
      <x:c r="DS165"/>
      <x:c r="DT165"/>
      <x:c r="DU165"/>
      <x:c r="DV165"/>
    </x:row>
    <x:row r="166">
      <x:c r="A166" s="2184" t="str">
        <x:v>6C</x:v>
      </x:c>
      <x:c r="B166" s="2184" t="str">
        <x:v>5C</x:v>
      </x:c>
      <x:c r="C166" s="1385"/>
      <x:c r="D166" s="144"/>
      <x:c r="E166" s="144"/>
      <x:c r="F166" s="144"/>
      <x:c r="G166" s="144"/>
      <x:c r="H166" s="144"/>
      <x:c r="I166" s="144"/>
      <x:c r="J166" s="144"/>
      <x:c r="K166" s="144"/>
      <x:c r="L166" s="144"/>
      <x:c r="M166" s="144"/>
      <x:c r="N166" s="144"/>
      <x:c r="O166" s="136"/>
      <x:c r="P166" s="136"/>
      <x:c r="Q166" s="136"/>
      <x:c r="R166" s="136"/>
      <x:c r="S166" s="1210" t="n">
        <x:v>7</x:v>
      </x:c>
      <x:c r="T166" s="2191" t="n">
        <x:v>7.438081</x:v>
      </x:c>
      <x:c r="U166" s="149"/>
      <x:c r="V166" s="149"/>
      <x:c r="W166" s="149"/>
      <x:c r="X166" s="1589"/>
      <x:c r="Y166" s="144"/>
      <x:c r="Z166" s="144"/>
      <x:c r="AA166" s="144"/>
      <x:c r="AB166" s="144"/>
      <x:c r="AC166" s="144"/>
      <x:c r="AD166" s="144"/>
      <x:c r="AE166" s="144"/>
      <x:c r="AF166" s="144"/>
      <x:c r="AG166" s="144"/>
      <x:c r="AH166" s="144"/>
      <x:c r="AI166" s="144"/>
      <x:c r="AJ166" s="144"/>
      <x:c r="AK166" s="144"/>
      <x:c r="AL166" s="144"/>
      <x:c r="AM166" s="144"/>
      <x:c r="AN166" s="144"/>
      <x:c r="AO166" s="144"/>
      <x:c r="AP166" s="144"/>
      <x:c r="AQ166" s="144"/>
      <x:c r="AR166" s="144"/>
      <x:c r="AS166" s="144"/>
      <x:c r="AT166" s="144"/>
      <x:c r="AU166" s="144"/>
      <x:c r="AV166" s="144"/>
      <x:c r="AW166" s="144"/>
      <x:c r="AX166" s="144"/>
      <x:c r="AY166" s="144"/>
      <x:c r="AZ166"/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/>
      <x:c r="BO166"/>
      <x:c r="BP166"/>
      <x:c r="BQ166"/>
      <x:c r="BR166"/>
      <x:c r="BS166"/>
      <x:c r="BT166"/>
      <x:c r="BU166"/>
      <x:c r="BV166"/>
      <x:c r="BW166"/>
      <x:c r="BX166"/>
      <x:c r="BY166"/>
      <x:c r="BZ166"/>
      <x:c r="CA166"/>
      <x:c r="CB166"/>
      <x:c r="CC166"/>
      <x:c r="CD166"/>
      <x:c r="CE166"/>
      <x:c r="CF166"/>
      <x:c r="CG166"/>
      <x:c r="CH166"/>
      <x:c r="CI166"/>
      <x:c r="CJ166"/>
      <x:c r="CK166"/>
      <x:c r="CL166"/>
      <x:c r="CM166"/>
      <x:c r="CN166"/>
      <x:c r="CO166"/>
      <x:c r="CP166"/>
      <x:c r="CQ166"/>
      <x:c r="CR166"/>
      <x:c r="CS166"/>
      <x:c r="CT166"/>
      <x:c r="CU166"/>
      <x:c r="CV166"/>
      <x:c r="CW166"/>
      <x:c r="CX166"/>
      <x:c r="CY166"/>
      <x:c r="CZ166"/>
      <x:c r="DA166"/>
      <x:c r="DB166"/>
      <x:c r="DC166"/>
      <x:c r="DD166"/>
      <x:c r="DE166"/>
      <x:c r="DF166"/>
      <x:c r="DG166"/>
      <x:c r="DH166"/>
      <x:c r="DI166"/>
      <x:c r="DJ166"/>
      <x:c r="DK166"/>
      <x:c r="DL166"/>
      <x:c r="DM166"/>
      <x:c r="DN166"/>
      <x:c r="DO166"/>
      <x:c r="DP166"/>
      <x:c r="DQ166"/>
      <x:c r="DR166"/>
      <x:c r="DS166"/>
      <x:c r="DT166"/>
      <x:c r="DU166"/>
      <x:c r="DV166"/>
    </x:row>
    <x:row r="167">
      <x:c r="A167" s="2184" t="str">
        <x:v>6D</x:v>
      </x:c>
      <x:c r="B167" s="2184" t="str">
        <x:v>5D</x:v>
      </x:c>
      <x:c r="C167" s="1385"/>
      <x:c r="D167" s="144"/>
      <x:c r="E167" s="144"/>
      <x:c r="F167" s="144"/>
      <x:c r="G167" s="144"/>
      <x:c r="H167" s="144"/>
      <x:c r="I167" s="144"/>
      <x:c r="J167" s="144"/>
      <x:c r="K167" s="144"/>
      <x:c r="L167" s="144"/>
      <x:c r="M167" s="144"/>
      <x:c r="N167" s="144"/>
      <x:c r="O167" s="136"/>
      <x:c r="P167" s="136"/>
      <x:c r="Q167" s="136"/>
      <x:c r="R167" s="136"/>
      <x:c r="S167" s="1210" t="n">
        <x:v>8</x:v>
      </x:c>
      <x:c r="T167" s="2191" t="n">
        <x:v>-3.536296</x:v>
      </x:c>
      <x:c r="U167" s="149"/>
      <x:c r="V167" s="149"/>
      <x:c r="W167" s="149"/>
      <x:c r="X167" s="1589"/>
      <x:c r="Y167" s="144"/>
      <x:c r="Z167" s="144"/>
      <x:c r="AA167" s="144"/>
      <x:c r="AB167" s="144"/>
      <x:c r="AC167" s="144"/>
      <x:c r="AD167" s="144"/>
      <x:c r="AE167" s="144"/>
      <x:c r="AF167" s="144"/>
      <x:c r="AG167" s="144"/>
      <x:c r="AH167" s="144"/>
      <x:c r="AI167" s="144"/>
      <x:c r="AJ167" s="144"/>
      <x:c r="AK167" s="144"/>
      <x:c r="AL167" s="144"/>
      <x:c r="AM167" s="144"/>
      <x:c r="AN167" s="144"/>
      <x:c r="AO167" s="144"/>
      <x:c r="AP167" s="144"/>
      <x:c r="AQ167" s="144"/>
      <x:c r="AR167" s="144"/>
      <x:c r="AS167" s="144"/>
      <x:c r="AT167" s="144"/>
      <x:c r="AU167" s="144"/>
      <x:c r="AV167" s="144"/>
      <x:c r="AW167" s="144"/>
      <x:c r="AX167" s="144"/>
      <x:c r="AY167" s="144"/>
      <x:c r="AZ167"/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/>
      <x:c r="BO167"/>
      <x:c r="BP167"/>
      <x:c r="BQ167"/>
      <x:c r="BR167"/>
      <x:c r="BS167"/>
      <x:c r="BT167"/>
      <x:c r="BU167"/>
      <x:c r="BV167"/>
      <x:c r="BW167"/>
      <x:c r="BX167"/>
      <x:c r="BY167"/>
      <x:c r="BZ167"/>
      <x:c r="CA167"/>
      <x:c r="CB167"/>
      <x:c r="CC167"/>
      <x:c r="CD167"/>
      <x:c r="CE167"/>
      <x:c r="CF167"/>
      <x:c r="CG167"/>
      <x:c r="CH167"/>
      <x:c r="CI167"/>
      <x:c r="CJ167"/>
      <x:c r="CK167"/>
      <x:c r="CL167"/>
      <x:c r="CM167"/>
      <x:c r="CN167"/>
      <x:c r="CO167"/>
      <x:c r="CP167"/>
      <x:c r="CQ167"/>
      <x:c r="CR167"/>
      <x:c r="CS167"/>
      <x:c r="CT167"/>
      <x:c r="CU167"/>
      <x:c r="CV167"/>
      <x:c r="CW167"/>
      <x:c r="CX167"/>
      <x:c r="CY167"/>
      <x:c r="CZ167"/>
      <x:c r="DA167"/>
      <x:c r="DB167"/>
      <x:c r="DC167"/>
      <x:c r="DD167"/>
      <x:c r="DE167"/>
      <x:c r="DF167"/>
      <x:c r="DG167"/>
      <x:c r="DH167"/>
      <x:c r="DI167"/>
      <x:c r="DJ167"/>
      <x:c r="DK167"/>
      <x:c r="DL167"/>
      <x:c r="DM167"/>
      <x:c r="DN167"/>
      <x:c r="DO167"/>
      <x:c r="DP167"/>
      <x:c r="DQ167"/>
      <x:c r="DR167"/>
      <x:c r="DS167"/>
      <x:c r="DT167"/>
      <x:c r="DU167"/>
      <x:c r="DV167"/>
    </x:row>
    <x:row r="168">
      <x:c r="A168" s="144"/>
      <x:c r="B168" s="144"/>
      <x:c r="C168" s="144"/>
      <x:c r="D168" s="144"/>
      <x:c r="E168" s="144"/>
      <x:c r="F168" s="144"/>
      <x:c r="G168" s="144"/>
      <x:c r="H168" s="144"/>
      <x:c r="I168" s="144"/>
      <x:c r="J168" s="144"/>
      <x:c r="K168" s="144"/>
      <x:c r="L168" s="144"/>
      <x:c r="M168" s="144"/>
      <x:c r="N168" s="144"/>
      <x:c r="O168" s="144"/>
      <x:c r="P168" s="144"/>
      <x:c r="Q168" s="144"/>
      <x:c r="R168" s="144"/>
      <x:c r="S168" s="144"/>
      <x:c r="T168" s="144"/>
      <x:c r="U168" s="144"/>
      <x:c r="V168" s="144"/>
      <x:c r="W168" s="144"/>
      <x:c r="X168" s="144"/>
      <x:c r="Y168" s="144"/>
      <x:c r="Z168" s="144"/>
      <x:c r="AA168" s="144"/>
      <x:c r="AB168" s="144"/>
      <x:c r="AC168" s="144"/>
      <x:c r="AD168" s="144"/>
      <x:c r="AE168" s="144"/>
      <x:c r="AF168" s="144"/>
      <x:c r="AG168" s="144"/>
      <x:c r="AH168" s="144"/>
      <x:c r="AI168" s="144"/>
      <x:c r="AJ168" s="144"/>
      <x:c r="AK168" s="144"/>
      <x:c r="AL168" s="144"/>
      <x:c r="AM168" s="144"/>
      <x:c r="AN168" s="144"/>
      <x:c r="AO168" s="144"/>
      <x:c r="AP168" s="144"/>
      <x:c r="AQ168" s="144"/>
      <x:c r="AR168" s="144"/>
      <x:c r="AS168" s="144"/>
      <x:c r="AT168" s="144"/>
      <x:c r="AU168" s="144"/>
      <x:c r="AV168" s="144"/>
      <x:c r="AW168" s="144"/>
      <x:c r="AX168" s="144"/>
      <x:c r="AY168" s="144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/>
      <x:c r="BU168"/>
      <x:c r="BV168"/>
      <x:c r="BW168"/>
      <x:c r="BX168"/>
      <x:c r="BY168"/>
      <x:c r="BZ168"/>
      <x:c r="CA168"/>
      <x:c r="CB168"/>
      <x:c r="CC168"/>
      <x:c r="CD168"/>
      <x:c r="CE168"/>
      <x:c r="CF168"/>
      <x:c r="CG168"/>
      <x:c r="CH168"/>
      <x:c r="CI168"/>
      <x:c r="CJ168"/>
      <x:c r="CK168"/>
      <x:c r="CL168"/>
      <x:c r="CM168"/>
      <x:c r="CN168"/>
      <x:c r="CO168"/>
      <x:c r="CP168"/>
      <x:c r="CQ168"/>
      <x:c r="CR168"/>
      <x:c r="CS168"/>
      <x:c r="CT168"/>
      <x:c r="CU168"/>
      <x:c r="CV168"/>
      <x:c r="CW168"/>
      <x:c r="CX168"/>
      <x:c r="CY168"/>
      <x:c r="CZ168"/>
      <x:c r="DA168"/>
      <x:c r="DB168"/>
      <x:c r="DC168"/>
      <x:c r="DD168"/>
      <x:c r="DE168"/>
      <x:c r="DF168"/>
      <x:c r="DG168"/>
      <x:c r="DH168"/>
      <x:c r="DI168"/>
      <x:c r="DJ168"/>
      <x:c r="DK168"/>
      <x:c r="DL168"/>
      <x:c r="DM168"/>
      <x:c r="DN168"/>
      <x:c r="DO168"/>
      <x:c r="DP168"/>
      <x:c r="DQ168"/>
      <x:c r="DR168"/>
      <x:c r="DS168"/>
      <x:c r="DT168"/>
      <x:c r="DU168"/>
      <x:c r="DV168"/>
    </x:row>
    <x:row r="169">
      <x:c r="A169" s="144"/>
      <x:c r="B169" s="144"/>
      <x:c r="C169" s="144"/>
      <x:c r="D169" s="144"/>
      <x:c r="E169" s="144"/>
      <x:c r="F169" s="144"/>
      <x:c r="G169" s="144"/>
      <x:c r="H169" s="144"/>
      <x:c r="I169" s="144"/>
      <x:c r="J169" s="144"/>
      <x:c r="K169" s="144"/>
      <x:c r="L169" s="144"/>
      <x:c r="M169" s="144"/>
      <x:c r="N169" s="144"/>
      <x:c r="O169" s="144"/>
      <x:c r="P169" s="144"/>
      <x:c r="Q169" s="144"/>
      <x:c r="R169" s="144"/>
      <x:c r="S169" s="144"/>
      <x:c r="T169" s="144"/>
      <x:c r="U169" s="144"/>
      <x:c r="V169" s="144"/>
      <x:c r="W169" s="144"/>
      <x:c r="X169" s="144"/>
      <x:c r="Y169" s="144"/>
      <x:c r="Z169" s="144"/>
      <x:c r="AA169" s="144"/>
      <x:c r="AB169" s="144"/>
      <x:c r="AC169" s="144"/>
      <x:c r="AD169" s="144"/>
      <x:c r="AE169" s="144"/>
      <x:c r="AF169" s="144"/>
      <x:c r="AG169" s="144"/>
      <x:c r="AH169" s="144"/>
      <x:c r="AI169" s="144"/>
      <x:c r="AJ169" s="144"/>
      <x:c r="AK169" s="144"/>
      <x:c r="AL169" s="144"/>
      <x:c r="AM169" s="144"/>
      <x:c r="AN169" s="144"/>
      <x:c r="AO169" s="144"/>
      <x:c r="AP169" s="144"/>
      <x:c r="AQ169" s="144"/>
      <x:c r="AR169" s="144"/>
      <x:c r="AS169" s="144"/>
      <x:c r="AT169" s="144"/>
      <x:c r="AU169" s="144"/>
      <x:c r="AV169" s="144"/>
      <x:c r="AW169" s="144"/>
      <x:c r="AX169" s="144"/>
      <x:c r="AY169" s="144"/>
      <x:c r="AZ169"/>
      <x:c r="BA169"/>
      <x:c r="BB169"/>
      <x:c r="BC169"/>
      <x:c r="BD169"/>
      <x:c r="BE169"/>
      <x:c r="BF169"/>
      <x:c r="BG169"/>
      <x:c r="BH169"/>
      <x:c r="BI169"/>
      <x:c r="BJ169"/>
      <x:c r="BK169"/>
      <x:c r="BL169"/>
      <x:c r="BM169"/>
      <x:c r="BN169"/>
      <x:c r="BO169"/>
      <x:c r="BP169"/>
      <x:c r="BQ169"/>
      <x:c r="BR169"/>
      <x:c r="BS169"/>
      <x:c r="BT169"/>
      <x:c r="BU169"/>
      <x:c r="BV169"/>
      <x:c r="BW169"/>
      <x:c r="BX169"/>
      <x:c r="BY169"/>
      <x:c r="BZ169"/>
      <x:c r="CA169"/>
      <x:c r="CB169"/>
      <x:c r="CC169"/>
      <x:c r="CD169"/>
      <x:c r="CE169"/>
      <x:c r="CF169"/>
      <x:c r="CG169"/>
      <x:c r="CH169"/>
      <x:c r="CI169"/>
      <x:c r="CJ169"/>
      <x:c r="CK169"/>
      <x:c r="CL169"/>
      <x:c r="CM169"/>
      <x:c r="CN169"/>
      <x:c r="CO169"/>
      <x:c r="CP169"/>
      <x:c r="CQ169"/>
      <x:c r="CR169"/>
      <x:c r="CS169"/>
      <x:c r="CT169"/>
      <x:c r="CU169"/>
      <x:c r="CV169"/>
      <x:c r="CW169"/>
      <x:c r="CX169"/>
      <x:c r="CY169"/>
      <x:c r="CZ169"/>
      <x:c r="DA169"/>
      <x:c r="DB169"/>
      <x:c r="DC169"/>
      <x:c r="DD169"/>
      <x:c r="DE169"/>
      <x:c r="DF169"/>
      <x:c r="DG169"/>
      <x:c r="DH169"/>
      <x:c r="DI169"/>
      <x:c r="DJ169"/>
      <x:c r="DK169"/>
      <x:c r="DL169"/>
      <x:c r="DM169"/>
      <x:c r="DN169"/>
      <x:c r="DO169"/>
      <x:c r="DP169"/>
      <x:c r="DQ169"/>
      <x:c r="DR169"/>
      <x:c r="DS169"/>
      <x:c r="DT169"/>
      <x:c r="DU169"/>
      <x:c r="DV169"/>
    </x:row>
    <x:row r="170" ht="15.75">
      <x:c r="A170" s="144"/>
      <x:c r="B170" s="144"/>
      <x:c r="C170" s="144"/>
      <x:c r="D170" s="1387" t="str">
        <x:v>5A</x:v>
      </x:c>
      <x:c r="E170" s="144" t="str">
        <x:v>°F</x:v>
      </x:c>
      <x:c r="F170" s="136" t="n">
        <x:v>15</x:v>
      </x:c>
      <x:c r="G170" s="144"/>
      <x:c r="H170" s="144"/>
      <x:c r="I170" s="144"/>
      <x:c r="J170" s="144"/>
      <x:c r="K170" s="144"/>
      <x:c r="L170" s="144"/>
      <x:c r="M170" s="144"/>
      <x:c r="N170" s="144"/>
      <x:c r="O170" s="144"/>
      <x:c r="P170" s="144"/>
      <x:c r="Q170" s="144"/>
      <x:c r="R170" s="144"/>
      <x:c r="S170" s="144"/>
      <x:c r="T170" s="144"/>
      <x:c r="U170" s="144"/>
      <x:c r="V170" s="144"/>
      <x:c r="W170" s="144"/>
      <x:c r="X170" s="144"/>
      <x:c r="Y170" s="144"/>
      <x:c r="Z170" s="144"/>
      <x:c r="AA170" s="144"/>
      <x:c r="AB170" s="144"/>
      <x:c r="AC170" s="144"/>
      <x:c r="AD170" s="144"/>
      <x:c r="AE170" s="144"/>
      <x:c r="AF170" s="144"/>
      <x:c r="AG170" s="144"/>
      <x:c r="AH170" s="144"/>
      <x:c r="AI170" s="144"/>
      <x:c r="AJ170" s="144"/>
      <x:c r="AK170" s="144"/>
      <x:c r="AL170" s="144"/>
      <x:c r="AM170" s="144"/>
      <x:c r="AN170" s="144"/>
      <x:c r="AO170" s="144"/>
      <x:c r="AP170" s="144"/>
      <x:c r="AQ170" s="144"/>
      <x:c r="AR170" s="144"/>
      <x:c r="AS170" s="144"/>
      <x:c r="AT170" s="144"/>
      <x:c r="AU170" s="144"/>
      <x:c r="AV170" s="144"/>
      <x:c r="AW170" s="144"/>
      <x:c r="AX170" s="144"/>
      <x:c r="AY170" s="144"/>
      <x:c r="AZ170"/>
      <x:c r="BA170"/>
      <x:c r="BB170"/>
      <x:c r="BC170"/>
      <x:c r="BD170"/>
      <x:c r="BE170"/>
      <x:c r="BF170"/>
      <x:c r="BG170"/>
      <x:c r="BH170"/>
      <x:c r="BI170"/>
      <x:c r="BJ170"/>
      <x:c r="BK170"/>
      <x:c r="BL170"/>
      <x:c r="BM170"/>
      <x:c r="BN170"/>
      <x:c r="BO170"/>
      <x:c r="BP170"/>
      <x:c r="BQ170"/>
      <x:c r="BR170"/>
      <x:c r="BS170"/>
      <x:c r="BT170"/>
      <x:c r="BU170"/>
      <x:c r="BV170"/>
      <x:c r="BW170"/>
      <x:c r="BX170"/>
      <x:c r="BY170"/>
      <x:c r="BZ170"/>
      <x:c r="CA170"/>
      <x:c r="CB170"/>
      <x:c r="CC170"/>
      <x:c r="CD170"/>
      <x:c r="CE170"/>
      <x:c r="CF170"/>
      <x:c r="CG170"/>
      <x:c r="CH170"/>
      <x:c r="CI170"/>
      <x:c r="CJ170"/>
      <x:c r="CK170"/>
      <x:c r="CL170"/>
      <x:c r="CM170"/>
      <x:c r="CN170"/>
      <x:c r="CO170"/>
      <x:c r="CP170"/>
      <x:c r="CQ170"/>
      <x:c r="CR170"/>
      <x:c r="CS170"/>
      <x:c r="CT170"/>
      <x:c r="CU170"/>
      <x:c r="CV170"/>
      <x:c r="CW170"/>
      <x:c r="CX170"/>
      <x:c r="CY170"/>
      <x:c r="CZ170"/>
      <x:c r="DA170"/>
      <x:c r="DB170"/>
      <x:c r="DC170"/>
      <x:c r="DD170"/>
      <x:c r="DE170"/>
      <x:c r="DF170"/>
      <x:c r="DG170"/>
      <x:c r="DH170"/>
      <x:c r="DI170"/>
      <x:c r="DJ170"/>
      <x:c r="DK170"/>
      <x:c r="DL170"/>
      <x:c r="DM170"/>
      <x:c r="DN170"/>
      <x:c r="DO170"/>
      <x:c r="DP170"/>
      <x:c r="DQ170"/>
      <x:c r="DR170"/>
      <x:c r="DS170"/>
      <x:c r="DT170"/>
      <x:c r="DU170"/>
      <x:c r="DV170"/>
    </x:row>
    <x:row r="171" ht="15.75">
      <x:c r="A171" s="144"/>
      <x:c r="B171" s="144"/>
      <x:c r="C171" s="144"/>
      <x:c r="D171" s="1387" t="str">
        <x:v>5B</x:v>
      </x:c>
      <x:c r="E171" s="144" t="str">
        <x:v>°C</x:v>
      </x:c>
      <x:c r="F171" s="136" t="n">
        <x:v>20</x:v>
      </x:c>
      <x:c r="G171" s="144"/>
      <x:c r="H171" s="144"/>
      <x:c r="I171" s="144"/>
      <x:c r="J171" s="144"/>
      <x:c r="K171" s="144"/>
      <x:c r="L171" s="144"/>
      <x:c r="M171" s="144"/>
      <x:c r="N171" s="144"/>
      <x:c r="O171" s="144"/>
      <x:c r="P171" s="144"/>
      <x:c r="Q171" s="144"/>
      <x:c r="R171" s="144"/>
      <x:c r="S171" s="144"/>
      <x:c r="T171" s="144"/>
      <x:c r="U171" s="144"/>
      <x:c r="V171" s="144"/>
      <x:c r="W171" s="144"/>
      <x:c r="X171" s="144"/>
      <x:c r="Y171" s="144"/>
      <x:c r="Z171" s="144"/>
      <x:c r="AA171" s="144"/>
      <x:c r="AB171" s="144"/>
      <x:c r="AC171" s="144"/>
      <x:c r="AD171" s="144"/>
      <x:c r="AE171" s="144"/>
      <x:c r="AF171" s="144"/>
      <x:c r="AG171" s="144"/>
      <x:c r="AH171" s="144"/>
      <x:c r="AI171" s="144"/>
      <x:c r="AJ171" s="144"/>
      <x:c r="AK171" s="144"/>
      <x:c r="AL171" s="144"/>
      <x:c r="AM171" s="144"/>
      <x:c r="AN171" s="144"/>
      <x:c r="AO171" s="144"/>
      <x:c r="AP171" s="144"/>
      <x:c r="AQ171" s="144"/>
      <x:c r="AR171" s="144"/>
      <x:c r="AS171" s="144"/>
      <x:c r="AT171" s="144"/>
      <x:c r="AU171" s="144"/>
      <x:c r="AV171" s="144"/>
      <x:c r="AW171" s="144"/>
      <x:c r="AX171" s="144"/>
      <x:c r="AY171" s="144"/>
      <x:c r="AZ171"/>
      <x:c r="BA171"/>
      <x:c r="BB171"/>
      <x:c r="BC171"/>
      <x:c r="BD171"/>
      <x:c r="BE171"/>
      <x:c r="BF171"/>
      <x:c r="BG171"/>
      <x:c r="BH171"/>
      <x:c r="BI171"/>
      <x:c r="BJ171"/>
      <x:c r="BK171"/>
      <x:c r="BL171"/>
      <x:c r="BM171"/>
      <x:c r="BN171"/>
      <x:c r="BO171"/>
      <x:c r="BP171"/>
      <x:c r="BQ171"/>
      <x:c r="BR171"/>
      <x:c r="BS171"/>
      <x:c r="BT171"/>
      <x:c r="BU171"/>
      <x:c r="BV171"/>
      <x:c r="BW171"/>
      <x:c r="BX171"/>
      <x:c r="BY171"/>
      <x:c r="BZ171"/>
      <x:c r="CA171"/>
      <x:c r="CB171"/>
      <x:c r="CC171"/>
      <x:c r="CD171"/>
      <x:c r="CE171"/>
      <x:c r="CF171"/>
      <x:c r="CG171"/>
      <x:c r="CH171"/>
      <x:c r="CI171"/>
      <x:c r="CJ171"/>
      <x:c r="CK171"/>
      <x:c r="CL171"/>
      <x:c r="CM171"/>
      <x:c r="CN171"/>
      <x:c r="CO171"/>
      <x:c r="CP171"/>
      <x:c r="CQ171"/>
      <x:c r="CR171"/>
      <x:c r="CS171"/>
      <x:c r="CT171"/>
      <x:c r="CU171"/>
      <x:c r="CV171"/>
      <x:c r="CW171"/>
      <x:c r="CX171"/>
      <x:c r="CY171"/>
      <x:c r="CZ171"/>
      <x:c r="DA171"/>
      <x:c r="DB171"/>
      <x:c r="DC171"/>
      <x:c r="DD171"/>
      <x:c r="DE171"/>
      <x:c r="DF171"/>
      <x:c r="DG171"/>
      <x:c r="DH171"/>
      <x:c r="DI171"/>
      <x:c r="DJ171"/>
      <x:c r="DK171"/>
      <x:c r="DL171"/>
      <x:c r="DM171"/>
      <x:c r="DN171"/>
      <x:c r="DO171"/>
      <x:c r="DP171"/>
      <x:c r="DQ171"/>
      <x:c r="DR171"/>
      <x:c r="DS171"/>
      <x:c r="DT171"/>
      <x:c r="DU171"/>
      <x:c r="DV171"/>
    </x:row>
    <x:row r="172" ht="15.75">
      <x:c r="A172" s="144"/>
      <x:c r="B172" s="144"/>
      <x:c r="C172" s="144"/>
      <x:c r="D172" s="1387" t="str">
        <x:v>5D</x:v>
      </x:c>
      <x:c r="E172" s="144"/>
      <x:c r="F172" s="136" t="n">
        <x:v>60</x:v>
      </x:c>
      <x:c r="G172" s="144"/>
      <x:c r="H172" s="144"/>
      <x:c r="I172" s="144"/>
      <x:c r="J172" s="144"/>
      <x:c r="K172" s="144"/>
      <x:c r="L172" s="144"/>
      <x:c r="M172" s="144"/>
      <x:c r="N172" s="144"/>
      <x:c r="O172" s="144"/>
      <x:c r="P172" s="144"/>
      <x:c r="Q172" s="144"/>
      <x:c r="R172" s="144"/>
      <x:c r="S172" s="144"/>
      <x:c r="T172" s="144"/>
      <x:c r="U172" s="144"/>
      <x:c r="V172" s="144"/>
      <x:c r="W172" s="144"/>
      <x:c r="X172" s="144"/>
      <x:c r="Y172" s="144"/>
      <x:c r="Z172" s="144"/>
      <x:c r="AA172" s="144"/>
      <x:c r="AB172" s="144"/>
      <x:c r="AC172" s="144"/>
      <x:c r="AD172" s="144"/>
      <x:c r="AE172" s="144"/>
      <x:c r="AF172" s="144"/>
      <x:c r="AG172" s="144"/>
      <x:c r="AH172" s="144"/>
      <x:c r="AI172" s="144"/>
      <x:c r="AJ172" s="144"/>
      <x:c r="AK172" s="144"/>
      <x:c r="AL172" s="144"/>
      <x:c r="AM172" s="144"/>
      <x:c r="AN172" s="144"/>
      <x:c r="AO172" s="144"/>
      <x:c r="AP172" s="144"/>
      <x:c r="AQ172" s="144"/>
      <x:c r="AR172" s="144"/>
      <x:c r="AS172" s="144"/>
      <x:c r="AT172" s="144"/>
      <x:c r="AU172" s="144"/>
      <x:c r="AV172" s="144"/>
      <x:c r="AW172" s="144"/>
      <x:c r="AX172" s="144"/>
      <x:c r="AY172" s="144"/>
      <x:c r="AZ172"/>
      <x:c r="BA172"/>
      <x:c r="BB172"/>
      <x:c r="BC172"/>
      <x:c r="BD172"/>
      <x:c r="BE172"/>
      <x:c r="BF172"/>
      <x:c r="BG172"/>
      <x:c r="BH172"/>
      <x:c r="BI172"/>
      <x:c r="BJ172"/>
      <x:c r="BK172"/>
      <x:c r="BL172"/>
      <x:c r="BM172"/>
      <x:c r="BN172"/>
      <x:c r="BO172"/>
      <x:c r="BP172"/>
      <x:c r="BQ172"/>
      <x:c r="BR172"/>
      <x:c r="BS172"/>
      <x:c r="BT172"/>
      <x:c r="BU172"/>
      <x:c r="BV172"/>
      <x:c r="BW172"/>
      <x:c r="BX172"/>
      <x:c r="BY172"/>
      <x:c r="BZ172"/>
      <x:c r="CA172"/>
      <x:c r="CB172"/>
      <x:c r="CC172"/>
      <x:c r="CD172"/>
      <x:c r="CE172"/>
      <x:c r="CF172"/>
      <x:c r="CG172"/>
      <x:c r="CH172"/>
      <x:c r="CI172"/>
      <x:c r="CJ172"/>
      <x:c r="CK172"/>
      <x:c r="CL172"/>
      <x:c r="CM172"/>
      <x:c r="CN172"/>
      <x:c r="CO172"/>
      <x:c r="CP172"/>
      <x:c r="CQ172"/>
      <x:c r="CR172"/>
      <x:c r="CS172"/>
      <x:c r="CT172"/>
      <x:c r="CU172"/>
      <x:c r="CV172"/>
      <x:c r="CW172"/>
      <x:c r="CX172"/>
      <x:c r="CY172"/>
      <x:c r="CZ172"/>
      <x:c r="DA172"/>
      <x:c r="DB172"/>
      <x:c r="DC172"/>
      <x:c r="DD172"/>
      <x:c r="DE172"/>
      <x:c r="DF172"/>
      <x:c r="DG172"/>
      <x:c r="DH172"/>
      <x:c r="DI172"/>
      <x:c r="DJ172"/>
      <x:c r="DK172"/>
      <x:c r="DL172"/>
      <x:c r="DM172"/>
      <x:c r="DN172"/>
      <x:c r="DO172"/>
      <x:c r="DP172"/>
      <x:c r="DQ172"/>
      <x:c r="DR172"/>
      <x:c r="DS172"/>
      <x:c r="DT172"/>
      <x:c r="DU172"/>
      <x:c r="DV172"/>
    </x:row>
    <x:row r="173" ht="15.75">
      <x:c r="A173" s="144"/>
      <x:c r="B173" s="144"/>
      <x:c r="C173" s="144"/>
      <x:c r="D173" s="1387" t="str">
        <x:v>23A</x:v>
      </x:c>
      <x:c r="E173" s="144"/>
      <x:c r="F173" s="144"/>
      <x:c r="G173" s="144"/>
      <x:c r="H173" s="144"/>
      <x:c r="I173" s="144"/>
      <x:c r="J173" s="144"/>
      <x:c r="K173" s="144"/>
      <x:c r="L173" s="144"/>
      <x:c r="M173" s="144"/>
      <x:c r="N173" s="144"/>
      <x:c r="O173" s="144"/>
      <x:c r="P173" s="144"/>
      <x:c r="Q173" s="144"/>
      <x:c r="R173" s="144"/>
      <x:c r="S173" s="144"/>
      <x:c r="T173" s="144"/>
      <x:c r="U173" s="144"/>
      <x:c r="V173" s="144"/>
      <x:c r="W173" s="144"/>
      <x:c r="X173" s="144"/>
      <x:c r="Y173" s="144"/>
      <x:c r="Z173" s="144"/>
      <x:c r="AA173" s="144"/>
      <x:c r="AB173" s="144"/>
      <x:c r="AC173" s="144"/>
      <x:c r="AD173" s="144"/>
      <x:c r="AE173" s="144"/>
      <x:c r="AF173" s="144"/>
      <x:c r="AG173" s="144"/>
      <x:c r="AH173" s="144"/>
      <x:c r="AI173" s="144"/>
      <x:c r="AJ173" s="144"/>
      <x:c r="AK173" s="144"/>
      <x:c r="AL173" s="144"/>
      <x:c r="AM173" s="144"/>
      <x:c r="AN173" s="144"/>
      <x:c r="AO173" s="144"/>
      <x:c r="AP173" s="144"/>
      <x:c r="AQ173" s="144"/>
      <x:c r="AR173" s="144"/>
      <x:c r="AS173" s="144"/>
      <x:c r="AT173" s="144"/>
      <x:c r="AU173" s="144"/>
      <x:c r="AV173" s="144"/>
      <x:c r="AW173" s="144"/>
      <x:c r="AX173" s="144"/>
      <x:c r="AY173" s="144"/>
      <x:c r="AZ173"/>
      <x:c r="BA173"/>
      <x:c r="BB173"/>
      <x:c r="BC173"/>
      <x:c r="BD173"/>
      <x:c r="BE173"/>
      <x:c r="BF173"/>
      <x:c r="BG173"/>
      <x:c r="BH173"/>
      <x:c r="BI173"/>
      <x:c r="BJ173"/>
      <x:c r="BK173"/>
      <x:c r="BL173"/>
      <x:c r="BM173"/>
      <x:c r="BN173"/>
      <x:c r="BO173"/>
      <x:c r="BP173"/>
      <x:c r="BQ173"/>
      <x:c r="BR173"/>
      <x:c r="BS173"/>
      <x:c r="BT173"/>
      <x:c r="BU173"/>
      <x:c r="BV173"/>
      <x:c r="BW173"/>
      <x:c r="BX173"/>
      <x:c r="BY173"/>
      <x:c r="BZ173"/>
      <x:c r="CA173"/>
      <x:c r="CB173"/>
      <x:c r="CC173"/>
      <x:c r="CD173"/>
      <x:c r="CE173"/>
      <x:c r="CF173"/>
      <x:c r="CG173"/>
      <x:c r="CH173"/>
      <x:c r="CI173"/>
      <x:c r="CJ173"/>
      <x:c r="CK173"/>
      <x:c r="CL173"/>
      <x:c r="CM173"/>
      <x:c r="CN173"/>
      <x:c r="CO173"/>
      <x:c r="CP173"/>
      <x:c r="CQ173"/>
      <x:c r="CR173"/>
      <x:c r="CS173"/>
      <x:c r="CT173"/>
      <x:c r="CU173"/>
      <x:c r="CV173"/>
      <x:c r="CW173"/>
      <x:c r="CX173"/>
      <x:c r="CY173"/>
      <x:c r="CZ173"/>
      <x:c r="DA173"/>
      <x:c r="DB173"/>
      <x:c r="DC173"/>
      <x:c r="DD173"/>
      <x:c r="DE173"/>
      <x:c r="DF173"/>
      <x:c r="DG173"/>
      <x:c r="DH173"/>
      <x:c r="DI173"/>
      <x:c r="DJ173"/>
      <x:c r="DK173"/>
      <x:c r="DL173"/>
      <x:c r="DM173"/>
      <x:c r="DN173"/>
      <x:c r="DO173"/>
      <x:c r="DP173"/>
      <x:c r="DQ173"/>
      <x:c r="DR173"/>
      <x:c r="DS173"/>
      <x:c r="DT173"/>
      <x:c r="DU173"/>
      <x:c r="DV173"/>
    </x:row>
    <x:row r="174" ht="15.75">
      <x:c r="A174" s="144"/>
      <x:c r="B174" s="144"/>
      <x:c r="C174" s="144"/>
      <x:c r="D174" s="1387" t="str">
        <x:v>23B</x:v>
      </x:c>
      <x:c r="E174" s="144"/>
      <x:c r="F174" s="144"/>
      <x:c r="G174" s="144"/>
      <x:c r="H174" s="144"/>
      <x:c r="I174" s="144"/>
      <x:c r="J174" s="144"/>
      <x:c r="K174" s="144"/>
      <x:c r="L174" s="144"/>
      <x:c r="M174" s="144"/>
      <x:c r="N174" s="144"/>
      <x:c r="O174" s="144"/>
      <x:c r="P174" s="144"/>
      <x:c r="Q174" s="144"/>
      <x:c r="R174" s="144"/>
      <x:c r="S174" s="144"/>
      <x:c r="T174" s="144"/>
      <x:c r="U174" s="144"/>
      <x:c r="V174" s="144"/>
      <x:c r="W174" s="144"/>
      <x:c r="X174" s="144"/>
      <x:c r="Y174" s="144"/>
      <x:c r="Z174" s="144"/>
      <x:c r="AA174" s="144"/>
      <x:c r="AB174" s="144"/>
      <x:c r="AC174" s="144"/>
      <x:c r="AD174" s="144"/>
      <x:c r="AE174" s="144"/>
      <x:c r="AF174" s="144"/>
      <x:c r="AG174" s="144"/>
      <x:c r="AH174" s="144"/>
      <x:c r="AI174" s="144"/>
      <x:c r="AJ174" s="144"/>
      <x:c r="AK174" s="144"/>
      <x:c r="AL174" s="144"/>
      <x:c r="AM174" s="144"/>
      <x:c r="AN174" s="144"/>
      <x:c r="AO174" s="144"/>
      <x:c r="AP174" s="144"/>
      <x:c r="AQ174" s="144"/>
      <x:c r="AR174" s="144"/>
      <x:c r="AS174" s="144"/>
      <x:c r="AT174" s="144"/>
      <x:c r="AU174" s="144"/>
      <x:c r="AV174" s="144"/>
      <x:c r="AW174" s="144"/>
      <x:c r="AX174" s="144"/>
      <x:c r="AY174" s="144"/>
      <x:c r="AZ174"/>
      <x:c r="BA174"/>
      <x:c r="BB174"/>
      <x:c r="BC174"/>
      <x:c r="BD174"/>
      <x:c r="BE174"/>
      <x:c r="BF174"/>
      <x:c r="BG174"/>
      <x:c r="BH174"/>
      <x:c r="BI174"/>
      <x:c r="BJ174"/>
      <x:c r="BK174"/>
      <x:c r="BL174"/>
      <x:c r="BM174"/>
      <x:c r="BN174"/>
      <x:c r="BO174"/>
      <x:c r="BP174"/>
      <x:c r="BQ174"/>
      <x:c r="BR174"/>
      <x:c r="BS174"/>
      <x:c r="BT174"/>
      <x:c r="BU174"/>
      <x:c r="BV174"/>
      <x:c r="BW174"/>
      <x:c r="BX174"/>
      <x:c r="BY174"/>
      <x:c r="BZ174"/>
      <x:c r="CA174"/>
      <x:c r="CB174"/>
      <x:c r="CC174"/>
      <x:c r="CD174"/>
      <x:c r="CE174"/>
      <x:c r="CF174"/>
      <x:c r="CG174"/>
      <x:c r="CH174"/>
      <x:c r="CI174"/>
      <x:c r="CJ174"/>
      <x:c r="CK174"/>
      <x:c r="CL174"/>
      <x:c r="CM174"/>
      <x:c r="CN174"/>
      <x:c r="CO174"/>
      <x:c r="CP174"/>
      <x:c r="CQ174"/>
      <x:c r="CR174"/>
      <x:c r="CS174"/>
      <x:c r="CT174"/>
      <x:c r="CU174"/>
      <x:c r="CV174"/>
      <x:c r="CW174"/>
      <x:c r="CX174"/>
      <x:c r="CY174"/>
      <x:c r="CZ174"/>
      <x:c r="DA174"/>
      <x:c r="DB174"/>
      <x:c r="DC174"/>
      <x:c r="DD174"/>
      <x:c r="DE174"/>
      <x:c r="DF174"/>
      <x:c r="DG174"/>
      <x:c r="DH174"/>
      <x:c r="DI174"/>
      <x:c r="DJ174"/>
      <x:c r="DK174"/>
      <x:c r="DL174"/>
      <x:c r="DM174"/>
      <x:c r="DN174"/>
      <x:c r="DO174"/>
      <x:c r="DP174"/>
      <x:c r="DQ174"/>
      <x:c r="DR174"/>
      <x:c r="DS174"/>
      <x:c r="DT174"/>
      <x:c r="DU174"/>
      <x:c r="DV174"/>
    </x:row>
    <x:row r="175" ht="15.75">
      <x:c r="A175" s="144"/>
      <x:c r="B175" s="144"/>
      <x:c r="C175" s="144"/>
      <x:c r="D175" s="1387" t="str">
        <x:v>23D</x:v>
      </x:c>
      <x:c r="E175" s="144"/>
      <x:c r="F175" s="144"/>
      <x:c r="G175" s="144"/>
      <x:c r="H175" s="144"/>
      <x:c r="I175" s="144"/>
      <x:c r="J175" s="144"/>
      <x:c r="K175" s="144"/>
      <x:c r="L175" s="144"/>
      <x:c r="M175" s="144"/>
      <x:c r="N175" s="144"/>
      <x:c r="O175" s="144"/>
      <x:c r="P175" s="144"/>
      <x:c r="Q175" s="144"/>
      <x:c r="R175" s="144"/>
      <x:c r="S175" s="144"/>
      <x:c r="T175" s="144"/>
      <x:c r="U175" s="144"/>
      <x:c r="V175" s="144"/>
      <x:c r="W175" s="144"/>
      <x:c r="X175" s="144"/>
      <x:c r="Y175" s="144"/>
      <x:c r="Z175" s="144"/>
      <x:c r="AA175" s="144"/>
      <x:c r="AB175" s="144"/>
      <x:c r="AC175" s="144"/>
      <x:c r="AD175" s="144"/>
      <x:c r="AE175" s="144"/>
      <x:c r="AF175" s="144"/>
      <x:c r="AG175" s="144"/>
      <x:c r="AH175" s="144"/>
      <x:c r="AI175" s="144"/>
      <x:c r="AJ175" s="144"/>
      <x:c r="AK175" s="144"/>
      <x:c r="AL175" s="144"/>
      <x:c r="AM175" s="144"/>
      <x:c r="AN175" s="144"/>
      <x:c r="AO175" s="144"/>
      <x:c r="AP175" s="144"/>
      <x:c r="AQ175" s="144"/>
      <x:c r="AR175" s="144"/>
      <x:c r="AS175" s="144"/>
      <x:c r="AT175" s="144"/>
      <x:c r="AU175" s="144"/>
      <x:c r="AV175" s="144"/>
      <x:c r="AW175" s="144"/>
      <x:c r="AX175" s="144"/>
      <x:c r="AY175" s="144"/>
      <x:c r="AZ175"/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/>
      <x:c r="BO175"/>
      <x:c r="BP175"/>
      <x:c r="BQ175"/>
      <x:c r="BR175"/>
      <x:c r="BS175"/>
      <x:c r="BT175"/>
      <x:c r="BU175"/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  <x:c r="CK175"/>
      <x:c r="CL175"/>
      <x:c r="CM175"/>
      <x:c r="CN175"/>
      <x:c r="CO175"/>
      <x:c r="CP175"/>
      <x:c r="CQ175"/>
      <x:c r="CR175"/>
      <x:c r="CS175"/>
      <x:c r="CT175"/>
      <x:c r="CU175"/>
      <x:c r="CV175"/>
      <x:c r="CW175"/>
      <x:c r="CX175"/>
      <x:c r="CY175"/>
      <x:c r="CZ175"/>
      <x:c r="DA175"/>
      <x:c r="DB175"/>
      <x:c r="DC175"/>
      <x:c r="DD175"/>
      <x:c r="DE175"/>
      <x:c r="DF175"/>
      <x:c r="DG175"/>
      <x:c r="DH175"/>
      <x:c r="DI175"/>
      <x:c r="DJ175"/>
      <x:c r="DK175"/>
      <x:c r="DL175"/>
      <x:c r="DM175"/>
      <x:c r="DN175"/>
      <x:c r="DO175"/>
      <x:c r="DP175"/>
      <x:c r="DQ175"/>
      <x:c r="DR175"/>
      <x:c r="DS175"/>
      <x:c r="DT175"/>
      <x:c r="DU175"/>
      <x:c r="DV175"/>
    </x:row>
    <x:row r="176" ht="15.75">
      <x:c r="A176" s="144"/>
      <x:c r="B176" s="144"/>
      <x:c r="C176" s="144"/>
      <x:c r="D176" s="1387" t="str">
        <x:v>53A</x:v>
      </x:c>
      <x:c r="E176" s="144"/>
      <x:c r="F176" s="144"/>
      <x:c r="G176" s="144"/>
      <x:c r="H176" s="144"/>
      <x:c r="I176" s="144"/>
      <x:c r="J176" s="144"/>
      <x:c r="K176" s="144"/>
      <x:c r="L176" s="144"/>
      <x:c r="M176" s="144"/>
      <x:c r="N176" s="144"/>
      <x:c r="O176" s="144"/>
      <x:c r="P176" s="144"/>
      <x:c r="Q176" s="144"/>
      <x:c r="R176" s="144"/>
      <x:c r="S176" s="144"/>
      <x:c r="T176" s="144"/>
      <x:c r="U176" s="144"/>
      <x:c r="V176" s="144"/>
      <x:c r="W176" s="144"/>
      <x:c r="X176" s="144"/>
      <x:c r="Y176" s="144"/>
      <x:c r="Z176" s="144"/>
      <x:c r="AA176" s="144"/>
      <x:c r="AB176" s="144"/>
      <x:c r="AC176" s="144"/>
      <x:c r="AD176" s="144"/>
      <x:c r="AE176" s="144"/>
      <x:c r="AF176" s="144"/>
      <x:c r="AG176" s="144"/>
      <x:c r="AH176" s="144"/>
      <x:c r="AI176" s="144"/>
      <x:c r="AJ176" s="144"/>
      <x:c r="AK176" s="144"/>
      <x:c r="AL176" s="144"/>
      <x:c r="AM176" s="144"/>
      <x:c r="AN176" s="144"/>
      <x:c r="AO176" s="144"/>
      <x:c r="AP176" s="144"/>
      <x:c r="AQ176" s="144"/>
      <x:c r="AR176" s="144"/>
      <x:c r="AS176" s="144"/>
      <x:c r="AT176" s="144"/>
      <x:c r="AU176" s="144"/>
      <x:c r="AV176" s="144"/>
      <x:c r="AW176" s="144"/>
      <x:c r="AX176" s="144"/>
      <x:c r="AY176" s="144"/>
      <x:c r="AZ176"/>
      <x:c r="BA176"/>
      <x:c r="BB176"/>
      <x:c r="BC176"/>
      <x:c r="BD176"/>
      <x:c r="BE176"/>
      <x:c r="BF176"/>
      <x:c r="BG176"/>
      <x:c r="BH176"/>
      <x:c r="BI176"/>
      <x:c r="BJ176"/>
      <x:c r="BK176"/>
      <x:c r="BL176"/>
      <x:c r="BM176"/>
      <x:c r="BN176"/>
      <x:c r="BO176"/>
      <x:c r="BP176"/>
      <x:c r="BQ176"/>
      <x:c r="BR176"/>
      <x:c r="BS176"/>
      <x:c r="BT176"/>
      <x:c r="BU176"/>
      <x:c r="BV176"/>
      <x:c r="BW176"/>
      <x:c r="BX176"/>
      <x:c r="BY176"/>
      <x:c r="BZ176"/>
      <x:c r="CA176"/>
      <x:c r="CB176"/>
      <x:c r="CC176"/>
      <x:c r="CD176"/>
      <x:c r="CE176"/>
      <x:c r="CF176"/>
      <x:c r="CG176"/>
      <x:c r="CH176"/>
      <x:c r="CI176"/>
      <x:c r="CJ176"/>
      <x:c r="CK176"/>
      <x:c r="CL176"/>
      <x:c r="CM176"/>
      <x:c r="CN176"/>
      <x:c r="CO176"/>
      <x:c r="CP176"/>
      <x:c r="CQ176"/>
      <x:c r="CR176"/>
      <x:c r="CS176"/>
      <x:c r="CT176"/>
      <x:c r="CU176"/>
      <x:c r="CV176"/>
      <x:c r="CW176"/>
      <x:c r="CX176"/>
      <x:c r="CY176"/>
      <x:c r="CZ176"/>
      <x:c r="DA176"/>
      <x:c r="DB176"/>
      <x:c r="DC176"/>
      <x:c r="DD176"/>
      <x:c r="DE176"/>
      <x:c r="DF176"/>
      <x:c r="DG176"/>
      <x:c r="DH176"/>
      <x:c r="DI176"/>
      <x:c r="DJ176"/>
      <x:c r="DK176"/>
      <x:c r="DL176"/>
      <x:c r="DM176"/>
      <x:c r="DN176"/>
      <x:c r="DO176"/>
      <x:c r="DP176"/>
      <x:c r="DQ176"/>
      <x:c r="DR176"/>
      <x:c r="DS176"/>
      <x:c r="DT176"/>
      <x:c r="DU176"/>
      <x:c r="DV176"/>
    </x:row>
    <x:row r="177" ht="15.75">
      <x:c r="A177" s="144"/>
      <x:c r="B177" s="144"/>
      <x:c r="C177" s="144"/>
      <x:c r="D177" s="1387" t="str">
        <x:v>53B</x:v>
      </x:c>
      <x:c r="E177" s="144"/>
      <x:c r="F177" s="144"/>
      <x:c r="G177" s="144"/>
      <x:c r="H177" s="144"/>
      <x:c r="I177" s="144"/>
      <x:c r="J177" s="144"/>
      <x:c r="K177" s="144"/>
      <x:c r="L177" s="144"/>
      <x:c r="M177" s="144"/>
      <x:c r="N177" s="144"/>
      <x:c r="O177" s="144"/>
      <x:c r="P177" s="144"/>
      <x:c r="Q177" s="144"/>
      <x:c r="R177" s="144"/>
      <x:c r="S177" s="144"/>
      <x:c r="T177" s="144"/>
      <x:c r="U177" s="144"/>
      <x:c r="V177" s="144"/>
      <x:c r="W177" s="144"/>
      <x:c r="X177" s="144"/>
      <x:c r="Y177" s="144"/>
      <x:c r="Z177" s="144"/>
      <x:c r="AA177" s="144"/>
      <x:c r="AB177" s="144"/>
      <x:c r="AC177" s="144"/>
      <x:c r="AD177" s="144"/>
      <x:c r="AE177" s="144"/>
      <x:c r="AF177" s="144"/>
      <x:c r="AG177" s="144"/>
      <x:c r="AH177" s="144"/>
      <x:c r="AI177" s="144"/>
      <x:c r="AJ177" s="144"/>
      <x:c r="AK177" s="144"/>
      <x:c r="AL177" s="144"/>
      <x:c r="AM177" s="144"/>
      <x:c r="AN177" s="144"/>
      <x:c r="AO177" s="144"/>
      <x:c r="AP177" s="144"/>
      <x:c r="AQ177" s="144"/>
      <x:c r="AR177" s="144"/>
      <x:c r="AS177" s="144"/>
      <x:c r="AT177" s="144"/>
      <x:c r="AU177" s="144"/>
      <x:c r="AV177" s="144"/>
      <x:c r="AW177" s="144"/>
      <x:c r="AX177" s="144"/>
      <x:c r="AY177" s="144"/>
      <x:c r="AZ177"/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/>
      <x:c r="BO177"/>
      <x:c r="BP177"/>
      <x:c r="BQ177"/>
      <x:c r="BR177"/>
      <x:c r="BS177"/>
      <x:c r="BT177"/>
      <x:c r="BU177"/>
      <x:c r="BV177"/>
      <x:c r="BW177"/>
      <x:c r="BX177"/>
      <x:c r="BY177"/>
      <x:c r="BZ177"/>
      <x:c r="CA177"/>
      <x:c r="CB177"/>
      <x:c r="CC177"/>
      <x:c r="CD177"/>
      <x:c r="CE177"/>
      <x:c r="CF177"/>
      <x:c r="CG177"/>
      <x:c r="CH177"/>
      <x:c r="CI177"/>
      <x:c r="CJ177"/>
      <x:c r="CK177"/>
      <x:c r="CL177"/>
      <x:c r="CM177"/>
      <x:c r="CN177"/>
      <x:c r="CO177"/>
      <x:c r="CP177"/>
      <x:c r="CQ177"/>
      <x:c r="CR177"/>
      <x:c r="CS177"/>
      <x:c r="CT177"/>
      <x:c r="CU177"/>
      <x:c r="CV177"/>
      <x:c r="CW177"/>
      <x:c r="CX177"/>
      <x:c r="CY177"/>
      <x:c r="CZ177"/>
      <x:c r="DA177"/>
      <x:c r="DB177"/>
      <x:c r="DC177"/>
      <x:c r="DD177"/>
      <x:c r="DE177"/>
      <x:c r="DF177"/>
      <x:c r="DG177"/>
      <x:c r="DH177"/>
      <x:c r="DI177"/>
      <x:c r="DJ177"/>
      <x:c r="DK177"/>
      <x:c r="DL177"/>
      <x:c r="DM177"/>
      <x:c r="DN177"/>
      <x:c r="DO177"/>
      <x:c r="DP177"/>
      <x:c r="DQ177"/>
      <x:c r="DR177"/>
      <x:c r="DS177"/>
      <x:c r="DT177"/>
      <x:c r="DU177"/>
      <x:c r="DV177"/>
    </x:row>
    <x:row r="178" ht="15.75">
      <x:c r="A178" s="144"/>
      <x:c r="B178" s="144"/>
      <x:c r="C178" s="144"/>
      <x:c r="D178" s="1387" t="str">
        <x:v>53D</x:v>
      </x:c>
      <x:c r="E178" s="144"/>
      <x:c r="F178" s="144"/>
      <x:c r="G178" s="144"/>
      <x:c r="H178" s="144"/>
      <x:c r="I178" s="144"/>
      <x:c r="J178" s="144"/>
      <x:c r="K178" s="144"/>
      <x:c r="L178" s="144"/>
      <x:c r="M178" s="144"/>
      <x:c r="N178" s="144"/>
      <x:c r="O178" s="144"/>
      <x:c r="P178" s="144"/>
      <x:c r="Q178" s="144"/>
      <x:c r="R178" s="144"/>
      <x:c r="S178" s="144"/>
      <x:c r="T178" s="144"/>
      <x:c r="U178" s="144"/>
      <x:c r="V178" s="144"/>
      <x:c r="W178" s="144"/>
      <x:c r="X178" s="144"/>
      <x:c r="Y178" s="144"/>
      <x:c r="Z178" s="144"/>
      <x:c r="AA178" s="144"/>
      <x:c r="AB178" s="144"/>
      <x:c r="AC178" s="144"/>
      <x:c r="AD178" s="144"/>
      <x:c r="AE178" s="144"/>
      <x:c r="AF178" s="144"/>
      <x:c r="AG178" s="144"/>
      <x:c r="AH178" s="144"/>
      <x:c r="AI178" s="144"/>
      <x:c r="AJ178" s="144"/>
      <x:c r="AK178" s="144"/>
      <x:c r="AL178" s="144"/>
      <x:c r="AM178" s="144"/>
      <x:c r="AN178" s="144"/>
      <x:c r="AO178" s="144"/>
      <x:c r="AP178" s="144"/>
      <x:c r="AQ178" s="144"/>
      <x:c r="AR178" s="144"/>
      <x:c r="AS178" s="144"/>
      <x:c r="AT178" s="144"/>
      <x:c r="AU178" s="144"/>
      <x:c r="AV178" s="144"/>
      <x:c r="AW178" s="144"/>
      <x:c r="AX178" s="144"/>
      <x:c r="AY178" s="144"/>
      <x:c r="AZ178"/>
      <x:c r="BA178"/>
      <x:c r="BB178"/>
      <x:c r="BC178"/>
      <x:c r="BD178"/>
      <x:c r="BE178"/>
      <x:c r="BF178"/>
      <x:c r="BG178"/>
      <x:c r="BH178"/>
      <x:c r="BI178"/>
      <x:c r="BJ178"/>
      <x:c r="BK178"/>
      <x:c r="BL178"/>
      <x:c r="BM178"/>
      <x:c r="BN178"/>
      <x:c r="BO178"/>
      <x:c r="BP178"/>
      <x:c r="BQ178"/>
      <x:c r="BR178"/>
      <x:c r="BS178"/>
      <x:c r="BT178"/>
      <x:c r="BU178"/>
      <x:c r="BV178"/>
      <x:c r="BW178"/>
      <x:c r="BX178"/>
      <x:c r="BY178"/>
      <x:c r="BZ178"/>
      <x:c r="CA178"/>
      <x:c r="CB178"/>
      <x:c r="CC178"/>
      <x:c r="CD178"/>
      <x:c r="CE178"/>
      <x:c r="CF178"/>
      <x:c r="CG178"/>
      <x:c r="CH178"/>
      <x:c r="CI178"/>
      <x:c r="CJ178"/>
      <x:c r="CK178"/>
      <x:c r="CL178"/>
      <x:c r="CM178"/>
      <x:c r="CN178"/>
      <x:c r="CO178"/>
      <x:c r="CP178"/>
      <x:c r="CQ178"/>
      <x:c r="CR178"/>
      <x:c r="CS178"/>
      <x:c r="CT178"/>
      <x:c r="CU178"/>
      <x:c r="CV178"/>
      <x:c r="CW178"/>
      <x:c r="CX178"/>
      <x:c r="CY178"/>
      <x:c r="CZ178"/>
      <x:c r="DA178"/>
      <x:c r="DB178"/>
      <x:c r="DC178"/>
      <x:c r="DD178"/>
      <x:c r="DE178"/>
      <x:c r="DF178"/>
      <x:c r="DG178"/>
      <x:c r="DH178"/>
      <x:c r="DI178"/>
      <x:c r="DJ178"/>
      <x:c r="DK178"/>
      <x:c r="DL178"/>
      <x:c r="DM178"/>
      <x:c r="DN178"/>
      <x:c r="DO178"/>
      <x:c r="DP178"/>
      <x:c r="DQ178"/>
      <x:c r="DR178"/>
      <x:c r="DS178"/>
      <x:c r="DT178"/>
      <x:c r="DU178"/>
      <x:c r="DV178"/>
    </x:row>
    <x:row r="179" ht="15.75">
      <x:c r="A179" s="144"/>
      <x:c r="B179" s="144"/>
      <x:c r="C179" s="144"/>
      <x:c r="D179" s="1387" t="str">
        <x:v>59A</x:v>
      </x:c>
      <x:c r="E179" s="144"/>
      <x:c r="F179" s="144"/>
      <x:c r="G179" s="144"/>
      <x:c r="H179" s="144"/>
      <x:c r="I179" s="144"/>
      <x:c r="J179" s="144"/>
      <x:c r="K179" s="144"/>
      <x:c r="L179" s="144"/>
      <x:c r="M179" s="144"/>
      <x:c r="N179" s="144"/>
      <x:c r="O179" s="144"/>
      <x:c r="P179" s="144"/>
      <x:c r="Q179" s="144"/>
      <x:c r="R179" s="144"/>
      <x:c r="S179" s="144"/>
      <x:c r="T179" s="144"/>
      <x:c r="U179" s="144"/>
      <x:c r="V179" s="144"/>
      <x:c r="W179" s="144"/>
      <x:c r="X179" s="144"/>
      <x:c r="Y179" s="144"/>
      <x:c r="Z179" s="144"/>
      <x:c r="AA179" s="144"/>
      <x:c r="AB179" s="144"/>
      <x:c r="AC179" s="144"/>
      <x:c r="AD179" s="144"/>
      <x:c r="AE179" s="144"/>
      <x:c r="AF179" s="144"/>
      <x:c r="AG179" s="144"/>
      <x:c r="AH179" s="144"/>
      <x:c r="AI179" s="144"/>
      <x:c r="AJ179" s="144"/>
      <x:c r="AK179" s="144"/>
      <x:c r="AL179" s="144"/>
      <x:c r="AM179" s="144"/>
      <x:c r="AN179" s="144"/>
      <x:c r="AO179" s="144"/>
      <x:c r="AP179" s="144"/>
      <x:c r="AQ179" s="144"/>
      <x:c r="AR179" s="144"/>
      <x:c r="AS179" s="144"/>
      <x:c r="AT179" s="144"/>
      <x:c r="AU179" s="144"/>
      <x:c r="AV179" s="144"/>
      <x:c r="AW179" s="144"/>
      <x:c r="AX179" s="144"/>
      <x:c r="AY179" s="144"/>
      <x:c r="AZ179"/>
      <x:c r="BA179"/>
      <x:c r="BB179"/>
      <x:c r="BC179"/>
      <x:c r="BD179"/>
      <x:c r="BE179"/>
      <x:c r="BF179"/>
      <x:c r="BG179"/>
      <x:c r="BH179"/>
      <x:c r="BI179"/>
      <x:c r="BJ179"/>
      <x:c r="BK179"/>
      <x:c r="BL179"/>
      <x:c r="BM179"/>
      <x:c r="BN179"/>
      <x:c r="BO179"/>
      <x:c r="BP179"/>
      <x:c r="BQ179"/>
      <x:c r="BR179"/>
      <x:c r="BS179"/>
      <x:c r="BT179"/>
      <x:c r="BU179"/>
      <x:c r="BV179"/>
      <x:c r="BW179"/>
      <x:c r="BX179"/>
      <x:c r="BY179"/>
      <x:c r="BZ179"/>
      <x:c r="CA179"/>
      <x:c r="CB179"/>
      <x:c r="CC179"/>
      <x:c r="CD179"/>
      <x:c r="CE179"/>
      <x:c r="CF179"/>
      <x:c r="CG179"/>
      <x:c r="CH179"/>
      <x:c r="CI179"/>
      <x:c r="CJ179"/>
      <x:c r="CK179"/>
      <x:c r="CL179"/>
      <x:c r="CM179"/>
      <x:c r="CN179"/>
      <x:c r="CO179"/>
      <x:c r="CP179"/>
      <x:c r="CQ179"/>
      <x:c r="CR179"/>
      <x:c r="CS179"/>
      <x:c r="CT179"/>
      <x:c r="CU179"/>
      <x:c r="CV179"/>
      <x:c r="CW179"/>
      <x:c r="CX179"/>
      <x:c r="CY179"/>
      <x:c r="CZ179"/>
      <x:c r="DA179"/>
      <x:c r="DB179"/>
      <x:c r="DC179"/>
      <x:c r="DD179"/>
      <x:c r="DE179"/>
      <x:c r="DF179"/>
      <x:c r="DG179"/>
      <x:c r="DH179"/>
      <x:c r="DI179"/>
      <x:c r="DJ179"/>
      <x:c r="DK179"/>
      <x:c r="DL179"/>
      <x:c r="DM179"/>
      <x:c r="DN179"/>
      <x:c r="DO179"/>
      <x:c r="DP179"/>
      <x:c r="DQ179"/>
      <x:c r="DR179"/>
      <x:c r="DS179"/>
      <x:c r="DT179"/>
      <x:c r="DU179"/>
      <x:c r="DV179"/>
    </x:row>
    <x:row r="180" ht="15.75">
      <x:c r="A180" s="144"/>
      <x:c r="B180" s="144"/>
      <x:c r="C180" s="144"/>
      <x:c r="D180" s="1387" t="str">
        <x:v>59B</x:v>
      </x:c>
      <x:c r="E180" s="144"/>
      <x:c r="F180" s="144"/>
      <x:c r="G180" s="144"/>
      <x:c r="H180" s="144"/>
      <x:c r="I180" s="144"/>
      <x:c r="J180" s="144"/>
      <x:c r="K180" s="144"/>
      <x:c r="L180" s="144"/>
      <x:c r="M180" s="144"/>
      <x:c r="N180" s="144"/>
      <x:c r="O180" s="144"/>
      <x:c r="P180" s="144"/>
      <x:c r="Q180" s="144"/>
      <x:c r="R180" s="144"/>
      <x:c r="S180" s="144"/>
      <x:c r="T180" s="144"/>
      <x:c r="U180" s="144"/>
      <x:c r="V180" s="144"/>
      <x:c r="W180" s="144"/>
      <x:c r="X180" s="144"/>
      <x:c r="Y180" s="144"/>
      <x:c r="Z180" s="144"/>
      <x:c r="AA180" s="144"/>
      <x:c r="AB180" s="144"/>
      <x:c r="AC180" s="144"/>
      <x:c r="AD180" s="144"/>
      <x:c r="AE180" s="144"/>
      <x:c r="AF180" s="144"/>
      <x:c r="AG180" s="144"/>
      <x:c r="AH180" s="144"/>
      <x:c r="AI180" s="144"/>
      <x:c r="AJ180" s="144"/>
      <x:c r="AK180" s="144"/>
      <x:c r="AL180" s="144"/>
      <x:c r="AM180" s="144"/>
      <x:c r="AN180" s="144"/>
      <x:c r="AO180" s="144"/>
      <x:c r="AP180" s="144"/>
      <x:c r="AQ180" s="144"/>
      <x:c r="AR180" s="144"/>
      <x:c r="AS180" s="144"/>
      <x:c r="AT180" s="144"/>
      <x:c r="AU180" s="144"/>
      <x:c r="AV180" s="144"/>
      <x:c r="AW180" s="144"/>
      <x:c r="AX180" s="144"/>
      <x:c r="AY180" s="144"/>
      <x:c r="AZ180"/>
      <x:c r="BA180"/>
      <x:c r="BB180"/>
      <x:c r="BC180"/>
      <x:c r="BD180"/>
      <x:c r="BE180"/>
      <x:c r="BF180"/>
      <x:c r="BG180"/>
      <x:c r="BH180"/>
      <x:c r="BI180"/>
      <x:c r="BJ180"/>
      <x:c r="BK180"/>
      <x:c r="BL180"/>
      <x:c r="BM180"/>
      <x:c r="BN180"/>
      <x:c r="BO180"/>
      <x:c r="BP180"/>
      <x:c r="BQ180"/>
      <x:c r="BR180"/>
      <x:c r="BS180"/>
      <x:c r="BT180"/>
      <x:c r="BU180"/>
      <x:c r="BV180"/>
      <x:c r="BW180"/>
      <x:c r="BX180"/>
      <x:c r="BY180"/>
      <x:c r="BZ180"/>
      <x:c r="CA180"/>
      <x:c r="CB180"/>
      <x:c r="CC180"/>
      <x:c r="CD180"/>
      <x:c r="CE180"/>
      <x:c r="CF180"/>
      <x:c r="CG180"/>
      <x:c r="CH180"/>
      <x:c r="CI180"/>
      <x:c r="CJ180"/>
      <x:c r="CK180"/>
      <x:c r="CL180"/>
      <x:c r="CM180"/>
      <x:c r="CN180"/>
      <x:c r="CO180"/>
      <x:c r="CP180"/>
      <x:c r="CQ180"/>
      <x:c r="CR180"/>
      <x:c r="CS180"/>
      <x:c r="CT180"/>
      <x:c r="CU180"/>
      <x:c r="CV180"/>
      <x:c r="CW180"/>
      <x:c r="CX180"/>
      <x:c r="CY180"/>
      <x:c r="CZ180"/>
      <x:c r="DA180"/>
      <x:c r="DB180"/>
      <x:c r="DC180"/>
      <x:c r="DD180"/>
      <x:c r="DE180"/>
      <x:c r="DF180"/>
      <x:c r="DG180"/>
      <x:c r="DH180"/>
      <x:c r="DI180"/>
      <x:c r="DJ180"/>
      <x:c r="DK180"/>
      <x:c r="DL180"/>
      <x:c r="DM180"/>
      <x:c r="DN180"/>
      <x:c r="DO180"/>
      <x:c r="DP180"/>
      <x:c r="DQ180"/>
      <x:c r="DR180"/>
      <x:c r="DS180"/>
      <x:c r="DT180"/>
      <x:c r="DU180"/>
      <x:c r="DV180"/>
    </x:row>
    <x:row r="181" ht="15.75">
      <x:c r="A181" s="144"/>
      <x:c r="B181" s="144"/>
      <x:c r="C181" s="144"/>
      <x:c r="D181" s="1387" t="str">
        <x:v>59D</x:v>
      </x:c>
      <x:c r="E181" s="144"/>
      <x:c r="F181" s="144"/>
      <x:c r="G181" s="144"/>
      <x:c r="H181" s="144"/>
      <x:c r="I181" s="144"/>
      <x:c r="J181" s="144"/>
      <x:c r="K181" s="144"/>
      <x:c r="L181" s="144"/>
      <x:c r="M181" s="144"/>
      <x:c r="N181" s="144"/>
      <x:c r="O181" s="144"/>
      <x:c r="P181" s="144"/>
      <x:c r="Q181" s="144"/>
      <x:c r="R181" s="144"/>
      <x:c r="S181" s="144"/>
      <x:c r="T181" s="144"/>
      <x:c r="U181" s="144"/>
      <x:c r="V181" s="144"/>
      <x:c r="W181" s="144"/>
      <x:c r="X181" s="144"/>
      <x:c r="Y181" s="144"/>
      <x:c r="Z181" s="144"/>
      <x:c r="AA181" s="144"/>
      <x:c r="AB181" s="144"/>
      <x:c r="AC181" s="144"/>
      <x:c r="AD181" s="144"/>
      <x:c r="AE181" s="144"/>
      <x:c r="AF181" s="144"/>
      <x:c r="AG181" s="144"/>
      <x:c r="AH181" s="144"/>
      <x:c r="AI181" s="144"/>
      <x:c r="AJ181" s="144"/>
      <x:c r="AK181" s="144"/>
      <x:c r="AL181" s="144"/>
      <x:c r="AM181" s="144"/>
      <x:c r="AN181" s="144"/>
      <x:c r="AO181" s="144"/>
      <x:c r="AP181" s="144"/>
      <x:c r="AQ181" s="144"/>
      <x:c r="AR181" s="144"/>
      <x:c r="AS181" s="144"/>
      <x:c r="AT181" s="144"/>
      <x:c r="AU181" s="144"/>
      <x:c r="AV181" s="144"/>
      <x:c r="AW181" s="144"/>
      <x:c r="AX181" s="144"/>
      <x:c r="AY181" s="144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/>
      <x:c r="BU181"/>
      <x:c r="BV181"/>
      <x:c r="BW181"/>
      <x:c r="BX181"/>
      <x:c r="BY181"/>
      <x:c r="BZ181"/>
      <x:c r="CA181"/>
      <x:c r="CB181"/>
      <x:c r="CC181"/>
      <x:c r="CD181"/>
      <x:c r="CE181"/>
      <x:c r="CF181"/>
      <x:c r="CG181"/>
      <x:c r="CH181"/>
      <x:c r="CI181"/>
      <x:c r="CJ181"/>
      <x:c r="CK181"/>
      <x:c r="CL181"/>
      <x:c r="CM181"/>
      <x:c r="CN181"/>
      <x:c r="CO181"/>
      <x:c r="CP181"/>
      <x:c r="CQ181"/>
      <x:c r="CR181"/>
      <x:c r="CS181"/>
      <x:c r="CT181"/>
      <x:c r="CU181"/>
      <x:c r="CV181"/>
      <x:c r="CW181"/>
      <x:c r="CX181"/>
      <x:c r="CY181"/>
      <x:c r="CZ181"/>
      <x:c r="DA181"/>
      <x:c r="DB181"/>
      <x:c r="DC181"/>
      <x:c r="DD181"/>
      <x:c r="DE181"/>
      <x:c r="DF181"/>
      <x:c r="DG181"/>
      <x:c r="DH181"/>
      <x:c r="DI181"/>
      <x:c r="DJ181"/>
      <x:c r="DK181"/>
      <x:c r="DL181"/>
      <x:c r="DM181"/>
      <x:c r="DN181"/>
      <x:c r="DO181"/>
      <x:c r="DP181"/>
      <x:c r="DQ181"/>
      <x:c r="DR181"/>
      <x:c r="DS181"/>
      <x:c r="DT181"/>
      <x:c r="DU181"/>
      <x:c r="DV181"/>
    </x:row>
    <x:row r="182">
      <x:c r="A182" s="2070"/>
      <x:c r="B182" s="2070"/>
      <x:c r="C182" s="2070"/>
      <x:c r="D182" s="2070"/>
      <x:c r="E182" s="2070"/>
      <x:c r="F182" s="339"/>
      <x:c r="G182" s="339"/>
      <x:c r="H182" s="339"/>
      <x:c r="I182" s="339"/>
      <x:c r="J182" s="339"/>
      <x:c r="K182" s="339"/>
      <x:c r="L182" s="339"/>
      <x:c r="M182" s="339"/>
      <x:c r="N182" s="339"/>
      <x:c r="O182" s="339"/>
      <x:c r="P182" s="339"/>
    </x:row>
  </x:sheetData>
  <x:mergeCells>
    <x:mergeCell ref="A60:P60"/>
    <x:mergeCell ref="J70:K70"/>
    <x:mergeCell ref="DJ72:DM72"/>
    <x:mergeCell ref="A140:G140"/>
    <x:mergeCell ref="K159:L159"/>
    <x:mergeCell ref="M159:N159"/>
    <x:mergeCell ref="A56:E56"/>
    <x:mergeCell ref="H56:P56"/>
    <x:mergeCell ref="A57:E57"/>
    <x:mergeCell ref="H57:P57"/>
    <x:mergeCell ref="A58:E58"/>
    <x:mergeCell ref="J58:N58"/>
    <x:mergeCell ref="L48:M48"/>
    <x:mergeCell ref="N48:P48"/>
    <x:mergeCell ref="A50:D50"/>
    <x:mergeCell ref="A54:E54"/>
    <x:mergeCell ref="F54:I54"/>
    <x:mergeCell ref="N54:P54"/>
    <x:mergeCell ref="E46:F46"/>
    <x:mergeCell ref="G46:J46"/>
    <x:mergeCell ref="L46:N46"/>
    <x:mergeCell ref="O46:P46"/>
    <x:mergeCell ref="E47:F47"/>
    <x:mergeCell ref="G47:J47"/>
    <x:mergeCell ref="L47:M47"/>
    <x:mergeCell ref="N47:P47"/>
    <x:mergeCell ref="E44:F44"/>
    <x:mergeCell ref="G44:J44"/>
    <x:mergeCell ref="L44:N44"/>
    <x:mergeCell ref="O44:P44"/>
    <x:mergeCell ref="E45:F45"/>
    <x:mergeCell ref="G45:J45"/>
    <x:mergeCell ref="L45:N45"/>
    <x:mergeCell ref="O45:P45"/>
    <x:mergeCell ref="E42:F42"/>
    <x:mergeCell ref="G42:J42"/>
    <x:mergeCell ref="O42:P42"/>
    <x:mergeCell ref="E43:F43"/>
    <x:mergeCell ref="G43:J43"/>
    <x:mergeCell ref="O43:P43"/>
    <x:mergeCell ref="E40:F40"/>
    <x:mergeCell ref="G40:J40"/>
    <x:mergeCell ref="O40:P40"/>
    <x:mergeCell ref="E41:F41"/>
    <x:mergeCell ref="G41:J41"/>
    <x:mergeCell ref="O41:P41"/>
    <x:mergeCell ref="A37:D37"/>
    <x:mergeCell ref="F37:G37"/>
    <x:mergeCell ref="I37:J37"/>
    <x:mergeCell ref="O37:P37"/>
    <x:mergeCell ref="A39:D39"/>
    <x:mergeCell ref="E39:F39"/>
    <x:mergeCell ref="G39:J39"/>
    <x:mergeCell ref="L39:M39"/>
    <x:mergeCell ref="N39:P39"/>
    <x:mergeCell ref="A35:B35"/>
    <x:mergeCell ref="F35:G35"/>
    <x:mergeCell ref="I35:J35"/>
    <x:mergeCell ref="O35:P35"/>
    <x:mergeCell ref="A36:B36"/>
    <x:mergeCell ref="F36:G36"/>
    <x:mergeCell ref="I36:J36"/>
    <x:mergeCell ref="O36:P36"/>
    <x:mergeCell ref="A33:B33"/>
    <x:mergeCell ref="F33:G33"/>
    <x:mergeCell ref="I33:J33"/>
    <x:mergeCell ref="O33:P33"/>
    <x:mergeCell ref="A34:B34"/>
    <x:mergeCell ref="F34:G34"/>
    <x:mergeCell ref="I34:J34"/>
    <x:mergeCell ref="O34:P34"/>
    <x:mergeCell ref="A31:B31"/>
    <x:mergeCell ref="F31:G31"/>
    <x:mergeCell ref="I31:J31"/>
    <x:mergeCell ref="O31:P31"/>
    <x:mergeCell ref="A32:B32"/>
    <x:mergeCell ref="F32:G32"/>
    <x:mergeCell ref="I32:J32"/>
    <x:mergeCell ref="O32:P32"/>
    <x:mergeCell ref="A29:B29"/>
    <x:mergeCell ref="F29:G29"/>
    <x:mergeCell ref="I29:J29"/>
    <x:mergeCell ref="O29:P29"/>
    <x:mergeCell ref="A30:B30"/>
    <x:mergeCell ref="F30:G30"/>
    <x:mergeCell ref="I30:J30"/>
    <x:mergeCell ref="O30:P30"/>
    <x:mergeCell ref="A27:B27"/>
    <x:mergeCell ref="F27:G27"/>
    <x:mergeCell ref="I27:J27"/>
    <x:mergeCell ref="O27:P27"/>
    <x:mergeCell ref="A28:B28"/>
    <x:mergeCell ref="F28:G28"/>
    <x:mergeCell ref="I28:J28"/>
    <x:mergeCell ref="O28:P28"/>
    <x:mergeCell ref="A25:B25"/>
    <x:mergeCell ref="F25:G25"/>
    <x:mergeCell ref="I25:J25"/>
    <x:mergeCell ref="O25:P25"/>
    <x:mergeCell ref="A26:B26"/>
    <x:mergeCell ref="F26:G26"/>
    <x:mergeCell ref="I26:J26"/>
    <x:mergeCell ref="O26:P26"/>
    <x:mergeCell ref="A23:B23"/>
    <x:mergeCell ref="F23:G23"/>
    <x:mergeCell ref="I23:J23"/>
    <x:mergeCell ref="O23:P23"/>
    <x:mergeCell ref="A24:B24"/>
    <x:mergeCell ref="F24:G24"/>
    <x:mergeCell ref="I24:J24"/>
    <x:mergeCell ref="O24:P24"/>
    <x:mergeCell ref="A21:B21"/>
    <x:mergeCell ref="F21:G21"/>
    <x:mergeCell ref="I21:J21"/>
    <x:mergeCell ref="O21:P21"/>
    <x:mergeCell ref="A22:B22"/>
    <x:mergeCell ref="F22:G22"/>
    <x:mergeCell ref="I22:J22"/>
    <x:mergeCell ref="O22:P22"/>
    <x:mergeCell ref="A19:B19"/>
    <x:mergeCell ref="F19:G19"/>
    <x:mergeCell ref="I19:J19"/>
    <x:mergeCell ref="O19:P19"/>
    <x:mergeCell ref="A20:B20"/>
    <x:mergeCell ref="F20:G20"/>
    <x:mergeCell ref="I20:J20"/>
    <x:mergeCell ref="O20:P20"/>
    <x:mergeCell ref="A17:B17"/>
    <x:mergeCell ref="F17:G17"/>
    <x:mergeCell ref="I17:J17"/>
    <x:mergeCell ref="O17:P17"/>
    <x:mergeCell ref="A18:B18"/>
    <x:mergeCell ref="F18:G18"/>
    <x:mergeCell ref="I18:J18"/>
    <x:mergeCell ref="O18:P18"/>
    <x:mergeCell ref="A15:B15"/>
    <x:mergeCell ref="F15:G15"/>
    <x:mergeCell ref="I15:J15"/>
    <x:mergeCell ref="O15:P15"/>
    <x:mergeCell ref="A16:B16"/>
    <x:mergeCell ref="F16:G16"/>
    <x:mergeCell ref="I16:J16"/>
    <x:mergeCell ref="O16:P16"/>
    <x:mergeCell ref="A13:B13"/>
    <x:mergeCell ref="F13:G13"/>
    <x:mergeCell ref="I13:J13"/>
    <x:mergeCell ref="O13:P13"/>
    <x:mergeCell ref="A14:B14"/>
    <x:mergeCell ref="F14:G14"/>
    <x:mergeCell ref="I14:J14"/>
    <x:mergeCell ref="O14:P14"/>
    <x:mergeCell ref="O10:P10"/>
    <x:mergeCell ref="A11:B11"/>
    <x:mergeCell ref="F11:G11"/>
    <x:mergeCell ref="I11:J11"/>
    <x:mergeCell ref="O11:P11"/>
    <x:mergeCell ref="A12:B12"/>
    <x:mergeCell ref="F12:G12"/>
    <x:mergeCell ref="I12:J12"/>
    <x:mergeCell ref="O12:P12"/>
    <x:mergeCell ref="A9:B9"/>
    <x:mergeCell ref="F9:G9"/>
    <x:mergeCell ref="I9:J9"/>
    <x:mergeCell ref="A10:B10"/>
    <x:mergeCell ref="F10:G10"/>
    <x:mergeCell ref="I10:J10"/>
    <x:mergeCell ref="A8:B8"/>
    <x:mergeCell ref="F8:H8"/>
    <x:mergeCell ref="I8:J8"/>
    <x:mergeCell ref="O8:P8"/>
    <x:mergeCell ref="AH8:DF8"/>
    <x:mergeCell ref="DL8:DO8"/>
    <x:mergeCell ref="T5:Y5"/>
    <x:mergeCell ref="C6:E6"/>
    <x:mergeCell ref="K6:N6"/>
    <x:mergeCell ref="O6:P6"/>
    <x:mergeCell ref="C7:E7"/>
    <x:mergeCell ref="K7:N7"/>
    <x:mergeCell ref="O7:P7"/>
    <x:mergeCell ref="A2:P2"/>
    <x:mergeCell ref="A3:O3"/>
    <x:mergeCell ref="C4:E4"/>
    <x:mergeCell ref="K4:N4"/>
    <x:mergeCell ref="O4:P4"/>
    <x:mergeCell ref="C5:E5"/>
    <x:mergeCell ref="K5:L5"/>
    <x:mergeCell ref="M5:N5"/>
    <x:mergeCell ref="O5:P5"/>
  </x:mergeCells>
  <x:conditionalFormatting sqref="E40:F44">
    <x:cfRule type="expression" dxfId="119" priority="14" stopIfTrue="1">
      <x:formula>IF($I$10="Barrels",1,0)</x:formula>
    </x:cfRule>
  </x:conditionalFormatting>
  <x:conditionalFormatting sqref="E45:F45">
    <x:cfRule type="expression" dxfId="118" priority="19" stopIfTrue="1">
      <x:formula>IF($I$10="m³",1,0)</x:formula>
    </x:cfRule>
  </x:conditionalFormatting>
  <x:conditionalFormatting sqref="E47:F47">
    <x:cfRule type="expression" dxfId="117" priority="13" stopIfTrue="1">
      <x:formula>IF($I$10="Barrels",1,0)</x:formula>
    </x:cfRule>
    <x:cfRule type="expression" dxfId="116" priority="21" stopIfTrue="1">
      <x:formula>IF($I$10="m3",1,0)</x:formula>
    </x:cfRule>
  </x:conditionalFormatting>
  <x:conditionalFormatting sqref="F10:G10">
    <x:cfRule type="cellIs" dxfId="115" priority="20" stopIfTrue="1" operator="equal">
      <x:formula>0</x:formula>
    </x:cfRule>
  </x:conditionalFormatting>
  <x:conditionalFormatting sqref="I11:J37">
    <x:cfRule type="expression" dxfId="114" priority="3" stopIfTrue="1">
      <x:formula>IF($I$10="Barrels",1,0)</x:formula>
    </x:cfRule>
  </x:conditionalFormatting>
  <x:conditionalFormatting sqref="J45:J46">
    <x:cfRule type="cellIs" dxfId="113" priority="24" stopIfTrue="1" operator="equal">
      <x:formula>0</x:formula>
    </x:cfRule>
  </x:conditionalFormatting>
  <x:conditionalFormatting sqref="K11:K32">
    <x:cfRule type="cellIs" dxfId="112" priority="1" stopIfTrue="1" operator="greaterThan">
      <x:formula>2</x:formula>
    </x:cfRule>
    <x:cfRule type="cellIs" dxfId="111" priority="2" stopIfTrue="1" operator="lessThanOrEqual">
      <x:formula>2</x:formula>
    </x:cfRule>
  </x:conditionalFormatting>
  <x:conditionalFormatting sqref="K33:K36">
    <x:cfRule type="cellIs" dxfId="110" priority="15" stopIfTrue="1" operator="greaterThanOrEqual">
      <x:formula>2</x:formula>
    </x:cfRule>
  </x:conditionalFormatting>
  <x:conditionalFormatting sqref="K37:K37">
    <x:cfRule type="cellIs" dxfId="109" priority="26" stopIfTrue="1" operator="greaterThan">
      <x:formula>2</x:formula>
    </x:cfRule>
    <x:cfRule type="cellIs" dxfId="108" priority="27" stopIfTrue="1" operator="lessThanOrEqual">
      <x:formula>2</x:formula>
    </x:cfRule>
  </x:conditionalFormatting>
  <x:conditionalFormatting sqref="K41:K41">
    <x:cfRule type="cellIs" dxfId="107" priority="7" stopIfTrue="1" operator="equal">
      <x:formula>0</x:formula>
    </x:cfRule>
    <x:cfRule type="cellIs" dxfId="106" priority="8" stopIfTrue="1" operator="equal">
      <x:formula>0</x:formula>
    </x:cfRule>
    <x:cfRule type="cellIs" dxfId="105" priority="9" stopIfTrue="1" operator="equal">
      <x:formula>0</x:formula>
    </x:cfRule>
    <x:cfRule type="cellIs" dxfId="104" priority="10" stopIfTrue="1" operator="equal">
      <x:formula>0</x:formula>
    </x:cfRule>
  </x:conditionalFormatting>
  <x:conditionalFormatting sqref="K42:K42">
    <x:cfRule type="expression" dxfId="103" priority="18" stopIfTrue="1">
      <x:formula>IF($I$10="m³",1,0)</x:formula>
    </x:cfRule>
  </x:conditionalFormatting>
  <x:conditionalFormatting sqref="K45:K45">
    <x:cfRule type="cellIs" dxfId="102" priority="25" stopIfTrue="1" operator="equal">
      <x:formula>0</x:formula>
    </x:cfRule>
  </x:conditionalFormatting>
  <x:conditionalFormatting sqref="K46:K46">
    <x:cfRule type="expression" dxfId="101" priority="23" stopIfTrue="1">
      <x:formula>IF($K$37&lt;=2,3)</x:formula>
    </x:cfRule>
  </x:conditionalFormatting>
  <x:conditionalFormatting sqref="K47:K47">
    <x:cfRule type="expression" dxfId="100" priority="22" stopIfTrue="1">
      <x:formula>IF($I$10="m³",1,0)</x:formula>
    </x:cfRule>
  </x:conditionalFormatting>
  <x:conditionalFormatting sqref="K41:L41">
    <x:cfRule type="cellIs" dxfId="99" priority="11" stopIfTrue="1" operator="equal">
      <x:formula>0</x:formula>
    </x:cfRule>
  </x:conditionalFormatting>
  <x:conditionalFormatting sqref="L11:L37">
    <x:cfRule type="expression" dxfId="98" priority="12">
      <x:formula>IF($K$10=60,1,0)</x:formula>
    </x:cfRule>
  </x:conditionalFormatting>
  <x:conditionalFormatting sqref="L9:M9">
    <x:cfRule type="cellIs" dxfId="97" priority="16" stopIfTrue="1" operator="equal">
      <x:formula>0</x:formula>
    </x:cfRule>
  </x:conditionalFormatting>
  <x:conditionalFormatting sqref="L10:M10">
    <x:cfRule type="cellIs" dxfId="96" priority="17" stopIfTrue="1" operator="equal">
      <x:formula>0</x:formula>
    </x:cfRule>
  </x:conditionalFormatting>
  <x:conditionalFormatting sqref="M45:M45">
    <x:cfRule type="cellIs" dxfId="95" priority="30" stopIfTrue="1" operator="equal">
      <x:formula>0</x:formula>
    </x:cfRule>
  </x:conditionalFormatting>
  <x:conditionalFormatting sqref="N41:N42">
    <x:cfRule type="cellIs" dxfId="94" priority="29" stopIfTrue="1" operator="equal">
      <x:formula>0</x:formula>
    </x:cfRule>
  </x:conditionalFormatting>
  <x:conditionalFormatting sqref="N48:P48">
    <x:cfRule type="cellIs" dxfId="93" priority="5" stopIfTrue="1" operator="equal">
      <x:formula>0</x:formula>
    </x:cfRule>
  </x:conditionalFormatting>
  <x:conditionalFormatting sqref="O9:P9">
    <x:cfRule type="cellIs" dxfId="92" priority="28" stopIfTrue="1" operator="equal">
      <x:formula>0</x:formula>
    </x:cfRule>
  </x:conditionalFormatting>
  <x:conditionalFormatting sqref="O11:P37">
    <x:cfRule type="expression" dxfId="91" priority="4" stopIfTrue="1">
      <x:formula>IF($I$10="Barrels",1,0)</x:formula>
    </x:cfRule>
  </x:conditionalFormatting>
  <x:conditionalFormatting sqref="O46:P47 N47:N48">
    <x:cfRule type="cellIs" dxfId="90" priority="6" stopIfTrue="1" operator="equal">
      <x:formula>0</x:formula>
    </x:cfRule>
  </x:conditionalFormatting>
  <x:dataValidations count="7">
    <x:dataValidation type="list" allowBlank="1" showInputMessage="1" showErrorMessage="1" sqref="A57:E57">
      <x:formula1>INSPECTORES_PARTICIPANTES</x:formula1>
    </x:dataValidation>
    <x:dataValidation type="list" allowBlank="1" showInputMessage="1" showErrorMessage="1" sqref="D51 B51:C52">
      <x:formula1>#REF!</x:formula1>
    </x:dataValidation>
    <x:dataValidation type="list" allowBlank="1" showInputMessage="1" showErrorMessage="1" sqref="K10">
      <x:formula1>$K$71:$K$73</x:formula1>
    </x:dataValidation>
    <x:dataValidation type="list" allowBlank="1" showInputMessage="1" showErrorMessage="1" sqref="I10">
      <x:formula1>$D$73:$D$74</x:formula1>
    </x:dataValidation>
    <x:dataValidation type="list" allowBlank="1" showInputMessage="1" showErrorMessage="1" sqref="N10">
      <x:formula1>$H$71:$H$81</x:formula1>
    </x:dataValidation>
    <x:dataValidation type="list" allowBlank="1" showInputMessage="1" showErrorMessage="1" sqref="N9">
      <x:formula1>$N$71:$N$72</x:formula1>
    </x:dataValidation>
    <x:dataValidation type="list" allowBlank="1" showInputMessage="1" showErrorMessage="1" sqref="L39:M39">
      <x:formula1>"DRAFT m,DRAFT ft-in."</x:formula1>
    </x:dataValidation>
  </x:dataValidations>
  <x:pageMargins left="0.7" right="0.7" top="0.75" bottom="0.75" header="0.3" footer="0.3"/>
  <x:drawing xmlns:r="http://schemas.openxmlformats.org/officeDocument/2006/relationships" r:id="R5f19f3a7b9dd4b85"/>
  <x:legacyDrawing xmlns:r="http://schemas.openxmlformats.org/officeDocument/2006/relationships" r:id="R5d3a97174a4844d9"/>
</x:worksheet>
</file>

<file path=xl/worksheets/sheet17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5"/>
  <x:cols>
    <x:col min="1" max="1" width="13.7109375" style="179" customWidth="1"/>
    <x:col min="2" max="2" width="1.7109375" style="179" customWidth="1"/>
    <x:col min="3" max="3" width="11.7109375" style="179" customWidth="1"/>
    <x:col min="4" max="4" width="16.7109375" style="179" customWidth="1"/>
    <x:col min="5" max="5" width="3.42578125" style="179" customWidth="1"/>
    <x:col min="6" max="6" width="2.85546875" style="179" customWidth="1"/>
    <x:col min="7" max="7" width="8.5703125" style="179" customWidth="1"/>
    <x:col min="8" max="8" width="3.85546875" style="179" customWidth="1"/>
    <x:col min="9" max="9" width="4" style="179" customWidth="1"/>
    <x:col min="10" max="10" width="8.140625" style="179" customWidth="1"/>
    <x:col min="11" max="11" width="4.85546875" style="179" customWidth="1"/>
    <x:col min="12" max="12" width="5.85546875" style="179" customWidth="1"/>
    <x:col min="13" max="13" width="5.140625" style="179" customWidth="1"/>
    <x:col min="14" max="16384" width="11.42578125" style="179" customWidth="0"/>
  </x:cols>
  <x:sheetData>
    <x:row r="1" ht="61.900001525878906" customHeight="1">
      <x:c r="A1" s="4095"/>
      <x:c r="B1" s="4047"/>
      <x:c r="C1" s="4047"/>
      <x:c r="D1" s="4096"/>
      <x:c r="E1" s="4047"/>
      <x:c r="F1" s="4047"/>
      <x:c r="G1" s="4047"/>
      <x:c r="H1" s="4047"/>
      <x:c r="I1" s="4047"/>
    </x:row>
    <x:row r="2" ht="21">
      <x:c r="A2" s="4193" t="str">
        <x:v>LINE DISPLACEMENT REPORT</x:v>
      </x:c>
      <x:c r="B2" s="4193"/>
      <x:c r="C2" s="4193"/>
      <x:c r="D2" s="4193"/>
      <x:c r="E2" s="4193"/>
      <x:c r="F2" s="4193"/>
      <x:c r="G2" s="4193"/>
      <x:c r="H2" s="4193"/>
      <x:c r="I2" s="4193"/>
      <x:c r="J2" s="2649"/>
      <x:c r="K2" s="2649"/>
      <x:c r="L2" s="2649"/>
    </x:row>
    <x:row r="3" ht="18" customHeight="1">
      <x:c r="A3" s="4138" t="str">
        <x:v>VESSEL       </x:v>
      </x:c>
      <x:c r="B3" s="4188" t="str">
        <x:v>:</x:v>
      </x:c>
      <x:c r="C3" s="4129" t="n">
        <x:v>0</x:v>
      </x:c>
      <x:c r="D3" s="4129"/>
      <x:c r="E3" s="4129"/>
      <x:c r="F3" s="4127"/>
      <x:c r="G3" s="4139" t="str">
        <x:v>VOYAGE      </x:v>
      </x:c>
      <x:c r="H3" s="4199" t="str">
        <x:v>:</x:v>
      </x:c>
      <x:c r="I3" s="4158" t="n">
        <x:v>0</x:v>
      </x:c>
      <x:c r="J3" s="2618"/>
      <x:c r="K3" s="2618"/>
      <x:c r="L3" s="2618"/>
      <x:c r="M3" s="2300"/>
    </x:row>
    <x:row r="4" ht="18" customHeight="1">
      <x:c r="A4" s="4138" t="str">
        <x:v>TERMINAL  </x:v>
      </x:c>
      <x:c r="B4" s="4188" t="str">
        <x:v>:</x:v>
      </x:c>
      <x:c r="C4" s="4129" t="n">
        <x:v>0</x:v>
      </x:c>
      <x:c r="D4" s="4129"/>
      <x:c r="E4" s="4129"/>
      <x:c r="F4" s="4127"/>
      <x:c r="G4" s="4138" t="str">
        <x:v>DATE</x:v>
      </x:c>
      <x:c r="H4" s="4188" t="str">
        <x:v>:</x:v>
      </x:c>
      <x:c r="I4" s="4200" t="n">
        <x:v>43872</x:v>
      </x:c>
      <x:c r="J4" s="2666"/>
      <x:c r="K4" s="2666"/>
      <x:c r="L4" s="2666"/>
      <x:c r="M4" s="2666"/>
    </x:row>
    <x:row r="5" ht="18" customHeight="1">
      <x:c r="A5" s="4138" t="str">
        <x:v>PORT           </x:v>
      </x:c>
      <x:c r="B5" s="4188" t="str">
        <x:v>:</x:v>
      </x:c>
      <x:c r="C5" s="4129" t="n">
        <x:v>0</x:v>
      </x:c>
      <x:c r="D5" s="4129"/>
      <x:c r="E5" s="4129"/>
      <x:c r="F5" s="4127"/>
      <x:c r="G5" s="4139" t="str">
        <x:v>YOUR REF</x:v>
      </x:c>
      <x:c r="H5" s="4188" t="str">
        <x:v>:</x:v>
      </x:c>
      <x:c r="I5" s="4159" t="str">
        <x:v> &amp; </x:v>
      </x:c>
      <x:c r="J5" s="2668"/>
      <x:c r="K5" s="2668"/>
      <x:c r="L5" s="2668"/>
      <x:c r="M5" s="2668"/>
    </x:row>
    <x:row r="6" ht="18" customHeight="1">
      <x:c r="A6" s="4138" t="str">
        <x:v>PRODUCT   </x:v>
      </x:c>
      <x:c r="B6" s="4188" t="str">
        <x:v>:</x:v>
      </x:c>
      <x:c r="C6" s="4129" t="n">
        <x:v>0</x:v>
      </x:c>
      <x:c r="D6" s="4129"/>
      <x:c r="E6" s="4129"/>
      <x:c r="F6" s="4127"/>
      <x:c r="G6" s="4139" t="str">
        <x:v>OUR REF.</x:v>
      </x:c>
      <x:c r="H6" s="4201" t="str">
        <x:v>:</x:v>
      </x:c>
      <x:c r="I6" s="4129" t="n">
        <x:v>0</x:v>
      </x:c>
      <x:c r="J6" s="2618"/>
      <x:c r="K6" s="2618"/>
      <x:c r="L6" s="2618"/>
      <x:c r="M6" s="2302"/>
    </x:row>
    <x:row r="7" ht="18" customHeight="1">
      <x:c r="A7" s="1327"/>
      <x:c r="B7" s="1323"/>
      <x:c r="C7" s="1328"/>
      <x:c r="D7" s="1328"/>
      <x:c r="E7" s="1328"/>
      <x:c r="F7" s="1324"/>
      <x:c r="G7" s="1329"/>
      <x:c r="H7" s="1326"/>
      <x:c r="I7" s="1328"/>
      <x:c r="J7" s="1328"/>
      <x:c r="K7" s="1328"/>
      <x:c r="L7" s="1328"/>
    </x:row>
    <x:row r="8" ht="18" customHeight="1">
      <x:c r="A8" s="1327"/>
      <x:c r="B8" s="1323"/>
      <x:c r="C8" s="1328"/>
      <x:c r="D8" s="1328"/>
      <x:c r="E8" s="1330"/>
      <x:c r="F8" s="1331"/>
      <x:c r="G8" s="1329"/>
      <x:c r="H8" s="1326"/>
      <x:c r="I8" s="1328"/>
      <x:c r="J8" s="1328"/>
      <x:c r="K8" s="1328"/>
      <x:c r="L8" s="1328"/>
    </x:row>
    <x:row r="9" ht="15" customHeight="1">
      <x:c r="A9" s="1327"/>
      <x:c r="B9" s="1323"/>
      <x:c r="C9" s="1328"/>
      <x:c r="D9" s="1330"/>
      <x:c r="E9" s="2658" t="str">
        <x:v>TIME</x:v>
      </x:c>
      <x:c r="F9" s="2658"/>
      <x:c r="G9" s="2656" t="str">
        <x:v>DATE</x:v>
      </x:c>
      <x:c r="H9" s="2657"/>
      <x:c r="I9" s="1328"/>
      <x:c r="J9" s="1328"/>
      <x:c r="K9" s="1328"/>
      <x:c r="L9" s="1328"/>
    </x:row>
    <x:row r="10" ht="15" customHeight="1">
      <x:c r="A10" s="1327" t="str">
        <x:v>Commenced line displacement:</x:v>
      </x:c>
      <x:c r="B10" s="1324"/>
      <x:c r="C10" s="1324"/>
      <x:c r="D10" s="266"/>
      <x:c r="E10" s="2659" t="n">
        <x:v>1542</x:v>
      </x:c>
      <x:c r="F10" s="2660"/>
      <x:c r="G10" s="2603" t="n">
        <x:v>43872</x:v>
      </x:c>
      <x:c r="H10" s="2604"/>
      <x:c r="I10" s="2605"/>
      <x:c r="J10" s="1324"/>
      <x:c r="K10" s="1324"/>
      <x:c r="L10" s="1324"/>
    </x:row>
    <x:row r="11" ht="15" customHeight="1">
      <x:c r="A11" s="1327" t="str">
        <x:v>Completed line displacement:</x:v>
      </x:c>
      <x:c r="B11" s="1324"/>
      <x:c r="C11" s="1324"/>
      <x:c r="D11" s="266"/>
      <x:c r="E11" s="2661" t="n">
        <x:v>1606</x:v>
      </x:c>
      <x:c r="F11" s="2662"/>
      <x:c r="G11" s="2670" t="n">
        <x:v>43872</x:v>
      </x:c>
      <x:c r="H11" s="2671"/>
      <x:c r="I11" s="2672"/>
      <x:c r="J11" s="1324"/>
      <x:c r="K11" s="1324"/>
      <x:c r="L11" s="1324"/>
    </x:row>
    <x:row r="12" ht="15" customHeight="1">
      <x:c r="A12" s="1327" t="str">
        <x:v>Resume discharge:</x:v>
      </x:c>
      <x:c r="B12" s="1324"/>
      <x:c r="C12" s="1324"/>
      <x:c r="D12" s="266"/>
      <x:c r="E12" s="2601" t="n">
        <x:v>1624</x:v>
      </x:c>
      <x:c r="F12" s="2602"/>
      <x:c r="G12" s="2663" t="n">
        <x:v>43872</x:v>
      </x:c>
      <x:c r="H12" s="2664"/>
      <x:c r="I12" s="2665"/>
      <x:c r="J12" s="1324"/>
      <x:c r="K12" s="1324"/>
      <x:c r="L12" s="1324"/>
    </x:row>
    <x:row r="13" ht="15" customHeight="1">
      <x:c r="A13" s="1327"/>
      <x:c r="B13" s="1324"/>
      <x:c r="C13" s="1324"/>
      <x:c r="D13" s="266"/>
      <x:c r="E13" s="267"/>
      <x:c r="F13" s="1332"/>
      <x:c r="G13" s="268"/>
      <x:c r="H13" s="269"/>
      <x:c r="I13" s="1324"/>
      <x:c r="J13" s="1324"/>
      <x:c r="K13" s="1324"/>
      <x:c r="L13" s="1324"/>
    </x:row>
    <x:row r="14" ht="15" customHeight="1">
      <x:c r="A14" s="1327"/>
      <x:c r="B14" s="1324"/>
      <x:c r="C14" s="1324"/>
      <x:c r="D14" s="266"/>
      <x:c r="E14" s="267"/>
      <x:c r="F14" s="1332"/>
      <x:c r="G14" s="268"/>
      <x:c r="H14" s="269"/>
      <x:c r="I14" s="1324"/>
      <x:c r="J14" s="1324"/>
      <x:c r="K14" s="1324"/>
      <x:c r="L14" s="1324"/>
    </x:row>
    <x:row r="15" ht="20.100000381469727" customHeight="1">
      <x:c r="A15" s="274" t="str">
        <x:v>This is to report that as per API MPMS 17.6 sección 7.3  a line displacement was performed and results  are indicated</x:v>
      </x:c>
      <x:c r="B15" s="1324"/>
      <x:c r="C15" s="1324"/>
      <x:c r="D15" s="1333"/>
      <x:c r="E15" s="1324"/>
      <x:c r="F15" s="1324"/>
      <x:c r="G15" s="1324"/>
      <x:c r="H15" s="1324"/>
      <x:c r="I15" s="1324"/>
      <x:c r="J15" s="1324"/>
      <x:c r="K15" s="1324"/>
      <x:c r="L15" s="1324"/>
    </x:row>
    <x:row r="16" ht="15" customHeight="1">
      <x:c r="A16" s="274" t="str">
        <x:v>below.</x:v>
      </x:c>
      <x:c r="B16" s="1324"/>
      <x:c r="C16" s="1324"/>
      <x:c r="D16" s="1333"/>
      <x:c r="E16" s="1324"/>
      <x:c r="F16" s="1324"/>
      <x:c r="G16" s="1324"/>
      <x:c r="H16" s="1324"/>
      <x:c r="I16" s="1324"/>
      <x:c r="J16" s="1324"/>
      <x:c r="K16" s="1324"/>
      <x:c r="L16" s="1324"/>
    </x:row>
    <x:row r="17" ht="15" customHeight="1">
      <x:c r="A17" s="1324"/>
      <x:c r="B17" s="1324"/>
      <x:c r="C17" s="1324"/>
      <x:c r="D17" s="1333"/>
      <x:c r="E17" s="1324"/>
      <x:c r="F17" s="1324"/>
      <x:c r="G17" s="1324"/>
      <x:c r="H17" s="1324"/>
      <x:c r="I17" s="1324"/>
      <x:c r="J17" s="1324"/>
      <x:c r="K17" s="1324"/>
      <x:c r="L17" s="1324"/>
    </x:row>
    <x:row r="18" ht="15" customHeight="1">
      <x:c r="A18" s="1324"/>
      <x:c r="B18" s="1324"/>
      <x:c r="C18" s="1324"/>
      <x:c r="D18" s="1333"/>
      <x:c r="E18" s="1324"/>
      <x:c r="F18" s="1324"/>
      <x:c r="G18" s="1324"/>
      <x:c r="H18" s="1324"/>
      <x:c r="I18" s="1324"/>
      <x:c r="J18" s="1324"/>
      <x:c r="K18" s="1324"/>
      <x:c r="L18" s="1324"/>
    </x:row>
    <x:row r="19" ht="15" customHeight="1">
      <x:c r="A19" s="2650" t="str">
        <x:v>GENERAL REMARKS</x:v>
      </x:c>
      <x:c r="B19" s="2651"/>
      <x:c r="C19" s="2652"/>
      <x:c r="D19" s="2667" t="str">
        <x:v>LINE DISPLACEMENT</x:v>
      </x:c>
      <x:c r="E19" s="2667"/>
      <x:c r="F19" s="2667"/>
      <x:c r="G19" s="2667"/>
      <x:c r="H19" s="2667"/>
      <x:c r="I19" s="2667"/>
      <x:c r="J19" s="2667"/>
      <x:c r="K19" s="2667"/>
      <x:c r="L19" s="2667"/>
      <x:c r="M19" s="2667"/>
    </x:row>
    <x:row r="20" ht="15" customHeight="1">
      <x:c r="A20" s="2650"/>
      <x:c r="B20" s="2651"/>
      <x:c r="C20" s="2652"/>
      <x:c r="D20" s="2619" t="str">
        <x:v>From Vessel </x:v>
      </x:c>
      <x:c r="E20" s="2620"/>
      <x:c r="F20" s="2620"/>
      <x:c r="G20" s="2621"/>
      <x:c r="H20" s="2619" t="str">
        <x:v>To Shore</x:v>
      </x:c>
      <x:c r="I20" s="2620"/>
      <x:c r="J20" s="2620"/>
      <x:c r="K20" s="2620"/>
      <x:c r="L20" s="2620"/>
      <x:c r="M20" s="2621"/>
    </x:row>
    <x:row r="21" ht="15" customHeight="1">
      <x:c r="A21" s="2673" t="str">
        <x:v>Tank No.</x:v>
      </x:c>
      <x:c r="B21" s="2674"/>
      <x:c r="C21" s="2674"/>
      <x:c r="D21" s="1785" t="str">
        <x:v>3 Port </x:v>
      </x:c>
      <x:c r="E21" s="2678" t="str">
        <x:v>3 Stbd.</x:v>
      </x:c>
      <x:c r="F21" s="2678"/>
      <x:c r="G21" s="2678"/>
      <x:c r="H21" s="2606" t="n">
        <x:v>18</x:v>
      </x:c>
      <x:c r="I21" s="2607"/>
      <x:c r="J21" s="2608"/>
      <x:c r="K21" s="2606"/>
      <x:c r="L21" s="2607"/>
      <x:c r="M21" s="2608"/>
      <x:c r="O21" s="1334"/>
      <x:c r="P21" s="1335"/>
      <x:c r="R21" s="1336"/>
      <x:c r="S21" s="1335"/>
      <x:c r="T21" s="1337"/>
      <x:c r="U21" s="1338"/>
      <x:c r="V21" s="1336"/>
    </x:row>
    <x:row r="22" ht="15" customHeight="1">
      <x:c r="A22" s="1339" t="str">
        <x:v>Unit Gauge</x:v>
      </x:c>
      <x:c r="B22" s="345"/>
      <x:c r="C22" s="345"/>
      <x:c r="D22" s="270" t="str">
        <x:v>m</x:v>
      </x:c>
      <x:c r="E22" s="2615" t="str">
        <x:v>m</x:v>
      </x:c>
      <x:c r="F22" s="2616"/>
      <x:c r="G22" s="2617"/>
      <x:c r="H22" s="2615" t="str">
        <x:v>m</x:v>
      </x:c>
      <x:c r="I22" s="2616"/>
      <x:c r="J22" s="2617"/>
      <x:c r="K22" s="2615"/>
      <x:c r="L22" s="2616"/>
      <x:c r="M22" s="2617"/>
      <x:c r="O22" s="1334"/>
      <x:c r="P22" s="1335"/>
      <x:c r="R22" s="1336"/>
      <x:c r="S22" s="1335"/>
      <x:c r="T22" s="1337"/>
      <x:c r="U22" s="1338"/>
      <x:c r="V22" s="1336"/>
    </x:row>
    <x:row r="23" ht="15" customHeight="1">
      <x:c r="A23" s="2599" t="str">
        <x:v>Initial Gauge</x:v>
      </x:c>
      <x:c r="B23" s="2600"/>
      <x:c r="C23" s="2600"/>
      <x:c r="D23" s="271" t="n">
        <x:v>1.77</x:v>
      </x:c>
      <x:c r="E23" s="2676" t="n">
        <x:v>1.79</x:v>
      </x:c>
      <x:c r="F23" s="2676"/>
      <x:c r="G23" s="2676"/>
      <x:c r="H23" s="2612" t="n">
        <x:v>0.596</x:v>
      </x:c>
      <x:c r="I23" s="2613"/>
      <x:c r="J23" s="2614"/>
      <x:c r="K23" s="2612"/>
      <x:c r="L23" s="2613"/>
      <x:c r="M23" s="2614"/>
      <x:c r="O23" s="1334"/>
      <x:c r="P23" s="1335"/>
      <x:c r="R23" s="1336"/>
      <x:c r="S23" s="1335"/>
      <x:c r="T23" s="1337"/>
      <x:c r="U23" s="1338"/>
      <x:c r="V23" s="1336"/>
      <x:c r="W23" s="1336"/>
    </x:row>
    <x:row r="24" ht="15" customHeight="1">
      <x:c r="A24" s="2599" t="str">
        <x:v>Final Gauge</x:v>
      </x:c>
      <x:c r="B24" s="2600"/>
      <x:c r="C24" s="2600"/>
      <x:c r="D24" s="271" t="n">
        <x:v>2.08</x:v>
      </x:c>
      <x:c r="E24" s="2676" t="n">
        <x:v>2.139</x:v>
      </x:c>
      <x:c r="F24" s="2676"/>
      <x:c r="G24" s="2676"/>
      <x:c r="H24" s="2612" t="n">
        <x:v>1.283</x:v>
      </x:c>
      <x:c r="I24" s="2613"/>
      <x:c r="J24" s="2614"/>
      <x:c r="K24" s="2612"/>
      <x:c r="L24" s="2613"/>
      <x:c r="M24" s="2614"/>
      <x:c r="O24" s="1334"/>
      <x:c r="P24" s="1335"/>
      <x:c r="R24" s="1336"/>
      <x:c r="S24" s="1335"/>
      <x:c r="T24" s="1337"/>
      <x:c r="U24" s="1338"/>
      <x:c r="V24" s="1336"/>
    </x:row>
    <x:row r="25" ht="15" customHeight="1">
      <x:c r="A25" s="2599" t="str">
        <x:v>Initial Volume / T.O.V. M3</x:v>
      </x:c>
      <x:c r="B25" s="2600"/>
      <x:c r="C25" s="2600"/>
      <x:c r="D25" s="272" t="n">
        <x:v>4609.05</x:v>
      </x:c>
      <x:c r="E25" s="2677" t="n">
        <x:v>4597.2</x:v>
      </x:c>
      <x:c r="F25" s="2677"/>
      <x:c r="G25" s="2677"/>
      <x:c r="H25" s="2609" t="n">
        <x:v>171.592</x:v>
      </x:c>
      <x:c r="I25" s="2610"/>
      <x:c r="J25" s="2611"/>
      <x:c r="K25" s="2609"/>
      <x:c r="L25" s="2610"/>
      <x:c r="M25" s="2611"/>
      <x:c r="O25" s="1334"/>
      <x:c r="P25" s="1335"/>
      <x:c r="R25" s="1336"/>
      <x:c r="S25" s="1335"/>
      <x:c r="T25" s="1337"/>
      <x:c r="U25" s="1338"/>
      <x:c r="V25" s="1336"/>
      <x:c r="W25" s="1336"/>
    </x:row>
    <x:row r="26" ht="15" customHeight="1">
      <x:c r="A26" s="2675" t="str">
        <x:v>Final Volume / T.O.V. M3</x:v>
      </x:c>
      <x:c r="B26" s="2675"/>
      <x:c r="C26" s="2641"/>
      <x:c r="D26" s="273" t="n">
        <x:v>4529.39</x:v>
      </x:c>
      <x:c r="E26" s="2639" t="n">
        <x:v>4507.38</x:v>
      </x:c>
      <x:c r="F26" s="2639"/>
      <x:c r="G26" s="2639"/>
      <x:c r="H26" s="2631" t="n">
        <x:v>336.668</x:v>
      </x:c>
      <x:c r="I26" s="2631"/>
      <x:c r="J26" s="2631"/>
      <x:c r="K26" s="2631"/>
      <x:c r="L26" s="2631"/>
      <x:c r="M26" s="2631"/>
    </x:row>
    <x:row r="27" ht="15" customHeight="1">
      <x:c r="A27" s="2599" t="str">
        <x:v>Line on duty</x:v>
      </x:c>
      <x:c r="B27" s="2600"/>
      <x:c r="C27" s="2638"/>
      <x:c r="D27" s="2632" t="n">
        <x:v>0</x:v>
      </x:c>
      <x:c r="E27" s="2633"/>
      <x:c r="F27" s="2633"/>
      <x:c r="G27" s="2634"/>
      <x:c r="H27" s="2679" t="n">
        <x:v>0</x:v>
      </x:c>
      <x:c r="I27" s="2680"/>
      <x:c r="J27" s="2680"/>
      <x:c r="K27" s="2680"/>
      <x:c r="L27" s="2680"/>
      <x:c r="M27" s="2681"/>
    </x:row>
    <x:row r="28" ht="14.449999809265137" customHeight="1">
      <x:c r="A28" s="2641" t="str">
        <x:v>Delivered / Received</x:v>
      </x:c>
      <x:c r="B28" s="2642"/>
      <x:c r="C28" s="2643"/>
      <x:c r="D28" s="2646" t="n">
        <x:v>169.47999999999956</x:v>
      </x:c>
      <x:c r="E28" s="2647"/>
      <x:c r="F28" s="2647"/>
      <x:c r="G28" s="2648"/>
      <x:c r="H28" s="2646" t="n">
        <x:v>165.076</x:v>
      </x:c>
      <x:c r="I28" s="2647"/>
      <x:c r="J28" s="2647"/>
      <x:c r="K28" s="2647"/>
      <x:c r="L28" s="2647"/>
      <x:c r="M28" s="2648"/>
    </x:row>
    <x:row r="29" ht="15" customHeight="1">
      <x:c r="A29" s="2599" t="str">
        <x:v>Difference (Volume in M3)</x:v>
      </x:c>
      <x:c r="B29" s="2600"/>
      <x:c r="C29" s="2638"/>
      <x:c r="D29" s="2622" t="n">
        <x:v>-4.40399999999957</x:v>
      </x:c>
      <x:c r="E29" s="2623"/>
      <x:c r="F29" s="2623"/>
      <x:c r="G29" s="2623"/>
      <x:c r="H29" s="2623"/>
      <x:c r="I29" s="2623"/>
      <x:c r="J29" s="2623"/>
      <x:c r="K29" s="2623"/>
      <x:c r="L29" s="2623"/>
      <x:c r="M29" s="2624"/>
    </x:row>
    <x:row r="30" ht="15" customHeight="1">
      <x:c r="A30" s="2641" t="str">
        <x:v>Percentage</x:v>
      </x:c>
      <x:c r="B30" s="2642"/>
      <x:c r="C30" s="2643"/>
      <x:c r="D30" s="2625" t="n">
        <x:v>0</x:v>
      </x:c>
      <x:c r="E30" s="2626"/>
      <x:c r="F30" s="2626"/>
      <x:c r="G30" s="2626"/>
      <x:c r="H30" s="2626"/>
      <x:c r="I30" s="2626"/>
      <x:c r="J30" s="2626"/>
      <x:c r="K30" s="2626"/>
      <x:c r="L30" s="2626"/>
      <x:c r="M30" s="2627"/>
    </x:row>
    <x:row r="31" ht="15" customHeight="1">
      <x:c r="A31" s="1340" t="str">
        <x:v>Notes:</x:v>
      </x:c>
      <x:c r="B31" s="1341"/>
      <x:c r="C31" s="1342"/>
      <x:c r="D31" s="1342"/>
      <x:c r="E31" s="1342"/>
      <x:c r="F31" s="1342"/>
      <x:c r="G31" s="1342"/>
      <x:c r="H31" s="1342"/>
      <x:c r="I31" s="1342"/>
      <x:c r="J31" s="1343"/>
      <x:c r="K31" s="274"/>
      <x:c r="L31" s="274"/>
    </x:row>
    <x:row r="32" ht="15" customHeight="1">
      <x:c r="A32" s="2644" t="str">
        <x:v>If difference exceeds more than 1/8" of the vessel tanks capacity table or more than 1/4" of the shore tanks capacity table, whichever is greater, </x:v>
      </x:c>
      <x:c r="B32" s="2644"/>
      <x:c r="C32" s="2644"/>
      <x:c r="D32" s="2644"/>
      <x:c r="E32" s="2644"/>
      <x:c r="F32" s="2644"/>
      <x:c r="G32" s="2644"/>
      <x:c r="H32" s="2644"/>
      <x:c r="I32" s="2644"/>
      <x:c r="J32" s="2644"/>
      <x:c r="K32" s="2644"/>
      <x:c r="L32" s="2644"/>
      <x:c r="M32" s="2644"/>
    </x:row>
    <x:row r="33" ht="15" customHeight="1">
      <x:c r="A33" s="2644" t="str">
        <x:v>a Notice of Discrepancy must be issued.</x:v>
      </x:c>
      <x:c r="B33" s="2644"/>
      <x:c r="C33" s="2644"/>
      <x:c r="D33" s="2644"/>
      <x:c r="E33" s="2644"/>
      <x:c r="F33" s="2644"/>
      <x:c r="G33" s="2644"/>
      <x:c r="H33" s="2644"/>
      <x:c r="I33" s="2644"/>
      <x:c r="J33" s="2644"/>
      <x:c r="K33" s="2644"/>
      <x:c r="L33" s="2644"/>
      <x:c r="M33" s="2644"/>
    </x:row>
    <x:row r="34" ht="15" customHeight="1">
      <x:c r="A34" s="1322"/>
      <x:c r="B34" s="274"/>
      <x:c r="C34" s="274"/>
      <x:c r="D34" s="274"/>
      <x:c r="E34" s="274"/>
      <x:c r="F34" s="274"/>
      <x:c r="G34" s="274"/>
      <x:c r="H34" s="274"/>
      <x:c r="I34" s="274"/>
      <x:c r="J34" s="274"/>
      <x:c r="K34" s="274"/>
      <x:c r="L34" s="274"/>
    </x:row>
    <x:row r="35" ht="15" customHeight="1">
      <x:c r="A35" s="274"/>
      <x:c r="B35" s="274"/>
      <x:c r="C35" s="274"/>
      <x:c r="D35" s="274"/>
      <x:c r="E35" s="274"/>
      <x:c r="F35" s="274"/>
      <x:c r="G35" s="274"/>
      <x:c r="H35" s="274"/>
      <x:c r="I35" s="274"/>
      <x:c r="J35" s="274"/>
      <x:c r="K35" s="274"/>
      <x:c r="L35" s="274"/>
    </x:row>
    <x:row r="36" ht="15" customHeight="1">
      <x:c r="A36" s="274"/>
      <x:c r="B36" s="274"/>
      <x:c r="C36" s="274"/>
      <x:c r="D36" s="274"/>
      <x:c r="E36" s="274"/>
      <x:c r="F36" s="274"/>
      <x:c r="G36" s="274"/>
      <x:c r="H36" s="274"/>
      <x:c r="I36" s="274"/>
      <x:c r="J36" s="274"/>
      <x:c r="K36" s="274"/>
      <x:c r="L36" s="274"/>
    </x:row>
    <x:row r="37" ht="15" customHeight="1">
      <x:c r="A37" s="274"/>
      <x:c r="B37" s="274"/>
      <x:c r="C37" s="274"/>
      <x:c r="D37" s="274"/>
      <x:c r="E37" s="274"/>
      <x:c r="F37" s="274"/>
      <x:c r="G37" s="275"/>
      <x:c r="H37" s="276"/>
      <x:c r="I37" s="274"/>
      <x:c r="J37" s="274"/>
      <x:c r="K37" s="274"/>
      <x:c r="L37" s="274"/>
    </x:row>
    <x:row r="38" ht="15" customHeight="1">
      <x:c r="A38" s="274"/>
      <x:c r="B38" s="274"/>
      <x:c r="C38" s="274"/>
      <x:c r="D38" s="274"/>
      <x:c r="E38" s="274"/>
      <x:c r="F38" s="274"/>
      <x:c r="G38" s="2636"/>
      <x:c r="H38" s="2636"/>
      <x:c r="I38" s="2636"/>
      <x:c r="J38" s="2636"/>
      <x:c r="K38" s="274"/>
      <x:c r="L38" s="274"/>
    </x:row>
    <x:row r="39" ht="15" customHeight="1">
      <x:c r="A39" s="2645"/>
      <x:c r="B39" s="2645"/>
      <x:c r="C39" s="2645"/>
      <x:c r="D39" s="2645"/>
      <x:c r="E39" s="274"/>
      <x:c r="F39" s="274"/>
      <x:c r="G39" s="2669" t="str">
        <x:v>original signature on file</x:v>
      </x:c>
      <x:c r="H39" s="2669"/>
      <x:c r="I39" s="2669"/>
      <x:c r="J39" s="2669"/>
      <x:c r="K39" s="2669"/>
      <x:c r="L39" s="2669"/>
    </x:row>
    <x:row r="40" ht="15" customHeight="1">
      <x:c r="A40" s="2640"/>
      <x:c r="B40" s="2640"/>
      <x:c r="C40" s="2640"/>
      <x:c r="D40" s="2640"/>
      <x:c r="E40" s="2640"/>
      <x:c r="F40" s="277"/>
      <x:c r="G40" s="2637" t="n">
        <x:v>0</x:v>
      </x:c>
      <x:c r="H40" s="2637"/>
      <x:c r="I40" s="2637"/>
      <x:c r="J40" s="2637"/>
      <x:c r="K40" s="2637"/>
      <x:c r="L40" s="2637"/>
    </x:row>
    <x:row r="41" ht="18" customHeight="1">
      <x:c r="A41" s="2635" t="str">
        <x:v>ACI LOSS CONTROL</x:v>
      </x:c>
      <x:c r="B41" s="2635"/>
      <x:c r="C41" s="2635"/>
      <x:c r="D41" s="2635"/>
      <x:c r="E41" s="2635"/>
      <x:c r="F41" s="1344"/>
      <x:c r="G41" s="2630" t="str">
        <x:v>VESSEL REPRESENTATIVE</x:v>
      </x:c>
      <x:c r="H41" s="2630"/>
      <x:c r="I41" s="2630"/>
      <x:c r="J41" s="2630"/>
      <x:c r="K41" s="2630"/>
      <x:c r="L41" s="2630"/>
    </x:row>
    <x:row r="42">
      <x:c r="L42" s="1345"/>
    </x:row>
    <x:row r="43">
      <x:c r="A43" s="2629"/>
      <x:c r="B43" s="2629"/>
      <x:c r="C43" s="2629"/>
      <x:c r="D43" s="2629"/>
      <x:c r="E43" s="2629"/>
      <x:c r="F43" s="2629"/>
      <x:c r="G43" s="2629"/>
      <x:c r="H43" s="2629"/>
      <x:c r="I43" s="2629"/>
      <x:c r="J43" s="2629"/>
      <x:c r="K43" s="2629"/>
      <x:c r="L43" s="2629"/>
      <x:c r="M43" s="1346"/>
      <x:c r="N43" s="1346"/>
      <x:c r="O43" s="1346"/>
      <x:c r="P43" s="1346"/>
      <x:c r="Q43" s="1346"/>
      <x:c r="R43" s="1346"/>
      <x:c r="S43" s="1346"/>
      <x:c r="T43" s="1346"/>
    </x:row>
    <x:row r="45">
      <x:c r="A45" s="2628"/>
      <x:c r="B45" s="2628"/>
      <x:c r="C45" s="2628"/>
      <x:c r="D45" s="2628"/>
      <x:c r="E45" s="2628"/>
      <x:c r="F45" s="2628"/>
      <x:c r="G45" s="2628"/>
      <x:c r="H45" s="2628"/>
      <x:c r="I45" s="2628"/>
      <x:c r="J45" s="2628"/>
      <x:c r="K45" s="2628"/>
      <x:c r="L45" s="2628"/>
      <x:c r="M45" s="2628"/>
    </x:row>
  </x:sheetData>
  <x:mergeCells>
    <x:mergeCell ref="G39:L39"/>
    <x:mergeCell ref="G11:I11"/>
    <x:mergeCell ref="A27:C27"/>
    <x:mergeCell ref="A28:C28"/>
    <x:mergeCell ref="D28:G28"/>
    <x:mergeCell ref="A21:C21"/>
    <x:mergeCell ref="A23:C23"/>
    <x:mergeCell ref="A26:C26"/>
    <x:mergeCell ref="E24:G24"/>
    <x:mergeCell ref="E23:G23"/>
    <x:mergeCell ref="E25:G25"/>
    <x:mergeCell ref="E22:G22"/>
    <x:mergeCell ref="E21:G21"/>
    <x:mergeCell ref="H22:J22"/>
    <x:mergeCell ref="K26:M26"/>
    <x:mergeCell ref="H27:M27"/>
    <x:mergeCell ref="A2:L2"/>
    <x:mergeCell ref="A19:C20"/>
    <x:mergeCell ref="I3:L3"/>
    <x:mergeCell ref="C3:E3"/>
    <x:mergeCell ref="C4:E4"/>
    <x:mergeCell ref="C5:E5"/>
    <x:mergeCell ref="C6:E6"/>
    <x:mergeCell ref="G9:H9"/>
    <x:mergeCell ref="E9:F9"/>
    <x:mergeCell ref="E10:F10"/>
    <x:mergeCell ref="E11:F11"/>
    <x:mergeCell ref="G12:I12"/>
    <x:mergeCell ref="I4:M4"/>
    <x:mergeCell ref="D19:M19"/>
    <x:mergeCell ref="H20:M20"/>
    <x:mergeCell ref="I5:M5"/>
    <x:mergeCell ref="A45:M45"/>
    <x:mergeCell ref="A43:L43"/>
    <x:mergeCell ref="G41:L41"/>
    <x:mergeCell ref="H26:J26"/>
    <x:mergeCell ref="D27:G27"/>
    <x:mergeCell ref="A41:E41"/>
    <x:mergeCell ref="G38:J38"/>
    <x:mergeCell ref="G40:L40"/>
    <x:mergeCell ref="A29:C29"/>
    <x:mergeCell ref="E26:G26"/>
    <x:mergeCell ref="A40:E40"/>
    <x:mergeCell ref="A30:C30"/>
    <x:mergeCell ref="A32:M32"/>
    <x:mergeCell ref="A39:D39"/>
    <x:mergeCell ref="A33:M33"/>
    <x:mergeCell ref="H28:M28"/>
    <x:mergeCell ref="I6:L6"/>
    <x:mergeCell ref="H21:J21"/>
    <x:mergeCell ref="D20:G20"/>
    <x:mergeCell ref="D29:M29"/>
    <x:mergeCell ref="D30:M30"/>
    <x:mergeCell ref="A25:C25"/>
    <x:mergeCell ref="A24:C24"/>
    <x:mergeCell ref="E12:F12"/>
    <x:mergeCell ref="G10:I10"/>
    <x:mergeCell ref="K21:M21"/>
    <x:mergeCell ref="K25:M25"/>
    <x:mergeCell ref="H25:J25"/>
    <x:mergeCell ref="H23:J23"/>
    <x:mergeCell ref="H24:J24"/>
    <x:mergeCell ref="K23:M23"/>
    <x:mergeCell ref="K24:M24"/>
    <x:mergeCell ref="K22:M22"/>
  </x:mergeCells>
  <x:conditionalFormatting sqref="D23:G24">
    <x:cfRule type="expression" dxfId="89" priority="3">
      <x:formula>IF($D$22="mm",1,0)</x:formula>
    </x:cfRule>
    <x:cfRule type="expression" dxfId="88" priority="4">
      <x:formula>IF($D$22="m",1,0)</x:formula>
    </x:cfRule>
  </x:conditionalFormatting>
  <x:conditionalFormatting sqref="E10:G12">
    <x:cfRule type="cellIs" dxfId="87" priority="7" stopIfTrue="1" operator="equal">
      <x:formula>0</x:formula>
    </x:cfRule>
  </x:conditionalFormatting>
  <x:conditionalFormatting sqref="H23:M24">
    <x:cfRule type="expression" dxfId="86" priority="1">
      <x:formula>IF($H$22="mm",1,0)</x:formula>
    </x:cfRule>
    <x:cfRule type="expression" dxfId="85" priority="2">
      <x:formula>IF($H$22="m",1,0)</x:formula>
    </x:cfRule>
  </x:conditionalFormatting>
  <x:conditionalFormatting sqref="I4:M4">
    <x:cfRule type="cellIs" dxfId="84" priority="9" stopIfTrue="1" operator="equal">
      <x:formula>0</x:formula>
    </x:cfRule>
  </x:conditionalFormatting>
  <x:dataValidations count="2">
    <x:dataValidation type="list" allowBlank="1" showInputMessage="1" showErrorMessage="1" sqref="D22:M22">
      <x:formula1>"Ft-Inches,mm,m"</x:formula1>
    </x:dataValidation>
    <x:dataValidation type="list" allowBlank="1" showInputMessage="1" showErrorMessage="1" sqref="A40:E40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47d342ebdd3148f7"/>
</x:worksheet>
</file>

<file path=xl/worksheets/sheet18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5"/>
  <x:cols>
    <x:col min="1" max="1" width="8.85546875" style="1350" customWidth="1"/>
    <x:col min="2" max="2" width="4.42578125" style="1350" customWidth="1"/>
    <x:col min="3" max="3" width="2.42578125" style="1350" customWidth="1"/>
    <x:col min="4" max="4" width="8.7109375" style="1350" customWidth="1"/>
    <x:col min="5" max="8" width="3.42578125" style="1350" customWidth="1"/>
    <x:col min="9" max="9" width="10" style="1350" customWidth="1"/>
    <x:col min="10" max="11" width="7.7109375" style="1350" customWidth="1"/>
    <x:col min="12" max="12" width="6.7109375" style="1350" customWidth="1"/>
    <x:col min="13" max="13" width="1.7109375" style="1350" customWidth="1"/>
    <x:col min="14" max="14" width="10.42578125" style="1350" customWidth="1"/>
    <x:col min="15" max="15" width="5.5703125" style="1350" customWidth="1"/>
    <x:col min="16" max="16" width="8.140625" style="1350" customWidth="1"/>
    <x:col min="17" max="17" width="8.7109375" style="1350" customWidth="1"/>
    <x:col min="18" max="18" width="1.7109375" style="1350" customWidth="1"/>
    <x:col min="19" max="20" width="7.42578125" style="1350" hidden="1" customWidth="1"/>
    <x:col min="21" max="21" width="12.42578125" style="1350" hidden="1" customWidth="1"/>
    <x:col min="22" max="22" width="7" style="1350" hidden="1" customWidth="1"/>
    <x:col min="23" max="23" width="4.7109375" style="1350" hidden="1" customWidth="1"/>
    <x:col min="24" max="24" width="6.140625" style="1350" hidden="1" customWidth="1"/>
    <x:col min="25" max="25" width="15.42578125" style="1350" hidden="1" customWidth="1"/>
    <x:col min="26" max="26" width="7.42578125" style="1350" hidden="1" customWidth="1"/>
    <x:col min="27" max="27" width="11" style="1350" hidden="1" customWidth="1"/>
    <x:col min="28" max="29" width="12.42578125" style="1350" hidden="1" customWidth="1"/>
    <x:col min="30" max="30" width="10.85546875" style="1350" hidden="1" customWidth="1"/>
    <x:col min="31" max="32" width="11" style="1350" hidden="1" customWidth="1"/>
    <x:col min="33" max="34" width="10.42578125" style="1350" hidden="1" customWidth="1"/>
    <x:col min="35" max="35" width="8.42578125" style="1350" hidden="1" customWidth="1"/>
    <x:col min="36" max="36" width="6.42578125" style="1350" hidden="1" customWidth="1"/>
    <x:col min="37" max="37" width="8.42578125" style="1350" hidden="1" customWidth="1"/>
    <x:col min="38" max="38" width="10.42578125" style="1350" hidden="1" customWidth="1"/>
    <x:col min="39" max="108" width="11.42578125" style="1350" hidden="1" customWidth="1"/>
    <x:col min="109" max="111" width="11.42578125" style="1350" customWidth="1"/>
    <x:col min="112" max="112" width="18.5703125" style="1350" customWidth="1"/>
    <x:col min="113" max="125" width="11.42578125" style="1350" customWidth="1"/>
    <x:col min="126" max="16384" width="11.42578125" style="1350" customWidth="0"/>
  </x:cols>
  <x:sheetData>
    <x:row r="1" ht="61.150001525878906" customHeight="1">
      <x:c r="A1" s="4095"/>
      <x:c r="B1" s="4208"/>
      <x:c r="C1" s="4208"/>
      <x:c r="D1" s="4208"/>
      <x:c r="E1" s="4208"/>
      <x:c r="F1" s="4096"/>
      <x:c r="G1" s="4208"/>
      <x:c r="H1" s="4208"/>
      <x:c r="I1" s="4208"/>
      <x:c r="J1" s="4208"/>
      <x:c r="K1" s="4208"/>
      <x:c r="L1" s="4208"/>
      <x:c r="M1" s="1348"/>
      <x:c r="N1" s="1348"/>
      <x:c r="O1" s="1348"/>
      <x:c r="P1" s="1348"/>
      <x:c r="Q1" s="1348"/>
      <x:c r="R1" s="1348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/>
      <x:c r="CV1"/>
      <x:c r="CW1"/>
      <x:c r="CX1"/>
      <x:c r="CY1"/>
      <x:c r="CZ1"/>
      <x:c r="DA1"/>
      <x:c r="DB1"/>
      <x:c r="DC1"/>
      <x:c r="DD1"/>
      <x:c r="DE1"/>
      <x:c r="DF1"/>
      <x:c r="DG1"/>
      <x:c r="DH1"/>
    </x:row>
    <x:row r="2" ht="21">
      <x:c r="A2" s="4193" t="str">
        <x:v>REMAINING ON BOARD REPORT ( ROB)</x:v>
      </x:c>
      <x:c r="B2" s="4193"/>
      <x:c r="C2" s="4193"/>
      <x:c r="D2" s="4193"/>
      <x:c r="E2" s="4193"/>
      <x:c r="F2" s="4193"/>
      <x:c r="G2" s="4193"/>
      <x:c r="H2" s="4193"/>
      <x:c r="I2" s="4193"/>
      <x:c r="J2" s="4193"/>
      <x:c r="K2" s="4193"/>
      <x:c r="L2" s="4193"/>
      <x:c r="M2" s="3370"/>
      <x:c r="N2" s="3370"/>
      <x:c r="O2" s="3370"/>
      <x:c r="P2" s="3370"/>
      <x:c r="Q2" s="3370"/>
      <x:c r="R2" s="3370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/>
      <x:c r="DF2"/>
      <x:c r="DG2"/>
      <x:c r="DH2"/>
    </x:row>
    <x:row r="3" ht="18" customHeight="1">
      <x:c r="A3" s="4067" t="str">
        <x:v>VESSEL      </x:v>
      </x:c>
      <x:c r="B3" s="4067"/>
      <x:c r="C3" s="4188" t="str">
        <x:v>:</x:v>
      </x:c>
      <x:c r="D3" s="4068" t="n">
        <x:v>0</x:v>
      </x:c>
      <x:c r="E3" s="4068"/>
      <x:c r="F3" s="4068"/>
      <x:c r="G3" s="4068"/>
      <x:c r="H3" s="4068"/>
      <x:c r="I3" s="4068"/>
      <x:c r="J3" s="4127"/>
      <x:c r="K3" s="4188" t="str">
        <x:v>VOYAGE    </x:v>
      </x:c>
      <x:c r="L3" s="4188"/>
      <x:c r="M3" s="2403" t="str">
        <x:v>:</x:v>
      </x:c>
      <x:c r="N3" s="3373" t="n">
        <x:v>0</x:v>
      </x:c>
      <x:c r="O3" s="3365"/>
      <x:c r="P3" s="3365"/>
      <x:c r="Q3" s="3365"/>
      <x:c r="R3" s="3365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/>
      <x:c r="DF3"/>
      <x:c r="DG3"/>
      <x:c r="DH3"/>
    </x:row>
    <x:row r="4" ht="18" customHeight="1">
      <x:c r="A4" s="4067" t="str">
        <x:v>TERMINAL</x:v>
      </x:c>
      <x:c r="B4" s="4067"/>
      <x:c r="C4" s="4188" t="str">
        <x:v>:</x:v>
      </x:c>
      <x:c r="D4" s="4068" t="n">
        <x:v>0</x:v>
      </x:c>
      <x:c r="E4" s="4068"/>
      <x:c r="F4" s="4068"/>
      <x:c r="G4" s="4068"/>
      <x:c r="H4" s="4068"/>
      <x:c r="I4" s="4068"/>
      <x:c r="J4" s="4127"/>
      <x:c r="K4" s="4045" t="str">
        <x:v>    DATE</x:v>
      </x:c>
      <x:c r="L4" s="4045"/>
      <x:c r="M4" s="2403" t="str">
        <x:v>:</x:v>
      </x:c>
      <x:c r="N4" s="3372" t="n">
        <x:v>0</x:v>
      </x:c>
      <x:c r="O4" s="3372"/>
      <x:c r="P4" s="3372"/>
      <x:c r="Q4" s="3372"/>
      <x:c r="R4" s="3372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  <x:c r="CU4"/>
      <x:c r="CV4"/>
      <x:c r="CW4"/>
      <x:c r="CX4"/>
      <x:c r="CY4"/>
      <x:c r="CZ4"/>
      <x:c r="DA4"/>
      <x:c r="DB4"/>
      <x:c r="DC4"/>
      <x:c r="DD4"/>
      <x:c r="DE4"/>
      <x:c r="DF4"/>
      <x:c r="DG4"/>
      <x:c r="DH4"/>
    </x:row>
    <x:row r="5" ht="18" customHeight="1">
      <x:c r="A5" s="4067" t="str">
        <x:v>PORT         </x:v>
      </x:c>
      <x:c r="B5" s="4067"/>
      <x:c r="C5" s="4188" t="str">
        <x:v>:</x:v>
      </x:c>
      <x:c r="D5" s="4068" t="n">
        <x:v>0</x:v>
      </x:c>
      <x:c r="E5" s="4068"/>
      <x:c r="F5" s="4068"/>
      <x:c r="G5" s="4068"/>
      <x:c r="H5" s="4068"/>
      <x:c r="I5" s="4068"/>
      <x:c r="J5" s="4127"/>
      <x:c r="K5" s="4188" t="str">
        <x:v>YOUR REF.</x:v>
      </x:c>
      <x:c r="L5" s="4188"/>
      <x:c r="M5" s="2403" t="str">
        <x:v>:</x:v>
      </x:c>
      <x:c r="N5" s="3364" t="str">
        <x:v> &amp; </x:v>
      </x:c>
      <x:c r="O5" s="3365"/>
      <x:c r="P5" s="3365"/>
      <x:c r="Q5" s="3365"/>
      <x:c r="R5" s="336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  <x:c r="CL5"/>
      <x:c r="CM5"/>
      <x:c r="CN5"/>
      <x:c r="CO5"/>
      <x:c r="CP5"/>
      <x:c r="CQ5"/>
      <x:c r="CR5"/>
      <x:c r="CS5"/>
      <x:c r="CT5"/>
      <x:c r="CU5"/>
      <x:c r="CV5"/>
      <x:c r="CW5"/>
      <x:c r="CX5"/>
      <x:c r="CY5"/>
      <x:c r="CZ5"/>
      <x:c r="DA5"/>
      <x:c r="DB5"/>
      <x:c r="DC5"/>
      <x:c r="DD5"/>
      <x:c r="DE5"/>
      <x:c r="DF5"/>
      <x:c r="DG5"/>
      <x:c r="DH5"/>
    </x:row>
    <x:row r="6" ht="18" customHeight="1">
      <x:c r="A6" s="4067" t="str">
        <x:v>PRODUCT </x:v>
      </x:c>
      <x:c r="B6" s="4067"/>
      <x:c r="C6" s="4188" t="str">
        <x:v>:</x:v>
      </x:c>
      <x:c r="D6" s="4068" t="str">
        <x:v> - </x:v>
      </x:c>
      <x:c r="E6" s="4068"/>
      <x:c r="F6" s="4068"/>
      <x:c r="G6" s="4068"/>
      <x:c r="H6" s="4068"/>
      <x:c r="I6" s="4068"/>
      <x:c r="J6" s="4127"/>
      <x:c r="K6" s="4188" t="str">
        <x:v>ACI REF.</x:v>
      </x:c>
      <x:c r="L6" s="4188"/>
      <x:c r="M6" s="2403" t="str">
        <x:v>:</x:v>
      </x:c>
      <x:c r="N6" s="3365" t="n">
        <x:v>0</x:v>
      </x:c>
      <x:c r="O6" s="3365"/>
      <x:c r="P6" s="3365"/>
      <x:c r="Q6" s="3365"/>
      <x:c r="R6" s="3365"/>
      <x:c r="S6"/>
      <x:c r="T6" s="329"/>
      <x:c r="U6" s="329"/>
      <x:c r="V6" s="329"/>
      <x:c r="W6" s="329"/>
      <x:c r="X6" s="329"/>
      <x:c r="Y6" s="329"/>
      <x:c r="Z6" s="329"/>
      <x:c r="AA6" s="329"/>
      <x:c r="AB6" s="329" t="n">
        <x:v>15.555555555555555</x:v>
      </x:c>
      <x:c r="AC6" s="2303" t="n">
        <x:v>0.024691358024691357</x:v>
      </x:c>
      <x:c r="AD6" s="2304" t="n">
        <x:v>60.0068748977356</x:v>
      </x:c>
      <x:c r="AE6" s="329"/>
      <x:c r="AF6" s="329"/>
      <x:c r="AG6" s="329"/>
      <x:c r="AH6" s="329"/>
      <x:c r="AI6" s="329"/>
      <x:c r="AJ6" s="329"/>
      <x:c r="AK6" s="329"/>
      <x:c r="AL6" s="329"/>
      <x:c r="AM6" s="329"/>
      <x:c r="AN6" s="329"/>
      <x:c r="AO6" s="329"/>
      <x:c r="AP6" s="329"/>
      <x:c r="AQ6" s="329"/>
      <x:c r="AR6" s="329"/>
      <x:c r="AS6" s="329"/>
      <x:c r="AT6" s="329"/>
      <x:c r="AU6" s="329"/>
      <x:c r="AV6" s="329"/>
      <x:c r="AW6" s="329"/>
      <x:c r="AX6" s="329"/>
      <x:c r="AY6" s="329"/>
      <x:c r="AZ6" s="329"/>
      <x:c r="BA6" s="329"/>
      <x:c r="BB6" s="329"/>
      <x:c r="BC6" s="329"/>
      <x:c r="BD6" s="329"/>
      <x:c r="BE6" s="329"/>
      <x:c r="BF6" s="329"/>
      <x:c r="BG6" s="329"/>
      <x:c r="BH6" s="329"/>
      <x:c r="BI6" s="329"/>
      <x:c r="BJ6" s="329"/>
      <x:c r="BK6" s="329"/>
      <x:c r="BL6" s="329"/>
      <x:c r="BM6" s="329"/>
      <x:c r="BN6" s="329"/>
      <x:c r="BO6" s="329"/>
      <x:c r="BP6" s="329"/>
      <x:c r="BQ6" s="329"/>
      <x:c r="BR6" s="329"/>
      <x:c r="BS6" s="329"/>
      <x:c r="BT6" s="329"/>
      <x:c r="BU6" s="329"/>
      <x:c r="BV6" s="329"/>
      <x:c r="BW6" s="329"/>
      <x:c r="BX6" s="329"/>
      <x:c r="BY6" s="329"/>
      <x:c r="BZ6" s="329"/>
      <x:c r="CA6" s="329"/>
      <x:c r="CB6" s="329"/>
      <x:c r="CC6" s="329"/>
      <x:c r="CD6" s="329"/>
      <x:c r="CE6" s="329"/>
      <x:c r="CF6" s="329"/>
      <x:c r="CG6" s="329"/>
      <x:c r="CH6" s="329"/>
      <x:c r="CI6" s="329"/>
      <x:c r="CJ6" s="329"/>
      <x:c r="CK6" s="329"/>
      <x:c r="CL6" s="329"/>
      <x:c r="CM6" s="329"/>
      <x:c r="CN6" s="329"/>
      <x:c r="CO6" s="329"/>
      <x:c r="CP6" s="329"/>
      <x:c r="CQ6" s="329"/>
      <x:c r="CR6" s="329"/>
      <x:c r="CS6" s="329"/>
      <x:c r="CT6" s="329"/>
      <x:c r="CU6" s="329"/>
      <x:c r="CV6" s="329"/>
      <x:c r="CW6" s="329"/>
      <x:c r="CX6" s="329"/>
      <x:c r="CY6" s="329"/>
      <x:c r="CZ6" s="329"/>
      <x:c r="DA6" s="329"/>
      <x:c r="DB6" s="329"/>
      <x:c r="DC6" s="329"/>
      <x:c r="DD6" s="329"/>
      <x:c r="DE6" s="329"/>
      <x:c r="DF6"/>
      <x:c r="DG6"/>
      <x:c r="DH6"/>
    </x:row>
    <x:row r="7" ht="4.5" customHeight="1">
      <x:c r="A7"/>
      <x:c r="B7"/>
      <x:c r="C7"/>
      <x:c r="D7" s="1632"/>
      <x:c r="E7" s="1632"/>
      <x:c r="F7" s="1632"/>
      <x:c r="G7" s="1632"/>
      <x:c r="H7" s="1632"/>
      <x:c r="I7" s="1351"/>
      <x:c r="J7"/>
      <x:c r="K7"/>
      <x:c r="L7"/>
      <x:c r="M7"/>
      <x:c r="N7"/>
      <x:c r="O7"/>
      <x:c r="P7"/>
      <x:c r="Q7"/>
      <x:c r="R7"/>
      <x:c r="S7"/>
      <x:c r="T7" s="329"/>
      <x:c r="U7" s="329"/>
      <x:c r="V7" s="329"/>
      <x:c r="W7" s="329"/>
      <x:c r="X7" s="329"/>
      <x:c r="Y7" s="329"/>
      <x:c r="Z7" s="329"/>
      <x:c r="AA7" s="329"/>
      <x:c r="AB7" s="2305" t="n">
        <x:v>15.555555555555555</x:v>
      </x:c>
      <x:c r="AC7" s="2303" t="n">
        <x:v>0.024691358024691357</x:v>
      </x:c>
      <x:c r="AD7" s="2304" t="n">
        <x:v>60.0068748977356</x:v>
      </x:c>
      <x:c r="AE7" s="2306" t="n">
        <x:v>0</x:v>
      </x:c>
      <x:c r="AF7" s="329"/>
      <x:c r="AG7" s="329"/>
      <x:c r="AH7" s="329"/>
      <x:c r="AI7" s="329"/>
      <x:c r="AJ7" s="329"/>
      <x:c r="AK7" s="329"/>
      <x:c r="AL7" s="329"/>
      <x:c r="AM7" s="329"/>
      <x:c r="AN7" s="329"/>
      <x:c r="AO7" s="329"/>
      <x:c r="AP7" s="329"/>
      <x:c r="AQ7" s="329"/>
      <x:c r="AR7" s="329"/>
      <x:c r="AS7" s="329"/>
      <x:c r="AT7" s="329"/>
      <x:c r="AU7" s="329"/>
      <x:c r="AV7" s="329"/>
      <x:c r="AW7" s="329"/>
      <x:c r="AX7" s="329"/>
      <x:c r="AY7" s="329"/>
      <x:c r="AZ7" s="329"/>
      <x:c r="BA7" s="329"/>
      <x:c r="BB7" s="329"/>
      <x:c r="BC7" s="329"/>
      <x:c r="BD7" s="329"/>
      <x:c r="BE7" s="329"/>
      <x:c r="BF7" s="329"/>
      <x:c r="BG7" s="329"/>
      <x:c r="BH7" s="329"/>
      <x:c r="BI7" s="329"/>
      <x:c r="BJ7" s="329"/>
      <x:c r="BK7" s="329"/>
      <x:c r="BL7" s="329"/>
      <x:c r="BM7" s="329"/>
      <x:c r="BN7" s="329"/>
      <x:c r="BO7" s="329"/>
      <x:c r="BP7" s="329"/>
      <x:c r="BQ7" s="329"/>
      <x:c r="BR7" s="329"/>
      <x:c r="BS7" s="329"/>
      <x:c r="BT7" s="329"/>
      <x:c r="BU7" s="329"/>
      <x:c r="BV7" s="329"/>
      <x:c r="BW7" s="329"/>
      <x:c r="BX7" s="329"/>
      <x:c r="BY7" s="329"/>
      <x:c r="BZ7" s="329"/>
      <x:c r="CA7" s="329"/>
      <x:c r="CB7" s="329"/>
      <x:c r="CC7" s="329"/>
      <x:c r="CD7" s="329"/>
      <x:c r="CE7" s="329"/>
      <x:c r="CF7" s="329"/>
      <x:c r="CG7" s="329"/>
      <x:c r="CH7" s="329"/>
      <x:c r="CI7" s="329"/>
      <x:c r="CJ7" s="329"/>
      <x:c r="CK7" s="329"/>
      <x:c r="CL7" s="329"/>
      <x:c r="CM7" s="329"/>
      <x:c r="CN7" s="329"/>
      <x:c r="CO7" s="329"/>
      <x:c r="CP7" s="329"/>
      <x:c r="CQ7" s="329"/>
      <x:c r="CR7" s="329"/>
      <x:c r="CS7" s="329"/>
      <x:c r="CT7" s="329"/>
      <x:c r="CU7" s="329"/>
      <x:c r="CV7" s="329"/>
      <x:c r="CW7" s="329"/>
      <x:c r="CX7" s="329"/>
      <x:c r="CY7" s="329"/>
      <x:c r="CZ7" s="329"/>
      <x:c r="DA7" s="329"/>
      <x:c r="DB7" s="329"/>
      <x:c r="DC7" s="329"/>
      <x:c r="DD7" s="329"/>
      <x:c r="DE7" s="329"/>
      <x:c r="DF7"/>
      <x:c r="DG7"/>
      <x:c r="DH7"/>
    </x:row>
    <x:row r="8" ht="16.5" customHeight="1">
      <x:c r="A8" s="1633"/>
      <x:c r="B8" s="3285" t="str">
        <x:v>GAUGE </x:v>
      </x:c>
      <x:c r="C8" s="3286"/>
      <x:c r="D8" s="3342" t="str">
        <x:v>INNAGE</x:v>
      </x:c>
      <x:c r="E8" s="3301"/>
      <x:c r="F8" s="3301"/>
      <x:c r="G8" s="3301"/>
      <x:c r="H8" s="3301"/>
      <x:c r="I8" s="1634" t="str">
        <x:v>TOTAL</x:v>
      </x:c>
      <x:c r="J8" s="3342" t="str">
        <x:v>FREE WATER</x:v>
      </x:c>
      <x:c r="K8" s="3301"/>
      <x:c r="L8" s="3301"/>
      <x:c r="M8" s="3302"/>
      <x:c r="N8" s="1636" t="str">
        <x:v>GROSS</x:v>
      </x:c>
      <x:c r="O8" s="1637"/>
      <x:c r="P8" s="1636"/>
      <x:c r="Q8" s="3285" t="str">
        <x:v>GROSS </x:v>
      </x:c>
      <x:c r="R8" s="3286"/>
      <x:c r="S8"/>
      <x:c r="T8" s="329"/>
      <x:c r="U8" s="329"/>
      <x:c r="V8" s="329"/>
      <x:c r="W8" s="329"/>
      <x:c r="X8" s="329"/>
      <x:c r="Y8" s="329"/>
      <x:c r="Z8" s="329"/>
      <x:c r="AA8" s="329"/>
      <x:c r="AB8" s="329" t="str">
        <x:v>Aternative Pressure</x:v>
      </x:c>
      <x:c r="AC8" s="329"/>
      <x:c r="AD8" s="2307" t="n">
        <x:v>0</x:v>
      </x:c>
      <x:c r="AE8" s="329"/>
      <x:c r="AF8" s="329"/>
      <x:c r="AG8" s="329"/>
      <x:c r="AH8" s="329"/>
      <x:c r="AI8" s="329"/>
      <x:c r="AJ8" s="329"/>
      <x:c r="AK8" s="329"/>
      <x:c r="AL8" s="329"/>
      <x:c r="AM8" s="329"/>
      <x:c r="AN8" s="329"/>
      <x:c r="AO8" s="329"/>
      <x:c r="AP8" s="3279" t="str">
        <x:v>TABLA 5A, 5B &amp; 5 D</x:v>
      </x:c>
      <x:c r="AQ8" s="3280"/>
      <x:c r="AR8" s="3280"/>
      <x:c r="AS8" s="3280"/>
      <x:c r="AT8" s="3280"/>
      <x:c r="AU8" s="3280"/>
      <x:c r="AV8" s="3280"/>
      <x:c r="AW8" s="3280"/>
      <x:c r="AX8" s="3280"/>
      <x:c r="AY8" s="3280"/>
      <x:c r="AZ8" s="3280"/>
      <x:c r="BA8" s="3280"/>
      <x:c r="BB8" s="3280"/>
      <x:c r="BC8" s="3280"/>
      <x:c r="BD8" s="3280"/>
      <x:c r="BE8" s="3280"/>
      <x:c r="BF8" s="3280"/>
      <x:c r="BG8" s="3280"/>
      <x:c r="BH8" s="3280"/>
      <x:c r="BI8" s="3280"/>
      <x:c r="BJ8" s="3280"/>
      <x:c r="BK8" s="3280"/>
      <x:c r="BL8" s="3280"/>
      <x:c r="BM8" s="3280"/>
      <x:c r="BN8" s="3280"/>
      <x:c r="BO8" s="3280"/>
      <x:c r="BP8" s="3280"/>
      <x:c r="BQ8" s="3280"/>
      <x:c r="BR8" s="3280"/>
      <x:c r="BS8" s="3280"/>
      <x:c r="BT8" s="3280"/>
      <x:c r="BU8" s="3280"/>
      <x:c r="BV8" s="3280"/>
      <x:c r="BW8" s="3280"/>
      <x:c r="BX8" s="3280"/>
      <x:c r="BY8" s="3280"/>
      <x:c r="BZ8" s="3280"/>
      <x:c r="CA8" s="3280"/>
      <x:c r="CB8" s="3280"/>
      <x:c r="CC8" s="3280"/>
      <x:c r="CD8" s="3280"/>
      <x:c r="CE8" s="3280"/>
      <x:c r="CF8" s="3280"/>
      <x:c r="CG8" s="3280"/>
      <x:c r="CH8" s="3280"/>
      <x:c r="CI8" s="3280"/>
      <x:c r="CJ8" s="3280"/>
      <x:c r="CK8" s="3280"/>
      <x:c r="CL8" s="3280"/>
      <x:c r="CM8" s="3280"/>
      <x:c r="CN8" s="3280"/>
      <x:c r="CO8" s="3280"/>
      <x:c r="CP8" s="3280"/>
      <x:c r="CQ8" s="3280"/>
      <x:c r="CR8" s="3280"/>
      <x:c r="CS8" s="3280"/>
      <x:c r="CT8" s="3280"/>
      <x:c r="CU8" s="3280"/>
      <x:c r="CV8" s="3280"/>
      <x:c r="CW8" s="3280"/>
      <x:c r="CX8" s="3280"/>
      <x:c r="CY8" s="3280"/>
      <x:c r="CZ8" s="3280"/>
      <x:c r="DA8" s="3280"/>
      <x:c r="DB8" s="3280"/>
      <x:c r="DC8" s="3280"/>
      <x:c r="DD8" s="3281"/>
      <x:c r="DE8" s="2308"/>
      <x:c r="DF8"/>
      <x:c r="DG8"/>
      <x:c r="DH8"/>
    </x:row>
    <x:row r="9" ht="13.5" customHeight="1">
      <x:c r="A9" s="1212" t="str">
        <x:v>TANK</x:v>
      </x:c>
      <x:c r="B9" s="3289" t="str">
        <x:v>HEIGHT</x:v>
      </x:c>
      <x:c r="C9" s="3290"/>
      <x:c r="D9" s="3345" t="str">
        <x:v>UNCORR.</x:v>
      </x:c>
      <x:c r="E9" s="3285" t="str">
        <x:v>CORRECTED</x:v>
      </x:c>
      <x:c r="F9" s="3327"/>
      <x:c r="G9" s="3327"/>
      <x:c r="H9" s="3327"/>
      <x:c r="I9" s="852" t="str">
        <x:v>OBSERVED</x:v>
      </x:c>
      <x:c r="J9" s="3342" t="str">
        <x:v>INNAGE</x:v>
      </x:c>
      <x:c r="K9" s="3301"/>
      <x:c r="L9" s="3285" t="str">
        <x:v>VOLUME</x:v>
      </x:c>
      <x:c r="M9" s="3286"/>
      <x:c r="N9" s="853" t="str">
        <x:v>OBSERVED</x:v>
      </x:c>
      <x:c r="O9" s="853" t="str">
        <x:v>TEMP</x:v>
      </x:c>
      <x:c r="P9" s="853" t="str">
        <x:v>VCF</x:v>
      </x:c>
      <x:c r="Q9" s="3289" t="str">
        <x:v> STANDARD</x:v>
      </x:c>
      <x:c r="R9" s="3290"/>
      <x:c r="S9"/>
      <x:c r="T9" s="2309"/>
      <x:c r="U9" s="2309"/>
      <x:c r="V9" s="2309"/>
      <x:c r="W9" s="3287" t="str">
        <x:v>TABLA 6A, 6B &amp; 6D</x:v>
      </x:c>
      <x:c r="X9" s="3288"/>
      <x:c r="Y9" s="3288"/>
      <x:c r="Z9" s="3288"/>
      <x:c r="AA9" s="3288"/>
      <x:c r="AB9" s="3288"/>
      <x:c r="AC9" s="3288"/>
      <x:c r="AD9" s="3288"/>
      <x:c r="AE9" s="3288"/>
      <x:c r="AF9" s="3288"/>
      <x:c r="AG9" s="3288"/>
      <x:c r="AH9" s="3288"/>
      <x:c r="AI9" s="3288"/>
      <x:c r="AJ9" s="3288"/>
      <x:c r="AK9" s="3288"/>
      <x:c r="AL9" s="3288"/>
      <x:c r="AM9" s="3288"/>
      <x:c r="AN9" s="3288"/>
      <x:c r="AO9" s="3288"/>
      <x:c r="AP9" s="3282"/>
      <x:c r="AQ9" s="3283"/>
      <x:c r="AR9" s="3283"/>
      <x:c r="AS9" s="3283"/>
      <x:c r="AT9" s="3283"/>
      <x:c r="AU9" s="3283"/>
      <x:c r="AV9" s="3283"/>
      <x:c r="AW9" s="3283"/>
      <x:c r="AX9" s="3283"/>
      <x:c r="AY9" s="3283"/>
      <x:c r="AZ9" s="3283"/>
      <x:c r="BA9" s="3283"/>
      <x:c r="BB9" s="3283"/>
      <x:c r="BC9" s="3283"/>
      <x:c r="BD9" s="3283"/>
      <x:c r="BE9" s="3283"/>
      <x:c r="BF9" s="3283"/>
      <x:c r="BG9" s="3283"/>
      <x:c r="BH9" s="3283"/>
      <x:c r="BI9" s="3283"/>
      <x:c r="BJ9" s="3283"/>
      <x:c r="BK9" s="3283"/>
      <x:c r="BL9" s="3283"/>
      <x:c r="BM9" s="3283"/>
      <x:c r="BN9" s="3283"/>
      <x:c r="BO9" s="3283"/>
      <x:c r="BP9" s="3283"/>
      <x:c r="BQ9" s="3283"/>
      <x:c r="BR9" s="3283"/>
      <x:c r="BS9" s="3283"/>
      <x:c r="BT9" s="3283"/>
      <x:c r="BU9" s="3283"/>
      <x:c r="BV9" s="3283"/>
      <x:c r="BW9" s="3283"/>
      <x:c r="BX9" s="3283"/>
      <x:c r="BY9" s="3283"/>
      <x:c r="BZ9" s="3283"/>
      <x:c r="CA9" s="3283"/>
      <x:c r="CB9" s="3283"/>
      <x:c r="CC9" s="3283"/>
      <x:c r="CD9" s="3283"/>
      <x:c r="CE9" s="3283"/>
      <x:c r="CF9" s="3283"/>
      <x:c r="CG9" s="3283"/>
      <x:c r="CH9" s="3283"/>
      <x:c r="CI9" s="3283"/>
      <x:c r="CJ9" s="3283"/>
      <x:c r="CK9" s="3283"/>
      <x:c r="CL9" s="3283"/>
      <x:c r="CM9" s="3283"/>
      <x:c r="CN9" s="3283"/>
      <x:c r="CO9" s="3283"/>
      <x:c r="CP9" s="3283"/>
      <x:c r="CQ9" s="3283"/>
      <x:c r="CR9" s="3283"/>
      <x:c r="CS9" s="3283"/>
      <x:c r="CT9" s="3283"/>
      <x:c r="CU9" s="3283"/>
      <x:c r="CV9" s="3283"/>
      <x:c r="CW9" s="3283"/>
      <x:c r="CX9" s="3283"/>
      <x:c r="CY9" s="3283"/>
      <x:c r="CZ9" s="3283"/>
      <x:c r="DA9" s="3283"/>
      <x:c r="DB9" s="3283"/>
      <x:c r="DC9" s="3283"/>
      <x:c r="DD9" s="3284"/>
      <x:c r="DE9" s="2310"/>
      <x:c r="DF9" s="2311"/>
      <x:c r="DG9" s="2311"/>
      <x:c r="DH9" s="2311"/>
      <x:c r="DI9" s="2311"/>
      <x:c r="DJ9" s="2311"/>
      <x:c r="DK9" s="2311"/>
      <x:c r="DL9" s="2311"/>
      <x:c r="DM9" s="2311"/>
      <x:c r="DN9" s="2311"/>
      <x:c r="DO9" s="2311"/>
      <x:c r="DP9" s="2311"/>
      <x:c r="DQ9" s="2311"/>
      <x:c r="DR9" s="2311"/>
      <x:c r="DS9" s="2311"/>
      <x:c r="DT9" s="2311"/>
      <x:c r="DU9" s="2311"/>
      <x:c r="DV9" s="2311"/>
      <x:c r="DW9" s="2311"/>
    </x:row>
    <x:row r="10" ht="12.75" customHeight="1">
      <x:c r="A10" s="1212" t="str">
        <x:v>NUMBER</x:v>
      </x:c>
      <x:c r="B10" s="3332"/>
      <x:c r="C10" s="3333"/>
      <x:c r="D10" s="3346"/>
      <x:c r="E10" s="3289"/>
      <x:c r="F10" s="3347"/>
      <x:c r="G10" s="3347"/>
      <x:c r="H10" s="3347"/>
      <x:c r="I10" s="852" t="str">
        <x:v>VOLUME </x:v>
      </x:c>
      <x:c r="J10" s="3345" t="str">
        <x:v>UNCORRECTED</x:v>
      </x:c>
      <x:c r="K10" s="1638" t="str">
        <x:v>CORRECTED</x:v>
      </x:c>
      <x:c r="L10" s="3289"/>
      <x:c r="M10" s="3290"/>
      <x:c r="N10" s="853" t="str">
        <x:v>VOLUME</x:v>
      </x:c>
      <x:c r="O10" s="853" t="str">
        <x:v>°C</x:v>
      </x:c>
      <x:c r="P10" s="853" t="str">
        <x:v>TABLE</x:v>
      </x:c>
      <x:c r="Q10" s="3289" t="str">
        <x:v>VOLUME</x:v>
      </x:c>
      <x:c r="R10" s="3290"/>
      <x:c r="S10"/>
      <x:c r="T10" s="2309"/>
      <x:c r="U10" s="2309"/>
      <x:c r="V10" s="2309"/>
      <x:c r="W10" s="2312" t="str">
        <x:v>54A</x:v>
      </x:c>
      <x:c r="X10" s="3291" t="str">
        <x:v>PRODUCT</x:v>
      </x:c>
      <x:c r="Y10" s="2313" t="str">
        <x:v>DENSITY</x:v>
      </x:c>
      <x:c r="Z10" s="2314" t="str">
        <x:v>TEMP º C</x:v>
      </x:c>
      <x:c r="AA10" s="2315"/>
      <x:c r="AB10" s="2314" t="str">
        <x:v>At</x:v>
      </x:c>
      <x:c r="AC10" s="2315"/>
      <x:c r="AD10" s="2315"/>
      <x:c r="AE10" s="2315"/>
      <x:c r="AF10" s="2315"/>
      <x:c r="AG10" s="2315"/>
      <x:c r="AH10" s="2314" t="str">
        <x:v>P*</x:v>
      </x:c>
      <x:c r="AI10" s="2314" t="str">
        <x:v>a60</x:v>
      </x:c>
      <x:c r="AJ10" s="2314" t="str">
        <x:v>At</x:v>
      </x:c>
      <x:c r="AK10" s="2314"/>
      <x:c r="AL10" s="2315" t="str">
        <x:v>Comp. Factor</x:v>
      </x:c>
      <x:c r="AM10" s="2315"/>
      <x:c r="AN10" s="2314" t="str">
        <x:v>VCF</x:v>
      </x:c>
      <x:c r="AO10" s="2314" t="str">
        <x:v>DENSITY</x:v>
      </x:c>
      <x:c r="AP10" s="2314" t="str">
        <x:v>Delta</x:v>
      </x:c>
      <x:c r="AQ10" s="2314"/>
      <x:c r="AR10" s="2315"/>
      <x:c r="AS10" s="2315"/>
      <x:c r="AT10" s="2315"/>
      <x:c r="AU10" s="2314" t="str">
        <x:v>Delta</x:v>
      </x:c>
      <x:c r="AV10" s="2315"/>
      <x:c r="AW10" s="2316"/>
      <x:c r="AX10" s="2316"/>
      <x:c r="AY10" s="2316"/>
      <x:c r="AZ10" s="2316"/>
      <x:c r="BA10" s="2316"/>
      <x:c r="BB10" s="2316"/>
      <x:c r="BC10" s="2317" t="str">
        <x:v>P*</x:v>
      </x:c>
      <x:c r="BD10" s="2317" t="str">
        <x:v>a60</x:v>
      </x:c>
      <x:c r="BE10" s="2317" t="str">
        <x:v>At</x:v>
      </x:c>
      <x:c r="BF10" s="2317"/>
      <x:c r="BG10" s="2316" t="str">
        <x:v>Comp. Factor</x:v>
      </x:c>
      <x:c r="BH10" s="2316"/>
      <x:c r="BI10" s="2316"/>
      <x:c r="BJ10" s="2317" t="str">
        <x:v>DENSITY</x:v>
      </x:c>
      <x:c r="BK10" s="2317" t="str">
        <x:v>Delta</x:v>
      </x:c>
      <x:c r="BL10" s="2317"/>
      <x:c r="BM10" s="2316"/>
      <x:c r="BN10" s="2316"/>
      <x:c r="BO10" s="2316"/>
      <x:c r="BP10" s="2317" t="str">
        <x:v>Delta</x:v>
      </x:c>
      <x:c r="BQ10" s="2316"/>
      <x:c r="BR10" s="2318"/>
      <x:c r="BS10" s="2318"/>
      <x:c r="BT10" s="2318"/>
      <x:c r="BU10" s="2318"/>
      <x:c r="BV10" s="2318"/>
      <x:c r="BW10" s="2318"/>
      <x:c r="BX10" s="2319" t="str">
        <x:v>P*</x:v>
      </x:c>
      <x:c r="BY10" s="2319" t="str">
        <x:v>a60</x:v>
      </x:c>
      <x:c r="BZ10" s="2319" t="str">
        <x:v>At</x:v>
      </x:c>
      <x:c r="CA10" s="2319"/>
      <x:c r="CB10" s="2318" t="str">
        <x:v>Comp. Factor</x:v>
      </x:c>
      <x:c r="CC10" s="2318"/>
      <x:c r="CD10" s="2318"/>
      <x:c r="CE10" s="2319" t="str">
        <x:v>DENSITY</x:v>
      </x:c>
      <x:c r="CF10" s="2319" t="str">
        <x:v>Delta</x:v>
      </x:c>
      <x:c r="CG10" s="2319"/>
      <x:c r="CH10" s="2318"/>
      <x:c r="CI10" s="2318"/>
      <x:c r="CJ10" s="2318"/>
      <x:c r="CK10" s="2319" t="str">
        <x:v>Delta</x:v>
      </x:c>
      <x:c r="CL10" s="2318"/>
      <x:c r="CM10" s="2318"/>
      <x:c r="CN10" s="2318"/>
      <x:c r="CO10" s="2318"/>
      <x:c r="CP10" s="2318"/>
      <x:c r="CQ10" s="2320"/>
      <x:c r="CR10" s="2320"/>
      <x:c r="CS10" s="2308" t="str">
        <x:v>P*</x:v>
      </x:c>
      <x:c r="CT10" s="2308" t="str">
        <x:v>a60</x:v>
      </x:c>
      <x:c r="CU10" s="2308" t="str">
        <x:v>Delta t</x:v>
      </x:c>
      <x:c r="CV10" s="2308"/>
      <x:c r="CW10" s="2320" t="str">
        <x:v>Comp. Factor</x:v>
      </x:c>
      <x:c r="CX10" s="2320"/>
      <x:c r="CY10" s="2320"/>
      <x:c r="CZ10" s="2320"/>
      <x:c r="DA10" s="2320"/>
      <x:c r="DB10" s="2320"/>
      <x:c r="DC10" s="2320"/>
      <x:c r="DD10" s="2321" t="str">
        <x:v>API</x:v>
      </x:c>
      <x:c r="DE10" s="2321"/>
      <x:c r="DF10" s="329"/>
      <x:c r="DG10" s="2322"/>
      <x:c r="DH10" s="2323"/>
      <x:c r="DI10" s="2234"/>
      <x:c r="DJ10" s="329"/>
      <x:c r="DK10" s="2234"/>
      <x:c r="DL10" s="329"/>
      <x:c r="DM10" s="329"/>
      <x:c r="DN10" s="329"/>
      <x:c r="DO10" s="329"/>
      <x:c r="DP10" s="329"/>
      <x:c r="DQ10" s="2234"/>
      <x:c r="DR10" s="2324"/>
      <x:c r="DS10" s="2234"/>
      <x:c r="DT10" s="2234"/>
      <x:c r="DU10" s="329"/>
      <x:c r="DV10" s="329"/>
      <x:c r="DW10" s="2325"/>
    </x:row>
    <x:row r="11" ht="15" customHeight="1">
      <x:c r="A11" s="1352"/>
      <x:c r="B11" s="3330" t="str">
        <x:v>m</x:v>
      </x:c>
      <x:c r="C11" s="3331"/>
      <x:c r="D11" s="2326" t="str">
        <x:v>INNAGE</x:v>
      </x:c>
      <x:c r="E11" s="3343" t="str">
        <x:v>(W IF WEDGED)</x:v>
      </x:c>
      <x:c r="F11" s="3344"/>
      <x:c r="G11" s="3344"/>
      <x:c r="H11" s="3344"/>
      <x:c r="I11" s="854" t="str">
        <x:v>m3 </x:v>
      </x:c>
      <x:c r="J11" s="3367"/>
      <x:c r="K11" s="855" t="str">
        <x:v>(W IF WEDGED )</x:v>
      </x:c>
      <x:c r="L11" s="3368" t="str">
        <x:v>m3 </x:v>
      </x:c>
      <x:c r="M11" s="3369"/>
      <x:c r="N11" s="855" t="str">
        <x:v>Barrels</x:v>
      </x:c>
      <x:c r="O11" s="856" t="n">
        <x:v>60</x:v>
      </x:c>
      <x:c r="P11" s="857" t="str">
        <x:v>6A</x:v>
      </x:c>
      <x:c r="Q11" s="3328" t="str">
        <x:v>m3 </x:v>
      </x:c>
      <x:c r="R11" s="3361"/>
      <x:c r="S11" s="1353"/>
      <x:c r="T11" s="2327" t="str">
        <x:v>Density</x:v>
      </x:c>
      <x:c r="U11" s="2327" t="str">
        <x:v>Temp</x:v>
      </x:c>
      <x:c r="V11" s="2327" t="str">
        <x:v>Metric Tons</x:v>
      </x:c>
      <x:c r="W11" s="2328" t="str">
        <x:v>PRESSURE</x:v>
      </x:c>
      <x:c r="X11" s="3292"/>
      <x:c r="Y11" s="2313" t="str">
        <x:v>TO 15</x:v>
      </x:c>
      <x:c r="Z11" s="2314" t="str">
        <x:v>tc 90</x:v>
      </x:c>
      <x:c r="AA11" s="2314" t="str">
        <x:v>t</x:v>
      </x:c>
      <x:c r="AB11" s="2314" t="str">
        <x:v>t*</x:v>
      </x:c>
      <x:c r="AC11" s="2314" t="str">
        <x:v>K0</x:v>
      </x:c>
      <x:c r="AD11" s="2314" t="str">
        <x:v>k1</x:v>
      </x:c>
      <x:c r="AE11" s="2314" t="str">
        <x:v>k2</x:v>
      </x:c>
      <x:c r="AF11" s="2314" t="str">
        <x:v>A</x:v>
      </x:c>
      <x:c r="AG11" s="2314" t="str">
        <x:v>B</x:v>
      </x:c>
      <x:c r="AH11" s="2314" t="str">
        <x:v>Rho 60 *</x:v>
      </x:c>
      <x:c r="AI11" s="2313" t="str">
        <x:v>Thermal Exp</x:v>
      </x:c>
      <x:c r="AJ11" s="2314" t="str">
        <x:v>Delta t</x:v>
      </x:c>
      <x:c r="AK11" s="2314" t="str">
        <x:v>CTL</x:v>
      </x:c>
      <x:c r="AL11" s="2314" t="str">
        <x:v>Fp</x:v>
      </x:c>
      <x:c r="AM11" s="2314" t="str">
        <x:v>CPL</x:v>
      </x:c>
      <x:c r="AN11" s="2314" t="str">
        <x:v>CTPL</x:v>
      </x:c>
      <x:c r="AO11" s="2314" t="str">
        <x:v>at T &amp; P</x:v>
      </x:c>
      <x:c r="AP11" s="2314" t="str">
        <x:v>Rho 60 (m)</x:v>
      </x:c>
      <x:c r="AQ11" s="2314" t="str">
        <x:v>Da</x:v>
      </x:c>
      <x:c r="AR11" s="2314" t="str">
        <x:v>E</x:v>
      </x:c>
      <x:c r="AS11" s="2314" t="str">
        <x:v>Dt</x:v>
      </x:c>
      <x:c r="AT11" s="2314" t="str">
        <x:v>Dp</x:v>
      </x:c>
      <x:c r="AU11" s="2314" t="str">
        <x:v>Rho 60 (m)</x:v>
      </x:c>
      <x:c r="AV11" s="2314"/>
      <x:c r="AW11" s="2317"/>
      <x:c r="AX11" s="2317"/>
      <x:c r="AY11" s="2317"/>
      <x:c r="AZ11" s="2317"/>
      <x:c r="BA11" s="2317" t="str">
        <x:v>A</x:v>
      </x:c>
      <x:c r="BB11" s="2317" t="str">
        <x:v>B</x:v>
      </x:c>
      <x:c r="BC11" s="2317" t="str">
        <x:v>Rho 60 *</x:v>
      </x:c>
      <x:c r="BD11" s="2329" t="str">
        <x:v>Thermal Exp</x:v>
      </x:c>
      <x:c r="BE11" s="2317" t="str">
        <x:v>Delta t</x:v>
      </x:c>
      <x:c r="BF11" s="2317" t="str">
        <x:v>CTL</x:v>
      </x:c>
      <x:c r="BG11" s="2317" t="str">
        <x:v>Fp</x:v>
      </x:c>
      <x:c r="BH11" s="2317" t="str">
        <x:v>CPL</x:v>
      </x:c>
      <x:c r="BI11" s="2317" t="str">
        <x:v>CTPL</x:v>
      </x:c>
      <x:c r="BJ11" s="2317" t="str">
        <x:v>at T &amp; P</x:v>
      </x:c>
      <x:c r="BK11" s="2317" t="str">
        <x:v>Rho 60 (m)</x:v>
      </x:c>
      <x:c r="BL11" s="2317" t="str">
        <x:v>Da</x:v>
      </x:c>
      <x:c r="BM11" s="2317" t="str">
        <x:v>E</x:v>
      </x:c>
      <x:c r="BN11" s="2317" t="str">
        <x:v>Dt</x:v>
      </x:c>
      <x:c r="BO11" s="2317" t="str">
        <x:v>Dp</x:v>
      </x:c>
      <x:c r="BP11" s="2317" t="str">
        <x:v>Rho 60 (m)</x:v>
      </x:c>
      <x:c r="BQ11" s="2317"/>
      <x:c r="BR11" s="2319"/>
      <x:c r="BS11" s="2319"/>
      <x:c r="BT11" s="2319"/>
      <x:c r="BU11" s="2319"/>
      <x:c r="BV11" s="2319" t="str">
        <x:v>A</x:v>
      </x:c>
      <x:c r="BW11" s="2319" t="str">
        <x:v>B</x:v>
      </x:c>
      <x:c r="BX11" s="2319" t="str">
        <x:v>Rho 60 *</x:v>
      </x:c>
      <x:c r="BY11" s="2330" t="str">
        <x:v>Thermal Exp</x:v>
      </x:c>
      <x:c r="BZ11" s="2319" t="str">
        <x:v>Delta t</x:v>
      </x:c>
      <x:c r="CA11" s="2319" t="str">
        <x:v>CTL</x:v>
      </x:c>
      <x:c r="CB11" s="2319" t="str">
        <x:v>Fp</x:v>
      </x:c>
      <x:c r="CC11" s="2319" t="str">
        <x:v>CPL</x:v>
      </x:c>
      <x:c r="CD11" s="2319" t="str">
        <x:v>CTPL</x:v>
      </x:c>
      <x:c r="CE11" s="2319" t="str">
        <x:v>at T &amp; P</x:v>
      </x:c>
      <x:c r="CF11" s="2319" t="str">
        <x:v>Rho 60 (m)</x:v>
      </x:c>
      <x:c r="CG11" s="2319" t="str">
        <x:v>Da</x:v>
      </x:c>
      <x:c r="CH11" s="2319" t="str">
        <x:v>E</x:v>
      </x:c>
      <x:c r="CI11" s="2319" t="str">
        <x:v>Dt</x:v>
      </x:c>
      <x:c r="CJ11" s="2319" t="str">
        <x:v>Dp</x:v>
      </x:c>
      <x:c r="CK11" s="2319" t="str">
        <x:v>Rho 60 (m)</x:v>
      </x:c>
      <x:c r="CL11" s="2319"/>
      <x:c r="CM11" s="2319"/>
      <x:c r="CN11" s="2319"/>
      <x:c r="CO11" s="2319"/>
      <x:c r="CP11" s="2319"/>
      <x:c r="CQ11" s="2308" t="str">
        <x:v>A</x:v>
      </x:c>
      <x:c r="CR11" s="2308" t="str">
        <x:v>B</x:v>
      </x:c>
      <x:c r="CS11" s="2308" t="str">
        <x:v>Rho 60 *</x:v>
      </x:c>
      <x:c r="CT11" s="2331" t="str">
        <x:v>Thermal Exp</x:v>
      </x:c>
      <x:c r="CU11" s="2332" t="str">
        <x:v>Obs. Temp</x:v>
      </x:c>
      <x:c r="CV11" s="2308" t="str">
        <x:v>CTL</x:v>
      </x:c>
      <x:c r="CW11" s="2308" t="str">
        <x:v>Fp</x:v>
      </x:c>
      <x:c r="CX11" s="2308" t="str">
        <x:v>CPL</x:v>
      </x:c>
      <x:c r="CY11" s="2308" t="str">
        <x:v>CTPL *</x:v>
      </x:c>
      <x:c r="CZ11" s="2308" t="str">
        <x:v>CTL</x:v>
      </x:c>
      <x:c r="DA11" s="2308" t="str">
        <x:v>CTPL</x:v>
      </x:c>
      <x:c r="DB11" s="2308"/>
      <x:c r="DC11" s="2308"/>
      <x:c r="DD11" s="2321" t="str">
        <x:v>a 60.0º F</x:v>
      </x:c>
      <x:c r="DE11" s="2321"/>
      <x:c r="DF11" s="2333"/>
      <x:c r="DG11" s="2312"/>
      <x:c r="DH11" s="2334"/>
      <x:c r="DI11" s="2070"/>
      <x:c r="DJ11" s="2070"/>
      <x:c r="DK11" s="2070"/>
      <x:c r="DL11" s="2070"/>
      <x:c r="DM11" s="2070"/>
      <x:c r="DN11" s="2070"/>
      <x:c r="DO11" s="2070"/>
      <x:c r="DP11" s="2070"/>
      <x:c r="DQ11" s="2070"/>
      <x:c r="DR11" s="2334"/>
      <x:c r="DS11" s="2070"/>
      <x:c r="DT11" s="2070"/>
      <x:c r="DU11" s="2070"/>
      <x:c r="DV11" s="2070"/>
      <x:c r="DW11" s="2335"/>
    </x:row>
    <x:row r="12" ht="14.100000381469727" customHeight="1">
      <x:c r="A12" s="1639" t="str">
        <x:v>3 Port</x:v>
      </x:c>
      <x:c r="B12" s="3358" t="n">
        <x:v>15.85</x:v>
      </x:c>
      <x:c r="C12" s="3359"/>
      <x:c r="D12" s="1640" t="n">
        <x:v>0</x:v>
      </x:c>
      <x:c r="E12" s="3360" t="n">
        <x:v>0</x:v>
      </x:c>
      <x:c r="F12" s="3360"/>
      <x:c r="G12" s="3360"/>
      <x:c r="H12" s="3360"/>
      <x:c r="I12" s="858" t="n">
        <x:v>0</x:v>
      </x:c>
      <x:c r="J12" s="1642" t="n">
        <x:v>0</x:v>
      </x:c>
      <x:c r="K12" s="1641" t="n">
        <x:v>0</x:v>
      </x:c>
      <x:c r="L12" s="3355" t="n">
        <x:v>0</x:v>
      </x:c>
      <x:c r="M12" s="3356"/>
      <x:c r="N12" s="2336" t="n">
        <x:f t="shared" ref="N12:N32" si="0">IF(A12="","",IF($N$11="Barrels",((I12-L12)*6.28981),I12-L12))</x:f>
        <x:v>0</x:v>
      </x:c>
      <x:c r="O12" s="1643" t="str">
        <x:v>N/A</x:v>
      </x:c>
      <x:c r="P12" s="2337" t="str">
        <x:v>N/A</x:v>
      </x:c>
      <x:c r="Q12" s="3362" t="str">
        <x:f t="shared" ref="Q12:Q32" si="1">IF(O12="N/A","N/A",IF(A12="","",ROUND(N12*P12,2)))</x:f>
        <x:v>N/A</x:v>
      </x:c>
      <x:c r="R12" s="3363"/>
      <x:c r="S12" s="2338" t="str">
        <x:f t="shared" ref="S12:S32" si="2">IF($O$10="°F",O12,IF(A12="","",ROUND(O12*1.8+32,1)))</x:f>
        <x:v>#VALUE!</x:v>
      </x:c>
      <x:c r="T12" s="859" t="str">
        <x:f t="shared" ref="T12:T32" si="3">IF(I12="","",$I$40*Q12)</x:f>
      </x:c>
      <x:c r="U12" s="859" t="str">
        <x:f t="shared" ref="U12:U32" si="4">IF(I12="","",Q12*O12)</x:f>
      </x:c>
      <x:c r="V12" s="860" t="str">
        <x:f t="shared" ref="V12:V32" si="5">IF(I12="","",Q12*P12)</x:f>
      </x:c>
      <x:c r="W12" s="2234" t="n">
        <x:v>0</x:v>
      </x:c>
      <x:c r="X12" s="1354" t="n">
        <x:f t="shared" ref="X12:X32" si="6">IF(W$10="54a",1,IF(W$10="54D",6,IF(Y12&lt;=770.352,5,IF(Y12&lt;=787.5195,4,IF(Y12&lt;=838.3127,3,IF(Y12&lt;=1163.5,2,))))))</x:f>
        <x:v>1</x:v>
      </x:c>
      <x:c r="Y12" s="2339" t="str">
        <x:v>#VALUE!</x:v>
      </x:c>
      <x:c r="Z12" s="2340" t="str">
        <x:v>#VALUE!</x:v>
      </x:c>
      <x:c r="AA12" s="2341" t="str">
        <x:f t="shared" ref="AA12:AA32" si="7">Z12/630</x:f>
        <x:v>#VALUE!</x:v>
      </x:c>
      <x:c r="AB12" s="2342" t="str">
        <x:f t="shared" ref="AB12:AB30" si="8">(Z12-($Y$56+($Y$57+($Y$58+($Y$59+($Y$60+($Y$61+($Y$62+$Y$63*AA12)*AA12)*AA12)*AA12)*AA12)*AA12)*AA12)*AA12)*1.8+32</x:f>
        <x:v>#VALUE!</x:v>
      </x:c>
      <x:c r="AC12" s="2343" t="n">
        <x:f t="shared" ref="AC12:AC32" si="9">VLOOKUP($X12,$X$56:$AE$63,6)</x:f>
        <x:v>341.0957</x:v>
      </x:c>
      <x:c r="AD12" s="2343" t="n">
        <x:f t="shared" ref="AD12:AD30" si="10">VLOOKUP(X12,$X$55:$AE$63,7)</x:f>
        <x:v>0</x:v>
      </x:c>
      <x:c r="AE12" s="2344" t="n">
        <x:f t="shared" ref="AE12:AE32" si="11">VLOOKUP($X12,$X$55:$AE$63,8)</x:f>
        <x:v>0</x:v>
      </x:c>
      <x:c r="AF12" s="2342" t="str">
        <x:f t="shared" ref="AF12:AF30" si="12">0.01374979547/2*(($Y12/Y12+AD12)*1/Y12+$AA12)</x:f>
        <x:v>#VALUE!</x:v>
      </x:c>
      <x:c r="AG12" s="2345" t="str">
        <x:f t="shared" ref="AG12:AG30" si="13">(2*$Y12+$Z12*Y12)/($Y12+($Z12+$AA12*Y12)*Y12)</x:f>
        <x:v>#VALUE!</x:v>
      </x:c>
      <x:c r="AH12" s="2342" t="str">
        <x:f t="shared" ref="AH12:AH30" si="14">$Y12*(1+(EXP(AF12*(1+0.8*AF12))-1)/(1+AF12*(1+1.6*AF12)*AG12))</x:f>
        <x:v>#VALUE!</x:v>
      </x:c>
      <x:c r="AI12" s="2342" t="str">
        <x:f t="shared" ref="AI12:AI32" si="15">($AC12/AH12+$AD12)*1/AH12+$AE12</x:f>
        <x:v>#VALUE!</x:v>
      </x:c>
      <x:c r="AJ12" s="2342" t="n">
        <x:f t="shared" ref="AJ12:AJ32" si="16">$AD$7-$AD$6</x:f>
        <x:v>0</x:v>
      </x:c>
      <x:c r="AK12" s="2346" t="str">
        <x:f t="shared" ref="AK12:AK30" si="17">ROUND(EXP(-AI12*AJ12*(1+0.8*AI12*(AJ12+0.01374979547))),15)</x:f>
        <x:v>#VALUE!</x:v>
      </x:c>
      <x:c r="AL12" s="2342" t="str">
        <x:f t="shared" ref="AL12:AL30" si="18">EXP(-1.9947+0.00013427*AJ12+((793920+2326*AJ12)/AH12^2))</x:f>
        <x:v>#VALUE!</x:v>
      </x:c>
      <x:c r="AM12" s="2345" t="str">
        <x:f t="shared" ref="AM12:AM32" si="19">1/(1-10^-5*AL12*$S12)</x:f>
        <x:v>#VALUE!</x:v>
      </x:c>
      <x:c r="AN12" s="2347" t="str">
        <x:f t="shared" ref="AN12:AN30" si="20">ROUND(AM12*AK12,15)</x:f>
        <x:v>#VALUE!</x:v>
      </x:c>
      <x:c r="AO12" s="2342" t="str">
        <x:f t="shared" ref="AO12:AO32" si="21">AN12*$Y12</x:f>
        <x:v>#VALUE!</x:v>
      </x:c>
      <x:c r="AP12" s="2348" t="str">
        <x:f t="shared" ref="AP12:AP32" si="22">$Y12-AO12</x:f>
        <x:v>#VALUE!</x:v>
      </x:c>
      <x:c r="AQ12" s="2349" t="n">
        <x:f t="shared" ref="AQ12:AQ32" si="23">VLOOKUP($X12,$X$56:$AF$63,9)</x:f>
        <x:v>2</x:v>
      </x:c>
      <x:c r="AR12" s="2342" t="str">
        <x:f t="shared" ref="AR12:AR30" si="24">AP12/AN12</x:f>
        <x:v>#VALUE!</x:v>
      </x:c>
      <x:c r="AS12" s="2342" t="str">
        <x:f t="shared" ref="AS12:AS30" si="25">AQ12*AI12*$AE$7*(1+1.6*AI12*$AE$7)</x:f>
        <x:v>#VALUE!</x:v>
      </x:c>
      <x:c r="AT12" s="2350" t="str">
        <x:f t="shared" ref="AT12:AT30" si="26">-(2*AM12*$W12*AL12*(7.9392+0.02326*Z12))/AH12^2</x:f>
        <x:v>#VALUE!</x:v>
      </x:c>
      <x:c r="AU12" s="2342" t="str">
        <x:f t="shared" ref="AU12:AU30" si="27">AR12/(1+AS12+AT12)</x:f>
        <x:v>#VALUE!</x:v>
      </x:c>
      <x:c r="AV12" s="2348" t="str">
        <x:f t="shared" ref="AV12:AV32" si="28">AU12+$Y12</x:f>
        <x:v>#VALUE!</x:v>
      </x:c>
      <x:c r="AW12" s="1354" t="str">
        <x:f t="shared" ref="AW12:AW30" si="29">IF(AP$11="54a",1,IF(AP$11="54D",6,IF(AV12&lt;=770.352,5,IF(AV12&lt;=787.5195,4,IF(AV12&lt;=838.3127,3,IF(AV12&lt;=1163.5,2,))))))</x:f>
        <x:v>#VALUE!</x:v>
      </x:c>
      <x:c r="AX12" s="2343" t="str">
        <x:f t="shared" ref="AX12:AX32" si="30">VLOOKUP(AW12,$X$55:$AE$63,6)</x:f>
        <x:v>#N/A</x:v>
      </x:c>
      <x:c r="AY12" s="2343" t="str">
        <x:f t="shared" ref="AY12:AY30" si="31">VLOOKUP(AW12,$X$55:$AE$63,7)</x:f>
        <x:v>#N/A</x:v>
      </x:c>
      <x:c r="AZ12" s="2344" t="str">
        <x:f t="shared" ref="AZ12:AZ30" si="32">VLOOKUP(AW12,$X$55:$AE$63,8)</x:f>
        <x:v>#N/A</x:v>
      </x:c>
      <x:c r="BA12" s="2342" t="str">
        <x:f t="shared" ref="BA12:BA30" si="33">0.01374979547/2*((AX12/AV12+AY12)*1/AV12+AZ12)</x:f>
        <x:v>#N/A</x:v>
      </x:c>
      <x:c r="BB12" s="2345" t="str">
        <x:f t="shared" ref="BB12:BB30" si="34">(2*AX12+AY12*AV12)/(AX12+(AY12+AZ12*AV12)*AV12)</x:f>
        <x:v>#N/A</x:v>
      </x:c>
      <x:c r="BC12" s="2342" t="str">
        <x:f t="shared" ref="BC12:BC30" si="35">AV12*(1+(EXP(BA12*(1+0.8*BA12))-1)/(1+BA12*(1+1.6*BA12)*BB12))</x:f>
        <x:v>#VALUE!</x:v>
      </x:c>
      <x:c r="BD12" s="2342" t="str">
        <x:f t="shared" ref="BD12:BD32" si="36">($AC12/BC12+$AD12)*1/BC12+$AE12</x:f>
        <x:v>#VALUE!</x:v>
      </x:c>
      <x:c r="BE12" s="2342" t="n">
        <x:f t="shared" ref="BE12:BE32" si="37">$AD$7-$AD$6</x:f>
        <x:v>0</x:v>
      </x:c>
      <x:c r="BF12" s="2346" t="str">
        <x:f t="shared" ref="BF12:BF30" si="38">EXP(-BD12*BE12*(1+0.8*BD12*(BE12+0.01374979547)))</x:f>
        <x:v>#VALUE!</x:v>
      </x:c>
      <x:c r="BG12" s="2342" t="str">
        <x:f t="shared" ref="BG12:BG30" si="39">EXP(-1.9947+0.00013427*BE12+((793920+2326*BE12)/BC12^2))</x:f>
        <x:v>#VALUE!</x:v>
      </x:c>
      <x:c r="BH12" s="2345" t="str">
        <x:f t="shared" ref="BH12:BH32" si="40">1/(1-10^-5*BG12*$S12)</x:f>
        <x:v>#VALUE!</x:v>
      </x:c>
      <x:c r="BI12" s="2348" t="str">
        <x:f t="shared" ref="BI12:BI30" si="41">ROUND(BH12*BF12,15)</x:f>
        <x:v>#VALUE!</x:v>
      </x:c>
      <x:c r="BJ12" s="2342" t="str">
        <x:f t="shared" ref="BJ12:BJ30" si="42">BI12*AV12</x:f>
        <x:v>#VALUE!</x:v>
      </x:c>
      <x:c r="BK12" s="2348" t="str">
        <x:f t="shared" ref="BK12:BK32" si="43">$Y12-BJ12</x:f>
        <x:v>#VALUE!</x:v>
      </x:c>
      <x:c r="BL12" s="2349" t="str">
        <x:f t="shared" ref="BL12:BL32" si="44">VLOOKUP($AW12,$X$56:$AF$63,9)</x:f>
        <x:v>#N/A</x:v>
      </x:c>
      <x:c r="BM12" s="2342" t="str">
        <x:f t="shared" ref="BM12:BM30" si="45">BK12/BI12</x:f>
        <x:v>#VALUE!</x:v>
      </x:c>
      <x:c r="BN12" s="2342" t="str">
        <x:f t="shared" ref="BN12:BN30" si="46">BL12*BD12*BE12*(1+1.6*BD12*BE12)</x:f>
        <x:v>#N/A</x:v>
      </x:c>
      <x:c r="BO12" s="2350" t="str">
        <x:f t="shared" ref="BO12:BO30" si="47">-(2*BH12*$W12*BG12*(7.9392+0.02326*$K12))/BC12^2</x:f>
        <x:v>#VALUE!</x:v>
      </x:c>
      <x:c r="BP12" s="2342" t="str">
        <x:f t="shared" ref="BP12:BP30" si="48">BM12/(1+BN12+BO12)</x:f>
        <x:v>#VALUE!</x:v>
      </x:c>
      <x:c r="BQ12" s="2348" t="str">
        <x:f t="shared" ref="BQ12:BQ30" si="49">BP12+AV12</x:f>
        <x:v>#VALUE!</x:v>
      </x:c>
      <x:c r="BR12" s="1354" t="str">
        <x:f t="shared" ref="BR12:BR30" si="50">IF(P$11="54a",1,IF(P$11="54D",6,IF(BQ12&lt;=770.352,5,IF(BQ12&lt;=787.5195,4,IF(BQ12&lt;=838.3127,3,IF(BQ12&lt;=1163.5,2,))))))</x:f>
        <x:v>#VALUE!</x:v>
      </x:c>
      <x:c r="BS12" s="2343" t="str">
        <x:f t="shared" ref="BS12:BS32" si="51">VLOOKUP(BR12,$X$55:$AE$63,6)</x:f>
        <x:v>#N/A</x:v>
      </x:c>
      <x:c r="BT12" s="2343" t="str">
        <x:f t="shared" ref="BT12:BT30" si="52">VLOOKUP(BR12,$X$56:$AE$63,7)</x:f>
        <x:v>#N/A</x:v>
      </x:c>
      <x:c r="BU12" s="2344" t="str">
        <x:f t="shared" ref="BU12:BU30" si="53">VLOOKUP(BR12,$X$56:$AE$63,8)</x:f>
        <x:v>#N/A</x:v>
      </x:c>
      <x:c r="BV12" s="2342" t="str">
        <x:f t="shared" ref="BV12:BV30" si="54">0.01374979547/2*((BS12/BQ12+BT12)*1/BQ12+BU12)</x:f>
        <x:v>#N/A</x:v>
      </x:c>
      <x:c r="BW12" s="2345" t="str">
        <x:f t="shared" ref="BW12:BW30" si="55">(2*BS12+BT12*BQ12)/(BS12+(BT12+BU12*BQ12)*BQ12)</x:f>
        <x:v>#N/A</x:v>
      </x:c>
      <x:c r="BX12" s="2342" t="str">
        <x:f t="shared" ref="BX12:BX30" si="56">BQ12*(1+(EXP(BV12*(1+0.8*BV12))-1)/(1+BV12*(1+1.6*BV12)*BW12))</x:f>
        <x:v>#VALUE!</x:v>
      </x:c>
      <x:c r="BY12" s="2342" t="str">
        <x:f t="shared" ref="BY12:BY32" si="57">($AC12/BX12+$AD12)*1/BX12+$AE12</x:f>
        <x:v>#VALUE!</x:v>
      </x:c>
      <x:c r="BZ12" s="2342" t="n">
        <x:f t="shared" ref="BZ12:BZ32" si="58">$AD$7-$AD$6</x:f>
        <x:v>0</x:v>
      </x:c>
      <x:c r="CA12" s="2342" t="str">
        <x:f t="shared" ref="CA12:CA30" si="59">EXP(-BY12*BZ12*(1+0.8*BY12*(BZ12+0.01374979547)))</x:f>
        <x:v>#VALUE!</x:v>
      </x:c>
      <x:c r="CB12" s="2342" t="str">
        <x:f t="shared" ref="CB12:CB30" si="60">EXP(-1.9947+0.00013427*BZ12+((793920+2326*BZ12)/BX12^2))</x:f>
        <x:v>#VALUE!</x:v>
      </x:c>
      <x:c r="CC12" s="2351" t="str">
        <x:f t="shared" ref="CC12:CC32" si="61">1/(1-10^-5*CB12*$S12)</x:f>
        <x:v>#VALUE!</x:v>
      </x:c>
      <x:c r="CD12" s="2352" t="str">
        <x:f t="shared" ref="CD12:CD30" si="62">ROUND(CC12*CA12,15)</x:f>
        <x:v>#VALUE!</x:v>
      </x:c>
      <x:c r="CE12" s="2342" t="str">
        <x:f t="shared" ref="CE12:CE30" si="63">CD12*BQ12</x:f>
        <x:v>#VALUE!</x:v>
      </x:c>
      <x:c r="CF12" s="2348" t="str">
        <x:f t="shared" ref="CF12:CF32" si="64">$Y12-CE12</x:f>
        <x:v>#VALUE!</x:v>
      </x:c>
      <x:c r="CG12" s="2353" t="str">
        <x:f t="shared" ref="CG12:CG32" si="65">VLOOKUP($BR12,$X$56:$AF$63,9)</x:f>
        <x:v>#N/A</x:v>
      </x:c>
      <x:c r="CH12" s="2342" t="str">
        <x:f t="shared" ref="CH12:CH30" si="66">CF12/CD12</x:f>
        <x:v>#VALUE!</x:v>
      </x:c>
      <x:c r="CI12" s="2342" t="str">
        <x:f t="shared" ref="CI12:CI30" si="67">CG12*BY12*BZ12*(1+1.6*BY12*BZ12)</x:f>
        <x:v>#N/A</x:v>
      </x:c>
      <x:c r="CJ12" s="2350" t="str">
        <x:f t="shared" ref="CJ12:CJ30" si="68">-(2*CC12*$W12*CB12*(7.9392+0.02326*AG12))/BX12^2</x:f>
        <x:v>#VALUE!</x:v>
      </x:c>
      <x:c r="CK12" s="2342" t="str">
        <x:f t="shared" ref="CK12:CK30" si="69">CH12/(1+CI12+CJ12)</x:f>
        <x:v>#VALUE!</x:v>
      </x:c>
      <x:c r="CL12" s="2348" t="str">
        <x:f t="shared" ref="CL12:CL30" si="70">CK12+BQ12</x:f>
        <x:v>#VALUE!</x:v>
      </x:c>
      <x:c r="CM12" s="1354" t="str">
        <x:f t="shared" ref="CM12:CM30" si="71">IF(AK$11="54a",1,IF(AK$11="54D",6,IF(CL12&lt;=770.352,5,IF(CL12&lt;=787.5195,4,IF(CL12&lt;=838.3127,3,IF(CL12&lt;=1163.5,2,))))))</x:f>
        <x:v>#VALUE!</x:v>
      </x:c>
      <x:c r="CN12" s="2343" t="str">
        <x:f t="shared" ref="CN12:CN32" si="72">VLOOKUP(CM12,$X$55:$AE$63,6)</x:f>
        <x:v>#N/A</x:v>
      </x:c>
      <x:c r="CO12" s="2343" t="str">
        <x:f t="shared" ref="CO12:CO30" si="73">VLOOKUP(CM12,$X$56:$AE$63,7)</x:f>
        <x:v>#N/A</x:v>
      </x:c>
      <x:c r="CP12" s="2344" t="str">
        <x:f t="shared" ref="CP12:CP30" si="74">VLOOKUP(CM12,$X$56:$AE$63,8)</x:f>
        <x:v>#N/A</x:v>
      </x:c>
      <x:c r="CQ12" s="2342" t="str">
        <x:f t="shared" ref="CQ12:CQ30" si="75">0.01374979547/2*((CN12/CL12+CO12)*1/CL12+CP12)</x:f>
        <x:v>#N/A</x:v>
      </x:c>
      <x:c r="CR12" s="2345" t="str">
        <x:f t="shared" ref="CR12:CR30" si="76">(2*CN12+CO12*CL12)/(CN12+(CO12+CP12*CL12)*CL12)</x:f>
        <x:v>#N/A</x:v>
      </x:c>
      <x:c r="CS12" s="2342" t="str">
        <x:f t="shared" ref="CS12:CS30" si="77">CL12*(1+(EXP(CQ12*(1+0.8*CQ12))-1)/(1+CQ12*(1+1.6*CQ12)*CR12))</x:f>
        <x:v>#VALUE!</x:v>
      </x:c>
      <x:c r="CT12" s="2342" t="str">
        <x:f t="shared" ref="CT12:CT32" si="78">($AC12/CS12+$AD12)*1/CS12+$AE12</x:f>
        <x:v>#VALUE!</x:v>
      </x:c>
      <x:c r="CU12" s="2348" t="str">
        <x:f t="shared" ref="CU12:CU30" si="79">AB12-$AD$6</x:f>
        <x:v>#VALUE!</x:v>
      </x:c>
      <x:c r="CV12" s="2342" t="str">
        <x:f t="shared" ref="CV12:CV30" si="80">EXP(-CT12*CU12*(1+0.8*CT12*(CU12+0.01374979547)))</x:f>
        <x:v>#VALUE!</x:v>
      </x:c>
      <x:c r="CW12" s="2342" t="str">
        <x:f t="shared" ref="CW12:CW30" si="81">EXP(-1.9947+0.00013427*AB12+((793920+2326*AB12)/CS12^2))</x:f>
        <x:v>#VALUE!</x:v>
      </x:c>
      <x:c r="CX12" s="2354" t="str">
        <x:f t="shared" ref="CX12:CX32" si="82">1/(1-10^-5*CW12*$Z$7)</x:f>
        <x:v>#VALUE!</x:v>
      </x:c>
      <x:c r="CY12" s="2355" t="str">
        <x:f t="shared" ref="CY12:CY30" si="83">ROUND(CX12*CV12,15)</x:f>
        <x:v>#VALUE!</x:v>
      </x:c>
      <x:c r="CZ12" s="2355" t="str">
        <x:f t="shared" ref="CZ12:CZ30" si="84">CV12/CA12</x:f>
        <x:v>#VALUE!</x:v>
      </x:c>
      <x:c r="DA12" s="2356" t="str">
        <x:f t="shared" ref="DA12:DA30" si="85">CZ12*CX12</x:f>
        <x:v>#VALUE!</x:v>
      </x:c>
      <x:c r="DB12" s="2348"/>
      <x:c r="DC12" s="2348"/>
      <x:c r="DD12" s="2357" t="str">
        <x:v>#VALUE!</x:v>
      </x:c>
      <x:c r="DE12" s="2357"/>
      <x:c r="DF12" s="2358"/>
      <x:c r="DG12" s="1354"/>
      <x:c r="DH12" s="1588"/>
      <x:c r="DI12" s="1313"/>
      <x:c r="DJ12" s="2359"/>
      <x:c r="DK12" s="1588"/>
      <x:c r="DL12" s="2360"/>
      <x:c r="DM12" s="2360"/>
      <x:c r="DN12" s="2361"/>
      <x:c r="DO12" s="1588"/>
      <x:c r="DP12" s="1379"/>
      <x:c r="DQ12" s="1588"/>
      <x:c r="DR12" s="1588"/>
      <x:c r="DS12" s="1588"/>
      <x:c r="DT12" s="1588"/>
      <x:c r="DU12" s="1588"/>
      <x:c r="DV12" s="1379"/>
      <x:c r="DW12" s="2362"/>
    </x:row>
    <x:row r="13" ht="14.100000381469727" customHeight="1">
      <x:c r="A13" s="861" t="str">
        <x:v>3 Stbd.</x:v>
      </x:c>
      <x:c r="B13" s="3334" t="n">
        <x:v>15.86</x:v>
      </x:c>
      <x:c r="C13" s="3335"/>
      <x:c r="D13" s="862" t="n">
        <x:v>0</x:v>
      </x:c>
      <x:c r="E13" s="3357" t="n">
        <x:v>0</x:v>
      </x:c>
      <x:c r="F13" s="3357"/>
      <x:c r="G13" s="3357"/>
      <x:c r="H13" s="3357"/>
      <x:c r="I13" s="858" t="n">
        <x:v>0</x:v>
      </x:c>
      <x:c r="J13" s="863" t="n">
        <x:v>0</x:v>
      </x:c>
      <x:c r="K13" s="864" t="n">
        <x:v>0</x:v>
      </x:c>
      <x:c r="L13" s="3295" t="n">
        <x:v>0</x:v>
      </x:c>
      <x:c r="M13" s="3296"/>
      <x:c r="N13" s="2363" t="n">
        <x:f t="shared" si="0"/>
        <x:v>0</x:v>
      </x:c>
      <x:c r="O13" s="865" t="str">
        <x:v>N/A</x:v>
      </x:c>
      <x:c r="P13" s="2337" t="str">
        <x:v>N/A</x:v>
      </x:c>
      <x:c r="Q13" s="3299" t="str">
        <x:f t="shared" si="1"/>
        <x:v>N/A</x:v>
      </x:c>
      <x:c r="R13" s="3300"/>
      <x:c r="S13" s="2338" t="str">
        <x:f t="shared" si="2"/>
        <x:v>#VALUE!</x:v>
      </x:c>
      <x:c r="T13" s="859" t="str">
        <x:f t="shared" si="3"/>
        <x:v>#VALUE!</x:v>
      </x:c>
      <x:c r="U13" s="859" t="str">
        <x:f t="shared" si="4"/>
        <x:v>#VALUE!</x:v>
      </x:c>
      <x:c r="V13" s="860" t="str">
        <x:f t="shared" si="5"/>
        <x:v>#VALUE!</x:v>
      </x:c>
      <x:c r="W13" s="2234" t="n">
        <x:v>0</x:v>
      </x:c>
      <x:c r="X13" s="1354" t="n">
        <x:f t="shared" si="6"/>
        <x:v>1</x:v>
      </x:c>
      <x:c r="Y13" s="2339" t="str">
        <x:f t="shared" ref="Y13:Y32" si="86">IF($O$11&lt;=20,$I$40*1000,141.5/($I$40+131.5)*999.016)</x:f>
        <x:v>#VALUE!</x:v>
      </x:c>
      <x:c r="Z13" s="2340" t="str">
        <x:f t="shared" ref="Z13:Z32" si="87">IF($O$11&lt;=20,O13,(O13-32)/1.8)</x:f>
        <x:v>#VALUE!</x:v>
      </x:c>
      <x:c r="AA13" s="2341" t="str">
        <x:f t="shared" si="7"/>
        <x:v>#VALUE!</x:v>
      </x:c>
      <x:c r="AB13" s="2342" t="str">
        <x:f t="shared" si="8"/>
        <x:v>#VALUE!</x:v>
      </x:c>
      <x:c r="AC13" s="2343" t="n">
        <x:f t="shared" si="9"/>
        <x:v>341.0957</x:v>
      </x:c>
      <x:c r="AD13" s="2343" t="n">
        <x:f t="shared" si="10"/>
        <x:v>0</x:v>
      </x:c>
      <x:c r="AE13" s="2344" t="n">
        <x:f t="shared" si="11"/>
        <x:v>0</x:v>
      </x:c>
      <x:c r="AF13" s="2342" t="str">
        <x:f t="shared" si="12"/>
        <x:v>#VALUE!</x:v>
      </x:c>
      <x:c r="AG13" s="2345" t="str">
        <x:f t="shared" si="13"/>
        <x:v>#VALUE!</x:v>
      </x:c>
      <x:c r="AH13" s="2342" t="str">
        <x:f t="shared" si="14"/>
        <x:v>#VALUE!</x:v>
      </x:c>
      <x:c r="AI13" s="2342" t="str">
        <x:f t="shared" si="15"/>
        <x:v>#VALUE!</x:v>
      </x:c>
      <x:c r="AJ13" s="2342" t="n">
        <x:f t="shared" si="16"/>
        <x:v>0</x:v>
      </x:c>
      <x:c r="AK13" s="2346" t="str">
        <x:f t="shared" si="17"/>
        <x:v>#VALUE!</x:v>
      </x:c>
      <x:c r="AL13" s="2342" t="str">
        <x:f t="shared" si="18"/>
        <x:v>#VALUE!</x:v>
      </x:c>
      <x:c r="AM13" s="2345" t="str">
        <x:f t="shared" si="19"/>
        <x:v>#VALUE!</x:v>
      </x:c>
      <x:c r="AN13" s="2347" t="str">
        <x:f t="shared" si="20"/>
        <x:v>#VALUE!</x:v>
      </x:c>
      <x:c r="AO13" s="2342" t="str">
        <x:f t="shared" si="21"/>
        <x:v>#VALUE!</x:v>
      </x:c>
      <x:c r="AP13" s="2348" t="str">
        <x:f t="shared" si="22"/>
        <x:v>#VALUE!</x:v>
      </x:c>
      <x:c r="AQ13" s="2349" t="n">
        <x:f t="shared" si="23"/>
        <x:v>2</x:v>
      </x:c>
      <x:c r="AR13" s="2342" t="str">
        <x:f t="shared" si="24"/>
        <x:v>#VALUE!</x:v>
      </x:c>
      <x:c r="AS13" s="2342" t="str">
        <x:f t="shared" si="25"/>
        <x:v>#VALUE!</x:v>
      </x:c>
      <x:c r="AT13" s="2350" t="str">
        <x:f t="shared" si="26"/>
        <x:v>#VALUE!</x:v>
      </x:c>
      <x:c r="AU13" s="2342" t="str">
        <x:f t="shared" si="27"/>
        <x:v>#VALUE!</x:v>
      </x:c>
      <x:c r="AV13" s="2348" t="str">
        <x:f t="shared" si="28"/>
        <x:v>#VALUE!</x:v>
      </x:c>
      <x:c r="AW13" s="1354" t="str">
        <x:f t="shared" si="29"/>
        <x:v>#VALUE!</x:v>
      </x:c>
      <x:c r="AX13" s="2343" t="str">
        <x:f t="shared" si="30"/>
        <x:v>#VALUE!</x:v>
      </x:c>
      <x:c r="AY13" s="2343" t="str">
        <x:f t="shared" si="31"/>
        <x:v>#VALUE!</x:v>
      </x:c>
      <x:c r="AZ13" s="2344" t="str">
        <x:f t="shared" si="32"/>
        <x:v>#VALUE!</x:v>
      </x:c>
      <x:c r="BA13" s="2342" t="str">
        <x:f t="shared" si="33"/>
        <x:v>#VALUE!</x:v>
      </x:c>
      <x:c r="BB13" s="2345" t="str">
        <x:f t="shared" si="34"/>
        <x:v>#VALUE!</x:v>
      </x:c>
      <x:c r="BC13" s="2342" t="str">
        <x:f t="shared" si="35"/>
        <x:v>#VALUE!</x:v>
      </x:c>
      <x:c r="BD13" s="2342" t="str">
        <x:f t="shared" si="36"/>
        <x:v>#VALUE!</x:v>
      </x:c>
      <x:c r="BE13" s="2342" t="n">
        <x:f t="shared" si="37"/>
        <x:v>0</x:v>
      </x:c>
      <x:c r="BF13" s="2346" t="str">
        <x:f t="shared" si="38"/>
        <x:v>#VALUE!</x:v>
      </x:c>
      <x:c r="BG13" s="2342" t="str">
        <x:f t="shared" si="39"/>
        <x:v>#VALUE!</x:v>
      </x:c>
      <x:c r="BH13" s="2345" t="str">
        <x:f t="shared" si="40"/>
        <x:v>#VALUE!</x:v>
      </x:c>
      <x:c r="BI13" s="2348" t="str">
        <x:f t="shared" si="41"/>
        <x:v>#VALUE!</x:v>
      </x:c>
      <x:c r="BJ13" s="2342" t="str">
        <x:f t="shared" si="42"/>
        <x:v>#VALUE!</x:v>
      </x:c>
      <x:c r="BK13" s="2348" t="str">
        <x:f t="shared" si="43"/>
        <x:v>#VALUE!</x:v>
      </x:c>
      <x:c r="BL13" s="2349" t="str">
        <x:f t="shared" si="44"/>
        <x:v>#VALUE!</x:v>
      </x:c>
      <x:c r="BM13" s="2342" t="str">
        <x:f t="shared" si="45"/>
        <x:v>#VALUE!</x:v>
      </x:c>
      <x:c r="BN13" s="2342" t="str">
        <x:f t="shared" si="46"/>
        <x:v>#VALUE!</x:v>
      </x:c>
      <x:c r="BO13" s="2350" t="str">
        <x:f t="shared" si="47"/>
        <x:v>#VALUE!</x:v>
      </x:c>
      <x:c r="BP13" s="2342" t="str">
        <x:f t="shared" si="48"/>
        <x:v>#VALUE!</x:v>
      </x:c>
      <x:c r="BQ13" s="2348" t="str">
        <x:f t="shared" si="49"/>
        <x:v>#VALUE!</x:v>
      </x:c>
      <x:c r="BR13" s="1354" t="str">
        <x:f t="shared" si="50"/>
        <x:v>#VALUE!</x:v>
      </x:c>
      <x:c r="BS13" s="2343" t="str">
        <x:f t="shared" si="51"/>
        <x:v>#VALUE!</x:v>
      </x:c>
      <x:c r="BT13" s="2343" t="str">
        <x:f t="shared" si="52"/>
        <x:v>#VALUE!</x:v>
      </x:c>
      <x:c r="BU13" s="2344" t="str">
        <x:f t="shared" si="53"/>
        <x:v>#VALUE!</x:v>
      </x:c>
      <x:c r="BV13" s="2342" t="str">
        <x:f t="shared" si="54"/>
        <x:v>#VALUE!</x:v>
      </x:c>
      <x:c r="BW13" s="2345" t="str">
        <x:f t="shared" si="55"/>
        <x:v>#VALUE!</x:v>
      </x:c>
      <x:c r="BX13" s="2342" t="str">
        <x:f t="shared" si="56"/>
        <x:v>#VALUE!</x:v>
      </x:c>
      <x:c r="BY13" s="2342" t="str">
        <x:f t="shared" si="57"/>
        <x:v>#VALUE!</x:v>
      </x:c>
      <x:c r="BZ13" s="2342" t="n">
        <x:f t="shared" si="58"/>
        <x:v>0</x:v>
      </x:c>
      <x:c r="CA13" s="2342" t="str">
        <x:f t="shared" si="59"/>
        <x:v>#VALUE!</x:v>
      </x:c>
      <x:c r="CB13" s="2342" t="str">
        <x:f t="shared" si="60"/>
        <x:v>#VALUE!</x:v>
      </x:c>
      <x:c r="CC13" s="2351" t="str">
        <x:f t="shared" si="61"/>
        <x:v>#VALUE!</x:v>
      </x:c>
      <x:c r="CD13" s="2352" t="str">
        <x:f t="shared" si="62"/>
        <x:v>#VALUE!</x:v>
      </x:c>
      <x:c r="CE13" s="2342" t="str">
        <x:f t="shared" si="63"/>
        <x:v>#VALUE!</x:v>
      </x:c>
      <x:c r="CF13" s="2348" t="str">
        <x:f t="shared" si="64"/>
        <x:v>#VALUE!</x:v>
      </x:c>
      <x:c r="CG13" s="2353" t="str">
        <x:f t="shared" si="65"/>
        <x:v>#VALUE!</x:v>
      </x:c>
      <x:c r="CH13" s="2342" t="str">
        <x:f t="shared" si="66"/>
        <x:v>#VALUE!</x:v>
      </x:c>
      <x:c r="CI13" s="2342" t="str">
        <x:f t="shared" si="67"/>
        <x:v>#VALUE!</x:v>
      </x:c>
      <x:c r="CJ13" s="2350" t="str">
        <x:f t="shared" si="68"/>
        <x:v>#VALUE!</x:v>
      </x:c>
      <x:c r="CK13" s="2342" t="str">
        <x:f t="shared" si="69"/>
        <x:v>#VALUE!</x:v>
      </x:c>
      <x:c r="CL13" s="2348" t="str">
        <x:f t="shared" si="70"/>
        <x:v>#VALUE!</x:v>
      </x:c>
      <x:c r="CM13" s="1354" t="str">
        <x:f t="shared" si="71"/>
        <x:v>#VALUE!</x:v>
      </x:c>
      <x:c r="CN13" s="2343" t="str">
        <x:f t="shared" si="72"/>
        <x:v>#VALUE!</x:v>
      </x:c>
      <x:c r="CO13" s="2343" t="str">
        <x:f t="shared" si="73"/>
        <x:v>#VALUE!</x:v>
      </x:c>
      <x:c r="CP13" s="2344" t="str">
        <x:f t="shared" si="74"/>
        <x:v>#VALUE!</x:v>
      </x:c>
      <x:c r="CQ13" s="2342" t="str">
        <x:f t="shared" si="75"/>
        <x:v>#VALUE!</x:v>
      </x:c>
      <x:c r="CR13" s="2345" t="str">
        <x:f t="shared" si="76"/>
        <x:v>#VALUE!</x:v>
      </x:c>
      <x:c r="CS13" s="2342" t="str">
        <x:f t="shared" si="77"/>
        <x:v>#VALUE!</x:v>
      </x:c>
      <x:c r="CT13" s="2342" t="str">
        <x:f t="shared" si="78"/>
        <x:v>#VALUE!</x:v>
      </x:c>
      <x:c r="CU13" s="2348" t="str">
        <x:f t="shared" si="79"/>
        <x:v>#VALUE!</x:v>
      </x:c>
      <x:c r="CV13" s="2342" t="str">
        <x:f t="shared" si="80"/>
        <x:v>#VALUE!</x:v>
      </x:c>
      <x:c r="CW13" s="2342" t="str">
        <x:f t="shared" si="81"/>
        <x:v>#VALUE!</x:v>
      </x:c>
      <x:c r="CX13" s="2354" t="str">
        <x:f t="shared" si="82"/>
        <x:v>#VALUE!</x:v>
      </x:c>
      <x:c r="CY13" s="2355" t="str">
        <x:f t="shared" si="83"/>
        <x:v>#VALUE!</x:v>
      </x:c>
      <x:c r="CZ13" s="2355" t="str">
        <x:f t="shared" si="84"/>
        <x:v>#VALUE!</x:v>
      </x:c>
      <x:c r="DA13" s="2356" t="str">
        <x:f t="shared" si="85"/>
        <x:v>#VALUE!</x:v>
      </x:c>
      <x:c r="DB13" s="2348"/>
      <x:c r="DC13" s="2348"/>
      <x:c r="DD13" s="2357" t="str">
        <x:v>#VALUE!</x:v>
      </x:c>
      <x:c r="DE13" s="2357"/>
      <x:c r="DF13" s="2358"/>
      <x:c r="DG13" s="1354"/>
      <x:c r="DH13" s="1588"/>
      <x:c r="DI13" s="1313"/>
      <x:c r="DJ13" s="2359"/>
      <x:c r="DK13" s="1588"/>
      <x:c r="DL13" s="2360"/>
      <x:c r="DM13" s="2360"/>
      <x:c r="DN13" s="2361"/>
      <x:c r="DO13" s="1588"/>
      <x:c r="DP13" s="1379"/>
      <x:c r="DQ13" s="1588"/>
      <x:c r="DR13" s="1588"/>
      <x:c r="DS13" s="1588"/>
      <x:c r="DT13" s="1588"/>
      <x:c r="DU13" s="1588"/>
      <x:c r="DV13" s="1379"/>
      <x:c r="DW13" s="2362"/>
    </x:row>
    <x:row r="14" ht="14.100000381469727" customHeight="1">
      <x:c r="A14" s="861" t="str">
        <x:v>5 Port</x:v>
      </x:c>
      <x:c r="B14" s="3334" t="n">
        <x:v>15.85</x:v>
      </x:c>
      <x:c r="C14" s="3335"/>
      <x:c r="D14" s="862" t="n">
        <x:v>0</x:v>
      </x:c>
      <x:c r="E14" s="3357" t="n">
        <x:v>0</x:v>
      </x:c>
      <x:c r="F14" s="3357"/>
      <x:c r="G14" s="3357"/>
      <x:c r="H14" s="3357"/>
      <x:c r="I14" s="858" t="n">
        <x:v>0</x:v>
      </x:c>
      <x:c r="J14" s="863" t="n">
        <x:v>0</x:v>
      </x:c>
      <x:c r="K14" s="864" t="n">
        <x:v>0</x:v>
      </x:c>
      <x:c r="L14" s="3295" t="n">
        <x:v>0</x:v>
      </x:c>
      <x:c r="M14" s="3296"/>
      <x:c r="N14" s="2363" t="n">
        <x:f t="shared" si="0"/>
        <x:v>0</x:v>
      </x:c>
      <x:c r="O14" s="865" t="str">
        <x:v>N/A</x:v>
      </x:c>
      <x:c r="P14" s="2337" t="str">
        <x:f t="shared" ref="P14:P32" si="88">IF(A14="","",IF(N14=0,"N/A",DA14))</x:f>
        <x:v>N/A</x:v>
      </x:c>
      <x:c r="Q14" s="3299" t="str">
        <x:f t="shared" si="1"/>
        <x:v>N/A</x:v>
      </x:c>
      <x:c r="R14" s="3300"/>
      <x:c r="S14" s="2338" t="str">
        <x:f t="shared" si="2"/>
        <x:v>#VALUE!</x:v>
      </x:c>
      <x:c r="T14" s="859" t="str">
        <x:f t="shared" si="3"/>
        <x:v>#VALUE!</x:v>
      </x:c>
      <x:c r="U14" s="859" t="str">
        <x:f t="shared" si="4"/>
        <x:v>#VALUE!</x:v>
      </x:c>
      <x:c r="V14" s="860" t="str">
        <x:f t="shared" si="5"/>
        <x:v>#VALUE!</x:v>
      </x:c>
      <x:c r="W14" s="2234" t="n">
        <x:v>0</x:v>
      </x:c>
      <x:c r="X14" s="1354" t="n">
        <x:f t="shared" si="6"/>
        <x:v>1</x:v>
      </x:c>
      <x:c r="Y14" s="2339" t="str">
        <x:f t="shared" si="86"/>
        <x:v>#VALUE!</x:v>
      </x:c>
      <x:c r="Z14" s="2340" t="str">
        <x:f t="shared" si="87"/>
        <x:v>#VALUE!</x:v>
      </x:c>
      <x:c r="AA14" s="2341" t="str">
        <x:f t="shared" si="7"/>
        <x:v>#VALUE!</x:v>
      </x:c>
      <x:c r="AB14" s="2342" t="str">
        <x:f t="shared" si="8"/>
        <x:v>#VALUE!</x:v>
      </x:c>
      <x:c r="AC14" s="2343" t="n">
        <x:f t="shared" si="9"/>
        <x:v>341.0957</x:v>
      </x:c>
      <x:c r="AD14" s="2343" t="n">
        <x:f t="shared" si="10"/>
        <x:v>0</x:v>
      </x:c>
      <x:c r="AE14" s="2344" t="n">
        <x:f t="shared" si="11"/>
        <x:v>0</x:v>
      </x:c>
      <x:c r="AF14" s="2342" t="str">
        <x:f t="shared" si="12"/>
        <x:v>#VALUE!</x:v>
      </x:c>
      <x:c r="AG14" s="2345" t="str">
        <x:f t="shared" si="13"/>
        <x:v>#VALUE!</x:v>
      </x:c>
      <x:c r="AH14" s="2342" t="str">
        <x:f t="shared" si="14"/>
        <x:v>#VALUE!</x:v>
      </x:c>
      <x:c r="AI14" s="2342" t="str">
        <x:f t="shared" si="15"/>
        <x:v>#VALUE!</x:v>
      </x:c>
      <x:c r="AJ14" s="2342" t="n">
        <x:f t="shared" si="16"/>
        <x:v>0</x:v>
      </x:c>
      <x:c r="AK14" s="2346" t="str">
        <x:f t="shared" si="17"/>
        <x:v>#VALUE!</x:v>
      </x:c>
      <x:c r="AL14" s="2342" t="str">
        <x:f t="shared" si="18"/>
        <x:v>#VALUE!</x:v>
      </x:c>
      <x:c r="AM14" s="2345" t="str">
        <x:f t="shared" si="19"/>
        <x:v>#VALUE!</x:v>
      </x:c>
      <x:c r="AN14" s="2347" t="str">
        <x:f t="shared" si="20"/>
        <x:v>#VALUE!</x:v>
      </x:c>
      <x:c r="AO14" s="2342" t="str">
        <x:f t="shared" si="21"/>
        <x:v>#VALUE!</x:v>
      </x:c>
      <x:c r="AP14" s="2348" t="str">
        <x:f t="shared" si="22"/>
        <x:v>#VALUE!</x:v>
      </x:c>
      <x:c r="AQ14" s="2349" t="n">
        <x:f t="shared" si="23"/>
        <x:v>2</x:v>
      </x:c>
      <x:c r="AR14" s="2342" t="str">
        <x:f t="shared" si="24"/>
        <x:v>#VALUE!</x:v>
      </x:c>
      <x:c r="AS14" s="2342" t="str">
        <x:f t="shared" si="25"/>
        <x:v>#VALUE!</x:v>
      </x:c>
      <x:c r="AT14" s="2350" t="str">
        <x:f t="shared" si="26"/>
        <x:v>#VALUE!</x:v>
      </x:c>
      <x:c r="AU14" s="2342" t="str">
        <x:f t="shared" si="27"/>
        <x:v>#VALUE!</x:v>
      </x:c>
      <x:c r="AV14" s="2348" t="str">
        <x:f t="shared" si="28"/>
        <x:v>#VALUE!</x:v>
      </x:c>
      <x:c r="AW14" s="1354" t="str">
        <x:f t="shared" si="29"/>
        <x:v>#VALUE!</x:v>
      </x:c>
      <x:c r="AX14" s="2343" t="str">
        <x:f t="shared" si="30"/>
        <x:v>#VALUE!</x:v>
      </x:c>
      <x:c r="AY14" s="2343" t="str">
        <x:f t="shared" si="31"/>
        <x:v>#VALUE!</x:v>
      </x:c>
      <x:c r="AZ14" s="2344" t="str">
        <x:f t="shared" si="32"/>
        <x:v>#VALUE!</x:v>
      </x:c>
      <x:c r="BA14" s="2342" t="str">
        <x:f t="shared" si="33"/>
        <x:v>#VALUE!</x:v>
      </x:c>
      <x:c r="BB14" s="2345" t="str">
        <x:f t="shared" si="34"/>
        <x:v>#VALUE!</x:v>
      </x:c>
      <x:c r="BC14" s="2342" t="str">
        <x:f t="shared" si="35"/>
        <x:v>#VALUE!</x:v>
      </x:c>
      <x:c r="BD14" s="2342" t="str">
        <x:f t="shared" si="36"/>
        <x:v>#VALUE!</x:v>
      </x:c>
      <x:c r="BE14" s="2342" t="n">
        <x:f t="shared" si="37"/>
        <x:v>0</x:v>
      </x:c>
      <x:c r="BF14" s="2346" t="str">
        <x:f t="shared" si="38"/>
        <x:v>#VALUE!</x:v>
      </x:c>
      <x:c r="BG14" s="2342" t="str">
        <x:f t="shared" si="39"/>
        <x:v>#VALUE!</x:v>
      </x:c>
      <x:c r="BH14" s="2345" t="str">
        <x:f t="shared" si="40"/>
        <x:v>#VALUE!</x:v>
      </x:c>
      <x:c r="BI14" s="2348" t="str">
        <x:f t="shared" si="41"/>
        <x:v>#VALUE!</x:v>
      </x:c>
      <x:c r="BJ14" s="2342" t="str">
        <x:f t="shared" si="42"/>
        <x:v>#VALUE!</x:v>
      </x:c>
      <x:c r="BK14" s="2348" t="str">
        <x:f t="shared" si="43"/>
        <x:v>#VALUE!</x:v>
      </x:c>
      <x:c r="BL14" s="2349" t="str">
        <x:f t="shared" si="44"/>
        <x:v>#VALUE!</x:v>
      </x:c>
      <x:c r="BM14" s="2342" t="str">
        <x:f t="shared" si="45"/>
        <x:v>#VALUE!</x:v>
      </x:c>
      <x:c r="BN14" s="2342" t="str">
        <x:f t="shared" si="46"/>
        <x:v>#VALUE!</x:v>
      </x:c>
      <x:c r="BO14" s="2350" t="str">
        <x:f t="shared" si="47"/>
        <x:v>#VALUE!</x:v>
      </x:c>
      <x:c r="BP14" s="2342" t="str">
        <x:f t="shared" si="48"/>
        <x:v>#VALUE!</x:v>
      </x:c>
      <x:c r="BQ14" s="2348" t="str">
        <x:f t="shared" si="49"/>
        <x:v>#VALUE!</x:v>
      </x:c>
      <x:c r="BR14" s="1354" t="str">
        <x:f t="shared" si="50"/>
        <x:v>#VALUE!</x:v>
      </x:c>
      <x:c r="BS14" s="2343" t="str">
        <x:f t="shared" si="51"/>
        <x:v>#VALUE!</x:v>
      </x:c>
      <x:c r="BT14" s="2343" t="str">
        <x:f t="shared" si="52"/>
        <x:v>#VALUE!</x:v>
      </x:c>
      <x:c r="BU14" s="2344" t="str">
        <x:f t="shared" si="53"/>
        <x:v>#VALUE!</x:v>
      </x:c>
      <x:c r="BV14" s="2342" t="str">
        <x:f t="shared" si="54"/>
        <x:v>#VALUE!</x:v>
      </x:c>
      <x:c r="BW14" s="2345" t="str">
        <x:f t="shared" si="55"/>
        <x:v>#VALUE!</x:v>
      </x:c>
      <x:c r="BX14" s="2342" t="str">
        <x:f t="shared" si="56"/>
        <x:v>#VALUE!</x:v>
      </x:c>
      <x:c r="BY14" s="2342" t="str">
        <x:f t="shared" si="57"/>
        <x:v>#VALUE!</x:v>
      </x:c>
      <x:c r="BZ14" s="2342" t="n">
        <x:f t="shared" si="58"/>
        <x:v>0</x:v>
      </x:c>
      <x:c r="CA14" s="2342" t="str">
        <x:f t="shared" si="59"/>
        <x:v>#VALUE!</x:v>
      </x:c>
      <x:c r="CB14" s="2342" t="str">
        <x:f t="shared" si="60"/>
        <x:v>#VALUE!</x:v>
      </x:c>
      <x:c r="CC14" s="2351" t="str">
        <x:f t="shared" si="61"/>
        <x:v>#VALUE!</x:v>
      </x:c>
      <x:c r="CD14" s="2352" t="str">
        <x:f t="shared" si="62"/>
        <x:v>#VALUE!</x:v>
      </x:c>
      <x:c r="CE14" s="2342" t="str">
        <x:f t="shared" si="63"/>
        <x:v>#VALUE!</x:v>
      </x:c>
      <x:c r="CF14" s="2348" t="str">
        <x:f t="shared" si="64"/>
        <x:v>#VALUE!</x:v>
      </x:c>
      <x:c r="CG14" s="2353" t="str">
        <x:f t="shared" si="65"/>
        <x:v>#VALUE!</x:v>
      </x:c>
      <x:c r="CH14" s="2342" t="str">
        <x:f t="shared" si="66"/>
        <x:v>#VALUE!</x:v>
      </x:c>
      <x:c r="CI14" s="2342" t="str">
        <x:f t="shared" si="67"/>
        <x:v>#VALUE!</x:v>
      </x:c>
      <x:c r="CJ14" s="2350" t="str">
        <x:f t="shared" si="68"/>
        <x:v>#VALUE!</x:v>
      </x:c>
      <x:c r="CK14" s="2342" t="str">
        <x:f t="shared" si="69"/>
        <x:v>#VALUE!</x:v>
      </x:c>
      <x:c r="CL14" s="2348" t="str">
        <x:f t="shared" si="70"/>
        <x:v>#VALUE!</x:v>
      </x:c>
      <x:c r="CM14" s="1354" t="str">
        <x:f t="shared" si="71"/>
        <x:v>#VALUE!</x:v>
      </x:c>
      <x:c r="CN14" s="2343" t="str">
        <x:f t="shared" si="72"/>
        <x:v>#VALUE!</x:v>
      </x:c>
      <x:c r="CO14" s="2343" t="str">
        <x:f t="shared" si="73"/>
        <x:v>#VALUE!</x:v>
      </x:c>
      <x:c r="CP14" s="2344" t="str">
        <x:f t="shared" si="74"/>
        <x:v>#VALUE!</x:v>
      </x:c>
      <x:c r="CQ14" s="2342" t="str">
        <x:f t="shared" si="75"/>
        <x:v>#VALUE!</x:v>
      </x:c>
      <x:c r="CR14" s="2345" t="str">
        <x:f t="shared" si="76"/>
        <x:v>#VALUE!</x:v>
      </x:c>
      <x:c r="CS14" s="2342" t="str">
        <x:f t="shared" si="77"/>
        <x:v>#VALUE!</x:v>
      </x:c>
      <x:c r="CT14" s="2342" t="str">
        <x:f t="shared" si="78"/>
        <x:v>#VALUE!</x:v>
      </x:c>
      <x:c r="CU14" s="2348" t="str">
        <x:f t="shared" si="79"/>
        <x:v>#VALUE!</x:v>
      </x:c>
      <x:c r="CV14" s="2342" t="str">
        <x:f t="shared" si="80"/>
        <x:v>#VALUE!</x:v>
      </x:c>
      <x:c r="CW14" s="2342" t="str">
        <x:f t="shared" si="81"/>
        <x:v>#VALUE!</x:v>
      </x:c>
      <x:c r="CX14" s="2354" t="str">
        <x:f t="shared" si="82"/>
        <x:v>#VALUE!</x:v>
      </x:c>
      <x:c r="CY14" s="2355" t="str">
        <x:f t="shared" si="83"/>
        <x:v>#VALUE!</x:v>
      </x:c>
      <x:c r="CZ14" s="2355" t="str">
        <x:f t="shared" si="84"/>
        <x:v>#VALUE!</x:v>
      </x:c>
      <x:c r="DA14" s="2356" t="str">
        <x:f t="shared" si="85"/>
        <x:v>#VALUE!</x:v>
      </x:c>
      <x:c r="DB14" s="339"/>
      <x:c r="DC14" s="339"/>
      <x:c r="DD14" s="2364"/>
      <x:c r="DE14" s="2364"/>
      <x:c r="DF14" s="2358"/>
      <x:c r="DG14" s="1354"/>
      <x:c r="DH14" s="1588"/>
      <x:c r="DI14" s="1313"/>
      <x:c r="DJ14" s="2359"/>
      <x:c r="DK14" s="1588"/>
      <x:c r="DL14" s="2360"/>
      <x:c r="DM14" s="2360"/>
      <x:c r="DN14" s="2361"/>
      <x:c r="DO14" s="1588"/>
      <x:c r="DP14" s="1379"/>
      <x:c r="DQ14" s="1588"/>
      <x:c r="DR14" s="1588"/>
      <x:c r="DS14" s="1588"/>
      <x:c r="DT14" s="1588"/>
      <x:c r="DU14" s="1588"/>
      <x:c r="DV14" s="1379"/>
      <x:c r="DW14" s="2362"/>
    </x:row>
    <x:row r="15" ht="14.100000381469727" customHeight="1">
      <x:c r="A15" s="861" t="str">
        <x:v>5 Stbd.</x:v>
      </x:c>
      <x:c r="B15" s="3334" t="n">
        <x:v>15.85</x:v>
      </x:c>
      <x:c r="C15" s="3335"/>
      <x:c r="D15" s="862" t="n">
        <x:v>0</x:v>
      </x:c>
      <x:c r="E15" s="3357" t="n">
        <x:v>0</x:v>
      </x:c>
      <x:c r="F15" s="3357"/>
      <x:c r="G15" s="3357"/>
      <x:c r="H15" s="3357"/>
      <x:c r="I15" s="858" t="n">
        <x:v>0</x:v>
      </x:c>
      <x:c r="J15" s="863" t="n">
        <x:v>0</x:v>
      </x:c>
      <x:c r="K15" s="864" t="n">
        <x:v>0</x:v>
      </x:c>
      <x:c r="L15" s="3295" t="n">
        <x:v>0</x:v>
      </x:c>
      <x:c r="M15" s="3296"/>
      <x:c r="N15" s="2363" t="n">
        <x:f t="shared" si="0"/>
        <x:v>0</x:v>
      </x:c>
      <x:c r="O15" s="865" t="str">
        <x:v>N/A</x:v>
      </x:c>
      <x:c r="P15" s="2337" t="str">
        <x:f t="shared" si="88"/>
        <x:v>N/A</x:v>
      </x:c>
      <x:c r="Q15" s="3299" t="str">
        <x:f t="shared" si="1"/>
        <x:v>N/A</x:v>
      </x:c>
      <x:c r="R15" s="3300"/>
      <x:c r="S15" s="2338" t="str">
        <x:f t="shared" si="2"/>
        <x:v>#VALUE!</x:v>
      </x:c>
      <x:c r="T15" s="859" t="str">
        <x:f t="shared" si="3"/>
        <x:v>#VALUE!</x:v>
      </x:c>
      <x:c r="U15" s="859" t="str">
        <x:f t="shared" si="4"/>
        <x:v>#VALUE!</x:v>
      </x:c>
      <x:c r="V15" s="860" t="str">
        <x:f t="shared" si="5"/>
        <x:v>#VALUE!</x:v>
      </x:c>
      <x:c r="W15" s="2234" t="n">
        <x:v>0</x:v>
      </x:c>
      <x:c r="X15" s="1354" t="n">
        <x:f t="shared" si="6"/>
        <x:v>1</x:v>
      </x:c>
      <x:c r="Y15" s="2339" t="str">
        <x:f t="shared" si="86"/>
        <x:v>#VALUE!</x:v>
      </x:c>
      <x:c r="Z15" s="2340" t="str">
        <x:f t="shared" si="87"/>
        <x:v>#VALUE!</x:v>
      </x:c>
      <x:c r="AA15" s="2341" t="str">
        <x:f t="shared" si="7"/>
        <x:v>#VALUE!</x:v>
      </x:c>
      <x:c r="AB15" s="2342" t="str">
        <x:f t="shared" si="8"/>
        <x:v>#VALUE!</x:v>
      </x:c>
      <x:c r="AC15" s="2343" t="n">
        <x:f t="shared" si="9"/>
        <x:v>341.0957</x:v>
      </x:c>
      <x:c r="AD15" s="2343" t="n">
        <x:f t="shared" si="10"/>
        <x:v>0</x:v>
      </x:c>
      <x:c r="AE15" s="2344" t="n">
        <x:f t="shared" si="11"/>
        <x:v>0</x:v>
      </x:c>
      <x:c r="AF15" s="2342" t="str">
        <x:f t="shared" si="12"/>
        <x:v>#VALUE!</x:v>
      </x:c>
      <x:c r="AG15" s="2345" t="str">
        <x:f t="shared" si="13"/>
        <x:v>#VALUE!</x:v>
      </x:c>
      <x:c r="AH15" s="2342" t="str">
        <x:f t="shared" si="14"/>
        <x:v>#VALUE!</x:v>
      </x:c>
      <x:c r="AI15" s="2342" t="str">
        <x:f t="shared" si="15"/>
        <x:v>#VALUE!</x:v>
      </x:c>
      <x:c r="AJ15" s="2342" t="n">
        <x:f t="shared" si="16"/>
        <x:v>0</x:v>
      </x:c>
      <x:c r="AK15" s="2346" t="str">
        <x:f t="shared" si="17"/>
        <x:v>#VALUE!</x:v>
      </x:c>
      <x:c r="AL15" s="2342" t="str">
        <x:f t="shared" si="18"/>
        <x:v>#VALUE!</x:v>
      </x:c>
      <x:c r="AM15" s="2345" t="str">
        <x:f t="shared" si="19"/>
        <x:v>#VALUE!</x:v>
      </x:c>
      <x:c r="AN15" s="2347" t="str">
        <x:f t="shared" si="20"/>
        <x:v>#VALUE!</x:v>
      </x:c>
      <x:c r="AO15" s="2342" t="str">
        <x:f t="shared" si="21"/>
        <x:v>#VALUE!</x:v>
      </x:c>
      <x:c r="AP15" s="2348" t="str">
        <x:f t="shared" si="22"/>
        <x:v>#VALUE!</x:v>
      </x:c>
      <x:c r="AQ15" s="2349" t="n">
        <x:f t="shared" si="23"/>
        <x:v>2</x:v>
      </x:c>
      <x:c r="AR15" s="2342" t="str">
        <x:f t="shared" si="24"/>
        <x:v>#VALUE!</x:v>
      </x:c>
      <x:c r="AS15" s="2342" t="str">
        <x:f t="shared" si="25"/>
        <x:v>#VALUE!</x:v>
      </x:c>
      <x:c r="AT15" s="2350" t="str">
        <x:f t="shared" si="26"/>
        <x:v>#VALUE!</x:v>
      </x:c>
      <x:c r="AU15" s="2342" t="str">
        <x:f t="shared" si="27"/>
        <x:v>#VALUE!</x:v>
      </x:c>
      <x:c r="AV15" s="2348" t="str">
        <x:f t="shared" si="28"/>
        <x:v>#VALUE!</x:v>
      </x:c>
      <x:c r="AW15" s="1354" t="str">
        <x:f t="shared" si="29"/>
        <x:v>#VALUE!</x:v>
      </x:c>
      <x:c r="AX15" s="2343" t="str">
        <x:f t="shared" si="30"/>
        <x:v>#VALUE!</x:v>
      </x:c>
      <x:c r="AY15" s="2343" t="str">
        <x:f t="shared" si="31"/>
        <x:v>#VALUE!</x:v>
      </x:c>
      <x:c r="AZ15" s="2344" t="str">
        <x:f t="shared" si="32"/>
        <x:v>#VALUE!</x:v>
      </x:c>
      <x:c r="BA15" s="2342" t="str">
        <x:f t="shared" si="33"/>
        <x:v>#VALUE!</x:v>
      </x:c>
      <x:c r="BB15" s="2345" t="str">
        <x:f t="shared" si="34"/>
        <x:v>#VALUE!</x:v>
      </x:c>
      <x:c r="BC15" s="2342" t="str">
        <x:f t="shared" si="35"/>
        <x:v>#VALUE!</x:v>
      </x:c>
      <x:c r="BD15" s="2342" t="str">
        <x:f t="shared" si="36"/>
        <x:v>#VALUE!</x:v>
      </x:c>
      <x:c r="BE15" s="2342" t="n">
        <x:f t="shared" si="37"/>
        <x:v>0</x:v>
      </x:c>
      <x:c r="BF15" s="2346" t="str">
        <x:f t="shared" si="38"/>
        <x:v>#VALUE!</x:v>
      </x:c>
      <x:c r="BG15" s="2342" t="str">
        <x:f t="shared" si="39"/>
        <x:v>#VALUE!</x:v>
      </x:c>
      <x:c r="BH15" s="2345" t="str">
        <x:f t="shared" si="40"/>
        <x:v>#VALUE!</x:v>
      </x:c>
      <x:c r="BI15" s="2348" t="str">
        <x:f t="shared" si="41"/>
        <x:v>#VALUE!</x:v>
      </x:c>
      <x:c r="BJ15" s="2342" t="str">
        <x:f t="shared" si="42"/>
        <x:v>#VALUE!</x:v>
      </x:c>
      <x:c r="BK15" s="2348" t="str">
        <x:f t="shared" si="43"/>
        <x:v>#VALUE!</x:v>
      </x:c>
      <x:c r="BL15" s="2349" t="str">
        <x:f t="shared" si="44"/>
        <x:v>#VALUE!</x:v>
      </x:c>
      <x:c r="BM15" s="2342" t="str">
        <x:f t="shared" si="45"/>
        <x:v>#VALUE!</x:v>
      </x:c>
      <x:c r="BN15" s="2342" t="str">
        <x:f t="shared" si="46"/>
        <x:v>#VALUE!</x:v>
      </x:c>
      <x:c r="BO15" s="2350" t="str">
        <x:f t="shared" si="47"/>
        <x:v>#VALUE!</x:v>
      </x:c>
      <x:c r="BP15" s="2342" t="str">
        <x:f t="shared" si="48"/>
        <x:v>#VALUE!</x:v>
      </x:c>
      <x:c r="BQ15" s="2348" t="str">
        <x:f t="shared" si="49"/>
        <x:v>#VALUE!</x:v>
      </x:c>
      <x:c r="BR15" s="1354" t="str">
        <x:f t="shared" si="50"/>
        <x:v>#VALUE!</x:v>
      </x:c>
      <x:c r="BS15" s="2343" t="str">
        <x:f t="shared" si="51"/>
        <x:v>#VALUE!</x:v>
      </x:c>
      <x:c r="BT15" s="2343" t="str">
        <x:f t="shared" si="52"/>
        <x:v>#VALUE!</x:v>
      </x:c>
      <x:c r="BU15" s="2344" t="str">
        <x:f t="shared" si="53"/>
        <x:v>#VALUE!</x:v>
      </x:c>
      <x:c r="BV15" s="2342" t="str">
        <x:f t="shared" si="54"/>
        <x:v>#VALUE!</x:v>
      </x:c>
      <x:c r="BW15" s="2345" t="str">
        <x:f t="shared" si="55"/>
        <x:v>#VALUE!</x:v>
      </x:c>
      <x:c r="BX15" s="2342" t="str">
        <x:f t="shared" si="56"/>
        <x:v>#VALUE!</x:v>
      </x:c>
      <x:c r="BY15" s="2342" t="str">
        <x:f t="shared" si="57"/>
        <x:v>#VALUE!</x:v>
      </x:c>
      <x:c r="BZ15" s="2342" t="n">
        <x:f t="shared" si="58"/>
        <x:v>0</x:v>
      </x:c>
      <x:c r="CA15" s="2342" t="str">
        <x:f t="shared" si="59"/>
        <x:v>#VALUE!</x:v>
      </x:c>
      <x:c r="CB15" s="2342" t="str">
        <x:f t="shared" si="60"/>
        <x:v>#VALUE!</x:v>
      </x:c>
      <x:c r="CC15" s="2351" t="str">
        <x:f t="shared" si="61"/>
        <x:v>#VALUE!</x:v>
      </x:c>
      <x:c r="CD15" s="2352" t="str">
        <x:f t="shared" si="62"/>
        <x:v>#VALUE!</x:v>
      </x:c>
      <x:c r="CE15" s="2342" t="str">
        <x:f t="shared" si="63"/>
        <x:v>#VALUE!</x:v>
      </x:c>
      <x:c r="CF15" s="2348" t="str">
        <x:f t="shared" si="64"/>
        <x:v>#VALUE!</x:v>
      </x:c>
      <x:c r="CG15" s="2353" t="str">
        <x:f t="shared" si="65"/>
        <x:v>#VALUE!</x:v>
      </x:c>
      <x:c r="CH15" s="2342" t="str">
        <x:f t="shared" si="66"/>
        <x:v>#VALUE!</x:v>
      </x:c>
      <x:c r="CI15" s="2342" t="str">
        <x:f t="shared" si="67"/>
        <x:v>#VALUE!</x:v>
      </x:c>
      <x:c r="CJ15" s="2350" t="str">
        <x:f t="shared" si="68"/>
        <x:v>#VALUE!</x:v>
      </x:c>
      <x:c r="CK15" s="2342" t="str">
        <x:f t="shared" si="69"/>
        <x:v>#VALUE!</x:v>
      </x:c>
      <x:c r="CL15" s="2348" t="str">
        <x:f t="shared" si="70"/>
        <x:v>#VALUE!</x:v>
      </x:c>
      <x:c r="CM15" s="1354" t="str">
        <x:f t="shared" si="71"/>
        <x:v>#VALUE!</x:v>
      </x:c>
      <x:c r="CN15" s="2343" t="str">
        <x:f t="shared" si="72"/>
        <x:v>#VALUE!</x:v>
      </x:c>
      <x:c r="CO15" s="2343" t="str">
        <x:f t="shared" si="73"/>
        <x:v>#VALUE!</x:v>
      </x:c>
      <x:c r="CP15" s="2344" t="str">
        <x:f t="shared" si="74"/>
        <x:v>#VALUE!</x:v>
      </x:c>
      <x:c r="CQ15" s="2342" t="str">
        <x:f t="shared" si="75"/>
        <x:v>#VALUE!</x:v>
      </x:c>
      <x:c r="CR15" s="2345" t="str">
        <x:f t="shared" si="76"/>
        <x:v>#VALUE!</x:v>
      </x:c>
      <x:c r="CS15" s="2342" t="str">
        <x:f t="shared" si="77"/>
        <x:v>#VALUE!</x:v>
      </x:c>
      <x:c r="CT15" s="2342" t="str">
        <x:f t="shared" si="78"/>
        <x:v>#VALUE!</x:v>
      </x:c>
      <x:c r="CU15" s="2348" t="str">
        <x:f t="shared" si="79"/>
        <x:v>#VALUE!</x:v>
      </x:c>
      <x:c r="CV15" s="2342" t="str">
        <x:f t="shared" si="80"/>
        <x:v>#VALUE!</x:v>
      </x:c>
      <x:c r="CW15" s="2342" t="str">
        <x:f t="shared" si="81"/>
        <x:v>#VALUE!</x:v>
      </x:c>
      <x:c r="CX15" s="2354" t="str">
        <x:f t="shared" si="82"/>
        <x:v>#VALUE!</x:v>
      </x:c>
      <x:c r="CY15" s="2355" t="str">
        <x:f t="shared" si="83"/>
        <x:v>#VALUE!</x:v>
      </x:c>
      <x:c r="CZ15" s="2355" t="str">
        <x:f t="shared" si="84"/>
        <x:v>#VALUE!</x:v>
      </x:c>
      <x:c r="DA15" s="2356" t="str">
        <x:f t="shared" si="85"/>
        <x:v>#VALUE!</x:v>
      </x:c>
      <x:c r="DB15" s="2348"/>
      <x:c r="DC15" s="2348"/>
      <x:c r="DD15" s="2357" t="str">
        <x:v>#VALUE!</x:v>
      </x:c>
      <x:c r="DE15" s="2357"/>
      <x:c r="DF15" s="2358"/>
      <x:c r="DG15" s="1354"/>
      <x:c r="DH15" s="1588"/>
      <x:c r="DI15" s="1313"/>
      <x:c r="DJ15" s="2359"/>
      <x:c r="DK15" s="1588"/>
      <x:c r="DL15" s="2360"/>
      <x:c r="DM15" s="2360"/>
      <x:c r="DN15" s="2361"/>
      <x:c r="DO15" s="1588"/>
      <x:c r="DP15" s="1379"/>
      <x:c r="DQ15" s="1588"/>
      <x:c r="DR15" s="1588"/>
      <x:c r="DS15" s="1588"/>
      <x:c r="DT15" s="1588"/>
      <x:c r="DU15" s="1588"/>
      <x:c r="DV15" s="1379"/>
      <x:c r="DW15" s="2362"/>
    </x:row>
    <x:row r="16" ht="14.100000381469727" customHeight="1">
      <x:c r="A16" s="861" t="str">
        <x:v>3 Port</x:v>
      </x:c>
      <x:c r="B16" s="3334" t="n">
        <x:v>15.85</x:v>
      </x:c>
      <x:c r="C16" s="3335"/>
      <x:c r="D16" s="862" t="n">
        <x:v>0</x:v>
      </x:c>
      <x:c r="E16" s="3357" t="n">
        <x:v>0</x:v>
      </x:c>
      <x:c r="F16" s="3357"/>
      <x:c r="G16" s="3357"/>
      <x:c r="H16" s="3357"/>
      <x:c r="I16" s="858" t="n">
        <x:v>0</x:v>
      </x:c>
      <x:c r="J16" s="863" t="n">
        <x:v>0</x:v>
      </x:c>
      <x:c r="K16" s="864" t="n">
        <x:v>0</x:v>
      </x:c>
      <x:c r="L16" s="3295" t="n">
        <x:v>0</x:v>
      </x:c>
      <x:c r="M16" s="3296"/>
      <x:c r="N16" s="2363" t="n">
        <x:f t="shared" si="0"/>
        <x:v>0</x:v>
      </x:c>
      <x:c r="O16" s="865" t="str">
        <x:v>N/A</x:v>
      </x:c>
      <x:c r="P16" s="2337" t="str">
        <x:f t="shared" si="88"/>
        <x:v>N/A</x:v>
      </x:c>
      <x:c r="Q16" s="3299" t="str">
        <x:f t="shared" si="1"/>
        <x:v>N/A</x:v>
      </x:c>
      <x:c r="R16" s="3300"/>
      <x:c r="S16" s="2338" t="str">
        <x:f t="shared" si="2"/>
        <x:v>#VALUE!</x:v>
      </x:c>
      <x:c r="T16" s="859" t="str">
        <x:f t="shared" si="3"/>
        <x:v>#VALUE!</x:v>
      </x:c>
      <x:c r="U16" s="859" t="str">
        <x:f t="shared" si="4"/>
        <x:v>#VALUE!</x:v>
      </x:c>
      <x:c r="V16" s="860" t="str">
        <x:f t="shared" si="5"/>
        <x:v>#VALUE!</x:v>
      </x:c>
      <x:c r="W16" s="2234" t="n">
        <x:v>0</x:v>
      </x:c>
      <x:c r="X16" s="1354" t="n">
        <x:f t="shared" si="6"/>
        <x:v>1</x:v>
      </x:c>
      <x:c r="Y16" s="2339" t="str">
        <x:f t="shared" si="86"/>
        <x:v>#VALUE!</x:v>
      </x:c>
      <x:c r="Z16" s="2340" t="str">
        <x:f t="shared" si="87"/>
        <x:v>#VALUE!</x:v>
      </x:c>
      <x:c r="AA16" s="2341" t="str">
        <x:f t="shared" si="7"/>
        <x:v>#VALUE!</x:v>
      </x:c>
      <x:c r="AB16" s="2342" t="str">
        <x:f t="shared" si="8"/>
        <x:v>#VALUE!</x:v>
      </x:c>
      <x:c r="AC16" s="2343" t="n">
        <x:f t="shared" si="9"/>
        <x:v>341.0957</x:v>
      </x:c>
      <x:c r="AD16" s="2343" t="n">
        <x:f t="shared" si="10"/>
        <x:v>0</x:v>
      </x:c>
      <x:c r="AE16" s="2344" t="n">
        <x:f t="shared" si="11"/>
        <x:v>0</x:v>
      </x:c>
      <x:c r="AF16" s="2342" t="str">
        <x:f t="shared" si="12"/>
        <x:v>#VALUE!</x:v>
      </x:c>
      <x:c r="AG16" s="2345" t="str">
        <x:f t="shared" si="13"/>
        <x:v>#VALUE!</x:v>
      </x:c>
      <x:c r="AH16" s="2342" t="str">
        <x:f t="shared" si="14"/>
        <x:v>#VALUE!</x:v>
      </x:c>
      <x:c r="AI16" s="2342" t="str">
        <x:f t="shared" si="15"/>
        <x:v>#VALUE!</x:v>
      </x:c>
      <x:c r="AJ16" s="2342" t="n">
        <x:f t="shared" si="16"/>
        <x:v>0</x:v>
      </x:c>
      <x:c r="AK16" s="2346" t="str">
        <x:f t="shared" si="17"/>
        <x:v>#VALUE!</x:v>
      </x:c>
      <x:c r="AL16" s="2342" t="str">
        <x:f t="shared" si="18"/>
        <x:v>#VALUE!</x:v>
      </x:c>
      <x:c r="AM16" s="2345" t="str">
        <x:f t="shared" si="19"/>
        <x:v>#VALUE!</x:v>
      </x:c>
      <x:c r="AN16" s="2347" t="str">
        <x:f t="shared" si="20"/>
        <x:v>#VALUE!</x:v>
      </x:c>
      <x:c r="AO16" s="2342" t="str">
        <x:f t="shared" si="21"/>
        <x:v>#VALUE!</x:v>
      </x:c>
      <x:c r="AP16" s="2348" t="str">
        <x:f t="shared" si="22"/>
        <x:v>#VALUE!</x:v>
      </x:c>
      <x:c r="AQ16" s="2349" t="n">
        <x:f t="shared" si="23"/>
        <x:v>2</x:v>
      </x:c>
      <x:c r="AR16" s="2342" t="str">
        <x:f t="shared" si="24"/>
        <x:v>#VALUE!</x:v>
      </x:c>
      <x:c r="AS16" s="2342" t="str">
        <x:f t="shared" si="25"/>
        <x:v>#VALUE!</x:v>
      </x:c>
      <x:c r="AT16" s="2350" t="str">
        <x:f t="shared" si="26"/>
        <x:v>#VALUE!</x:v>
      </x:c>
      <x:c r="AU16" s="2342" t="str">
        <x:f t="shared" si="27"/>
        <x:v>#VALUE!</x:v>
      </x:c>
      <x:c r="AV16" s="2348" t="str">
        <x:f t="shared" si="28"/>
        <x:v>#VALUE!</x:v>
      </x:c>
      <x:c r="AW16" s="1354" t="str">
        <x:f t="shared" si="29"/>
        <x:v>#VALUE!</x:v>
      </x:c>
      <x:c r="AX16" s="2343" t="str">
        <x:f t="shared" si="30"/>
        <x:v>#VALUE!</x:v>
      </x:c>
      <x:c r="AY16" s="2343" t="str">
        <x:f t="shared" si="31"/>
        <x:v>#VALUE!</x:v>
      </x:c>
      <x:c r="AZ16" s="2344" t="str">
        <x:f t="shared" si="32"/>
        <x:v>#VALUE!</x:v>
      </x:c>
      <x:c r="BA16" s="2342" t="str">
        <x:f t="shared" si="33"/>
        <x:v>#VALUE!</x:v>
      </x:c>
      <x:c r="BB16" s="2345" t="str">
        <x:f t="shared" si="34"/>
        <x:v>#VALUE!</x:v>
      </x:c>
      <x:c r="BC16" s="2342" t="str">
        <x:f t="shared" si="35"/>
        <x:v>#VALUE!</x:v>
      </x:c>
      <x:c r="BD16" s="2342" t="str">
        <x:f t="shared" si="36"/>
        <x:v>#VALUE!</x:v>
      </x:c>
      <x:c r="BE16" s="2342" t="n">
        <x:f t="shared" si="37"/>
        <x:v>0</x:v>
      </x:c>
      <x:c r="BF16" s="2346" t="str">
        <x:f t="shared" si="38"/>
        <x:v>#VALUE!</x:v>
      </x:c>
      <x:c r="BG16" s="2342" t="str">
        <x:f t="shared" si="39"/>
        <x:v>#VALUE!</x:v>
      </x:c>
      <x:c r="BH16" s="2345" t="str">
        <x:f t="shared" si="40"/>
        <x:v>#VALUE!</x:v>
      </x:c>
      <x:c r="BI16" s="2348" t="str">
        <x:f t="shared" si="41"/>
        <x:v>#VALUE!</x:v>
      </x:c>
      <x:c r="BJ16" s="2342" t="str">
        <x:f t="shared" si="42"/>
        <x:v>#VALUE!</x:v>
      </x:c>
      <x:c r="BK16" s="2348" t="str">
        <x:f t="shared" si="43"/>
        <x:v>#VALUE!</x:v>
      </x:c>
      <x:c r="BL16" s="2349" t="str">
        <x:f t="shared" si="44"/>
        <x:v>#VALUE!</x:v>
      </x:c>
      <x:c r="BM16" s="2342" t="str">
        <x:f t="shared" si="45"/>
        <x:v>#VALUE!</x:v>
      </x:c>
      <x:c r="BN16" s="2342" t="str">
        <x:f t="shared" si="46"/>
        <x:v>#VALUE!</x:v>
      </x:c>
      <x:c r="BO16" s="2350" t="str">
        <x:f t="shared" si="47"/>
        <x:v>#VALUE!</x:v>
      </x:c>
      <x:c r="BP16" s="2342" t="str">
        <x:f t="shared" si="48"/>
        <x:v>#VALUE!</x:v>
      </x:c>
      <x:c r="BQ16" s="2348" t="str">
        <x:f t="shared" si="49"/>
        <x:v>#VALUE!</x:v>
      </x:c>
      <x:c r="BR16" s="1354" t="str">
        <x:f t="shared" si="50"/>
        <x:v>#VALUE!</x:v>
      </x:c>
      <x:c r="BS16" s="2343" t="str">
        <x:f t="shared" si="51"/>
        <x:v>#VALUE!</x:v>
      </x:c>
      <x:c r="BT16" s="2343" t="str">
        <x:f t="shared" si="52"/>
        <x:v>#VALUE!</x:v>
      </x:c>
      <x:c r="BU16" s="2344" t="str">
        <x:f t="shared" si="53"/>
        <x:v>#VALUE!</x:v>
      </x:c>
      <x:c r="BV16" s="2342" t="str">
        <x:f t="shared" si="54"/>
        <x:v>#VALUE!</x:v>
      </x:c>
      <x:c r="BW16" s="2345" t="str">
        <x:f t="shared" si="55"/>
        <x:v>#VALUE!</x:v>
      </x:c>
      <x:c r="BX16" s="2342" t="str">
        <x:f t="shared" si="56"/>
        <x:v>#VALUE!</x:v>
      </x:c>
      <x:c r="BY16" s="2342" t="str">
        <x:f t="shared" si="57"/>
        <x:v>#VALUE!</x:v>
      </x:c>
      <x:c r="BZ16" s="2342" t="n">
        <x:f t="shared" si="58"/>
        <x:v>0</x:v>
      </x:c>
      <x:c r="CA16" s="2342" t="str">
        <x:f t="shared" si="59"/>
        <x:v>#VALUE!</x:v>
      </x:c>
      <x:c r="CB16" s="2342" t="str">
        <x:f t="shared" si="60"/>
        <x:v>#VALUE!</x:v>
      </x:c>
      <x:c r="CC16" s="2351" t="str">
        <x:f t="shared" si="61"/>
        <x:v>#VALUE!</x:v>
      </x:c>
      <x:c r="CD16" s="2352" t="str">
        <x:f t="shared" si="62"/>
        <x:v>#VALUE!</x:v>
      </x:c>
      <x:c r="CE16" s="2342" t="str">
        <x:f t="shared" si="63"/>
        <x:v>#VALUE!</x:v>
      </x:c>
      <x:c r="CF16" s="2348" t="str">
        <x:f t="shared" si="64"/>
        <x:v>#VALUE!</x:v>
      </x:c>
      <x:c r="CG16" s="2353" t="str">
        <x:f t="shared" si="65"/>
        <x:v>#VALUE!</x:v>
      </x:c>
      <x:c r="CH16" s="2342" t="str">
        <x:f t="shared" si="66"/>
        <x:v>#VALUE!</x:v>
      </x:c>
      <x:c r="CI16" s="2342" t="str">
        <x:f t="shared" si="67"/>
        <x:v>#VALUE!</x:v>
      </x:c>
      <x:c r="CJ16" s="2350" t="str">
        <x:f t="shared" si="68"/>
        <x:v>#VALUE!</x:v>
      </x:c>
      <x:c r="CK16" s="2342" t="str">
        <x:f t="shared" si="69"/>
        <x:v>#VALUE!</x:v>
      </x:c>
      <x:c r="CL16" s="2348" t="str">
        <x:f t="shared" si="70"/>
        <x:v>#VALUE!</x:v>
      </x:c>
      <x:c r="CM16" s="1354" t="str">
        <x:f t="shared" si="71"/>
        <x:v>#VALUE!</x:v>
      </x:c>
      <x:c r="CN16" s="2343" t="str">
        <x:f t="shared" si="72"/>
        <x:v>#VALUE!</x:v>
      </x:c>
      <x:c r="CO16" s="2343" t="str">
        <x:f t="shared" si="73"/>
        <x:v>#VALUE!</x:v>
      </x:c>
      <x:c r="CP16" s="2344" t="str">
        <x:f t="shared" si="74"/>
        <x:v>#VALUE!</x:v>
      </x:c>
      <x:c r="CQ16" s="2342" t="str">
        <x:f t="shared" si="75"/>
        <x:v>#VALUE!</x:v>
      </x:c>
      <x:c r="CR16" s="2345" t="str">
        <x:f t="shared" si="76"/>
        <x:v>#VALUE!</x:v>
      </x:c>
      <x:c r="CS16" s="2342" t="str">
        <x:f t="shared" si="77"/>
        <x:v>#VALUE!</x:v>
      </x:c>
      <x:c r="CT16" s="2342" t="str">
        <x:f t="shared" si="78"/>
        <x:v>#VALUE!</x:v>
      </x:c>
      <x:c r="CU16" s="2348" t="str">
        <x:f t="shared" si="79"/>
        <x:v>#VALUE!</x:v>
      </x:c>
      <x:c r="CV16" s="2342" t="str">
        <x:f t="shared" si="80"/>
        <x:v>#VALUE!</x:v>
      </x:c>
      <x:c r="CW16" s="2342" t="str">
        <x:f t="shared" si="81"/>
        <x:v>#VALUE!</x:v>
      </x:c>
      <x:c r="CX16" s="2354" t="str">
        <x:f t="shared" si="82"/>
        <x:v>#VALUE!</x:v>
      </x:c>
      <x:c r="CY16" s="2355" t="str">
        <x:f t="shared" si="83"/>
        <x:v>#VALUE!</x:v>
      </x:c>
      <x:c r="CZ16" s="2355" t="str">
        <x:f t="shared" si="84"/>
        <x:v>#VALUE!</x:v>
      </x:c>
      <x:c r="DA16" s="2356" t="str">
        <x:f t="shared" si="85"/>
        <x:v>#VALUE!</x:v>
      </x:c>
      <x:c r="DB16" s="2348"/>
      <x:c r="DC16" s="2348"/>
      <x:c r="DD16" s="2357" t="str">
        <x:v>#VALUE!</x:v>
      </x:c>
      <x:c r="DE16" s="2357"/>
      <x:c r="DF16" s="2358"/>
      <x:c r="DG16" s="1354"/>
      <x:c r="DH16" s="1588"/>
      <x:c r="DI16" s="1313"/>
      <x:c r="DJ16" s="2359"/>
      <x:c r="DK16" s="1588"/>
      <x:c r="DL16" s="2360"/>
      <x:c r="DM16" s="2360"/>
      <x:c r="DN16" s="2361"/>
      <x:c r="DO16" s="1588"/>
      <x:c r="DP16" s="1379"/>
      <x:c r="DQ16" s="1588"/>
      <x:c r="DR16" s="1588"/>
      <x:c r="DS16" s="1588"/>
      <x:c r="DT16" s="1588"/>
      <x:c r="DU16" s="1588"/>
      <x:c r="DV16" s="1379"/>
      <x:c r="DW16" s="2362"/>
    </x:row>
    <x:row r="17" ht="14.100000381469727" customHeight="1">
      <x:c r="A17" s="861" t="str">
        <x:v>3 Stbd.</x:v>
      </x:c>
      <x:c r="B17" s="3334" t="n">
        <x:v>15.85</x:v>
      </x:c>
      <x:c r="C17" s="3335"/>
      <x:c r="D17" s="862" t="n">
        <x:v>0</x:v>
      </x:c>
      <x:c r="E17" s="3357" t="n">
        <x:v>0</x:v>
      </x:c>
      <x:c r="F17" s="3357"/>
      <x:c r="G17" s="3357"/>
      <x:c r="H17" s="3357"/>
      <x:c r="I17" s="858" t="n">
        <x:v>0</x:v>
      </x:c>
      <x:c r="J17" s="863" t="n">
        <x:v>0</x:v>
      </x:c>
      <x:c r="K17" s="864" t="n">
        <x:v>0</x:v>
      </x:c>
      <x:c r="L17" s="3295" t="n">
        <x:v>0</x:v>
      </x:c>
      <x:c r="M17" s="3296"/>
      <x:c r="N17" s="2363" t="n">
        <x:f t="shared" si="0"/>
        <x:v>0</x:v>
      </x:c>
      <x:c r="O17" s="865" t="str">
        <x:v>N/A</x:v>
      </x:c>
      <x:c r="P17" s="2337" t="str">
        <x:f t="shared" si="88"/>
        <x:v>N/A</x:v>
      </x:c>
      <x:c r="Q17" s="3299" t="str">
        <x:f t="shared" si="1"/>
        <x:v>N/A</x:v>
      </x:c>
      <x:c r="R17" s="3300"/>
      <x:c r="S17" s="2338" t="str">
        <x:f t="shared" si="2"/>
        <x:v>#VALUE!</x:v>
      </x:c>
      <x:c r="T17" s="859" t="str">
        <x:f t="shared" si="3"/>
        <x:v>#VALUE!</x:v>
      </x:c>
      <x:c r="U17" s="859" t="str">
        <x:f t="shared" si="4"/>
        <x:v>#VALUE!</x:v>
      </x:c>
      <x:c r="V17" s="860" t="str">
        <x:f t="shared" si="5"/>
        <x:v>#VALUE!</x:v>
      </x:c>
      <x:c r="W17" s="2234" t="n">
        <x:v>0</x:v>
      </x:c>
      <x:c r="X17" s="1354" t="n">
        <x:f t="shared" si="6"/>
        <x:v>1</x:v>
      </x:c>
      <x:c r="Y17" s="2339" t="str">
        <x:f t="shared" si="86"/>
        <x:v>#VALUE!</x:v>
      </x:c>
      <x:c r="Z17" s="2340" t="str">
        <x:f t="shared" si="87"/>
        <x:v>#VALUE!</x:v>
      </x:c>
      <x:c r="AA17" s="2341" t="str">
        <x:f t="shared" si="7"/>
        <x:v>#VALUE!</x:v>
      </x:c>
      <x:c r="AB17" s="2342" t="str">
        <x:f t="shared" si="8"/>
        <x:v>#VALUE!</x:v>
      </x:c>
      <x:c r="AC17" s="2343" t="n">
        <x:f t="shared" si="9"/>
        <x:v>341.0957</x:v>
      </x:c>
      <x:c r="AD17" s="2343" t="n">
        <x:f t="shared" si="10"/>
        <x:v>0</x:v>
      </x:c>
      <x:c r="AE17" s="2344" t="n">
        <x:f t="shared" si="11"/>
        <x:v>0</x:v>
      </x:c>
      <x:c r="AF17" s="2342" t="str">
        <x:f t="shared" si="12"/>
        <x:v>#VALUE!</x:v>
      </x:c>
      <x:c r="AG17" s="2345" t="str">
        <x:f t="shared" si="13"/>
        <x:v>#VALUE!</x:v>
      </x:c>
      <x:c r="AH17" s="2342" t="str">
        <x:f t="shared" si="14"/>
        <x:v>#VALUE!</x:v>
      </x:c>
      <x:c r="AI17" s="2342" t="str">
        <x:f t="shared" si="15"/>
        <x:v>#VALUE!</x:v>
      </x:c>
      <x:c r="AJ17" s="2342" t="n">
        <x:f t="shared" si="16"/>
        <x:v>0</x:v>
      </x:c>
      <x:c r="AK17" s="2346" t="str">
        <x:f t="shared" si="17"/>
        <x:v>#VALUE!</x:v>
      </x:c>
      <x:c r="AL17" s="2342" t="str">
        <x:f t="shared" si="18"/>
        <x:v>#VALUE!</x:v>
      </x:c>
      <x:c r="AM17" s="2345" t="str">
        <x:f t="shared" si="19"/>
        <x:v>#VALUE!</x:v>
      </x:c>
      <x:c r="AN17" s="2347" t="str">
        <x:f t="shared" si="20"/>
        <x:v>#VALUE!</x:v>
      </x:c>
      <x:c r="AO17" s="2342" t="str">
        <x:f t="shared" si="21"/>
        <x:v>#VALUE!</x:v>
      </x:c>
      <x:c r="AP17" s="2348" t="str">
        <x:f t="shared" si="22"/>
        <x:v>#VALUE!</x:v>
      </x:c>
      <x:c r="AQ17" s="2349" t="n">
        <x:f t="shared" si="23"/>
        <x:v>2</x:v>
      </x:c>
      <x:c r="AR17" s="2342" t="str">
        <x:f t="shared" si="24"/>
        <x:v>#VALUE!</x:v>
      </x:c>
      <x:c r="AS17" s="2342" t="str">
        <x:f t="shared" si="25"/>
        <x:v>#VALUE!</x:v>
      </x:c>
      <x:c r="AT17" s="2350" t="str">
        <x:f t="shared" si="26"/>
        <x:v>#VALUE!</x:v>
      </x:c>
      <x:c r="AU17" s="2342" t="str">
        <x:f t="shared" si="27"/>
        <x:v>#VALUE!</x:v>
      </x:c>
      <x:c r="AV17" s="2348" t="str">
        <x:f t="shared" si="28"/>
        <x:v>#VALUE!</x:v>
      </x:c>
      <x:c r="AW17" s="1354" t="str">
        <x:f t="shared" si="29"/>
        <x:v>#VALUE!</x:v>
      </x:c>
      <x:c r="AX17" s="2343" t="str">
        <x:f t="shared" si="30"/>
        <x:v>#VALUE!</x:v>
      </x:c>
      <x:c r="AY17" s="2343" t="str">
        <x:f t="shared" si="31"/>
        <x:v>#VALUE!</x:v>
      </x:c>
      <x:c r="AZ17" s="2344" t="str">
        <x:f t="shared" si="32"/>
        <x:v>#VALUE!</x:v>
      </x:c>
      <x:c r="BA17" s="2342" t="str">
        <x:f t="shared" si="33"/>
        <x:v>#VALUE!</x:v>
      </x:c>
      <x:c r="BB17" s="2345" t="str">
        <x:f t="shared" si="34"/>
        <x:v>#VALUE!</x:v>
      </x:c>
      <x:c r="BC17" s="2342" t="str">
        <x:f t="shared" si="35"/>
        <x:v>#VALUE!</x:v>
      </x:c>
      <x:c r="BD17" s="2342" t="str">
        <x:f t="shared" si="36"/>
        <x:v>#VALUE!</x:v>
      </x:c>
      <x:c r="BE17" s="2342" t="n">
        <x:f t="shared" si="37"/>
        <x:v>0</x:v>
      </x:c>
      <x:c r="BF17" s="2346" t="str">
        <x:f t="shared" si="38"/>
        <x:v>#VALUE!</x:v>
      </x:c>
      <x:c r="BG17" s="2342" t="str">
        <x:f t="shared" si="39"/>
        <x:v>#VALUE!</x:v>
      </x:c>
      <x:c r="BH17" s="2345" t="str">
        <x:f t="shared" si="40"/>
        <x:v>#VALUE!</x:v>
      </x:c>
      <x:c r="BI17" s="2348" t="str">
        <x:f t="shared" si="41"/>
        <x:v>#VALUE!</x:v>
      </x:c>
      <x:c r="BJ17" s="2342" t="str">
        <x:f t="shared" si="42"/>
        <x:v>#VALUE!</x:v>
      </x:c>
      <x:c r="BK17" s="2348" t="str">
        <x:f t="shared" si="43"/>
        <x:v>#VALUE!</x:v>
      </x:c>
      <x:c r="BL17" s="2349" t="str">
        <x:f t="shared" si="44"/>
        <x:v>#VALUE!</x:v>
      </x:c>
      <x:c r="BM17" s="2342" t="str">
        <x:f t="shared" si="45"/>
        <x:v>#VALUE!</x:v>
      </x:c>
      <x:c r="BN17" s="2342" t="str">
        <x:f t="shared" si="46"/>
        <x:v>#VALUE!</x:v>
      </x:c>
      <x:c r="BO17" s="2350" t="str">
        <x:f t="shared" si="47"/>
        <x:v>#VALUE!</x:v>
      </x:c>
      <x:c r="BP17" s="2342" t="str">
        <x:f t="shared" si="48"/>
        <x:v>#VALUE!</x:v>
      </x:c>
      <x:c r="BQ17" s="2348" t="str">
        <x:f t="shared" si="49"/>
        <x:v>#VALUE!</x:v>
      </x:c>
      <x:c r="BR17" s="1354" t="str">
        <x:f t="shared" si="50"/>
        <x:v>#VALUE!</x:v>
      </x:c>
      <x:c r="BS17" s="2343" t="str">
        <x:f t="shared" si="51"/>
        <x:v>#VALUE!</x:v>
      </x:c>
      <x:c r="BT17" s="2343" t="str">
        <x:f t="shared" si="52"/>
        <x:v>#VALUE!</x:v>
      </x:c>
      <x:c r="BU17" s="2344" t="str">
        <x:f t="shared" si="53"/>
        <x:v>#VALUE!</x:v>
      </x:c>
      <x:c r="BV17" s="2342" t="str">
        <x:f t="shared" si="54"/>
        <x:v>#VALUE!</x:v>
      </x:c>
      <x:c r="BW17" s="2345" t="str">
        <x:f t="shared" si="55"/>
        <x:v>#VALUE!</x:v>
      </x:c>
      <x:c r="BX17" s="2342" t="str">
        <x:f t="shared" si="56"/>
        <x:v>#VALUE!</x:v>
      </x:c>
      <x:c r="BY17" s="2342" t="str">
        <x:f t="shared" si="57"/>
        <x:v>#VALUE!</x:v>
      </x:c>
      <x:c r="BZ17" s="2342" t="n">
        <x:f t="shared" si="58"/>
        <x:v>0</x:v>
      </x:c>
      <x:c r="CA17" s="2342" t="str">
        <x:f t="shared" si="59"/>
        <x:v>#VALUE!</x:v>
      </x:c>
      <x:c r="CB17" s="2342" t="str">
        <x:f t="shared" si="60"/>
        <x:v>#VALUE!</x:v>
      </x:c>
      <x:c r="CC17" s="2351" t="str">
        <x:f t="shared" si="61"/>
        <x:v>#VALUE!</x:v>
      </x:c>
      <x:c r="CD17" s="2352" t="str">
        <x:f t="shared" si="62"/>
        <x:v>#VALUE!</x:v>
      </x:c>
      <x:c r="CE17" s="2342" t="str">
        <x:f t="shared" si="63"/>
        <x:v>#VALUE!</x:v>
      </x:c>
      <x:c r="CF17" s="2348" t="str">
        <x:f t="shared" si="64"/>
        <x:v>#VALUE!</x:v>
      </x:c>
      <x:c r="CG17" s="2353" t="str">
        <x:f t="shared" si="65"/>
        <x:v>#VALUE!</x:v>
      </x:c>
      <x:c r="CH17" s="2342" t="str">
        <x:f t="shared" si="66"/>
        <x:v>#VALUE!</x:v>
      </x:c>
      <x:c r="CI17" s="2342" t="str">
        <x:f t="shared" si="67"/>
        <x:v>#VALUE!</x:v>
      </x:c>
      <x:c r="CJ17" s="2350" t="str">
        <x:f t="shared" si="68"/>
        <x:v>#VALUE!</x:v>
      </x:c>
      <x:c r="CK17" s="2342" t="str">
        <x:f t="shared" si="69"/>
        <x:v>#VALUE!</x:v>
      </x:c>
      <x:c r="CL17" s="2348" t="str">
        <x:f t="shared" si="70"/>
        <x:v>#VALUE!</x:v>
      </x:c>
      <x:c r="CM17" s="1354" t="str">
        <x:f t="shared" si="71"/>
        <x:v>#VALUE!</x:v>
      </x:c>
      <x:c r="CN17" s="2343" t="str">
        <x:f t="shared" si="72"/>
        <x:v>#VALUE!</x:v>
      </x:c>
      <x:c r="CO17" s="2343" t="str">
        <x:f t="shared" si="73"/>
        <x:v>#VALUE!</x:v>
      </x:c>
      <x:c r="CP17" s="2344" t="str">
        <x:f t="shared" si="74"/>
        <x:v>#VALUE!</x:v>
      </x:c>
      <x:c r="CQ17" s="2342" t="str">
        <x:f t="shared" si="75"/>
        <x:v>#VALUE!</x:v>
      </x:c>
      <x:c r="CR17" s="2345" t="str">
        <x:f t="shared" si="76"/>
        <x:v>#VALUE!</x:v>
      </x:c>
      <x:c r="CS17" s="2342" t="str">
        <x:f t="shared" si="77"/>
        <x:v>#VALUE!</x:v>
      </x:c>
      <x:c r="CT17" s="2342" t="str">
        <x:f t="shared" si="78"/>
        <x:v>#VALUE!</x:v>
      </x:c>
      <x:c r="CU17" s="2348" t="str">
        <x:f t="shared" si="79"/>
        <x:v>#VALUE!</x:v>
      </x:c>
      <x:c r="CV17" s="2342" t="str">
        <x:f t="shared" si="80"/>
        <x:v>#VALUE!</x:v>
      </x:c>
      <x:c r="CW17" s="2342" t="str">
        <x:f t="shared" si="81"/>
        <x:v>#VALUE!</x:v>
      </x:c>
      <x:c r="CX17" s="2354" t="str">
        <x:f t="shared" si="82"/>
        <x:v>#VALUE!</x:v>
      </x:c>
      <x:c r="CY17" s="2355" t="str">
        <x:f t="shared" si="83"/>
        <x:v>#VALUE!</x:v>
      </x:c>
      <x:c r="CZ17" s="2355" t="str">
        <x:f t="shared" si="84"/>
        <x:v>#VALUE!</x:v>
      </x:c>
      <x:c r="DA17" s="2356" t="str">
        <x:f t="shared" si="85"/>
        <x:v>#VALUE!</x:v>
      </x:c>
      <x:c r="DB17" s="339"/>
      <x:c r="DC17" s="339"/>
      <x:c r="DD17" s="2364"/>
      <x:c r="DE17" s="2364"/>
      <x:c r="DF17" s="2358"/>
      <x:c r="DG17" s="1354"/>
      <x:c r="DH17" s="1588"/>
      <x:c r="DI17" s="1313"/>
      <x:c r="DJ17" s="2359"/>
      <x:c r="DK17" s="1588"/>
      <x:c r="DL17" s="2360"/>
      <x:c r="DM17" s="2360"/>
      <x:c r="DN17" s="2361"/>
      <x:c r="DO17" s="1588"/>
      <x:c r="DP17" s="1379"/>
      <x:c r="DQ17" s="1588"/>
      <x:c r="DR17" s="1588"/>
      <x:c r="DS17" s="1588"/>
      <x:c r="DT17" s="1588"/>
      <x:c r="DU17" s="1588"/>
      <x:c r="DV17" s="1379"/>
      <x:c r="DW17" s="2362"/>
    </x:row>
    <x:row r="18" ht="14.100000381469727" customHeight="1">
      <x:c r="A18" s="861" t="str">
        <x:v>4 Port</x:v>
      </x:c>
      <x:c r="B18" s="3334" t="n">
        <x:v>15.85</x:v>
      </x:c>
      <x:c r="C18" s="3335"/>
      <x:c r="D18" s="862" t="n">
        <x:v>0</x:v>
      </x:c>
      <x:c r="E18" s="3357" t="n">
        <x:v>0</x:v>
      </x:c>
      <x:c r="F18" s="3357"/>
      <x:c r="G18" s="3357"/>
      <x:c r="H18" s="3357"/>
      <x:c r="I18" s="858" t="n">
        <x:v>0</x:v>
      </x:c>
      <x:c r="J18" s="863" t="n">
        <x:v>0</x:v>
      </x:c>
      <x:c r="K18" s="864" t="n">
        <x:v>0</x:v>
      </x:c>
      <x:c r="L18" s="3295" t="n">
        <x:v>0</x:v>
      </x:c>
      <x:c r="M18" s="3296"/>
      <x:c r="N18" s="2363" t="n">
        <x:f t="shared" si="0"/>
        <x:v>0</x:v>
      </x:c>
      <x:c r="O18" s="865" t="str">
        <x:v>N/A</x:v>
      </x:c>
      <x:c r="P18" s="2337" t="str">
        <x:f t="shared" si="88"/>
        <x:v>N/A</x:v>
      </x:c>
      <x:c r="Q18" s="3299" t="str">
        <x:f t="shared" si="1"/>
        <x:v>N/A</x:v>
      </x:c>
      <x:c r="R18" s="3300"/>
      <x:c r="S18" s="2338" t="str">
        <x:f t="shared" si="2"/>
        <x:v>#VALUE!</x:v>
      </x:c>
      <x:c r="T18" s="859" t="str">
        <x:f t="shared" si="3"/>
        <x:v>#VALUE!</x:v>
      </x:c>
      <x:c r="U18" s="859" t="str">
        <x:f t="shared" si="4"/>
        <x:v>#VALUE!</x:v>
      </x:c>
      <x:c r="V18" s="860" t="str">
        <x:f t="shared" si="5"/>
        <x:v>#VALUE!</x:v>
      </x:c>
      <x:c r="W18" s="2234" t="n">
        <x:v>0</x:v>
      </x:c>
      <x:c r="X18" s="1354" t="n">
        <x:f t="shared" si="6"/>
        <x:v>1</x:v>
      </x:c>
      <x:c r="Y18" s="2339" t="str">
        <x:f t="shared" si="86"/>
        <x:v>#VALUE!</x:v>
      </x:c>
      <x:c r="Z18" s="2340" t="str">
        <x:f t="shared" si="87"/>
        <x:v>#VALUE!</x:v>
      </x:c>
      <x:c r="AA18" s="2341" t="str">
        <x:f t="shared" si="7"/>
        <x:v>#VALUE!</x:v>
      </x:c>
      <x:c r="AB18" s="2342" t="str">
        <x:f t="shared" si="8"/>
        <x:v>#VALUE!</x:v>
      </x:c>
      <x:c r="AC18" s="2343" t="n">
        <x:f t="shared" si="9"/>
        <x:v>341.0957</x:v>
      </x:c>
      <x:c r="AD18" s="2343" t="n">
        <x:f t="shared" si="10"/>
        <x:v>0</x:v>
      </x:c>
      <x:c r="AE18" s="2344" t="n">
        <x:f t="shared" si="11"/>
        <x:v>0</x:v>
      </x:c>
      <x:c r="AF18" s="2342" t="str">
        <x:f t="shared" si="12"/>
        <x:v>#VALUE!</x:v>
      </x:c>
      <x:c r="AG18" s="2345" t="str">
        <x:f t="shared" si="13"/>
        <x:v>#VALUE!</x:v>
      </x:c>
      <x:c r="AH18" s="2342" t="str">
        <x:f t="shared" si="14"/>
        <x:v>#VALUE!</x:v>
      </x:c>
      <x:c r="AI18" s="2342" t="str">
        <x:f t="shared" si="15"/>
        <x:v>#VALUE!</x:v>
      </x:c>
      <x:c r="AJ18" s="2342" t="n">
        <x:f t="shared" si="16"/>
        <x:v>0</x:v>
      </x:c>
      <x:c r="AK18" s="2346" t="str">
        <x:f t="shared" si="17"/>
        <x:v>#VALUE!</x:v>
      </x:c>
      <x:c r="AL18" s="2342" t="str">
        <x:f t="shared" si="18"/>
        <x:v>#VALUE!</x:v>
      </x:c>
      <x:c r="AM18" s="2345" t="str">
        <x:f t="shared" si="19"/>
        <x:v>#VALUE!</x:v>
      </x:c>
      <x:c r="AN18" s="2347" t="str">
        <x:f t="shared" si="20"/>
        <x:v>#VALUE!</x:v>
      </x:c>
      <x:c r="AO18" s="2342" t="str">
        <x:f t="shared" si="21"/>
        <x:v>#VALUE!</x:v>
      </x:c>
      <x:c r="AP18" s="2348" t="str">
        <x:f t="shared" si="22"/>
        <x:v>#VALUE!</x:v>
      </x:c>
      <x:c r="AQ18" s="2349" t="n">
        <x:f t="shared" si="23"/>
        <x:v>2</x:v>
      </x:c>
      <x:c r="AR18" s="2342" t="str">
        <x:f t="shared" si="24"/>
        <x:v>#VALUE!</x:v>
      </x:c>
      <x:c r="AS18" s="2342" t="str">
        <x:f t="shared" si="25"/>
        <x:v>#VALUE!</x:v>
      </x:c>
      <x:c r="AT18" s="2350" t="str">
        <x:f t="shared" si="26"/>
        <x:v>#VALUE!</x:v>
      </x:c>
      <x:c r="AU18" s="2342" t="str">
        <x:f t="shared" si="27"/>
        <x:v>#VALUE!</x:v>
      </x:c>
      <x:c r="AV18" s="2348" t="str">
        <x:f t="shared" si="28"/>
        <x:v>#VALUE!</x:v>
      </x:c>
      <x:c r="AW18" s="1354" t="str">
        <x:f t="shared" si="29"/>
        <x:v>#VALUE!</x:v>
      </x:c>
      <x:c r="AX18" s="2343" t="str">
        <x:f t="shared" si="30"/>
        <x:v>#VALUE!</x:v>
      </x:c>
      <x:c r="AY18" s="2343" t="str">
        <x:f t="shared" si="31"/>
        <x:v>#VALUE!</x:v>
      </x:c>
      <x:c r="AZ18" s="2344" t="str">
        <x:f t="shared" si="32"/>
        <x:v>#VALUE!</x:v>
      </x:c>
      <x:c r="BA18" s="2342" t="str">
        <x:f t="shared" si="33"/>
        <x:v>#VALUE!</x:v>
      </x:c>
      <x:c r="BB18" s="2345" t="str">
        <x:f t="shared" si="34"/>
        <x:v>#VALUE!</x:v>
      </x:c>
      <x:c r="BC18" s="2342" t="str">
        <x:f t="shared" si="35"/>
        <x:v>#VALUE!</x:v>
      </x:c>
      <x:c r="BD18" s="2342" t="str">
        <x:f t="shared" si="36"/>
        <x:v>#VALUE!</x:v>
      </x:c>
      <x:c r="BE18" s="2342" t="n">
        <x:f t="shared" si="37"/>
        <x:v>0</x:v>
      </x:c>
      <x:c r="BF18" s="2346" t="str">
        <x:f t="shared" si="38"/>
        <x:v>#VALUE!</x:v>
      </x:c>
      <x:c r="BG18" s="2342" t="str">
        <x:f t="shared" si="39"/>
        <x:v>#VALUE!</x:v>
      </x:c>
      <x:c r="BH18" s="2345" t="str">
        <x:f t="shared" si="40"/>
        <x:v>#VALUE!</x:v>
      </x:c>
      <x:c r="BI18" s="2348" t="str">
        <x:f t="shared" si="41"/>
        <x:v>#VALUE!</x:v>
      </x:c>
      <x:c r="BJ18" s="2342" t="str">
        <x:f t="shared" si="42"/>
        <x:v>#VALUE!</x:v>
      </x:c>
      <x:c r="BK18" s="2348" t="str">
        <x:f t="shared" si="43"/>
        <x:v>#VALUE!</x:v>
      </x:c>
      <x:c r="BL18" s="2349" t="str">
        <x:f t="shared" si="44"/>
        <x:v>#VALUE!</x:v>
      </x:c>
      <x:c r="BM18" s="2342" t="str">
        <x:f t="shared" si="45"/>
        <x:v>#VALUE!</x:v>
      </x:c>
      <x:c r="BN18" s="2342" t="str">
        <x:f t="shared" si="46"/>
        <x:v>#VALUE!</x:v>
      </x:c>
      <x:c r="BO18" s="2350" t="str">
        <x:f t="shared" si="47"/>
        <x:v>#VALUE!</x:v>
      </x:c>
      <x:c r="BP18" s="2342" t="str">
        <x:f t="shared" si="48"/>
        <x:v>#VALUE!</x:v>
      </x:c>
      <x:c r="BQ18" s="2348" t="str">
        <x:f t="shared" si="49"/>
        <x:v>#VALUE!</x:v>
      </x:c>
      <x:c r="BR18" s="1354" t="str">
        <x:f t="shared" si="50"/>
        <x:v>#VALUE!</x:v>
      </x:c>
      <x:c r="BS18" s="2343" t="str">
        <x:f t="shared" si="51"/>
        <x:v>#VALUE!</x:v>
      </x:c>
      <x:c r="BT18" s="2343" t="str">
        <x:f t="shared" si="52"/>
        <x:v>#VALUE!</x:v>
      </x:c>
      <x:c r="BU18" s="2344" t="str">
        <x:f t="shared" si="53"/>
        <x:v>#VALUE!</x:v>
      </x:c>
      <x:c r="BV18" s="2342" t="str">
        <x:f t="shared" si="54"/>
        <x:v>#VALUE!</x:v>
      </x:c>
      <x:c r="BW18" s="2345" t="str">
        <x:f t="shared" si="55"/>
        <x:v>#VALUE!</x:v>
      </x:c>
      <x:c r="BX18" s="2342" t="str">
        <x:f t="shared" si="56"/>
        <x:v>#VALUE!</x:v>
      </x:c>
      <x:c r="BY18" s="2342" t="str">
        <x:f t="shared" si="57"/>
        <x:v>#VALUE!</x:v>
      </x:c>
      <x:c r="BZ18" s="2342" t="n">
        <x:f t="shared" si="58"/>
        <x:v>0</x:v>
      </x:c>
      <x:c r="CA18" s="2342" t="str">
        <x:f t="shared" si="59"/>
        <x:v>#VALUE!</x:v>
      </x:c>
      <x:c r="CB18" s="2342" t="str">
        <x:f t="shared" si="60"/>
        <x:v>#VALUE!</x:v>
      </x:c>
      <x:c r="CC18" s="2351" t="str">
        <x:f t="shared" si="61"/>
        <x:v>#VALUE!</x:v>
      </x:c>
      <x:c r="CD18" s="2352" t="str">
        <x:f t="shared" si="62"/>
        <x:v>#VALUE!</x:v>
      </x:c>
      <x:c r="CE18" s="2342" t="str">
        <x:f t="shared" si="63"/>
        <x:v>#VALUE!</x:v>
      </x:c>
      <x:c r="CF18" s="2348" t="str">
        <x:f t="shared" si="64"/>
        <x:v>#VALUE!</x:v>
      </x:c>
      <x:c r="CG18" s="2353" t="str">
        <x:f t="shared" si="65"/>
        <x:v>#VALUE!</x:v>
      </x:c>
      <x:c r="CH18" s="2342" t="str">
        <x:f t="shared" si="66"/>
        <x:v>#VALUE!</x:v>
      </x:c>
      <x:c r="CI18" s="2342" t="str">
        <x:f t="shared" si="67"/>
        <x:v>#VALUE!</x:v>
      </x:c>
      <x:c r="CJ18" s="2350" t="str">
        <x:f t="shared" si="68"/>
        <x:v>#VALUE!</x:v>
      </x:c>
      <x:c r="CK18" s="2342" t="str">
        <x:f t="shared" si="69"/>
        <x:v>#VALUE!</x:v>
      </x:c>
      <x:c r="CL18" s="2348" t="str">
        <x:f t="shared" si="70"/>
        <x:v>#VALUE!</x:v>
      </x:c>
      <x:c r="CM18" s="1354" t="str">
        <x:f t="shared" si="71"/>
        <x:v>#VALUE!</x:v>
      </x:c>
      <x:c r="CN18" s="2343" t="str">
        <x:f t="shared" si="72"/>
        <x:v>#VALUE!</x:v>
      </x:c>
      <x:c r="CO18" s="2343" t="str">
        <x:f t="shared" si="73"/>
        <x:v>#VALUE!</x:v>
      </x:c>
      <x:c r="CP18" s="2344" t="str">
        <x:f t="shared" si="74"/>
        <x:v>#VALUE!</x:v>
      </x:c>
      <x:c r="CQ18" s="2342" t="str">
        <x:f t="shared" si="75"/>
        <x:v>#VALUE!</x:v>
      </x:c>
      <x:c r="CR18" s="2345" t="str">
        <x:f t="shared" si="76"/>
        <x:v>#VALUE!</x:v>
      </x:c>
      <x:c r="CS18" s="2342" t="str">
        <x:f t="shared" si="77"/>
        <x:v>#VALUE!</x:v>
      </x:c>
      <x:c r="CT18" s="2342" t="str">
        <x:f t="shared" si="78"/>
        <x:v>#VALUE!</x:v>
      </x:c>
      <x:c r="CU18" s="2348" t="str">
        <x:f t="shared" si="79"/>
        <x:v>#VALUE!</x:v>
      </x:c>
      <x:c r="CV18" s="2342" t="str">
        <x:f t="shared" si="80"/>
        <x:v>#VALUE!</x:v>
      </x:c>
      <x:c r="CW18" s="2342" t="str">
        <x:f t="shared" si="81"/>
        <x:v>#VALUE!</x:v>
      </x:c>
      <x:c r="CX18" s="2354" t="str">
        <x:f t="shared" si="82"/>
        <x:v>#VALUE!</x:v>
      </x:c>
      <x:c r="CY18" s="2355" t="str">
        <x:f t="shared" si="83"/>
        <x:v>#VALUE!</x:v>
      </x:c>
      <x:c r="CZ18" s="2355" t="str">
        <x:f t="shared" si="84"/>
        <x:v>#VALUE!</x:v>
      </x:c>
      <x:c r="DA18" s="2356" t="str">
        <x:f t="shared" si="85"/>
        <x:v>#VALUE!</x:v>
      </x:c>
      <x:c r="DB18" s="2348"/>
      <x:c r="DC18" s="2348"/>
      <x:c r="DD18" s="2357" t="str">
        <x:v>#VALUE!</x:v>
      </x:c>
      <x:c r="DE18" s="2357"/>
      <x:c r="DF18" s="2358"/>
      <x:c r="DG18" s="1354"/>
      <x:c r="DH18" s="1588"/>
      <x:c r="DI18" s="1313"/>
      <x:c r="DJ18" s="2359"/>
      <x:c r="DK18" s="1588"/>
      <x:c r="DL18" s="2360"/>
      <x:c r="DM18" s="2360"/>
      <x:c r="DN18" s="2361"/>
      <x:c r="DO18" s="1588"/>
      <x:c r="DP18" s="1379"/>
      <x:c r="DQ18" s="1588"/>
      <x:c r="DR18" s="1588"/>
      <x:c r="DS18" s="1588"/>
      <x:c r="DT18" s="1588"/>
      <x:c r="DU18" s="1588"/>
      <x:c r="DV18" s="1379"/>
      <x:c r="DW18" s="2362"/>
    </x:row>
    <x:row r="19" ht="14.100000381469727" customHeight="1">
      <x:c r="A19" s="861" t="str">
        <x:v>4 Stbd.</x:v>
      </x:c>
      <x:c r="B19" s="3334" t="n">
        <x:v>15.85</x:v>
      </x:c>
      <x:c r="C19" s="3335"/>
      <x:c r="D19" s="862" t="n">
        <x:v>0</x:v>
      </x:c>
      <x:c r="E19" s="3357" t="n">
        <x:v>0</x:v>
      </x:c>
      <x:c r="F19" s="3357"/>
      <x:c r="G19" s="3357"/>
      <x:c r="H19" s="3357"/>
      <x:c r="I19" s="858" t="n">
        <x:v>0</x:v>
      </x:c>
      <x:c r="J19" s="863" t="n">
        <x:v>0</x:v>
      </x:c>
      <x:c r="K19" s="864" t="n">
        <x:v>0</x:v>
      </x:c>
      <x:c r="L19" s="3295" t="n">
        <x:v>0</x:v>
      </x:c>
      <x:c r="M19" s="3296"/>
      <x:c r="N19" s="2363" t="n">
        <x:f t="shared" si="0"/>
        <x:v>0</x:v>
      </x:c>
      <x:c r="O19" s="865" t="str">
        <x:v>N/A</x:v>
      </x:c>
      <x:c r="P19" s="2337" t="str">
        <x:f t="shared" si="88"/>
        <x:v>N/A</x:v>
      </x:c>
      <x:c r="Q19" s="3299" t="str">
        <x:f t="shared" si="1"/>
        <x:v>N/A</x:v>
      </x:c>
      <x:c r="R19" s="3300"/>
      <x:c r="S19" s="2338" t="str">
        <x:f t="shared" si="2"/>
        <x:v>#VALUE!</x:v>
      </x:c>
      <x:c r="T19" s="859" t="str">
        <x:f t="shared" si="3"/>
        <x:v>#VALUE!</x:v>
      </x:c>
      <x:c r="U19" s="859" t="str">
        <x:f t="shared" si="4"/>
        <x:v>#VALUE!</x:v>
      </x:c>
      <x:c r="V19" s="860" t="str">
        <x:f t="shared" si="5"/>
        <x:v>#VALUE!</x:v>
      </x:c>
      <x:c r="W19" s="2234" t="n">
        <x:v>0</x:v>
      </x:c>
      <x:c r="X19" s="1354" t="n">
        <x:f t="shared" si="6"/>
        <x:v>1</x:v>
      </x:c>
      <x:c r="Y19" s="2339" t="str">
        <x:f t="shared" si="86"/>
        <x:v>#VALUE!</x:v>
      </x:c>
      <x:c r="Z19" s="2340" t="str">
        <x:f t="shared" si="87"/>
        <x:v>#VALUE!</x:v>
      </x:c>
      <x:c r="AA19" s="2341" t="str">
        <x:f t="shared" si="7"/>
        <x:v>#VALUE!</x:v>
      </x:c>
      <x:c r="AB19" s="2342" t="str">
        <x:f t="shared" si="8"/>
        <x:v>#VALUE!</x:v>
      </x:c>
      <x:c r="AC19" s="2343" t="n">
        <x:f t="shared" si="9"/>
        <x:v>341.0957</x:v>
      </x:c>
      <x:c r="AD19" s="2343" t="n">
        <x:f t="shared" si="10"/>
        <x:v>0</x:v>
      </x:c>
      <x:c r="AE19" s="2344" t="n">
        <x:f t="shared" si="11"/>
        <x:v>0</x:v>
      </x:c>
      <x:c r="AF19" s="2342" t="str">
        <x:f t="shared" si="12"/>
        <x:v>#VALUE!</x:v>
      </x:c>
      <x:c r="AG19" s="2345" t="str">
        <x:f t="shared" si="13"/>
        <x:v>#VALUE!</x:v>
      </x:c>
      <x:c r="AH19" s="2342" t="str">
        <x:f t="shared" si="14"/>
        <x:v>#VALUE!</x:v>
      </x:c>
      <x:c r="AI19" s="2342" t="str">
        <x:f t="shared" si="15"/>
        <x:v>#VALUE!</x:v>
      </x:c>
      <x:c r="AJ19" s="2342" t="n">
        <x:f t="shared" si="16"/>
        <x:v>0</x:v>
      </x:c>
      <x:c r="AK19" s="2346" t="str">
        <x:f t="shared" si="17"/>
        <x:v>#VALUE!</x:v>
      </x:c>
      <x:c r="AL19" s="2342" t="str">
        <x:f t="shared" si="18"/>
        <x:v>#VALUE!</x:v>
      </x:c>
      <x:c r="AM19" s="2345" t="str">
        <x:f t="shared" si="19"/>
        <x:v>#VALUE!</x:v>
      </x:c>
      <x:c r="AN19" s="2347" t="str">
        <x:f t="shared" si="20"/>
        <x:v>#VALUE!</x:v>
      </x:c>
      <x:c r="AO19" s="2342" t="str">
        <x:f t="shared" si="21"/>
        <x:v>#VALUE!</x:v>
      </x:c>
      <x:c r="AP19" s="2348" t="str">
        <x:f t="shared" si="22"/>
        <x:v>#VALUE!</x:v>
      </x:c>
      <x:c r="AQ19" s="2349" t="n">
        <x:f t="shared" si="23"/>
        <x:v>2</x:v>
      </x:c>
      <x:c r="AR19" s="2342" t="str">
        <x:f t="shared" si="24"/>
        <x:v>#VALUE!</x:v>
      </x:c>
      <x:c r="AS19" s="2342" t="str">
        <x:f t="shared" si="25"/>
        <x:v>#VALUE!</x:v>
      </x:c>
      <x:c r="AT19" s="2350" t="str">
        <x:f t="shared" si="26"/>
        <x:v>#VALUE!</x:v>
      </x:c>
      <x:c r="AU19" s="2342" t="str">
        <x:f t="shared" si="27"/>
        <x:v>#VALUE!</x:v>
      </x:c>
      <x:c r="AV19" s="2348" t="str">
        <x:f t="shared" si="28"/>
        <x:v>#VALUE!</x:v>
      </x:c>
      <x:c r="AW19" s="1354" t="str">
        <x:f t="shared" si="29"/>
        <x:v>#VALUE!</x:v>
      </x:c>
      <x:c r="AX19" s="2343" t="str">
        <x:f t="shared" si="30"/>
        <x:v>#VALUE!</x:v>
      </x:c>
      <x:c r="AY19" s="2343" t="str">
        <x:f t="shared" si="31"/>
        <x:v>#VALUE!</x:v>
      </x:c>
      <x:c r="AZ19" s="2344" t="str">
        <x:f t="shared" si="32"/>
        <x:v>#VALUE!</x:v>
      </x:c>
      <x:c r="BA19" s="2342" t="str">
        <x:f t="shared" si="33"/>
        <x:v>#VALUE!</x:v>
      </x:c>
      <x:c r="BB19" s="2345" t="str">
        <x:f t="shared" si="34"/>
        <x:v>#VALUE!</x:v>
      </x:c>
      <x:c r="BC19" s="2342" t="str">
        <x:f t="shared" si="35"/>
        <x:v>#VALUE!</x:v>
      </x:c>
      <x:c r="BD19" s="2342" t="str">
        <x:f t="shared" si="36"/>
        <x:v>#VALUE!</x:v>
      </x:c>
      <x:c r="BE19" s="2342" t="n">
        <x:f t="shared" si="37"/>
        <x:v>0</x:v>
      </x:c>
      <x:c r="BF19" s="2346" t="str">
        <x:f t="shared" si="38"/>
        <x:v>#VALUE!</x:v>
      </x:c>
      <x:c r="BG19" s="2342" t="str">
        <x:f t="shared" si="39"/>
        <x:v>#VALUE!</x:v>
      </x:c>
      <x:c r="BH19" s="2345" t="str">
        <x:f t="shared" si="40"/>
        <x:v>#VALUE!</x:v>
      </x:c>
      <x:c r="BI19" s="2348" t="str">
        <x:f t="shared" si="41"/>
        <x:v>#VALUE!</x:v>
      </x:c>
      <x:c r="BJ19" s="2342" t="str">
        <x:f t="shared" si="42"/>
        <x:v>#VALUE!</x:v>
      </x:c>
      <x:c r="BK19" s="2348" t="str">
        <x:f t="shared" si="43"/>
        <x:v>#VALUE!</x:v>
      </x:c>
      <x:c r="BL19" s="2349" t="str">
        <x:f t="shared" si="44"/>
        <x:v>#VALUE!</x:v>
      </x:c>
      <x:c r="BM19" s="2342" t="str">
        <x:f t="shared" si="45"/>
        <x:v>#VALUE!</x:v>
      </x:c>
      <x:c r="BN19" s="2342" t="str">
        <x:f t="shared" si="46"/>
        <x:v>#VALUE!</x:v>
      </x:c>
      <x:c r="BO19" s="2350" t="str">
        <x:f t="shared" si="47"/>
        <x:v>#VALUE!</x:v>
      </x:c>
      <x:c r="BP19" s="2342" t="str">
        <x:f t="shared" si="48"/>
        <x:v>#VALUE!</x:v>
      </x:c>
      <x:c r="BQ19" s="2348" t="str">
        <x:f t="shared" si="49"/>
        <x:v>#VALUE!</x:v>
      </x:c>
      <x:c r="BR19" s="1354" t="str">
        <x:f t="shared" si="50"/>
        <x:v>#VALUE!</x:v>
      </x:c>
      <x:c r="BS19" s="2343" t="str">
        <x:f t="shared" si="51"/>
        <x:v>#VALUE!</x:v>
      </x:c>
      <x:c r="BT19" s="2343" t="str">
        <x:f t="shared" si="52"/>
        <x:v>#VALUE!</x:v>
      </x:c>
      <x:c r="BU19" s="2344" t="str">
        <x:f t="shared" si="53"/>
        <x:v>#VALUE!</x:v>
      </x:c>
      <x:c r="BV19" s="2342" t="str">
        <x:f t="shared" si="54"/>
        <x:v>#VALUE!</x:v>
      </x:c>
      <x:c r="BW19" s="2345" t="str">
        <x:f t="shared" si="55"/>
        <x:v>#VALUE!</x:v>
      </x:c>
      <x:c r="BX19" s="2342" t="str">
        <x:f t="shared" si="56"/>
        <x:v>#VALUE!</x:v>
      </x:c>
      <x:c r="BY19" s="2342" t="str">
        <x:f t="shared" si="57"/>
        <x:v>#VALUE!</x:v>
      </x:c>
      <x:c r="BZ19" s="2342" t="n">
        <x:f t="shared" si="58"/>
        <x:v>0</x:v>
      </x:c>
      <x:c r="CA19" s="2342" t="str">
        <x:f t="shared" si="59"/>
        <x:v>#VALUE!</x:v>
      </x:c>
      <x:c r="CB19" s="2342" t="str">
        <x:f t="shared" si="60"/>
        <x:v>#VALUE!</x:v>
      </x:c>
      <x:c r="CC19" s="2351" t="str">
        <x:f t="shared" si="61"/>
        <x:v>#VALUE!</x:v>
      </x:c>
      <x:c r="CD19" s="2352" t="str">
        <x:f t="shared" si="62"/>
        <x:v>#VALUE!</x:v>
      </x:c>
      <x:c r="CE19" s="2342" t="str">
        <x:f t="shared" si="63"/>
        <x:v>#VALUE!</x:v>
      </x:c>
      <x:c r="CF19" s="2348" t="str">
        <x:f t="shared" si="64"/>
        <x:v>#VALUE!</x:v>
      </x:c>
      <x:c r="CG19" s="2353" t="str">
        <x:f t="shared" si="65"/>
        <x:v>#VALUE!</x:v>
      </x:c>
      <x:c r="CH19" s="2342" t="str">
        <x:f t="shared" si="66"/>
        <x:v>#VALUE!</x:v>
      </x:c>
      <x:c r="CI19" s="2342" t="str">
        <x:f t="shared" si="67"/>
        <x:v>#VALUE!</x:v>
      </x:c>
      <x:c r="CJ19" s="2350" t="str">
        <x:f t="shared" si="68"/>
        <x:v>#VALUE!</x:v>
      </x:c>
      <x:c r="CK19" s="2342" t="str">
        <x:f t="shared" si="69"/>
        <x:v>#VALUE!</x:v>
      </x:c>
      <x:c r="CL19" s="2348" t="str">
        <x:f t="shared" si="70"/>
        <x:v>#VALUE!</x:v>
      </x:c>
      <x:c r="CM19" s="1354" t="str">
        <x:f t="shared" si="71"/>
        <x:v>#VALUE!</x:v>
      </x:c>
      <x:c r="CN19" s="2343" t="str">
        <x:f t="shared" si="72"/>
        <x:v>#VALUE!</x:v>
      </x:c>
      <x:c r="CO19" s="2343" t="str">
        <x:f t="shared" si="73"/>
        <x:v>#VALUE!</x:v>
      </x:c>
      <x:c r="CP19" s="2344" t="str">
        <x:f t="shared" si="74"/>
        <x:v>#VALUE!</x:v>
      </x:c>
      <x:c r="CQ19" s="2342" t="str">
        <x:f t="shared" si="75"/>
        <x:v>#VALUE!</x:v>
      </x:c>
      <x:c r="CR19" s="2345" t="str">
        <x:f t="shared" si="76"/>
        <x:v>#VALUE!</x:v>
      </x:c>
      <x:c r="CS19" s="2342" t="str">
        <x:f t="shared" si="77"/>
        <x:v>#VALUE!</x:v>
      </x:c>
      <x:c r="CT19" s="2342" t="str">
        <x:f t="shared" si="78"/>
        <x:v>#VALUE!</x:v>
      </x:c>
      <x:c r="CU19" s="2348" t="str">
        <x:f t="shared" si="79"/>
        <x:v>#VALUE!</x:v>
      </x:c>
      <x:c r="CV19" s="2342" t="str">
        <x:f t="shared" si="80"/>
        <x:v>#VALUE!</x:v>
      </x:c>
      <x:c r="CW19" s="2342" t="str">
        <x:f t="shared" si="81"/>
        <x:v>#VALUE!</x:v>
      </x:c>
      <x:c r="CX19" s="2354" t="str">
        <x:f t="shared" si="82"/>
        <x:v>#VALUE!</x:v>
      </x:c>
      <x:c r="CY19" s="2355" t="str">
        <x:f t="shared" si="83"/>
        <x:v>#VALUE!</x:v>
      </x:c>
      <x:c r="CZ19" s="2355" t="str">
        <x:f t="shared" si="84"/>
        <x:v>#VALUE!</x:v>
      </x:c>
      <x:c r="DA19" s="2356" t="str">
        <x:f t="shared" si="85"/>
        <x:v>#VALUE!</x:v>
      </x:c>
      <x:c r="DB19" s="2348"/>
      <x:c r="DC19" s="2348"/>
      <x:c r="DD19" s="2357" t="str">
        <x:v>#VALUE!</x:v>
      </x:c>
      <x:c r="DE19" s="2357"/>
      <x:c r="DF19" s="2358"/>
      <x:c r="DG19" s="1354"/>
      <x:c r="DH19" s="1588"/>
      <x:c r="DI19" s="1313"/>
      <x:c r="DJ19" s="2359"/>
      <x:c r="DK19" s="1588"/>
      <x:c r="DL19" s="2360"/>
      <x:c r="DM19" s="2360"/>
      <x:c r="DN19" s="2361"/>
      <x:c r="DO19" s="1588"/>
      <x:c r="DP19" s="1379"/>
      <x:c r="DQ19" s="1588"/>
      <x:c r="DR19" s="1588"/>
      <x:c r="DS19" s="1588"/>
      <x:c r="DT19" s="1588"/>
      <x:c r="DU19" s="1588"/>
      <x:c r="DV19" s="1379"/>
      <x:c r="DW19" s="2362"/>
    </x:row>
    <x:row r="20" ht="14.100000381469727" customHeight="1">
      <x:c r="A20" s="861" t="str">
        <x:v>5 Port</x:v>
      </x:c>
      <x:c r="B20" s="3334" t="n">
        <x:v>15.85</x:v>
      </x:c>
      <x:c r="C20" s="3335"/>
      <x:c r="D20" s="862" t="n">
        <x:v>0</x:v>
      </x:c>
      <x:c r="E20" s="3357" t="n">
        <x:v>0</x:v>
      </x:c>
      <x:c r="F20" s="3357"/>
      <x:c r="G20" s="3357"/>
      <x:c r="H20" s="3357"/>
      <x:c r="I20" s="858" t="n">
        <x:v>0</x:v>
      </x:c>
      <x:c r="J20" s="863" t="n">
        <x:v>0</x:v>
      </x:c>
      <x:c r="K20" s="864" t="n">
        <x:v>0</x:v>
      </x:c>
      <x:c r="L20" s="3295" t="n">
        <x:v>0</x:v>
      </x:c>
      <x:c r="M20" s="3296"/>
      <x:c r="N20" s="2363" t="n">
        <x:f t="shared" si="0"/>
        <x:v>0</x:v>
      </x:c>
      <x:c r="O20" s="865" t="str">
        <x:v>N/A</x:v>
      </x:c>
      <x:c r="P20" s="2337" t="str">
        <x:f t="shared" si="88"/>
        <x:v>N/A</x:v>
      </x:c>
      <x:c r="Q20" s="3299" t="str">
        <x:f t="shared" si="1"/>
        <x:v>N/A</x:v>
      </x:c>
      <x:c r="R20" s="3300"/>
      <x:c r="S20" s="2338" t="str">
        <x:f t="shared" si="2"/>
        <x:v>#VALUE!</x:v>
      </x:c>
      <x:c r="T20" s="859" t="str">
        <x:f t="shared" si="3"/>
        <x:v>#VALUE!</x:v>
      </x:c>
      <x:c r="U20" s="859" t="str">
        <x:f t="shared" si="4"/>
        <x:v>#VALUE!</x:v>
      </x:c>
      <x:c r="V20" s="860" t="str">
        <x:f t="shared" si="5"/>
        <x:v>#VALUE!</x:v>
      </x:c>
      <x:c r="W20" s="2234" t="n">
        <x:v>0</x:v>
      </x:c>
      <x:c r="X20" s="1354" t="n">
        <x:f t="shared" si="6"/>
        <x:v>1</x:v>
      </x:c>
      <x:c r="Y20" s="2339" t="str">
        <x:f t="shared" si="86"/>
        <x:v>#VALUE!</x:v>
      </x:c>
      <x:c r="Z20" s="2340" t="str">
        <x:f t="shared" si="87"/>
        <x:v>#VALUE!</x:v>
      </x:c>
      <x:c r="AA20" s="2341" t="str">
        <x:f t="shared" si="7"/>
        <x:v>#VALUE!</x:v>
      </x:c>
      <x:c r="AB20" s="2342" t="str">
        <x:f t="shared" si="8"/>
        <x:v>#VALUE!</x:v>
      </x:c>
      <x:c r="AC20" s="2343" t="n">
        <x:f t="shared" si="9"/>
        <x:v>341.0957</x:v>
      </x:c>
      <x:c r="AD20" s="2343" t="n">
        <x:f t="shared" si="10"/>
        <x:v>0</x:v>
      </x:c>
      <x:c r="AE20" s="2344" t="n">
        <x:f t="shared" si="11"/>
        <x:v>0</x:v>
      </x:c>
      <x:c r="AF20" s="2342" t="str">
        <x:f t="shared" si="12"/>
        <x:v>#VALUE!</x:v>
      </x:c>
      <x:c r="AG20" s="2345" t="str">
        <x:f t="shared" si="13"/>
        <x:v>#VALUE!</x:v>
      </x:c>
      <x:c r="AH20" s="2342" t="str">
        <x:f t="shared" si="14"/>
        <x:v>#VALUE!</x:v>
      </x:c>
      <x:c r="AI20" s="2342" t="str">
        <x:f t="shared" si="15"/>
        <x:v>#VALUE!</x:v>
      </x:c>
      <x:c r="AJ20" s="2342" t="n">
        <x:f t="shared" si="16"/>
        <x:v>0</x:v>
      </x:c>
      <x:c r="AK20" s="2346" t="str">
        <x:f t="shared" si="17"/>
        <x:v>#VALUE!</x:v>
      </x:c>
      <x:c r="AL20" s="2342" t="str">
        <x:f t="shared" si="18"/>
        <x:v>#VALUE!</x:v>
      </x:c>
      <x:c r="AM20" s="2345" t="str">
        <x:f t="shared" si="19"/>
        <x:v>#VALUE!</x:v>
      </x:c>
      <x:c r="AN20" s="2347" t="str">
        <x:f t="shared" si="20"/>
        <x:v>#VALUE!</x:v>
      </x:c>
      <x:c r="AO20" s="2342" t="str">
        <x:f t="shared" si="21"/>
        <x:v>#VALUE!</x:v>
      </x:c>
      <x:c r="AP20" s="2348" t="str">
        <x:f t="shared" si="22"/>
        <x:v>#VALUE!</x:v>
      </x:c>
      <x:c r="AQ20" s="2349" t="n">
        <x:f t="shared" si="23"/>
        <x:v>2</x:v>
      </x:c>
      <x:c r="AR20" s="2342" t="str">
        <x:f t="shared" si="24"/>
        <x:v>#VALUE!</x:v>
      </x:c>
      <x:c r="AS20" s="2342" t="str">
        <x:f t="shared" si="25"/>
        <x:v>#VALUE!</x:v>
      </x:c>
      <x:c r="AT20" s="2350" t="str">
        <x:f t="shared" si="26"/>
        <x:v>#VALUE!</x:v>
      </x:c>
      <x:c r="AU20" s="2342" t="str">
        <x:f t="shared" si="27"/>
        <x:v>#VALUE!</x:v>
      </x:c>
      <x:c r="AV20" s="2348" t="str">
        <x:f t="shared" si="28"/>
        <x:v>#VALUE!</x:v>
      </x:c>
      <x:c r="AW20" s="1354" t="str">
        <x:f t="shared" si="29"/>
        <x:v>#VALUE!</x:v>
      </x:c>
      <x:c r="AX20" s="2343" t="str">
        <x:f t="shared" si="30"/>
        <x:v>#VALUE!</x:v>
      </x:c>
      <x:c r="AY20" s="2343" t="str">
        <x:f t="shared" si="31"/>
        <x:v>#VALUE!</x:v>
      </x:c>
      <x:c r="AZ20" s="2344" t="str">
        <x:f t="shared" si="32"/>
        <x:v>#VALUE!</x:v>
      </x:c>
      <x:c r="BA20" s="2342" t="str">
        <x:f t="shared" si="33"/>
        <x:v>#VALUE!</x:v>
      </x:c>
      <x:c r="BB20" s="2345" t="str">
        <x:f t="shared" si="34"/>
        <x:v>#VALUE!</x:v>
      </x:c>
      <x:c r="BC20" s="2342" t="str">
        <x:f t="shared" si="35"/>
        <x:v>#VALUE!</x:v>
      </x:c>
      <x:c r="BD20" s="2342" t="str">
        <x:f t="shared" si="36"/>
        <x:v>#VALUE!</x:v>
      </x:c>
      <x:c r="BE20" s="2342" t="n">
        <x:f t="shared" si="37"/>
        <x:v>0</x:v>
      </x:c>
      <x:c r="BF20" s="2346" t="str">
        <x:f t="shared" si="38"/>
        <x:v>#VALUE!</x:v>
      </x:c>
      <x:c r="BG20" s="2342" t="str">
        <x:f t="shared" si="39"/>
        <x:v>#VALUE!</x:v>
      </x:c>
      <x:c r="BH20" s="2345" t="str">
        <x:f t="shared" si="40"/>
        <x:v>#VALUE!</x:v>
      </x:c>
      <x:c r="BI20" s="2348" t="str">
        <x:f t="shared" si="41"/>
        <x:v>#VALUE!</x:v>
      </x:c>
      <x:c r="BJ20" s="2342" t="str">
        <x:f t="shared" si="42"/>
        <x:v>#VALUE!</x:v>
      </x:c>
      <x:c r="BK20" s="2348" t="str">
        <x:f t="shared" si="43"/>
        <x:v>#VALUE!</x:v>
      </x:c>
      <x:c r="BL20" s="2349" t="str">
        <x:f t="shared" si="44"/>
        <x:v>#VALUE!</x:v>
      </x:c>
      <x:c r="BM20" s="2342" t="str">
        <x:f t="shared" si="45"/>
        <x:v>#VALUE!</x:v>
      </x:c>
      <x:c r="BN20" s="2342" t="str">
        <x:f t="shared" si="46"/>
        <x:v>#VALUE!</x:v>
      </x:c>
      <x:c r="BO20" s="2350" t="str">
        <x:f t="shared" si="47"/>
        <x:v>#VALUE!</x:v>
      </x:c>
      <x:c r="BP20" s="2342" t="str">
        <x:f t="shared" si="48"/>
        <x:v>#VALUE!</x:v>
      </x:c>
      <x:c r="BQ20" s="2348" t="str">
        <x:f t="shared" si="49"/>
        <x:v>#VALUE!</x:v>
      </x:c>
      <x:c r="BR20" s="1354" t="str">
        <x:f t="shared" si="50"/>
        <x:v>#VALUE!</x:v>
      </x:c>
      <x:c r="BS20" s="2343" t="str">
        <x:f t="shared" si="51"/>
        <x:v>#VALUE!</x:v>
      </x:c>
      <x:c r="BT20" s="2343" t="str">
        <x:f t="shared" si="52"/>
        <x:v>#VALUE!</x:v>
      </x:c>
      <x:c r="BU20" s="2344" t="str">
        <x:f t="shared" si="53"/>
        <x:v>#VALUE!</x:v>
      </x:c>
      <x:c r="BV20" s="2342" t="str">
        <x:f t="shared" si="54"/>
        <x:v>#VALUE!</x:v>
      </x:c>
      <x:c r="BW20" s="2345" t="str">
        <x:f t="shared" si="55"/>
        <x:v>#VALUE!</x:v>
      </x:c>
      <x:c r="BX20" s="2342" t="str">
        <x:f t="shared" si="56"/>
        <x:v>#VALUE!</x:v>
      </x:c>
      <x:c r="BY20" s="2342" t="str">
        <x:f t="shared" si="57"/>
        <x:v>#VALUE!</x:v>
      </x:c>
      <x:c r="BZ20" s="2342" t="n">
        <x:f t="shared" si="58"/>
        <x:v>0</x:v>
      </x:c>
      <x:c r="CA20" s="2342" t="str">
        <x:f t="shared" si="59"/>
        <x:v>#VALUE!</x:v>
      </x:c>
      <x:c r="CB20" s="2342" t="str">
        <x:f t="shared" si="60"/>
        <x:v>#VALUE!</x:v>
      </x:c>
      <x:c r="CC20" s="2351" t="str">
        <x:f t="shared" si="61"/>
        <x:v>#VALUE!</x:v>
      </x:c>
      <x:c r="CD20" s="2352" t="str">
        <x:f t="shared" si="62"/>
        <x:v>#VALUE!</x:v>
      </x:c>
      <x:c r="CE20" s="2342" t="str">
        <x:f t="shared" si="63"/>
        <x:v>#VALUE!</x:v>
      </x:c>
      <x:c r="CF20" s="2348" t="str">
        <x:f t="shared" si="64"/>
        <x:v>#VALUE!</x:v>
      </x:c>
      <x:c r="CG20" s="2353" t="str">
        <x:f t="shared" si="65"/>
        <x:v>#VALUE!</x:v>
      </x:c>
      <x:c r="CH20" s="2342" t="str">
        <x:f t="shared" si="66"/>
        <x:v>#VALUE!</x:v>
      </x:c>
      <x:c r="CI20" s="2342" t="str">
        <x:f t="shared" si="67"/>
        <x:v>#VALUE!</x:v>
      </x:c>
      <x:c r="CJ20" s="2350" t="str">
        <x:f t="shared" si="68"/>
        <x:v>#VALUE!</x:v>
      </x:c>
      <x:c r="CK20" s="2342" t="str">
        <x:f t="shared" si="69"/>
        <x:v>#VALUE!</x:v>
      </x:c>
      <x:c r="CL20" s="2348" t="str">
        <x:f t="shared" si="70"/>
        <x:v>#VALUE!</x:v>
      </x:c>
      <x:c r="CM20" s="1354" t="str">
        <x:f t="shared" si="71"/>
        <x:v>#VALUE!</x:v>
      </x:c>
      <x:c r="CN20" s="2343" t="str">
        <x:f t="shared" si="72"/>
        <x:v>#VALUE!</x:v>
      </x:c>
      <x:c r="CO20" s="2343" t="str">
        <x:f t="shared" si="73"/>
        <x:v>#VALUE!</x:v>
      </x:c>
      <x:c r="CP20" s="2344" t="str">
        <x:f t="shared" si="74"/>
        <x:v>#VALUE!</x:v>
      </x:c>
      <x:c r="CQ20" s="2342" t="str">
        <x:f t="shared" si="75"/>
        <x:v>#VALUE!</x:v>
      </x:c>
      <x:c r="CR20" s="2345" t="str">
        <x:f t="shared" si="76"/>
        <x:v>#VALUE!</x:v>
      </x:c>
      <x:c r="CS20" s="2342" t="str">
        <x:f t="shared" si="77"/>
        <x:v>#VALUE!</x:v>
      </x:c>
      <x:c r="CT20" s="2342" t="str">
        <x:f t="shared" si="78"/>
        <x:v>#VALUE!</x:v>
      </x:c>
      <x:c r="CU20" s="2348" t="str">
        <x:f t="shared" si="79"/>
        <x:v>#VALUE!</x:v>
      </x:c>
      <x:c r="CV20" s="2342" t="str">
        <x:f t="shared" si="80"/>
        <x:v>#VALUE!</x:v>
      </x:c>
      <x:c r="CW20" s="2342" t="str">
        <x:f t="shared" si="81"/>
        <x:v>#VALUE!</x:v>
      </x:c>
      <x:c r="CX20" s="2354" t="str">
        <x:f t="shared" si="82"/>
        <x:v>#VALUE!</x:v>
      </x:c>
      <x:c r="CY20" s="2355" t="str">
        <x:f t="shared" si="83"/>
        <x:v>#VALUE!</x:v>
      </x:c>
      <x:c r="CZ20" s="2355" t="str">
        <x:f t="shared" si="84"/>
        <x:v>#VALUE!</x:v>
      </x:c>
      <x:c r="DA20" s="2356" t="str">
        <x:f t="shared" si="85"/>
        <x:v>#VALUE!</x:v>
      </x:c>
      <x:c r="DB20" s="339"/>
      <x:c r="DC20" s="339"/>
      <x:c r="DD20" s="2364"/>
      <x:c r="DE20" s="2364"/>
      <x:c r="DF20" s="2358"/>
      <x:c r="DG20" s="1354"/>
      <x:c r="DH20" s="1588"/>
      <x:c r="DI20" s="1313"/>
      <x:c r="DJ20" s="2359"/>
      <x:c r="DK20" s="1588"/>
      <x:c r="DL20" s="2360"/>
      <x:c r="DM20" s="2360"/>
      <x:c r="DN20" s="2361"/>
      <x:c r="DO20" s="1588"/>
      <x:c r="DP20" s="1379"/>
      <x:c r="DQ20" s="1588"/>
      <x:c r="DR20" s="1588"/>
      <x:c r="DS20" s="1588"/>
      <x:c r="DT20" s="1588"/>
      <x:c r="DU20" s="1588"/>
      <x:c r="DV20" s="1379"/>
      <x:c r="DW20" s="2362"/>
    </x:row>
    <x:row r="21" ht="14.100000381469727" customHeight="1">
      <x:c r="A21" s="861" t="str">
        <x:v>5 Stbd.</x:v>
      </x:c>
      <x:c r="B21" s="3334" t="n">
        <x:v>15.85</x:v>
      </x:c>
      <x:c r="C21" s="3335"/>
      <x:c r="D21" s="862" t="n">
        <x:v>0</x:v>
      </x:c>
      <x:c r="E21" s="3357" t="n">
        <x:v>0</x:v>
      </x:c>
      <x:c r="F21" s="3357"/>
      <x:c r="G21" s="3357"/>
      <x:c r="H21" s="3357"/>
      <x:c r="I21" s="858" t="n">
        <x:v>0</x:v>
      </x:c>
      <x:c r="J21" s="863" t="n">
        <x:v>0</x:v>
      </x:c>
      <x:c r="K21" s="864" t="n">
        <x:v>0</x:v>
      </x:c>
      <x:c r="L21" s="3295" t="n">
        <x:v>0</x:v>
      </x:c>
      <x:c r="M21" s="3296"/>
      <x:c r="N21" s="2363" t="n">
        <x:f t="shared" si="0"/>
        <x:v>0</x:v>
      </x:c>
      <x:c r="O21" s="865" t="str">
        <x:v>N/A</x:v>
      </x:c>
      <x:c r="P21" s="2337" t="str">
        <x:f t="shared" si="88"/>
        <x:v>N/A</x:v>
      </x:c>
      <x:c r="Q21" s="3299" t="str">
        <x:f t="shared" si="1"/>
        <x:v>N/A</x:v>
      </x:c>
      <x:c r="R21" s="3300"/>
      <x:c r="S21" s="2338" t="str">
        <x:f t="shared" si="2"/>
        <x:v>#VALUE!</x:v>
      </x:c>
      <x:c r="T21" s="859" t="str">
        <x:f t="shared" si="3"/>
        <x:v>#VALUE!</x:v>
      </x:c>
      <x:c r="U21" s="859" t="str">
        <x:f t="shared" si="4"/>
        <x:v>#VALUE!</x:v>
      </x:c>
      <x:c r="V21" s="860" t="str">
        <x:f t="shared" si="5"/>
        <x:v>#VALUE!</x:v>
      </x:c>
      <x:c r="W21" s="2234" t="n">
        <x:v>0</x:v>
      </x:c>
      <x:c r="X21" s="1354" t="n">
        <x:f t="shared" si="6"/>
        <x:v>1</x:v>
      </x:c>
      <x:c r="Y21" s="2339" t="str">
        <x:f t="shared" si="86"/>
        <x:v>#VALUE!</x:v>
      </x:c>
      <x:c r="Z21" s="2340" t="str">
        <x:f t="shared" si="87"/>
        <x:v>#VALUE!</x:v>
      </x:c>
      <x:c r="AA21" s="2341" t="str">
        <x:f t="shared" si="7"/>
        <x:v>#VALUE!</x:v>
      </x:c>
      <x:c r="AB21" s="2342" t="str">
        <x:f t="shared" si="8"/>
        <x:v>#VALUE!</x:v>
      </x:c>
      <x:c r="AC21" s="2343" t="n">
        <x:f t="shared" si="9"/>
        <x:v>341.0957</x:v>
      </x:c>
      <x:c r="AD21" s="2343" t="n">
        <x:f t="shared" si="10"/>
        <x:v>0</x:v>
      </x:c>
      <x:c r="AE21" s="2344" t="n">
        <x:f t="shared" si="11"/>
        <x:v>0</x:v>
      </x:c>
      <x:c r="AF21" s="2342" t="str">
        <x:f t="shared" si="12"/>
        <x:v>#VALUE!</x:v>
      </x:c>
      <x:c r="AG21" s="2345" t="str">
        <x:f t="shared" si="13"/>
        <x:v>#VALUE!</x:v>
      </x:c>
      <x:c r="AH21" s="2342" t="str">
        <x:f t="shared" si="14"/>
        <x:v>#VALUE!</x:v>
      </x:c>
      <x:c r="AI21" s="2342" t="str">
        <x:f t="shared" si="15"/>
        <x:v>#VALUE!</x:v>
      </x:c>
      <x:c r="AJ21" s="2342" t="n">
        <x:f t="shared" si="16"/>
        <x:v>0</x:v>
      </x:c>
      <x:c r="AK21" s="2346" t="str">
        <x:f t="shared" si="17"/>
        <x:v>#VALUE!</x:v>
      </x:c>
      <x:c r="AL21" s="2342" t="str">
        <x:f t="shared" si="18"/>
        <x:v>#VALUE!</x:v>
      </x:c>
      <x:c r="AM21" s="2345" t="str">
        <x:f t="shared" si="19"/>
        <x:v>#VALUE!</x:v>
      </x:c>
      <x:c r="AN21" s="2347" t="str">
        <x:f t="shared" si="20"/>
        <x:v>#VALUE!</x:v>
      </x:c>
      <x:c r="AO21" s="2342" t="str">
        <x:f t="shared" si="21"/>
        <x:v>#VALUE!</x:v>
      </x:c>
      <x:c r="AP21" s="2348" t="str">
        <x:f t="shared" si="22"/>
        <x:v>#VALUE!</x:v>
      </x:c>
      <x:c r="AQ21" s="2349" t="n">
        <x:f t="shared" si="23"/>
        <x:v>2</x:v>
      </x:c>
      <x:c r="AR21" s="2342" t="str">
        <x:f t="shared" si="24"/>
        <x:v>#VALUE!</x:v>
      </x:c>
      <x:c r="AS21" s="2342" t="str">
        <x:f t="shared" si="25"/>
        <x:v>#VALUE!</x:v>
      </x:c>
      <x:c r="AT21" s="2350" t="str">
        <x:f t="shared" si="26"/>
        <x:v>#VALUE!</x:v>
      </x:c>
      <x:c r="AU21" s="2342" t="str">
        <x:f t="shared" si="27"/>
        <x:v>#VALUE!</x:v>
      </x:c>
      <x:c r="AV21" s="2348" t="str">
        <x:f t="shared" si="28"/>
        <x:v>#VALUE!</x:v>
      </x:c>
      <x:c r="AW21" s="1354" t="str">
        <x:f t="shared" si="29"/>
        <x:v>#VALUE!</x:v>
      </x:c>
      <x:c r="AX21" s="2343" t="str">
        <x:f t="shared" si="30"/>
        <x:v>#VALUE!</x:v>
      </x:c>
      <x:c r="AY21" s="2343" t="str">
        <x:f t="shared" si="31"/>
        <x:v>#VALUE!</x:v>
      </x:c>
      <x:c r="AZ21" s="2344" t="str">
        <x:f t="shared" si="32"/>
        <x:v>#VALUE!</x:v>
      </x:c>
      <x:c r="BA21" s="2342" t="str">
        <x:f t="shared" si="33"/>
        <x:v>#VALUE!</x:v>
      </x:c>
      <x:c r="BB21" s="2345" t="str">
        <x:f t="shared" si="34"/>
        <x:v>#VALUE!</x:v>
      </x:c>
      <x:c r="BC21" s="2342" t="str">
        <x:f t="shared" si="35"/>
        <x:v>#VALUE!</x:v>
      </x:c>
      <x:c r="BD21" s="2342" t="str">
        <x:f t="shared" si="36"/>
        <x:v>#VALUE!</x:v>
      </x:c>
      <x:c r="BE21" s="2342" t="n">
        <x:f t="shared" si="37"/>
        <x:v>0</x:v>
      </x:c>
      <x:c r="BF21" s="2346" t="str">
        <x:f t="shared" si="38"/>
        <x:v>#VALUE!</x:v>
      </x:c>
      <x:c r="BG21" s="2342" t="str">
        <x:f t="shared" si="39"/>
        <x:v>#VALUE!</x:v>
      </x:c>
      <x:c r="BH21" s="2345" t="str">
        <x:f t="shared" si="40"/>
        <x:v>#VALUE!</x:v>
      </x:c>
      <x:c r="BI21" s="2348" t="str">
        <x:f t="shared" si="41"/>
        <x:v>#VALUE!</x:v>
      </x:c>
      <x:c r="BJ21" s="2342" t="str">
        <x:f t="shared" si="42"/>
        <x:v>#VALUE!</x:v>
      </x:c>
      <x:c r="BK21" s="2348" t="str">
        <x:f t="shared" si="43"/>
        <x:v>#VALUE!</x:v>
      </x:c>
      <x:c r="BL21" s="2349" t="str">
        <x:f t="shared" si="44"/>
        <x:v>#VALUE!</x:v>
      </x:c>
      <x:c r="BM21" s="2342" t="str">
        <x:f t="shared" si="45"/>
        <x:v>#VALUE!</x:v>
      </x:c>
      <x:c r="BN21" s="2342" t="str">
        <x:f t="shared" si="46"/>
        <x:v>#VALUE!</x:v>
      </x:c>
      <x:c r="BO21" s="2350" t="str">
        <x:f t="shared" si="47"/>
        <x:v>#VALUE!</x:v>
      </x:c>
      <x:c r="BP21" s="2342" t="str">
        <x:f t="shared" si="48"/>
        <x:v>#VALUE!</x:v>
      </x:c>
      <x:c r="BQ21" s="2348" t="str">
        <x:f t="shared" si="49"/>
        <x:v>#VALUE!</x:v>
      </x:c>
      <x:c r="BR21" s="1354" t="str">
        <x:f t="shared" si="50"/>
        <x:v>#VALUE!</x:v>
      </x:c>
      <x:c r="BS21" s="2343" t="str">
        <x:f t="shared" si="51"/>
        <x:v>#VALUE!</x:v>
      </x:c>
      <x:c r="BT21" s="2343" t="str">
        <x:f t="shared" si="52"/>
        <x:v>#VALUE!</x:v>
      </x:c>
      <x:c r="BU21" s="2344" t="str">
        <x:f t="shared" si="53"/>
        <x:v>#VALUE!</x:v>
      </x:c>
      <x:c r="BV21" s="2342" t="str">
        <x:f t="shared" si="54"/>
        <x:v>#VALUE!</x:v>
      </x:c>
      <x:c r="BW21" s="2345" t="str">
        <x:f t="shared" si="55"/>
        <x:v>#VALUE!</x:v>
      </x:c>
      <x:c r="BX21" s="2342" t="str">
        <x:f t="shared" si="56"/>
        <x:v>#VALUE!</x:v>
      </x:c>
      <x:c r="BY21" s="2342" t="str">
        <x:f t="shared" si="57"/>
        <x:v>#VALUE!</x:v>
      </x:c>
      <x:c r="BZ21" s="2342" t="n">
        <x:f t="shared" si="58"/>
        <x:v>0</x:v>
      </x:c>
      <x:c r="CA21" s="2342" t="str">
        <x:f t="shared" si="59"/>
        <x:v>#VALUE!</x:v>
      </x:c>
      <x:c r="CB21" s="2342" t="str">
        <x:f t="shared" si="60"/>
        <x:v>#VALUE!</x:v>
      </x:c>
      <x:c r="CC21" s="2351" t="str">
        <x:f t="shared" si="61"/>
        <x:v>#VALUE!</x:v>
      </x:c>
      <x:c r="CD21" s="2352" t="str">
        <x:f t="shared" si="62"/>
        <x:v>#VALUE!</x:v>
      </x:c>
      <x:c r="CE21" s="2342" t="str">
        <x:f t="shared" si="63"/>
        <x:v>#VALUE!</x:v>
      </x:c>
      <x:c r="CF21" s="2348" t="str">
        <x:f t="shared" si="64"/>
        <x:v>#VALUE!</x:v>
      </x:c>
      <x:c r="CG21" s="2353" t="str">
        <x:f t="shared" si="65"/>
        <x:v>#VALUE!</x:v>
      </x:c>
      <x:c r="CH21" s="2342" t="str">
        <x:f t="shared" si="66"/>
        <x:v>#VALUE!</x:v>
      </x:c>
      <x:c r="CI21" s="2342" t="str">
        <x:f t="shared" si="67"/>
        <x:v>#VALUE!</x:v>
      </x:c>
      <x:c r="CJ21" s="2350" t="str">
        <x:f t="shared" si="68"/>
        <x:v>#VALUE!</x:v>
      </x:c>
      <x:c r="CK21" s="2342" t="str">
        <x:f t="shared" si="69"/>
        <x:v>#VALUE!</x:v>
      </x:c>
      <x:c r="CL21" s="2348" t="str">
        <x:f t="shared" si="70"/>
        <x:v>#VALUE!</x:v>
      </x:c>
      <x:c r="CM21" s="1354" t="str">
        <x:f t="shared" si="71"/>
        <x:v>#VALUE!</x:v>
      </x:c>
      <x:c r="CN21" s="2343" t="str">
        <x:f t="shared" si="72"/>
        <x:v>#VALUE!</x:v>
      </x:c>
      <x:c r="CO21" s="2343" t="str">
        <x:f t="shared" si="73"/>
        <x:v>#VALUE!</x:v>
      </x:c>
      <x:c r="CP21" s="2344" t="str">
        <x:f t="shared" si="74"/>
        <x:v>#VALUE!</x:v>
      </x:c>
      <x:c r="CQ21" s="2342" t="str">
        <x:f t="shared" si="75"/>
        <x:v>#VALUE!</x:v>
      </x:c>
      <x:c r="CR21" s="2345" t="str">
        <x:f t="shared" si="76"/>
        <x:v>#VALUE!</x:v>
      </x:c>
      <x:c r="CS21" s="2342" t="str">
        <x:f t="shared" si="77"/>
        <x:v>#VALUE!</x:v>
      </x:c>
      <x:c r="CT21" s="2342" t="str">
        <x:f t="shared" si="78"/>
        <x:v>#VALUE!</x:v>
      </x:c>
      <x:c r="CU21" s="2348" t="str">
        <x:f t="shared" si="79"/>
        <x:v>#VALUE!</x:v>
      </x:c>
      <x:c r="CV21" s="2342" t="str">
        <x:f t="shared" si="80"/>
        <x:v>#VALUE!</x:v>
      </x:c>
      <x:c r="CW21" s="2342" t="str">
        <x:f t="shared" si="81"/>
        <x:v>#VALUE!</x:v>
      </x:c>
      <x:c r="CX21" s="2354" t="str">
        <x:f t="shared" si="82"/>
        <x:v>#VALUE!</x:v>
      </x:c>
      <x:c r="CY21" s="2355" t="str">
        <x:f t="shared" si="83"/>
        <x:v>#VALUE!</x:v>
      </x:c>
      <x:c r="CZ21" s="2355" t="str">
        <x:f t="shared" si="84"/>
        <x:v>#VALUE!</x:v>
      </x:c>
      <x:c r="DA21" s="2356" t="str">
        <x:f t="shared" si="85"/>
        <x:v>#VALUE!</x:v>
      </x:c>
      <x:c r="DB21" s="2348"/>
      <x:c r="DC21" s="2348"/>
      <x:c r="DD21" s="2357" t="str">
        <x:v>#VALUE!</x:v>
      </x:c>
      <x:c r="DE21" s="2357"/>
      <x:c r="DF21" s="2358"/>
      <x:c r="DG21" s="1354"/>
      <x:c r="DH21" s="1588"/>
      <x:c r="DI21" s="1313"/>
      <x:c r="DJ21" s="2359"/>
      <x:c r="DK21" s="1588"/>
      <x:c r="DL21" s="2360"/>
      <x:c r="DM21" s="2360"/>
      <x:c r="DN21" s="2361"/>
      <x:c r="DO21" s="1588"/>
      <x:c r="DP21" s="1379"/>
      <x:c r="DQ21" s="1588"/>
      <x:c r="DR21" s="1588"/>
      <x:c r="DS21" s="1588"/>
      <x:c r="DT21" s="1588"/>
      <x:c r="DU21" s="1588"/>
      <x:c r="DV21" s="1379"/>
      <x:c r="DW21" s="2362"/>
    </x:row>
    <x:row r="22" ht="14.100000381469727" customHeight="1">
      <x:c r="A22" s="861" t="str">
        <x:v>6 Port</x:v>
      </x:c>
      <x:c r="B22" s="3334" t="n">
        <x:v>15.85</x:v>
      </x:c>
      <x:c r="C22" s="3335"/>
      <x:c r="D22" s="862" t="n">
        <x:v>0</x:v>
      </x:c>
      <x:c r="E22" s="3357" t="n">
        <x:v>0</x:v>
      </x:c>
      <x:c r="F22" s="3357"/>
      <x:c r="G22" s="3357"/>
      <x:c r="H22" s="3357"/>
      <x:c r="I22" s="858" t="n">
        <x:v>0</x:v>
      </x:c>
      <x:c r="J22" s="863" t="n">
        <x:v>0</x:v>
      </x:c>
      <x:c r="K22" s="864" t="n">
        <x:v>0</x:v>
      </x:c>
      <x:c r="L22" s="3295" t="n">
        <x:v>0</x:v>
      </x:c>
      <x:c r="M22" s="3296"/>
      <x:c r="N22" s="2363" t="n">
        <x:f t="shared" si="0"/>
        <x:v>0</x:v>
      </x:c>
      <x:c r="O22" s="865" t="str">
        <x:v>N/A</x:v>
      </x:c>
      <x:c r="P22" s="2337" t="str">
        <x:f t="shared" si="88"/>
        <x:v>N/A</x:v>
      </x:c>
      <x:c r="Q22" s="3299" t="str">
        <x:f t="shared" si="1"/>
        <x:v>N/A</x:v>
      </x:c>
      <x:c r="R22" s="3300"/>
      <x:c r="S22" s="2338" t="str">
        <x:f t="shared" si="2"/>
        <x:v>#VALUE!</x:v>
      </x:c>
      <x:c r="T22" s="859" t="str">
        <x:f t="shared" si="3"/>
        <x:v>#VALUE!</x:v>
      </x:c>
      <x:c r="U22" s="859" t="str">
        <x:f t="shared" si="4"/>
        <x:v>#VALUE!</x:v>
      </x:c>
      <x:c r="V22" s="860" t="str">
        <x:f t="shared" si="5"/>
        <x:v>#VALUE!</x:v>
      </x:c>
      <x:c r="W22" s="2234" t="n">
        <x:v>0</x:v>
      </x:c>
      <x:c r="X22" s="1354" t="n">
        <x:f t="shared" si="6"/>
        <x:v>1</x:v>
      </x:c>
      <x:c r="Y22" s="2339" t="str">
        <x:f t="shared" si="86"/>
        <x:v>#VALUE!</x:v>
      </x:c>
      <x:c r="Z22" s="2340" t="str">
        <x:f t="shared" si="87"/>
        <x:v>#VALUE!</x:v>
      </x:c>
      <x:c r="AA22" s="2341" t="str">
        <x:f t="shared" si="7"/>
        <x:v>#VALUE!</x:v>
      </x:c>
      <x:c r="AB22" s="2342" t="str">
        <x:f t="shared" si="8"/>
        <x:v>#VALUE!</x:v>
      </x:c>
      <x:c r="AC22" s="2343" t="n">
        <x:f t="shared" si="9"/>
        <x:v>341.0957</x:v>
      </x:c>
      <x:c r="AD22" s="2343" t="n">
        <x:f t="shared" si="10"/>
        <x:v>0</x:v>
      </x:c>
      <x:c r="AE22" s="2344" t="n">
        <x:f t="shared" si="11"/>
        <x:v>0</x:v>
      </x:c>
      <x:c r="AF22" s="2342" t="str">
        <x:f t="shared" si="12"/>
        <x:v>#VALUE!</x:v>
      </x:c>
      <x:c r="AG22" s="2345" t="str">
        <x:f t="shared" si="13"/>
        <x:v>#VALUE!</x:v>
      </x:c>
      <x:c r="AH22" s="2342" t="str">
        <x:f t="shared" si="14"/>
        <x:v>#VALUE!</x:v>
      </x:c>
      <x:c r="AI22" s="2342" t="str">
        <x:f t="shared" si="15"/>
        <x:v>#VALUE!</x:v>
      </x:c>
      <x:c r="AJ22" s="2342" t="n">
        <x:f t="shared" si="16"/>
        <x:v>0</x:v>
      </x:c>
      <x:c r="AK22" s="2346" t="str">
        <x:f t="shared" si="17"/>
        <x:v>#VALUE!</x:v>
      </x:c>
      <x:c r="AL22" s="2342" t="str">
        <x:f t="shared" si="18"/>
        <x:v>#VALUE!</x:v>
      </x:c>
      <x:c r="AM22" s="2345" t="str">
        <x:f t="shared" si="19"/>
        <x:v>#VALUE!</x:v>
      </x:c>
      <x:c r="AN22" s="2347" t="str">
        <x:f t="shared" si="20"/>
        <x:v>#VALUE!</x:v>
      </x:c>
      <x:c r="AO22" s="2342" t="str">
        <x:f t="shared" si="21"/>
        <x:v>#VALUE!</x:v>
      </x:c>
      <x:c r="AP22" s="2348" t="str">
        <x:f t="shared" si="22"/>
        <x:v>#VALUE!</x:v>
      </x:c>
      <x:c r="AQ22" s="2349" t="n">
        <x:f t="shared" si="23"/>
        <x:v>2</x:v>
      </x:c>
      <x:c r="AR22" s="2342" t="str">
        <x:f t="shared" si="24"/>
        <x:v>#VALUE!</x:v>
      </x:c>
      <x:c r="AS22" s="2342" t="str">
        <x:f t="shared" si="25"/>
        <x:v>#VALUE!</x:v>
      </x:c>
      <x:c r="AT22" s="2350" t="str">
        <x:f t="shared" si="26"/>
        <x:v>#VALUE!</x:v>
      </x:c>
      <x:c r="AU22" s="2342" t="str">
        <x:f t="shared" si="27"/>
        <x:v>#VALUE!</x:v>
      </x:c>
      <x:c r="AV22" s="2348" t="str">
        <x:f t="shared" si="28"/>
        <x:v>#VALUE!</x:v>
      </x:c>
      <x:c r="AW22" s="1354" t="str">
        <x:f t="shared" si="29"/>
        <x:v>#VALUE!</x:v>
      </x:c>
      <x:c r="AX22" s="2343" t="str">
        <x:f t="shared" si="30"/>
        <x:v>#VALUE!</x:v>
      </x:c>
      <x:c r="AY22" s="2343" t="str">
        <x:f t="shared" si="31"/>
        <x:v>#VALUE!</x:v>
      </x:c>
      <x:c r="AZ22" s="2344" t="str">
        <x:f t="shared" si="32"/>
        <x:v>#VALUE!</x:v>
      </x:c>
      <x:c r="BA22" s="2342" t="str">
        <x:f t="shared" si="33"/>
        <x:v>#VALUE!</x:v>
      </x:c>
      <x:c r="BB22" s="2345" t="str">
        <x:f t="shared" si="34"/>
        <x:v>#VALUE!</x:v>
      </x:c>
      <x:c r="BC22" s="2342" t="str">
        <x:f t="shared" si="35"/>
        <x:v>#VALUE!</x:v>
      </x:c>
      <x:c r="BD22" s="2342" t="str">
        <x:f t="shared" si="36"/>
        <x:v>#VALUE!</x:v>
      </x:c>
      <x:c r="BE22" s="2342" t="n">
        <x:f t="shared" si="37"/>
        <x:v>0</x:v>
      </x:c>
      <x:c r="BF22" s="2346" t="str">
        <x:f t="shared" si="38"/>
        <x:v>#VALUE!</x:v>
      </x:c>
      <x:c r="BG22" s="2342" t="str">
        <x:f t="shared" si="39"/>
        <x:v>#VALUE!</x:v>
      </x:c>
      <x:c r="BH22" s="2345" t="str">
        <x:f t="shared" si="40"/>
        <x:v>#VALUE!</x:v>
      </x:c>
      <x:c r="BI22" s="2348" t="str">
        <x:f t="shared" si="41"/>
        <x:v>#VALUE!</x:v>
      </x:c>
      <x:c r="BJ22" s="2342" t="str">
        <x:f t="shared" si="42"/>
        <x:v>#VALUE!</x:v>
      </x:c>
      <x:c r="BK22" s="2348" t="str">
        <x:f t="shared" si="43"/>
        <x:v>#VALUE!</x:v>
      </x:c>
      <x:c r="BL22" s="2349" t="str">
        <x:f t="shared" si="44"/>
        <x:v>#VALUE!</x:v>
      </x:c>
      <x:c r="BM22" s="2342" t="str">
        <x:f t="shared" si="45"/>
        <x:v>#VALUE!</x:v>
      </x:c>
      <x:c r="BN22" s="2342" t="str">
        <x:f t="shared" si="46"/>
        <x:v>#VALUE!</x:v>
      </x:c>
      <x:c r="BO22" s="2350" t="str">
        <x:f t="shared" si="47"/>
        <x:v>#VALUE!</x:v>
      </x:c>
      <x:c r="BP22" s="2342" t="str">
        <x:f t="shared" si="48"/>
        <x:v>#VALUE!</x:v>
      </x:c>
      <x:c r="BQ22" s="2348" t="str">
        <x:f t="shared" si="49"/>
        <x:v>#VALUE!</x:v>
      </x:c>
      <x:c r="BR22" s="1354" t="str">
        <x:f t="shared" si="50"/>
        <x:v>#VALUE!</x:v>
      </x:c>
      <x:c r="BS22" s="2343" t="str">
        <x:f t="shared" si="51"/>
        <x:v>#VALUE!</x:v>
      </x:c>
      <x:c r="BT22" s="2343" t="str">
        <x:f t="shared" si="52"/>
        <x:v>#VALUE!</x:v>
      </x:c>
      <x:c r="BU22" s="2344" t="str">
        <x:f t="shared" si="53"/>
        <x:v>#VALUE!</x:v>
      </x:c>
      <x:c r="BV22" s="2342" t="str">
        <x:f t="shared" si="54"/>
        <x:v>#VALUE!</x:v>
      </x:c>
      <x:c r="BW22" s="2345" t="str">
        <x:f t="shared" si="55"/>
        <x:v>#VALUE!</x:v>
      </x:c>
      <x:c r="BX22" s="2342" t="str">
        <x:f t="shared" si="56"/>
        <x:v>#VALUE!</x:v>
      </x:c>
      <x:c r="BY22" s="2342" t="str">
        <x:f t="shared" si="57"/>
        <x:v>#VALUE!</x:v>
      </x:c>
      <x:c r="BZ22" s="2342" t="n">
        <x:f t="shared" si="58"/>
        <x:v>0</x:v>
      </x:c>
      <x:c r="CA22" s="2342" t="str">
        <x:f t="shared" si="59"/>
        <x:v>#VALUE!</x:v>
      </x:c>
      <x:c r="CB22" s="2342" t="str">
        <x:f t="shared" si="60"/>
        <x:v>#VALUE!</x:v>
      </x:c>
      <x:c r="CC22" s="2351" t="str">
        <x:f t="shared" si="61"/>
        <x:v>#VALUE!</x:v>
      </x:c>
      <x:c r="CD22" s="2352" t="str">
        <x:f t="shared" si="62"/>
        <x:v>#VALUE!</x:v>
      </x:c>
      <x:c r="CE22" s="2342" t="str">
        <x:f t="shared" si="63"/>
        <x:v>#VALUE!</x:v>
      </x:c>
      <x:c r="CF22" s="2348" t="str">
        <x:f t="shared" si="64"/>
        <x:v>#VALUE!</x:v>
      </x:c>
      <x:c r="CG22" s="2353" t="str">
        <x:f t="shared" si="65"/>
        <x:v>#VALUE!</x:v>
      </x:c>
      <x:c r="CH22" s="2342" t="str">
        <x:f t="shared" si="66"/>
        <x:v>#VALUE!</x:v>
      </x:c>
      <x:c r="CI22" s="2342" t="str">
        <x:f t="shared" si="67"/>
        <x:v>#VALUE!</x:v>
      </x:c>
      <x:c r="CJ22" s="2350" t="str">
        <x:f t="shared" si="68"/>
        <x:v>#VALUE!</x:v>
      </x:c>
      <x:c r="CK22" s="2342" t="str">
        <x:f t="shared" si="69"/>
        <x:v>#VALUE!</x:v>
      </x:c>
      <x:c r="CL22" s="2348" t="str">
        <x:f t="shared" si="70"/>
        <x:v>#VALUE!</x:v>
      </x:c>
      <x:c r="CM22" s="1354" t="str">
        <x:f t="shared" si="71"/>
        <x:v>#VALUE!</x:v>
      </x:c>
      <x:c r="CN22" s="2343" t="str">
        <x:f t="shared" si="72"/>
        <x:v>#VALUE!</x:v>
      </x:c>
      <x:c r="CO22" s="2343" t="str">
        <x:f t="shared" si="73"/>
        <x:v>#VALUE!</x:v>
      </x:c>
      <x:c r="CP22" s="2344" t="str">
        <x:f t="shared" si="74"/>
        <x:v>#VALUE!</x:v>
      </x:c>
      <x:c r="CQ22" s="2342" t="str">
        <x:f t="shared" si="75"/>
        <x:v>#VALUE!</x:v>
      </x:c>
      <x:c r="CR22" s="2345" t="str">
        <x:f t="shared" si="76"/>
        <x:v>#VALUE!</x:v>
      </x:c>
      <x:c r="CS22" s="2342" t="str">
        <x:f t="shared" si="77"/>
        <x:v>#VALUE!</x:v>
      </x:c>
      <x:c r="CT22" s="2342" t="str">
        <x:f t="shared" si="78"/>
        <x:v>#VALUE!</x:v>
      </x:c>
      <x:c r="CU22" s="2348" t="str">
        <x:f t="shared" si="79"/>
        <x:v>#VALUE!</x:v>
      </x:c>
      <x:c r="CV22" s="2342" t="str">
        <x:f t="shared" si="80"/>
        <x:v>#VALUE!</x:v>
      </x:c>
      <x:c r="CW22" s="2342" t="str">
        <x:f t="shared" si="81"/>
        <x:v>#VALUE!</x:v>
      </x:c>
      <x:c r="CX22" s="2354" t="str">
        <x:f t="shared" si="82"/>
        <x:v>#VALUE!</x:v>
      </x:c>
      <x:c r="CY22" s="2355" t="str">
        <x:f t="shared" si="83"/>
        <x:v>#VALUE!</x:v>
      </x:c>
      <x:c r="CZ22" s="2355" t="str">
        <x:f t="shared" si="84"/>
        <x:v>#VALUE!</x:v>
      </x:c>
      <x:c r="DA22" s="2356" t="str">
        <x:f t="shared" si="85"/>
        <x:v>#VALUE!</x:v>
      </x:c>
      <x:c r="DB22" s="2348"/>
      <x:c r="DC22" s="2348"/>
      <x:c r="DD22" s="2357" t="str">
        <x:v>#VALUE!</x:v>
      </x:c>
      <x:c r="DE22" s="2357"/>
      <x:c r="DF22" s="2358"/>
      <x:c r="DG22" s="1354"/>
      <x:c r="DH22" s="1588"/>
      <x:c r="DI22" s="1313"/>
      <x:c r="DJ22" s="2359"/>
      <x:c r="DK22" s="1588"/>
      <x:c r="DL22" s="2360"/>
      <x:c r="DM22" s="2360"/>
      <x:c r="DN22" s="2361"/>
      <x:c r="DO22" s="1588"/>
      <x:c r="DP22" s="1379"/>
      <x:c r="DQ22" s="1588"/>
      <x:c r="DR22" s="1588"/>
      <x:c r="DS22" s="1588"/>
      <x:c r="DT22" s="1588"/>
      <x:c r="DU22" s="1588"/>
      <x:c r="DV22" s="1379"/>
      <x:c r="DW22" s="2362"/>
    </x:row>
    <x:row r="23" ht="14.100000381469727" customHeight="1">
      <x:c r="A23" s="861" t="str">
        <x:v>6 Stbd.</x:v>
      </x:c>
      <x:c r="B23" s="3334" t="n">
        <x:v>15.85</x:v>
      </x:c>
      <x:c r="C23" s="3335"/>
      <x:c r="D23" s="862" t="n">
        <x:v>0</x:v>
      </x:c>
      <x:c r="E23" s="3357" t="n">
        <x:v>0</x:v>
      </x:c>
      <x:c r="F23" s="3357"/>
      <x:c r="G23" s="3357"/>
      <x:c r="H23" s="3357"/>
      <x:c r="I23" s="858" t="n">
        <x:v>0</x:v>
      </x:c>
      <x:c r="J23" s="863" t="n">
        <x:v>0</x:v>
      </x:c>
      <x:c r="K23" s="864" t="n">
        <x:v>0</x:v>
      </x:c>
      <x:c r="L23" s="3295" t="n">
        <x:v>0</x:v>
      </x:c>
      <x:c r="M23" s="3296"/>
      <x:c r="N23" s="2363" t="n">
        <x:f t="shared" si="0"/>
        <x:v>0</x:v>
      </x:c>
      <x:c r="O23" s="865" t="str">
        <x:v>N/A</x:v>
      </x:c>
      <x:c r="P23" s="2337" t="str">
        <x:f t="shared" si="88"/>
        <x:v>N/A</x:v>
      </x:c>
      <x:c r="Q23" s="3299" t="str">
        <x:f t="shared" si="1"/>
        <x:v>N/A</x:v>
      </x:c>
      <x:c r="R23" s="3300"/>
      <x:c r="S23" s="2338" t="str">
        <x:f t="shared" si="2"/>
        <x:v>#VALUE!</x:v>
      </x:c>
      <x:c r="T23" s="859" t="str">
        <x:f t="shared" si="3"/>
        <x:v>#VALUE!</x:v>
      </x:c>
      <x:c r="U23" s="859" t="str">
        <x:f t="shared" si="4"/>
        <x:v>#VALUE!</x:v>
      </x:c>
      <x:c r="V23" s="860" t="str">
        <x:f t="shared" si="5"/>
        <x:v>#VALUE!</x:v>
      </x:c>
      <x:c r="W23" s="2234" t="n">
        <x:v>0</x:v>
      </x:c>
      <x:c r="X23" s="1354" t="n">
        <x:f t="shared" si="6"/>
        <x:v>1</x:v>
      </x:c>
      <x:c r="Y23" s="2339" t="str">
        <x:f t="shared" si="86"/>
        <x:v>#VALUE!</x:v>
      </x:c>
      <x:c r="Z23" s="2340" t="str">
        <x:f t="shared" si="87"/>
        <x:v>#VALUE!</x:v>
      </x:c>
      <x:c r="AA23" s="2341" t="str">
        <x:f t="shared" si="7"/>
        <x:v>#VALUE!</x:v>
      </x:c>
      <x:c r="AB23" s="2342" t="str">
        <x:f t="shared" si="8"/>
        <x:v>#VALUE!</x:v>
      </x:c>
      <x:c r="AC23" s="2343" t="n">
        <x:f t="shared" si="9"/>
        <x:v>341.0957</x:v>
      </x:c>
      <x:c r="AD23" s="2343" t="n">
        <x:f t="shared" si="10"/>
        <x:v>0</x:v>
      </x:c>
      <x:c r="AE23" s="2344" t="n">
        <x:f t="shared" si="11"/>
        <x:v>0</x:v>
      </x:c>
      <x:c r="AF23" s="2342" t="str">
        <x:f t="shared" si="12"/>
        <x:v>#VALUE!</x:v>
      </x:c>
      <x:c r="AG23" s="2345" t="str">
        <x:f t="shared" si="13"/>
        <x:v>#VALUE!</x:v>
      </x:c>
      <x:c r="AH23" s="2342" t="str">
        <x:f t="shared" si="14"/>
        <x:v>#VALUE!</x:v>
      </x:c>
      <x:c r="AI23" s="2342" t="str">
        <x:f t="shared" si="15"/>
        <x:v>#VALUE!</x:v>
      </x:c>
      <x:c r="AJ23" s="2342" t="n">
        <x:f t="shared" si="16"/>
        <x:v>0</x:v>
      </x:c>
      <x:c r="AK23" s="2346" t="str">
        <x:f t="shared" si="17"/>
        <x:v>#VALUE!</x:v>
      </x:c>
      <x:c r="AL23" s="2342" t="str">
        <x:f t="shared" si="18"/>
        <x:v>#VALUE!</x:v>
      </x:c>
      <x:c r="AM23" s="2345" t="str">
        <x:f t="shared" si="19"/>
        <x:v>#VALUE!</x:v>
      </x:c>
      <x:c r="AN23" s="2347" t="str">
        <x:f t="shared" si="20"/>
        <x:v>#VALUE!</x:v>
      </x:c>
      <x:c r="AO23" s="2342" t="str">
        <x:f t="shared" si="21"/>
        <x:v>#VALUE!</x:v>
      </x:c>
      <x:c r="AP23" s="2348" t="str">
        <x:f t="shared" si="22"/>
        <x:v>#VALUE!</x:v>
      </x:c>
      <x:c r="AQ23" s="2349" t="n">
        <x:f t="shared" si="23"/>
        <x:v>2</x:v>
      </x:c>
      <x:c r="AR23" s="2342" t="str">
        <x:f t="shared" si="24"/>
        <x:v>#VALUE!</x:v>
      </x:c>
      <x:c r="AS23" s="2342" t="str">
        <x:f t="shared" si="25"/>
        <x:v>#VALUE!</x:v>
      </x:c>
      <x:c r="AT23" s="2350" t="str">
        <x:f t="shared" si="26"/>
        <x:v>#VALUE!</x:v>
      </x:c>
      <x:c r="AU23" s="2342" t="str">
        <x:f t="shared" si="27"/>
        <x:v>#VALUE!</x:v>
      </x:c>
      <x:c r="AV23" s="2348" t="str">
        <x:f t="shared" si="28"/>
        <x:v>#VALUE!</x:v>
      </x:c>
      <x:c r="AW23" s="1354" t="str">
        <x:f t="shared" si="29"/>
        <x:v>#VALUE!</x:v>
      </x:c>
      <x:c r="AX23" s="2343" t="str">
        <x:f t="shared" si="30"/>
        <x:v>#VALUE!</x:v>
      </x:c>
      <x:c r="AY23" s="2343" t="str">
        <x:f t="shared" si="31"/>
        <x:v>#VALUE!</x:v>
      </x:c>
      <x:c r="AZ23" s="2344" t="str">
        <x:f t="shared" si="32"/>
        <x:v>#VALUE!</x:v>
      </x:c>
      <x:c r="BA23" s="2342" t="str">
        <x:f t="shared" si="33"/>
        <x:v>#VALUE!</x:v>
      </x:c>
      <x:c r="BB23" s="2345" t="str">
        <x:f t="shared" si="34"/>
        <x:v>#VALUE!</x:v>
      </x:c>
      <x:c r="BC23" s="2342" t="str">
        <x:f t="shared" si="35"/>
        <x:v>#VALUE!</x:v>
      </x:c>
      <x:c r="BD23" s="2342" t="str">
        <x:f t="shared" si="36"/>
        <x:v>#VALUE!</x:v>
      </x:c>
      <x:c r="BE23" s="2342" t="n">
        <x:f t="shared" si="37"/>
        <x:v>0</x:v>
      </x:c>
      <x:c r="BF23" s="2346" t="str">
        <x:f t="shared" si="38"/>
        <x:v>#VALUE!</x:v>
      </x:c>
      <x:c r="BG23" s="2342" t="str">
        <x:f t="shared" si="39"/>
        <x:v>#VALUE!</x:v>
      </x:c>
      <x:c r="BH23" s="2345" t="str">
        <x:f t="shared" si="40"/>
        <x:v>#VALUE!</x:v>
      </x:c>
      <x:c r="BI23" s="2348" t="str">
        <x:f t="shared" si="41"/>
        <x:v>#VALUE!</x:v>
      </x:c>
      <x:c r="BJ23" s="2342" t="str">
        <x:f t="shared" si="42"/>
        <x:v>#VALUE!</x:v>
      </x:c>
      <x:c r="BK23" s="2348" t="str">
        <x:f t="shared" si="43"/>
        <x:v>#VALUE!</x:v>
      </x:c>
      <x:c r="BL23" s="2349" t="str">
        <x:f t="shared" si="44"/>
        <x:v>#VALUE!</x:v>
      </x:c>
      <x:c r="BM23" s="2342" t="str">
        <x:f t="shared" si="45"/>
        <x:v>#VALUE!</x:v>
      </x:c>
      <x:c r="BN23" s="2342" t="str">
        <x:f t="shared" si="46"/>
        <x:v>#VALUE!</x:v>
      </x:c>
      <x:c r="BO23" s="2350" t="str">
        <x:f t="shared" si="47"/>
        <x:v>#VALUE!</x:v>
      </x:c>
      <x:c r="BP23" s="2342" t="str">
        <x:f t="shared" si="48"/>
        <x:v>#VALUE!</x:v>
      </x:c>
      <x:c r="BQ23" s="2348" t="str">
        <x:f t="shared" si="49"/>
        <x:v>#VALUE!</x:v>
      </x:c>
      <x:c r="BR23" s="1354" t="str">
        <x:f t="shared" si="50"/>
        <x:v>#VALUE!</x:v>
      </x:c>
      <x:c r="BS23" s="2343" t="str">
        <x:f t="shared" si="51"/>
        <x:v>#VALUE!</x:v>
      </x:c>
      <x:c r="BT23" s="2343" t="str">
        <x:f t="shared" si="52"/>
        <x:v>#VALUE!</x:v>
      </x:c>
      <x:c r="BU23" s="2344" t="str">
        <x:f t="shared" si="53"/>
        <x:v>#VALUE!</x:v>
      </x:c>
      <x:c r="BV23" s="2342" t="str">
        <x:f t="shared" si="54"/>
        <x:v>#VALUE!</x:v>
      </x:c>
      <x:c r="BW23" s="2345" t="str">
        <x:f t="shared" si="55"/>
        <x:v>#VALUE!</x:v>
      </x:c>
      <x:c r="BX23" s="2342" t="str">
        <x:f t="shared" si="56"/>
        <x:v>#VALUE!</x:v>
      </x:c>
      <x:c r="BY23" s="2342" t="str">
        <x:f t="shared" si="57"/>
        <x:v>#VALUE!</x:v>
      </x:c>
      <x:c r="BZ23" s="2342" t="n">
        <x:f t="shared" si="58"/>
        <x:v>0</x:v>
      </x:c>
      <x:c r="CA23" s="2342" t="str">
        <x:f t="shared" si="59"/>
        <x:v>#VALUE!</x:v>
      </x:c>
      <x:c r="CB23" s="2342" t="str">
        <x:f t="shared" si="60"/>
        <x:v>#VALUE!</x:v>
      </x:c>
      <x:c r="CC23" s="2351" t="str">
        <x:f t="shared" si="61"/>
        <x:v>#VALUE!</x:v>
      </x:c>
      <x:c r="CD23" s="2352" t="str">
        <x:f t="shared" si="62"/>
        <x:v>#VALUE!</x:v>
      </x:c>
      <x:c r="CE23" s="2342" t="str">
        <x:f t="shared" si="63"/>
        <x:v>#VALUE!</x:v>
      </x:c>
      <x:c r="CF23" s="2348" t="str">
        <x:f t="shared" si="64"/>
        <x:v>#VALUE!</x:v>
      </x:c>
      <x:c r="CG23" s="2353" t="str">
        <x:f t="shared" si="65"/>
        <x:v>#VALUE!</x:v>
      </x:c>
      <x:c r="CH23" s="2342" t="str">
        <x:f t="shared" si="66"/>
        <x:v>#VALUE!</x:v>
      </x:c>
      <x:c r="CI23" s="2342" t="str">
        <x:f t="shared" si="67"/>
        <x:v>#VALUE!</x:v>
      </x:c>
      <x:c r="CJ23" s="2350" t="str">
        <x:f t="shared" si="68"/>
        <x:v>#VALUE!</x:v>
      </x:c>
      <x:c r="CK23" s="2342" t="str">
        <x:f t="shared" si="69"/>
        <x:v>#VALUE!</x:v>
      </x:c>
      <x:c r="CL23" s="2348" t="str">
        <x:f t="shared" si="70"/>
        <x:v>#VALUE!</x:v>
      </x:c>
      <x:c r="CM23" s="1354" t="str">
        <x:f t="shared" si="71"/>
        <x:v>#VALUE!</x:v>
      </x:c>
      <x:c r="CN23" s="2343" t="str">
        <x:f t="shared" si="72"/>
        <x:v>#VALUE!</x:v>
      </x:c>
      <x:c r="CO23" s="2343" t="str">
        <x:f t="shared" si="73"/>
        <x:v>#VALUE!</x:v>
      </x:c>
      <x:c r="CP23" s="2344" t="str">
        <x:f t="shared" si="74"/>
        <x:v>#VALUE!</x:v>
      </x:c>
      <x:c r="CQ23" s="2342" t="str">
        <x:f t="shared" si="75"/>
        <x:v>#VALUE!</x:v>
      </x:c>
      <x:c r="CR23" s="2345" t="str">
        <x:f t="shared" si="76"/>
        <x:v>#VALUE!</x:v>
      </x:c>
      <x:c r="CS23" s="2342" t="str">
        <x:f t="shared" si="77"/>
        <x:v>#VALUE!</x:v>
      </x:c>
      <x:c r="CT23" s="2342" t="str">
        <x:f t="shared" si="78"/>
        <x:v>#VALUE!</x:v>
      </x:c>
      <x:c r="CU23" s="2348" t="str">
        <x:f t="shared" si="79"/>
        <x:v>#VALUE!</x:v>
      </x:c>
      <x:c r="CV23" s="2342" t="str">
        <x:f t="shared" si="80"/>
        <x:v>#VALUE!</x:v>
      </x:c>
      <x:c r="CW23" s="2342" t="str">
        <x:f t="shared" si="81"/>
        <x:v>#VALUE!</x:v>
      </x:c>
      <x:c r="CX23" s="2354" t="str">
        <x:f t="shared" si="82"/>
        <x:v>#VALUE!</x:v>
      </x:c>
      <x:c r="CY23" s="2355" t="str">
        <x:f t="shared" si="83"/>
        <x:v>#VALUE!</x:v>
      </x:c>
      <x:c r="CZ23" s="2355" t="str">
        <x:f t="shared" si="84"/>
        <x:v>#VALUE!</x:v>
      </x:c>
      <x:c r="DA23" s="2356" t="str">
        <x:f t="shared" si="85"/>
        <x:v>#VALUE!</x:v>
      </x:c>
      <x:c r="DB23" s="339"/>
      <x:c r="DC23" s="339"/>
      <x:c r="DD23" s="2364"/>
      <x:c r="DE23" s="2364"/>
      <x:c r="DF23" s="2358"/>
      <x:c r="DG23" s="1354"/>
      <x:c r="DH23" s="1588"/>
      <x:c r="DI23" s="1313"/>
      <x:c r="DJ23" s="2359"/>
      <x:c r="DK23" s="1588"/>
      <x:c r="DL23" s="2360"/>
      <x:c r="DM23" s="2360"/>
      <x:c r="DN23" s="2361"/>
      <x:c r="DO23" s="1588"/>
      <x:c r="DP23" s="1379"/>
      <x:c r="DQ23" s="1588"/>
      <x:c r="DR23" s="1588"/>
      <x:c r="DS23" s="1588"/>
      <x:c r="DT23" s="1588"/>
      <x:c r="DU23" s="1588"/>
      <x:c r="DV23" s="1379"/>
      <x:c r="DW23" s="2362"/>
    </x:row>
    <x:row r="24" ht="14.100000381469727" customHeight="1">
      <x:c r="A24" s="861"/>
      <x:c r="B24" s="3334"/>
      <x:c r="C24" s="3335"/>
      <x:c r="D24" s="862"/>
      <x:c r="E24" s="3357"/>
      <x:c r="F24" s="3357"/>
      <x:c r="G24" s="3357"/>
      <x:c r="H24" s="3357"/>
      <x:c r="I24" s="858"/>
      <x:c r="J24" s="863"/>
      <x:c r="K24" s="864"/>
      <x:c r="L24" s="3295"/>
      <x:c r="M24" s="3296"/>
      <x:c r="N24" s="2363">
        <x:f t="shared" si="0"/>
      </x:c>
      <x:c r="O24" s="866"/>
      <x:c r="P24" s="2337"/>
      <x:c r="Q24" s="3299"/>
      <x:c r="R24" s="3300"/>
      <x:c r="S24" s="2338"/>
      <x:c r="T24" s="859"/>
      <x:c r="U24" s="859"/>
      <x:c r="V24" s="860"/>
      <x:c r="W24" s="2234"/>
      <x:c r="X24" s="1354"/>
      <x:c r="Y24" s="2339"/>
      <x:c r="Z24" s="2340"/>
      <x:c r="AA24" s="2341"/>
      <x:c r="AB24" s="2342"/>
      <x:c r="AC24" s="2343"/>
      <x:c r="AD24" s="2343"/>
      <x:c r="AE24" s="2344"/>
      <x:c r="AF24" s="2342"/>
      <x:c r="AG24" s="2345"/>
      <x:c r="AH24" s="2342"/>
      <x:c r="AI24" s="2342"/>
      <x:c r="AJ24" s="2342"/>
      <x:c r="AK24" s="2346"/>
      <x:c r="AL24" s="2342"/>
      <x:c r="AM24" s="2345"/>
      <x:c r="AN24" s="2347"/>
      <x:c r="AO24" s="2342"/>
      <x:c r="AP24" s="2348"/>
      <x:c r="AQ24" s="2349"/>
      <x:c r="AR24" s="2342"/>
      <x:c r="AS24" s="2342"/>
      <x:c r="AT24" s="2350"/>
      <x:c r="AU24" s="2342"/>
      <x:c r="AV24" s="2348"/>
      <x:c r="AW24" s="1354"/>
      <x:c r="AX24" s="2343"/>
      <x:c r="AY24" s="2343"/>
      <x:c r="AZ24" s="2344"/>
      <x:c r="BA24" s="2342"/>
      <x:c r="BB24" s="2345"/>
      <x:c r="BC24" s="2342"/>
      <x:c r="BD24" s="2342"/>
      <x:c r="BE24" s="2342"/>
      <x:c r="BF24" s="2346"/>
      <x:c r="BG24" s="2342"/>
      <x:c r="BH24" s="2345"/>
      <x:c r="BI24" s="2348"/>
      <x:c r="BJ24" s="2342"/>
      <x:c r="BK24" s="2348"/>
      <x:c r="BL24" s="2349"/>
      <x:c r="BM24" s="2342"/>
      <x:c r="BN24" s="2342"/>
      <x:c r="BO24" s="2350"/>
      <x:c r="BP24" s="2342"/>
      <x:c r="BQ24" s="2348"/>
      <x:c r="BR24" s="1354"/>
      <x:c r="BS24" s="2343"/>
      <x:c r="BT24" s="2343"/>
      <x:c r="BU24" s="2344"/>
      <x:c r="BV24" s="2342"/>
      <x:c r="BW24" s="2345"/>
      <x:c r="BX24" s="2342"/>
      <x:c r="BY24" s="2342"/>
      <x:c r="BZ24" s="2342"/>
      <x:c r="CA24" s="2342"/>
      <x:c r="CB24" s="2342"/>
      <x:c r="CC24" s="2351"/>
      <x:c r="CD24" s="2352"/>
      <x:c r="CE24" s="2342"/>
      <x:c r="CF24" s="2348"/>
      <x:c r="CG24" s="2353"/>
      <x:c r="CH24" s="2342"/>
      <x:c r="CI24" s="2342"/>
      <x:c r="CJ24" s="2350"/>
      <x:c r="CK24" s="2342"/>
      <x:c r="CL24" s="2348"/>
      <x:c r="CM24" s="1354"/>
      <x:c r="CN24" s="2343"/>
      <x:c r="CO24" s="2343"/>
      <x:c r="CP24" s="2344"/>
      <x:c r="CQ24" s="2342"/>
      <x:c r="CR24" s="2345"/>
      <x:c r="CS24" s="2342"/>
      <x:c r="CT24" s="2342"/>
      <x:c r="CU24" s="2348"/>
      <x:c r="CV24" s="2342"/>
      <x:c r="CW24" s="2342"/>
      <x:c r="CX24" s="2354"/>
      <x:c r="CY24" s="2355"/>
      <x:c r="CZ24" s="2355"/>
      <x:c r="DA24" s="2356"/>
      <x:c r="DB24" s="2348"/>
      <x:c r="DC24" s="2348"/>
      <x:c r="DD24" s="2357"/>
      <x:c r="DE24" s="2357"/>
      <x:c r="DF24" s="2358"/>
      <x:c r="DG24" s="1354"/>
      <x:c r="DH24" s="1588"/>
      <x:c r="DI24" s="1313"/>
      <x:c r="DJ24" s="2359"/>
      <x:c r="DK24" s="1588"/>
      <x:c r="DL24" s="2360"/>
      <x:c r="DM24" s="2360"/>
      <x:c r="DN24" s="2361"/>
      <x:c r="DO24" s="1588"/>
      <x:c r="DP24" s="1379"/>
      <x:c r="DQ24" s="1588"/>
      <x:c r="DR24" s="1588"/>
      <x:c r="DS24" s="1588"/>
      <x:c r="DT24" s="1588"/>
      <x:c r="DU24" s="1588"/>
      <x:c r="DV24" s="1379"/>
      <x:c r="DW24" s="2362"/>
    </x:row>
    <x:row r="25" ht="14.100000381469727" customHeight="1">
      <x:c r="A25" s="861"/>
      <x:c r="B25" s="3334"/>
      <x:c r="C25" s="3335"/>
      <x:c r="D25" s="862"/>
      <x:c r="E25" s="3357"/>
      <x:c r="F25" s="3357"/>
      <x:c r="G25" s="3357"/>
      <x:c r="H25" s="3357"/>
      <x:c r="I25" s="858"/>
      <x:c r="J25" s="863"/>
      <x:c r="K25" s="864"/>
      <x:c r="L25" s="3295"/>
      <x:c r="M25" s="3296"/>
      <x:c r="N25" s="2363">
        <x:f t="shared" si="0"/>
      </x:c>
      <x:c r="O25" s="866"/>
      <x:c r="P25" s="2337"/>
      <x:c r="Q25" s="3299"/>
      <x:c r="R25" s="3300"/>
      <x:c r="S25" s="2338"/>
      <x:c r="T25" s="859"/>
      <x:c r="U25" s="859"/>
      <x:c r="V25" s="860"/>
      <x:c r="W25" s="2234"/>
      <x:c r="X25" s="1354"/>
      <x:c r="Y25" s="2339"/>
      <x:c r="Z25" s="2340"/>
      <x:c r="AA25" s="2341"/>
      <x:c r="AB25" s="2342"/>
      <x:c r="AC25" s="2343"/>
      <x:c r="AD25" s="2343"/>
      <x:c r="AE25" s="2344"/>
      <x:c r="AF25" s="2342"/>
      <x:c r="AG25" s="2345"/>
      <x:c r="AH25" s="2342"/>
      <x:c r="AI25" s="2342"/>
      <x:c r="AJ25" s="2342"/>
      <x:c r="AK25" s="2346"/>
      <x:c r="AL25" s="2342"/>
      <x:c r="AM25" s="2345"/>
      <x:c r="AN25" s="2347"/>
      <x:c r="AO25" s="2342"/>
      <x:c r="AP25" s="2348"/>
      <x:c r="AQ25" s="2349"/>
      <x:c r="AR25" s="2342"/>
      <x:c r="AS25" s="2342"/>
      <x:c r="AT25" s="2350"/>
      <x:c r="AU25" s="2342"/>
      <x:c r="AV25" s="2348"/>
      <x:c r="AW25" s="1354"/>
      <x:c r="AX25" s="2343"/>
      <x:c r="AY25" s="2343"/>
      <x:c r="AZ25" s="2344"/>
      <x:c r="BA25" s="2342"/>
      <x:c r="BB25" s="2345"/>
      <x:c r="BC25" s="2342"/>
      <x:c r="BD25" s="2342"/>
      <x:c r="BE25" s="2342"/>
      <x:c r="BF25" s="2346"/>
      <x:c r="BG25" s="2342"/>
      <x:c r="BH25" s="2345"/>
      <x:c r="BI25" s="2348"/>
      <x:c r="BJ25" s="2342"/>
      <x:c r="BK25" s="2348"/>
      <x:c r="BL25" s="2349"/>
      <x:c r="BM25" s="2342"/>
      <x:c r="BN25" s="2342"/>
      <x:c r="BO25" s="2350"/>
      <x:c r="BP25" s="2342"/>
      <x:c r="BQ25" s="2348"/>
      <x:c r="BR25" s="1354"/>
      <x:c r="BS25" s="2343"/>
      <x:c r="BT25" s="2343"/>
      <x:c r="BU25" s="2344"/>
      <x:c r="BV25" s="2342"/>
      <x:c r="BW25" s="2345"/>
      <x:c r="BX25" s="2342"/>
      <x:c r="BY25" s="2342"/>
      <x:c r="BZ25" s="2342"/>
      <x:c r="CA25" s="2342"/>
      <x:c r="CB25" s="2342"/>
      <x:c r="CC25" s="2351"/>
      <x:c r="CD25" s="2352"/>
      <x:c r="CE25" s="2342"/>
      <x:c r="CF25" s="2348"/>
      <x:c r="CG25" s="2353"/>
      <x:c r="CH25" s="2342"/>
      <x:c r="CI25" s="2342"/>
      <x:c r="CJ25" s="2350"/>
      <x:c r="CK25" s="2342"/>
      <x:c r="CL25" s="2348"/>
      <x:c r="CM25" s="1354"/>
      <x:c r="CN25" s="2343"/>
      <x:c r="CO25" s="2343"/>
      <x:c r="CP25" s="2344"/>
      <x:c r="CQ25" s="2342"/>
      <x:c r="CR25" s="2345"/>
      <x:c r="CS25" s="2342"/>
      <x:c r="CT25" s="2342"/>
      <x:c r="CU25" s="2348"/>
      <x:c r="CV25" s="2342"/>
      <x:c r="CW25" s="2342"/>
      <x:c r="CX25" s="2354"/>
      <x:c r="CY25" s="2355"/>
      <x:c r="CZ25" s="2355"/>
      <x:c r="DA25" s="2356"/>
      <x:c r="DB25" s="2348"/>
      <x:c r="DC25" s="2348"/>
      <x:c r="DD25" s="2357"/>
      <x:c r="DE25" s="2357"/>
      <x:c r="DF25" s="2358"/>
      <x:c r="DG25" s="1354"/>
      <x:c r="DH25" s="1588"/>
      <x:c r="DI25" s="1313"/>
      <x:c r="DJ25" s="2359"/>
      <x:c r="DK25" s="1588"/>
      <x:c r="DL25" s="2360"/>
      <x:c r="DM25" s="2360"/>
      <x:c r="DN25" s="2361"/>
      <x:c r="DO25" s="1588"/>
      <x:c r="DP25" s="1379"/>
      <x:c r="DQ25" s="1588"/>
      <x:c r="DR25" s="1588"/>
      <x:c r="DS25" s="1588"/>
      <x:c r="DT25" s="1588"/>
      <x:c r="DU25" s="1588"/>
      <x:c r="DV25" s="1379"/>
      <x:c r="DW25" s="2362"/>
    </x:row>
    <x:row r="26" ht="14.100000381469727" customHeight="1">
      <x:c r="A26" s="861"/>
      <x:c r="B26" s="3334"/>
      <x:c r="C26" s="3335"/>
      <x:c r="D26" s="862"/>
      <x:c r="E26" s="3357"/>
      <x:c r="F26" s="3357"/>
      <x:c r="G26" s="3357"/>
      <x:c r="H26" s="3357"/>
      <x:c r="I26" s="858"/>
      <x:c r="J26" s="863"/>
      <x:c r="K26" s="864"/>
      <x:c r="L26" s="3295"/>
      <x:c r="M26" s="3296"/>
      <x:c r="N26" s="2363">
        <x:f t="shared" si="0"/>
      </x:c>
      <x:c r="O26" s="866"/>
      <x:c r="P26" s="2337">
        <x:f t="shared" si="88"/>
      </x:c>
      <x:c r="Q26" s="3299">
        <x:f t="shared" si="1"/>
      </x:c>
      <x:c r="R26" s="3300"/>
      <x:c r="S26" s="2338">
        <x:f t="shared" si="2"/>
      </x:c>
      <x:c r="T26" s="859">
        <x:f t="shared" si="3"/>
      </x:c>
      <x:c r="U26" s="859">
        <x:f t="shared" si="4"/>
      </x:c>
      <x:c r="V26" s="860">
        <x:f t="shared" si="5"/>
      </x:c>
      <x:c r="W26" s="2234" t="n">
        <x:v>0</x:v>
      </x:c>
      <x:c r="X26" s="1354" t="n">
        <x:f t="shared" si="6"/>
        <x:v>1</x:v>
      </x:c>
      <x:c r="Y26" s="2339" t="str">
        <x:f t="shared" si="86"/>
        <x:v>#VALUE!</x:v>
      </x:c>
      <x:c r="Z26" s="2340" t="n">
        <x:f t="shared" si="87"/>
        <x:v>-17.77777777777778</x:v>
      </x:c>
      <x:c r="AA26" s="2341" t="n">
        <x:f t="shared" si="7"/>
        <x:v>-0.028218694885361554</x:v>
      </x:c>
      <x:c r="AB26" s="2342" t="n">
        <x:f t="shared" si="8"/>
        <x:v>-0.007130593716254907</x:v>
      </x:c>
      <x:c r="AC26" s="2343" t="n">
        <x:f t="shared" si="9"/>
        <x:v>341.0957</x:v>
      </x:c>
      <x:c r="AD26" s="2343" t="n">
        <x:f t="shared" si="10"/>
        <x:v>0</x:v>
      </x:c>
      <x:c r="AE26" s="2344" t="n">
        <x:f t="shared" si="11"/>
        <x:v>0</x:v>
      </x:c>
      <x:c r="AF26" s="2342" t="str">
        <x:f t="shared" si="12"/>
        <x:v>#VALUE!</x:v>
      </x:c>
      <x:c r="AG26" s="2345" t="str">
        <x:f t="shared" si="13"/>
        <x:v>#VALUE!</x:v>
      </x:c>
      <x:c r="AH26" s="2342" t="str">
        <x:f t="shared" si="14"/>
        <x:v>#VALUE!</x:v>
      </x:c>
      <x:c r="AI26" s="2342" t="str">
        <x:f t="shared" si="15"/>
        <x:v>#VALUE!</x:v>
      </x:c>
      <x:c r="AJ26" s="2342" t="n">
        <x:f t="shared" si="16"/>
        <x:v>0</x:v>
      </x:c>
      <x:c r="AK26" s="2346" t="str">
        <x:f t="shared" si="17"/>
        <x:v>#VALUE!</x:v>
      </x:c>
      <x:c r="AL26" s="2342" t="str">
        <x:f t="shared" si="18"/>
        <x:v>#VALUE!</x:v>
      </x:c>
      <x:c r="AM26" s="2345" t="str">
        <x:f t="shared" si="19"/>
        <x:v>#VALUE!</x:v>
      </x:c>
      <x:c r="AN26" s="2347" t="str">
        <x:f t="shared" si="20"/>
        <x:v>#VALUE!</x:v>
      </x:c>
      <x:c r="AO26" s="2342" t="str">
        <x:f t="shared" si="21"/>
        <x:v>#VALUE!</x:v>
      </x:c>
      <x:c r="AP26" s="2348" t="str">
        <x:f t="shared" si="22"/>
        <x:v>#VALUE!</x:v>
      </x:c>
      <x:c r="AQ26" s="2349" t="n">
        <x:f t="shared" si="23"/>
        <x:v>2</x:v>
      </x:c>
      <x:c r="AR26" s="2342" t="str">
        <x:f t="shared" si="24"/>
        <x:v>#VALUE!</x:v>
      </x:c>
      <x:c r="AS26" s="2342" t="str">
        <x:f t="shared" si="25"/>
        <x:v>#VALUE!</x:v>
      </x:c>
      <x:c r="AT26" s="2350" t="str">
        <x:f t="shared" si="26"/>
        <x:v>#VALUE!</x:v>
      </x:c>
      <x:c r="AU26" s="2342" t="str">
        <x:f t="shared" si="27"/>
        <x:v>#VALUE!</x:v>
      </x:c>
      <x:c r="AV26" s="2348" t="str">
        <x:f t="shared" si="28"/>
        <x:v>#VALUE!</x:v>
      </x:c>
      <x:c r="AW26" s="1354" t="str">
        <x:f t="shared" si="29"/>
        <x:v>#VALUE!</x:v>
      </x:c>
      <x:c r="AX26" s="2343" t="str">
        <x:f t="shared" si="30"/>
        <x:v>#VALUE!</x:v>
      </x:c>
      <x:c r="AY26" s="2343" t="str">
        <x:f t="shared" si="31"/>
        <x:v>#VALUE!</x:v>
      </x:c>
      <x:c r="AZ26" s="2344" t="str">
        <x:f t="shared" si="32"/>
        <x:v>#VALUE!</x:v>
      </x:c>
      <x:c r="BA26" s="2342" t="str">
        <x:f t="shared" si="33"/>
        <x:v>#VALUE!</x:v>
      </x:c>
      <x:c r="BB26" s="2345" t="str">
        <x:f t="shared" si="34"/>
        <x:v>#VALUE!</x:v>
      </x:c>
      <x:c r="BC26" s="2342" t="str">
        <x:f t="shared" si="35"/>
        <x:v>#VALUE!</x:v>
      </x:c>
      <x:c r="BD26" s="2342" t="str">
        <x:f t="shared" si="36"/>
        <x:v>#VALUE!</x:v>
      </x:c>
      <x:c r="BE26" s="2342" t="n">
        <x:f t="shared" si="37"/>
        <x:v>0</x:v>
      </x:c>
      <x:c r="BF26" s="2346" t="str">
        <x:f t="shared" si="38"/>
        <x:v>#VALUE!</x:v>
      </x:c>
      <x:c r="BG26" s="2342" t="str">
        <x:f t="shared" si="39"/>
        <x:v>#VALUE!</x:v>
      </x:c>
      <x:c r="BH26" s="2345" t="str">
        <x:f t="shared" si="40"/>
        <x:v>#VALUE!</x:v>
      </x:c>
      <x:c r="BI26" s="2348" t="str">
        <x:f t="shared" si="41"/>
        <x:v>#VALUE!</x:v>
      </x:c>
      <x:c r="BJ26" s="2342" t="str">
        <x:f t="shared" si="42"/>
        <x:v>#VALUE!</x:v>
      </x:c>
      <x:c r="BK26" s="2348" t="str">
        <x:f t="shared" si="43"/>
        <x:v>#VALUE!</x:v>
      </x:c>
      <x:c r="BL26" s="2349" t="str">
        <x:f t="shared" si="44"/>
        <x:v>#VALUE!</x:v>
      </x:c>
      <x:c r="BM26" s="2342" t="str">
        <x:f t="shared" si="45"/>
        <x:v>#VALUE!</x:v>
      </x:c>
      <x:c r="BN26" s="2342" t="str">
        <x:f t="shared" si="46"/>
        <x:v>#VALUE!</x:v>
      </x:c>
      <x:c r="BO26" s="2350" t="str">
        <x:f t="shared" si="47"/>
        <x:v>#VALUE!</x:v>
      </x:c>
      <x:c r="BP26" s="2342" t="str">
        <x:f t="shared" si="48"/>
        <x:v>#VALUE!</x:v>
      </x:c>
      <x:c r="BQ26" s="2348" t="str">
        <x:f t="shared" si="49"/>
        <x:v>#VALUE!</x:v>
      </x:c>
      <x:c r="BR26" s="1354" t="str">
        <x:f t="shared" si="50"/>
        <x:v>#VALUE!</x:v>
      </x:c>
      <x:c r="BS26" s="2343" t="str">
        <x:f t="shared" si="51"/>
        <x:v>#VALUE!</x:v>
      </x:c>
      <x:c r="BT26" s="2343" t="str">
        <x:f t="shared" si="52"/>
        <x:v>#VALUE!</x:v>
      </x:c>
      <x:c r="BU26" s="2344" t="str">
        <x:f t="shared" si="53"/>
        <x:v>#VALUE!</x:v>
      </x:c>
      <x:c r="BV26" s="2342" t="str">
        <x:f t="shared" si="54"/>
        <x:v>#VALUE!</x:v>
      </x:c>
      <x:c r="BW26" s="2345" t="str">
        <x:f t="shared" si="55"/>
        <x:v>#VALUE!</x:v>
      </x:c>
      <x:c r="BX26" s="2342" t="str">
        <x:f t="shared" si="56"/>
        <x:v>#VALUE!</x:v>
      </x:c>
      <x:c r="BY26" s="2342" t="str">
        <x:f t="shared" si="57"/>
        <x:v>#VALUE!</x:v>
      </x:c>
      <x:c r="BZ26" s="2342" t="n">
        <x:f t="shared" si="58"/>
        <x:v>0</x:v>
      </x:c>
      <x:c r="CA26" s="2342" t="str">
        <x:f t="shared" si="59"/>
        <x:v>#VALUE!</x:v>
      </x:c>
      <x:c r="CB26" s="2342" t="str">
        <x:f t="shared" si="60"/>
        <x:v>#VALUE!</x:v>
      </x:c>
      <x:c r="CC26" s="2351" t="str">
        <x:f t="shared" si="61"/>
        <x:v>#VALUE!</x:v>
      </x:c>
      <x:c r="CD26" s="2352" t="str">
        <x:f t="shared" si="62"/>
        <x:v>#VALUE!</x:v>
      </x:c>
      <x:c r="CE26" s="2342" t="str">
        <x:f t="shared" si="63"/>
        <x:v>#VALUE!</x:v>
      </x:c>
      <x:c r="CF26" s="2348" t="str">
        <x:f t="shared" si="64"/>
        <x:v>#VALUE!</x:v>
      </x:c>
      <x:c r="CG26" s="2353" t="str">
        <x:f t="shared" si="65"/>
        <x:v>#VALUE!</x:v>
      </x:c>
      <x:c r="CH26" s="2342" t="str">
        <x:f t="shared" si="66"/>
        <x:v>#VALUE!</x:v>
      </x:c>
      <x:c r="CI26" s="2342" t="str">
        <x:f t="shared" si="67"/>
        <x:v>#VALUE!</x:v>
      </x:c>
      <x:c r="CJ26" s="2350" t="str">
        <x:f t="shared" si="68"/>
        <x:v>#VALUE!</x:v>
      </x:c>
      <x:c r="CK26" s="2342" t="str">
        <x:f t="shared" si="69"/>
        <x:v>#VALUE!</x:v>
      </x:c>
      <x:c r="CL26" s="2348" t="str">
        <x:f t="shared" si="70"/>
        <x:v>#VALUE!</x:v>
      </x:c>
      <x:c r="CM26" s="1354" t="str">
        <x:f t="shared" si="71"/>
        <x:v>#VALUE!</x:v>
      </x:c>
      <x:c r="CN26" s="2343" t="str">
        <x:f t="shared" si="72"/>
        <x:v>#VALUE!</x:v>
      </x:c>
      <x:c r="CO26" s="2343" t="str">
        <x:f t="shared" si="73"/>
        <x:v>#VALUE!</x:v>
      </x:c>
      <x:c r="CP26" s="2344" t="str">
        <x:f t="shared" si="74"/>
        <x:v>#VALUE!</x:v>
      </x:c>
      <x:c r="CQ26" s="2342" t="str">
        <x:f t="shared" si="75"/>
        <x:v>#VALUE!</x:v>
      </x:c>
      <x:c r="CR26" s="2345" t="str">
        <x:f t="shared" si="76"/>
        <x:v>#VALUE!</x:v>
      </x:c>
      <x:c r="CS26" s="2342" t="str">
        <x:f t="shared" si="77"/>
        <x:v>#VALUE!</x:v>
      </x:c>
      <x:c r="CT26" s="2342" t="str">
        <x:f t="shared" si="78"/>
        <x:v>#VALUE!</x:v>
      </x:c>
      <x:c r="CU26" s="2348" t="n">
        <x:f t="shared" si="79"/>
        <x:v>-60.014005491451854</x:v>
      </x:c>
      <x:c r="CV26" s="2342" t="str">
        <x:f t="shared" si="80"/>
        <x:v>#VALUE!</x:v>
      </x:c>
      <x:c r="CW26" s="2342" t="str">
        <x:f t="shared" si="81"/>
        <x:v>#VALUE!</x:v>
      </x:c>
      <x:c r="CX26" s="2354" t="str">
        <x:f t="shared" si="82"/>
        <x:v>#VALUE!</x:v>
      </x:c>
      <x:c r="CY26" s="2355" t="str">
        <x:f t="shared" si="83"/>
        <x:v>#VALUE!</x:v>
      </x:c>
      <x:c r="CZ26" s="2355" t="str">
        <x:f t="shared" si="84"/>
        <x:v>#VALUE!</x:v>
      </x:c>
      <x:c r="DA26" s="2356" t="str">
        <x:f t="shared" si="85"/>
        <x:v>#VALUE!</x:v>
      </x:c>
      <x:c r="DB26" s="339"/>
      <x:c r="DC26" s="339"/>
      <x:c r="DD26" s="2364"/>
      <x:c r="DE26" s="2364"/>
      <x:c r="DF26" s="2358"/>
      <x:c r="DG26" s="1354"/>
      <x:c r="DH26" s="1588"/>
      <x:c r="DI26" s="1313"/>
      <x:c r="DJ26" s="2359"/>
      <x:c r="DK26" s="1588"/>
      <x:c r="DL26" s="2360"/>
      <x:c r="DM26" s="2360"/>
      <x:c r="DN26" s="2361"/>
      <x:c r="DO26" s="1588"/>
      <x:c r="DP26" s="1379"/>
      <x:c r="DQ26" s="1588"/>
      <x:c r="DR26" s="1588"/>
      <x:c r="DS26" s="1588"/>
      <x:c r="DT26" s="1588"/>
      <x:c r="DU26" s="1588"/>
      <x:c r="DV26" s="1379"/>
      <x:c r="DW26" s="2362"/>
    </x:row>
    <x:row r="27" ht="14.100000381469727" customHeight="1">
      <x:c r="A27" s="861"/>
      <x:c r="B27" s="3334"/>
      <x:c r="C27" s="3335"/>
      <x:c r="D27" s="862"/>
      <x:c r="E27" s="3357"/>
      <x:c r="F27" s="3357"/>
      <x:c r="G27" s="3357"/>
      <x:c r="H27" s="3357"/>
      <x:c r="I27" s="858"/>
      <x:c r="J27" s="863"/>
      <x:c r="K27" s="864"/>
      <x:c r="L27" s="3295"/>
      <x:c r="M27" s="3296"/>
      <x:c r="N27" s="2363">
        <x:f t="shared" si="0"/>
      </x:c>
      <x:c r="O27" s="866"/>
      <x:c r="P27" s="2337">
        <x:f t="shared" si="88"/>
      </x:c>
      <x:c r="Q27" s="3299">
        <x:f t="shared" si="1"/>
      </x:c>
      <x:c r="R27" s="3300"/>
      <x:c r="S27" s="2338">
        <x:f t="shared" si="2"/>
      </x:c>
      <x:c r="T27" s="859">
        <x:f t="shared" si="3"/>
      </x:c>
      <x:c r="U27" s="859">
        <x:f t="shared" si="4"/>
      </x:c>
      <x:c r="V27" s="860">
        <x:f t="shared" si="5"/>
      </x:c>
      <x:c r="W27" s="2234" t="n">
        <x:v>0</x:v>
      </x:c>
      <x:c r="X27" s="1354" t="n">
        <x:f t="shared" si="6"/>
        <x:v>1</x:v>
      </x:c>
      <x:c r="Y27" s="2339" t="str">
        <x:f t="shared" si="86"/>
        <x:v>#VALUE!</x:v>
      </x:c>
      <x:c r="Z27" s="2340" t="n">
        <x:f t="shared" si="87"/>
        <x:v>-17.77777777777778</x:v>
      </x:c>
      <x:c r="AA27" s="2341" t="n">
        <x:f t="shared" si="7"/>
        <x:v>-0.028218694885361554</x:v>
      </x:c>
      <x:c r="AB27" s="2342" t="n">
        <x:f t="shared" si="8"/>
        <x:v>-0.007130593716254907</x:v>
      </x:c>
      <x:c r="AC27" s="2343" t="n">
        <x:f t="shared" si="9"/>
        <x:v>341.0957</x:v>
      </x:c>
      <x:c r="AD27" s="2343" t="n">
        <x:f t="shared" si="10"/>
        <x:v>0</x:v>
      </x:c>
      <x:c r="AE27" s="2344" t="n">
        <x:f t="shared" si="11"/>
        <x:v>0</x:v>
      </x:c>
      <x:c r="AF27" s="2342" t="str">
        <x:f t="shared" si="12"/>
        <x:v>#VALUE!</x:v>
      </x:c>
      <x:c r="AG27" s="2345" t="str">
        <x:f t="shared" si="13"/>
        <x:v>#VALUE!</x:v>
      </x:c>
      <x:c r="AH27" s="2342" t="str">
        <x:f t="shared" si="14"/>
        <x:v>#VALUE!</x:v>
      </x:c>
      <x:c r="AI27" s="2342" t="str">
        <x:f t="shared" si="15"/>
        <x:v>#VALUE!</x:v>
      </x:c>
      <x:c r="AJ27" s="2342" t="n">
        <x:f t="shared" si="16"/>
        <x:v>0</x:v>
      </x:c>
      <x:c r="AK27" s="2346" t="str">
        <x:f t="shared" si="17"/>
        <x:v>#VALUE!</x:v>
      </x:c>
      <x:c r="AL27" s="2342" t="str">
        <x:f t="shared" si="18"/>
        <x:v>#VALUE!</x:v>
      </x:c>
      <x:c r="AM27" s="2345" t="str">
        <x:f t="shared" si="19"/>
        <x:v>#VALUE!</x:v>
      </x:c>
      <x:c r="AN27" s="2347" t="str">
        <x:f t="shared" si="20"/>
        <x:v>#VALUE!</x:v>
      </x:c>
      <x:c r="AO27" s="2342" t="str">
        <x:f t="shared" si="21"/>
        <x:v>#VALUE!</x:v>
      </x:c>
      <x:c r="AP27" s="2348" t="str">
        <x:f t="shared" si="22"/>
        <x:v>#VALUE!</x:v>
      </x:c>
      <x:c r="AQ27" s="2349" t="n">
        <x:f t="shared" si="23"/>
        <x:v>2</x:v>
      </x:c>
      <x:c r="AR27" s="2342" t="str">
        <x:f t="shared" si="24"/>
        <x:v>#VALUE!</x:v>
      </x:c>
      <x:c r="AS27" s="2342" t="str">
        <x:f t="shared" si="25"/>
        <x:v>#VALUE!</x:v>
      </x:c>
      <x:c r="AT27" s="2350" t="str">
        <x:f t="shared" si="26"/>
        <x:v>#VALUE!</x:v>
      </x:c>
      <x:c r="AU27" s="2342" t="str">
        <x:f t="shared" si="27"/>
        <x:v>#VALUE!</x:v>
      </x:c>
      <x:c r="AV27" s="2348" t="str">
        <x:f t="shared" si="28"/>
        <x:v>#VALUE!</x:v>
      </x:c>
      <x:c r="AW27" s="1354" t="str">
        <x:f t="shared" si="29"/>
        <x:v>#VALUE!</x:v>
      </x:c>
      <x:c r="AX27" s="2343" t="str">
        <x:f t="shared" si="30"/>
        <x:v>#VALUE!</x:v>
      </x:c>
      <x:c r="AY27" s="2343" t="str">
        <x:f t="shared" si="31"/>
        <x:v>#VALUE!</x:v>
      </x:c>
      <x:c r="AZ27" s="2344" t="str">
        <x:f t="shared" si="32"/>
        <x:v>#VALUE!</x:v>
      </x:c>
      <x:c r="BA27" s="2342" t="str">
        <x:f t="shared" si="33"/>
        <x:v>#VALUE!</x:v>
      </x:c>
      <x:c r="BB27" s="2345" t="str">
        <x:f t="shared" si="34"/>
        <x:v>#VALUE!</x:v>
      </x:c>
      <x:c r="BC27" s="2342" t="str">
        <x:f t="shared" si="35"/>
        <x:v>#VALUE!</x:v>
      </x:c>
      <x:c r="BD27" s="2342" t="str">
        <x:f t="shared" si="36"/>
        <x:v>#VALUE!</x:v>
      </x:c>
      <x:c r="BE27" s="2342" t="n">
        <x:f t="shared" si="37"/>
        <x:v>0</x:v>
      </x:c>
      <x:c r="BF27" s="2346" t="str">
        <x:f t="shared" si="38"/>
        <x:v>#VALUE!</x:v>
      </x:c>
      <x:c r="BG27" s="2342" t="str">
        <x:f t="shared" si="39"/>
        <x:v>#VALUE!</x:v>
      </x:c>
      <x:c r="BH27" s="2345" t="str">
        <x:f t="shared" si="40"/>
        <x:v>#VALUE!</x:v>
      </x:c>
      <x:c r="BI27" s="2348" t="str">
        <x:f t="shared" si="41"/>
        <x:v>#VALUE!</x:v>
      </x:c>
      <x:c r="BJ27" s="2342" t="str">
        <x:f t="shared" si="42"/>
        <x:v>#VALUE!</x:v>
      </x:c>
      <x:c r="BK27" s="2348" t="str">
        <x:f t="shared" si="43"/>
        <x:v>#VALUE!</x:v>
      </x:c>
      <x:c r="BL27" s="2349" t="str">
        <x:f t="shared" si="44"/>
        <x:v>#VALUE!</x:v>
      </x:c>
      <x:c r="BM27" s="2342" t="str">
        <x:f t="shared" si="45"/>
        <x:v>#VALUE!</x:v>
      </x:c>
      <x:c r="BN27" s="2342" t="str">
        <x:f t="shared" si="46"/>
        <x:v>#VALUE!</x:v>
      </x:c>
      <x:c r="BO27" s="2350" t="str">
        <x:f t="shared" si="47"/>
        <x:v>#VALUE!</x:v>
      </x:c>
      <x:c r="BP27" s="2342" t="str">
        <x:f t="shared" si="48"/>
        <x:v>#VALUE!</x:v>
      </x:c>
      <x:c r="BQ27" s="2348" t="str">
        <x:f t="shared" si="49"/>
        <x:v>#VALUE!</x:v>
      </x:c>
      <x:c r="BR27" s="1354" t="str">
        <x:f t="shared" si="50"/>
        <x:v>#VALUE!</x:v>
      </x:c>
      <x:c r="BS27" s="2343" t="str">
        <x:f t="shared" si="51"/>
        <x:v>#VALUE!</x:v>
      </x:c>
      <x:c r="BT27" s="2343" t="str">
        <x:f t="shared" si="52"/>
        <x:v>#VALUE!</x:v>
      </x:c>
      <x:c r="BU27" s="2344" t="str">
        <x:f t="shared" si="53"/>
        <x:v>#VALUE!</x:v>
      </x:c>
      <x:c r="BV27" s="2342" t="str">
        <x:f t="shared" si="54"/>
        <x:v>#VALUE!</x:v>
      </x:c>
      <x:c r="BW27" s="2345" t="str">
        <x:f t="shared" si="55"/>
        <x:v>#VALUE!</x:v>
      </x:c>
      <x:c r="BX27" s="2342" t="str">
        <x:f t="shared" si="56"/>
        <x:v>#VALUE!</x:v>
      </x:c>
      <x:c r="BY27" s="2342" t="str">
        <x:f t="shared" si="57"/>
        <x:v>#VALUE!</x:v>
      </x:c>
      <x:c r="BZ27" s="2342" t="n">
        <x:f t="shared" si="58"/>
        <x:v>0</x:v>
      </x:c>
      <x:c r="CA27" s="2342" t="str">
        <x:f t="shared" si="59"/>
        <x:v>#VALUE!</x:v>
      </x:c>
      <x:c r="CB27" s="2342" t="str">
        <x:f t="shared" si="60"/>
        <x:v>#VALUE!</x:v>
      </x:c>
      <x:c r="CC27" s="2351" t="str">
        <x:f t="shared" si="61"/>
        <x:v>#VALUE!</x:v>
      </x:c>
      <x:c r="CD27" s="2352" t="str">
        <x:f t="shared" si="62"/>
        <x:v>#VALUE!</x:v>
      </x:c>
      <x:c r="CE27" s="2342" t="str">
        <x:f t="shared" si="63"/>
        <x:v>#VALUE!</x:v>
      </x:c>
      <x:c r="CF27" s="2348" t="str">
        <x:f t="shared" si="64"/>
        <x:v>#VALUE!</x:v>
      </x:c>
      <x:c r="CG27" s="2353" t="str">
        <x:f t="shared" si="65"/>
        <x:v>#VALUE!</x:v>
      </x:c>
      <x:c r="CH27" s="2342" t="str">
        <x:f t="shared" si="66"/>
        <x:v>#VALUE!</x:v>
      </x:c>
      <x:c r="CI27" s="2342" t="str">
        <x:f t="shared" si="67"/>
        <x:v>#VALUE!</x:v>
      </x:c>
      <x:c r="CJ27" s="2350" t="str">
        <x:f t="shared" si="68"/>
        <x:v>#VALUE!</x:v>
      </x:c>
      <x:c r="CK27" s="2342" t="str">
        <x:f t="shared" si="69"/>
        <x:v>#VALUE!</x:v>
      </x:c>
      <x:c r="CL27" s="2348" t="str">
        <x:f t="shared" si="70"/>
        <x:v>#VALUE!</x:v>
      </x:c>
      <x:c r="CM27" s="1354" t="str">
        <x:f t="shared" si="71"/>
        <x:v>#VALUE!</x:v>
      </x:c>
      <x:c r="CN27" s="2343" t="str">
        <x:f t="shared" si="72"/>
        <x:v>#VALUE!</x:v>
      </x:c>
      <x:c r="CO27" s="2343" t="str">
        <x:f t="shared" si="73"/>
        <x:v>#VALUE!</x:v>
      </x:c>
      <x:c r="CP27" s="2344" t="str">
        <x:f t="shared" si="74"/>
        <x:v>#VALUE!</x:v>
      </x:c>
      <x:c r="CQ27" s="2342" t="str">
        <x:f t="shared" si="75"/>
        <x:v>#VALUE!</x:v>
      </x:c>
      <x:c r="CR27" s="2345" t="str">
        <x:f t="shared" si="76"/>
        <x:v>#VALUE!</x:v>
      </x:c>
      <x:c r="CS27" s="2342" t="str">
        <x:f t="shared" si="77"/>
        <x:v>#VALUE!</x:v>
      </x:c>
      <x:c r="CT27" s="2342" t="str">
        <x:f t="shared" si="78"/>
        <x:v>#VALUE!</x:v>
      </x:c>
      <x:c r="CU27" s="2348" t="n">
        <x:f t="shared" si="79"/>
        <x:v>-60.014005491451854</x:v>
      </x:c>
      <x:c r="CV27" s="2342" t="str">
        <x:f t="shared" si="80"/>
        <x:v>#VALUE!</x:v>
      </x:c>
      <x:c r="CW27" s="2342" t="str">
        <x:f t="shared" si="81"/>
        <x:v>#VALUE!</x:v>
      </x:c>
      <x:c r="CX27" s="2354" t="str">
        <x:f t="shared" si="82"/>
        <x:v>#VALUE!</x:v>
      </x:c>
      <x:c r="CY27" s="2355" t="str">
        <x:f t="shared" si="83"/>
        <x:v>#VALUE!</x:v>
      </x:c>
      <x:c r="CZ27" s="2355" t="str">
        <x:f t="shared" si="84"/>
        <x:v>#VALUE!</x:v>
      </x:c>
      <x:c r="DA27" s="2356" t="str">
        <x:f t="shared" si="85"/>
        <x:v>#VALUE!</x:v>
      </x:c>
      <x:c r="DB27" s="2348"/>
      <x:c r="DC27" s="2348"/>
      <x:c r="DD27" s="2357" t="str">
        <x:v>#VALUE!</x:v>
      </x:c>
      <x:c r="DE27" s="2357"/>
      <x:c r="DF27" s="2358"/>
      <x:c r="DG27" s="1354"/>
      <x:c r="DH27" s="1588"/>
      <x:c r="DI27" s="1313"/>
      <x:c r="DJ27" s="2359"/>
      <x:c r="DK27" s="1588"/>
      <x:c r="DL27" s="2360"/>
      <x:c r="DM27" s="2360"/>
      <x:c r="DN27" s="2361"/>
      <x:c r="DO27" s="1588"/>
      <x:c r="DP27" s="1379"/>
      <x:c r="DQ27" s="1588"/>
      <x:c r="DR27" s="1588"/>
      <x:c r="DS27" s="1588"/>
      <x:c r="DT27" s="1588"/>
      <x:c r="DU27" s="1588"/>
      <x:c r="DV27" s="1379"/>
      <x:c r="DW27" s="2362"/>
    </x:row>
    <x:row r="28" ht="14.100000381469727" customHeight="1">
      <x:c r="A28" s="861"/>
      <x:c r="B28" s="3334"/>
      <x:c r="C28" s="3335"/>
      <x:c r="D28" s="862"/>
      <x:c r="E28" s="3357"/>
      <x:c r="F28" s="3357"/>
      <x:c r="G28" s="3357"/>
      <x:c r="H28" s="3357"/>
      <x:c r="I28" s="858"/>
      <x:c r="J28" s="863"/>
      <x:c r="K28" s="864"/>
      <x:c r="L28" s="3295"/>
      <x:c r="M28" s="3296"/>
      <x:c r="N28" s="2363">
        <x:f t="shared" si="0"/>
      </x:c>
      <x:c r="O28" s="866"/>
      <x:c r="P28" s="2337">
        <x:f t="shared" si="88"/>
      </x:c>
      <x:c r="Q28" s="3299">
        <x:f t="shared" si="1"/>
      </x:c>
      <x:c r="R28" s="3300"/>
      <x:c r="S28" s="2338">
        <x:f t="shared" si="2"/>
      </x:c>
      <x:c r="T28" s="859">
        <x:f t="shared" si="3"/>
      </x:c>
      <x:c r="U28" s="859">
        <x:f t="shared" si="4"/>
      </x:c>
      <x:c r="V28" s="860">
        <x:f t="shared" si="5"/>
      </x:c>
      <x:c r="W28" s="2234" t="n">
        <x:v>0</x:v>
      </x:c>
      <x:c r="X28" s="1354" t="n">
        <x:f t="shared" si="6"/>
        <x:v>1</x:v>
      </x:c>
      <x:c r="Y28" s="2339" t="str">
        <x:f t="shared" si="86"/>
        <x:v>#VALUE!</x:v>
      </x:c>
      <x:c r="Z28" s="2340" t="n">
        <x:f t="shared" si="87"/>
        <x:v>-17.77777777777778</x:v>
      </x:c>
      <x:c r="AA28" s="2341" t="n">
        <x:f t="shared" si="7"/>
        <x:v>-0.028218694885361554</x:v>
      </x:c>
      <x:c r="AB28" s="2342" t="n">
        <x:f t="shared" si="8"/>
        <x:v>-0.007130593716254907</x:v>
      </x:c>
      <x:c r="AC28" s="2343" t="n">
        <x:f t="shared" si="9"/>
        <x:v>341.0957</x:v>
      </x:c>
      <x:c r="AD28" s="2343" t="n">
        <x:f t="shared" si="10"/>
        <x:v>0</x:v>
      </x:c>
      <x:c r="AE28" s="2344" t="n">
        <x:f t="shared" si="11"/>
        <x:v>0</x:v>
      </x:c>
      <x:c r="AF28" s="2342" t="str">
        <x:f t="shared" si="12"/>
        <x:v>#VALUE!</x:v>
      </x:c>
      <x:c r="AG28" s="2345" t="str">
        <x:f t="shared" si="13"/>
        <x:v>#VALUE!</x:v>
      </x:c>
      <x:c r="AH28" s="2342" t="str">
        <x:f t="shared" si="14"/>
        <x:v>#VALUE!</x:v>
      </x:c>
      <x:c r="AI28" s="2342" t="str">
        <x:f t="shared" si="15"/>
        <x:v>#VALUE!</x:v>
      </x:c>
      <x:c r="AJ28" s="2342" t="n">
        <x:f t="shared" si="16"/>
        <x:v>0</x:v>
      </x:c>
      <x:c r="AK28" s="2346" t="str">
        <x:f t="shared" si="17"/>
        <x:v>#VALUE!</x:v>
      </x:c>
      <x:c r="AL28" s="2342" t="str">
        <x:f t="shared" si="18"/>
        <x:v>#VALUE!</x:v>
      </x:c>
      <x:c r="AM28" s="2345" t="str">
        <x:f t="shared" si="19"/>
        <x:v>#VALUE!</x:v>
      </x:c>
      <x:c r="AN28" s="2347" t="str">
        <x:f t="shared" si="20"/>
        <x:v>#VALUE!</x:v>
      </x:c>
      <x:c r="AO28" s="2342" t="str">
        <x:f t="shared" si="21"/>
        <x:v>#VALUE!</x:v>
      </x:c>
      <x:c r="AP28" s="2348" t="str">
        <x:f t="shared" si="22"/>
        <x:v>#VALUE!</x:v>
      </x:c>
      <x:c r="AQ28" s="2349" t="n">
        <x:f t="shared" si="23"/>
        <x:v>2</x:v>
      </x:c>
      <x:c r="AR28" s="2342" t="str">
        <x:f t="shared" si="24"/>
        <x:v>#VALUE!</x:v>
      </x:c>
      <x:c r="AS28" s="2342" t="str">
        <x:f t="shared" si="25"/>
        <x:v>#VALUE!</x:v>
      </x:c>
      <x:c r="AT28" s="2350" t="str">
        <x:f t="shared" si="26"/>
        <x:v>#VALUE!</x:v>
      </x:c>
      <x:c r="AU28" s="2342" t="str">
        <x:f t="shared" si="27"/>
        <x:v>#VALUE!</x:v>
      </x:c>
      <x:c r="AV28" s="2348" t="str">
        <x:f t="shared" si="28"/>
        <x:v>#VALUE!</x:v>
      </x:c>
      <x:c r="AW28" s="1354" t="str">
        <x:f t="shared" si="29"/>
        <x:v>#VALUE!</x:v>
      </x:c>
      <x:c r="AX28" s="2343" t="str">
        <x:f t="shared" si="30"/>
        <x:v>#VALUE!</x:v>
      </x:c>
      <x:c r="AY28" s="2343" t="str">
        <x:f t="shared" si="31"/>
        <x:v>#VALUE!</x:v>
      </x:c>
      <x:c r="AZ28" s="2344" t="str">
        <x:f t="shared" si="32"/>
        <x:v>#VALUE!</x:v>
      </x:c>
      <x:c r="BA28" s="2342" t="str">
        <x:f t="shared" si="33"/>
        <x:v>#VALUE!</x:v>
      </x:c>
      <x:c r="BB28" s="2345" t="str">
        <x:f t="shared" si="34"/>
        <x:v>#VALUE!</x:v>
      </x:c>
      <x:c r="BC28" s="2342" t="str">
        <x:f t="shared" si="35"/>
        <x:v>#VALUE!</x:v>
      </x:c>
      <x:c r="BD28" s="2342" t="str">
        <x:f t="shared" si="36"/>
        <x:v>#VALUE!</x:v>
      </x:c>
      <x:c r="BE28" s="2342" t="n">
        <x:f t="shared" si="37"/>
        <x:v>0</x:v>
      </x:c>
      <x:c r="BF28" s="2346" t="str">
        <x:f t="shared" si="38"/>
        <x:v>#VALUE!</x:v>
      </x:c>
      <x:c r="BG28" s="2342" t="str">
        <x:f t="shared" si="39"/>
        <x:v>#VALUE!</x:v>
      </x:c>
      <x:c r="BH28" s="2345" t="str">
        <x:f t="shared" si="40"/>
        <x:v>#VALUE!</x:v>
      </x:c>
      <x:c r="BI28" s="2348" t="str">
        <x:f t="shared" si="41"/>
        <x:v>#VALUE!</x:v>
      </x:c>
      <x:c r="BJ28" s="2342" t="str">
        <x:f t="shared" si="42"/>
        <x:v>#VALUE!</x:v>
      </x:c>
      <x:c r="BK28" s="2348" t="str">
        <x:f t="shared" si="43"/>
        <x:v>#VALUE!</x:v>
      </x:c>
      <x:c r="BL28" s="2349" t="str">
        <x:f t="shared" si="44"/>
        <x:v>#VALUE!</x:v>
      </x:c>
      <x:c r="BM28" s="2342" t="str">
        <x:f t="shared" si="45"/>
        <x:v>#VALUE!</x:v>
      </x:c>
      <x:c r="BN28" s="2342" t="str">
        <x:f t="shared" si="46"/>
        <x:v>#VALUE!</x:v>
      </x:c>
      <x:c r="BO28" s="2350" t="str">
        <x:f t="shared" si="47"/>
        <x:v>#VALUE!</x:v>
      </x:c>
      <x:c r="BP28" s="2342" t="str">
        <x:f t="shared" si="48"/>
        <x:v>#VALUE!</x:v>
      </x:c>
      <x:c r="BQ28" s="2348" t="str">
        <x:f t="shared" si="49"/>
        <x:v>#VALUE!</x:v>
      </x:c>
      <x:c r="BR28" s="1354" t="str">
        <x:f t="shared" si="50"/>
        <x:v>#VALUE!</x:v>
      </x:c>
      <x:c r="BS28" s="2343" t="str">
        <x:f t="shared" si="51"/>
        <x:v>#VALUE!</x:v>
      </x:c>
      <x:c r="BT28" s="2343" t="str">
        <x:f t="shared" si="52"/>
        <x:v>#VALUE!</x:v>
      </x:c>
      <x:c r="BU28" s="2344" t="str">
        <x:f t="shared" si="53"/>
        <x:v>#VALUE!</x:v>
      </x:c>
      <x:c r="BV28" s="2342" t="str">
        <x:f t="shared" si="54"/>
        <x:v>#VALUE!</x:v>
      </x:c>
      <x:c r="BW28" s="2345" t="str">
        <x:f t="shared" si="55"/>
        <x:v>#VALUE!</x:v>
      </x:c>
      <x:c r="BX28" s="2342" t="str">
        <x:f t="shared" si="56"/>
        <x:v>#VALUE!</x:v>
      </x:c>
      <x:c r="BY28" s="2342" t="str">
        <x:f t="shared" si="57"/>
        <x:v>#VALUE!</x:v>
      </x:c>
      <x:c r="BZ28" s="2342" t="n">
        <x:f t="shared" si="58"/>
        <x:v>0</x:v>
      </x:c>
      <x:c r="CA28" s="2342" t="str">
        <x:f t="shared" si="59"/>
        <x:v>#VALUE!</x:v>
      </x:c>
      <x:c r="CB28" s="2342" t="str">
        <x:f t="shared" si="60"/>
        <x:v>#VALUE!</x:v>
      </x:c>
      <x:c r="CC28" s="2351" t="str">
        <x:f t="shared" si="61"/>
        <x:v>#VALUE!</x:v>
      </x:c>
      <x:c r="CD28" s="2352" t="str">
        <x:f t="shared" si="62"/>
        <x:v>#VALUE!</x:v>
      </x:c>
      <x:c r="CE28" s="2342" t="str">
        <x:f t="shared" si="63"/>
        <x:v>#VALUE!</x:v>
      </x:c>
      <x:c r="CF28" s="2348" t="str">
        <x:f t="shared" si="64"/>
        <x:v>#VALUE!</x:v>
      </x:c>
      <x:c r="CG28" s="2353" t="str">
        <x:f t="shared" si="65"/>
        <x:v>#VALUE!</x:v>
      </x:c>
      <x:c r="CH28" s="2342" t="str">
        <x:f t="shared" si="66"/>
        <x:v>#VALUE!</x:v>
      </x:c>
      <x:c r="CI28" s="2342" t="str">
        <x:f t="shared" si="67"/>
        <x:v>#VALUE!</x:v>
      </x:c>
      <x:c r="CJ28" s="2350" t="str">
        <x:f t="shared" si="68"/>
        <x:v>#VALUE!</x:v>
      </x:c>
      <x:c r="CK28" s="2342" t="str">
        <x:f t="shared" si="69"/>
        <x:v>#VALUE!</x:v>
      </x:c>
      <x:c r="CL28" s="2348" t="str">
        <x:f t="shared" si="70"/>
        <x:v>#VALUE!</x:v>
      </x:c>
      <x:c r="CM28" s="1354" t="str">
        <x:f t="shared" si="71"/>
        <x:v>#VALUE!</x:v>
      </x:c>
      <x:c r="CN28" s="2343" t="str">
        <x:f t="shared" si="72"/>
        <x:v>#VALUE!</x:v>
      </x:c>
      <x:c r="CO28" s="2343" t="str">
        <x:f t="shared" si="73"/>
        <x:v>#VALUE!</x:v>
      </x:c>
      <x:c r="CP28" s="2344" t="str">
        <x:f t="shared" si="74"/>
        <x:v>#VALUE!</x:v>
      </x:c>
      <x:c r="CQ28" s="2342" t="str">
        <x:f t="shared" si="75"/>
        <x:v>#VALUE!</x:v>
      </x:c>
      <x:c r="CR28" s="2345" t="str">
        <x:f t="shared" si="76"/>
        <x:v>#VALUE!</x:v>
      </x:c>
      <x:c r="CS28" s="2342" t="str">
        <x:f t="shared" si="77"/>
        <x:v>#VALUE!</x:v>
      </x:c>
      <x:c r="CT28" s="2342" t="str">
        <x:f t="shared" si="78"/>
        <x:v>#VALUE!</x:v>
      </x:c>
      <x:c r="CU28" s="2348" t="n">
        <x:f t="shared" si="79"/>
        <x:v>-60.014005491451854</x:v>
      </x:c>
      <x:c r="CV28" s="2342" t="str">
        <x:f t="shared" si="80"/>
        <x:v>#VALUE!</x:v>
      </x:c>
      <x:c r="CW28" s="2342" t="str">
        <x:f t="shared" si="81"/>
        <x:v>#VALUE!</x:v>
      </x:c>
      <x:c r="CX28" s="2354" t="str">
        <x:f t="shared" si="82"/>
        <x:v>#VALUE!</x:v>
      </x:c>
      <x:c r="CY28" s="2355" t="str">
        <x:f t="shared" si="83"/>
        <x:v>#VALUE!</x:v>
      </x:c>
      <x:c r="CZ28" s="2355" t="str">
        <x:f t="shared" si="84"/>
        <x:v>#VALUE!</x:v>
      </x:c>
      <x:c r="DA28" s="2356" t="str">
        <x:f t="shared" si="85"/>
        <x:v>#VALUE!</x:v>
      </x:c>
      <x:c r="DB28" s="2348"/>
      <x:c r="DC28" s="2348"/>
      <x:c r="DD28" s="2357" t="str">
        <x:v>#VALUE!</x:v>
      </x:c>
      <x:c r="DE28" s="2357"/>
      <x:c r="DF28" s="2358"/>
      <x:c r="DG28" s="1354"/>
      <x:c r="DH28" s="1588"/>
      <x:c r="DI28" s="1313"/>
      <x:c r="DJ28" s="2359"/>
      <x:c r="DK28" s="1588"/>
      <x:c r="DL28" s="2360"/>
      <x:c r="DM28" s="2360"/>
      <x:c r="DN28" s="2361"/>
      <x:c r="DO28" s="1588"/>
      <x:c r="DP28" s="1379"/>
      <x:c r="DQ28" s="1588"/>
      <x:c r="DR28" s="1588"/>
      <x:c r="DS28" s="1588"/>
      <x:c r="DT28" s="1588"/>
      <x:c r="DU28" s="1588"/>
      <x:c r="DV28" s="1379"/>
      <x:c r="DW28" s="2362"/>
    </x:row>
    <x:row r="29" ht="14.100000381469727" customHeight="1">
      <x:c r="A29" s="861"/>
      <x:c r="B29" s="3334"/>
      <x:c r="C29" s="3335"/>
      <x:c r="D29" s="862"/>
      <x:c r="E29" s="3357"/>
      <x:c r="F29" s="3357"/>
      <x:c r="G29" s="3357"/>
      <x:c r="H29" s="3357"/>
      <x:c r="I29" s="858"/>
      <x:c r="J29" s="863"/>
      <x:c r="K29" s="864"/>
      <x:c r="L29" s="3295"/>
      <x:c r="M29" s="3296"/>
      <x:c r="N29" s="2363">
        <x:f t="shared" si="0"/>
      </x:c>
      <x:c r="O29" s="866"/>
      <x:c r="P29" s="2337">
        <x:f t="shared" si="88"/>
      </x:c>
      <x:c r="Q29" s="3299">
        <x:f t="shared" si="1"/>
      </x:c>
      <x:c r="R29" s="3300"/>
      <x:c r="S29" s="2338">
        <x:f t="shared" si="2"/>
      </x:c>
      <x:c r="T29" s="859">
        <x:f t="shared" si="3"/>
      </x:c>
      <x:c r="U29" s="859">
        <x:f t="shared" si="4"/>
      </x:c>
      <x:c r="V29" s="860">
        <x:f t="shared" si="5"/>
      </x:c>
      <x:c r="W29" s="2234" t="n">
        <x:v>0</x:v>
      </x:c>
      <x:c r="X29" s="1354" t="n">
        <x:f t="shared" si="6"/>
        <x:v>1</x:v>
      </x:c>
      <x:c r="Y29" s="2339" t="str">
        <x:f t="shared" si="86"/>
        <x:v>#VALUE!</x:v>
      </x:c>
      <x:c r="Z29" s="2340" t="n">
        <x:f t="shared" si="87"/>
        <x:v>-17.77777777777778</x:v>
      </x:c>
      <x:c r="AA29" s="2341" t="n">
        <x:f t="shared" si="7"/>
        <x:v>-0.028218694885361554</x:v>
      </x:c>
      <x:c r="AB29" s="2342" t="n">
        <x:f t="shared" si="8"/>
        <x:v>-0.007130593716254907</x:v>
      </x:c>
      <x:c r="AC29" s="2343" t="n">
        <x:f t="shared" si="9"/>
        <x:v>341.0957</x:v>
      </x:c>
      <x:c r="AD29" s="2343" t="n">
        <x:f t="shared" si="10"/>
        <x:v>0</x:v>
      </x:c>
      <x:c r="AE29" s="2344" t="n">
        <x:f t="shared" si="11"/>
        <x:v>0</x:v>
      </x:c>
      <x:c r="AF29" s="2342" t="str">
        <x:f t="shared" si="12"/>
        <x:v>#VALUE!</x:v>
      </x:c>
      <x:c r="AG29" s="2345" t="str">
        <x:f t="shared" si="13"/>
        <x:v>#VALUE!</x:v>
      </x:c>
      <x:c r="AH29" s="2342" t="str">
        <x:f t="shared" si="14"/>
        <x:v>#VALUE!</x:v>
      </x:c>
      <x:c r="AI29" s="2342" t="str">
        <x:f t="shared" si="15"/>
        <x:v>#VALUE!</x:v>
      </x:c>
      <x:c r="AJ29" s="2342" t="n">
        <x:f t="shared" si="16"/>
        <x:v>0</x:v>
      </x:c>
      <x:c r="AK29" s="2346" t="str">
        <x:f t="shared" si="17"/>
        <x:v>#VALUE!</x:v>
      </x:c>
      <x:c r="AL29" s="2342" t="str">
        <x:f t="shared" si="18"/>
        <x:v>#VALUE!</x:v>
      </x:c>
      <x:c r="AM29" s="2345" t="str">
        <x:f t="shared" si="19"/>
        <x:v>#VALUE!</x:v>
      </x:c>
      <x:c r="AN29" s="2347" t="str">
        <x:f t="shared" si="20"/>
        <x:v>#VALUE!</x:v>
      </x:c>
      <x:c r="AO29" s="2342" t="str">
        <x:f t="shared" si="21"/>
        <x:v>#VALUE!</x:v>
      </x:c>
      <x:c r="AP29" s="2348" t="str">
        <x:f t="shared" si="22"/>
        <x:v>#VALUE!</x:v>
      </x:c>
      <x:c r="AQ29" s="2349" t="n">
        <x:f t="shared" si="23"/>
        <x:v>2</x:v>
      </x:c>
      <x:c r="AR29" s="2342" t="str">
        <x:f t="shared" si="24"/>
        <x:v>#VALUE!</x:v>
      </x:c>
      <x:c r="AS29" s="2342" t="str">
        <x:f t="shared" si="25"/>
        <x:v>#VALUE!</x:v>
      </x:c>
      <x:c r="AT29" s="2350" t="str">
        <x:f t="shared" si="26"/>
        <x:v>#VALUE!</x:v>
      </x:c>
      <x:c r="AU29" s="2342" t="str">
        <x:f t="shared" si="27"/>
        <x:v>#VALUE!</x:v>
      </x:c>
      <x:c r="AV29" s="2348" t="str">
        <x:f t="shared" si="28"/>
        <x:v>#VALUE!</x:v>
      </x:c>
      <x:c r="AW29" s="1354" t="str">
        <x:f t="shared" si="29"/>
        <x:v>#VALUE!</x:v>
      </x:c>
      <x:c r="AX29" s="2343" t="str">
        <x:f t="shared" si="30"/>
        <x:v>#VALUE!</x:v>
      </x:c>
      <x:c r="AY29" s="2343" t="str">
        <x:f t="shared" si="31"/>
        <x:v>#VALUE!</x:v>
      </x:c>
      <x:c r="AZ29" s="2344" t="str">
        <x:f t="shared" si="32"/>
        <x:v>#VALUE!</x:v>
      </x:c>
      <x:c r="BA29" s="2342" t="str">
        <x:f t="shared" si="33"/>
        <x:v>#VALUE!</x:v>
      </x:c>
      <x:c r="BB29" s="2345" t="str">
        <x:f t="shared" si="34"/>
        <x:v>#VALUE!</x:v>
      </x:c>
      <x:c r="BC29" s="2342" t="str">
        <x:f t="shared" si="35"/>
        <x:v>#VALUE!</x:v>
      </x:c>
      <x:c r="BD29" s="2342" t="str">
        <x:f t="shared" si="36"/>
        <x:v>#VALUE!</x:v>
      </x:c>
      <x:c r="BE29" s="2342" t="n">
        <x:f t="shared" si="37"/>
        <x:v>0</x:v>
      </x:c>
      <x:c r="BF29" s="2346" t="str">
        <x:f t="shared" si="38"/>
        <x:v>#VALUE!</x:v>
      </x:c>
      <x:c r="BG29" s="2342" t="str">
        <x:f t="shared" si="39"/>
        <x:v>#VALUE!</x:v>
      </x:c>
      <x:c r="BH29" s="2345" t="str">
        <x:f t="shared" si="40"/>
        <x:v>#VALUE!</x:v>
      </x:c>
      <x:c r="BI29" s="2348" t="str">
        <x:f t="shared" si="41"/>
        <x:v>#VALUE!</x:v>
      </x:c>
      <x:c r="BJ29" s="2342" t="str">
        <x:f t="shared" si="42"/>
        <x:v>#VALUE!</x:v>
      </x:c>
      <x:c r="BK29" s="2348" t="str">
        <x:f t="shared" si="43"/>
        <x:v>#VALUE!</x:v>
      </x:c>
      <x:c r="BL29" s="2349" t="str">
        <x:f t="shared" si="44"/>
        <x:v>#VALUE!</x:v>
      </x:c>
      <x:c r="BM29" s="2342" t="str">
        <x:f t="shared" si="45"/>
        <x:v>#VALUE!</x:v>
      </x:c>
      <x:c r="BN29" s="2342" t="str">
        <x:f t="shared" si="46"/>
        <x:v>#VALUE!</x:v>
      </x:c>
      <x:c r="BO29" s="2350" t="str">
        <x:f t="shared" si="47"/>
        <x:v>#VALUE!</x:v>
      </x:c>
      <x:c r="BP29" s="2342" t="str">
        <x:f t="shared" si="48"/>
        <x:v>#VALUE!</x:v>
      </x:c>
      <x:c r="BQ29" s="2348" t="str">
        <x:f t="shared" si="49"/>
        <x:v>#VALUE!</x:v>
      </x:c>
      <x:c r="BR29" s="1354" t="str">
        <x:f t="shared" si="50"/>
        <x:v>#VALUE!</x:v>
      </x:c>
      <x:c r="BS29" s="2343" t="str">
        <x:f t="shared" si="51"/>
        <x:v>#VALUE!</x:v>
      </x:c>
      <x:c r="BT29" s="2343" t="str">
        <x:f t="shared" si="52"/>
        <x:v>#VALUE!</x:v>
      </x:c>
      <x:c r="BU29" s="2344" t="str">
        <x:f t="shared" si="53"/>
        <x:v>#VALUE!</x:v>
      </x:c>
      <x:c r="BV29" s="2342" t="str">
        <x:f t="shared" si="54"/>
        <x:v>#VALUE!</x:v>
      </x:c>
      <x:c r="BW29" s="2345" t="str">
        <x:f t="shared" si="55"/>
        <x:v>#VALUE!</x:v>
      </x:c>
      <x:c r="BX29" s="2342" t="str">
        <x:f t="shared" si="56"/>
        <x:v>#VALUE!</x:v>
      </x:c>
      <x:c r="BY29" s="2342" t="str">
        <x:f t="shared" si="57"/>
        <x:v>#VALUE!</x:v>
      </x:c>
      <x:c r="BZ29" s="2342" t="n">
        <x:f t="shared" si="58"/>
        <x:v>0</x:v>
      </x:c>
      <x:c r="CA29" s="2342" t="str">
        <x:f t="shared" si="59"/>
        <x:v>#VALUE!</x:v>
      </x:c>
      <x:c r="CB29" s="2342" t="str">
        <x:f t="shared" si="60"/>
        <x:v>#VALUE!</x:v>
      </x:c>
      <x:c r="CC29" s="2351" t="str">
        <x:f t="shared" si="61"/>
        <x:v>#VALUE!</x:v>
      </x:c>
      <x:c r="CD29" s="2352" t="str">
        <x:f t="shared" si="62"/>
        <x:v>#VALUE!</x:v>
      </x:c>
      <x:c r="CE29" s="2342" t="str">
        <x:f t="shared" si="63"/>
        <x:v>#VALUE!</x:v>
      </x:c>
      <x:c r="CF29" s="2348" t="str">
        <x:f t="shared" si="64"/>
        <x:v>#VALUE!</x:v>
      </x:c>
      <x:c r="CG29" s="2353" t="str">
        <x:f t="shared" si="65"/>
        <x:v>#VALUE!</x:v>
      </x:c>
      <x:c r="CH29" s="2342" t="str">
        <x:f t="shared" si="66"/>
        <x:v>#VALUE!</x:v>
      </x:c>
      <x:c r="CI29" s="2342" t="str">
        <x:f t="shared" si="67"/>
        <x:v>#VALUE!</x:v>
      </x:c>
      <x:c r="CJ29" s="2350" t="str">
        <x:f t="shared" si="68"/>
        <x:v>#VALUE!</x:v>
      </x:c>
      <x:c r="CK29" s="2342" t="str">
        <x:f t="shared" si="69"/>
        <x:v>#VALUE!</x:v>
      </x:c>
      <x:c r="CL29" s="2348" t="str">
        <x:f t="shared" si="70"/>
        <x:v>#VALUE!</x:v>
      </x:c>
      <x:c r="CM29" s="1354" t="str">
        <x:f t="shared" si="71"/>
        <x:v>#VALUE!</x:v>
      </x:c>
      <x:c r="CN29" s="2343" t="str">
        <x:f t="shared" si="72"/>
        <x:v>#VALUE!</x:v>
      </x:c>
      <x:c r="CO29" s="2343" t="str">
        <x:f t="shared" si="73"/>
        <x:v>#VALUE!</x:v>
      </x:c>
      <x:c r="CP29" s="2344" t="str">
        <x:f t="shared" si="74"/>
        <x:v>#VALUE!</x:v>
      </x:c>
      <x:c r="CQ29" s="2342" t="str">
        <x:f t="shared" si="75"/>
        <x:v>#VALUE!</x:v>
      </x:c>
      <x:c r="CR29" s="2345" t="str">
        <x:f t="shared" si="76"/>
        <x:v>#VALUE!</x:v>
      </x:c>
      <x:c r="CS29" s="2342" t="str">
        <x:f t="shared" si="77"/>
        <x:v>#VALUE!</x:v>
      </x:c>
      <x:c r="CT29" s="2342" t="str">
        <x:f t="shared" si="78"/>
        <x:v>#VALUE!</x:v>
      </x:c>
      <x:c r="CU29" s="2348" t="n">
        <x:f t="shared" si="79"/>
        <x:v>-60.014005491451854</x:v>
      </x:c>
      <x:c r="CV29" s="2342" t="str">
        <x:f t="shared" si="80"/>
        <x:v>#VALUE!</x:v>
      </x:c>
      <x:c r="CW29" s="2342" t="str">
        <x:f t="shared" si="81"/>
        <x:v>#VALUE!</x:v>
      </x:c>
      <x:c r="CX29" s="2354" t="str">
        <x:f t="shared" si="82"/>
        <x:v>#VALUE!</x:v>
      </x:c>
      <x:c r="CY29" s="2355" t="str">
        <x:f t="shared" si="83"/>
        <x:v>#VALUE!</x:v>
      </x:c>
      <x:c r="CZ29" s="2355" t="str">
        <x:f t="shared" si="84"/>
        <x:v>#VALUE!</x:v>
      </x:c>
      <x:c r="DA29" s="2356" t="str">
        <x:f t="shared" si="85"/>
        <x:v>#VALUE!</x:v>
      </x:c>
      <x:c r="DB29" s="339"/>
      <x:c r="DC29" s="339"/>
      <x:c r="DD29" s="2364"/>
      <x:c r="DE29" s="2364"/>
      <x:c r="DF29" s="2358"/>
      <x:c r="DG29" s="1354"/>
      <x:c r="DH29" s="1588"/>
      <x:c r="DI29" s="1313"/>
      <x:c r="DJ29" s="2359"/>
      <x:c r="DK29" s="1588"/>
      <x:c r="DL29" s="2360"/>
      <x:c r="DM29" s="2360"/>
      <x:c r="DN29" s="2361"/>
      <x:c r="DO29" s="1588"/>
      <x:c r="DP29" s="1379"/>
      <x:c r="DQ29" s="1588"/>
      <x:c r="DR29" s="1588"/>
      <x:c r="DS29" s="1588"/>
      <x:c r="DT29" s="1588"/>
      <x:c r="DU29" s="1588"/>
      <x:c r="DV29" s="1379"/>
      <x:c r="DW29" s="2362"/>
    </x:row>
    <x:row r="30" ht="14.100000381469727" customHeight="1">
      <x:c r="A30" s="861"/>
      <x:c r="B30" s="3334"/>
      <x:c r="C30" s="3335"/>
      <x:c r="D30" s="862"/>
      <x:c r="E30" s="3357"/>
      <x:c r="F30" s="3357"/>
      <x:c r="G30" s="3357"/>
      <x:c r="H30" s="3357"/>
      <x:c r="I30" s="867"/>
      <x:c r="J30" s="864"/>
      <x:c r="K30" s="864"/>
      <x:c r="L30" s="3295"/>
      <x:c r="M30" s="3296"/>
      <x:c r="N30" s="2363">
        <x:f t="shared" si="0"/>
      </x:c>
      <x:c r="O30" s="866"/>
      <x:c r="P30" s="2337">
        <x:f t="shared" si="88"/>
      </x:c>
      <x:c r="Q30" s="3299">
        <x:f t="shared" si="1"/>
      </x:c>
      <x:c r="R30" s="3300"/>
      <x:c r="S30" s="2338">
        <x:f t="shared" si="2"/>
      </x:c>
      <x:c r="T30" s="859">
        <x:f t="shared" si="3"/>
      </x:c>
      <x:c r="U30" s="859">
        <x:f t="shared" si="4"/>
      </x:c>
      <x:c r="V30" s="860">
        <x:f t="shared" si="5"/>
      </x:c>
      <x:c r="W30" s="2234" t="n">
        <x:v>0</x:v>
      </x:c>
      <x:c r="X30" s="1354" t="n">
        <x:f t="shared" si="6"/>
        <x:v>1</x:v>
      </x:c>
      <x:c r="Y30" s="2339" t="str">
        <x:f t="shared" si="86"/>
        <x:v>#VALUE!</x:v>
      </x:c>
      <x:c r="Z30" s="2340" t="n">
        <x:f t="shared" si="87"/>
        <x:v>-17.77777777777778</x:v>
      </x:c>
      <x:c r="AA30" s="2341" t="n">
        <x:f t="shared" si="7"/>
        <x:v>-0.028218694885361554</x:v>
      </x:c>
      <x:c r="AB30" s="2342" t="n">
        <x:f t="shared" si="8"/>
        <x:v>-0.007130593716254907</x:v>
      </x:c>
      <x:c r="AC30" s="2343" t="n">
        <x:f t="shared" si="9"/>
        <x:v>341.0957</x:v>
      </x:c>
      <x:c r="AD30" s="2343" t="n">
        <x:f t="shared" si="10"/>
        <x:v>0</x:v>
      </x:c>
      <x:c r="AE30" s="2344" t="n">
        <x:f t="shared" si="11"/>
        <x:v>0</x:v>
      </x:c>
      <x:c r="AF30" s="2342" t="str">
        <x:f t="shared" si="12"/>
        <x:v>#VALUE!</x:v>
      </x:c>
      <x:c r="AG30" s="2345" t="str">
        <x:f t="shared" si="13"/>
        <x:v>#VALUE!</x:v>
      </x:c>
      <x:c r="AH30" s="2342" t="str">
        <x:f t="shared" si="14"/>
        <x:v>#VALUE!</x:v>
      </x:c>
      <x:c r="AI30" s="2342" t="str">
        <x:f t="shared" si="15"/>
        <x:v>#VALUE!</x:v>
      </x:c>
      <x:c r="AJ30" s="2342" t="n">
        <x:f t="shared" si="16"/>
        <x:v>0</x:v>
      </x:c>
      <x:c r="AK30" s="2346" t="str">
        <x:f t="shared" si="17"/>
        <x:v>#VALUE!</x:v>
      </x:c>
      <x:c r="AL30" s="2342" t="str">
        <x:f t="shared" si="18"/>
        <x:v>#VALUE!</x:v>
      </x:c>
      <x:c r="AM30" s="2345" t="str">
        <x:f t="shared" si="19"/>
        <x:v>#VALUE!</x:v>
      </x:c>
      <x:c r="AN30" s="2347" t="str">
        <x:f t="shared" si="20"/>
        <x:v>#VALUE!</x:v>
      </x:c>
      <x:c r="AO30" s="2342" t="str">
        <x:f t="shared" si="21"/>
        <x:v>#VALUE!</x:v>
      </x:c>
      <x:c r="AP30" s="2348" t="str">
        <x:f t="shared" si="22"/>
        <x:v>#VALUE!</x:v>
      </x:c>
      <x:c r="AQ30" s="2349" t="n">
        <x:f t="shared" si="23"/>
        <x:v>2</x:v>
      </x:c>
      <x:c r="AR30" s="2342" t="str">
        <x:f t="shared" si="24"/>
        <x:v>#VALUE!</x:v>
      </x:c>
      <x:c r="AS30" s="2342" t="str">
        <x:f t="shared" si="25"/>
        <x:v>#VALUE!</x:v>
      </x:c>
      <x:c r="AT30" s="2350" t="str">
        <x:f t="shared" si="26"/>
        <x:v>#VALUE!</x:v>
      </x:c>
      <x:c r="AU30" s="2342" t="str">
        <x:f t="shared" si="27"/>
        <x:v>#VALUE!</x:v>
      </x:c>
      <x:c r="AV30" s="2348" t="str">
        <x:f t="shared" si="28"/>
        <x:v>#VALUE!</x:v>
      </x:c>
      <x:c r="AW30" s="1354" t="str">
        <x:f t="shared" si="29"/>
        <x:v>#VALUE!</x:v>
      </x:c>
      <x:c r="AX30" s="2343" t="str">
        <x:f t="shared" si="30"/>
        <x:v>#VALUE!</x:v>
      </x:c>
      <x:c r="AY30" s="2343" t="str">
        <x:f t="shared" si="31"/>
        <x:v>#VALUE!</x:v>
      </x:c>
      <x:c r="AZ30" s="2344" t="str">
        <x:f t="shared" si="32"/>
        <x:v>#VALUE!</x:v>
      </x:c>
      <x:c r="BA30" s="2342" t="str">
        <x:f t="shared" si="33"/>
        <x:v>#VALUE!</x:v>
      </x:c>
      <x:c r="BB30" s="2345" t="str">
        <x:f t="shared" si="34"/>
        <x:v>#VALUE!</x:v>
      </x:c>
      <x:c r="BC30" s="2342" t="str">
        <x:f t="shared" si="35"/>
        <x:v>#VALUE!</x:v>
      </x:c>
      <x:c r="BD30" s="2342" t="str">
        <x:f t="shared" si="36"/>
        <x:v>#VALUE!</x:v>
      </x:c>
      <x:c r="BE30" s="2342" t="n">
        <x:f t="shared" si="37"/>
        <x:v>0</x:v>
      </x:c>
      <x:c r="BF30" s="2346" t="str">
        <x:f t="shared" si="38"/>
        <x:v>#VALUE!</x:v>
      </x:c>
      <x:c r="BG30" s="2342" t="str">
        <x:f t="shared" si="39"/>
        <x:v>#VALUE!</x:v>
      </x:c>
      <x:c r="BH30" s="2345" t="str">
        <x:f t="shared" si="40"/>
        <x:v>#VALUE!</x:v>
      </x:c>
      <x:c r="BI30" s="2348" t="str">
        <x:f t="shared" si="41"/>
        <x:v>#VALUE!</x:v>
      </x:c>
      <x:c r="BJ30" s="2342" t="str">
        <x:f t="shared" si="42"/>
        <x:v>#VALUE!</x:v>
      </x:c>
      <x:c r="BK30" s="2348" t="str">
        <x:f t="shared" si="43"/>
        <x:v>#VALUE!</x:v>
      </x:c>
      <x:c r="BL30" s="2349" t="str">
        <x:f t="shared" si="44"/>
        <x:v>#VALUE!</x:v>
      </x:c>
      <x:c r="BM30" s="2342" t="str">
        <x:f t="shared" si="45"/>
        <x:v>#VALUE!</x:v>
      </x:c>
      <x:c r="BN30" s="2342" t="str">
        <x:f t="shared" si="46"/>
        <x:v>#VALUE!</x:v>
      </x:c>
      <x:c r="BO30" s="2350" t="str">
        <x:f t="shared" si="47"/>
        <x:v>#VALUE!</x:v>
      </x:c>
      <x:c r="BP30" s="2342" t="str">
        <x:f t="shared" si="48"/>
        <x:v>#VALUE!</x:v>
      </x:c>
      <x:c r="BQ30" s="2348" t="str">
        <x:f t="shared" si="49"/>
        <x:v>#VALUE!</x:v>
      </x:c>
      <x:c r="BR30" s="1354" t="str">
        <x:f t="shared" si="50"/>
        <x:v>#VALUE!</x:v>
      </x:c>
      <x:c r="BS30" s="2343" t="str">
        <x:f t="shared" si="51"/>
        <x:v>#VALUE!</x:v>
      </x:c>
      <x:c r="BT30" s="2343" t="str">
        <x:f t="shared" si="52"/>
        <x:v>#VALUE!</x:v>
      </x:c>
      <x:c r="BU30" s="2344" t="str">
        <x:f t="shared" si="53"/>
        <x:v>#VALUE!</x:v>
      </x:c>
      <x:c r="BV30" s="2342" t="str">
        <x:f t="shared" si="54"/>
        <x:v>#VALUE!</x:v>
      </x:c>
      <x:c r="BW30" s="2345" t="str">
        <x:f t="shared" si="55"/>
        <x:v>#VALUE!</x:v>
      </x:c>
      <x:c r="BX30" s="2342" t="str">
        <x:f t="shared" si="56"/>
        <x:v>#VALUE!</x:v>
      </x:c>
      <x:c r="BY30" s="2342" t="str">
        <x:f t="shared" si="57"/>
        <x:v>#VALUE!</x:v>
      </x:c>
      <x:c r="BZ30" s="2342" t="n">
        <x:f t="shared" si="58"/>
        <x:v>0</x:v>
      </x:c>
      <x:c r="CA30" s="2342" t="str">
        <x:f t="shared" si="59"/>
        <x:v>#VALUE!</x:v>
      </x:c>
      <x:c r="CB30" s="2342" t="str">
        <x:f t="shared" si="60"/>
        <x:v>#VALUE!</x:v>
      </x:c>
      <x:c r="CC30" s="2351" t="str">
        <x:f t="shared" si="61"/>
        <x:v>#VALUE!</x:v>
      </x:c>
      <x:c r="CD30" s="2352" t="str">
        <x:f t="shared" si="62"/>
        <x:v>#VALUE!</x:v>
      </x:c>
      <x:c r="CE30" s="2342" t="str">
        <x:f t="shared" si="63"/>
        <x:v>#VALUE!</x:v>
      </x:c>
      <x:c r="CF30" s="2348" t="str">
        <x:f t="shared" si="64"/>
        <x:v>#VALUE!</x:v>
      </x:c>
      <x:c r="CG30" s="2353" t="str">
        <x:f t="shared" si="65"/>
        <x:v>#VALUE!</x:v>
      </x:c>
      <x:c r="CH30" s="2342" t="str">
        <x:f t="shared" si="66"/>
        <x:v>#VALUE!</x:v>
      </x:c>
      <x:c r="CI30" s="2342" t="str">
        <x:f t="shared" si="67"/>
        <x:v>#VALUE!</x:v>
      </x:c>
      <x:c r="CJ30" s="2350" t="str">
        <x:f t="shared" si="68"/>
        <x:v>#VALUE!</x:v>
      </x:c>
      <x:c r="CK30" s="2342" t="str">
        <x:f t="shared" si="69"/>
        <x:v>#VALUE!</x:v>
      </x:c>
      <x:c r="CL30" s="2348" t="str">
        <x:f t="shared" si="70"/>
        <x:v>#VALUE!</x:v>
      </x:c>
      <x:c r="CM30" s="1354" t="str">
        <x:f t="shared" si="71"/>
        <x:v>#VALUE!</x:v>
      </x:c>
      <x:c r="CN30" s="2343" t="str">
        <x:f t="shared" si="72"/>
        <x:v>#VALUE!</x:v>
      </x:c>
      <x:c r="CO30" s="2343" t="str">
        <x:f t="shared" si="73"/>
        <x:v>#VALUE!</x:v>
      </x:c>
      <x:c r="CP30" s="2344" t="str">
        <x:f t="shared" si="74"/>
        <x:v>#VALUE!</x:v>
      </x:c>
      <x:c r="CQ30" s="2342" t="str">
        <x:f t="shared" si="75"/>
        <x:v>#VALUE!</x:v>
      </x:c>
      <x:c r="CR30" s="2345" t="str">
        <x:f t="shared" si="76"/>
        <x:v>#VALUE!</x:v>
      </x:c>
      <x:c r="CS30" s="2342" t="str">
        <x:f t="shared" si="77"/>
        <x:v>#VALUE!</x:v>
      </x:c>
      <x:c r="CT30" s="2342" t="str">
        <x:f t="shared" si="78"/>
        <x:v>#VALUE!</x:v>
      </x:c>
      <x:c r="CU30" s="2348" t="n">
        <x:f t="shared" si="79"/>
        <x:v>-60.014005491451854</x:v>
      </x:c>
      <x:c r="CV30" s="2342" t="str">
        <x:f t="shared" si="80"/>
        <x:v>#VALUE!</x:v>
      </x:c>
      <x:c r="CW30" s="2342" t="str">
        <x:f t="shared" si="81"/>
        <x:v>#VALUE!</x:v>
      </x:c>
      <x:c r="CX30" s="2354" t="str">
        <x:f t="shared" si="82"/>
        <x:v>#VALUE!</x:v>
      </x:c>
      <x:c r="CY30" s="2355" t="str">
        <x:f t="shared" si="83"/>
        <x:v>#VALUE!</x:v>
      </x:c>
      <x:c r="CZ30" s="2355" t="str">
        <x:f t="shared" si="84"/>
        <x:v>#VALUE!</x:v>
      </x:c>
      <x:c r="DA30" s="2356" t="str">
        <x:f t="shared" si="85"/>
        <x:v>#VALUE!</x:v>
      </x:c>
      <x:c r="DB30" s="2348"/>
      <x:c r="DC30" s="2348"/>
      <x:c r="DD30" s="2357" t="str">
        <x:v>#VALUE!</x:v>
      </x:c>
      <x:c r="DE30" s="2357"/>
      <x:c r="DF30" s="2358"/>
      <x:c r="DG30" s="1354"/>
      <x:c r="DH30" s="1588"/>
      <x:c r="DI30" s="1313"/>
      <x:c r="DJ30" s="2359"/>
      <x:c r="DK30" s="1588"/>
      <x:c r="DL30" s="2360"/>
      <x:c r="DM30" s="2360"/>
      <x:c r="DN30" s="2361"/>
      <x:c r="DO30" s="1588"/>
      <x:c r="DP30" s="1379"/>
      <x:c r="DQ30" s="1588"/>
      <x:c r="DR30" s="1588"/>
      <x:c r="DS30" s="1588"/>
      <x:c r="DT30" s="1588"/>
      <x:c r="DU30" s="1588"/>
      <x:c r="DV30" s="1379"/>
      <x:c r="DW30" s="2362"/>
    </x:row>
    <x:row r="31" ht="14.100000381469727" customHeight="1">
      <x:c r="A31" s="861"/>
      <x:c r="B31" s="3334"/>
      <x:c r="C31" s="3335"/>
      <x:c r="D31" s="862"/>
      <x:c r="E31" s="3357"/>
      <x:c r="F31" s="3357"/>
      <x:c r="G31" s="3357"/>
      <x:c r="H31" s="3357"/>
      <x:c r="I31" s="867"/>
      <x:c r="J31" s="864"/>
      <x:c r="K31" s="864"/>
      <x:c r="L31" s="3295"/>
      <x:c r="M31" s="3296"/>
      <x:c r="N31" s="2363">
        <x:f t="shared" si="0"/>
      </x:c>
      <x:c r="O31" s="866"/>
      <x:c r="P31" s="2337">
        <x:f t="shared" si="88"/>
      </x:c>
      <x:c r="Q31" s="3299">
        <x:f t="shared" si="1"/>
      </x:c>
      <x:c r="R31" s="3300"/>
      <x:c r="S31" s="2338">
        <x:f t="shared" si="2"/>
      </x:c>
      <x:c r="T31" s="859">
        <x:f t="shared" si="3"/>
      </x:c>
      <x:c r="U31" s="859">
        <x:f t="shared" si="4"/>
      </x:c>
      <x:c r="V31" s="860">
        <x:f t="shared" si="5"/>
      </x:c>
      <x:c r="W31" s="2234" t="n">
        <x:v>0</x:v>
      </x:c>
      <x:c r="X31" s="1354" t="n">
        <x:f t="shared" si="6"/>
        <x:v>1</x:v>
      </x:c>
      <x:c r="Y31" s="2339" t="str">
        <x:f t="shared" si="86"/>
        <x:v>#VALUE!</x:v>
      </x:c>
      <x:c r="Z31" s="2340" t="n">
        <x:f t="shared" si="87"/>
        <x:v>-17.77777777777778</x:v>
      </x:c>
      <x:c r="AA31" s="2341" t="n">
        <x:f t="shared" si="7"/>
        <x:v>-0.028218694885361554</x:v>
      </x:c>
      <x:c r="AB31" s="2342" t="n">
        <x:v>-0.007130593716254907</x:v>
      </x:c>
      <x:c r="AC31" s="2343" t="n">
        <x:f t="shared" si="9"/>
        <x:v>341.0957</x:v>
      </x:c>
      <x:c r="AD31" s="2343" t="n">
        <x:v>0</x:v>
      </x:c>
      <x:c r="AE31" s="2344" t="n">
        <x:f t="shared" si="11"/>
        <x:v>0</x:v>
      </x:c>
      <x:c r="AF31" s="2342" t="str">
        <x:v>#VALUE!</x:v>
      </x:c>
      <x:c r="AG31" s="2345" t="str">
        <x:v>#VALUE!</x:v>
      </x:c>
      <x:c r="AH31" s="2342" t="str">
        <x:v>#VALUE!</x:v>
      </x:c>
      <x:c r="AI31" s="2342" t="str">
        <x:f t="shared" si="15"/>
        <x:v>#VALUE!</x:v>
      </x:c>
      <x:c r="AJ31" s="2342" t="n">
        <x:f t="shared" si="16"/>
        <x:v>0</x:v>
      </x:c>
      <x:c r="AK31" s="2346" t="str">
        <x:v>#VALUE!</x:v>
      </x:c>
      <x:c r="AL31" s="2342" t="str">
        <x:v>#VALUE!</x:v>
      </x:c>
      <x:c r="AM31" s="2345" t="str">
        <x:f t="shared" si="19"/>
        <x:v>#VALUE!</x:v>
      </x:c>
      <x:c r="AN31" s="2347" t="str">
        <x:v>#VALUE!</x:v>
      </x:c>
      <x:c r="AO31" s="2342" t="str">
        <x:f t="shared" si="21"/>
        <x:v>#VALUE!</x:v>
      </x:c>
      <x:c r="AP31" s="2348" t="str">
        <x:f t="shared" si="22"/>
        <x:v>#VALUE!</x:v>
      </x:c>
      <x:c r="AQ31" s="2349" t="n">
        <x:f t="shared" si="23"/>
        <x:v>2</x:v>
      </x:c>
      <x:c r="AR31" s="2342" t="str">
        <x:v>#VALUE!</x:v>
      </x:c>
      <x:c r="AS31" s="2342" t="str">
        <x:v>#VALUE!</x:v>
      </x:c>
      <x:c r="AT31" s="2350" t="str">
        <x:v>#VALUE!</x:v>
      </x:c>
      <x:c r="AU31" s="2342" t="str">
        <x:v>#VALUE!</x:v>
      </x:c>
      <x:c r="AV31" s="2348" t="str">
        <x:f t="shared" si="28"/>
        <x:v>#VALUE!</x:v>
      </x:c>
      <x:c r="AW31" s="1354" t="str">
        <x:v>#VALUE!</x:v>
      </x:c>
      <x:c r="AX31" s="2343" t="str">
        <x:f t="shared" si="30"/>
        <x:v>#VALUE!</x:v>
      </x:c>
      <x:c r="AY31" s="2343" t="str">
        <x:v>#N/A</x:v>
      </x:c>
      <x:c r="AZ31" s="2344" t="str">
        <x:v>#N/A</x:v>
      </x:c>
      <x:c r="BA31" s="2342" t="str">
        <x:v>#VALUE!</x:v>
      </x:c>
      <x:c r="BB31" s="2345" t="str">
        <x:v>#VALUE!</x:v>
      </x:c>
      <x:c r="BC31" s="2342" t="str">
        <x:v>#VALUE!</x:v>
      </x:c>
      <x:c r="BD31" s="2342" t="str">
        <x:f t="shared" si="36"/>
        <x:v>#VALUE!</x:v>
      </x:c>
      <x:c r="BE31" s="2342" t="n">
        <x:f t="shared" si="37"/>
        <x:v>0</x:v>
      </x:c>
      <x:c r="BF31" s="2346" t="str">
        <x:v>#VALUE!</x:v>
      </x:c>
      <x:c r="BG31" s="2342" t="str">
        <x:v>#VALUE!</x:v>
      </x:c>
      <x:c r="BH31" s="2345" t="str">
        <x:f t="shared" si="40"/>
        <x:v>#VALUE!</x:v>
      </x:c>
      <x:c r="BI31" s="2348" t="str">
        <x:v>#VALUE!</x:v>
      </x:c>
      <x:c r="BJ31" s="2342" t="str">
        <x:v>#VALUE!</x:v>
      </x:c>
      <x:c r="BK31" s="2348" t="str">
        <x:f t="shared" si="43"/>
        <x:v>#VALUE!</x:v>
      </x:c>
      <x:c r="BL31" s="2349" t="str">
        <x:f t="shared" si="44"/>
        <x:v>#VALUE!</x:v>
      </x:c>
      <x:c r="BM31" s="2342" t="str">
        <x:v>#VALUE!</x:v>
      </x:c>
      <x:c r="BN31" s="2342" t="str">
        <x:v>#VALUE!</x:v>
      </x:c>
      <x:c r="BO31" s="2350" t="str">
        <x:v>#VALUE!</x:v>
      </x:c>
      <x:c r="BP31" s="2342" t="str">
        <x:v>#VALUE!</x:v>
      </x:c>
      <x:c r="BQ31" s="2348" t="str">
        <x:v>#VALUE!</x:v>
      </x:c>
      <x:c r="BR31" s="1354" t="str">
        <x:v>#VALUE!</x:v>
      </x:c>
      <x:c r="BS31" s="2343" t="str">
        <x:f t="shared" si="51"/>
        <x:v>#VALUE!</x:v>
      </x:c>
      <x:c r="BT31" s="2343" t="str">
        <x:v>#N/A</x:v>
      </x:c>
      <x:c r="BU31" s="2344" t="str">
        <x:v>#N/A</x:v>
      </x:c>
      <x:c r="BV31" s="2342" t="str">
        <x:v>#VALUE!</x:v>
      </x:c>
      <x:c r="BW31" s="2345" t="str">
        <x:v>#VALUE!</x:v>
      </x:c>
      <x:c r="BX31" s="2342" t="str">
        <x:v>#VALUE!</x:v>
      </x:c>
      <x:c r="BY31" s="2342" t="str">
        <x:f t="shared" si="57"/>
        <x:v>#VALUE!</x:v>
      </x:c>
      <x:c r="BZ31" s="2342" t="n">
        <x:f t="shared" si="58"/>
        <x:v>0</x:v>
      </x:c>
      <x:c r="CA31" s="2342" t="str">
        <x:v>#VALUE!</x:v>
      </x:c>
      <x:c r="CB31" s="2342" t="str">
        <x:v>#VALUE!</x:v>
      </x:c>
      <x:c r="CC31" s="2351" t="str">
        <x:f t="shared" si="61"/>
        <x:v>#VALUE!</x:v>
      </x:c>
      <x:c r="CD31" s="2352" t="str">
        <x:v>#VALUE!</x:v>
      </x:c>
      <x:c r="CE31" s="2342" t="str">
        <x:v>#VALUE!</x:v>
      </x:c>
      <x:c r="CF31" s="2348" t="str">
        <x:f t="shared" si="64"/>
        <x:v>#VALUE!</x:v>
      </x:c>
      <x:c r="CG31" s="2353" t="str">
        <x:f t="shared" si="65"/>
        <x:v>#VALUE!</x:v>
      </x:c>
      <x:c r="CH31" s="2342" t="str">
        <x:v>#VALUE!</x:v>
      </x:c>
      <x:c r="CI31" s="2342" t="str">
        <x:v>#VALUE!</x:v>
      </x:c>
      <x:c r="CJ31" s="2350" t="str">
        <x:v>#VALUE!</x:v>
      </x:c>
      <x:c r="CK31" s="2342" t="str">
        <x:v>#VALUE!</x:v>
      </x:c>
      <x:c r="CL31" s="2348" t="str">
        <x:v>#VALUE!</x:v>
      </x:c>
      <x:c r="CM31" s="1354" t="str">
        <x:v>#VALUE!</x:v>
      </x:c>
      <x:c r="CN31" s="2343" t="str">
        <x:f t="shared" si="72"/>
        <x:v>#VALUE!</x:v>
      </x:c>
      <x:c r="CO31" s="2343" t="str">
        <x:v>#N/A</x:v>
      </x:c>
      <x:c r="CP31" s="2344" t="str">
        <x:v>#N/A</x:v>
      </x:c>
      <x:c r="CQ31" s="2342" t="str">
        <x:v>#VALUE!</x:v>
      </x:c>
      <x:c r="CR31" s="2345" t="str">
        <x:v>#VALUE!</x:v>
      </x:c>
      <x:c r="CS31" s="2342" t="str">
        <x:v>#VALUE!</x:v>
      </x:c>
      <x:c r="CT31" s="2342" t="str">
        <x:f t="shared" si="78"/>
        <x:v>#VALUE!</x:v>
      </x:c>
      <x:c r="CU31" s="2348" t="n">
        <x:v>-60.014005491451854</x:v>
      </x:c>
      <x:c r="CV31" s="2342" t="str">
        <x:v>#VALUE!</x:v>
      </x:c>
      <x:c r="CW31" s="2342" t="str">
        <x:v>#VALUE!</x:v>
      </x:c>
      <x:c r="CX31" s="2354" t="str">
        <x:f t="shared" si="82"/>
        <x:v>#VALUE!</x:v>
      </x:c>
      <x:c r="CY31" s="2355" t="str">
        <x:v>#VALUE!</x:v>
      </x:c>
      <x:c r="CZ31" s="2355" t="str">
        <x:v>#VALUE!</x:v>
      </x:c>
      <x:c r="DA31" s="2356" t="str">
        <x:v>#VALUE!</x:v>
      </x:c>
      <x:c r="DB31" s="2348"/>
      <x:c r="DC31" s="2348"/>
      <x:c r="DD31" s="2357"/>
      <x:c r="DE31" s="2357"/>
      <x:c r="DF31" s="2358"/>
      <x:c r="DG31" s="1354"/>
      <x:c r="DH31" s="1588"/>
      <x:c r="DI31" s="1313"/>
      <x:c r="DJ31" s="2359"/>
      <x:c r="DK31" s="1588"/>
      <x:c r="DL31" s="2360"/>
      <x:c r="DM31" s="2360"/>
      <x:c r="DN31" s="2361"/>
      <x:c r="DO31" s="1588"/>
      <x:c r="DP31" s="1379"/>
      <x:c r="DQ31" s="1588"/>
      <x:c r="DR31" s="1588"/>
      <x:c r="DS31" s="1588"/>
      <x:c r="DT31" s="1588"/>
      <x:c r="DU31" s="1588"/>
      <x:c r="DV31" s="1379"/>
      <x:c r="DW31" s="2365"/>
    </x:row>
    <x:row r="32" ht="14.100000381469727" customHeight="1">
      <x:c r="A32" s="861"/>
      <x:c r="B32" s="3334"/>
      <x:c r="C32" s="3335"/>
      <x:c r="D32" s="862"/>
      <x:c r="E32" s="3357"/>
      <x:c r="F32" s="3357"/>
      <x:c r="G32" s="3357"/>
      <x:c r="H32" s="3357"/>
      <x:c r="I32" s="867"/>
      <x:c r="J32" s="864"/>
      <x:c r="K32" s="864"/>
      <x:c r="L32" s="3295"/>
      <x:c r="M32" s="3296"/>
      <x:c r="N32" s="2366">
        <x:f t="shared" si="0"/>
      </x:c>
      <x:c r="O32" s="866"/>
      <x:c r="P32" s="2367">
        <x:f t="shared" si="88"/>
      </x:c>
      <x:c r="Q32" s="3299">
        <x:f t="shared" si="1"/>
      </x:c>
      <x:c r="R32" s="3300"/>
      <x:c r="S32" s="2338">
        <x:f t="shared" si="2"/>
      </x:c>
      <x:c r="T32" s="859">
        <x:f t="shared" si="3"/>
      </x:c>
      <x:c r="U32" s="859">
        <x:f t="shared" si="4"/>
      </x:c>
      <x:c r="V32" s="860">
        <x:f t="shared" si="5"/>
      </x:c>
      <x:c r="W32" s="2234" t="n">
        <x:v>0</x:v>
      </x:c>
      <x:c r="X32" s="1354" t="n">
        <x:f t="shared" si="6"/>
        <x:v>1</x:v>
      </x:c>
      <x:c r="Y32" s="2339" t="str">
        <x:f t="shared" si="86"/>
        <x:v>#VALUE!</x:v>
      </x:c>
      <x:c r="Z32" s="2340" t="n">
        <x:f t="shared" si="87"/>
        <x:v>-17.77777777777778</x:v>
      </x:c>
      <x:c r="AA32" s="2341" t="n">
        <x:f t="shared" si="7"/>
        <x:v>-0.028218694885361554</x:v>
      </x:c>
      <x:c r="AB32" s="2342" t="n">
        <x:v>-0.007130593716254907</x:v>
      </x:c>
      <x:c r="AC32" s="2343" t="n">
        <x:f t="shared" si="9"/>
        <x:v>341.0957</x:v>
      </x:c>
      <x:c r="AD32" s="2343" t="n">
        <x:v>0</x:v>
      </x:c>
      <x:c r="AE32" s="2344" t="n">
        <x:f t="shared" si="11"/>
        <x:v>0</x:v>
      </x:c>
      <x:c r="AF32" s="2342" t="str">
        <x:v>#VALUE!</x:v>
      </x:c>
      <x:c r="AG32" s="2345" t="str">
        <x:v>#VALUE!</x:v>
      </x:c>
      <x:c r="AH32" s="2342" t="str">
        <x:v>#VALUE!</x:v>
      </x:c>
      <x:c r="AI32" s="2342" t="str">
        <x:f t="shared" si="15"/>
        <x:v>#VALUE!</x:v>
      </x:c>
      <x:c r="AJ32" s="2342" t="n">
        <x:f t="shared" si="16"/>
        <x:v>0</x:v>
      </x:c>
      <x:c r="AK32" s="2346" t="str">
        <x:v>#VALUE!</x:v>
      </x:c>
      <x:c r="AL32" s="2342" t="str">
        <x:v>#VALUE!</x:v>
      </x:c>
      <x:c r="AM32" s="2345" t="str">
        <x:f t="shared" si="19"/>
        <x:v>#VALUE!</x:v>
      </x:c>
      <x:c r="AN32" s="2347" t="str">
        <x:v>#VALUE!</x:v>
      </x:c>
      <x:c r="AO32" s="2342" t="str">
        <x:f t="shared" si="21"/>
        <x:v>#VALUE!</x:v>
      </x:c>
      <x:c r="AP32" s="2348" t="str">
        <x:f t="shared" si="22"/>
        <x:v>#VALUE!</x:v>
      </x:c>
      <x:c r="AQ32" s="2349" t="n">
        <x:f t="shared" si="23"/>
        <x:v>2</x:v>
      </x:c>
      <x:c r="AR32" s="2342" t="str">
        <x:v>#VALUE!</x:v>
      </x:c>
      <x:c r="AS32" s="2342" t="str">
        <x:v>#VALUE!</x:v>
      </x:c>
      <x:c r="AT32" s="2350" t="str">
        <x:v>#VALUE!</x:v>
      </x:c>
      <x:c r="AU32" s="2342" t="str">
        <x:v>#VALUE!</x:v>
      </x:c>
      <x:c r="AV32" s="2348" t="str">
        <x:f t="shared" si="28"/>
        <x:v>#VALUE!</x:v>
      </x:c>
      <x:c r="AW32" s="1354" t="str">
        <x:v>#VALUE!</x:v>
      </x:c>
      <x:c r="AX32" s="2343" t="str">
        <x:f t="shared" si="30"/>
        <x:v>#VALUE!</x:v>
      </x:c>
      <x:c r="AY32" s="2343" t="str">
        <x:v>#N/A</x:v>
      </x:c>
      <x:c r="AZ32" s="2344" t="str">
        <x:v>#N/A</x:v>
      </x:c>
      <x:c r="BA32" s="2342" t="str">
        <x:v>#VALUE!</x:v>
      </x:c>
      <x:c r="BB32" s="2345" t="str">
        <x:v>#VALUE!</x:v>
      </x:c>
      <x:c r="BC32" s="2342" t="str">
        <x:v>#VALUE!</x:v>
      </x:c>
      <x:c r="BD32" s="2342" t="str">
        <x:f t="shared" si="36"/>
        <x:v>#VALUE!</x:v>
      </x:c>
      <x:c r="BE32" s="2342" t="n">
        <x:f t="shared" si="37"/>
        <x:v>0</x:v>
      </x:c>
      <x:c r="BF32" s="2346" t="str">
        <x:v>#VALUE!</x:v>
      </x:c>
      <x:c r="BG32" s="2342" t="str">
        <x:v>#VALUE!</x:v>
      </x:c>
      <x:c r="BH32" s="2345" t="str">
        <x:f t="shared" si="40"/>
        <x:v>#VALUE!</x:v>
      </x:c>
      <x:c r="BI32" s="2348" t="str">
        <x:v>#VALUE!</x:v>
      </x:c>
      <x:c r="BJ32" s="2342" t="str">
        <x:v>#VALUE!</x:v>
      </x:c>
      <x:c r="BK32" s="2348" t="str">
        <x:f t="shared" si="43"/>
        <x:v>#VALUE!</x:v>
      </x:c>
      <x:c r="BL32" s="2349" t="str">
        <x:f t="shared" si="44"/>
        <x:v>#VALUE!</x:v>
      </x:c>
      <x:c r="BM32" s="2342" t="str">
        <x:v>#VALUE!</x:v>
      </x:c>
      <x:c r="BN32" s="2342" t="str">
        <x:v>#VALUE!</x:v>
      </x:c>
      <x:c r="BO32" s="2350" t="str">
        <x:v>#VALUE!</x:v>
      </x:c>
      <x:c r="BP32" s="2342" t="str">
        <x:v>#VALUE!</x:v>
      </x:c>
      <x:c r="BQ32" s="2348" t="str">
        <x:v>#VALUE!</x:v>
      </x:c>
      <x:c r="BR32" s="1354" t="str">
        <x:v>#VALUE!</x:v>
      </x:c>
      <x:c r="BS32" s="2343" t="str">
        <x:f t="shared" si="51"/>
        <x:v>#VALUE!</x:v>
      </x:c>
      <x:c r="BT32" s="2343" t="str">
        <x:v>#N/A</x:v>
      </x:c>
      <x:c r="BU32" s="2344" t="str">
        <x:v>#N/A</x:v>
      </x:c>
      <x:c r="BV32" s="2342" t="str">
        <x:v>#VALUE!</x:v>
      </x:c>
      <x:c r="BW32" s="2345" t="str">
        <x:v>#VALUE!</x:v>
      </x:c>
      <x:c r="BX32" s="2342" t="str">
        <x:v>#VALUE!</x:v>
      </x:c>
      <x:c r="BY32" s="2342" t="str">
        <x:f t="shared" si="57"/>
        <x:v>#VALUE!</x:v>
      </x:c>
      <x:c r="BZ32" s="2342" t="n">
        <x:f t="shared" si="58"/>
        <x:v>0</x:v>
      </x:c>
      <x:c r="CA32" s="2342" t="str">
        <x:v>#VALUE!</x:v>
      </x:c>
      <x:c r="CB32" s="2342" t="str">
        <x:v>#VALUE!</x:v>
      </x:c>
      <x:c r="CC32" s="2351" t="str">
        <x:f t="shared" si="61"/>
        <x:v>#VALUE!</x:v>
      </x:c>
      <x:c r="CD32" s="2352" t="str">
        <x:v>#VALUE!</x:v>
      </x:c>
      <x:c r="CE32" s="2342" t="str">
        <x:v>#VALUE!</x:v>
      </x:c>
      <x:c r="CF32" s="2348" t="str">
        <x:f t="shared" si="64"/>
        <x:v>#VALUE!</x:v>
      </x:c>
      <x:c r="CG32" s="2353" t="str">
        <x:f t="shared" si="65"/>
        <x:v>#VALUE!</x:v>
      </x:c>
      <x:c r="CH32" s="2342" t="str">
        <x:v>#VALUE!</x:v>
      </x:c>
      <x:c r="CI32" s="2342" t="str">
        <x:v>#VALUE!</x:v>
      </x:c>
      <x:c r="CJ32" s="2350" t="str">
        <x:v>#VALUE!</x:v>
      </x:c>
      <x:c r="CK32" s="2342" t="str">
        <x:v>#VALUE!</x:v>
      </x:c>
      <x:c r="CL32" s="2348" t="str">
        <x:v>#VALUE!</x:v>
      </x:c>
      <x:c r="CM32" s="1354" t="str">
        <x:v>#VALUE!</x:v>
      </x:c>
      <x:c r="CN32" s="2343" t="str">
        <x:f t="shared" si="72"/>
        <x:v>#VALUE!</x:v>
      </x:c>
      <x:c r="CO32" s="2343" t="str">
        <x:v>#N/A</x:v>
      </x:c>
      <x:c r="CP32" s="2344" t="str">
        <x:v>#N/A</x:v>
      </x:c>
      <x:c r="CQ32" s="2342" t="str">
        <x:v>#VALUE!</x:v>
      </x:c>
      <x:c r="CR32" s="2345" t="str">
        <x:v>#VALUE!</x:v>
      </x:c>
      <x:c r="CS32" s="2342" t="str">
        <x:v>#VALUE!</x:v>
      </x:c>
      <x:c r="CT32" s="2342" t="str">
        <x:f t="shared" si="78"/>
        <x:v>#VALUE!</x:v>
      </x:c>
      <x:c r="CU32" s="2348" t="n">
        <x:v>-60.014005491451854</x:v>
      </x:c>
      <x:c r="CV32" s="2342" t="str">
        <x:v>#VALUE!</x:v>
      </x:c>
      <x:c r="CW32" s="2342" t="str">
        <x:v>#VALUE!</x:v>
      </x:c>
      <x:c r="CX32" s="2354" t="str">
        <x:f t="shared" si="82"/>
        <x:v>#VALUE!</x:v>
      </x:c>
      <x:c r="CY32" s="2355" t="str">
        <x:v>#VALUE!</x:v>
      </x:c>
      <x:c r="CZ32" s="2355" t="str">
        <x:v>#VALUE!</x:v>
      </x:c>
      <x:c r="DA32" s="2356" t="str">
        <x:v>#VALUE!</x:v>
      </x:c>
      <x:c r="DB32" s="339"/>
      <x:c r="DC32" s="339"/>
      <x:c r="DD32" s="2364"/>
      <x:c r="DE32" s="2364"/>
      <x:c r="DF32" s="2358"/>
      <x:c r="DG32" s="1354"/>
      <x:c r="DH32" s="1588"/>
      <x:c r="DI32" s="1313"/>
      <x:c r="DJ32" s="1313"/>
      <x:c r="DK32" s="1313"/>
      <x:c r="DL32" s="2360"/>
      <x:c r="DM32" s="2360"/>
      <x:c r="DN32" s="2361"/>
      <x:c r="DO32" s="1313"/>
      <x:c r="DP32" s="1313"/>
      <x:c r="DQ32" s="1313"/>
      <x:c r="DR32" s="1313"/>
      <x:c r="DS32" s="1313"/>
      <x:c r="DT32" s="1313"/>
      <x:c r="DU32" s="1313"/>
      <x:c r="DV32" s="1313"/>
      <x:c r="DW32" s="1313"/>
    </x:row>
    <x:row r="33" ht="15.949999809265137" customHeight="1">
      <x:c r="A33" s="3308" t="str">
        <x:v>TOTALS</x:v>
      </x:c>
      <x:c r="B33" s="3309"/>
      <x:c r="C33" s="3309"/>
      <x:c r="D33" s="3310"/>
      <x:c r="E33" s="3315"/>
      <x:c r="F33" s="3315"/>
      <x:c r="G33" s="3315"/>
      <x:c r="H33" s="3315"/>
      <x:c r="I33" s="1644"/>
      <x:c r="J33" s="1644"/>
      <x:c r="K33" s="1644"/>
      <x:c r="L33" s="3297" t="n">
        <x:v>0</x:v>
      </x:c>
      <x:c r="M33" s="3298"/>
      <x:c r="N33" s="2368" t="n">
        <x:v>0</x:v>
      </x:c>
      <x:c r="O33" s="1645"/>
      <x:c r="P33" s="2369"/>
      <x:c r="Q33" s="3351" t="n">
        <x:v>0</x:v>
      </x:c>
      <x:c r="R33" s="3352"/>
      <x:c r="S33" s="1355"/>
      <x:c r="T33" s="868"/>
      <x:c r="U33" s="868"/>
      <x:c r="V33" s="868"/>
      <x:c r="W33" s="2234"/>
      <x:c r="X33" s="1354"/>
      <x:c r="Y33" s="2342"/>
      <x:c r="Z33" s="2340"/>
      <x:c r="AA33" s="2341"/>
      <x:c r="AB33" s="2342"/>
      <x:c r="AC33" s="2343"/>
      <x:c r="AD33" s="2343"/>
      <x:c r="AE33" s="2344"/>
      <x:c r="AF33" s="2342"/>
      <x:c r="AG33" s="2345"/>
      <x:c r="AH33" s="2342"/>
      <x:c r="AI33" s="2342"/>
      <x:c r="AJ33" s="2342"/>
      <x:c r="AK33" s="2346"/>
      <x:c r="AL33" s="2342"/>
      <x:c r="AM33" s="2345"/>
      <x:c r="AN33" s="2370"/>
      <x:c r="AO33" s="2342"/>
      <x:c r="AP33" s="2348"/>
      <x:c r="AQ33" s="2349"/>
      <x:c r="AR33" s="2342"/>
      <x:c r="AS33" s="2342"/>
      <x:c r="AT33" s="2350"/>
      <x:c r="AU33" s="2342"/>
      <x:c r="AV33" s="2348"/>
      <x:c r="AW33" s="1354"/>
      <x:c r="AX33" s="2343"/>
      <x:c r="AY33" s="2343"/>
      <x:c r="AZ33" s="2344"/>
      <x:c r="BA33" s="2342"/>
      <x:c r="BB33" s="2345"/>
      <x:c r="BC33" s="2342"/>
      <x:c r="BD33" s="2342"/>
      <x:c r="BE33" s="2342"/>
      <x:c r="BF33" s="2346"/>
      <x:c r="BG33" s="2342"/>
      <x:c r="BH33" s="2345"/>
      <x:c r="BI33" s="2348"/>
      <x:c r="BJ33" s="2342"/>
      <x:c r="BK33" s="2348"/>
      <x:c r="BL33" s="2349"/>
      <x:c r="BM33" s="2342"/>
      <x:c r="BN33" s="2342"/>
      <x:c r="BO33" s="2350"/>
      <x:c r="BP33" s="2342"/>
      <x:c r="BQ33" s="2348"/>
      <x:c r="BR33" s="1354"/>
      <x:c r="BS33" s="2343"/>
      <x:c r="BT33" s="2343"/>
      <x:c r="BU33" s="2344"/>
      <x:c r="BV33" s="2342"/>
      <x:c r="BW33" s="2345"/>
      <x:c r="BX33" s="2342"/>
      <x:c r="BY33" s="2342"/>
      <x:c r="BZ33" s="2342"/>
      <x:c r="CA33" s="2342"/>
      <x:c r="CB33" s="2342"/>
      <x:c r="CC33" s="2351"/>
      <x:c r="CD33" s="2352"/>
      <x:c r="CE33" s="2342"/>
      <x:c r="CF33" s="2348"/>
      <x:c r="CG33" s="2353"/>
      <x:c r="CH33" s="2342"/>
      <x:c r="CI33" s="2342"/>
      <x:c r="CJ33" s="2350"/>
      <x:c r="CK33" s="2342"/>
      <x:c r="CL33" s="2348"/>
      <x:c r="CM33" s="1354"/>
      <x:c r="CN33" s="2343"/>
      <x:c r="CO33" s="2343"/>
      <x:c r="CP33" s="2344"/>
      <x:c r="CQ33" s="2342"/>
      <x:c r="CR33" s="2345"/>
      <x:c r="CS33" s="2342"/>
      <x:c r="CT33" s="2342"/>
      <x:c r="CU33" s="2348"/>
      <x:c r="CV33" s="2342"/>
      <x:c r="CW33" s="2342"/>
      <x:c r="CX33" s="2354"/>
      <x:c r="CY33" s="2352"/>
      <x:c r="CZ33" s="2371"/>
      <x:c r="DA33" s="2372"/>
      <x:c r="DB33" s="2348"/>
      <x:c r="DC33" s="2348"/>
      <x:c r="DD33" s="2357" t="str">
        <x:v>#DIV/0!</x:v>
      </x:c>
      <x:c r="DE33" s="2357"/>
      <x:c r="DF33" s="2358"/>
      <x:c r="DG33" s="1354"/>
      <x:c r="DH33" s="1588"/>
      <x:c r="DI33" s="1313"/>
      <x:c r="DJ33" s="2359"/>
      <x:c r="DK33" s="1588"/>
      <x:c r="DL33" s="2360"/>
      <x:c r="DM33" s="2360"/>
      <x:c r="DN33" s="2361"/>
      <x:c r="DO33" s="1588"/>
      <x:c r="DP33" s="1379"/>
      <x:c r="DQ33" s="1588"/>
      <x:c r="DR33" s="1588"/>
      <x:c r="DS33" s="1588"/>
      <x:c r="DT33" s="1588"/>
      <x:c r="DU33" s="1588"/>
      <x:c r="DV33" s="1379"/>
      <x:c r="DW33" s="2365"/>
    </x:row>
    <x:row r="34" ht="6" customHeight="1">
      <x:c r="A34" s="1356"/>
      <x:c r="B34" s="1356"/>
      <x:c r="C34" s="1356"/>
      <x:c r="D34" s="1356"/>
      <x:c r="E34" s="3314"/>
      <x:c r="F34" s="3314"/>
      <x:c r="G34" s="3314"/>
      <x:c r="H34" s="3314"/>
      <x:c r="I34" s="1356"/>
      <x:c r="J34" s="1356"/>
      <x:c r="K34" s="1356"/>
      <x:c r="L34" s="1356"/>
      <x:c r="M34"/>
      <x:c r="N34" s="1357"/>
      <x:c r="O34"/>
      <x:c r="P34"/>
      <x:c r="Q34"/>
      <x:c r="R34"/>
      <x:c r="S34"/>
      <x:c r="T34" s="860"/>
      <x:c r="U34" s="868"/>
      <x:c r="V34" s="868"/>
      <x:c r="W34" s="2234"/>
      <x:c r="X34" s="1354"/>
      <x:c r="Y34" s="2342"/>
      <x:c r="Z34" s="2340"/>
      <x:c r="AA34" s="2341"/>
      <x:c r="AB34" s="2342"/>
      <x:c r="AC34" s="2343"/>
      <x:c r="AD34" s="2343"/>
      <x:c r="AE34" s="2344"/>
      <x:c r="AF34" s="2342"/>
      <x:c r="AG34" s="2345"/>
      <x:c r="AH34" s="2342"/>
      <x:c r="AI34" s="2342"/>
      <x:c r="AJ34" s="2342"/>
      <x:c r="AK34" s="2346"/>
      <x:c r="AL34" s="2342"/>
      <x:c r="AM34" s="2345"/>
      <x:c r="AN34" s="2370"/>
      <x:c r="AO34" s="2342"/>
      <x:c r="AP34" s="2348"/>
      <x:c r="AQ34" s="2349"/>
      <x:c r="AR34" s="2342"/>
      <x:c r="AS34" s="2342"/>
      <x:c r="AT34" s="2350"/>
      <x:c r="AU34" s="2342"/>
      <x:c r="AV34" s="2348"/>
      <x:c r="AW34" s="1354"/>
      <x:c r="AX34" s="2343"/>
      <x:c r="AY34" s="2343"/>
      <x:c r="AZ34" s="2344"/>
      <x:c r="BA34" s="2342"/>
      <x:c r="BB34" s="2345"/>
      <x:c r="BC34" s="2342"/>
      <x:c r="BD34" s="2342"/>
      <x:c r="BE34" s="2342"/>
      <x:c r="BF34" s="2346"/>
      <x:c r="BG34" s="2342"/>
      <x:c r="BH34" s="2345"/>
      <x:c r="BI34" s="2348"/>
      <x:c r="BJ34" s="2342"/>
      <x:c r="BK34" s="2348"/>
      <x:c r="BL34" s="2349"/>
      <x:c r="BM34" s="2342"/>
      <x:c r="BN34" s="2342"/>
      <x:c r="BO34" s="2350"/>
      <x:c r="BP34" s="2342"/>
      <x:c r="BQ34" s="2348"/>
      <x:c r="BR34" s="1354"/>
      <x:c r="BS34" s="2343"/>
      <x:c r="BT34" s="2343"/>
      <x:c r="BU34" s="2344"/>
      <x:c r="BV34" s="2342"/>
      <x:c r="BW34" s="2345"/>
      <x:c r="BX34" s="2342"/>
      <x:c r="BY34" s="2342"/>
      <x:c r="BZ34" s="2342"/>
      <x:c r="CA34" s="2342"/>
      <x:c r="CB34" s="2342"/>
      <x:c r="CC34" s="2351"/>
      <x:c r="CD34" s="2352"/>
      <x:c r="CE34" s="2342"/>
      <x:c r="CF34" s="2348"/>
      <x:c r="CG34" s="2353"/>
      <x:c r="CH34" s="2342"/>
      <x:c r="CI34" s="2342"/>
      <x:c r="CJ34" s="2350"/>
      <x:c r="CK34" s="2342"/>
      <x:c r="CL34" s="2348"/>
      <x:c r="CM34" s="1354"/>
      <x:c r="CN34" s="2343"/>
      <x:c r="CO34" s="2343"/>
      <x:c r="CP34" s="2344"/>
      <x:c r="CQ34" s="2342"/>
      <x:c r="CR34" s="2345"/>
      <x:c r="CS34" s="2342"/>
      <x:c r="CT34" s="2342"/>
      <x:c r="CU34" s="2348"/>
      <x:c r="CV34" s="2342"/>
      <x:c r="CW34" s="2342"/>
      <x:c r="CX34" s="2354"/>
      <x:c r="CY34" s="2352"/>
      <x:c r="CZ34" s="2371"/>
      <x:c r="DA34" s="2372"/>
      <x:c r="DB34" s="2348"/>
      <x:c r="DC34" s="2348"/>
      <x:c r="DD34" s="2357" t="str">
        <x:v>#DIV/0!</x:v>
      </x:c>
      <x:c r="DE34" s="2357"/>
      <x:c r="DF34" s="2358"/>
      <x:c r="DG34" s="1354"/>
      <x:c r="DH34" s="1588"/>
      <x:c r="DI34" s="1313"/>
      <x:c r="DJ34" s="2359"/>
      <x:c r="DK34" s="1588"/>
      <x:c r="DL34" s="2360"/>
      <x:c r="DM34" s="2360"/>
      <x:c r="DN34" s="2361"/>
      <x:c r="DO34" s="1588"/>
      <x:c r="DP34" s="1379"/>
      <x:c r="DQ34" s="1588"/>
      <x:c r="DR34" s="1588"/>
      <x:c r="DS34" s="1588"/>
      <x:c r="DT34" s="1588"/>
      <x:c r="DU34" s="1588"/>
      <x:c r="DV34" s="1379"/>
      <x:c r="DW34" s="2365"/>
    </x:row>
    <x:row r="35" ht="17.25" customHeight="1">
      <x:c r="A35" s="3311" t="str">
        <x:v>G.S.V. m3  @ 60</x:v>
      </x:c>
      <x:c r="B35" s="3312"/>
      <x:c r="C35" s="3312"/>
      <x:c r="D35" s="3312"/>
      <x:c r="E35" s="3312"/>
      <x:c r="F35" s="3312"/>
      <x:c r="G35" s="3312"/>
      <x:c r="H35" s="3313"/>
      <x:c r="I35" s="1654" t="n">
        <x:v>0</x:v>
      </x:c>
      <x:c r="J35" s="1635"/>
      <x:c r="K35" s="1646" t="str">
        <x:v>m</x:v>
      </x:c>
      <x:c r="L35" s="1358"/>
      <x:c r="M35" s="1647"/>
      <x:c r="N35" s="3301" t="str">
        <x:v>SIGNATURES</x:v>
      </x:c>
      <x:c r="O35" s="3301"/>
      <x:c r="P35" s="3301"/>
      <x:c r="Q35" s="3301"/>
      <x:c r="R35" s="3302"/>
      <x:c r="S35"/>
      <x:c r="T35" s="2373" t="str">
        <x:v>#VALUE!</x:v>
      </x:c>
      <x:c r="U35" s="2373" t="str">
        <x:v>#VALUE!</x:v>
      </x:c>
      <x:c r="V35" s="2374"/>
      <x:c r="W35" s="329"/>
      <x:c r="X35" s="329"/>
      <x:c r="Y35" s="329"/>
      <x:c r="Z35" s="329"/>
      <x:c r="AA35" s="329"/>
      <x:c r="AB35" s="329"/>
      <x:c r="AC35" s="2343"/>
      <x:c r="AD35" s="2343"/>
      <x:c r="AE35" s="2344"/>
      <x:c r="AF35" s="329"/>
      <x:c r="AG35" s="329"/>
      <x:c r="AH35" s="329"/>
      <x:c r="AI35" s="329"/>
      <x:c r="AJ35" s="329"/>
      <x:c r="AK35" s="329"/>
      <x:c r="AL35" s="329"/>
      <x:c r="AM35" s="329"/>
      <x:c r="AN35" s="329"/>
      <x:c r="AO35" s="2348"/>
      <x:c r="AP35" s="329"/>
      <x:c r="AQ35" s="329"/>
      <x:c r="AR35" s="329"/>
      <x:c r="AS35" s="329"/>
      <x:c r="AT35" s="329"/>
      <x:c r="AU35" s="329"/>
      <x:c r="AV35" s="329"/>
      <x:c r="AW35" s="329"/>
      <x:c r="AX35" s="329"/>
      <x:c r="AY35" s="329"/>
      <x:c r="AZ35" s="329"/>
      <x:c r="BA35" s="329"/>
      <x:c r="BB35" s="329"/>
      <x:c r="BC35" s="329"/>
      <x:c r="BD35" s="329"/>
      <x:c r="BE35" s="329"/>
      <x:c r="BF35" s="329"/>
      <x:c r="BG35" s="329"/>
      <x:c r="BH35" s="329"/>
      <x:c r="BI35" s="329"/>
      <x:c r="BJ35" s="329"/>
      <x:c r="BK35" s="329"/>
      <x:c r="BL35" s="329"/>
      <x:c r="BM35" s="329"/>
      <x:c r="BN35" s="329"/>
      <x:c r="BO35" s="329"/>
      <x:c r="BP35" s="329"/>
      <x:c r="BQ35" s="329"/>
      <x:c r="BR35" s="329"/>
      <x:c r="BS35" s="329"/>
      <x:c r="BT35" s="329"/>
      <x:c r="BU35" s="329"/>
      <x:c r="BV35" s="329"/>
      <x:c r="BW35" s="329"/>
      <x:c r="BX35" s="329"/>
      <x:c r="BY35" s="329"/>
      <x:c r="BZ35" s="329"/>
      <x:c r="CA35" s="329"/>
      <x:c r="CB35" s="329"/>
      <x:c r="CC35" s="329"/>
      <x:c r="CD35" s="329"/>
      <x:c r="CE35" s="329"/>
      <x:c r="CF35" s="329"/>
      <x:c r="CG35" s="2234"/>
      <x:c r="CH35" s="329"/>
      <x:c r="CI35" s="329"/>
      <x:c r="CJ35" s="329"/>
      <x:c r="CK35" s="329"/>
      <x:c r="CL35" s="329"/>
      <x:c r="CM35" s="329"/>
      <x:c r="CN35" s="329"/>
      <x:c r="CO35" s="329"/>
      <x:c r="CP35" s="329"/>
      <x:c r="CQ35" s="329"/>
      <x:c r="CR35" s="329"/>
      <x:c r="CS35" s="329"/>
      <x:c r="CT35" s="329"/>
      <x:c r="CU35" s="329"/>
      <x:c r="CV35" s="329"/>
      <x:c r="CW35" s="329"/>
      <x:c r="CX35" s="329"/>
      <x:c r="CY35" s="329"/>
      <x:c r="CZ35" s="329"/>
      <x:c r="DA35" s="329"/>
      <x:c r="DB35" s="329"/>
      <x:c r="DC35" s="329"/>
      <x:c r="DD35" s="2234"/>
      <x:c r="DE35" s="2234"/>
      <x:c r="DF35" s="2375"/>
      <x:c r="DG35" s="2375"/>
      <x:c r="DH35" s="2376"/>
      <x:c r="DI35" s="2376"/>
      <x:c r="DJ35" s="2377"/>
      <x:c r="DK35" s="2377"/>
      <x:c r="DL35" s="2377"/>
      <x:c r="DM35" s="2377"/>
      <x:c r="DN35" s="2378"/>
      <x:c r="DO35" s="2358"/>
      <x:c r="DP35" s="1313"/>
      <x:c r="DQ35" s="1313"/>
      <x:c r="DR35" s="1313"/>
      <x:c r="DS35" s="1313"/>
      <x:c r="DT35" s="1313"/>
      <x:c r="DU35" s="1313"/>
      <x:c r="DV35" s="1313"/>
      <x:c r="DW35" s="1313"/>
    </x:row>
    <x:row r="36" ht="17.25" customHeight="1">
      <x:c r="A36" s="3311" t="str">
        <x:v>FREE WATER</x:v>
      </x:c>
      <x:c r="B36" s="3312"/>
      <x:c r="C36" s="3312"/>
      <x:c r="D36" s="3312"/>
      <x:c r="E36" s="3312"/>
      <x:c r="F36" s="3312"/>
      <x:c r="G36" s="3312"/>
      <x:c r="H36" s="3313"/>
      <x:c r="I36" s="1654" t="n">
        <x:v>0</x:v>
      </x:c>
      <x:c r="J36" s="1650"/>
      <x:c r="K36" s="1651" t="n">
        <x:v>6.6</x:v>
      </x:c>
      <x:c r="L36" s="1358"/>
      <x:c r="M36" s="1647"/>
      <x:c r="N36" s="3304" t="str">
        <x:v>Original signature on file</x:v>
      </x:c>
      <x:c r="O36" s="3304"/>
      <x:c r="P36" s="3304"/>
      <x:c r="Q36" s="3304"/>
      <x:c r="R36" s="1652"/>
      <x:c r="S36"/>
      <x:c r="T36" s="2374"/>
      <x:c r="U36" s="2374"/>
      <x:c r="V36" s="2374"/>
      <x:c r="W36" s="329"/>
      <x:c r="X36" s="329"/>
      <x:c r="Y36" s="329"/>
      <x:c r="Z36" s="329"/>
      <x:c r="AA36" s="329"/>
      <x:c r="AB36" s="329"/>
      <x:c r="AC36" s="2234"/>
      <x:c r="AD36" s="2234"/>
      <x:c r="AE36" s="2379"/>
      <x:c r="AF36" s="329"/>
      <x:c r="AG36" s="329"/>
      <x:c r="AH36" s="329"/>
      <x:c r="AI36" s="329"/>
      <x:c r="AJ36" s="329"/>
      <x:c r="AK36" s="329"/>
      <x:c r="AL36" s="329"/>
      <x:c r="AM36" s="329"/>
      <x:c r="AN36" s="329"/>
      <x:c r="AO36" s="2348"/>
      <x:c r="AP36" s="329"/>
      <x:c r="AQ36" s="329"/>
      <x:c r="AR36" s="329"/>
      <x:c r="AS36" s="329"/>
      <x:c r="AT36" s="329"/>
      <x:c r="AU36" s="329"/>
      <x:c r="AV36" s="329"/>
      <x:c r="AW36" s="329"/>
      <x:c r="AX36" s="329"/>
      <x:c r="AY36" s="329"/>
      <x:c r="AZ36" s="329"/>
      <x:c r="BA36" s="329"/>
      <x:c r="BB36" s="329"/>
      <x:c r="BC36" s="329"/>
      <x:c r="BD36" s="329"/>
      <x:c r="BE36" s="329"/>
      <x:c r="BF36" s="329"/>
      <x:c r="BG36" s="329"/>
      <x:c r="BH36" s="329"/>
      <x:c r="BI36" s="329"/>
      <x:c r="BJ36" s="329"/>
      <x:c r="BK36" s="329"/>
      <x:c r="BL36" s="329"/>
      <x:c r="BM36" s="329"/>
      <x:c r="BN36" s="329"/>
      <x:c r="BO36" s="329"/>
      <x:c r="BP36" s="329"/>
      <x:c r="BQ36" s="329"/>
      <x:c r="BR36" s="329"/>
      <x:c r="BS36" s="329"/>
      <x:c r="BT36" s="329"/>
      <x:c r="BU36" s="329"/>
      <x:c r="BV36" s="329"/>
      <x:c r="BW36" s="329"/>
      <x:c r="BX36" s="329"/>
      <x:c r="BY36" s="329"/>
      <x:c r="BZ36" s="329"/>
      <x:c r="CA36" s="329"/>
      <x:c r="CB36" s="329"/>
      <x:c r="CC36" s="329"/>
      <x:c r="CD36" s="329"/>
      <x:c r="CE36" s="329"/>
      <x:c r="CF36" s="329"/>
      <x:c r="CG36" s="2234"/>
      <x:c r="CH36" s="329"/>
      <x:c r="CI36" s="329"/>
      <x:c r="CJ36" s="329"/>
      <x:c r="CK36" s="329"/>
      <x:c r="CL36" s="329"/>
      <x:c r="CM36" s="329"/>
      <x:c r="CN36" s="329"/>
      <x:c r="CO36" s="329"/>
      <x:c r="CP36" s="329"/>
      <x:c r="CQ36" s="329"/>
      <x:c r="CR36" s="329"/>
      <x:c r="CS36" s="329"/>
      <x:c r="CT36" s="329"/>
      <x:c r="CU36" s="329"/>
      <x:c r="CV36" s="329"/>
      <x:c r="CW36" s="329"/>
      <x:c r="CX36" s="329"/>
      <x:c r="CY36" s="329"/>
      <x:c r="CZ36" s="329"/>
      <x:c r="DA36" s="329"/>
      <x:c r="DB36" s="329"/>
      <x:c r="DC36" s="329"/>
      <x:c r="DD36" s="2234"/>
      <x:c r="DE36" s="2234"/>
      <x:c r="DF36" s="2375"/>
      <x:c r="DG36" s="2375"/>
      <x:c r="DH36" s="2376"/>
      <x:c r="DI36" s="2376"/>
      <x:c r="DJ36" s="2378"/>
      <x:c r="DK36" s="2378"/>
      <x:c r="DL36" s="2378"/>
      <x:c r="DM36" s="2378"/>
      <x:c r="DN36" s="2378"/>
      <x:c r="DO36" s="2358"/>
      <x:c r="DP36" s="1313"/>
      <x:c r="DQ36" s="1313"/>
      <x:c r="DR36" s="1313"/>
      <x:c r="DS36" s="1313"/>
      <x:c r="DT36" s="1313"/>
      <x:c r="DU36" s="1313"/>
      <x:c r="DV36" s="1313"/>
      <x:c r="DW36" s="1313"/>
    </x:row>
    <x:row r="37" ht="17.25" customHeight="1">
      <x:c r="A37" s="3311" t="str">
        <x:v>TOTAL CALCULATED VOLUME</x:v>
      </x:c>
      <x:c r="B37" s="3312"/>
      <x:c r="C37" s="3312"/>
      <x:c r="D37" s="3312"/>
      <x:c r="E37" s="3312"/>
      <x:c r="F37" s="3312"/>
      <x:c r="G37" s="3312"/>
      <x:c r="H37" s="3313"/>
      <x:c r="I37" s="1654" t="n">
        <x:v>0</x:v>
      </x:c>
      <x:c r="J37" s="1650"/>
      <x:c r="K37" s="1651" t="n">
        <x:v>8.6</x:v>
      </x:c>
      <x:c r="L37" s="1358"/>
      <x:c r="M37" s="1359"/>
      <x:c r="N37" s="3353" t="n">
        <x:v>0</x:v>
      </x:c>
      <x:c r="O37" s="3353"/>
      <x:c r="P37" s="3353"/>
      <x:c r="Q37" s="3353"/>
      <x:c r="R37" s="869"/>
      <x:c r="S37"/>
      <x:c r="T37" s="2374"/>
      <x:c r="U37" s="2374"/>
      <x:c r="V37" s="2374"/>
      <x:c r="W37" s="329"/>
      <x:c r="X37" s="329"/>
      <x:c r="Y37" s="329"/>
      <x:c r="Z37" s="329"/>
      <x:c r="AA37" s="329"/>
      <x:c r="AB37" s="329"/>
      <x:c r="AC37" s="2234"/>
      <x:c r="AD37" s="2234"/>
      <x:c r="AE37" s="2234"/>
      <x:c r="AF37" s="329"/>
      <x:c r="AG37" s="329"/>
      <x:c r="AH37" s="329"/>
      <x:c r="AI37" s="329"/>
      <x:c r="AJ37" s="329"/>
      <x:c r="AK37" s="329"/>
      <x:c r="AL37" s="329"/>
      <x:c r="AM37" s="329"/>
      <x:c r="AN37" s="329"/>
      <x:c r="AO37" s="2348"/>
      <x:c r="AP37" s="329"/>
      <x:c r="AQ37" s="329"/>
      <x:c r="AR37" s="329"/>
      <x:c r="AS37" s="329"/>
      <x:c r="AT37" s="329"/>
      <x:c r="AU37" s="329"/>
      <x:c r="AV37" s="329"/>
      <x:c r="AW37" s="329"/>
      <x:c r="AX37" s="329"/>
      <x:c r="AY37" s="329"/>
      <x:c r="AZ37" s="329"/>
      <x:c r="BA37" s="329"/>
      <x:c r="BB37" s="329"/>
      <x:c r="BC37" s="329"/>
      <x:c r="BD37" s="329"/>
      <x:c r="BE37" s="329"/>
      <x:c r="BF37" s="329"/>
      <x:c r="BG37" s="329"/>
      <x:c r="BH37" s="329"/>
      <x:c r="BI37" s="329"/>
      <x:c r="BJ37" s="329"/>
      <x:c r="BK37" s="329"/>
      <x:c r="BL37" s="329"/>
      <x:c r="BM37" s="329"/>
      <x:c r="BN37" s="329"/>
      <x:c r="BO37" s="329"/>
      <x:c r="BP37" s="329"/>
      <x:c r="BQ37" s="329"/>
      <x:c r="BR37" s="329"/>
      <x:c r="BS37" s="329"/>
      <x:c r="BT37" s="329"/>
      <x:c r="BU37" s="329"/>
      <x:c r="BV37" s="329"/>
      <x:c r="BW37" s="329"/>
      <x:c r="BX37" s="329"/>
      <x:c r="BY37" s="329"/>
      <x:c r="BZ37" s="329"/>
      <x:c r="CA37" s="329"/>
      <x:c r="CB37" s="329"/>
      <x:c r="CC37" s="329"/>
      <x:c r="CD37" s="329"/>
      <x:c r="CE37" s="329"/>
      <x:c r="CF37" s="329"/>
      <x:c r="CG37" s="2234"/>
      <x:c r="CH37" s="329"/>
      <x:c r="CI37" s="329"/>
      <x:c r="CJ37" s="329"/>
      <x:c r="CK37" s="329"/>
      <x:c r="CL37" s="329"/>
      <x:c r="CM37" s="329"/>
      <x:c r="CN37" s="329"/>
      <x:c r="CO37" s="329"/>
      <x:c r="CP37" s="329"/>
      <x:c r="CQ37" s="329"/>
      <x:c r="CR37" s="329"/>
      <x:c r="CS37" s="329"/>
      <x:c r="CT37" s="329"/>
      <x:c r="CU37" s="329"/>
      <x:c r="CV37" s="329"/>
      <x:c r="CW37" s="329"/>
      <x:c r="CX37" s="329"/>
      <x:c r="CY37" s="329"/>
      <x:c r="CZ37" s="329"/>
      <x:c r="DA37" s="329"/>
      <x:c r="DB37" s="329"/>
      <x:c r="DC37" s="329"/>
      <x:c r="DD37" s="2234"/>
      <x:c r="DE37" s="2234"/>
      <x:c r="DF37" s="2380"/>
      <x:c r="DG37" s="2380"/>
      <x:c r="DH37" s="2380"/>
      <x:c r="DI37" s="2380"/>
      <x:c r="DJ37" s="2377"/>
      <x:c r="DK37" s="2377"/>
      <x:c r="DL37" s="2377"/>
      <x:c r="DM37" s="2377"/>
      <x:c r="DN37" s="2381"/>
      <x:c r="DO37" s="2381"/>
      <x:c r="DP37" s="1313"/>
      <x:c r="DQ37" s="1313"/>
      <x:c r="DR37" s="1313"/>
      <x:c r="DS37" s="1313"/>
      <x:c r="DT37" s="1313"/>
      <x:c r="DU37" s="1313"/>
      <x:c r="DV37" s="1313"/>
      <x:c r="DW37" s="1313"/>
    </x:row>
    <x:row r="38" ht="17.25" customHeight="1">
      <x:c r="A38" s="1648" t="str">
        <x:v>LIQUID</x:v>
      </x:c>
      <x:c r="B38" s="1649"/>
      <x:c r="C38" s="1649"/>
      <x:c r="D38" s="1649"/>
      <x:c r="E38" s="3348" t="str">
        <x:v>(NOTE 1)</x:v>
      </x:c>
      <x:c r="F38" s="3348"/>
      <x:c r="G38" s="3348"/>
      <x:c r="H38" s="3349"/>
      <x:c r="I38" s="1654" t="n">
        <x:v>0</x:v>
      </x:c>
      <x:c r="J38" s="1650"/>
      <x:c r="K38" s="1653" t="str">
        <x:v>0º</x:v>
      </x:c>
      <x:c r="L38" s="1358"/>
      <x:c r="M38" s="1359"/>
      <x:c r="N38" s="3306" t="str">
        <x:v>VESSEL REPRESENTATIVE</x:v>
      </x:c>
      <x:c r="O38" s="3306"/>
      <x:c r="P38" s="3306"/>
      <x:c r="Q38" s="3306"/>
      <x:c r="R38" s="1360"/>
      <x:c r="S38"/>
      <x:c r="T38" s="2382"/>
      <x:c r="U38" s="2382"/>
      <x:c r="V38" s="2382"/>
      <x:c r="W38" s="329"/>
      <x:c r="X38" s="329"/>
      <x:c r="Y38" s="329"/>
      <x:c r="Z38" s="329"/>
      <x:c r="AA38" s="329"/>
      <x:c r="AB38" s="329"/>
      <x:c r="AC38" s="2234"/>
      <x:c r="AD38" s="2234"/>
      <x:c r="AE38" s="2234"/>
      <x:c r="AF38" s="329"/>
      <x:c r="AG38" s="329"/>
      <x:c r="AH38" s="329"/>
      <x:c r="AI38" s="329"/>
      <x:c r="AJ38" s="329"/>
      <x:c r="AK38" s="329"/>
      <x:c r="AL38" s="329"/>
      <x:c r="AM38" s="329"/>
      <x:c r="AN38" s="329"/>
      <x:c r="AO38" s="2348"/>
      <x:c r="AP38" s="329"/>
      <x:c r="AQ38" s="329"/>
      <x:c r="AR38" s="329"/>
      <x:c r="AS38" s="329"/>
      <x:c r="AT38" s="329"/>
      <x:c r="AU38" s="329"/>
      <x:c r="AV38" s="329"/>
      <x:c r="AW38" s="329"/>
      <x:c r="AX38" s="329"/>
      <x:c r="AY38" s="329"/>
      <x:c r="AZ38" s="329"/>
      <x:c r="BA38" s="329"/>
      <x:c r="BB38" s="329"/>
      <x:c r="BC38" s="329"/>
      <x:c r="BD38" s="329"/>
      <x:c r="BE38" s="329"/>
      <x:c r="BF38" s="329"/>
      <x:c r="BG38" s="329"/>
      <x:c r="BH38" s="329"/>
      <x:c r="BI38" s="329"/>
      <x:c r="BJ38" s="329"/>
      <x:c r="BK38" s="329"/>
      <x:c r="BL38" s="329"/>
      <x:c r="BM38" s="329"/>
      <x:c r="BN38" s="329"/>
      <x:c r="BO38" s="329"/>
      <x:c r="BP38" s="329"/>
      <x:c r="BQ38" s="329"/>
      <x:c r="BR38" s="329"/>
      <x:c r="BS38" s="329"/>
      <x:c r="BT38" s="329"/>
      <x:c r="BU38" s="329"/>
      <x:c r="BV38" s="329"/>
      <x:c r="BW38" s="329"/>
      <x:c r="BX38" s="329"/>
      <x:c r="BY38" s="329"/>
      <x:c r="BZ38" s="329"/>
      <x:c r="CA38" s="329"/>
      <x:c r="CB38" s="329"/>
      <x:c r="CC38" s="329"/>
      <x:c r="CD38" s="329"/>
      <x:c r="CE38" s="329"/>
      <x:c r="CF38" s="329"/>
      <x:c r="CG38" s="2234"/>
      <x:c r="CH38" s="329"/>
      <x:c r="CI38" s="329"/>
      <x:c r="CJ38" s="329"/>
      <x:c r="CK38" s="329"/>
      <x:c r="CL38" s="329"/>
      <x:c r="CM38" s="329"/>
      <x:c r="CN38" s="329"/>
      <x:c r="CO38" s="329"/>
      <x:c r="CP38" s="329"/>
      <x:c r="CQ38" s="329"/>
      <x:c r="CR38" s="329"/>
      <x:c r="CS38" s="329"/>
      <x:c r="CT38" s="329"/>
      <x:c r="CU38" s="329"/>
      <x:c r="CV38" s="329"/>
      <x:c r="CW38" s="329"/>
      <x:c r="CX38" s="329"/>
      <x:c r="CY38" s="329"/>
      <x:c r="CZ38" s="329"/>
      <x:c r="DA38" s="329"/>
      <x:c r="DB38" s="329"/>
      <x:c r="DC38" s="329"/>
      <x:c r="DD38" s="2234"/>
      <x:c r="DE38" s="2234"/>
      <x:c r="DF38" s="2383"/>
      <x:c r="DG38" s="2383"/>
      <x:c r="DH38" s="2383"/>
      <x:c r="DI38" s="2383"/>
      <x:c r="DJ38" s="2384"/>
      <x:c r="DK38" s="2384"/>
      <x:c r="DL38" s="2384"/>
      <x:c r="DM38" s="2384"/>
      <x:c r="DN38" s="2384"/>
      <x:c r="DO38" s="1859"/>
      <x:c r="DP38" s="1255"/>
      <x:c r="DQ38" s="1255"/>
      <x:c r="DR38" s="1255"/>
      <x:c r="DS38" s="1255"/>
      <x:c r="DT38" s="1255"/>
      <x:c r="DU38" s="1255"/>
      <x:c r="DV38" s="1255"/>
      <x:c r="DW38" s="1255"/>
    </x:row>
    <x:row r="39" ht="17.25" customHeight="1">
      <x:c r="A39" s="1648" t="str">
        <x:v>NON LIQUID </x:v>
      </x:c>
      <x:c r="B39" s="1649"/>
      <x:c r="C39" s="1649"/>
      <x:c r="D39" s="1649"/>
      <x:c r="E39" s="3336" t="str">
        <x:v>(NOTE 1+2)</x:v>
      </x:c>
      <x:c r="F39" s="3336"/>
      <x:c r="G39" s="3336"/>
      <x:c r="H39" s="3337"/>
      <x:c r="I39" s="1654" t="n">
        <x:v>0</x:v>
      </x:c>
      <x:c r="J39" s="3323" t="str">
        <x:v>Ballast Tanks Used</x:v>
      </x:c>
      <x:c r="K39" s="3321"/>
      <x:c r="L39" s="1361"/>
      <x:c r="M39" s="1359"/>
      <x:c r="N39" s="3307"/>
      <x:c r="O39" s="3307"/>
      <x:c r="P39" s="3307"/>
      <x:c r="Q39" s="3307"/>
      <x:c r="R39" s="1360"/>
      <x:c r="S39"/>
      <x:c r="T39" s="2385" t="str">
        <x:v>#VALUE!</x:v>
      </x:c>
      <x:c r="U39" s="870" t="str">
        <x:v>#VALUE!</x:v>
      </x:c>
      <x:c r="V39" s="870"/>
      <x:c r="W39" s="329"/>
      <x:c r="X39" s="329"/>
      <x:c r="Y39" s="329"/>
      <x:c r="Z39" s="329"/>
      <x:c r="AA39" s="329"/>
      <x:c r="AB39" s="329"/>
      <x:c r="AC39" s="2234"/>
      <x:c r="AD39" s="2234"/>
      <x:c r="AE39" s="2234"/>
      <x:c r="AF39" s="329"/>
      <x:c r="AG39" s="329"/>
      <x:c r="AH39" s="329"/>
      <x:c r="AI39" s="329"/>
      <x:c r="AJ39" s="329"/>
      <x:c r="AK39" s="329"/>
      <x:c r="AL39" s="329"/>
      <x:c r="AM39" s="329"/>
      <x:c r="AN39" s="329"/>
      <x:c r="AO39" s="2348"/>
      <x:c r="AP39" s="329"/>
      <x:c r="AQ39" s="329"/>
      <x:c r="AR39" s="329"/>
      <x:c r="AS39" s="329"/>
      <x:c r="AT39" s="329"/>
      <x:c r="AU39" s="329"/>
      <x:c r="AV39" s="329"/>
      <x:c r="AW39" s="329"/>
      <x:c r="AX39" s="329"/>
      <x:c r="AY39" s="329"/>
      <x:c r="AZ39" s="329"/>
      <x:c r="BA39" s="329"/>
      <x:c r="BB39" s="329"/>
      <x:c r="BC39" s="329"/>
      <x:c r="BD39" s="329"/>
      <x:c r="BE39" s="329"/>
      <x:c r="BF39" s="329"/>
      <x:c r="BG39" s="329"/>
      <x:c r="BH39" s="329"/>
      <x:c r="BI39" s="329"/>
      <x:c r="BJ39" s="329"/>
      <x:c r="BK39" s="329"/>
      <x:c r="BL39" s="329"/>
      <x:c r="BM39" s="329"/>
      <x:c r="BN39" s="329"/>
      <x:c r="BO39" s="329"/>
      <x:c r="BP39" s="329"/>
      <x:c r="BQ39" s="329"/>
      <x:c r="BR39" s="329"/>
      <x:c r="BS39" s="329"/>
      <x:c r="BT39" s="329"/>
      <x:c r="BU39" s="329"/>
      <x:c r="BV39" s="329"/>
      <x:c r="BW39" s="329"/>
      <x:c r="BX39" s="329"/>
      <x:c r="BY39" s="329"/>
      <x:c r="BZ39" s="329"/>
      <x:c r="CA39" s="329"/>
      <x:c r="CB39" s="329"/>
      <x:c r="CC39" s="329"/>
      <x:c r="CD39" s="329"/>
      <x:c r="CE39" s="329"/>
      <x:c r="CF39" s="329"/>
      <x:c r="CG39" s="2234"/>
      <x:c r="CH39" s="329"/>
      <x:c r="CI39" s="329"/>
      <x:c r="CJ39" s="329"/>
      <x:c r="CK39" s="329"/>
      <x:c r="CL39" s="329"/>
      <x:c r="CM39" s="329"/>
      <x:c r="CN39" s="329"/>
      <x:c r="CO39" s="329"/>
      <x:c r="CP39" s="329"/>
      <x:c r="CQ39" s="329"/>
      <x:c r="CR39" s="329"/>
      <x:c r="CS39" s="329"/>
      <x:c r="CT39" s="329"/>
      <x:c r="CU39" s="329"/>
      <x:c r="CV39" s="329"/>
      <x:c r="CW39" s="329"/>
      <x:c r="CX39" s="329"/>
      <x:c r="CY39" s="329"/>
      <x:c r="CZ39" s="329"/>
      <x:c r="DA39" s="329"/>
      <x:c r="DB39" s="329"/>
      <x:c r="DC39" s="329"/>
      <x:c r="DD39" s="2234"/>
      <x:c r="DE39" s="2234"/>
      <x:c r="DF39" s="2386"/>
      <x:c r="DG39" s="2386"/>
      <x:c r="DH39" s="2386"/>
      <x:c r="DI39" s="2386"/>
      <x:c r="DJ39" s="2386"/>
      <x:c r="DK39" s="2386"/>
      <x:c r="DL39" s="2386"/>
      <x:c r="DM39" s="2386"/>
      <x:c r="DN39" s="2234"/>
      <x:c r="DO39" s="329"/>
      <x:c r="DP39" s="329"/>
      <x:c r="DQ39" s="329"/>
      <x:c r="DR39" s="329"/>
      <x:c r="DS39" s="329"/>
      <x:c r="DT39" s="329"/>
      <x:c r="DU39" s="329"/>
      <x:c r="DV39" s="329"/>
      <x:c r="DW39" s="329"/>
    </x:row>
    <x:row r="40" ht="17.25" customHeight="1">
      <x:c r="A40" s="3311" t="str">
        <x:v>DENSITY @ 60 °C</x:v>
      </x:c>
      <x:c r="B40" s="3312"/>
      <x:c r="C40" s="3312"/>
      <x:c r="D40" s="3312"/>
      <x:c r="E40" s="3312"/>
      <x:c r="F40" s="3312"/>
      <x:c r="G40" s="3312"/>
      <x:c r="H40" s="3313"/>
      <x:c r="I40" s="1656" t="str">
        <x:v>N/A</x:v>
      </x:c>
      <x:c r="J40" s="3338" t="str">
        <x:v>No</x:v>
      </x:c>
      <x:c r="K40" s="3339"/>
      <x:c r="L40" s="1211"/>
      <x:c r="M40" s="1359"/>
      <x:c r="N40" s="3354" t="n">
        <x:v>0</x:v>
      </x:c>
      <x:c r="O40" s="3354"/>
      <x:c r="P40" s="3354"/>
      <x:c r="Q40" s="3354"/>
      <x:c r="R40" s="871"/>
      <x:c r="S40"/>
      <x:c r="T40" s="870"/>
      <x:c r="U40" s="870"/>
      <x:c r="V40" s="870"/>
      <x:c r="W40" s="329"/>
      <x:c r="X40" s="329"/>
      <x:c r="Y40" s="329"/>
      <x:c r="Z40" s="329"/>
      <x:c r="AA40" s="329"/>
      <x:c r="AB40" s="329"/>
      <x:c r="AC40" s="2234"/>
      <x:c r="AD40" s="2234"/>
      <x:c r="AE40" s="2234"/>
      <x:c r="AF40" s="329"/>
      <x:c r="AG40" s="329"/>
      <x:c r="AH40" s="329"/>
      <x:c r="AI40" s="329"/>
      <x:c r="AJ40" s="329"/>
      <x:c r="AK40" s="329"/>
      <x:c r="AL40" s="329"/>
      <x:c r="AM40" s="329"/>
      <x:c r="AN40" s="329"/>
      <x:c r="AO40" s="2348"/>
      <x:c r="AP40" s="329"/>
      <x:c r="AQ40" s="329"/>
      <x:c r="AR40" s="329"/>
      <x:c r="AS40" s="329"/>
      <x:c r="AT40" s="329"/>
      <x:c r="AU40" s="329"/>
      <x:c r="AV40" s="329"/>
      <x:c r="AW40" s="329"/>
      <x:c r="AX40" s="329"/>
      <x:c r="AY40" s="329"/>
      <x:c r="AZ40" s="329"/>
      <x:c r="BA40" s="329"/>
      <x:c r="BB40" s="329"/>
      <x:c r="BC40" s="329"/>
      <x:c r="BD40" s="329"/>
      <x:c r="BE40" s="329"/>
      <x:c r="BF40" s="329"/>
      <x:c r="BG40" s="329"/>
      <x:c r="BH40" s="329"/>
      <x:c r="BI40" s="329"/>
      <x:c r="BJ40" s="329"/>
      <x:c r="BK40" s="329"/>
      <x:c r="BL40" s="329"/>
      <x:c r="BM40" s="329"/>
      <x:c r="BN40" s="329"/>
      <x:c r="BO40" s="329"/>
      <x:c r="BP40" s="329"/>
      <x:c r="BQ40" s="329"/>
      <x:c r="BR40" s="329"/>
      <x:c r="BS40" s="329"/>
      <x:c r="BT40" s="329"/>
      <x:c r="BU40" s="329"/>
      <x:c r="BV40" s="329"/>
      <x:c r="BW40" s="329"/>
      <x:c r="BX40" s="329"/>
      <x:c r="BY40" s="329"/>
      <x:c r="BZ40" s="329"/>
      <x:c r="CA40" s="329"/>
      <x:c r="CB40" s="329"/>
      <x:c r="CC40" s="329"/>
      <x:c r="CD40" s="329"/>
      <x:c r="CE40" s="329"/>
      <x:c r="CF40" s="329"/>
      <x:c r="CG40" s="2234"/>
      <x:c r="CH40" s="329"/>
      <x:c r="CI40" s="329"/>
      <x:c r="CJ40" s="329"/>
      <x:c r="CK40" s="329"/>
      <x:c r="CL40" s="329"/>
      <x:c r="CM40" s="329"/>
      <x:c r="CN40" s="329"/>
      <x:c r="CO40" s="329"/>
      <x:c r="CP40" s="329"/>
      <x:c r="CQ40" s="329"/>
      <x:c r="CR40" s="329"/>
      <x:c r="CS40" s="329"/>
      <x:c r="CT40" s="329"/>
      <x:c r="CU40" s="329"/>
      <x:c r="CV40" s="329"/>
      <x:c r="CW40" s="329"/>
      <x:c r="CX40" s="329"/>
      <x:c r="CY40" s="329"/>
      <x:c r="CZ40" s="329"/>
      <x:c r="DA40" s="329"/>
      <x:c r="DB40" s="329"/>
      <x:c r="DC40" s="329"/>
      <x:c r="DD40" s="2234"/>
      <x:c r="DE40" s="2234"/>
      <x:c r="DF40" s="2386"/>
      <x:c r="DG40" s="2386"/>
      <x:c r="DH40" s="2386"/>
      <x:c r="DI40" s="2386"/>
      <x:c r="DJ40" s="2386"/>
      <x:c r="DK40" s="2386"/>
      <x:c r="DL40" s="2386"/>
      <x:c r="DM40" s="2386"/>
      <x:c r="DN40" s="2234"/>
      <x:c r="DO40" s="329"/>
      <x:c r="DP40" s="329"/>
      <x:c r="DQ40" s="329"/>
      <x:c r="DR40" s="329"/>
      <x:c r="DS40" s="329"/>
      <x:c r="DT40" s="329"/>
      <x:c r="DU40" s="329"/>
      <x:c r="DV40" s="329"/>
      <x:c r="DW40" s="329"/>
    </x:row>
    <x:row r="41" ht="20.100000381469727" customHeight="1">
      <x:c r="A41" s="3318"/>
      <x:c r="B41" s="3319"/>
      <x:c r="C41" s="3319"/>
      <x:c r="D41" s="3319"/>
      <x:c r="E41" s="3321"/>
      <x:c r="F41" s="3323"/>
      <x:c r="G41" s="3321"/>
      <x:c r="H41" s="3322"/>
      <x:c r="I41" s="3340" t="str">
        <x:v>TANK NO.</x:v>
      </x:c>
      <x:c r="J41" s="1657" t="str">
        <x:v>Other Explain</x:v>
      </x:c>
      <x:c r="K41" s="1658"/>
      <x:c r="L41" s="1358"/>
      <x:c r="M41" s="1359"/>
      <x:c r="N41" s="3306" t="str">
        <x:v>TERMINAL REPRESENTATIVE</x:v>
      </x:c>
      <x:c r="O41" s="3306"/>
      <x:c r="P41" s="3306"/>
      <x:c r="Q41" s="3306"/>
      <x:c r="R41" s="1360"/>
      <x:c r="S41"/>
      <x:c r="T41" s="870"/>
      <x:c r="U41" s="870"/>
      <x:c r="V41" s="870"/>
      <x:c r="W41" s="329"/>
      <x:c r="X41" s="329"/>
      <x:c r="Y41" s="329"/>
      <x:c r="Z41" s="329"/>
      <x:c r="AA41" s="329"/>
      <x:c r="AB41" s="329"/>
      <x:c r="AC41" s="2234"/>
      <x:c r="AD41" s="2234"/>
      <x:c r="AE41" s="2234"/>
      <x:c r="AF41" s="329"/>
      <x:c r="AG41" s="329"/>
      <x:c r="AH41" s="329"/>
      <x:c r="AI41" s="329"/>
      <x:c r="AJ41" s="329"/>
      <x:c r="AK41" s="329"/>
      <x:c r="AL41" s="329"/>
      <x:c r="AM41" s="329"/>
      <x:c r="AN41" s="329"/>
      <x:c r="AO41" s="2348"/>
      <x:c r="AP41" s="329"/>
      <x:c r="AQ41" s="329"/>
      <x:c r="AR41" s="329"/>
      <x:c r="AS41" s="329"/>
      <x:c r="AT41" s="329"/>
      <x:c r="AU41" s="329"/>
      <x:c r="AV41" s="329"/>
      <x:c r="AW41" s="329"/>
      <x:c r="AX41" s="329"/>
      <x:c r="AY41" s="329"/>
      <x:c r="AZ41" s="329"/>
      <x:c r="BA41" s="329"/>
      <x:c r="BB41" s="329"/>
      <x:c r="BC41" s="329"/>
      <x:c r="BD41" s="329"/>
      <x:c r="BE41" s="329"/>
      <x:c r="BF41" s="329"/>
      <x:c r="BG41" s="329"/>
      <x:c r="BH41" s="329"/>
      <x:c r="BI41" s="329"/>
      <x:c r="BJ41" s="329"/>
      <x:c r="BK41" s="329"/>
      <x:c r="BL41" s="329"/>
      <x:c r="BM41" s="329"/>
      <x:c r="BN41" s="329"/>
      <x:c r="BO41" s="329"/>
      <x:c r="BP41" s="329"/>
      <x:c r="BQ41" s="329"/>
      <x:c r="BR41" s="329"/>
      <x:c r="BS41" s="329"/>
      <x:c r="BT41" s="329"/>
      <x:c r="BU41" s="329"/>
      <x:c r="BV41" s="329"/>
      <x:c r="BW41" s="329"/>
      <x:c r="BX41" s="329"/>
      <x:c r="BY41" s="329"/>
      <x:c r="BZ41" s="329"/>
      <x:c r="CA41" s="329"/>
      <x:c r="CB41" s="329"/>
      <x:c r="CC41" s="329"/>
      <x:c r="CD41" s="329"/>
      <x:c r="CE41" s="329"/>
      <x:c r="CF41" s="329"/>
      <x:c r="CG41" s="2234"/>
      <x:c r="CH41" s="329"/>
      <x:c r="CI41" s="329"/>
      <x:c r="CJ41" s="329"/>
      <x:c r="CK41" s="329"/>
      <x:c r="CL41" s="329"/>
      <x:c r="CM41" s="329"/>
      <x:c r="CN41" s="329"/>
      <x:c r="CO41" s="329"/>
      <x:c r="CP41" s="329"/>
      <x:c r="CQ41" s="329"/>
      <x:c r="CR41" s="329"/>
      <x:c r="CS41" s="329"/>
      <x:c r="CT41" s="329"/>
      <x:c r="CU41" s="329"/>
      <x:c r="CV41" s="329"/>
      <x:c r="CW41" s="329"/>
      <x:c r="CX41" s="329"/>
      <x:c r="CY41" s="329"/>
      <x:c r="CZ41" s="329"/>
      <x:c r="DA41" s="329"/>
      <x:c r="DB41" s="329"/>
      <x:c r="DC41" s="329"/>
      <x:c r="DD41" s="2234"/>
      <x:c r="DE41" s="2234"/>
      <x:c r="DF41" s="2386"/>
      <x:c r="DG41" s="2386"/>
      <x:c r="DH41" s="2386"/>
      <x:c r="DI41" s="2386"/>
      <x:c r="DJ41" s="2386"/>
      <x:c r="DK41" s="2386"/>
      <x:c r="DL41" s="2386"/>
      <x:c r="DM41" s="2386"/>
      <x:c r="DN41" s="2234"/>
      <x:c r="DO41" s="329"/>
      <x:c r="DP41" s="329"/>
      <x:c r="DQ41" s="329"/>
      <x:c r="DR41" s="329"/>
      <x:c r="DS41" s="329"/>
      <x:c r="DT41" s="329"/>
      <x:c r="DU41" s="329"/>
      <x:c r="DV41" s="329"/>
      <x:c r="DW41" s="329"/>
    </x:row>
    <x:row r="42" ht="20.100000381469727" customHeight="1">
      <x:c r="A42" s="3318"/>
      <x:c r="B42" s="3319"/>
      <x:c r="C42" s="3319"/>
      <x:c r="D42" s="3320"/>
      <x:c r="E42" s="3322" t="str">
        <x:v>STRIPPED</x:v>
      </x:c>
      <x:c r="F42" s="3322"/>
      <x:c r="G42" s="3322" t="str">
        <x:v>DROPPED</x:v>
      </x:c>
      <x:c r="H42" s="3322"/>
      <x:c r="I42" s="3341"/>
      <x:c r="J42" s="3338" t="str">
        <x:v>No</x:v>
      </x:c>
      <x:c r="K42" s="3339"/>
      <x:c r="L42" s="1358"/>
      <x:c r="M42" s="1359"/>
      <x:c r="N42" s="3307"/>
      <x:c r="O42" s="3307"/>
      <x:c r="P42" s="3307"/>
      <x:c r="Q42" s="3307"/>
      <x:c r="R42" s="1360"/>
      <x:c r="S42"/>
      <x:c r="T42" s="870"/>
      <x:c r="U42" s="870"/>
      <x:c r="V42" s="870"/>
      <x:c r="W42" s="329"/>
      <x:c r="X42" s="329"/>
      <x:c r="Y42" s="329"/>
      <x:c r="Z42" s="329"/>
      <x:c r="AA42" s="329"/>
      <x:c r="AB42" s="329"/>
      <x:c r="AC42" s="2234"/>
      <x:c r="AD42" s="2234"/>
      <x:c r="AE42" s="2234"/>
      <x:c r="AF42" s="329"/>
      <x:c r="AG42" s="329"/>
      <x:c r="AH42" s="329"/>
      <x:c r="AI42" s="329"/>
      <x:c r="AJ42" s="329"/>
      <x:c r="AK42" s="329"/>
      <x:c r="AL42" s="329"/>
      <x:c r="AM42" s="329"/>
      <x:c r="AN42" s="329"/>
      <x:c r="AO42" s="2348"/>
      <x:c r="AP42" s="329"/>
      <x:c r="AQ42" s="329"/>
      <x:c r="AR42" s="329"/>
      <x:c r="AS42" s="329"/>
      <x:c r="AT42" s="329"/>
      <x:c r="AU42" s="329"/>
      <x:c r="AV42" s="329"/>
      <x:c r="AW42" s="329"/>
      <x:c r="AX42" s="329"/>
      <x:c r="AY42" s="329"/>
      <x:c r="AZ42" s="329"/>
      <x:c r="BA42" s="329"/>
      <x:c r="BB42" s="329"/>
      <x:c r="BC42" s="329"/>
      <x:c r="BD42" s="329"/>
      <x:c r="BE42" s="329"/>
      <x:c r="BF42" s="329"/>
      <x:c r="BG42" s="329"/>
      <x:c r="BH42" s="329"/>
      <x:c r="BI42" s="329"/>
      <x:c r="BJ42" s="329"/>
      <x:c r="BK42" s="329"/>
      <x:c r="BL42" s="329"/>
      <x:c r="BM42" s="329"/>
      <x:c r="BN42" s="329"/>
      <x:c r="BO42" s="329"/>
      <x:c r="BP42" s="329"/>
      <x:c r="BQ42" s="329"/>
      <x:c r="BR42" s="329"/>
      <x:c r="BS42" s="329"/>
      <x:c r="BT42" s="329"/>
      <x:c r="BU42" s="329"/>
      <x:c r="BV42" s="329"/>
      <x:c r="BW42" s="329"/>
      <x:c r="BX42" s="329"/>
      <x:c r="BY42" s="329"/>
      <x:c r="BZ42" s="329"/>
      <x:c r="CA42" s="329"/>
      <x:c r="CB42" s="329"/>
      <x:c r="CC42" s="329"/>
      <x:c r="CD42" s="329"/>
      <x:c r="CE42" s="329"/>
      <x:c r="CF42" s="329"/>
      <x:c r="CG42" s="2234"/>
      <x:c r="CH42" s="329"/>
      <x:c r="CI42" s="329"/>
      <x:c r="CJ42" s="329"/>
      <x:c r="CK42" s="329"/>
      <x:c r="CL42" s="329"/>
      <x:c r="CM42" s="329"/>
      <x:c r="CN42" s="329"/>
      <x:c r="CO42" s="329"/>
      <x:c r="CP42" s="329"/>
      <x:c r="CQ42" s="329"/>
      <x:c r="CR42" s="329"/>
      <x:c r="CS42" s="329"/>
      <x:c r="CT42" s="329"/>
      <x:c r="CU42" s="329"/>
      <x:c r="CV42" s="329"/>
      <x:c r="CW42" s="329"/>
      <x:c r="CX42" s="329"/>
      <x:c r="CY42" s="329"/>
      <x:c r="CZ42" s="329"/>
      <x:c r="DA42" s="329"/>
      <x:c r="DB42" s="329"/>
      <x:c r="DC42" s="329"/>
      <x:c r="DD42" s="2234"/>
      <x:c r="DE42" s="2234"/>
      <x:c r="DF42" s="2386"/>
      <x:c r="DG42" s="2386"/>
      <x:c r="DH42" s="2386"/>
      <x:c r="DI42" s="2386"/>
      <x:c r="DJ42" s="2386"/>
      <x:c r="DK42" s="2386"/>
      <x:c r="DL42" s="2386"/>
      <x:c r="DM42" s="2386"/>
      <x:c r="DN42" s="2234"/>
      <x:c r="DO42" s="329"/>
      <x:c r="DP42" s="329"/>
      <x:c r="DQ42" s="329"/>
      <x:c r="DR42" s="329"/>
      <x:c r="DS42" s="329"/>
      <x:c r="DT42" s="329"/>
      <x:c r="DU42" s="329"/>
      <x:c r="DV42" s="329"/>
      <x:c r="DW42" s="329"/>
    </x:row>
    <x:row r="43" ht="20.100000381469727" customHeight="1">
      <x:c r="A43" s="3324" t="str">
        <x:v>TOP LINES</x:v>
      </x:c>
      <x:c r="B43" s="3325"/>
      <x:c r="C43" s="3325"/>
      <x:c r="D43" s="3326"/>
      <x:c r="E43" s="3316" t="str">
        <x:v>YES</x:v>
      </x:c>
      <x:c r="F43" s="3317"/>
      <x:c r="G43" s="3316" t="str">
        <x:v>NO</x:v>
      </x:c>
      <x:c r="H43" s="3317"/>
      <x:c r="I43" s="1655" t="str">
        <x:v>N/A</x:v>
      </x:c>
      <x:c r="J43" s="1659" t="str">
        <x:v>Samples Taken</x:v>
      </x:c>
      <x:c r="K43" s="2387" t="str">
        <x:v>No</x:v>
      </x:c>
      <x:c r="L43" s="1358"/>
      <x:c r="M43" s="1359"/>
      <x:c r="N43" s="3353" t="str">
        <x:v>Jorge Burgos Contreras</x:v>
      </x:c>
      <x:c r="O43" s="3353"/>
      <x:c r="P43" s="3353"/>
      <x:c r="Q43" s="3353"/>
      <x:c r="R43" s="869"/>
      <x:c r="S43"/>
      <x:c r="T43" s="870"/>
      <x:c r="U43" s="870"/>
      <x:c r="V43" s="870"/>
      <x:c r="W43" s="329"/>
      <x:c r="X43" s="329"/>
      <x:c r="Y43" s="329"/>
      <x:c r="Z43" s="329"/>
      <x:c r="AA43" s="329"/>
      <x:c r="AB43" s="329"/>
      <x:c r="AC43" s="2234"/>
      <x:c r="AD43" s="2234"/>
      <x:c r="AE43" s="2234"/>
      <x:c r="AF43" s="329"/>
      <x:c r="AG43" s="329"/>
      <x:c r="AH43" s="329"/>
      <x:c r="AI43" s="329"/>
      <x:c r="AJ43" s="329"/>
      <x:c r="AK43" s="329"/>
      <x:c r="AL43" s="329"/>
      <x:c r="AM43" s="329"/>
      <x:c r="AN43" s="329"/>
      <x:c r="AO43" s="329"/>
      <x:c r="AP43" s="329"/>
      <x:c r="AQ43" s="329"/>
      <x:c r="AR43" s="329"/>
      <x:c r="AS43" s="329"/>
      <x:c r="AT43" s="329"/>
      <x:c r="AU43" s="329"/>
      <x:c r="AV43" s="329"/>
      <x:c r="AW43" s="329"/>
      <x:c r="AX43" s="329"/>
      <x:c r="AY43" s="329"/>
      <x:c r="AZ43" s="329"/>
      <x:c r="BA43" s="329"/>
      <x:c r="BB43" s="329"/>
      <x:c r="BC43" s="329"/>
      <x:c r="BD43" s="329"/>
      <x:c r="BE43" s="329"/>
      <x:c r="BF43" s="329"/>
      <x:c r="BG43" s="329"/>
      <x:c r="BH43" s="329"/>
      <x:c r="BI43" s="329"/>
      <x:c r="BJ43" s="329"/>
      <x:c r="BK43" s="329"/>
      <x:c r="BL43" s="329"/>
      <x:c r="BM43" s="329"/>
      <x:c r="BN43" s="329"/>
      <x:c r="BO43" s="329"/>
      <x:c r="BP43" s="329"/>
      <x:c r="BQ43" s="329"/>
      <x:c r="BR43" s="329"/>
      <x:c r="BS43" s="329"/>
      <x:c r="BT43" s="329"/>
      <x:c r="BU43" s="329"/>
      <x:c r="BV43" s="329"/>
      <x:c r="BW43" s="329"/>
      <x:c r="BX43" s="329"/>
      <x:c r="BY43" s="329"/>
      <x:c r="BZ43" s="329"/>
      <x:c r="CA43" s="329"/>
      <x:c r="CB43" s="329"/>
      <x:c r="CC43" s="329"/>
      <x:c r="CD43" s="329"/>
      <x:c r="CE43" s="329"/>
      <x:c r="CF43" s="329"/>
      <x:c r="CG43" s="2234"/>
      <x:c r="CH43" s="329"/>
      <x:c r="CI43" s="329"/>
      <x:c r="CJ43" s="329"/>
      <x:c r="CK43" s="329"/>
      <x:c r="CL43" s="329"/>
      <x:c r="CM43" s="329"/>
      <x:c r="CN43" s="329"/>
      <x:c r="CO43" s="329"/>
      <x:c r="CP43" s="329"/>
      <x:c r="CQ43" s="329"/>
      <x:c r="CR43" s="329"/>
      <x:c r="CS43" s="329"/>
      <x:c r="CT43" s="329"/>
      <x:c r="CU43" s="329"/>
      <x:c r="CV43" s="329"/>
      <x:c r="CW43" s="329"/>
      <x:c r="CX43" s="329"/>
      <x:c r="CY43" s="329"/>
      <x:c r="CZ43" s="329"/>
      <x:c r="DA43" s="329"/>
      <x:c r="DB43" s="329"/>
      <x:c r="DC43" s="329"/>
      <x:c r="DD43" s="2234"/>
      <x:c r="DE43" s="2234"/>
      <x:c r="DF43" s="2386"/>
      <x:c r="DG43" s="2386"/>
      <x:c r="DH43" s="2386"/>
      <x:c r="DI43" s="2386"/>
      <x:c r="DJ43" s="2386"/>
      <x:c r="DK43" s="2386"/>
      <x:c r="DL43" s="2386"/>
      <x:c r="DM43" s="2386"/>
      <x:c r="DN43" s="2234"/>
      <x:c r="DO43" s="329"/>
      <x:c r="DP43" s="329"/>
      <x:c r="DQ43" s="329"/>
      <x:c r="DR43" s="329"/>
      <x:c r="DS43" s="329"/>
      <x:c r="DT43" s="329"/>
      <x:c r="DU43" s="329"/>
      <x:c r="DV43" s="329"/>
      <x:c r="DW43" s="329"/>
    </x:row>
    <x:row r="44" ht="20.100000381469727" customHeight="1">
      <x:c r="A44" s="3324" t="str">
        <x:v>BOTTOM LINES</x:v>
      </x:c>
      <x:c r="B44" s="3325"/>
      <x:c r="C44" s="3325"/>
      <x:c r="D44" s="3326"/>
      <x:c r="E44" s="3316" t="str">
        <x:v>YES</x:v>
      </x:c>
      <x:c r="F44" s="3317"/>
      <x:c r="G44" s="3316" t="str">
        <x:v>NO</x:v>
      </x:c>
      <x:c r="H44" s="3317"/>
      <x:c r="I44" s="1655" t="str">
        <x:v>N/A</x:v>
      </x:c>
      <x:c r="J44" s="3323" t="str">
        <x:v>Sea Valves Numbers</x:v>
      </x:c>
      <x:c r="K44" s="3321"/>
      <x:c r="L44" s="1358"/>
      <x:c r="M44" s="1359"/>
      <x:c r="N44" s="3303" t="str">
        <x:v>ACI LOSS CONTROL</x:v>
      </x:c>
      <x:c r="O44" s="3303"/>
      <x:c r="P44" s="3303"/>
      <x:c r="Q44" s="3303"/>
      <x:c r="R44" s="1362"/>
      <x:c r="S44"/>
      <x:c r="T44" s="870"/>
      <x:c r="U44" s="870"/>
      <x:c r="V44" s="870"/>
      <x:c r="W44" s="329"/>
      <x:c r="X44" s="329"/>
      <x:c r="Y44" s="329"/>
      <x:c r="Z44" s="329"/>
      <x:c r="AA44" s="329"/>
      <x:c r="AB44" s="329"/>
      <x:c r="AC44" s="2234"/>
      <x:c r="AD44" s="2234"/>
      <x:c r="AE44" s="2234"/>
      <x:c r="AF44" s="329"/>
      <x:c r="AG44" s="329"/>
      <x:c r="AH44" s="329"/>
      <x:c r="AI44" s="329"/>
      <x:c r="AJ44" s="329"/>
      <x:c r="AK44" s="329"/>
      <x:c r="AL44" s="329"/>
      <x:c r="AM44" s="329"/>
      <x:c r="AN44" s="329"/>
      <x:c r="AO44" s="329"/>
      <x:c r="AP44" s="329"/>
      <x:c r="AQ44" s="329"/>
      <x:c r="AR44" s="329"/>
      <x:c r="AS44" s="329"/>
      <x:c r="AT44" s="329"/>
      <x:c r="AU44" s="329"/>
      <x:c r="AV44" s="329"/>
      <x:c r="AW44" s="329"/>
      <x:c r="AX44" s="329"/>
      <x:c r="AY44" s="329"/>
      <x:c r="AZ44" s="329"/>
      <x:c r="BA44" s="329"/>
      <x:c r="BB44" s="329"/>
      <x:c r="BC44" s="329"/>
      <x:c r="BD44" s="329"/>
      <x:c r="BE44" s="329"/>
      <x:c r="BF44" s="329"/>
      <x:c r="BG44" s="329"/>
      <x:c r="BH44" s="329"/>
      <x:c r="BI44" s="329"/>
      <x:c r="BJ44" s="329"/>
      <x:c r="BK44" s="329"/>
      <x:c r="BL44" s="329"/>
      <x:c r="BM44" s="329"/>
      <x:c r="BN44" s="329"/>
      <x:c r="BO44" s="329"/>
      <x:c r="BP44" s="329"/>
      <x:c r="BQ44" s="329"/>
      <x:c r="BR44" s="329"/>
      <x:c r="BS44" s="329"/>
      <x:c r="BT44" s="329"/>
      <x:c r="BU44" s="329"/>
      <x:c r="BV44" s="329"/>
      <x:c r="BW44" s="329"/>
      <x:c r="BX44" s="329"/>
      <x:c r="BY44" s="329"/>
      <x:c r="BZ44" s="329"/>
      <x:c r="CA44" s="329"/>
      <x:c r="CB44" s="329"/>
      <x:c r="CC44" s="329"/>
      <x:c r="CD44" s="329"/>
      <x:c r="CE44" s="329"/>
      <x:c r="CF44" s="329"/>
      <x:c r="CG44" s="2234"/>
      <x:c r="CH44" s="329"/>
      <x:c r="CI44" s="329"/>
      <x:c r="CJ44" s="329"/>
      <x:c r="CK44" s="329"/>
      <x:c r="CL44" s="329"/>
      <x:c r="CM44" s="329"/>
      <x:c r="CN44" s="329"/>
      <x:c r="CO44" s="329"/>
      <x:c r="CP44" s="329"/>
      <x:c r="CQ44" s="329"/>
      <x:c r="CR44" s="329"/>
      <x:c r="CS44" s="329"/>
      <x:c r="CT44" s="329"/>
      <x:c r="CU44" s="329"/>
      <x:c r="CV44" s="329"/>
      <x:c r="CW44" s="329"/>
      <x:c r="CX44" s="329"/>
      <x:c r="CY44" s="329"/>
      <x:c r="CZ44" s="329"/>
      <x:c r="DA44" s="329"/>
      <x:c r="DB44" s="329"/>
      <x:c r="DC44" s="329"/>
      <x:c r="DD44" s="2234"/>
      <x:c r="DE44" s="2234"/>
      <x:c r="DF44" s="2386"/>
      <x:c r="DG44" s="2386"/>
      <x:c r="DH44" s="2386"/>
      <x:c r="DI44" s="2386"/>
      <x:c r="DJ44" s="2386"/>
      <x:c r="DK44" s="2386"/>
      <x:c r="DL44" s="2386"/>
      <x:c r="DM44" s="2386"/>
      <x:c r="DN44" s="2234"/>
      <x:c r="DO44" s="329"/>
      <x:c r="DP44" s="329"/>
      <x:c r="DQ44" s="329"/>
      <x:c r="DR44" s="329"/>
      <x:c r="DS44" s="329"/>
      <x:c r="DT44" s="329"/>
      <x:c r="DU44" s="329"/>
      <x:c r="DV44" s="329"/>
      <x:c r="DW44" s="329"/>
    </x:row>
    <x:row r="45" ht="18" customHeight="1">
      <x:c r="A45" s="3324" t="str">
        <x:v>HOSES/ARM</x:v>
      </x:c>
      <x:c r="B45" s="3325"/>
      <x:c r="C45" s="3325"/>
      <x:c r="D45" s="3326"/>
      <x:c r="E45" s="3316" t="str">
        <x:v>YES</x:v>
      </x:c>
      <x:c r="F45" s="3317"/>
      <x:c r="G45" s="3316" t="str">
        <x:v>NO</x:v>
      </x:c>
      <x:c r="H45" s="3317"/>
      <x:c r="I45" s="1655" t="str">
        <x:v>N/A</x:v>
      </x:c>
      <x:c r="J45" s="2388" t="str">
        <x:v>Port</x:v>
      </x:c>
      <x:c r="K45" s="2389" t="str">
        <x:v>SBS</x:v>
      </x:c>
      <x:c r="L45" s="1361"/>
      <x:c r="M45" s="1359"/>
      <x:c r="N45" s="872"/>
      <x:c r="O45" s="872"/>
      <x:c r="P45" s="872"/>
      <x:c r="Q45" s="872"/>
      <x:c r="R45" s="1360"/>
      <x:c r="S45"/>
      <x:c r="T45" s="2390"/>
      <x:c r="U45" s="2390"/>
      <x:c r="V45" s="2390"/>
      <x:c r="W45" s="329"/>
      <x:c r="X45" s="329"/>
      <x:c r="Y45" s="329"/>
      <x:c r="Z45" s="329"/>
      <x:c r="AA45" s="329"/>
      <x:c r="AB45" s="329"/>
      <x:c r="AC45" s="2234"/>
      <x:c r="AD45" s="2234"/>
      <x:c r="AE45" s="2234"/>
      <x:c r="AF45" s="329"/>
      <x:c r="AG45" s="329"/>
      <x:c r="AH45" s="329"/>
      <x:c r="AI45" s="329"/>
      <x:c r="AJ45" s="329"/>
      <x:c r="AK45" s="329"/>
      <x:c r="AL45" s="329"/>
      <x:c r="AM45" s="329"/>
      <x:c r="AN45" s="329"/>
      <x:c r="AO45" s="329"/>
      <x:c r="AP45" s="329"/>
      <x:c r="AQ45" s="329"/>
      <x:c r="AR45" s="329"/>
      <x:c r="AS45" s="329"/>
      <x:c r="AT45" s="329"/>
      <x:c r="AU45" s="329"/>
      <x:c r="AV45" s="329"/>
      <x:c r="AW45" s="329"/>
      <x:c r="AX45" s="329"/>
      <x:c r="AY45" s="329"/>
      <x:c r="AZ45" s="329"/>
      <x:c r="BA45" s="329"/>
      <x:c r="BB45" s="329"/>
      <x:c r="BC45" s="329"/>
      <x:c r="BD45" s="329"/>
      <x:c r="BE45" s="329"/>
      <x:c r="BF45" s="329"/>
      <x:c r="BG45" s="329"/>
      <x:c r="BH45" s="329"/>
      <x:c r="BI45" s="329"/>
      <x:c r="BJ45" s="329"/>
      <x:c r="BK45" s="329"/>
      <x:c r="BL45" s="329"/>
      <x:c r="BM45" s="329"/>
      <x:c r="BN45" s="329"/>
      <x:c r="BO45" s="329"/>
      <x:c r="BP45" s="329"/>
      <x:c r="BQ45" s="329"/>
      <x:c r="BR45" s="329"/>
      <x:c r="BS45" s="329"/>
      <x:c r="BT45" s="329"/>
      <x:c r="BU45" s="329"/>
      <x:c r="BV45" s="329"/>
      <x:c r="BW45" s="329"/>
      <x:c r="BX45" s="329"/>
      <x:c r="BY45" s="329"/>
      <x:c r="BZ45" s="329"/>
      <x:c r="CA45" s="329"/>
      <x:c r="CB45" s="329"/>
      <x:c r="CC45" s="329"/>
      <x:c r="CD45" s="329"/>
      <x:c r="CE45" s="329"/>
      <x:c r="CF45" s="329"/>
      <x:c r="CG45" s="2234"/>
      <x:c r="CH45" s="329"/>
      <x:c r="CI45" s="329"/>
      <x:c r="CJ45" s="329"/>
      <x:c r="CK45" s="329"/>
      <x:c r="CL45" s="329"/>
      <x:c r="CM45" s="329"/>
      <x:c r="CN45" s="329"/>
      <x:c r="CO45" s="329"/>
      <x:c r="CP45" s="329"/>
      <x:c r="CQ45" s="329"/>
      <x:c r="CR45" s="329"/>
      <x:c r="CS45" s="329"/>
      <x:c r="CT45" s="329"/>
      <x:c r="CU45" s="329"/>
      <x:c r="CV45" s="329"/>
      <x:c r="CW45" s="329"/>
      <x:c r="CX45" s="329"/>
      <x:c r="CY45" s="329"/>
      <x:c r="CZ45" s="329"/>
      <x:c r="DA45" s="329"/>
      <x:c r="DB45" s="329"/>
      <x:c r="DC45" s="329"/>
      <x:c r="DD45" s="2234"/>
      <x:c r="DE45" s="2234"/>
      <x:c r="DF45" s="2386"/>
      <x:c r="DG45" s="2386"/>
      <x:c r="DH45" s="2386"/>
      <x:c r="DI45" s="2386"/>
      <x:c r="DJ45" s="2386"/>
      <x:c r="DK45" s="2386"/>
      <x:c r="DL45" s="2386"/>
      <x:c r="DM45" s="2386"/>
      <x:c r="DN45" s="2386"/>
      <x:c r="DO45" s="2234"/>
      <x:c r="DP45" s="329"/>
      <x:c r="DQ45" s="329"/>
      <x:c r="DR45" s="329"/>
      <x:c r="DS45" s="329"/>
      <x:c r="DT45" s="329"/>
      <x:c r="DU45" s="329"/>
      <x:c r="DV45" s="329"/>
      <x:c r="DW45" s="329"/>
    </x:row>
    <x:row r="46" ht="18" customHeight="1">
      <x:c r="A46" s="3285"/>
      <x:c r="B46" s="3327"/>
      <x:c r="C46" s="3327"/>
      <x:c r="D46" s="3327"/>
      <x:c r="E46" s="3327"/>
      <x:c r="F46" s="3327"/>
      <x:c r="G46" s="3327"/>
      <x:c r="H46" s="3327"/>
      <x:c r="I46" s="3327"/>
      <x:c r="J46" s="2388" t="str">
        <x:v>Stbd.</x:v>
      </x:c>
      <x:c r="K46" s="2389" t="str">
        <x:v>SBS</x:v>
      </x:c>
      <x:c r="L46" s="1361"/>
      <x:c r="M46" s="3293" t="str">
        <x:v>GAUGE TAPE ID</x:v>
      </x:c>
      <x:c r="N46" s="3293"/>
      <x:c r="O46" s="3293"/>
      <x:c r="P46" s="3305" t="n">
        <x:v>6647</x:v>
      </x:c>
      <x:c r="Q46" s="3305"/>
      <x:c r="R46" s="3305"/>
      <x:c r="S46"/>
      <x:c r="T46" s="2390"/>
      <x:c r="U46" s="2390"/>
      <x:c r="V46" s="2390"/>
      <x:c r="W46" s="329"/>
      <x:c r="X46" s="329"/>
      <x:c r="Y46" s="329"/>
      <x:c r="Z46" s="329"/>
      <x:c r="AA46" s="329"/>
      <x:c r="AB46" s="329"/>
      <x:c r="AC46" s="2234"/>
      <x:c r="AD46" s="2234"/>
      <x:c r="AE46" s="2234"/>
      <x:c r="AF46" s="329"/>
      <x:c r="AG46" s="329"/>
      <x:c r="AH46" s="329"/>
      <x:c r="AI46" s="329"/>
      <x:c r="AJ46" s="329"/>
      <x:c r="AK46" s="329"/>
      <x:c r="AL46" s="329"/>
      <x:c r="AM46" s="329"/>
      <x:c r="AN46" s="329"/>
      <x:c r="AO46" s="329"/>
      <x:c r="AP46" s="329"/>
      <x:c r="AQ46" s="329"/>
      <x:c r="AR46" s="329"/>
      <x:c r="AS46" s="329"/>
      <x:c r="AT46" s="329"/>
      <x:c r="AU46" s="329"/>
      <x:c r="AV46" s="329"/>
      <x:c r="AW46" s="329"/>
      <x:c r="AX46" s="329"/>
      <x:c r="AY46" s="329"/>
      <x:c r="AZ46" s="329"/>
      <x:c r="BA46" s="329"/>
      <x:c r="BB46" s="329"/>
      <x:c r="BC46" s="329"/>
      <x:c r="BD46" s="329"/>
      <x:c r="BE46" s="329"/>
      <x:c r="BF46" s="329"/>
      <x:c r="BG46" s="329"/>
      <x:c r="BH46" s="329"/>
      <x:c r="BI46" s="329"/>
      <x:c r="BJ46" s="329"/>
      <x:c r="BK46" s="329"/>
      <x:c r="BL46" s="329"/>
      <x:c r="BM46" s="329"/>
      <x:c r="BN46" s="329"/>
      <x:c r="BO46" s="329"/>
      <x:c r="BP46" s="329"/>
      <x:c r="BQ46" s="329"/>
      <x:c r="BR46" s="329"/>
      <x:c r="BS46" s="329"/>
      <x:c r="BT46" s="329"/>
      <x:c r="BU46" s="329"/>
      <x:c r="BV46" s="329"/>
      <x:c r="BW46" s="329"/>
      <x:c r="BX46" s="329"/>
      <x:c r="BY46" s="329"/>
      <x:c r="BZ46" s="329"/>
      <x:c r="CA46" s="329"/>
      <x:c r="CB46" s="329"/>
      <x:c r="CC46" s="329"/>
      <x:c r="CD46" s="329"/>
      <x:c r="CE46" s="329"/>
      <x:c r="CF46" s="329"/>
      <x:c r="CG46" s="2234"/>
      <x:c r="CH46" s="329"/>
      <x:c r="CI46" s="329"/>
      <x:c r="CJ46" s="329"/>
      <x:c r="CK46" s="329"/>
      <x:c r="CL46" s="329"/>
      <x:c r="CM46" s="329"/>
      <x:c r="CN46" s="329"/>
      <x:c r="CO46" s="329"/>
      <x:c r="CP46" s="329"/>
      <x:c r="CQ46" s="329"/>
      <x:c r="CR46" s="329"/>
      <x:c r="CS46" s="329"/>
      <x:c r="CT46" s="329"/>
      <x:c r="CU46" s="329"/>
      <x:c r="CV46" s="329"/>
      <x:c r="CW46" s="329"/>
      <x:c r="CX46" s="329"/>
      <x:c r="CY46" s="329"/>
      <x:c r="CZ46" s="329"/>
      <x:c r="DA46" s="329"/>
      <x:c r="DB46" s="329"/>
      <x:c r="DC46" s="329"/>
      <x:c r="DD46" s="2234"/>
      <x:c r="DE46" s="2234"/>
      <x:c r="DF46" s="2386"/>
      <x:c r="DG46" s="2386"/>
      <x:c r="DH46" s="2386"/>
      <x:c r="DI46" s="2386"/>
      <x:c r="DJ46" s="2386"/>
      <x:c r="DK46" s="2386"/>
      <x:c r="DL46" s="2386"/>
      <x:c r="DM46" s="2386"/>
      <x:c r="DN46" s="2386"/>
      <x:c r="DO46" s="2234"/>
      <x:c r="DP46" s="329"/>
      <x:c r="DQ46" s="329"/>
      <x:c r="DR46" s="329"/>
      <x:c r="DS46" s="329"/>
      <x:c r="DT46" s="329"/>
      <x:c r="DU46" s="329"/>
      <x:c r="DV46" s="329"/>
      <x:c r="DW46" s="329"/>
    </x:row>
    <x:row r="47" ht="18" customHeight="1">
      <x:c r="A47" s="3328"/>
      <x:c r="B47" s="3329"/>
      <x:c r="C47" s="3329"/>
      <x:c r="D47" s="3329"/>
      <x:c r="E47" s="3329"/>
      <x:c r="F47" s="3329"/>
      <x:c r="G47" s="3329"/>
      <x:c r="H47" s="3329"/>
      <x:c r="I47" s="3329"/>
      <x:c r="J47" s="2388" t="str">
        <x:v>O/Port</x:v>
      </x:c>
      <x:c r="K47" s="2389" t="str">
        <x:v>SBS</x:v>
      </x:c>
      <x:c r="L47" s="1361"/>
      <x:c r="M47" s="3293" t="str">
        <x:v>CALIB. DATE</x:v>
      </x:c>
      <x:c r="N47" s="3293"/>
      <x:c r="O47" s="3293"/>
      <x:c r="P47" s="3294" t="n">
        <x:v>43607</x:v>
      </x:c>
      <x:c r="Q47" s="3294"/>
      <x:c r="R47" s="3294"/>
      <x:c r="S47"/>
      <x:c r="T47" s="2390"/>
      <x:c r="U47" s="2390"/>
      <x:c r="V47" s="2390"/>
      <x:c r="W47" s="329"/>
      <x:c r="X47" s="329"/>
      <x:c r="Y47" s="329"/>
      <x:c r="Z47" s="329"/>
      <x:c r="AA47" s="329"/>
      <x:c r="AB47" s="329"/>
      <x:c r="AC47" s="2234"/>
      <x:c r="AD47" s="2234"/>
      <x:c r="AE47" s="2234"/>
      <x:c r="AF47" s="329"/>
      <x:c r="AG47" s="329"/>
      <x:c r="AH47" s="329"/>
      <x:c r="AI47" s="329"/>
      <x:c r="AJ47" s="329"/>
      <x:c r="AK47" s="329"/>
      <x:c r="AL47" s="329"/>
      <x:c r="AM47" s="329"/>
      <x:c r="AN47" s="329"/>
      <x:c r="AO47" s="329"/>
      <x:c r="AP47" s="329"/>
      <x:c r="AQ47" s="329"/>
      <x:c r="AR47" s="329"/>
      <x:c r="AS47" s="329"/>
      <x:c r="AT47" s="329"/>
      <x:c r="AU47" s="329"/>
      <x:c r="AV47" s="329"/>
      <x:c r="AW47" s="329"/>
      <x:c r="AX47" s="329"/>
      <x:c r="AY47" s="329"/>
      <x:c r="AZ47" s="329"/>
      <x:c r="BA47" s="329"/>
      <x:c r="BB47" s="329"/>
      <x:c r="BC47" s="329"/>
      <x:c r="BD47" s="329"/>
      <x:c r="BE47" s="329"/>
      <x:c r="BF47" s="329"/>
      <x:c r="BG47" s="329"/>
      <x:c r="BH47" s="329"/>
      <x:c r="BI47" s="329"/>
      <x:c r="BJ47" s="329"/>
      <x:c r="BK47" s="329"/>
      <x:c r="BL47" s="329"/>
      <x:c r="BM47" s="329"/>
      <x:c r="BN47" s="329"/>
      <x:c r="BO47" s="329"/>
      <x:c r="BP47" s="329"/>
      <x:c r="BQ47" s="329"/>
      <x:c r="BR47" s="329"/>
      <x:c r="BS47" s="329"/>
      <x:c r="BT47" s="329"/>
      <x:c r="BU47" s="329"/>
      <x:c r="BV47" s="329"/>
      <x:c r="BW47" s="329"/>
      <x:c r="BX47" s="329"/>
      <x:c r="BY47" s="329"/>
      <x:c r="BZ47" s="329"/>
      <x:c r="CA47" s="329"/>
      <x:c r="CB47" s="329"/>
      <x:c r="CC47" s="329"/>
      <x:c r="CD47" s="329"/>
      <x:c r="CE47" s="329"/>
      <x:c r="CF47" s="329"/>
      <x:c r="CG47" s="2234"/>
      <x:c r="CH47" s="329"/>
      <x:c r="CI47" s="329"/>
      <x:c r="CJ47" s="329"/>
      <x:c r="CK47" s="329"/>
      <x:c r="CL47" s="329"/>
      <x:c r="CM47" s="329"/>
      <x:c r="CN47" s="329"/>
      <x:c r="CO47" s="329"/>
      <x:c r="CP47" s="329"/>
      <x:c r="CQ47" s="329"/>
      <x:c r="CR47" s="329"/>
      <x:c r="CS47" s="329"/>
      <x:c r="CT47" s="329"/>
      <x:c r="CU47" s="329"/>
      <x:c r="CV47" s="329"/>
      <x:c r="CW47" s="329"/>
      <x:c r="CX47" s="329"/>
      <x:c r="CY47" s="329"/>
      <x:c r="CZ47" s="329"/>
      <x:c r="DA47" s="329"/>
      <x:c r="DB47" s="329"/>
      <x:c r="DC47" s="329"/>
      <x:c r="DD47" s="2234"/>
      <x:c r="DE47" s="2234"/>
      <x:c r="DF47" s="2386"/>
      <x:c r="DG47" s="2386"/>
      <x:c r="DH47" s="2386"/>
      <x:c r="DI47" s="2386"/>
      <x:c r="DJ47" s="2386"/>
      <x:c r="DK47" s="2386"/>
      <x:c r="DL47" s="2386"/>
      <x:c r="DM47" s="2386"/>
      <x:c r="DN47" s="2386"/>
      <x:c r="DO47" s="2234"/>
      <x:c r="DP47" s="329"/>
      <x:c r="DQ47" s="329"/>
      <x:c r="DR47" s="329"/>
      <x:c r="DS47" s="329"/>
      <x:c r="DT47" s="329"/>
      <x:c r="DU47" s="329"/>
      <x:c r="DV47" s="329"/>
      <x:c r="DW47" s="329"/>
    </x:row>
    <x:row r="48" ht="14.100000381469727" customHeight="1">
      <x:c r="A48" s="1356"/>
      <x:c r="B48" s="1356"/>
      <x:c r="C48" s="1356"/>
      <x:c r="D48" s="1356"/>
      <x:c r="E48" s="1356"/>
      <x:c r="F48" s="1356"/>
      <x:c r="G48" s="1356"/>
      <x:c r="H48" s="1356"/>
      <x:c r="I48" s="1356"/>
      <x:c r="J48" s="1356"/>
      <x:c r="K48" s="1356"/>
      <x:c r="L48" s="1356"/>
      <x:c r="M48" s="3293" t="str">
        <x:v>TERMOPROBE ID</x:v>
      </x:c>
      <x:c r="N48" s="3293"/>
      <x:c r="O48" s="3293"/>
      <x:c r="P48" s="3305" t="n">
        <x:v>6647</x:v>
      </x:c>
      <x:c r="Q48" s="3305"/>
      <x:c r="R48" s="3305"/>
      <x:c r="S48"/>
      <x:c r="T48" s="2234"/>
      <x:c r="U48" s="2234"/>
      <x:c r="V48" s="2234"/>
      <x:c r="W48" s="329"/>
      <x:c r="X48" s="329"/>
      <x:c r="Y48" s="329"/>
      <x:c r="Z48" s="329"/>
      <x:c r="AA48" s="329"/>
      <x:c r="AB48" s="329"/>
      <x:c r="AC48" s="2234"/>
      <x:c r="AD48" s="2234"/>
      <x:c r="AE48" s="2234"/>
      <x:c r="AF48" s="329"/>
      <x:c r="AG48" s="329"/>
      <x:c r="AH48" s="329"/>
      <x:c r="AI48" s="329"/>
      <x:c r="AJ48" s="329"/>
      <x:c r="AK48" s="329"/>
      <x:c r="AL48" s="329"/>
      <x:c r="AM48" s="329"/>
      <x:c r="AN48" s="329"/>
      <x:c r="AO48" s="329"/>
      <x:c r="AP48" s="329"/>
      <x:c r="AQ48" s="329"/>
      <x:c r="AR48" s="329"/>
      <x:c r="AS48" s="329"/>
      <x:c r="AT48" s="329"/>
      <x:c r="AU48" s="329"/>
      <x:c r="AV48" s="329"/>
      <x:c r="AW48" s="329"/>
      <x:c r="AX48" s="329"/>
      <x:c r="AY48" s="329"/>
      <x:c r="AZ48" s="329"/>
      <x:c r="BA48" s="329"/>
      <x:c r="BB48" s="329"/>
      <x:c r="BC48" s="329"/>
      <x:c r="BD48" s="329"/>
      <x:c r="BE48" s="329"/>
      <x:c r="BF48" s="329"/>
      <x:c r="BG48" s="329"/>
      <x:c r="BH48" s="329"/>
      <x:c r="BI48" s="329"/>
      <x:c r="BJ48" s="329"/>
      <x:c r="BK48" s="329"/>
      <x:c r="BL48" s="329"/>
      <x:c r="BM48" s="329"/>
      <x:c r="BN48" s="329"/>
      <x:c r="BO48" s="329"/>
      <x:c r="BP48" s="329"/>
      <x:c r="BQ48" s="329"/>
      <x:c r="BR48" s="329"/>
      <x:c r="BS48" s="329"/>
      <x:c r="BT48" s="329"/>
      <x:c r="BU48" s="329"/>
      <x:c r="BV48" s="329"/>
      <x:c r="BW48" s="329"/>
      <x:c r="BX48" s="329"/>
      <x:c r="BY48" s="329"/>
      <x:c r="BZ48" s="329"/>
      <x:c r="CA48" s="329"/>
      <x:c r="CB48" s="329"/>
      <x:c r="CC48" s="329"/>
      <x:c r="CD48" s="329"/>
      <x:c r="CE48" s="329"/>
      <x:c r="CF48" s="329"/>
      <x:c r="CG48" s="2234"/>
      <x:c r="CH48" s="329"/>
      <x:c r="CI48" s="329"/>
      <x:c r="CJ48" s="329"/>
      <x:c r="CK48" s="329"/>
      <x:c r="CL48" s="329"/>
      <x:c r="CM48" s="329"/>
      <x:c r="CN48" s="329"/>
      <x:c r="CO48" s="329"/>
      <x:c r="CP48" s="329"/>
      <x:c r="CQ48" s="329"/>
      <x:c r="CR48" s="329"/>
      <x:c r="CS48" s="329"/>
      <x:c r="CT48" s="329"/>
      <x:c r="CU48" s="329"/>
      <x:c r="CV48" s="329"/>
      <x:c r="CW48" s="329"/>
      <x:c r="CX48" s="329"/>
      <x:c r="CY48" s="329"/>
      <x:c r="CZ48" s="329"/>
      <x:c r="DA48" s="329"/>
      <x:c r="DB48" s="329"/>
      <x:c r="DC48" s="329"/>
      <x:c r="DD48" s="2234"/>
      <x:c r="DE48" s="2234"/>
      <x:c r="DF48" s="2386"/>
      <x:c r="DG48" s="2386"/>
      <x:c r="DH48" s="2386"/>
      <x:c r="DI48" s="2386"/>
      <x:c r="DJ48" s="2386"/>
      <x:c r="DK48" s="2386"/>
      <x:c r="DL48" s="2386"/>
      <x:c r="DM48" s="2386"/>
      <x:c r="DN48" s="2386"/>
      <x:c r="DO48" s="2234"/>
      <x:c r="DP48" s="329"/>
      <x:c r="DQ48" s="329"/>
      <x:c r="DR48" s="329"/>
      <x:c r="DS48" s="329"/>
      <x:c r="DT48" s="329"/>
      <x:c r="DU48" s="329"/>
      <x:c r="DV48" s="329"/>
      <x:c r="DW48" s="329"/>
    </x:row>
    <x:row r="49">
      <x:c r="A49" s="1363" t="str">
        <x:v>NOTES:</x:v>
      </x:c>
      <x:c r="B49" s="1356" t="str">
        <x:v>1. Liquid indicated is free flowing (in the opinion of the measurement representative)</x:v>
      </x:c>
      <x:c r="C49" s="1364"/>
      <x:c r="D49" s="1364"/>
      <x:c r="E49" s="1364"/>
      <x:c r="F49" s="1364"/>
      <x:c r="G49" s="1364"/>
      <x:c r="H49" s="1364"/>
      <x:c r="I49" s="1364"/>
      <x:c r="J49" s="1364"/>
      <x:c r="K49" s="1364"/>
      <x:c r="L49" s="1364"/>
      <x:c r="M49" s="3293" t="str">
        <x:v>CALIB. DATE</x:v>
      </x:c>
      <x:c r="N49" s="3293"/>
      <x:c r="O49" s="3293"/>
      <x:c r="P49" s="3294" t="n">
        <x:v>43607</x:v>
      </x:c>
      <x:c r="Q49" s="3294"/>
      <x:c r="R49" s="3294"/>
      <x:c r="S49"/>
      <x:c r="T49" s="873"/>
      <x:c r="U49" s="874"/>
      <x:c r="V49" s="874"/>
      <x:c r="W49" s="329"/>
      <x:c r="X49" s="329"/>
      <x:c r="Y49" s="329"/>
      <x:c r="Z49" s="329"/>
      <x:c r="AA49" s="329"/>
      <x:c r="AB49" s="329"/>
      <x:c r="AC49" s="2234"/>
      <x:c r="AD49" s="2234"/>
      <x:c r="AE49" s="2234"/>
      <x:c r="AF49" s="329"/>
      <x:c r="AG49" s="329"/>
      <x:c r="AH49" s="329"/>
      <x:c r="AI49" s="329"/>
      <x:c r="AJ49" s="329"/>
      <x:c r="AK49" s="329"/>
      <x:c r="AL49" s="329"/>
      <x:c r="AM49" s="329"/>
      <x:c r="AN49" s="329"/>
      <x:c r="AO49" s="329"/>
      <x:c r="AP49" s="329"/>
      <x:c r="AQ49" s="329"/>
      <x:c r="AR49" s="329"/>
      <x:c r="AS49" s="329"/>
      <x:c r="AT49" s="329"/>
      <x:c r="AU49" s="329"/>
      <x:c r="AV49" s="329"/>
      <x:c r="AW49" s="329"/>
      <x:c r="AX49" s="329"/>
      <x:c r="AY49" s="329"/>
      <x:c r="AZ49" s="329"/>
      <x:c r="BA49" s="329"/>
      <x:c r="BB49" s="329"/>
      <x:c r="BC49" s="329"/>
      <x:c r="BD49" s="329"/>
      <x:c r="BE49" s="329"/>
      <x:c r="BF49" s="329"/>
      <x:c r="BG49" s="329"/>
      <x:c r="BH49" s="329"/>
      <x:c r="BI49" s="329"/>
      <x:c r="BJ49" s="329"/>
      <x:c r="BK49" s="329"/>
      <x:c r="BL49" s="329"/>
      <x:c r="BM49" s="329"/>
      <x:c r="BN49" s="329"/>
      <x:c r="BO49" s="329"/>
      <x:c r="BP49" s="329"/>
      <x:c r="BQ49" s="329"/>
      <x:c r="BR49" s="329"/>
      <x:c r="BS49" s="329"/>
      <x:c r="BT49" s="329"/>
      <x:c r="BU49" s="329"/>
      <x:c r="BV49" s="329"/>
      <x:c r="BW49" s="329"/>
      <x:c r="BX49" s="329"/>
      <x:c r="BY49" s="329"/>
      <x:c r="BZ49" s="329"/>
      <x:c r="CA49" s="329"/>
      <x:c r="CB49" s="329"/>
      <x:c r="CC49" s="329"/>
      <x:c r="CD49" s="329"/>
      <x:c r="CE49" s="329"/>
      <x:c r="CF49" s="329"/>
      <x:c r="CG49" s="2234"/>
      <x:c r="CH49" s="329"/>
      <x:c r="CI49" s="329"/>
      <x:c r="CJ49" s="329"/>
      <x:c r="CK49" s="329"/>
      <x:c r="CL49" s="329"/>
      <x:c r="CM49" s="329"/>
      <x:c r="CN49" s="329"/>
      <x:c r="CO49" s="329"/>
      <x:c r="CP49" s="329"/>
      <x:c r="CQ49" s="329"/>
      <x:c r="CR49" s="329"/>
      <x:c r="CS49" s="329"/>
      <x:c r="CT49" s="329"/>
      <x:c r="CU49" s="329"/>
      <x:c r="CV49" s="329"/>
      <x:c r="CW49" s="329"/>
      <x:c r="CX49" s="329"/>
      <x:c r="CY49" s="329"/>
      <x:c r="CZ49" s="329"/>
      <x:c r="DA49" s="329"/>
      <x:c r="DB49" s="329"/>
      <x:c r="DC49" s="329"/>
      <x:c r="DD49" s="2234"/>
      <x:c r="DE49" s="2234"/>
      <x:c r="DF49" s="2386"/>
      <x:c r="DG49" s="2386"/>
      <x:c r="DH49" s="2386"/>
      <x:c r="DI49" s="2386"/>
      <x:c r="DJ49" s="2386"/>
      <x:c r="DK49" s="2386"/>
      <x:c r="DL49" s="2386"/>
      <x:c r="DM49" s="2386"/>
      <x:c r="DN49" s="2386"/>
      <x:c r="DO49" s="2234"/>
      <x:c r="DP49" s="329"/>
      <x:c r="DQ49" s="329"/>
      <x:c r="DR49" s="329"/>
      <x:c r="DS49" s="329"/>
      <x:c r="DT49" s="329"/>
      <x:c r="DU49" s="329"/>
      <x:c r="DV49" s="329"/>
      <x:c r="DW49" s="329"/>
    </x:row>
    <x:row r="50">
      <x:c r="A50" s="1364"/>
      <x:c r="B50" s="1356" t="str">
        <x:v>2. If wedged, attached wedge calculation.</x:v>
      </x:c>
      <x:c r="C50" s="1364"/>
      <x:c r="D50" s="1364"/>
      <x:c r="E50" s="1364"/>
      <x:c r="F50" s="1364"/>
      <x:c r="G50" s="1364"/>
      <x:c r="H50" s="1364"/>
      <x:c r="I50" s="1364"/>
      <x:c r="J50" s="1364"/>
      <x:c r="K50" s="1364"/>
      <x:c r="L50" s="1364"/>
      <x:c r="M50"/>
      <x:c r="N50"/>
      <x:c r="O50"/>
      <x:c r="P50"/>
      <x:c r="Q50"/>
      <x:c r="R50"/>
      <x:c r="S50"/>
      <x:c r="T50" s="2391"/>
      <x:c r="U50" s="2391"/>
      <x:c r="V50" s="2391"/>
      <x:c r="W50" s="329"/>
      <x:c r="X50" s="329"/>
      <x:c r="Y50" s="329"/>
      <x:c r="Z50" s="329"/>
      <x:c r="AA50" s="329"/>
      <x:c r="AB50" s="329"/>
      <x:c r="AC50" s="2234"/>
      <x:c r="AD50" s="2234"/>
      <x:c r="AE50" s="2234"/>
      <x:c r="AF50" s="329"/>
      <x:c r="AG50" s="329"/>
      <x:c r="AH50" s="329"/>
      <x:c r="AI50" s="329"/>
      <x:c r="AJ50" s="329"/>
      <x:c r="AK50" s="329"/>
      <x:c r="AL50" s="329"/>
      <x:c r="AM50" s="329"/>
      <x:c r="AN50" s="329"/>
      <x:c r="AO50" s="329"/>
      <x:c r="AP50" s="329"/>
      <x:c r="AQ50" s="329"/>
      <x:c r="AR50" s="329"/>
      <x:c r="AS50" s="329"/>
      <x:c r="AT50" s="329"/>
      <x:c r="AU50" s="329"/>
      <x:c r="AV50" s="329"/>
      <x:c r="AW50" s="329"/>
      <x:c r="AX50" s="329"/>
      <x:c r="AY50" s="329"/>
      <x:c r="AZ50" s="329"/>
      <x:c r="BA50" s="329"/>
      <x:c r="BB50" s="329"/>
      <x:c r="BC50" s="329"/>
      <x:c r="BD50" s="329"/>
      <x:c r="BE50" s="329"/>
      <x:c r="BF50" s="329"/>
      <x:c r="BG50" s="329"/>
      <x:c r="BH50" s="329"/>
      <x:c r="BI50" s="329"/>
      <x:c r="BJ50" s="329"/>
      <x:c r="BK50" s="329"/>
      <x:c r="BL50" s="329"/>
      <x:c r="BM50" s="329"/>
      <x:c r="BN50" s="329"/>
      <x:c r="BO50" s="329"/>
      <x:c r="BP50" s="329"/>
      <x:c r="BQ50" s="329"/>
      <x:c r="BR50" s="329"/>
      <x:c r="BS50" s="329"/>
      <x:c r="BT50" s="329"/>
      <x:c r="BU50" s="329"/>
      <x:c r="BV50" s="329"/>
      <x:c r="BW50" s="329"/>
      <x:c r="BX50" s="329"/>
      <x:c r="BY50" s="329"/>
      <x:c r="BZ50" s="329"/>
      <x:c r="CA50" s="329"/>
      <x:c r="CB50" s="329"/>
      <x:c r="CC50" s="329"/>
      <x:c r="CD50" s="329"/>
      <x:c r="CE50" s="329"/>
      <x:c r="CF50" s="329"/>
      <x:c r="CG50" s="2234"/>
      <x:c r="CH50" s="329"/>
      <x:c r="CI50" s="329"/>
      <x:c r="CJ50" s="329"/>
      <x:c r="CK50" s="329"/>
      <x:c r="CL50" s="329"/>
      <x:c r="CM50" s="329"/>
      <x:c r="CN50" s="329"/>
      <x:c r="CO50" s="329"/>
      <x:c r="CP50" s="329"/>
      <x:c r="CQ50" s="329"/>
      <x:c r="CR50" s="329"/>
      <x:c r="CS50" s="329"/>
      <x:c r="CT50" s="329"/>
      <x:c r="CU50" s="329"/>
      <x:c r="CV50" s="329"/>
      <x:c r="CW50" s="329"/>
      <x:c r="CX50" s="329"/>
      <x:c r="CY50" s="329"/>
      <x:c r="CZ50" s="329"/>
      <x:c r="DA50" s="329"/>
      <x:c r="DB50" s="329"/>
      <x:c r="DC50" s="329"/>
      <x:c r="DD50" s="2234"/>
      <x:c r="DE50" s="2234"/>
      <x:c r="DF50" s="2386"/>
      <x:c r="DG50" s="2386"/>
      <x:c r="DH50" s="2386"/>
      <x:c r="DI50" s="2386"/>
      <x:c r="DJ50" s="2386"/>
      <x:c r="DK50" s="2386"/>
      <x:c r="DL50" s="2386"/>
      <x:c r="DM50" s="2386"/>
      <x:c r="DN50" s="2386"/>
      <x:c r="DO50" s="2234"/>
      <x:c r="DP50" s="329"/>
      <x:c r="DQ50" s="329"/>
      <x:c r="DR50" s="329"/>
      <x:c r="DS50" s="329"/>
      <x:c r="DT50" s="329"/>
      <x:c r="DU50" s="329"/>
      <x:c r="DV50" s="329"/>
      <x:c r="DW50" s="329"/>
    </x:row>
    <x:row r="51">
      <x:c r="A51"/>
      <x:c r="B51" s="1365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 s="2392"/>
      <x:c r="U51" s="2392"/>
      <x:c r="V51" s="2392"/>
      <x:c r="W51" s="329"/>
      <x:c r="X51" s="329"/>
      <x:c r="Y51" s="329"/>
      <x:c r="Z51" s="329"/>
      <x:c r="AA51" s="329"/>
      <x:c r="AB51" s="329"/>
      <x:c r="AC51" s="2234"/>
      <x:c r="AD51" s="2234"/>
      <x:c r="AE51" s="2234"/>
      <x:c r="AF51" s="329"/>
      <x:c r="AG51" s="329"/>
      <x:c r="AH51" s="329"/>
      <x:c r="AI51" s="329"/>
      <x:c r="AJ51" s="329"/>
      <x:c r="AK51" s="329"/>
      <x:c r="AL51" s="329"/>
      <x:c r="AM51" s="329"/>
      <x:c r="AN51" s="329"/>
      <x:c r="AO51" s="329"/>
      <x:c r="AP51" s="329"/>
      <x:c r="AQ51" s="329"/>
      <x:c r="AR51" s="329"/>
      <x:c r="AS51" s="329"/>
      <x:c r="AT51" s="329"/>
      <x:c r="AU51" s="329"/>
      <x:c r="AV51" s="329"/>
      <x:c r="AW51" s="329"/>
      <x:c r="AX51" s="329"/>
      <x:c r="AY51" s="329"/>
      <x:c r="AZ51" s="329"/>
      <x:c r="BA51" s="329"/>
      <x:c r="BB51" s="329"/>
      <x:c r="BC51" s="329"/>
      <x:c r="BD51" s="329"/>
      <x:c r="BE51" s="329"/>
      <x:c r="BF51" s="329"/>
      <x:c r="BG51" s="329"/>
      <x:c r="BH51" s="329"/>
      <x:c r="BI51" s="329"/>
      <x:c r="BJ51" s="329"/>
      <x:c r="BK51" s="329"/>
      <x:c r="BL51" s="329"/>
      <x:c r="BM51" s="329"/>
      <x:c r="BN51" s="329"/>
      <x:c r="BO51" s="329"/>
      <x:c r="BP51" s="329"/>
      <x:c r="BQ51" s="329"/>
      <x:c r="BR51" s="329"/>
      <x:c r="BS51" s="329"/>
      <x:c r="BT51" s="329"/>
      <x:c r="BU51" s="329"/>
      <x:c r="BV51" s="329"/>
      <x:c r="BW51" s="329"/>
      <x:c r="BX51" s="329"/>
      <x:c r="BY51" s="329"/>
      <x:c r="BZ51" s="329"/>
      <x:c r="CA51" s="329"/>
      <x:c r="CB51" s="329"/>
      <x:c r="CC51" s="329"/>
      <x:c r="CD51" s="329"/>
      <x:c r="CE51" s="329"/>
      <x:c r="CF51" s="329"/>
      <x:c r="CG51" s="2234"/>
      <x:c r="CH51" s="329"/>
      <x:c r="CI51" s="329"/>
      <x:c r="CJ51" s="329"/>
      <x:c r="CK51" s="329"/>
      <x:c r="CL51" s="329"/>
      <x:c r="CM51" s="329"/>
      <x:c r="CN51" s="329"/>
      <x:c r="CO51" s="329"/>
      <x:c r="CP51" s="329"/>
      <x:c r="CQ51" s="329"/>
      <x:c r="CR51" s="329"/>
      <x:c r="CS51" s="329"/>
      <x:c r="CT51" s="329"/>
      <x:c r="CU51" s="329"/>
      <x:c r="CV51" s="329"/>
      <x:c r="CW51" s="329"/>
      <x:c r="CX51" s="329"/>
      <x:c r="CY51" s="329"/>
      <x:c r="CZ51" s="329"/>
      <x:c r="DA51" s="329"/>
      <x:c r="DB51" s="329"/>
      <x:c r="DC51" s="329"/>
      <x:c r="DD51" s="2234"/>
      <x:c r="DE51" s="2234"/>
      <x:c r="DF51" s="2386"/>
      <x:c r="DG51" s="2386"/>
      <x:c r="DH51" s="2386"/>
      <x:c r="DI51" s="2386"/>
      <x:c r="DJ51" s="2386"/>
      <x:c r="DK51" s="2386"/>
      <x:c r="DL51" s="2386"/>
      <x:c r="DM51" s="2386"/>
      <x:c r="DN51" s="2386"/>
      <x:c r="DO51" s="2234"/>
      <x:c r="DP51" s="329"/>
      <x:c r="DQ51" s="329"/>
      <x:c r="DR51" s="329"/>
      <x:c r="DS51" s="329"/>
      <x:c r="DT51" s="329"/>
      <x:c r="DU51" s="329"/>
      <x:c r="DV51" s="329"/>
      <x:c r="DW51" s="329"/>
    </x:row>
    <x:row r="52">
      <x:c r="A52" s="2969"/>
      <x:c r="B52" s="2969"/>
      <x:c r="C52" s="2969"/>
      <x:c r="D52" s="2969"/>
      <x:c r="E52" s="2969"/>
      <x:c r="F52" s="2969"/>
      <x:c r="G52" s="2969"/>
      <x:c r="H52" s="2969"/>
      <x:c r="I52" s="2969"/>
      <x:c r="J52" s="2969"/>
      <x:c r="K52" s="2969"/>
      <x:c r="L52" s="2969"/>
      <x:c r="M52" s="2969"/>
      <x:c r="N52" s="2969"/>
      <x:c r="O52" s="2969"/>
      <x:c r="P52" s="2969"/>
      <x:c r="Q52"/>
      <x:c r="R52"/>
      <x:c r="S52"/>
      <x:c r="T52" s="2139"/>
      <x:c r="U52" s="2139"/>
      <x:c r="V52" s="2139"/>
      <x:c r="W52" s="329"/>
      <x:c r="X52" s="329"/>
      <x:c r="Y52" s="329"/>
      <x:c r="Z52" s="329"/>
      <x:c r="AA52" s="329"/>
      <x:c r="AB52" s="329"/>
      <x:c r="AC52" s="2234"/>
      <x:c r="AD52" s="2234"/>
      <x:c r="AE52" s="2234"/>
      <x:c r="AF52" s="329"/>
      <x:c r="AG52" s="329"/>
      <x:c r="AH52" s="329"/>
      <x:c r="AI52" s="329"/>
      <x:c r="AJ52" s="329"/>
      <x:c r="AK52" s="329"/>
      <x:c r="AL52" s="329"/>
      <x:c r="AM52" s="329"/>
      <x:c r="AN52" s="329"/>
      <x:c r="AO52" s="329"/>
      <x:c r="AP52" s="329"/>
      <x:c r="AQ52" s="329"/>
      <x:c r="AR52" s="329"/>
      <x:c r="AS52" s="329"/>
      <x:c r="AT52" s="329"/>
      <x:c r="AU52" s="329"/>
      <x:c r="AV52" s="329"/>
      <x:c r="AW52" s="329"/>
      <x:c r="AX52" s="329"/>
      <x:c r="AY52" s="329"/>
      <x:c r="AZ52" s="329"/>
      <x:c r="BA52" s="329"/>
      <x:c r="BB52" s="329"/>
      <x:c r="BC52" s="329"/>
      <x:c r="BD52" s="329"/>
      <x:c r="BE52" s="329"/>
      <x:c r="BF52" s="329"/>
      <x:c r="BG52" s="329"/>
      <x:c r="BH52" s="329"/>
      <x:c r="BI52" s="329"/>
      <x:c r="BJ52" s="329"/>
      <x:c r="BK52" s="329"/>
      <x:c r="BL52" s="329"/>
      <x:c r="BM52" s="329"/>
      <x:c r="BN52" s="329"/>
      <x:c r="BO52" s="329"/>
      <x:c r="BP52" s="329"/>
      <x:c r="BQ52" s="329"/>
      <x:c r="BR52" s="329"/>
      <x:c r="BS52" s="329"/>
      <x:c r="BT52" s="329"/>
      <x:c r="BU52" s="329"/>
      <x:c r="BV52" s="329"/>
      <x:c r="BW52" s="329"/>
      <x:c r="BX52" s="329"/>
      <x:c r="BY52" s="329"/>
      <x:c r="BZ52" s="329"/>
      <x:c r="CA52" s="329"/>
      <x:c r="CB52" s="329"/>
      <x:c r="CC52" s="329"/>
      <x:c r="CD52" s="329"/>
      <x:c r="CE52" s="329"/>
      <x:c r="CF52" s="329"/>
      <x:c r="CG52" s="2234"/>
      <x:c r="CH52" s="329"/>
      <x:c r="CI52" s="329"/>
      <x:c r="CJ52" s="329"/>
      <x:c r="CK52" s="329"/>
      <x:c r="CL52" s="329"/>
      <x:c r="CM52" s="329"/>
      <x:c r="CN52" s="329"/>
      <x:c r="CO52" s="329"/>
      <x:c r="CP52" s="329"/>
      <x:c r="CQ52" s="329"/>
      <x:c r="CR52" s="329"/>
      <x:c r="CS52" s="329"/>
      <x:c r="CT52" s="329"/>
      <x:c r="CU52" s="329"/>
      <x:c r="CV52" s="329"/>
      <x:c r="CW52" s="329"/>
      <x:c r="CX52" s="329"/>
      <x:c r="CY52" s="329"/>
      <x:c r="CZ52" s="329"/>
      <x:c r="DA52" s="329"/>
      <x:c r="DB52" s="329"/>
      <x:c r="DC52" s="329"/>
      <x:c r="DD52" s="2234"/>
      <x:c r="DE52" s="2234"/>
      <x:c r="DF52" s="2393"/>
      <x:c r="DG52" s="2393"/>
      <x:c r="DH52" s="2393"/>
      <x:c r="DI52" s="2393"/>
      <x:c r="DJ52" s="2393"/>
      <x:c r="DK52" s="2393"/>
      <x:c r="DL52" s="2393"/>
      <x:c r="DM52" s="2393"/>
      <x:c r="DN52" s="2393"/>
      <x:c r="DO52" s="329"/>
      <x:c r="DP52" s="329"/>
      <x:c r="DQ52" s="329"/>
      <x:c r="DR52" s="329"/>
      <x:c r="DS52" s="329"/>
      <x:c r="DT52" s="329"/>
      <x:c r="DU52" s="329"/>
      <x:c r="DV52" s="329"/>
      <x:c r="DW52" s="329"/>
    </x:row>
    <x:row r="53">
      <x:c r="A53"/>
      <x:c r="B53" s="1365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 s="329"/>
      <x:c r="U53" s="329"/>
      <x:c r="V53" s="329"/>
      <x:c r="W53" s="329"/>
      <x:c r="X53" s="329"/>
      <x:c r="Y53" s="329"/>
      <x:c r="Z53" s="329"/>
      <x:c r="AA53" s="329"/>
      <x:c r="AB53" s="329"/>
      <x:c r="AC53" s="2234"/>
      <x:c r="AD53" s="2234"/>
      <x:c r="AE53" s="2234"/>
      <x:c r="AF53" s="329"/>
      <x:c r="AG53" s="329"/>
      <x:c r="AH53" s="329"/>
      <x:c r="AI53" s="329"/>
      <x:c r="AJ53" s="329"/>
      <x:c r="AK53" s="329"/>
      <x:c r="AL53" s="329"/>
      <x:c r="AM53" s="329"/>
      <x:c r="AN53" s="329"/>
      <x:c r="AO53" s="329"/>
      <x:c r="AP53" s="329"/>
      <x:c r="AQ53" s="329"/>
      <x:c r="AR53" s="329"/>
      <x:c r="AS53" s="329"/>
      <x:c r="AT53" s="329"/>
      <x:c r="AU53" s="329"/>
      <x:c r="AV53" s="329"/>
      <x:c r="AW53" s="329"/>
      <x:c r="AX53" s="329"/>
      <x:c r="AY53" s="329"/>
      <x:c r="AZ53" s="329"/>
      <x:c r="BA53" s="329"/>
      <x:c r="BB53" s="329"/>
      <x:c r="BC53" s="329"/>
      <x:c r="BD53" s="329"/>
      <x:c r="BE53" s="329"/>
      <x:c r="BF53" s="329"/>
      <x:c r="BG53" s="329"/>
      <x:c r="BH53" s="329"/>
      <x:c r="BI53" s="329"/>
      <x:c r="BJ53" s="329"/>
      <x:c r="BK53" s="329"/>
      <x:c r="BL53" s="329"/>
      <x:c r="BM53" s="329"/>
      <x:c r="BN53" s="329"/>
      <x:c r="BO53" s="329"/>
      <x:c r="BP53" s="329"/>
      <x:c r="BQ53" s="329"/>
      <x:c r="BR53" s="329"/>
      <x:c r="BS53" s="329"/>
      <x:c r="BT53" s="329"/>
      <x:c r="BU53" s="329"/>
      <x:c r="BV53" s="329"/>
      <x:c r="BW53" s="329"/>
      <x:c r="BX53" s="329"/>
      <x:c r="BY53" s="329"/>
      <x:c r="BZ53" s="329"/>
      <x:c r="CA53" s="329"/>
      <x:c r="CB53" s="329"/>
      <x:c r="CC53" s="329"/>
      <x:c r="CD53" s="329"/>
      <x:c r="CE53" s="329"/>
      <x:c r="CF53" s="329"/>
      <x:c r="CG53" s="2234"/>
      <x:c r="CH53" s="329"/>
      <x:c r="CI53" s="329"/>
      <x:c r="CJ53" s="329"/>
      <x:c r="CK53" s="329"/>
      <x:c r="CL53" s="329"/>
      <x:c r="CM53" s="329"/>
      <x:c r="CN53" s="329"/>
      <x:c r="CO53" s="329"/>
      <x:c r="CP53" s="329"/>
      <x:c r="CQ53" s="329"/>
      <x:c r="CR53" s="329"/>
      <x:c r="CS53" s="329"/>
      <x:c r="CT53" s="329"/>
      <x:c r="CU53" s="329"/>
      <x:c r="CV53" s="329"/>
      <x:c r="CW53" s="329"/>
      <x:c r="CX53" s="329"/>
      <x:c r="CY53" s="329"/>
      <x:c r="CZ53" s="329"/>
      <x:c r="DA53" s="329"/>
      <x:c r="DB53" s="329"/>
      <x:c r="DC53" s="329"/>
      <x:c r="DD53" s="2234"/>
      <x:c r="DE53" s="2234"/>
      <x:c r="DF53" s="2393"/>
      <x:c r="DG53" s="2393"/>
      <x:c r="DH53" s="2393"/>
      <x:c r="DI53" s="2393"/>
      <x:c r="DJ53" s="2393"/>
      <x:c r="DK53" s="2393"/>
      <x:c r="DL53" s="2393"/>
      <x:c r="DM53" s="2393"/>
      <x:c r="DN53" s="2393"/>
      <x:c r="DO53" s="329"/>
      <x:c r="DP53" s="329"/>
      <x:c r="DQ53" s="329"/>
      <x:c r="DR53" s="329"/>
      <x:c r="DS53" s="329"/>
      <x:c r="DT53" s="329"/>
      <x:c r="DU53" s="329"/>
      <x:c r="DV53" s="329"/>
      <x:c r="DW53" s="329"/>
    </x:row>
    <x:row r="54">
      <x:c r="A54"/>
      <x:c r="B54" s="1365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 s="329"/>
      <x:c r="U54" s="329"/>
      <x:c r="V54" s="329"/>
      <x:c r="W54" s="329"/>
      <x:c r="X54" s="329"/>
      <x:c r="Y54" s="329"/>
      <x:c r="Z54" s="329"/>
      <x:c r="AA54" s="329"/>
      <x:c r="AB54" s="329"/>
      <x:c r="AC54" s="2234" t="n">
        <x:v>1</x:v>
      </x:c>
      <x:c r="AD54" s="2234" t="n">
        <x:v>2</x:v>
      </x:c>
      <x:c r="AE54" s="2234" t="n">
        <x:v>3</x:v>
      </x:c>
      <x:c r="AF54" s="329"/>
      <x:c r="AG54" s="329"/>
      <x:c r="AH54" s="329"/>
      <x:c r="AI54" s="329"/>
      <x:c r="AJ54" s="329"/>
      <x:c r="AK54" s="329"/>
      <x:c r="AL54" s="329"/>
      <x:c r="AM54" s="329"/>
      <x:c r="AN54" s="329"/>
      <x:c r="AO54" s="329"/>
      <x:c r="AP54" s="329"/>
      <x:c r="AQ54" s="329"/>
      <x:c r="AR54" s="329"/>
      <x:c r="AS54" s="329"/>
      <x:c r="AT54" s="329"/>
      <x:c r="AU54" s="329"/>
      <x:c r="AV54" s="329"/>
      <x:c r="AW54" s="329"/>
      <x:c r="AX54" s="329"/>
      <x:c r="AY54" s="329"/>
      <x:c r="AZ54" s="329"/>
      <x:c r="BA54" s="329"/>
      <x:c r="BB54" s="329"/>
      <x:c r="BC54" s="329"/>
      <x:c r="BD54" s="329"/>
      <x:c r="BE54" s="329"/>
      <x:c r="BF54" s="329"/>
      <x:c r="BG54" s="329"/>
      <x:c r="BH54" s="329"/>
      <x:c r="BI54" s="329"/>
      <x:c r="BJ54" s="329"/>
      <x:c r="BK54" s="329"/>
      <x:c r="BL54" s="329"/>
      <x:c r="BM54" s="329"/>
      <x:c r="BN54" s="329"/>
      <x:c r="BO54" s="329"/>
      <x:c r="BP54" s="329"/>
      <x:c r="BQ54" s="329"/>
      <x:c r="BR54" s="329"/>
      <x:c r="BS54" s="329"/>
      <x:c r="BT54" s="329"/>
      <x:c r="BU54" s="329"/>
      <x:c r="BV54" s="329"/>
      <x:c r="BW54" s="329"/>
      <x:c r="BX54" s="329"/>
      <x:c r="BY54" s="329"/>
      <x:c r="BZ54" s="329"/>
      <x:c r="CA54" s="329"/>
      <x:c r="CB54" s="329"/>
      <x:c r="CC54" s="329"/>
      <x:c r="CD54" s="329"/>
      <x:c r="CE54" s="329"/>
      <x:c r="CF54" s="329"/>
      <x:c r="CG54" s="2234"/>
      <x:c r="CH54" s="329"/>
      <x:c r="CI54" s="329"/>
      <x:c r="CJ54" s="329"/>
      <x:c r="CK54" s="329"/>
      <x:c r="CL54" s="329"/>
      <x:c r="CM54" s="329"/>
      <x:c r="CN54" s="329"/>
      <x:c r="CO54" s="329"/>
      <x:c r="CP54" s="329"/>
      <x:c r="CQ54" s="329"/>
      <x:c r="CR54" s="329"/>
      <x:c r="CS54" s="329"/>
      <x:c r="CT54" s="329"/>
      <x:c r="CU54" s="329"/>
      <x:c r="CV54" s="329"/>
      <x:c r="CW54" s="329"/>
      <x:c r="CX54" s="329"/>
      <x:c r="CY54" s="329"/>
      <x:c r="CZ54" s="329"/>
      <x:c r="DA54" s="329"/>
      <x:c r="DB54" s="329"/>
      <x:c r="DC54" s="329"/>
      <x:c r="DD54" s="2234"/>
      <x:c r="DE54" s="2234"/>
      <x:c r="DF54" s="2393"/>
      <x:c r="DG54" s="2393"/>
      <x:c r="DH54" s="2393"/>
      <x:c r="DI54" s="2393"/>
      <x:c r="DJ54" s="2393"/>
      <x:c r="DK54" s="2393"/>
      <x:c r="DL54" s="2393"/>
      <x:c r="DM54" s="2393"/>
      <x:c r="DN54" s="2393"/>
      <x:c r="DO54" s="329"/>
      <x:c r="DP54" s="329"/>
      <x:c r="DQ54" s="329"/>
      <x:c r="DR54" s="329"/>
      <x:c r="DS54" s="329"/>
      <x:c r="DT54" s="329"/>
      <x:c r="DU54" s="329"/>
      <x:c r="DV54" s="329"/>
      <x:c r="DW54" s="329"/>
    </x:row>
    <x:row r="55" ht="2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 s="329"/>
      <x:c r="U55" s="329"/>
      <x:c r="V55" s="329"/>
      <x:c r="W55" s="329"/>
      <x:c r="X55" s="2394" t="str">
        <x:v>i</x:v>
      </x:c>
      <x:c r="Y55" s="2394" t="str">
        <x:v>ai</x:v>
      </x:c>
      <x:c r="Z55" s="2395" t="str">
        <x:v>PRODUCT</x:v>
      </x:c>
      <x:c r="AA55" s="3276" t="str">
        <x:v>DENSITY RANGED (KG/M3)</x:v>
      </x:c>
      <x:c r="AB55" s="3276"/>
      <x:c r="AC55" s="2396" t="str">
        <x:v>KO</x:v>
      </x:c>
      <x:c r="AD55" s="2396" t="str">
        <x:v>K1</x:v>
      </x:c>
      <x:c r="AE55" s="2396" t="str">
        <x:v>K2</x:v>
      </x:c>
      <x:c r="AF55" s="2234" t="str">
        <x:v>Da</x:v>
      </x:c>
      <x:c r="AG55" s="329"/>
      <x:c r="AH55" s="329"/>
      <x:c r="AI55" s="329"/>
      <x:c r="AJ55" s="329"/>
      <x:c r="AK55" s="329"/>
      <x:c r="AL55" s="329"/>
      <x:c r="AM55" s="329"/>
      <x:c r="AN55" s="329"/>
      <x:c r="AO55" s="329"/>
      <x:c r="AP55" s="329"/>
      <x:c r="AQ55" s="329"/>
      <x:c r="AR55" s="329"/>
      <x:c r="AS55" s="329"/>
      <x:c r="AT55" s="329"/>
      <x:c r="AU55" s="329"/>
      <x:c r="AV55" s="329"/>
      <x:c r="AW55" s="329"/>
      <x:c r="AX55" s="329"/>
      <x:c r="AY55" s="329"/>
      <x:c r="AZ55" s="329"/>
      <x:c r="BA55" s="329"/>
      <x:c r="BB55" s="329"/>
      <x:c r="BC55" s="329"/>
      <x:c r="BD55" s="329"/>
      <x:c r="BE55" s="329"/>
      <x:c r="BF55" s="329"/>
      <x:c r="BG55" s="329"/>
      <x:c r="BH55" s="329"/>
      <x:c r="BI55" s="329"/>
      <x:c r="BJ55" s="329"/>
      <x:c r="BK55" s="329"/>
      <x:c r="BL55" s="329"/>
      <x:c r="BM55" s="329"/>
      <x:c r="BN55" s="329"/>
      <x:c r="BO55" s="329"/>
      <x:c r="BP55" s="329"/>
      <x:c r="BQ55" s="329"/>
      <x:c r="BR55" s="329"/>
      <x:c r="BS55" s="329"/>
      <x:c r="BT55" s="329"/>
      <x:c r="BU55" s="329"/>
      <x:c r="BV55" s="329"/>
      <x:c r="BW55" s="329"/>
      <x:c r="BX55" s="329"/>
      <x:c r="BY55" s="329"/>
      <x:c r="BZ55" s="329"/>
      <x:c r="CA55" s="329"/>
      <x:c r="CB55" s="329"/>
      <x:c r="CC55" s="329"/>
      <x:c r="CD55" s="329"/>
      <x:c r="CE55" s="329"/>
      <x:c r="CF55" s="329"/>
      <x:c r="CG55" s="2234"/>
      <x:c r="CH55" s="329"/>
      <x:c r="CI55" s="329"/>
      <x:c r="CJ55" s="329"/>
      <x:c r="CK55" s="329"/>
      <x:c r="CL55" s="329"/>
      <x:c r="CM55" s="329"/>
      <x:c r="CN55" s="329"/>
      <x:c r="CO55" s="329"/>
      <x:c r="CP55" s="329"/>
      <x:c r="CQ55" s="329"/>
      <x:c r="CR55" s="329"/>
      <x:c r="CS55" s="329"/>
      <x:c r="CT55" s="329"/>
      <x:c r="CU55" s="329"/>
      <x:c r="CV55" s="329"/>
      <x:c r="CW55" s="329"/>
      <x:c r="CX55" s="329"/>
      <x:c r="CY55" s="329"/>
      <x:c r="CZ55" s="329"/>
      <x:c r="DA55" s="329"/>
      <x:c r="DB55" s="329"/>
      <x:c r="DC55" s="329"/>
      <x:c r="DD55" s="2234"/>
      <x:c r="DE55" s="2234"/>
      <x:c r="DF55" s="329"/>
      <x:c r="DG55" s="329"/>
      <x:c r="DH55" s="329"/>
      <x:c r="DI55" s="329"/>
      <x:c r="DJ55" s="329"/>
      <x:c r="DK55" s="329"/>
      <x:c r="DL55" s="329"/>
      <x:c r="DM55" s="329"/>
      <x:c r="DN55" s="329"/>
      <x:c r="DO55" s="329"/>
      <x:c r="DP55" s="329"/>
      <x:c r="DQ55" s="329"/>
      <x:c r="DR55" s="329"/>
      <x:c r="DS55" s="329"/>
      <x:c r="DT55" s="329"/>
      <x:c r="DU55" s="329"/>
      <x:c r="DV55" s="329"/>
      <x:c r="DW55" s="329"/>
    </x:row>
    <x:row r="56">
      <x:c r="A56" s="3350"/>
      <x:c r="B56" s="3350"/>
      <x:c r="C56" s="3350"/>
      <x:c r="D56" s="3350"/>
      <x:c r="E56" s="3350"/>
      <x:c r="F56" s="3350"/>
      <x:c r="G56" s="3350"/>
      <x:c r="H56" s="3350"/>
      <x:c r="I56" s="3350"/>
      <x:c r="J56" s="3350"/>
      <x:c r="K56" s="3350"/>
      <x:c r="L56" s="3350"/>
      <x:c r="M56" s="3350"/>
      <x:c r="N56" s="3350"/>
      <x:c r="O56" s="3350"/>
      <x:c r="P56" s="3350"/>
      <x:c r="Q56" s="3350"/>
      <x:c r="R56" s="3350"/>
      <x:c r="S56"/>
      <x:c r="T56" s="329"/>
      <x:c r="U56" s="329"/>
      <x:c r="V56" s="329"/>
      <x:c r="W56" s="329"/>
      <x:c r="X56" s="329" t="n">
        <x:v>1</x:v>
      </x:c>
      <x:c r="Y56" s="329" t="n">
        <x:v>-0.148759</x:v>
      </x:c>
      <x:c r="Z56" s="329" t="str">
        <x:v>Crude Oil</x:v>
      </x:c>
      <x:c r="AA56" s="2397" t="n">
        <x:v>610.6</x:v>
      </x:c>
      <x:c r="AB56" s="2397" t="n">
        <x:v>1163.5</x:v>
      </x:c>
      <x:c r="AC56" s="2398" t="n">
        <x:v>341.0957</x:v>
      </x:c>
      <x:c r="AD56" s="2398" t="n">
        <x:v>0</x:v>
      </x:c>
      <x:c r="AE56" s="2398" t="n">
        <x:v>0</x:v>
      </x:c>
      <x:c r="AF56" s="2234" t="n">
        <x:v>2</x:v>
      </x:c>
      <x:c r="AG56" s="329"/>
      <x:c r="AH56" s="329"/>
      <x:c r="AI56" s="329"/>
      <x:c r="AJ56" s="329"/>
      <x:c r="AK56" s="329"/>
      <x:c r="AL56" s="329"/>
      <x:c r="AM56" s="329"/>
      <x:c r="AN56" s="329"/>
      <x:c r="AO56" s="329"/>
      <x:c r="AP56" s="329"/>
      <x:c r="AQ56" s="329"/>
      <x:c r="AR56" s="329"/>
      <x:c r="AS56" s="329"/>
      <x:c r="AT56" s="329"/>
      <x:c r="AU56" s="329"/>
      <x:c r="AV56" s="329"/>
      <x:c r="AW56" s="329"/>
      <x:c r="AX56" s="329"/>
      <x:c r="AY56" s="329"/>
      <x:c r="AZ56" s="329"/>
      <x:c r="BA56" s="329"/>
      <x:c r="BB56" s="329"/>
      <x:c r="BC56" s="329"/>
      <x:c r="BD56" s="329"/>
      <x:c r="BE56" s="329"/>
      <x:c r="BF56" s="329"/>
      <x:c r="BG56" s="329"/>
      <x:c r="BH56" s="329"/>
      <x:c r="BI56" s="329"/>
      <x:c r="BJ56" s="329"/>
      <x:c r="BK56" s="329"/>
      <x:c r="BL56" s="329"/>
      <x:c r="BM56" s="329"/>
      <x:c r="BN56" s="329"/>
      <x:c r="BO56" s="329"/>
      <x:c r="BP56" s="329"/>
      <x:c r="BQ56" s="329"/>
      <x:c r="BR56" s="329"/>
      <x:c r="BS56" s="329"/>
      <x:c r="BT56" s="329"/>
      <x:c r="BU56" s="329"/>
      <x:c r="BV56" s="329"/>
      <x:c r="BW56" s="329"/>
      <x:c r="BX56" s="329"/>
      <x:c r="BY56" s="329"/>
      <x:c r="BZ56" s="329"/>
      <x:c r="CA56" s="329"/>
      <x:c r="CB56" s="329"/>
      <x:c r="CC56" s="329"/>
      <x:c r="CD56" s="329"/>
      <x:c r="CE56" s="329"/>
      <x:c r="CF56" s="329"/>
      <x:c r="CG56" s="2234"/>
      <x:c r="CH56" s="329"/>
      <x:c r="CI56" s="329"/>
      <x:c r="CJ56" s="329"/>
      <x:c r="CK56" s="329"/>
      <x:c r="CL56" s="329"/>
      <x:c r="CM56" s="329"/>
      <x:c r="CN56" s="329"/>
      <x:c r="CO56" s="329"/>
      <x:c r="CP56" s="329"/>
      <x:c r="CQ56" s="329"/>
      <x:c r="CR56" s="329"/>
      <x:c r="CS56" s="329"/>
      <x:c r="CT56" s="329"/>
      <x:c r="CU56" s="329"/>
      <x:c r="CV56" s="329"/>
      <x:c r="CW56" s="329"/>
      <x:c r="CX56" s="329"/>
      <x:c r="CY56" s="329"/>
      <x:c r="CZ56" s="329"/>
      <x:c r="DA56" s="329"/>
      <x:c r="DB56" s="329"/>
      <x:c r="DC56" s="329"/>
      <x:c r="DD56" s="2234"/>
      <x:c r="DE56" s="2234"/>
      <x:c r="DF56" s="329"/>
      <x:c r="DG56" s="329"/>
      <x:c r="DH56" s="329"/>
      <x:c r="DI56" s="329"/>
      <x:c r="DJ56" s="329"/>
      <x:c r="DK56" s="329"/>
      <x:c r="DL56" s="329"/>
      <x:c r="DM56" s="329"/>
      <x:c r="DN56" s="329"/>
      <x:c r="DO56" s="329"/>
      <x:c r="DP56" s="329"/>
      <x:c r="DQ56" s="329"/>
      <x:c r="DR56" s="329"/>
      <x:c r="DS56" s="329"/>
      <x:c r="DT56" s="329"/>
      <x:c r="DU56" s="329"/>
      <x:c r="DV56" s="329"/>
      <x:c r="DW56" s="329"/>
    </x:row>
    <x:row r="57">
      <x:c r="A57"/>
      <x:c r="B57"/>
      <x:c r="C57"/>
      <x:c r="D57"/>
      <x:c r="E57"/>
      <x:c r="F57"/>
      <x:c r="G57"/>
      <x:c r="H57"/>
      <x:c r="I57"/>
      <x:c r="J57"/>
      <x:c r="K57" s="854" t="str">
        <x:v>m3 </x:v>
      </x:c>
      <x:c r="L57"/>
      <x:c r="M57"/>
      <x:c r="N57" s="1350" t="n">
        <x:v>15</x:v>
      </x:c>
      <x:c r="O57" s="1350" t="str">
        <x:v>°C</x:v>
      </x:c>
      <x:c r="P57" s="1350" t="str">
        <x:v>6A</x:v>
      </x:c>
      <x:c r="Q57"/>
      <x:c r="R57"/>
      <x:c r="S57"/>
      <x:c r="T57" s="329"/>
      <x:c r="U57" s="329"/>
      <x:c r="V57" s="329"/>
      <x:c r="W57" s="329"/>
      <x:c r="X57" s="329" t="n">
        <x:f t="shared" ref="X57:X63" si="89">X56+1</x:f>
        <x:v>2</x:v>
      </x:c>
      <x:c r="Y57" s="329" t="n">
        <x:v>-0.267408</x:v>
      </x:c>
      <x:c r="Z57" s="329" t="str">
        <x:v>Fuel Oils</x:v>
      </x:c>
      <x:c r="AA57" s="2397" t="n">
        <x:v>838.3127</x:v>
      </x:c>
      <x:c r="AB57" s="2397" t="n">
        <x:v>1163.5</x:v>
      </x:c>
      <x:c r="AC57" s="2398" t="n">
        <x:v>103.872</x:v>
      </x:c>
      <x:c r="AD57" s="2398" t="n">
        <x:v>0.2701</x:v>
      </x:c>
      <x:c r="AE57" s="2398" t="n">
        <x:v>0</x:v>
      </x:c>
      <x:c r="AF57" s="2234" t="n">
        <x:v>1.3</x:v>
      </x:c>
      <x:c r="AG57" s="329"/>
      <x:c r="AH57" s="329"/>
      <x:c r="AI57" s="329"/>
      <x:c r="AJ57" s="329"/>
      <x:c r="AK57" s="329"/>
      <x:c r="AL57" s="329"/>
      <x:c r="AM57" s="329"/>
      <x:c r="AN57" s="329"/>
      <x:c r="AO57" s="329"/>
      <x:c r="AP57" s="329"/>
      <x:c r="AQ57" s="329"/>
      <x:c r="AR57" s="329"/>
      <x:c r="AS57" s="329"/>
      <x:c r="AT57" s="329"/>
      <x:c r="AU57" s="329"/>
      <x:c r="AV57" s="329"/>
      <x:c r="AW57" s="329"/>
      <x:c r="AX57" s="329"/>
      <x:c r="AY57" s="329"/>
      <x:c r="AZ57" s="329"/>
      <x:c r="BA57" s="329"/>
      <x:c r="BB57" s="329"/>
      <x:c r="BC57" s="329"/>
      <x:c r="BD57" s="329"/>
      <x:c r="BE57" s="329"/>
      <x:c r="BF57" s="329"/>
      <x:c r="BG57" s="329"/>
      <x:c r="BH57" s="329"/>
      <x:c r="BI57" s="329"/>
      <x:c r="BJ57" s="329"/>
      <x:c r="BK57" s="329"/>
      <x:c r="BL57" s="329"/>
      <x:c r="BM57" s="329"/>
      <x:c r="BN57" s="329"/>
      <x:c r="BO57" s="329"/>
      <x:c r="BP57" s="329"/>
      <x:c r="BQ57" s="329"/>
      <x:c r="BR57" s="329"/>
      <x:c r="BS57" s="329"/>
      <x:c r="BT57" s="329"/>
      <x:c r="BU57" s="329"/>
      <x:c r="BV57" s="329"/>
      <x:c r="BW57" s="329"/>
      <x:c r="BX57" s="329"/>
      <x:c r="BY57" s="329"/>
      <x:c r="BZ57" s="329"/>
      <x:c r="CA57" s="329"/>
      <x:c r="CB57" s="329"/>
      <x:c r="CC57" s="329"/>
      <x:c r="CD57" s="329"/>
      <x:c r="CE57" s="329"/>
      <x:c r="CF57" s="329"/>
      <x:c r="CG57" s="2234"/>
      <x:c r="CH57" s="329"/>
      <x:c r="CI57" s="329"/>
      <x:c r="CJ57" s="329"/>
      <x:c r="CK57" s="329"/>
      <x:c r="CL57" s="329"/>
      <x:c r="CM57" s="329"/>
      <x:c r="CN57" s="329"/>
      <x:c r="CO57" s="329"/>
      <x:c r="CP57" s="329"/>
      <x:c r="CQ57" s="329"/>
      <x:c r="CR57" s="329"/>
      <x:c r="CS57" s="329"/>
      <x:c r="CT57" s="329"/>
      <x:c r="CU57" s="329"/>
      <x:c r="CV57" s="329"/>
      <x:c r="CW57" s="329"/>
      <x:c r="CX57" s="329"/>
      <x:c r="CY57" s="329"/>
      <x:c r="CZ57" s="329"/>
      <x:c r="DA57" s="329"/>
      <x:c r="DB57" s="329"/>
      <x:c r="DC57" s="329"/>
      <x:c r="DD57" s="2234"/>
      <x:c r="DE57" s="2234"/>
      <x:c r="DF57" s="329"/>
      <x:c r="DG57" s="329"/>
      <x:c r="DH57" s="329"/>
      <x:c r="DI57" s="329"/>
      <x:c r="DJ57" s="329"/>
      <x:c r="DK57" s="329"/>
      <x:c r="DL57" s="2234"/>
      <x:c r="DM57" s="2234"/>
      <x:c r="DN57" s="2234"/>
      <x:c r="DO57" s="329"/>
      <x:c r="DP57" s="329"/>
      <x:c r="DQ57" s="329"/>
      <x:c r="DR57" s="329"/>
      <x:c r="DS57" s="329"/>
      <x:c r="DT57" s="329"/>
      <x:c r="DU57" s="329"/>
      <x:c r="DV57" s="329"/>
      <x:c r="DW57" s="329"/>
    </x:row>
    <x:row r="58" ht="21">
      <x:c r="A58"/>
      <x:c r="B58"/>
      <x:c r="C58"/>
      <x:c r="D58"/>
      <x:c r="E58"/>
      <x:c r="F58"/>
      <x:c r="G58"/>
      <x:c r="H58"/>
      <x:c r="I58"/>
      <x:c r="J58"/>
      <x:c r="K58" s="1350" t="str">
        <x:v>Barrels</x:v>
      </x:c>
      <x:c r="L58"/>
      <x:c r="M58"/>
      <x:c r="N58" s="1350" t="n">
        <x:v>20</x:v>
      </x:c>
      <x:c r="O58" s="1350" t="str">
        <x:v>°F</x:v>
      </x:c>
      <x:c r="P58" s="1350" t="str">
        <x:v>6B</x:v>
      </x:c>
      <x:c r="Q58"/>
      <x:c r="R58"/>
      <x:c r="S58"/>
      <x:c r="T58" s="329"/>
      <x:c r="U58" s="329"/>
      <x:c r="V58" s="329"/>
      <x:c r="W58" s="329"/>
      <x:c r="X58" s="329" t="n">
        <x:f t="shared" si="89"/>
        <x:v>3</x:v>
      </x:c>
      <x:c r="Y58" s="2399" t="n">
        <x:v>1.08076</x:v>
      </x:c>
      <x:c r="Z58" s="329" t="str">
        <x:v>Jet Fuels</x:v>
      </x:c>
      <x:c r="AA58" s="2397" t="n">
        <x:v>787.5195</x:v>
      </x:c>
      <x:c r="AB58" s="2397" t="n">
        <x:v>838.3127</x:v>
      </x:c>
      <x:c r="AC58" s="2398" t="n">
        <x:v>330.301</x:v>
      </x:c>
      <x:c r="AD58" s="2398" t="n">
        <x:v>0</x:v>
      </x:c>
      <x:c r="AE58" s="2398" t="n">
        <x:v>0</x:v>
      </x:c>
      <x:c r="AF58" s="2234" t="n">
        <x:v>2</x:v>
      </x:c>
      <x:c r="AG58" s="329"/>
      <x:c r="AH58" s="329"/>
      <x:c r="AI58" s="329"/>
      <x:c r="AJ58" s="329"/>
      <x:c r="AK58" s="329"/>
      <x:c r="AL58" s="329"/>
      <x:c r="AM58" s="329"/>
      <x:c r="AN58" s="329"/>
      <x:c r="AO58" s="329"/>
      <x:c r="AP58" s="329"/>
      <x:c r="AQ58" s="329"/>
      <x:c r="AR58" s="329"/>
      <x:c r="AS58" s="329"/>
      <x:c r="AT58" s="329"/>
      <x:c r="AU58" s="329"/>
      <x:c r="AV58" s="329"/>
      <x:c r="AW58" s="329"/>
      <x:c r="AX58" s="329"/>
      <x:c r="AY58" s="329"/>
      <x:c r="AZ58" s="329"/>
      <x:c r="BA58" s="329"/>
      <x:c r="BB58" s="329"/>
      <x:c r="BC58" s="329"/>
      <x:c r="BD58" s="329"/>
      <x:c r="BE58" s="329"/>
      <x:c r="BF58" s="329"/>
      <x:c r="BG58" s="329"/>
      <x:c r="BH58" s="329"/>
      <x:c r="BI58" s="329"/>
      <x:c r="BJ58" s="329"/>
      <x:c r="BK58" s="329"/>
      <x:c r="BL58" s="329"/>
      <x:c r="BM58" s="329"/>
      <x:c r="BN58" s="329"/>
      <x:c r="BO58" s="329"/>
      <x:c r="BP58" s="329"/>
      <x:c r="BQ58" s="329"/>
      <x:c r="BR58" s="329"/>
      <x:c r="BS58" s="329"/>
      <x:c r="BT58" s="329"/>
      <x:c r="BU58" s="329"/>
      <x:c r="BV58" s="329"/>
      <x:c r="BW58" s="329"/>
      <x:c r="BX58" s="329"/>
      <x:c r="BY58" s="329"/>
      <x:c r="BZ58" s="329"/>
      <x:c r="CA58" s="329"/>
      <x:c r="CB58" s="329"/>
      <x:c r="CC58" s="329"/>
      <x:c r="CD58" s="329"/>
      <x:c r="CE58" s="329"/>
      <x:c r="CF58" s="329"/>
      <x:c r="CG58" s="2234"/>
      <x:c r="CH58" s="329"/>
      <x:c r="CI58" s="329"/>
      <x:c r="CJ58" s="329"/>
      <x:c r="CK58" s="329"/>
      <x:c r="CL58" s="329"/>
      <x:c r="CM58" s="329"/>
      <x:c r="CN58" s="329"/>
      <x:c r="CO58" s="329"/>
      <x:c r="CP58" s="329"/>
      <x:c r="CQ58" s="329"/>
      <x:c r="CR58" s="329"/>
      <x:c r="CS58" s="329"/>
      <x:c r="CT58" s="329"/>
      <x:c r="CU58" s="329"/>
      <x:c r="CV58" s="329"/>
      <x:c r="CW58" s="329"/>
      <x:c r="CX58" s="329"/>
      <x:c r="CY58" s="329"/>
      <x:c r="CZ58" s="329"/>
      <x:c r="DA58" s="329"/>
      <x:c r="DB58" s="329"/>
      <x:c r="DC58" s="329"/>
      <x:c r="DD58" s="2234"/>
      <x:c r="DE58" s="2234"/>
      <x:c r="DF58" s="329"/>
      <x:c r="DG58" s="2394" t="str">
        <x:v>i</x:v>
      </x:c>
      <x:c r="DH58" s="2394" t="str">
        <x:v>ai</x:v>
      </x:c>
      <x:c r="DI58" s="2395"/>
      <x:c r="DJ58" s="3276"/>
      <x:c r="DK58" s="3276"/>
      <x:c r="DL58" s="2396"/>
      <x:c r="DM58" s="2396"/>
      <x:c r="DN58" s="2396"/>
      <x:c r="DO58" s="2234"/>
      <x:c r="DP58" s="329"/>
      <x:c r="DQ58" s="329"/>
      <x:c r="DR58" s="329"/>
      <x:c r="DS58" s="329"/>
      <x:c r="DT58" s="329"/>
      <x:c r="DU58" s="329"/>
      <x:c r="DV58" s="329"/>
      <x:c r="DW58" s="329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 s="1350" t="n">
        <x:v>60</x:v>
      </x:c>
      <x:c r="O59"/>
      <x:c r="P59" s="1350" t="str">
        <x:v>6D</x:v>
      </x:c>
      <x:c r="Q59"/>
      <x:c r="R59"/>
      <x:c r="S59"/>
      <x:c r="T59" s="329"/>
      <x:c r="U59" s="329"/>
      <x:c r="V59" s="329"/>
      <x:c r="W59" s="329"/>
      <x:c r="X59" s="329" t="n">
        <x:f t="shared" si="89"/>
        <x:v>4</x:v>
      </x:c>
      <x:c r="Y59" s="329" t="n">
        <x:v>1.269056</x:v>
      </x:c>
      <x:c r="Z59" s="329" t="str">
        <x:v>Transicion Zone</x:v>
      </x:c>
      <x:c r="AA59" s="2397" t="n">
        <x:v>770.352</x:v>
      </x:c>
      <x:c r="AB59" s="2397" t="n">
        <x:v>787.5195</x:v>
      </x:c>
      <x:c r="AC59" s="2398" t="n">
        <x:v>1489.067</x:v>
      </x:c>
      <x:c r="AD59" s="2398" t="n">
        <x:v>0</x:v>
      </x:c>
      <x:c r="AE59" s="2398" t="n">
        <x:v>-0.0018684</x:v>
      </x:c>
      <x:c r="AF59" s="2234" t="n">
        <x:v>8.5</x:v>
      </x:c>
      <x:c r="AG59" s="329"/>
      <x:c r="AH59" s="329"/>
      <x:c r="AI59" s="329"/>
      <x:c r="AJ59" s="329"/>
      <x:c r="AK59" s="329"/>
      <x:c r="AL59" s="329"/>
      <x:c r="AM59" s="329"/>
      <x:c r="AN59" s="329"/>
      <x:c r="AO59" s="329"/>
      <x:c r="AP59" s="329"/>
      <x:c r="AQ59" s="329"/>
      <x:c r="AR59" s="329"/>
      <x:c r="AS59" s="329"/>
      <x:c r="AT59" s="329"/>
      <x:c r="AU59" s="329"/>
      <x:c r="AV59" s="329"/>
      <x:c r="AW59" s="329"/>
      <x:c r="AX59" s="329"/>
      <x:c r="AY59" s="329"/>
      <x:c r="AZ59" s="329"/>
      <x:c r="BA59" s="329"/>
      <x:c r="BB59" s="329"/>
      <x:c r="BC59" s="329"/>
      <x:c r="BD59" s="329"/>
      <x:c r="BE59" s="329"/>
      <x:c r="BF59" s="329"/>
      <x:c r="BG59" s="329"/>
      <x:c r="BH59" s="329"/>
      <x:c r="BI59" s="329"/>
      <x:c r="BJ59" s="329"/>
      <x:c r="BK59" s="329"/>
      <x:c r="BL59" s="329"/>
      <x:c r="BM59" s="329"/>
      <x:c r="BN59" s="329"/>
      <x:c r="BO59" s="329"/>
      <x:c r="BP59" s="329"/>
      <x:c r="BQ59" s="329"/>
      <x:c r="BR59" s="329"/>
      <x:c r="BS59" s="329"/>
      <x:c r="BT59" s="329"/>
      <x:c r="BU59" s="329"/>
      <x:c r="BV59" s="329"/>
      <x:c r="BW59" s="329"/>
      <x:c r="BX59" s="329"/>
      <x:c r="BY59" s="329"/>
      <x:c r="BZ59" s="329"/>
      <x:c r="CA59" s="329"/>
      <x:c r="CB59" s="329"/>
      <x:c r="CC59" s="329"/>
      <x:c r="CD59" s="329"/>
      <x:c r="CE59" s="329"/>
      <x:c r="CF59" s="329"/>
      <x:c r="CG59" s="2234"/>
      <x:c r="CH59" s="329"/>
      <x:c r="CI59" s="329"/>
      <x:c r="CJ59" s="329"/>
      <x:c r="CK59" s="329"/>
      <x:c r="CL59" s="329"/>
      <x:c r="CM59" s="329"/>
      <x:c r="CN59" s="329"/>
      <x:c r="CO59" s="329"/>
      <x:c r="CP59" s="329"/>
      <x:c r="CQ59" s="329"/>
      <x:c r="CR59" s="329"/>
      <x:c r="CS59" s="329"/>
      <x:c r="CT59" s="329"/>
      <x:c r="CU59" s="329"/>
      <x:c r="CV59" s="329"/>
      <x:c r="CW59" s="329"/>
      <x:c r="CX59" s="329"/>
      <x:c r="CY59" s="329"/>
      <x:c r="CZ59" s="329"/>
      <x:c r="DA59" s="329"/>
      <x:c r="DB59" s="329"/>
      <x:c r="DC59" s="329"/>
      <x:c r="DD59" s="2234"/>
      <x:c r="DE59" s="2234"/>
      <x:c r="DF59" s="329"/>
      <x:c r="DG59" s="329" t="n">
        <x:v>1</x:v>
      </x:c>
      <x:c r="DH59" s="329" t="n">
        <x:v>-0.148759</x:v>
      </x:c>
      <x:c r="DI59" s="329"/>
      <x:c r="DJ59" s="2397"/>
      <x:c r="DK59" s="2397"/>
      <x:c r="DL59" s="2398"/>
      <x:c r="DM59" s="2398"/>
      <x:c r="DN59" s="2398"/>
      <x:c r="DO59" s="2234"/>
      <x:c r="DP59" s="329"/>
      <x:c r="DQ59" s="329"/>
      <x:c r="DR59" s="329"/>
      <x:c r="DS59" s="329"/>
      <x:c r="DT59" s="329"/>
      <x:c r="DU59" s="329"/>
      <x:c r="DV59" s="329"/>
      <x:c r="DW59" s="329"/>
    </x:row>
    <x:row r="60">
      <x:c r="A60" s="1350" t="str">
        <x:v>Density to 15.0 °C</x:v>
      </x:c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 s="1350" t="str">
        <x:v>54A</x:v>
      </x:c>
      <x:c r="Q60"/>
      <x:c r="R60"/>
      <x:c r="S60"/>
      <x:c r="T60" s="329"/>
      <x:c r="U60" s="329"/>
      <x:c r="V60" s="329"/>
      <x:c r="W60" s="329"/>
      <x:c r="X60" s="329" t="n">
        <x:f t="shared" si="89"/>
        <x:v>5</x:v>
      </x:c>
      <x:c r="Y60" s="329" t="n">
        <x:v>-4.089591</x:v>
      </x:c>
      <x:c r="Z60" s="329" t="str">
        <x:v>Gasolines</x:v>
      </x:c>
      <x:c r="AA60" s="2397" t="n">
        <x:v>610.6</x:v>
      </x:c>
      <x:c r="AB60" s="2397" t="n">
        <x:v>770.352</x:v>
      </x:c>
      <x:c r="AC60" s="2398" t="n">
        <x:v>192.4571</x:v>
      </x:c>
      <x:c r="AD60" s="2398" t="n">
        <x:v>0.2438</x:v>
      </x:c>
      <x:c r="AE60" s="2398" t="n">
        <x:v>0</x:v>
      </x:c>
      <x:c r="AF60" s="2234" t="n">
        <x:v>1.5</x:v>
      </x:c>
      <x:c r="AG60" s="329"/>
      <x:c r="AH60" s="329"/>
      <x:c r="AI60" s="329"/>
      <x:c r="AJ60" s="329"/>
      <x:c r="AK60" s="329"/>
      <x:c r="AL60" s="329"/>
      <x:c r="AM60" s="329"/>
      <x:c r="AN60" s="329"/>
      <x:c r="AO60" s="329"/>
      <x:c r="AP60" s="329"/>
      <x:c r="AQ60" s="329"/>
      <x:c r="AR60" s="329"/>
      <x:c r="AS60" s="329"/>
      <x:c r="AT60" s="329"/>
      <x:c r="AU60" s="329"/>
      <x:c r="AV60" s="329"/>
      <x:c r="AW60" s="329"/>
      <x:c r="AX60" s="329"/>
      <x:c r="AY60" s="329"/>
      <x:c r="AZ60" s="329"/>
      <x:c r="BA60" s="329"/>
      <x:c r="BB60" s="329"/>
      <x:c r="BC60" s="329"/>
      <x:c r="BD60" s="329"/>
      <x:c r="BE60" s="329"/>
      <x:c r="BF60" s="329"/>
      <x:c r="BG60" s="329"/>
      <x:c r="BH60" s="329"/>
      <x:c r="BI60" s="329"/>
      <x:c r="BJ60" s="329"/>
      <x:c r="BK60" s="329"/>
      <x:c r="BL60" s="329"/>
      <x:c r="BM60" s="329"/>
      <x:c r="BN60" s="329"/>
      <x:c r="BO60" s="329"/>
      <x:c r="BP60" s="329"/>
      <x:c r="BQ60" s="329"/>
      <x:c r="BR60" s="329"/>
      <x:c r="BS60" s="329"/>
      <x:c r="BT60" s="329"/>
      <x:c r="BU60" s="329"/>
      <x:c r="BV60" s="329"/>
      <x:c r="BW60" s="329"/>
      <x:c r="BX60" s="329"/>
      <x:c r="BY60" s="329"/>
      <x:c r="BZ60" s="329"/>
      <x:c r="CA60" s="329"/>
      <x:c r="CB60" s="329"/>
      <x:c r="CC60" s="329"/>
      <x:c r="CD60" s="329"/>
      <x:c r="CE60" s="329"/>
      <x:c r="CF60" s="329"/>
      <x:c r="CG60" s="2234"/>
      <x:c r="CH60" s="329"/>
      <x:c r="CI60" s="329"/>
      <x:c r="CJ60" s="329"/>
      <x:c r="CK60" s="329"/>
      <x:c r="CL60" s="329"/>
      <x:c r="CM60" s="329"/>
      <x:c r="CN60" s="329"/>
      <x:c r="CO60" s="329"/>
      <x:c r="CP60" s="329"/>
      <x:c r="CQ60" s="329"/>
      <x:c r="CR60" s="329"/>
      <x:c r="CS60" s="329"/>
      <x:c r="CT60" s="329"/>
      <x:c r="CU60" s="329"/>
      <x:c r="CV60" s="329"/>
      <x:c r="CW60" s="329"/>
      <x:c r="CX60" s="329"/>
      <x:c r="CY60" s="329"/>
      <x:c r="CZ60" s="329"/>
      <x:c r="DA60" s="329"/>
      <x:c r="DB60" s="329"/>
      <x:c r="DC60" s="329"/>
      <x:c r="DD60" s="2234"/>
      <x:c r="DE60" s="2234"/>
      <x:c r="DF60" s="329"/>
      <x:c r="DG60" s="329" t="n">
        <x:f t="shared" ref="DG60:DG66" si="90">DG59+1</x:f>
        <x:v>2</x:v>
      </x:c>
      <x:c r="DH60" s="329" t="n">
        <x:v>-0.267408</x:v>
      </x:c>
      <x:c r="DI60" s="329"/>
      <x:c r="DJ60" s="2397"/>
      <x:c r="DK60" s="2397"/>
      <x:c r="DL60" s="2398"/>
      <x:c r="DM60" s="2398"/>
      <x:c r="DN60" s="2398"/>
      <x:c r="DO60" s="2234"/>
      <x:c r="DP60" s="329"/>
      <x:c r="DQ60" s="329"/>
      <x:c r="DR60" s="329"/>
      <x:c r="DS60" s="329"/>
      <x:c r="DT60" s="329"/>
      <x:c r="DU60" s="329"/>
      <x:c r="DV60" s="329"/>
      <x:c r="DW60" s="329"/>
    </x:row>
    <x:row r="61">
      <x:c r="A61" s="1350" t="str">
        <x:v>API Gravity to 60.0 °F</x:v>
      </x:c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 s="1350" t="str">
        <x:v>54B</x:v>
      </x:c>
      <x:c r="Q61"/>
      <x:c r="R61"/>
      <x:c r="S61"/>
      <x:c r="T61" s="329"/>
      <x:c r="U61" s="329"/>
      <x:c r="V61" s="329"/>
      <x:c r="W61" s="329"/>
      <x:c r="X61" s="329" t="n">
        <x:f t="shared" si="89"/>
        <x:v>6</x:v>
      </x:c>
      <x:c r="Y61" s="329" t="n">
        <x:v>-1.871251</x:v>
      </x:c>
      <x:c r="Z61" s="329" t="str">
        <x:v>Lubricating Oil</x:v>
      </x:c>
      <x:c r="AA61" s="2397" t="n">
        <x:v>800.9</x:v>
      </x:c>
      <x:c r="AB61" s="2397" t="n">
        <x:v>1163.5</x:v>
      </x:c>
      <x:c r="AC61" s="2398" t="n">
        <x:v>0</x:v>
      </x:c>
      <x:c r="AD61" s="2398" t="n">
        <x:v>0.34878</x:v>
      </x:c>
      <x:c r="AE61" s="2398" t="n">
        <x:v>0</x:v>
      </x:c>
      <x:c r="AF61" s="2234" t="n">
        <x:v>1</x:v>
      </x:c>
      <x:c r="AG61" s="329"/>
      <x:c r="AH61" s="329"/>
      <x:c r="AI61" s="329"/>
      <x:c r="AJ61" s="329"/>
      <x:c r="AK61" s="329"/>
      <x:c r="AL61" s="329"/>
      <x:c r="AM61" s="329"/>
      <x:c r="AN61" s="329"/>
      <x:c r="AO61" s="329"/>
      <x:c r="AP61" s="329"/>
      <x:c r="AQ61" s="329"/>
      <x:c r="AR61" s="329"/>
      <x:c r="AS61" s="329"/>
      <x:c r="AT61" s="329"/>
      <x:c r="AU61" s="329"/>
      <x:c r="AV61" s="329"/>
      <x:c r="AW61" s="329"/>
      <x:c r="AX61" s="329"/>
      <x:c r="AY61" s="329"/>
      <x:c r="AZ61" s="329"/>
      <x:c r="BA61" s="329"/>
      <x:c r="BB61" s="329"/>
      <x:c r="BC61" s="329"/>
      <x:c r="BD61" s="329"/>
      <x:c r="BE61" s="329"/>
      <x:c r="BF61" s="329"/>
      <x:c r="BG61" s="329"/>
      <x:c r="BH61" s="329"/>
      <x:c r="BI61" s="329"/>
      <x:c r="BJ61" s="329"/>
      <x:c r="BK61" s="329"/>
      <x:c r="BL61" s="329"/>
      <x:c r="BM61" s="329"/>
      <x:c r="BN61" s="329"/>
      <x:c r="BO61" s="329"/>
      <x:c r="BP61" s="329"/>
      <x:c r="BQ61" s="329"/>
      <x:c r="BR61" s="329"/>
      <x:c r="BS61" s="329"/>
      <x:c r="BT61" s="329"/>
      <x:c r="BU61" s="329"/>
      <x:c r="BV61" s="329"/>
      <x:c r="BW61" s="329"/>
      <x:c r="BX61" s="329"/>
      <x:c r="BY61" s="329"/>
      <x:c r="BZ61" s="329"/>
      <x:c r="CA61" s="329"/>
      <x:c r="CB61" s="329"/>
      <x:c r="CC61" s="329"/>
      <x:c r="CD61" s="329"/>
      <x:c r="CE61" s="329"/>
      <x:c r="CF61" s="329"/>
      <x:c r="CG61" s="2234"/>
      <x:c r="CH61" s="329"/>
      <x:c r="CI61" s="329"/>
      <x:c r="CJ61" s="329"/>
      <x:c r="CK61" s="329"/>
      <x:c r="CL61" s="329"/>
      <x:c r="CM61" s="329"/>
      <x:c r="CN61" s="329"/>
      <x:c r="CO61" s="329"/>
      <x:c r="CP61" s="329"/>
      <x:c r="CQ61" s="329"/>
      <x:c r="CR61" s="329"/>
      <x:c r="CS61" s="329"/>
      <x:c r="CT61" s="329"/>
      <x:c r="CU61" s="329"/>
      <x:c r="CV61" s="329"/>
      <x:c r="CW61" s="329"/>
      <x:c r="CX61" s="329"/>
      <x:c r="CY61" s="329"/>
      <x:c r="CZ61" s="329"/>
      <x:c r="DA61" s="329"/>
      <x:c r="DB61" s="329"/>
      <x:c r="DC61" s="329"/>
      <x:c r="DD61" s="2234"/>
      <x:c r="DE61" s="2234"/>
      <x:c r="DF61" s="329"/>
      <x:c r="DG61" s="329" t="n">
        <x:f t="shared" si="90"/>
        <x:v>3</x:v>
      </x:c>
      <x:c r="DH61" s="2399" t="n">
        <x:v>1.08076</x:v>
      </x:c>
      <x:c r="DI61" s="329"/>
      <x:c r="DJ61" s="2397"/>
      <x:c r="DK61" s="2397"/>
      <x:c r="DL61" s="2398"/>
      <x:c r="DM61" s="2398"/>
      <x:c r="DN61" s="2398"/>
      <x:c r="DO61" s="2234"/>
      <x:c r="DP61" s="329"/>
      <x:c r="DQ61" s="329"/>
      <x:c r="DR61" s="329"/>
      <x:c r="DS61" s="329"/>
      <x:c r="DT61" s="329"/>
      <x:c r="DU61" s="329"/>
      <x:c r="DV61" s="329"/>
      <x:c r="DW61" s="329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 s="1350" t="str">
        <x:v>54D</x:v>
      </x:c>
      <x:c r="Q62"/>
      <x:c r="R62"/>
      <x:c r="S62"/>
      <x:c r="T62" s="329"/>
      <x:c r="U62" s="329"/>
      <x:c r="V62" s="329"/>
      <x:c r="W62" s="329"/>
      <x:c r="X62" s="329" t="n">
        <x:f t="shared" si="89"/>
        <x:v>7</x:v>
      </x:c>
      <x:c r="Y62" s="329" t="n">
        <x:v>7.438081</x:v>
      </x:c>
      <x:c r="Z62" s="329"/>
      <x:c r="AA62" s="329"/>
      <x:c r="AB62" s="329"/>
      <x:c r="AC62" s="2234"/>
      <x:c r="AD62" s="2234"/>
      <x:c r="AE62" s="2234"/>
      <x:c r="AF62" s="329" t="n">
        <x:v>0</x:v>
      </x:c>
      <x:c r="AG62" s="329"/>
      <x:c r="AH62" s="329"/>
      <x:c r="AI62" s="329"/>
      <x:c r="AJ62" s="329"/>
      <x:c r="AK62" s="329"/>
      <x:c r="AL62" s="329"/>
      <x:c r="AM62" s="329"/>
      <x:c r="AN62" s="329"/>
      <x:c r="AO62" s="329"/>
      <x:c r="AP62" s="329"/>
      <x:c r="AQ62" s="329"/>
      <x:c r="AR62" s="329"/>
      <x:c r="AS62" s="329"/>
      <x:c r="AT62" s="329"/>
      <x:c r="AU62" s="329"/>
      <x:c r="AV62" s="329"/>
      <x:c r="AW62" s="329"/>
      <x:c r="AX62" s="329"/>
      <x:c r="AY62" s="329"/>
      <x:c r="AZ62" s="329"/>
      <x:c r="BA62" s="329"/>
      <x:c r="BB62" s="329"/>
      <x:c r="BC62" s="329"/>
      <x:c r="BD62" s="329"/>
      <x:c r="BE62" s="329"/>
      <x:c r="BF62" s="329"/>
      <x:c r="BG62" s="329"/>
      <x:c r="BH62" s="329"/>
      <x:c r="BI62" s="329"/>
      <x:c r="BJ62" s="329"/>
      <x:c r="BK62" s="329"/>
      <x:c r="BL62" s="329"/>
      <x:c r="BM62" s="329"/>
      <x:c r="BN62" s="329"/>
      <x:c r="BO62" s="329"/>
      <x:c r="BP62" s="329"/>
      <x:c r="BQ62" s="329"/>
      <x:c r="BR62" s="329"/>
      <x:c r="BS62" s="329"/>
      <x:c r="BT62" s="329"/>
      <x:c r="BU62" s="329"/>
      <x:c r="BV62" s="329"/>
      <x:c r="BW62" s="329"/>
      <x:c r="BX62" s="329"/>
      <x:c r="BY62" s="329"/>
      <x:c r="BZ62" s="329"/>
      <x:c r="CA62" s="329"/>
      <x:c r="CB62" s="329"/>
      <x:c r="CC62" s="329"/>
      <x:c r="CD62" s="329"/>
      <x:c r="CE62" s="329"/>
      <x:c r="CF62" s="329"/>
      <x:c r="CG62" s="2234"/>
      <x:c r="CH62" s="329"/>
      <x:c r="CI62" s="329"/>
      <x:c r="CJ62" s="329"/>
      <x:c r="CK62" s="329"/>
      <x:c r="CL62" s="329"/>
      <x:c r="CM62" s="329"/>
      <x:c r="CN62" s="329"/>
      <x:c r="CO62" s="329"/>
      <x:c r="CP62" s="329"/>
      <x:c r="CQ62" s="329"/>
      <x:c r="CR62" s="329"/>
      <x:c r="CS62" s="329"/>
      <x:c r="CT62" s="329"/>
      <x:c r="CU62" s="329"/>
      <x:c r="CV62" s="329"/>
      <x:c r="CW62" s="329"/>
      <x:c r="CX62" s="329"/>
      <x:c r="CY62" s="329"/>
      <x:c r="CZ62" s="329"/>
      <x:c r="DA62" s="329"/>
      <x:c r="DB62" s="329"/>
      <x:c r="DC62" s="329"/>
      <x:c r="DD62" s="2234"/>
      <x:c r="DE62" s="2234"/>
      <x:c r="DF62" s="329"/>
      <x:c r="DG62" s="329" t="n">
        <x:f t="shared" si="90"/>
        <x:v>4</x:v>
      </x:c>
      <x:c r="DH62" s="329" t="n">
        <x:v>1.269056</x:v>
      </x:c>
      <x:c r="DI62" s="329"/>
      <x:c r="DJ62" s="2397"/>
      <x:c r="DK62" s="2397"/>
      <x:c r="DL62" s="2398"/>
      <x:c r="DM62" s="2398"/>
      <x:c r="DN62" s="2398"/>
      <x:c r="DO62" s="2234"/>
      <x:c r="DP62" s="329"/>
      <x:c r="DQ62" s="329"/>
      <x:c r="DR62" s="329"/>
      <x:c r="DS62" s="329"/>
      <x:c r="DT62" s="329"/>
      <x:c r="DU62" s="329"/>
      <x:c r="DV62" s="329"/>
      <x:c r="DW62" s="329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 s="329"/>
      <x:c r="U63" s="329"/>
      <x:c r="V63" s="329"/>
      <x:c r="W63" s="329"/>
      <x:c r="X63" s="329" t="n">
        <x:f t="shared" si="89"/>
        <x:v>8</x:v>
      </x:c>
      <x:c r="Y63" s="329" t="n">
        <x:v>-3.536296</x:v>
      </x:c>
      <x:c r="Z63" s="329"/>
      <x:c r="AA63" s="329"/>
      <x:c r="AB63" s="329"/>
      <x:c r="AC63" s="2234"/>
      <x:c r="AD63" s="2234"/>
      <x:c r="AE63" s="2234"/>
      <x:c r="AF63" s="329"/>
      <x:c r="AG63" s="329"/>
      <x:c r="AH63" s="329"/>
      <x:c r="AI63" s="329"/>
      <x:c r="AJ63" s="329"/>
      <x:c r="AK63" s="329"/>
      <x:c r="AL63" s="329"/>
      <x:c r="AM63" s="329"/>
      <x:c r="AN63" s="329"/>
      <x:c r="AO63" s="329"/>
      <x:c r="AP63" s="329"/>
      <x:c r="AQ63" s="329"/>
      <x:c r="AR63" s="329"/>
      <x:c r="AS63" s="329"/>
      <x:c r="AT63" s="329"/>
      <x:c r="AU63" s="329"/>
      <x:c r="AV63" s="329"/>
      <x:c r="AW63" s="329"/>
      <x:c r="AX63" s="329"/>
      <x:c r="AY63" s="329"/>
      <x:c r="AZ63" s="329"/>
      <x:c r="BA63" s="329"/>
      <x:c r="BB63" s="329"/>
      <x:c r="BC63" s="329"/>
      <x:c r="BD63" s="329"/>
      <x:c r="BE63" s="329"/>
      <x:c r="BF63" s="329"/>
      <x:c r="BG63" s="329"/>
      <x:c r="BH63" s="329"/>
      <x:c r="BI63" s="329"/>
      <x:c r="BJ63" s="329"/>
      <x:c r="BK63" s="329"/>
      <x:c r="BL63" s="329"/>
      <x:c r="BM63" s="329"/>
      <x:c r="BN63" s="329"/>
      <x:c r="BO63" s="329"/>
      <x:c r="BP63" s="329"/>
      <x:c r="BQ63" s="329"/>
      <x:c r="BR63" s="329"/>
      <x:c r="BS63" s="329"/>
      <x:c r="BT63" s="329"/>
      <x:c r="BU63" s="329"/>
      <x:c r="BV63" s="329"/>
      <x:c r="BW63" s="329"/>
      <x:c r="BX63" s="329"/>
      <x:c r="BY63" s="329"/>
      <x:c r="BZ63" s="329"/>
      <x:c r="CA63" s="329"/>
      <x:c r="CB63" s="329"/>
      <x:c r="CC63" s="329"/>
      <x:c r="CD63" s="329"/>
      <x:c r="CE63" s="329"/>
      <x:c r="CF63" s="329"/>
      <x:c r="CG63" s="2234"/>
      <x:c r="CH63" s="329"/>
      <x:c r="CI63" s="329"/>
      <x:c r="CJ63" s="329"/>
      <x:c r="CK63" s="329"/>
      <x:c r="CL63" s="329"/>
      <x:c r="CM63" s="329"/>
      <x:c r="CN63" s="329"/>
      <x:c r="CO63" s="329"/>
      <x:c r="CP63" s="329"/>
      <x:c r="CQ63" s="329"/>
      <x:c r="CR63" s="329"/>
      <x:c r="CS63" s="329"/>
      <x:c r="CT63" s="329"/>
      <x:c r="CU63" s="329"/>
      <x:c r="CV63" s="329"/>
      <x:c r="CW63" s="329"/>
      <x:c r="CX63" s="329"/>
      <x:c r="CY63" s="329"/>
      <x:c r="CZ63" s="329"/>
      <x:c r="DA63" s="329"/>
      <x:c r="DB63" s="329"/>
      <x:c r="DC63" s="329"/>
      <x:c r="DD63" s="2234"/>
      <x:c r="DE63" s="2234"/>
      <x:c r="DF63" s="329"/>
      <x:c r="DG63" s="329" t="n">
        <x:f t="shared" si="90"/>
        <x:v>5</x:v>
      </x:c>
      <x:c r="DH63" s="329" t="n">
        <x:v>-4.089591</x:v>
      </x:c>
      <x:c r="DI63" s="329"/>
      <x:c r="DJ63" s="2397"/>
      <x:c r="DK63" s="2397"/>
      <x:c r="DL63" s="2398"/>
      <x:c r="DM63" s="2398"/>
      <x:c r="DN63" s="2398"/>
      <x:c r="DO63" s="2234"/>
      <x:c r="DP63" s="329"/>
      <x:c r="DQ63" s="329"/>
      <x:c r="DR63" s="329"/>
      <x:c r="DS63" s="329"/>
      <x:c r="DT63" s="329"/>
      <x:c r="DU63" s="329"/>
      <x:c r="DV63" s="329"/>
      <x:c r="DW63" s="329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 s="329"/>
      <x:c r="U64" s="329"/>
      <x:c r="V64" s="329"/>
      <x:c r="W64" s="329"/>
      <x:c r="X64" s="329"/>
      <x:c r="Y64" s="329"/>
      <x:c r="Z64" s="329"/>
      <x:c r="AA64" s="329"/>
      <x:c r="AB64" s="329"/>
      <x:c r="AC64" s="2234"/>
      <x:c r="AD64" s="2234"/>
      <x:c r="AE64" s="2234"/>
      <x:c r="AF64" s="329"/>
      <x:c r="AG64" s="329"/>
      <x:c r="AH64" s="329"/>
      <x:c r="AI64" s="329"/>
      <x:c r="AJ64" s="329"/>
      <x:c r="AK64" s="329"/>
      <x:c r="AL64" s="329"/>
      <x:c r="AM64" s="329"/>
      <x:c r="AN64" s="329"/>
      <x:c r="AO64" s="329"/>
      <x:c r="AP64" s="329"/>
      <x:c r="AQ64" s="329"/>
      <x:c r="AR64" s="329"/>
      <x:c r="AS64" s="329"/>
      <x:c r="AT64" s="329"/>
      <x:c r="AU64" s="329"/>
      <x:c r="AV64" s="329"/>
      <x:c r="AW64" s="329"/>
      <x:c r="AX64" s="329"/>
      <x:c r="AY64" s="329"/>
      <x:c r="AZ64" s="329"/>
      <x:c r="BA64" s="329"/>
      <x:c r="BB64" s="329"/>
      <x:c r="BC64" s="329"/>
      <x:c r="BD64" s="329"/>
      <x:c r="BE64" s="329"/>
      <x:c r="BF64" s="329"/>
      <x:c r="BG64" s="329"/>
      <x:c r="BH64" s="329"/>
      <x:c r="BI64" s="329"/>
      <x:c r="BJ64" s="329"/>
      <x:c r="BK64" s="329"/>
      <x:c r="BL64" s="329"/>
      <x:c r="BM64" s="329"/>
      <x:c r="BN64" s="329"/>
      <x:c r="BO64" s="329"/>
      <x:c r="BP64" s="329"/>
      <x:c r="BQ64" s="329"/>
      <x:c r="BR64" s="329"/>
      <x:c r="BS64" s="329"/>
      <x:c r="BT64" s="329"/>
      <x:c r="BU64" s="329"/>
      <x:c r="BV64" s="329"/>
      <x:c r="BW64" s="329"/>
      <x:c r="BX64" s="329"/>
      <x:c r="BY64" s="329"/>
      <x:c r="BZ64" s="329"/>
      <x:c r="CA64" s="329"/>
      <x:c r="CB64" s="329"/>
      <x:c r="CC64" s="329"/>
      <x:c r="CD64" s="329"/>
      <x:c r="CE64" s="329"/>
      <x:c r="CF64" s="329"/>
      <x:c r="CG64" s="2234"/>
      <x:c r="CH64" s="329"/>
      <x:c r="CI64" s="329"/>
      <x:c r="CJ64" s="329"/>
      <x:c r="CK64" s="329"/>
      <x:c r="CL64" s="329"/>
      <x:c r="CM64" s="329"/>
      <x:c r="CN64" s="329"/>
      <x:c r="CO64" s="329"/>
      <x:c r="CP64" s="329"/>
      <x:c r="CQ64" s="329"/>
      <x:c r="CR64" s="329"/>
      <x:c r="CS64" s="329"/>
      <x:c r="CT64" s="329"/>
      <x:c r="CU64" s="329"/>
      <x:c r="CV64" s="329"/>
      <x:c r="CW64" s="329"/>
      <x:c r="CX64" s="329"/>
      <x:c r="CY64" s="329"/>
      <x:c r="CZ64" s="329"/>
      <x:c r="DA64" s="329"/>
      <x:c r="DB64" s="329"/>
      <x:c r="DC64" s="329"/>
      <x:c r="DD64" s="2234"/>
      <x:c r="DE64" s="2234"/>
      <x:c r="DF64" s="329"/>
      <x:c r="DG64" s="329" t="n">
        <x:f t="shared" si="90"/>
        <x:v>6</x:v>
      </x:c>
      <x:c r="DH64" s="329" t="n">
        <x:v>-1.871251</x:v>
      </x:c>
      <x:c r="DI64" s="329"/>
      <x:c r="DJ64" s="2397"/>
      <x:c r="DK64" s="2397"/>
      <x:c r="DL64" s="2398"/>
      <x:c r="DM64" s="2398"/>
      <x:c r="DN64" s="2398"/>
      <x:c r="DO64" s="2234"/>
      <x:c r="DP64" s="329"/>
      <x:c r="DQ64" s="329"/>
      <x:c r="DR64" s="329"/>
      <x:c r="DS64" s="329"/>
      <x:c r="DT64" s="329"/>
      <x:c r="DU64" s="329"/>
      <x:c r="DV64" s="329"/>
      <x:c r="DW64" s="329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 s="329"/>
      <x:c r="U65" s="329"/>
      <x:c r="V65" s="329"/>
      <x:c r="W65" s="329"/>
      <x:c r="X65" s="329"/>
      <x:c r="Y65" s="329"/>
      <x:c r="Z65" s="329"/>
      <x:c r="AA65" s="329"/>
      <x:c r="AB65" s="329"/>
      <x:c r="AC65" s="2234"/>
      <x:c r="AD65" s="2234"/>
      <x:c r="AE65" s="2234"/>
      <x:c r="AF65" s="329"/>
      <x:c r="AG65" s="329"/>
      <x:c r="AH65" s="329"/>
      <x:c r="AI65" s="329"/>
      <x:c r="AJ65" s="329"/>
      <x:c r="AK65" s="329"/>
      <x:c r="AL65" s="329"/>
      <x:c r="AM65" s="329"/>
      <x:c r="AN65" s="329"/>
      <x:c r="AO65" s="329"/>
      <x:c r="AP65" s="329"/>
      <x:c r="AQ65" s="329"/>
      <x:c r="AR65" s="329"/>
      <x:c r="AS65" s="329"/>
      <x:c r="AT65" s="329"/>
      <x:c r="AU65" s="329"/>
      <x:c r="AV65" s="329"/>
      <x:c r="AW65" s="329"/>
      <x:c r="AX65" s="329"/>
      <x:c r="AY65" s="329"/>
      <x:c r="AZ65" s="329"/>
      <x:c r="BA65" s="329"/>
      <x:c r="BB65" s="329"/>
      <x:c r="BC65" s="329"/>
      <x:c r="BD65" s="329"/>
      <x:c r="BE65" s="329"/>
      <x:c r="BF65" s="329"/>
      <x:c r="BG65" s="329"/>
      <x:c r="BH65" s="329"/>
      <x:c r="BI65" s="329"/>
      <x:c r="BJ65" s="329"/>
      <x:c r="BK65" s="329"/>
      <x:c r="BL65" s="329"/>
      <x:c r="BM65" s="329"/>
      <x:c r="BN65" s="329"/>
      <x:c r="BO65" s="329"/>
      <x:c r="BP65" s="329"/>
      <x:c r="BQ65" s="329"/>
      <x:c r="BR65" s="329"/>
      <x:c r="BS65" s="329"/>
      <x:c r="BT65" s="329"/>
      <x:c r="BU65" s="329"/>
      <x:c r="BV65" s="329"/>
      <x:c r="BW65" s="329"/>
      <x:c r="BX65" s="329"/>
      <x:c r="BY65" s="329"/>
      <x:c r="BZ65" s="329"/>
      <x:c r="CA65" s="329"/>
      <x:c r="CB65" s="329"/>
      <x:c r="CC65" s="329"/>
      <x:c r="CD65" s="329"/>
      <x:c r="CE65" s="329"/>
      <x:c r="CF65" s="329"/>
      <x:c r="CG65" s="2234"/>
      <x:c r="CH65" s="329"/>
      <x:c r="CI65" s="329"/>
      <x:c r="CJ65" s="329"/>
      <x:c r="CK65" s="329"/>
      <x:c r="CL65" s="329"/>
      <x:c r="CM65" s="329"/>
      <x:c r="CN65" s="329"/>
      <x:c r="CO65" s="329"/>
      <x:c r="CP65" s="329"/>
      <x:c r="CQ65" s="329"/>
      <x:c r="CR65" s="329"/>
      <x:c r="CS65" s="329"/>
      <x:c r="CT65" s="329"/>
      <x:c r="CU65" s="329"/>
      <x:c r="CV65" s="329"/>
      <x:c r="CW65" s="329"/>
      <x:c r="CX65" s="329"/>
      <x:c r="CY65" s="329"/>
      <x:c r="CZ65" s="329"/>
      <x:c r="DA65" s="329"/>
      <x:c r="DB65" s="329"/>
      <x:c r="DC65" s="329"/>
      <x:c r="DD65" s="2234"/>
      <x:c r="DE65" s="2234"/>
      <x:c r="DF65" s="329"/>
      <x:c r="DG65" s="329" t="n">
        <x:f t="shared" si="90"/>
        <x:v>7</x:v>
      </x:c>
      <x:c r="DH65" s="329" t="n">
        <x:v>7.438081</x:v>
      </x:c>
      <x:c r="DI65" s="329"/>
      <x:c r="DJ65" s="329"/>
      <x:c r="DK65" s="329"/>
      <x:c r="DL65" s="2234"/>
      <x:c r="DM65" s="2234"/>
      <x:c r="DN65" s="2234"/>
      <x:c r="DO65" s="329"/>
      <x:c r="DP65" s="329"/>
      <x:c r="DQ65" s="329"/>
      <x:c r="DR65" s="329"/>
      <x:c r="DS65" s="329"/>
      <x:c r="DT65" s="329"/>
      <x:c r="DU65" s="329"/>
      <x:c r="DV65" s="329"/>
      <x:c r="DW65" s="329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 s="329"/>
      <x:c r="U66" s="329"/>
      <x:c r="V66" s="329"/>
      <x:c r="W66" s="329"/>
      <x:c r="X66" s="329"/>
      <x:c r="Y66" s="329"/>
      <x:c r="Z66" s="329"/>
      <x:c r="AA66" s="329"/>
      <x:c r="AB66" s="329"/>
      <x:c r="AC66" s="2234"/>
      <x:c r="AD66" s="2234"/>
      <x:c r="AE66" s="2234"/>
      <x:c r="AF66" s="329"/>
      <x:c r="AG66" s="329"/>
      <x:c r="AH66" s="329"/>
      <x:c r="AI66" s="329"/>
      <x:c r="AJ66" s="329"/>
      <x:c r="AK66" s="329"/>
      <x:c r="AL66" s="329"/>
      <x:c r="AM66" s="329"/>
      <x:c r="AN66" s="329"/>
      <x:c r="AO66" s="329"/>
      <x:c r="AP66" s="329"/>
      <x:c r="AQ66" s="329"/>
      <x:c r="AR66" s="329"/>
      <x:c r="AS66" s="329"/>
      <x:c r="AT66" s="329"/>
      <x:c r="AU66" s="329"/>
      <x:c r="AV66" s="329"/>
      <x:c r="AW66" s="329"/>
      <x:c r="AX66" s="329"/>
      <x:c r="AY66" s="329"/>
      <x:c r="AZ66" s="329"/>
      <x:c r="BA66" s="329"/>
      <x:c r="BB66" s="329"/>
      <x:c r="BC66" s="329"/>
      <x:c r="BD66" s="329"/>
      <x:c r="BE66" s="329"/>
      <x:c r="BF66" s="329"/>
      <x:c r="BG66" s="329"/>
      <x:c r="BH66" s="329"/>
      <x:c r="BI66" s="329"/>
      <x:c r="BJ66" s="329"/>
      <x:c r="BK66" s="329"/>
      <x:c r="BL66" s="329"/>
      <x:c r="BM66" s="329"/>
      <x:c r="BN66" s="329"/>
      <x:c r="BO66" s="329"/>
      <x:c r="BP66" s="329"/>
      <x:c r="BQ66" s="329"/>
      <x:c r="BR66" s="329"/>
      <x:c r="BS66" s="329"/>
      <x:c r="BT66" s="329"/>
      <x:c r="BU66" s="329"/>
      <x:c r="BV66" s="329"/>
      <x:c r="BW66" s="329"/>
      <x:c r="BX66" s="329"/>
      <x:c r="BY66" s="329"/>
      <x:c r="BZ66" s="329"/>
      <x:c r="CA66" s="329"/>
      <x:c r="CB66" s="329"/>
      <x:c r="CC66" s="329"/>
      <x:c r="CD66" s="329"/>
      <x:c r="CE66" s="329"/>
      <x:c r="CF66" s="329"/>
      <x:c r="CG66" s="2234"/>
      <x:c r="CH66" s="329"/>
      <x:c r="CI66" s="329"/>
      <x:c r="CJ66" s="329"/>
      <x:c r="CK66" s="329"/>
      <x:c r="CL66" s="329"/>
      <x:c r="CM66" s="329"/>
      <x:c r="CN66" s="329"/>
      <x:c r="CO66" s="329"/>
      <x:c r="CP66" s="329"/>
      <x:c r="CQ66" s="329"/>
      <x:c r="CR66" s="329"/>
      <x:c r="CS66" s="329"/>
      <x:c r="CT66" s="329"/>
      <x:c r="CU66" s="329"/>
      <x:c r="CV66" s="329"/>
      <x:c r="CW66" s="329"/>
      <x:c r="CX66" s="329"/>
      <x:c r="CY66" s="329"/>
      <x:c r="CZ66" s="329"/>
      <x:c r="DA66" s="329"/>
      <x:c r="DB66" s="329"/>
      <x:c r="DC66" s="329"/>
      <x:c r="DD66" s="2234"/>
      <x:c r="DE66" s="2234"/>
      <x:c r="DF66" s="329"/>
      <x:c r="DG66" s="329" t="n">
        <x:f t="shared" si="90"/>
        <x:v>8</x:v>
      </x:c>
      <x:c r="DH66" s="329" t="n">
        <x:v>-3.536296</x:v>
      </x:c>
      <x:c r="DI66" s="329"/>
      <x:c r="DJ66" s="329"/>
      <x:c r="DK66" s="329"/>
      <x:c r="DL66" s="2234"/>
      <x:c r="DM66" s="2234"/>
      <x:c r="DN66" s="2234"/>
      <x:c r="DO66" s="329"/>
      <x:c r="DP66" s="329"/>
      <x:c r="DQ66" s="329"/>
      <x:c r="DR66" s="329"/>
      <x:c r="DS66" s="329"/>
      <x:c r="DT66" s="329"/>
      <x:c r="DU66" s="329"/>
      <x:c r="DV66" s="329"/>
      <x:c r="DW66" s="329"/>
    </x:row>
    <x:row r="67">
      <x:c r="T67" s="329"/>
      <x:c r="U67" s="329"/>
      <x:c r="V67" s="329"/>
      <x:c r="W67" s="329"/>
      <x:c r="X67" s="329"/>
      <x:c r="Y67" s="329"/>
      <x:c r="Z67" s="329"/>
      <x:c r="AA67" s="329"/>
      <x:c r="AB67" s="329"/>
      <x:c r="AC67" s="2234"/>
      <x:c r="AD67" s="2234"/>
      <x:c r="AE67" s="2234"/>
      <x:c r="AF67" s="329"/>
      <x:c r="AG67" s="329"/>
      <x:c r="AH67" s="329"/>
      <x:c r="AI67" s="329"/>
      <x:c r="AJ67" s="329"/>
      <x:c r="AK67" s="329"/>
      <x:c r="AL67" s="329"/>
      <x:c r="AM67" s="329"/>
      <x:c r="AN67" s="329"/>
      <x:c r="AO67" s="329"/>
      <x:c r="AP67" s="329"/>
      <x:c r="AQ67" s="329"/>
      <x:c r="AR67" s="329"/>
      <x:c r="AS67" s="329"/>
      <x:c r="AT67" s="329"/>
      <x:c r="AU67" s="329"/>
      <x:c r="AV67" s="329"/>
      <x:c r="AW67" s="329"/>
      <x:c r="AX67" s="329"/>
      <x:c r="AY67" s="329"/>
      <x:c r="AZ67" s="329"/>
      <x:c r="BA67" s="329"/>
      <x:c r="BB67" s="329"/>
      <x:c r="BC67" s="329"/>
      <x:c r="BD67" s="329"/>
      <x:c r="BE67" s="329"/>
      <x:c r="BF67" s="329"/>
      <x:c r="BG67" s="329"/>
      <x:c r="BH67" s="329"/>
      <x:c r="BI67" s="329"/>
      <x:c r="BJ67" s="329"/>
      <x:c r="BK67" s="329"/>
      <x:c r="BL67" s="329"/>
      <x:c r="BM67" s="329"/>
      <x:c r="BN67" s="329"/>
      <x:c r="BO67" s="329"/>
      <x:c r="BP67" s="329"/>
      <x:c r="BQ67" s="329"/>
      <x:c r="BR67" s="329"/>
      <x:c r="BS67" s="329"/>
      <x:c r="BT67" s="329"/>
      <x:c r="BU67" s="329"/>
      <x:c r="BV67" s="329"/>
      <x:c r="BW67" s="329"/>
      <x:c r="BX67" s="329"/>
      <x:c r="BY67" s="329"/>
      <x:c r="BZ67" s="329"/>
      <x:c r="CA67" s="329"/>
      <x:c r="CB67" s="329"/>
      <x:c r="CC67" s="329"/>
      <x:c r="CD67" s="329"/>
      <x:c r="CE67" s="329"/>
      <x:c r="CF67" s="329"/>
      <x:c r="CG67" s="2234"/>
      <x:c r="CH67" s="329"/>
      <x:c r="CI67" s="329"/>
      <x:c r="CJ67" s="329"/>
      <x:c r="CK67" s="329"/>
      <x:c r="CL67" s="329"/>
      <x:c r="CM67" s="329"/>
      <x:c r="CN67" s="329"/>
      <x:c r="CO67" s="329"/>
      <x:c r="CP67" s="329"/>
      <x:c r="CQ67" s="329"/>
      <x:c r="CR67" s="329"/>
      <x:c r="CS67" s="329"/>
      <x:c r="CT67" s="329"/>
      <x:c r="CU67" s="329"/>
      <x:c r="CV67" s="329"/>
      <x:c r="CW67" s="329"/>
      <x:c r="CX67" s="329"/>
      <x:c r="CY67" s="329"/>
      <x:c r="CZ67" s="329"/>
      <x:c r="DA67" s="329"/>
      <x:c r="DB67" s="329"/>
      <x:c r="DC67" s="329"/>
      <x:c r="DD67" s="2234"/>
      <x:c r="DE67" s="2234"/>
      <x:c r="DF67" s="329"/>
      <x:c r="DG67" s="329"/>
      <x:c r="DH67" s="329"/>
      <x:c r="DI67" s="329"/>
      <x:c r="DJ67" s="329"/>
      <x:c r="DK67" s="329"/>
      <x:c r="DL67" s="329"/>
      <x:c r="DM67" s="329"/>
      <x:c r="DN67" s="329"/>
      <x:c r="DO67" s="329"/>
      <x:c r="DP67" s="329"/>
      <x:c r="DQ67" s="329"/>
      <x:c r="DR67" s="329"/>
      <x:c r="DS67" s="329"/>
      <x:c r="DT67" s="329"/>
      <x:c r="DU67" s="329"/>
      <x:c r="DV67" s="329"/>
      <x:c r="DW67" s="329"/>
    </x:row>
    <x:row r="68">
      <x:c r="T68" s="329"/>
      <x:c r="U68" s="329"/>
      <x:c r="V68" s="329"/>
      <x:c r="W68" s="329"/>
      <x:c r="X68" s="329"/>
      <x:c r="Y68" s="329"/>
      <x:c r="Z68" s="329"/>
      <x:c r="AA68" s="329"/>
      <x:c r="AB68" s="329"/>
      <x:c r="AC68" s="2234"/>
      <x:c r="AD68" s="2234"/>
      <x:c r="AE68" s="2234"/>
      <x:c r="AF68" s="329"/>
      <x:c r="AG68" s="329"/>
      <x:c r="AH68" s="329"/>
      <x:c r="AI68" s="329"/>
      <x:c r="AJ68" s="329"/>
      <x:c r="AK68" s="329"/>
      <x:c r="AL68" s="329"/>
      <x:c r="AM68" s="329"/>
      <x:c r="AN68" s="329"/>
      <x:c r="AO68" s="329"/>
      <x:c r="AP68" s="329"/>
      <x:c r="AQ68" s="329"/>
      <x:c r="AR68" s="329"/>
      <x:c r="AS68" s="329"/>
      <x:c r="AT68" s="329"/>
      <x:c r="AU68" s="329"/>
      <x:c r="AV68" s="329"/>
      <x:c r="AW68" s="329"/>
      <x:c r="AX68" s="329"/>
      <x:c r="AY68" s="329"/>
      <x:c r="AZ68" s="329"/>
      <x:c r="BA68" s="329"/>
      <x:c r="BB68" s="329"/>
      <x:c r="BC68" s="329"/>
      <x:c r="BD68" s="329"/>
      <x:c r="BE68" s="329"/>
      <x:c r="BF68" s="329"/>
      <x:c r="BG68" s="329"/>
      <x:c r="BH68" s="329"/>
      <x:c r="BI68" s="329"/>
      <x:c r="BJ68" s="329"/>
      <x:c r="BK68" s="329"/>
      <x:c r="BL68" s="329"/>
      <x:c r="BM68" s="329"/>
      <x:c r="BN68" s="329"/>
      <x:c r="BO68" s="329"/>
      <x:c r="BP68" s="329"/>
      <x:c r="BQ68" s="329"/>
      <x:c r="BR68" s="329"/>
      <x:c r="BS68" s="329"/>
      <x:c r="BT68" s="329"/>
      <x:c r="BU68" s="329"/>
      <x:c r="BV68" s="329"/>
      <x:c r="BW68" s="329"/>
      <x:c r="BX68" s="329"/>
      <x:c r="BY68" s="329"/>
      <x:c r="BZ68" s="329"/>
      <x:c r="CA68" s="329"/>
      <x:c r="CB68" s="329"/>
      <x:c r="CC68" s="329"/>
      <x:c r="CD68" s="329"/>
      <x:c r="CE68" s="329"/>
      <x:c r="CF68" s="329"/>
      <x:c r="CG68" s="2234"/>
      <x:c r="CH68" s="329"/>
      <x:c r="CI68" s="329"/>
      <x:c r="CJ68" s="329"/>
      <x:c r="CK68" s="329"/>
      <x:c r="CL68" s="329"/>
      <x:c r="CM68" s="329"/>
      <x:c r="CN68" s="329"/>
      <x:c r="CO68" s="329"/>
      <x:c r="CP68" s="329"/>
      <x:c r="CQ68" s="329"/>
      <x:c r="CR68" s="329"/>
      <x:c r="CS68" s="329"/>
      <x:c r="CT68" s="329"/>
      <x:c r="CU68" s="329"/>
      <x:c r="CV68" s="329"/>
      <x:c r="CW68" s="329"/>
      <x:c r="CX68" s="329"/>
      <x:c r="CY68" s="329"/>
      <x:c r="CZ68" s="329"/>
      <x:c r="DA68" s="329"/>
      <x:c r="DB68" s="329"/>
      <x:c r="DC68" s="329"/>
      <x:c r="DD68" s="2234"/>
      <x:c r="DE68" s="2234"/>
      <x:c r="DF68" s="329"/>
      <x:c r="DG68" s="329"/>
      <x:c r="DH68" s="329"/>
      <x:c r="DI68" s="329"/>
      <x:c r="DJ68" s="329"/>
      <x:c r="DK68" s="329"/>
      <x:c r="DL68" s="329"/>
      <x:c r="DM68" s="329"/>
      <x:c r="DN68" s="329"/>
      <x:c r="DO68" s="329"/>
      <x:c r="DP68" s="329"/>
      <x:c r="DQ68" s="329"/>
      <x:c r="DR68" s="329"/>
      <x:c r="DS68" s="329"/>
      <x:c r="DT68" s="329"/>
      <x:c r="DU68" s="329"/>
      <x:c r="DV68" s="329"/>
      <x:c r="DW68" s="329"/>
    </x:row>
    <x:row r="69">
      <x:c r="T69" s="329"/>
      <x:c r="U69" s="329"/>
      <x:c r="V69" s="329"/>
      <x:c r="W69" s="329"/>
      <x:c r="X69" s="329"/>
      <x:c r="Y69" s="329"/>
      <x:c r="Z69" s="329"/>
      <x:c r="AA69" s="329"/>
      <x:c r="AB69" s="329"/>
      <x:c r="AC69" s="2234"/>
      <x:c r="AD69" s="2234"/>
      <x:c r="AE69" s="2234"/>
      <x:c r="AF69" s="329"/>
      <x:c r="AG69" s="329"/>
      <x:c r="AH69" s="329"/>
      <x:c r="AI69" s="329"/>
      <x:c r="AJ69" s="329"/>
      <x:c r="AK69" s="329"/>
      <x:c r="AL69" s="329"/>
      <x:c r="AM69" s="329"/>
      <x:c r="AN69" s="329"/>
      <x:c r="AO69" s="329"/>
      <x:c r="AP69" s="329"/>
      <x:c r="AQ69" s="329"/>
      <x:c r="AR69" s="329"/>
      <x:c r="AS69" s="329"/>
      <x:c r="AT69" s="329"/>
      <x:c r="AU69" s="329"/>
      <x:c r="AV69" s="329"/>
      <x:c r="AW69" s="329"/>
      <x:c r="AX69" s="329"/>
      <x:c r="AY69" s="329"/>
      <x:c r="AZ69" s="329"/>
      <x:c r="BA69" s="329"/>
      <x:c r="BB69" s="329"/>
      <x:c r="BC69" s="329"/>
      <x:c r="BD69" s="329"/>
      <x:c r="BE69" s="329"/>
      <x:c r="BF69" s="329"/>
      <x:c r="BG69" s="329"/>
      <x:c r="BH69" s="329"/>
      <x:c r="BI69" s="329"/>
      <x:c r="BJ69" s="329"/>
      <x:c r="BK69" s="329"/>
      <x:c r="BL69" s="329"/>
      <x:c r="BM69" s="329"/>
      <x:c r="BN69" s="329"/>
      <x:c r="BO69" s="329"/>
      <x:c r="BP69" s="329"/>
      <x:c r="BQ69" s="329"/>
      <x:c r="BR69" s="329"/>
      <x:c r="BS69" s="329"/>
      <x:c r="BT69" s="329"/>
      <x:c r="BU69" s="329"/>
      <x:c r="BV69" s="329"/>
      <x:c r="BW69" s="329"/>
      <x:c r="BX69" s="329"/>
      <x:c r="BY69" s="329"/>
      <x:c r="BZ69" s="329"/>
      <x:c r="CA69" s="329"/>
      <x:c r="CB69" s="329"/>
      <x:c r="CC69" s="329"/>
      <x:c r="CD69" s="329"/>
      <x:c r="CE69" s="329"/>
      <x:c r="CF69" s="329"/>
      <x:c r="CG69" s="2234"/>
      <x:c r="CH69" s="329"/>
      <x:c r="CI69" s="329"/>
      <x:c r="CJ69" s="329"/>
      <x:c r="CK69" s="329"/>
      <x:c r="CL69" s="329"/>
      <x:c r="CM69" s="329"/>
      <x:c r="CN69" s="329"/>
      <x:c r="CO69" s="329"/>
      <x:c r="CP69" s="329"/>
      <x:c r="CQ69" s="329"/>
      <x:c r="CR69" s="329"/>
      <x:c r="CS69" s="329"/>
      <x:c r="CT69" s="329"/>
      <x:c r="CU69" s="329"/>
      <x:c r="CV69" s="329"/>
      <x:c r="CW69" s="329"/>
      <x:c r="CX69" s="329"/>
      <x:c r="CY69" s="329"/>
      <x:c r="CZ69" s="329"/>
      <x:c r="DA69" s="329"/>
      <x:c r="DB69" s="329"/>
      <x:c r="DC69" s="329"/>
      <x:c r="DD69" s="2234"/>
      <x:c r="DE69" s="2234"/>
      <x:c r="DF69" s="329"/>
      <x:c r="DG69" s="329"/>
      <x:c r="DH69" s="329"/>
      <x:c r="DI69" s="329"/>
      <x:c r="DJ69" s="329"/>
      <x:c r="DK69" s="329"/>
      <x:c r="DL69" s="329"/>
      <x:c r="DM69" s="329"/>
      <x:c r="DN69" s="329"/>
      <x:c r="DO69" s="329"/>
      <x:c r="DP69" s="329"/>
      <x:c r="DQ69" s="329"/>
      <x:c r="DR69" s="329"/>
      <x:c r="DS69" s="329"/>
      <x:c r="DT69" s="329"/>
      <x:c r="DU69" s="329"/>
      <x:c r="DV69" s="329"/>
      <x:c r="DW69" s="329"/>
    </x:row>
    <x:row r="70">
      <x:c r="T70" s="329"/>
      <x:c r="U70" s="329"/>
      <x:c r="V70" s="329"/>
      <x:c r="W70" s="329"/>
      <x:c r="X70" s="329"/>
      <x:c r="Y70" s="329"/>
      <x:c r="Z70" s="329"/>
      <x:c r="AA70" s="329"/>
      <x:c r="AB70" s="329"/>
      <x:c r="AC70" s="2234"/>
      <x:c r="AD70" s="2234"/>
      <x:c r="AE70" s="2234"/>
      <x:c r="AF70" s="329"/>
      <x:c r="AG70" s="329"/>
      <x:c r="AH70" s="329"/>
      <x:c r="AI70" s="329"/>
      <x:c r="AJ70" s="329"/>
      <x:c r="AK70" s="329"/>
      <x:c r="AL70" s="329"/>
      <x:c r="AM70" s="329"/>
      <x:c r="AN70" s="329"/>
      <x:c r="AO70" s="329"/>
      <x:c r="AP70" s="329"/>
      <x:c r="AQ70" s="329"/>
      <x:c r="AR70" s="329"/>
      <x:c r="AS70" s="329"/>
      <x:c r="AT70" s="329"/>
      <x:c r="AU70" s="329"/>
      <x:c r="AV70" s="329"/>
      <x:c r="AW70" s="329"/>
      <x:c r="AX70" s="329"/>
      <x:c r="AY70" s="329"/>
      <x:c r="AZ70" s="329"/>
      <x:c r="BA70" s="329"/>
      <x:c r="BB70" s="329"/>
      <x:c r="BC70" s="329"/>
      <x:c r="BD70" s="329"/>
      <x:c r="BE70" s="329"/>
      <x:c r="BF70" s="329"/>
      <x:c r="BG70" s="329"/>
      <x:c r="BH70" s="329"/>
      <x:c r="BI70" s="329"/>
      <x:c r="BJ70" s="329"/>
      <x:c r="BK70" s="329"/>
      <x:c r="BL70" s="329"/>
      <x:c r="BM70" s="329"/>
      <x:c r="BN70" s="329"/>
      <x:c r="BO70" s="329"/>
      <x:c r="BP70" s="329"/>
      <x:c r="BQ70" s="329"/>
      <x:c r="BR70" s="329"/>
      <x:c r="BS70" s="329"/>
      <x:c r="BT70" s="329"/>
      <x:c r="BU70" s="329"/>
      <x:c r="BV70" s="329"/>
      <x:c r="BW70" s="329"/>
      <x:c r="BX70" s="329"/>
      <x:c r="BY70" s="329"/>
      <x:c r="BZ70" s="329"/>
      <x:c r="CA70" s="329"/>
      <x:c r="CB70" s="329"/>
      <x:c r="CC70" s="329"/>
      <x:c r="CD70" s="329"/>
      <x:c r="CE70" s="329"/>
      <x:c r="CF70" s="329"/>
      <x:c r="CG70" s="2234"/>
      <x:c r="CH70" s="329"/>
      <x:c r="CI70" s="329"/>
      <x:c r="CJ70" s="329"/>
      <x:c r="CK70" s="329"/>
      <x:c r="CL70" s="329"/>
      <x:c r="CM70" s="329"/>
      <x:c r="CN70" s="329"/>
      <x:c r="CO70" s="329"/>
      <x:c r="CP70" s="329"/>
      <x:c r="CQ70" s="329"/>
      <x:c r="CR70" s="329"/>
      <x:c r="CS70" s="329"/>
      <x:c r="CT70" s="329"/>
      <x:c r="CU70" s="329"/>
      <x:c r="CV70" s="329"/>
      <x:c r="CW70" s="329"/>
      <x:c r="CX70" s="329"/>
      <x:c r="CY70" s="329"/>
      <x:c r="CZ70" s="329"/>
      <x:c r="DA70" s="329"/>
      <x:c r="DB70" s="329"/>
      <x:c r="DC70" s="329"/>
      <x:c r="DD70" s="2234"/>
      <x:c r="DE70" s="2234"/>
      <x:c r="DF70" s="329"/>
      <x:c r="DG70" s="329"/>
      <x:c r="DH70" s="329"/>
      <x:c r="DI70" s="329"/>
      <x:c r="DJ70" s="329"/>
      <x:c r="DK70" s="329"/>
      <x:c r="DL70" s="329"/>
      <x:c r="DM70" s="329"/>
      <x:c r="DN70" s="329"/>
      <x:c r="DO70" s="329"/>
      <x:c r="DP70" s="329"/>
      <x:c r="DQ70" s="329"/>
      <x:c r="DR70" s="329"/>
      <x:c r="DS70" s="329"/>
      <x:c r="DT70" s="329"/>
      <x:c r="DU70" s="329"/>
      <x:c r="DV70" s="329"/>
      <x:c r="DW70" s="329"/>
    </x:row>
    <x:row r="71">
      <x:c r="T71" s="329"/>
      <x:c r="U71" s="329"/>
      <x:c r="V71" s="329"/>
      <x:c r="W71" s="329"/>
      <x:c r="X71" s="329"/>
      <x:c r="Y71" s="329"/>
      <x:c r="Z71" s="329"/>
      <x:c r="AA71" s="329"/>
      <x:c r="AB71" s="329"/>
      <x:c r="AC71" s="2234"/>
      <x:c r="AD71" s="2234"/>
      <x:c r="AE71" s="2234"/>
      <x:c r="AF71" s="329"/>
      <x:c r="AG71" s="329"/>
      <x:c r="AH71" s="329"/>
      <x:c r="AI71" s="329"/>
      <x:c r="AJ71" s="329"/>
      <x:c r="AK71" s="329"/>
      <x:c r="AL71" s="329"/>
      <x:c r="AM71" s="329"/>
      <x:c r="AN71" s="329"/>
      <x:c r="AO71" s="329"/>
      <x:c r="AP71" s="329"/>
      <x:c r="AQ71" s="329"/>
      <x:c r="AR71" s="329"/>
      <x:c r="AS71" s="329"/>
      <x:c r="AT71" s="329"/>
      <x:c r="AU71" s="329"/>
      <x:c r="AV71" s="329"/>
      <x:c r="AW71" s="329"/>
      <x:c r="AX71" s="329"/>
      <x:c r="AY71" s="329"/>
      <x:c r="AZ71" s="329"/>
      <x:c r="BA71" s="329"/>
      <x:c r="BB71" s="329"/>
      <x:c r="BC71" s="329"/>
      <x:c r="BD71" s="329"/>
      <x:c r="BE71" s="329"/>
      <x:c r="BF71" s="329"/>
      <x:c r="BG71" s="329"/>
      <x:c r="BH71" s="329"/>
      <x:c r="BI71" s="329"/>
      <x:c r="BJ71" s="329"/>
      <x:c r="BK71" s="329"/>
      <x:c r="BL71" s="329"/>
      <x:c r="BM71" s="329"/>
      <x:c r="BN71" s="329"/>
      <x:c r="BO71" s="329"/>
      <x:c r="BP71" s="329"/>
      <x:c r="BQ71" s="329"/>
      <x:c r="BR71" s="329"/>
      <x:c r="BS71" s="329"/>
      <x:c r="BT71" s="329"/>
      <x:c r="BU71" s="329"/>
      <x:c r="BV71" s="329"/>
      <x:c r="BW71" s="329"/>
      <x:c r="BX71" s="329"/>
      <x:c r="BY71" s="329"/>
      <x:c r="BZ71" s="329"/>
      <x:c r="CA71" s="329"/>
      <x:c r="CB71" s="329"/>
      <x:c r="CC71" s="329"/>
      <x:c r="CD71" s="329"/>
      <x:c r="CE71" s="329"/>
      <x:c r="CF71" s="329"/>
      <x:c r="CG71" s="2234"/>
      <x:c r="CH71" s="329"/>
      <x:c r="CI71" s="329"/>
      <x:c r="CJ71" s="329"/>
      <x:c r="CK71" s="329"/>
      <x:c r="CL71" s="329"/>
      <x:c r="CM71" s="329"/>
      <x:c r="CN71" s="329"/>
      <x:c r="CO71" s="329"/>
      <x:c r="CP71" s="329"/>
      <x:c r="CQ71" s="329"/>
      <x:c r="CR71" s="329"/>
      <x:c r="CS71" s="329"/>
      <x:c r="CT71" s="329"/>
      <x:c r="CU71" s="329"/>
      <x:c r="CV71" s="329"/>
      <x:c r="CW71" s="329"/>
      <x:c r="CX71" s="329"/>
      <x:c r="CY71" s="329"/>
      <x:c r="CZ71" s="329"/>
      <x:c r="DA71" s="329"/>
      <x:c r="DB71" s="329"/>
      <x:c r="DC71" s="329"/>
      <x:c r="DD71" s="2234"/>
      <x:c r="DE71" s="2234"/>
      <x:c r="DF71" s="329"/>
      <x:c r="DG71" s="329"/>
      <x:c r="DH71" s="329"/>
      <x:c r="DI71" s="329"/>
      <x:c r="DJ71" s="329"/>
      <x:c r="DK71" s="329"/>
      <x:c r="DL71" s="329"/>
      <x:c r="DM71" s="329"/>
      <x:c r="DN71" s="329"/>
      <x:c r="DO71" s="329"/>
      <x:c r="DP71" s="329"/>
      <x:c r="DQ71" s="329"/>
      <x:c r="DR71" s="329"/>
      <x:c r="DS71" s="329"/>
      <x:c r="DT71" s="329"/>
      <x:c r="DU71" s="329"/>
      <x:c r="DV71" s="329"/>
      <x:c r="DW71" s="329"/>
    </x:row>
    <x:row r="72">
      <x:c r="T72" s="329"/>
      <x:c r="U72" s="329"/>
      <x:c r="V72" s="329"/>
      <x:c r="W72" s="329"/>
      <x:c r="X72" s="329"/>
      <x:c r="Y72" s="329"/>
      <x:c r="Z72" s="329"/>
      <x:c r="AA72" s="329"/>
      <x:c r="AB72" s="329"/>
      <x:c r="AC72" s="2234"/>
      <x:c r="AD72" s="2234"/>
      <x:c r="AE72" s="2234"/>
      <x:c r="AF72" s="329"/>
      <x:c r="AG72" s="329"/>
      <x:c r="AH72" s="329"/>
      <x:c r="AI72" s="329"/>
      <x:c r="AJ72" s="329"/>
      <x:c r="AK72" s="329"/>
      <x:c r="AL72" s="329"/>
      <x:c r="AM72" s="329"/>
      <x:c r="AN72" s="329"/>
      <x:c r="AO72" s="329"/>
      <x:c r="AP72" s="329"/>
      <x:c r="AQ72" s="329"/>
      <x:c r="AR72" s="329"/>
      <x:c r="AS72" s="329"/>
      <x:c r="AT72" s="329"/>
      <x:c r="AU72" s="329"/>
      <x:c r="AV72" s="329"/>
      <x:c r="AW72" s="329"/>
      <x:c r="AX72" s="329"/>
      <x:c r="AY72" s="329"/>
      <x:c r="AZ72" s="329"/>
      <x:c r="BA72" s="329"/>
      <x:c r="BB72" s="329"/>
      <x:c r="BC72" s="329"/>
      <x:c r="BD72" s="329"/>
      <x:c r="BE72" s="329"/>
      <x:c r="BF72" s="329"/>
      <x:c r="BG72" s="329"/>
      <x:c r="BH72" s="329"/>
      <x:c r="BI72" s="329"/>
      <x:c r="BJ72" s="329"/>
      <x:c r="BK72" s="329"/>
      <x:c r="BL72" s="329"/>
      <x:c r="BM72" s="329"/>
      <x:c r="BN72" s="329"/>
      <x:c r="BO72" s="329"/>
      <x:c r="BP72" s="329"/>
      <x:c r="BQ72" s="329"/>
      <x:c r="BR72" s="329"/>
      <x:c r="BS72" s="329"/>
      <x:c r="BT72" s="329"/>
      <x:c r="BU72" s="329"/>
      <x:c r="BV72" s="329"/>
      <x:c r="BW72" s="329"/>
      <x:c r="BX72" s="329"/>
      <x:c r="BY72" s="329"/>
      <x:c r="BZ72" s="329"/>
      <x:c r="CA72" s="329"/>
      <x:c r="CB72" s="329"/>
      <x:c r="CC72" s="329"/>
      <x:c r="CD72" s="329"/>
      <x:c r="CE72" s="329"/>
      <x:c r="CF72" s="329"/>
      <x:c r="CG72" s="2234"/>
      <x:c r="CH72" s="329"/>
      <x:c r="CI72" s="329"/>
      <x:c r="CJ72" s="329"/>
      <x:c r="CK72" s="329"/>
      <x:c r="CL72" s="329"/>
      <x:c r="CM72" s="329"/>
      <x:c r="CN72" s="329"/>
      <x:c r="CO72" s="329"/>
      <x:c r="CP72" s="329"/>
      <x:c r="CQ72" s="329"/>
      <x:c r="CR72" s="329"/>
      <x:c r="CS72" s="329"/>
      <x:c r="CT72" s="329"/>
      <x:c r="CU72" s="329"/>
      <x:c r="CV72" s="329"/>
      <x:c r="CW72" s="329"/>
      <x:c r="CX72" s="329"/>
      <x:c r="CY72" s="329"/>
      <x:c r="CZ72" s="329"/>
      <x:c r="DA72" s="329"/>
      <x:c r="DB72" s="329"/>
      <x:c r="DC72" s="329"/>
      <x:c r="DD72" s="2234"/>
      <x:c r="DE72" s="2234"/>
      <x:c r="DF72" s="329"/>
      <x:c r="DG72" s="329"/>
      <x:c r="DH72" s="329"/>
      <x:c r="DI72" s="329"/>
      <x:c r="DJ72" s="329"/>
      <x:c r="DK72" s="329"/>
      <x:c r="DL72" s="329"/>
      <x:c r="DM72" s="329"/>
      <x:c r="DN72" s="329"/>
      <x:c r="DO72" s="329"/>
      <x:c r="DP72" s="329"/>
      <x:c r="DQ72" s="329"/>
      <x:c r="DR72" s="329"/>
      <x:c r="DS72" s="329"/>
      <x:c r="DT72" s="329"/>
      <x:c r="DU72" s="329"/>
      <x:c r="DV72" s="329"/>
      <x:c r="DW72" s="329"/>
    </x:row>
    <x:row r="73">
      <x:c r="T73" s="329"/>
      <x:c r="U73" s="329"/>
      <x:c r="V73" s="329"/>
      <x:c r="W73" s="329"/>
      <x:c r="X73" s="329"/>
      <x:c r="Y73" s="329"/>
      <x:c r="Z73" s="329"/>
      <x:c r="AA73" s="329"/>
      <x:c r="AB73" s="329"/>
      <x:c r="AC73" s="2234"/>
      <x:c r="AD73" s="2234"/>
      <x:c r="AE73" s="2234"/>
      <x:c r="AF73" s="329"/>
      <x:c r="AG73" s="329"/>
      <x:c r="AH73" s="329"/>
      <x:c r="AI73" s="329"/>
      <x:c r="AJ73" s="329"/>
      <x:c r="AK73" s="329"/>
      <x:c r="AL73" s="329"/>
      <x:c r="AM73" s="329"/>
      <x:c r="AN73" s="329"/>
      <x:c r="AO73" s="329"/>
      <x:c r="AP73" s="329"/>
      <x:c r="AQ73" s="329"/>
      <x:c r="AR73" s="329"/>
      <x:c r="AS73" s="329"/>
      <x:c r="AT73" s="329"/>
      <x:c r="AU73" s="329"/>
      <x:c r="AV73" s="329"/>
      <x:c r="AW73" s="329"/>
      <x:c r="AX73" s="329"/>
      <x:c r="AY73" s="329"/>
      <x:c r="AZ73" s="329"/>
      <x:c r="BA73" s="329"/>
      <x:c r="BB73" s="329"/>
      <x:c r="BC73" s="329"/>
      <x:c r="BD73" s="329"/>
      <x:c r="BE73" s="329"/>
      <x:c r="BF73" s="329"/>
      <x:c r="BG73" s="329"/>
      <x:c r="BH73" s="329"/>
      <x:c r="BI73" s="329"/>
      <x:c r="BJ73" s="329"/>
      <x:c r="BK73" s="329"/>
      <x:c r="BL73" s="329"/>
      <x:c r="BM73" s="329"/>
      <x:c r="BN73" s="329"/>
      <x:c r="BO73" s="329"/>
      <x:c r="BP73" s="329"/>
      <x:c r="BQ73" s="329"/>
      <x:c r="BR73" s="329"/>
      <x:c r="BS73" s="329"/>
      <x:c r="BT73" s="329"/>
      <x:c r="BU73" s="329"/>
      <x:c r="BV73" s="329"/>
      <x:c r="BW73" s="329"/>
      <x:c r="BX73" s="329"/>
      <x:c r="BY73" s="329"/>
      <x:c r="BZ73" s="329"/>
      <x:c r="CA73" s="329"/>
      <x:c r="CB73" s="329"/>
      <x:c r="CC73" s="329"/>
      <x:c r="CD73" s="329"/>
      <x:c r="CE73" s="329"/>
      <x:c r="CF73" s="329"/>
      <x:c r="CG73" s="2234"/>
      <x:c r="CH73" s="329"/>
      <x:c r="CI73" s="329"/>
      <x:c r="CJ73" s="329"/>
      <x:c r="CK73" s="329"/>
      <x:c r="CL73" s="329"/>
      <x:c r="CM73" s="329"/>
      <x:c r="CN73" s="329"/>
      <x:c r="CO73" s="329"/>
      <x:c r="CP73" s="329"/>
      <x:c r="CQ73" s="329"/>
      <x:c r="CR73" s="329"/>
      <x:c r="CS73" s="329"/>
      <x:c r="CT73" s="329"/>
      <x:c r="CU73" s="329"/>
      <x:c r="CV73" s="329"/>
      <x:c r="CW73" s="329"/>
      <x:c r="CX73" s="329"/>
      <x:c r="CY73" s="329"/>
      <x:c r="CZ73" s="329"/>
      <x:c r="DA73" s="329"/>
      <x:c r="DB73" s="329"/>
      <x:c r="DC73" s="329"/>
      <x:c r="DD73" s="2234"/>
      <x:c r="DE73" s="2234"/>
      <x:c r="DF73" s="329"/>
      <x:c r="DG73" s="329"/>
      <x:c r="DH73" s="329"/>
      <x:c r="DI73" s="329"/>
      <x:c r="DJ73" s="329"/>
      <x:c r="DK73" s="329"/>
      <x:c r="DL73" s="329"/>
      <x:c r="DM73" s="329"/>
      <x:c r="DN73" s="329"/>
      <x:c r="DO73" s="329"/>
      <x:c r="DP73" s="329"/>
      <x:c r="DQ73" s="329"/>
      <x:c r="DR73" s="329"/>
      <x:c r="DS73" s="329"/>
      <x:c r="DT73" s="329"/>
      <x:c r="DU73" s="329"/>
      <x:c r="DV73" s="329"/>
      <x:c r="DW73" s="329"/>
    </x:row>
    <x:row r="74">
      <x:c r="T74" s="329"/>
      <x:c r="U74" s="329"/>
      <x:c r="V74" s="329"/>
      <x:c r="W74" s="329"/>
      <x:c r="X74" s="329"/>
      <x:c r="Y74" s="329"/>
      <x:c r="Z74" s="329"/>
      <x:c r="AA74" s="329"/>
      <x:c r="AB74" s="329"/>
      <x:c r="AC74" s="2234"/>
      <x:c r="AD74" s="2234"/>
      <x:c r="AE74" s="2234"/>
      <x:c r="AF74" s="329"/>
      <x:c r="AG74" s="329"/>
      <x:c r="AH74" s="329"/>
      <x:c r="AI74" s="329"/>
      <x:c r="AJ74" s="329"/>
      <x:c r="AK74" s="329"/>
      <x:c r="AL74" s="329"/>
      <x:c r="AM74" s="329"/>
      <x:c r="AN74" s="329"/>
      <x:c r="AO74" s="329"/>
      <x:c r="AP74" s="329"/>
      <x:c r="AQ74" s="329"/>
      <x:c r="AR74" s="329"/>
      <x:c r="AS74" s="329"/>
      <x:c r="AT74" s="329"/>
      <x:c r="AU74" s="329"/>
      <x:c r="AV74" s="329"/>
      <x:c r="AW74" s="329"/>
      <x:c r="AX74" s="329"/>
      <x:c r="AY74" s="329"/>
      <x:c r="AZ74" s="329"/>
      <x:c r="BA74" s="329"/>
      <x:c r="BB74" s="329"/>
      <x:c r="BC74" s="329"/>
      <x:c r="BD74" s="329"/>
      <x:c r="BE74" s="329"/>
      <x:c r="BF74" s="329"/>
      <x:c r="BG74" s="329"/>
      <x:c r="BH74" s="329"/>
      <x:c r="BI74" s="329"/>
      <x:c r="BJ74" s="329"/>
      <x:c r="BK74" s="329"/>
      <x:c r="BL74" s="329"/>
      <x:c r="BM74" s="329"/>
      <x:c r="BN74" s="329"/>
      <x:c r="BO74" s="329"/>
      <x:c r="BP74" s="329"/>
      <x:c r="BQ74" s="329"/>
      <x:c r="BR74" s="329"/>
      <x:c r="BS74" s="329"/>
      <x:c r="BT74" s="329"/>
      <x:c r="BU74" s="329"/>
      <x:c r="BV74" s="329"/>
      <x:c r="BW74" s="329"/>
      <x:c r="BX74" s="329"/>
      <x:c r="BY74" s="329"/>
      <x:c r="BZ74" s="329"/>
      <x:c r="CA74" s="329"/>
      <x:c r="CB74" s="329"/>
      <x:c r="CC74" s="329"/>
      <x:c r="CD74" s="329"/>
      <x:c r="CE74" s="329"/>
      <x:c r="CF74" s="329"/>
      <x:c r="CG74" s="2234"/>
      <x:c r="CH74" s="329"/>
      <x:c r="CI74" s="329"/>
      <x:c r="CJ74" s="329"/>
      <x:c r="CK74" s="329"/>
      <x:c r="CL74" s="329"/>
      <x:c r="CM74" s="329"/>
      <x:c r="CN74" s="329"/>
      <x:c r="CO74" s="329"/>
      <x:c r="CP74" s="329"/>
      <x:c r="CQ74" s="329"/>
      <x:c r="CR74" s="329"/>
      <x:c r="CS74" s="329"/>
      <x:c r="CT74" s="329"/>
      <x:c r="CU74" s="329"/>
      <x:c r="CV74" s="329"/>
      <x:c r="CW74" s="329"/>
      <x:c r="CX74" s="329"/>
      <x:c r="CY74" s="329"/>
      <x:c r="CZ74" s="329"/>
      <x:c r="DA74" s="329"/>
      <x:c r="DB74" s="329"/>
      <x:c r="DC74" s="329"/>
      <x:c r="DD74" s="2234"/>
      <x:c r="DE74" s="2234"/>
      <x:c r="DF74" s="329"/>
      <x:c r="DG74" s="329"/>
      <x:c r="DH74" s="329"/>
      <x:c r="DI74" s="329"/>
      <x:c r="DJ74" s="329"/>
      <x:c r="DK74" s="329"/>
      <x:c r="DL74" s="329"/>
      <x:c r="DM74" s="329"/>
      <x:c r="DN74" s="329"/>
      <x:c r="DO74" s="329"/>
      <x:c r="DP74" s="329"/>
      <x:c r="DQ74" s="329"/>
      <x:c r="DR74" s="329"/>
      <x:c r="DS74" s="329"/>
      <x:c r="DT74" s="329"/>
      <x:c r="DU74" s="329"/>
      <x:c r="DV74" s="329"/>
      <x:c r="DW74" s="329"/>
    </x:row>
    <x:row r="75">
      <x:c r="T75" s="329"/>
      <x:c r="U75" s="329"/>
      <x:c r="V75" s="329"/>
      <x:c r="W75" s="329"/>
      <x:c r="X75" s="329"/>
      <x:c r="Y75" s="329"/>
      <x:c r="Z75" s="329"/>
      <x:c r="AA75" s="329"/>
      <x:c r="AB75" s="329"/>
      <x:c r="AC75" s="2234"/>
      <x:c r="AD75" s="2234"/>
      <x:c r="AE75" s="2234"/>
      <x:c r="AF75" s="329"/>
      <x:c r="AG75" s="329"/>
      <x:c r="AH75" s="329"/>
      <x:c r="AI75" s="329"/>
      <x:c r="AJ75" s="329"/>
      <x:c r="AK75" s="329"/>
      <x:c r="AL75" s="329"/>
      <x:c r="AM75" s="329"/>
      <x:c r="AN75" s="329"/>
      <x:c r="AO75" s="329"/>
      <x:c r="AP75" s="329"/>
      <x:c r="AQ75" s="329"/>
      <x:c r="AR75" s="329"/>
      <x:c r="AS75" s="329"/>
      <x:c r="AT75" s="329"/>
      <x:c r="AU75" s="329"/>
      <x:c r="AV75" s="329"/>
      <x:c r="AW75" s="329"/>
      <x:c r="AX75" s="329"/>
      <x:c r="AY75" s="329"/>
      <x:c r="AZ75" s="329"/>
      <x:c r="BA75" s="329"/>
      <x:c r="BB75" s="329"/>
      <x:c r="BC75" s="329"/>
      <x:c r="BD75" s="329"/>
      <x:c r="BE75" s="329"/>
      <x:c r="BF75" s="329"/>
      <x:c r="BG75" s="329"/>
      <x:c r="BH75" s="329"/>
      <x:c r="BI75" s="329"/>
      <x:c r="BJ75" s="329"/>
      <x:c r="BK75" s="329"/>
      <x:c r="BL75" s="329"/>
      <x:c r="BM75" s="329"/>
      <x:c r="BN75" s="329"/>
      <x:c r="BO75" s="329"/>
      <x:c r="BP75" s="329"/>
      <x:c r="BQ75" s="329"/>
      <x:c r="BR75" s="329"/>
      <x:c r="BS75" s="329"/>
      <x:c r="BT75" s="329"/>
      <x:c r="BU75" s="329"/>
      <x:c r="BV75" s="329"/>
      <x:c r="BW75" s="329"/>
      <x:c r="BX75" s="329"/>
      <x:c r="BY75" s="329"/>
      <x:c r="BZ75" s="329"/>
      <x:c r="CA75" s="329"/>
      <x:c r="CB75" s="329"/>
      <x:c r="CC75" s="329"/>
      <x:c r="CD75" s="329"/>
      <x:c r="CE75" s="329"/>
      <x:c r="CF75" s="329"/>
      <x:c r="CG75" s="2234"/>
      <x:c r="CH75" s="329"/>
      <x:c r="CI75" s="329"/>
      <x:c r="CJ75" s="329"/>
      <x:c r="CK75" s="329"/>
      <x:c r="CL75" s="329"/>
      <x:c r="CM75" s="329"/>
      <x:c r="CN75" s="329"/>
      <x:c r="CO75" s="329"/>
      <x:c r="CP75" s="329"/>
      <x:c r="CQ75" s="329"/>
      <x:c r="CR75" s="329"/>
      <x:c r="CS75" s="329"/>
      <x:c r="CT75" s="329"/>
      <x:c r="CU75" s="329"/>
      <x:c r="CV75" s="329"/>
      <x:c r="CW75" s="329"/>
      <x:c r="CX75" s="329"/>
      <x:c r="CY75" s="329"/>
      <x:c r="CZ75" s="329"/>
      <x:c r="DA75" s="329"/>
      <x:c r="DB75" s="329"/>
      <x:c r="DC75" s="329"/>
      <x:c r="DD75" s="2234"/>
      <x:c r="DE75" s="2234"/>
      <x:c r="DF75" s="329"/>
      <x:c r="DG75" s="329"/>
      <x:c r="DH75" s="329"/>
      <x:c r="DI75" s="329"/>
      <x:c r="DJ75" s="329"/>
      <x:c r="DK75" s="329"/>
      <x:c r="DL75" s="329"/>
      <x:c r="DM75" s="329"/>
      <x:c r="DN75" s="329"/>
      <x:c r="DO75" s="329"/>
      <x:c r="DP75" s="329"/>
      <x:c r="DQ75" s="329"/>
      <x:c r="DR75" s="329"/>
      <x:c r="DS75" s="329"/>
      <x:c r="DT75" s="329"/>
      <x:c r="DU75" s="329"/>
      <x:c r="DV75" s="329"/>
      <x:c r="DW75" s="329"/>
    </x:row>
    <x:row r="76">
      <x:c r="T76" s="329"/>
      <x:c r="U76" s="329"/>
      <x:c r="V76" s="329"/>
      <x:c r="W76" s="329"/>
      <x:c r="X76" s="329"/>
      <x:c r="Y76" s="329"/>
      <x:c r="Z76" s="329"/>
      <x:c r="AA76" s="329"/>
      <x:c r="AB76" s="329"/>
      <x:c r="AC76" s="2234"/>
      <x:c r="AD76" s="2234"/>
      <x:c r="AE76" s="2234"/>
      <x:c r="AF76" s="329"/>
      <x:c r="AG76" s="329"/>
      <x:c r="AH76" s="329"/>
      <x:c r="AI76" s="329"/>
      <x:c r="AJ76" s="329"/>
      <x:c r="AK76" s="329"/>
      <x:c r="AL76" s="329"/>
      <x:c r="AM76" s="329"/>
      <x:c r="AN76" s="329"/>
      <x:c r="AO76" s="329"/>
      <x:c r="AP76" s="329"/>
      <x:c r="AQ76" s="329"/>
      <x:c r="AR76" s="329"/>
      <x:c r="AS76" s="329"/>
      <x:c r="AT76" s="329"/>
      <x:c r="AU76" s="329"/>
      <x:c r="AV76" s="329"/>
      <x:c r="AW76" s="329"/>
      <x:c r="AX76" s="329"/>
      <x:c r="AY76" s="329"/>
      <x:c r="AZ76" s="329"/>
      <x:c r="BA76" s="329"/>
      <x:c r="BB76" s="329"/>
      <x:c r="BC76" s="329"/>
      <x:c r="BD76" s="329"/>
      <x:c r="BE76" s="329"/>
      <x:c r="BF76" s="329"/>
      <x:c r="BG76" s="329"/>
      <x:c r="BH76" s="329"/>
      <x:c r="BI76" s="329"/>
      <x:c r="BJ76" s="329"/>
      <x:c r="BK76" s="329"/>
      <x:c r="BL76" s="329"/>
      <x:c r="BM76" s="329"/>
      <x:c r="BN76" s="329"/>
      <x:c r="BO76" s="329"/>
      <x:c r="BP76" s="329"/>
      <x:c r="BQ76" s="329"/>
      <x:c r="BR76" s="329"/>
      <x:c r="BS76" s="329"/>
      <x:c r="BT76" s="329"/>
      <x:c r="BU76" s="329"/>
      <x:c r="BV76" s="329"/>
      <x:c r="BW76" s="329"/>
      <x:c r="BX76" s="329"/>
      <x:c r="BY76" s="329"/>
      <x:c r="BZ76" s="329"/>
      <x:c r="CA76" s="329"/>
      <x:c r="CB76" s="329"/>
      <x:c r="CC76" s="329"/>
      <x:c r="CD76" s="329"/>
      <x:c r="CE76" s="329"/>
      <x:c r="CF76" s="329"/>
      <x:c r="CG76" s="2234"/>
      <x:c r="CH76" s="329"/>
      <x:c r="CI76" s="329"/>
      <x:c r="CJ76" s="329"/>
      <x:c r="CK76" s="329"/>
      <x:c r="CL76" s="329"/>
      <x:c r="CM76" s="329"/>
      <x:c r="CN76" s="329"/>
      <x:c r="CO76" s="329"/>
      <x:c r="CP76" s="329"/>
      <x:c r="CQ76" s="329"/>
      <x:c r="CR76" s="329"/>
      <x:c r="CS76" s="329"/>
      <x:c r="CT76" s="329"/>
      <x:c r="CU76" s="329"/>
      <x:c r="CV76" s="329"/>
      <x:c r="CW76" s="329"/>
      <x:c r="CX76" s="329"/>
      <x:c r="CY76" s="329"/>
      <x:c r="CZ76" s="329"/>
      <x:c r="DA76" s="329"/>
      <x:c r="DB76" s="329"/>
      <x:c r="DC76" s="329"/>
      <x:c r="DD76" s="2234"/>
      <x:c r="DE76" s="2234"/>
      <x:c r="DF76" s="329"/>
      <x:c r="DG76" s="329"/>
      <x:c r="DH76" s="329"/>
      <x:c r="DI76" s="329"/>
      <x:c r="DJ76" s="329"/>
      <x:c r="DK76" s="329"/>
      <x:c r="DL76" s="329"/>
      <x:c r="DM76" s="329"/>
      <x:c r="DN76" s="329"/>
      <x:c r="DO76" s="329"/>
      <x:c r="DP76" s="329"/>
      <x:c r="DQ76" s="329"/>
      <x:c r="DR76" s="329"/>
      <x:c r="DS76" s="329"/>
      <x:c r="DT76" s="329"/>
      <x:c r="DU76" s="329"/>
      <x:c r="DV76" s="329"/>
      <x:c r="DW76" s="329"/>
    </x:row>
    <x:row r="77">
      <x:c r="T77" s="329"/>
      <x:c r="U77" s="329"/>
      <x:c r="V77" s="329"/>
      <x:c r="W77" s="329"/>
      <x:c r="X77" s="329"/>
      <x:c r="Y77" s="329"/>
      <x:c r="Z77" s="329"/>
      <x:c r="AA77" s="329"/>
      <x:c r="AB77" s="329"/>
      <x:c r="AC77" s="2234"/>
      <x:c r="AD77" s="2234"/>
      <x:c r="AE77" s="2234"/>
      <x:c r="AF77" s="329"/>
      <x:c r="AG77" s="329"/>
      <x:c r="AH77" s="329"/>
      <x:c r="AI77" s="329"/>
      <x:c r="AJ77" s="329"/>
      <x:c r="AK77" s="329"/>
      <x:c r="AL77" s="329"/>
      <x:c r="AM77" s="329"/>
      <x:c r="AN77" s="329"/>
      <x:c r="AO77" s="329"/>
      <x:c r="AP77" s="329"/>
      <x:c r="AQ77" s="329"/>
      <x:c r="AR77" s="329"/>
      <x:c r="AS77" s="329"/>
      <x:c r="AT77" s="329"/>
      <x:c r="AU77" s="329"/>
      <x:c r="AV77" s="329"/>
      <x:c r="AW77" s="329"/>
      <x:c r="AX77" s="329"/>
      <x:c r="AY77" s="329"/>
      <x:c r="AZ77" s="329"/>
      <x:c r="BA77" s="329"/>
      <x:c r="BB77" s="329"/>
      <x:c r="BC77" s="329"/>
      <x:c r="BD77" s="329"/>
      <x:c r="BE77" s="329"/>
      <x:c r="BF77" s="329"/>
      <x:c r="BG77" s="329"/>
      <x:c r="BH77" s="329"/>
      <x:c r="BI77" s="329"/>
      <x:c r="BJ77" s="329"/>
      <x:c r="BK77" s="329"/>
      <x:c r="BL77" s="329"/>
      <x:c r="BM77" s="329"/>
      <x:c r="BN77" s="329"/>
      <x:c r="BO77" s="329"/>
      <x:c r="BP77" s="329"/>
      <x:c r="BQ77" s="329"/>
      <x:c r="BR77" s="329"/>
      <x:c r="BS77" s="329"/>
      <x:c r="BT77" s="329"/>
      <x:c r="BU77" s="329"/>
      <x:c r="BV77" s="329"/>
      <x:c r="BW77" s="329"/>
      <x:c r="BX77" s="329"/>
      <x:c r="BY77" s="329"/>
      <x:c r="BZ77" s="329"/>
      <x:c r="CA77" s="329"/>
      <x:c r="CB77" s="329"/>
      <x:c r="CC77" s="329"/>
      <x:c r="CD77" s="329"/>
      <x:c r="CE77" s="329"/>
      <x:c r="CF77" s="329"/>
      <x:c r="CG77" s="2234"/>
      <x:c r="CH77" s="329"/>
      <x:c r="CI77" s="329"/>
      <x:c r="CJ77" s="329"/>
      <x:c r="CK77" s="329"/>
      <x:c r="CL77" s="329"/>
      <x:c r="CM77" s="329"/>
      <x:c r="CN77" s="329"/>
      <x:c r="CO77" s="329"/>
      <x:c r="CP77" s="329"/>
      <x:c r="CQ77" s="329"/>
      <x:c r="CR77" s="329"/>
      <x:c r="CS77" s="329"/>
      <x:c r="CT77" s="329"/>
      <x:c r="CU77" s="329"/>
      <x:c r="CV77" s="329"/>
      <x:c r="CW77" s="329"/>
      <x:c r="CX77" s="329"/>
      <x:c r="CY77" s="329"/>
      <x:c r="CZ77" s="329"/>
      <x:c r="DA77" s="329"/>
      <x:c r="DB77" s="329"/>
      <x:c r="DC77" s="329"/>
      <x:c r="DD77" s="2234"/>
      <x:c r="DE77" s="2234"/>
      <x:c r="DF77" s="329"/>
      <x:c r="DG77" s="329"/>
      <x:c r="DH77" s="329"/>
      <x:c r="DI77" s="329"/>
      <x:c r="DJ77" s="329"/>
      <x:c r="DK77" s="329"/>
      <x:c r="DL77" s="329"/>
      <x:c r="DM77" s="329"/>
      <x:c r="DN77" s="329"/>
      <x:c r="DO77" s="329"/>
      <x:c r="DP77" s="329"/>
      <x:c r="DQ77" s="329"/>
      <x:c r="DR77" s="329"/>
      <x:c r="DS77" s="329"/>
      <x:c r="DT77" s="329"/>
      <x:c r="DU77" s="329"/>
      <x:c r="DV77" s="329"/>
      <x:c r="DW77" s="329"/>
    </x:row>
    <x:row r="78">
      <x:c r="T78" s="329"/>
      <x:c r="U78" s="329"/>
      <x:c r="V78" s="329"/>
      <x:c r="W78" s="329"/>
      <x:c r="X78" s="329"/>
      <x:c r="Y78" s="329"/>
      <x:c r="Z78" s="329"/>
      <x:c r="AA78" s="329"/>
      <x:c r="AB78" s="329"/>
      <x:c r="AC78" s="2234"/>
      <x:c r="AD78" s="2234"/>
      <x:c r="AE78" s="2234"/>
      <x:c r="AF78" s="329"/>
      <x:c r="AG78" s="329"/>
      <x:c r="AH78" s="329"/>
      <x:c r="AI78" s="329"/>
      <x:c r="AJ78" s="329"/>
      <x:c r="AK78" s="329"/>
      <x:c r="AL78" s="329"/>
      <x:c r="AM78" s="329"/>
      <x:c r="AN78" s="329"/>
      <x:c r="AO78" s="329"/>
      <x:c r="AP78" s="329"/>
      <x:c r="AQ78" s="329"/>
      <x:c r="AR78" s="329"/>
      <x:c r="AS78" s="329"/>
      <x:c r="AT78" s="329"/>
      <x:c r="AU78" s="329"/>
      <x:c r="AV78" s="329"/>
      <x:c r="AW78" s="329"/>
      <x:c r="AX78" s="329"/>
      <x:c r="AY78" s="329"/>
      <x:c r="AZ78" s="329"/>
      <x:c r="BA78" s="329"/>
      <x:c r="BB78" s="329"/>
      <x:c r="BC78" s="329"/>
      <x:c r="BD78" s="329"/>
      <x:c r="BE78" s="329"/>
      <x:c r="BF78" s="329"/>
      <x:c r="BG78" s="329"/>
      <x:c r="BH78" s="329"/>
      <x:c r="BI78" s="329"/>
      <x:c r="BJ78" s="329"/>
      <x:c r="BK78" s="329"/>
      <x:c r="BL78" s="329"/>
      <x:c r="BM78" s="329"/>
      <x:c r="BN78" s="329"/>
      <x:c r="BO78" s="329"/>
      <x:c r="BP78" s="329"/>
      <x:c r="BQ78" s="329"/>
      <x:c r="BR78" s="329"/>
      <x:c r="BS78" s="329"/>
      <x:c r="BT78" s="329"/>
      <x:c r="BU78" s="329"/>
      <x:c r="BV78" s="329"/>
      <x:c r="BW78" s="329"/>
      <x:c r="BX78" s="329"/>
      <x:c r="BY78" s="329"/>
      <x:c r="BZ78" s="329"/>
      <x:c r="CA78" s="329"/>
      <x:c r="CB78" s="329"/>
      <x:c r="CC78" s="329"/>
      <x:c r="CD78" s="329"/>
      <x:c r="CE78" s="329"/>
      <x:c r="CF78" s="329"/>
      <x:c r="CG78" s="2234"/>
      <x:c r="CH78" s="329"/>
      <x:c r="CI78" s="329"/>
      <x:c r="CJ78" s="329"/>
      <x:c r="CK78" s="329"/>
      <x:c r="CL78" s="329"/>
      <x:c r="CM78" s="329"/>
      <x:c r="CN78" s="329"/>
      <x:c r="CO78" s="329"/>
      <x:c r="CP78" s="329"/>
      <x:c r="CQ78" s="329"/>
      <x:c r="CR78" s="329"/>
      <x:c r="CS78" s="329"/>
      <x:c r="CT78" s="329"/>
      <x:c r="CU78" s="329"/>
      <x:c r="CV78" s="329"/>
      <x:c r="CW78" s="329"/>
      <x:c r="CX78" s="329"/>
      <x:c r="CY78" s="329"/>
      <x:c r="CZ78" s="329"/>
      <x:c r="DA78" s="329"/>
      <x:c r="DB78" s="329"/>
      <x:c r="DC78" s="329"/>
      <x:c r="DD78" s="2234"/>
      <x:c r="DE78" s="2234"/>
    </x:row>
    <x:row r="79">
      <x:c r="T79" s="329"/>
      <x:c r="U79" s="329"/>
      <x:c r="V79" s="329"/>
      <x:c r="W79" s="329"/>
      <x:c r="X79" s="329"/>
      <x:c r="Y79" s="329"/>
      <x:c r="Z79" s="329"/>
      <x:c r="AA79" s="329"/>
      <x:c r="AB79" s="329"/>
      <x:c r="AC79" s="2234"/>
      <x:c r="AD79" s="2234"/>
      <x:c r="AE79" s="2234"/>
      <x:c r="AF79" s="329"/>
      <x:c r="AG79" s="329"/>
      <x:c r="AH79" s="329"/>
      <x:c r="AI79" s="329"/>
      <x:c r="AJ79" s="329"/>
      <x:c r="AK79" s="329"/>
      <x:c r="AL79" s="329"/>
      <x:c r="AM79" s="329"/>
      <x:c r="AN79" s="329"/>
      <x:c r="AO79" s="329"/>
      <x:c r="AP79" s="329"/>
      <x:c r="AQ79" s="329"/>
      <x:c r="AR79" s="329"/>
      <x:c r="AS79" s="329"/>
      <x:c r="AT79" s="329"/>
      <x:c r="AU79" s="329"/>
      <x:c r="AV79" s="329"/>
      <x:c r="AW79" s="329"/>
      <x:c r="AX79" s="329"/>
      <x:c r="AY79" s="329"/>
      <x:c r="AZ79" s="329"/>
      <x:c r="BA79" s="329"/>
      <x:c r="BB79" s="329"/>
      <x:c r="BC79" s="329"/>
      <x:c r="BD79" s="329"/>
      <x:c r="BE79" s="329"/>
      <x:c r="BF79" s="329"/>
      <x:c r="BG79" s="329"/>
      <x:c r="BH79" s="329"/>
      <x:c r="BI79" s="329"/>
      <x:c r="BJ79" s="329"/>
      <x:c r="BK79" s="329"/>
      <x:c r="BL79" s="329"/>
      <x:c r="BM79" s="329"/>
      <x:c r="BN79" s="329"/>
      <x:c r="BO79" s="329"/>
      <x:c r="BP79" s="329"/>
      <x:c r="BQ79" s="329"/>
      <x:c r="BR79" s="329"/>
      <x:c r="BS79" s="329"/>
      <x:c r="BT79" s="329"/>
      <x:c r="BU79" s="329"/>
      <x:c r="BV79" s="329"/>
      <x:c r="BW79" s="329"/>
      <x:c r="BX79" s="329"/>
      <x:c r="BY79" s="329"/>
      <x:c r="BZ79" s="329"/>
      <x:c r="CA79" s="329"/>
      <x:c r="CB79" s="329"/>
      <x:c r="CC79" s="329"/>
      <x:c r="CD79" s="329"/>
      <x:c r="CE79" s="329"/>
      <x:c r="CF79" s="329"/>
      <x:c r="CG79" s="2234"/>
      <x:c r="CH79" s="329"/>
      <x:c r="CI79" s="329"/>
      <x:c r="CJ79" s="329"/>
      <x:c r="CK79" s="329"/>
      <x:c r="CL79" s="329"/>
      <x:c r="CM79" s="329"/>
      <x:c r="CN79" s="329"/>
      <x:c r="CO79" s="329"/>
      <x:c r="CP79" s="329"/>
      <x:c r="CQ79" s="329"/>
      <x:c r="CR79" s="329"/>
      <x:c r="CS79" s="329"/>
      <x:c r="CT79" s="329"/>
      <x:c r="CU79" s="329"/>
      <x:c r="CV79" s="329"/>
      <x:c r="CW79" s="329"/>
      <x:c r="CX79" s="329"/>
      <x:c r="CY79" s="329"/>
      <x:c r="CZ79" s="329"/>
      <x:c r="DA79" s="329"/>
      <x:c r="DB79" s="329"/>
      <x:c r="DC79" s="329"/>
      <x:c r="DD79" s="2234"/>
      <x:c r="DE79" s="2234"/>
    </x:row>
    <x:row r="80">
      <x:c r="T80" s="329"/>
      <x:c r="U80" s="329"/>
      <x:c r="V80" s="329"/>
      <x:c r="W80" s="329"/>
      <x:c r="X80" s="329"/>
      <x:c r="Y80" s="329"/>
      <x:c r="Z80" s="329"/>
      <x:c r="AA80" s="329"/>
      <x:c r="AB80" s="329"/>
      <x:c r="AC80" s="2234"/>
      <x:c r="AD80" s="2234"/>
      <x:c r="AE80" s="2234"/>
      <x:c r="AF80" s="329"/>
      <x:c r="AG80" s="329"/>
      <x:c r="AH80" s="329"/>
      <x:c r="AI80" s="329"/>
      <x:c r="AJ80" s="329"/>
      <x:c r="AK80" s="329"/>
      <x:c r="AL80" s="329"/>
      <x:c r="AM80" s="329"/>
      <x:c r="AN80" s="329"/>
      <x:c r="AO80" s="329"/>
      <x:c r="AP80" s="329"/>
      <x:c r="AQ80" s="329"/>
      <x:c r="AR80" s="329"/>
      <x:c r="AS80" s="329"/>
      <x:c r="AT80" s="329"/>
      <x:c r="AU80" s="329"/>
      <x:c r="AV80" s="329"/>
      <x:c r="AW80" s="329"/>
      <x:c r="AX80" s="329"/>
      <x:c r="AY80" s="329"/>
      <x:c r="AZ80" s="329"/>
      <x:c r="BA80" s="329"/>
      <x:c r="BB80" s="329"/>
      <x:c r="BC80" s="329"/>
      <x:c r="BD80" s="329"/>
      <x:c r="BE80" s="329"/>
      <x:c r="BF80" s="329"/>
      <x:c r="BG80" s="329"/>
      <x:c r="BH80" s="329"/>
      <x:c r="BI80" s="329"/>
      <x:c r="BJ80" s="329"/>
      <x:c r="BK80" s="329"/>
      <x:c r="BL80" s="329"/>
      <x:c r="BM80" s="329"/>
      <x:c r="BN80" s="329"/>
      <x:c r="BO80" s="329"/>
      <x:c r="BP80" s="329"/>
      <x:c r="BQ80" s="329"/>
      <x:c r="BR80" s="329"/>
      <x:c r="BS80" s="329"/>
      <x:c r="BT80" s="329"/>
      <x:c r="BU80" s="329"/>
      <x:c r="BV80" s="329"/>
      <x:c r="BW80" s="329"/>
      <x:c r="BX80" s="329"/>
      <x:c r="BY80" s="329"/>
      <x:c r="BZ80" s="329"/>
      <x:c r="CA80" s="329"/>
      <x:c r="CB80" s="329"/>
      <x:c r="CC80" s="329"/>
      <x:c r="CD80" s="329"/>
      <x:c r="CE80" s="329"/>
      <x:c r="CF80" s="329"/>
      <x:c r="CG80" s="2234"/>
      <x:c r="CH80" s="329"/>
      <x:c r="CI80" s="329"/>
      <x:c r="CJ80" s="329"/>
      <x:c r="CK80" s="329"/>
      <x:c r="CL80" s="329"/>
      <x:c r="CM80" s="329"/>
      <x:c r="CN80" s="329"/>
      <x:c r="CO80" s="329"/>
      <x:c r="CP80" s="329"/>
      <x:c r="CQ80" s="329"/>
      <x:c r="CR80" s="329"/>
      <x:c r="CS80" s="329"/>
      <x:c r="CT80" s="329"/>
      <x:c r="CU80" s="329"/>
      <x:c r="CV80" s="329"/>
      <x:c r="CW80" s="329"/>
      <x:c r="CX80" s="329"/>
      <x:c r="CY80" s="329"/>
      <x:c r="CZ80" s="329"/>
      <x:c r="DA80" s="329"/>
      <x:c r="DB80" s="329"/>
      <x:c r="DC80" s="329"/>
      <x:c r="DD80" s="2234"/>
      <x:c r="DE80" s="2234"/>
    </x:row>
    <x:row r="81">
      <x:c r="T81" s="329"/>
      <x:c r="U81" s="329"/>
      <x:c r="V81" s="329"/>
      <x:c r="W81" s="329"/>
      <x:c r="X81" s="329"/>
      <x:c r="Y81" s="329"/>
      <x:c r="Z81" s="329"/>
      <x:c r="AA81" s="329"/>
      <x:c r="AB81" s="329"/>
      <x:c r="AC81" s="2234"/>
      <x:c r="AD81" s="2234"/>
      <x:c r="AE81" s="2234"/>
      <x:c r="AF81" s="329"/>
      <x:c r="AG81" s="329"/>
      <x:c r="AH81" s="329"/>
      <x:c r="AI81" s="329"/>
      <x:c r="AJ81" s="329"/>
      <x:c r="AK81" s="329"/>
      <x:c r="AL81" s="329"/>
      <x:c r="AM81" s="329"/>
      <x:c r="AN81" s="329"/>
      <x:c r="AO81" s="329"/>
      <x:c r="AP81" s="329"/>
      <x:c r="AQ81" s="329"/>
      <x:c r="AR81" s="329"/>
      <x:c r="AS81" s="329"/>
      <x:c r="AT81" s="329"/>
      <x:c r="AU81" s="329"/>
      <x:c r="AV81" s="329"/>
      <x:c r="AW81" s="329"/>
      <x:c r="AX81" s="329"/>
      <x:c r="AY81" s="329"/>
      <x:c r="AZ81" s="329"/>
      <x:c r="BA81" s="329"/>
      <x:c r="BB81" s="329"/>
      <x:c r="BC81" s="329"/>
      <x:c r="BD81" s="329"/>
      <x:c r="BE81" s="329"/>
      <x:c r="BF81" s="329"/>
      <x:c r="BG81" s="329"/>
      <x:c r="BH81" s="329"/>
      <x:c r="BI81" s="329"/>
      <x:c r="BJ81" s="329"/>
      <x:c r="BK81" s="329"/>
      <x:c r="BL81" s="329"/>
      <x:c r="BM81" s="329"/>
      <x:c r="BN81" s="329"/>
      <x:c r="BO81" s="329"/>
      <x:c r="BP81" s="329"/>
      <x:c r="BQ81" s="329"/>
      <x:c r="BR81" s="329"/>
      <x:c r="BS81" s="329"/>
      <x:c r="BT81" s="329"/>
      <x:c r="BU81" s="329"/>
      <x:c r="BV81" s="329"/>
      <x:c r="BW81" s="329"/>
      <x:c r="BX81" s="329"/>
      <x:c r="BY81" s="329"/>
      <x:c r="BZ81" s="329"/>
      <x:c r="CA81" s="329"/>
      <x:c r="CB81" s="329"/>
      <x:c r="CC81" s="329"/>
      <x:c r="CD81" s="329"/>
      <x:c r="CE81" s="329"/>
      <x:c r="CF81" s="329"/>
      <x:c r="CG81" s="2234"/>
      <x:c r="CH81" s="329"/>
      <x:c r="CI81" s="329"/>
      <x:c r="CJ81" s="329"/>
      <x:c r="CK81" s="329"/>
      <x:c r="CL81" s="329"/>
      <x:c r="CM81" s="329"/>
      <x:c r="CN81" s="329"/>
      <x:c r="CO81" s="329"/>
      <x:c r="CP81" s="329"/>
      <x:c r="CQ81" s="329"/>
      <x:c r="CR81" s="329"/>
      <x:c r="CS81" s="329"/>
      <x:c r="CT81" s="329"/>
      <x:c r="CU81" s="329"/>
      <x:c r="CV81" s="329"/>
      <x:c r="CW81" s="329"/>
      <x:c r="CX81" s="329"/>
      <x:c r="CY81" s="329"/>
      <x:c r="CZ81" s="329"/>
      <x:c r="DA81" s="329"/>
      <x:c r="DB81" s="329"/>
      <x:c r="DC81" s="329"/>
      <x:c r="DD81" s="2234"/>
      <x:c r="DE81" s="2234"/>
    </x:row>
    <x:row r="82">
      <x:c r="T82" s="329"/>
      <x:c r="U82" s="329"/>
      <x:c r="V82" s="329"/>
      <x:c r="W82" s="329"/>
      <x:c r="X82" s="329"/>
      <x:c r="Y82" s="329"/>
      <x:c r="Z82" s="329"/>
      <x:c r="AA82" s="329"/>
      <x:c r="AB82" s="329"/>
      <x:c r="AC82" s="2234"/>
      <x:c r="AD82" s="2234"/>
      <x:c r="AE82" s="2234"/>
      <x:c r="AF82" s="329"/>
      <x:c r="AG82" s="329"/>
      <x:c r="AH82" s="329"/>
      <x:c r="AI82" s="329"/>
      <x:c r="AJ82" s="329"/>
      <x:c r="AK82" s="329"/>
      <x:c r="AL82" s="329"/>
      <x:c r="AM82" s="329"/>
      <x:c r="AN82" s="329"/>
      <x:c r="AO82" s="329"/>
      <x:c r="AP82" s="329"/>
      <x:c r="AQ82" s="329"/>
      <x:c r="AR82" s="329"/>
      <x:c r="AS82" s="329"/>
      <x:c r="AT82" s="329"/>
      <x:c r="AU82" s="329"/>
      <x:c r="AV82" s="329"/>
      <x:c r="AW82" s="329"/>
      <x:c r="AX82" s="329"/>
      <x:c r="AY82" s="329"/>
      <x:c r="AZ82" s="329"/>
      <x:c r="BA82" s="329"/>
      <x:c r="BB82" s="329"/>
      <x:c r="BC82" s="329"/>
      <x:c r="BD82" s="329"/>
      <x:c r="BE82" s="329"/>
      <x:c r="BF82" s="329"/>
      <x:c r="BG82" s="329"/>
      <x:c r="BH82" s="329"/>
      <x:c r="BI82" s="329"/>
      <x:c r="BJ82" s="329"/>
      <x:c r="BK82" s="329"/>
      <x:c r="BL82" s="329"/>
      <x:c r="BM82" s="329"/>
      <x:c r="BN82" s="329"/>
      <x:c r="BO82" s="329"/>
      <x:c r="BP82" s="329"/>
      <x:c r="BQ82" s="329"/>
      <x:c r="BR82" s="329"/>
      <x:c r="BS82" s="329"/>
      <x:c r="BT82" s="329"/>
      <x:c r="BU82" s="329"/>
      <x:c r="BV82" s="329"/>
      <x:c r="BW82" s="329"/>
      <x:c r="BX82" s="329"/>
      <x:c r="BY82" s="329"/>
      <x:c r="BZ82" s="329"/>
      <x:c r="CA82" s="329"/>
      <x:c r="CB82" s="329"/>
      <x:c r="CC82" s="329"/>
      <x:c r="CD82" s="329"/>
      <x:c r="CE82" s="329"/>
      <x:c r="CF82" s="329"/>
      <x:c r="CG82" s="2234"/>
      <x:c r="CH82" s="329"/>
      <x:c r="CI82" s="329"/>
      <x:c r="CJ82" s="329"/>
      <x:c r="CK82" s="329"/>
      <x:c r="CL82" s="329"/>
      <x:c r="CM82" s="329"/>
      <x:c r="CN82" s="329"/>
      <x:c r="CO82" s="329"/>
      <x:c r="CP82" s="329"/>
      <x:c r="CQ82" s="329"/>
      <x:c r="CR82" s="329"/>
      <x:c r="CS82" s="329"/>
      <x:c r="CT82" s="329"/>
      <x:c r="CU82" s="329"/>
      <x:c r="CV82" s="329"/>
      <x:c r="CW82" s="329"/>
      <x:c r="CX82" s="329"/>
      <x:c r="CY82" s="329"/>
      <x:c r="CZ82" s="329"/>
      <x:c r="DA82" s="329"/>
      <x:c r="DB82" s="329"/>
      <x:c r="DC82" s="329"/>
      <x:c r="DD82" s="2234"/>
      <x:c r="DE82" s="2234"/>
    </x:row>
    <x:row r="83">
      <x:c r="T83" s="329"/>
      <x:c r="U83" s="329"/>
      <x:c r="V83" s="329"/>
      <x:c r="W83" s="329"/>
      <x:c r="X83" s="329"/>
      <x:c r="Y83" s="329"/>
      <x:c r="Z83" s="329"/>
      <x:c r="AA83" s="329"/>
      <x:c r="AB83" s="329"/>
      <x:c r="AC83" s="2234"/>
      <x:c r="AD83" s="2234"/>
      <x:c r="AE83" s="2234"/>
      <x:c r="AF83" s="329"/>
      <x:c r="AG83" s="329"/>
      <x:c r="AH83" s="329"/>
      <x:c r="AI83" s="329"/>
      <x:c r="AJ83" s="329"/>
      <x:c r="AK83" s="329"/>
      <x:c r="AL83" s="329"/>
      <x:c r="AM83" s="329"/>
      <x:c r="AN83" s="329"/>
      <x:c r="AO83" s="329"/>
      <x:c r="AP83" s="329"/>
      <x:c r="AQ83" s="329"/>
      <x:c r="AR83" s="329"/>
      <x:c r="AS83" s="329"/>
      <x:c r="AT83" s="329"/>
      <x:c r="AU83" s="329"/>
      <x:c r="AV83" s="329"/>
      <x:c r="AW83" s="329"/>
      <x:c r="AX83" s="329"/>
      <x:c r="AY83" s="329"/>
      <x:c r="AZ83" s="329"/>
      <x:c r="BA83" s="329"/>
      <x:c r="BB83" s="329"/>
      <x:c r="BC83" s="329"/>
      <x:c r="BD83" s="329"/>
      <x:c r="BE83" s="329"/>
      <x:c r="BF83" s="329"/>
      <x:c r="BG83" s="329"/>
      <x:c r="BH83" s="329"/>
      <x:c r="BI83" s="329"/>
      <x:c r="BJ83" s="329"/>
      <x:c r="BK83" s="329"/>
      <x:c r="BL83" s="329"/>
      <x:c r="BM83" s="329"/>
      <x:c r="BN83" s="329"/>
      <x:c r="BO83" s="329"/>
      <x:c r="BP83" s="329"/>
      <x:c r="BQ83" s="329"/>
      <x:c r="BR83" s="329"/>
      <x:c r="BS83" s="329"/>
      <x:c r="BT83" s="329"/>
      <x:c r="BU83" s="329"/>
      <x:c r="BV83" s="329"/>
      <x:c r="BW83" s="329"/>
      <x:c r="BX83" s="329"/>
      <x:c r="BY83" s="329"/>
      <x:c r="BZ83" s="329"/>
      <x:c r="CA83" s="329"/>
      <x:c r="CB83" s="329"/>
      <x:c r="CC83" s="329"/>
      <x:c r="CD83" s="329"/>
      <x:c r="CE83" s="329"/>
      <x:c r="CF83" s="329"/>
      <x:c r="CG83" s="2234"/>
      <x:c r="CH83" s="329"/>
      <x:c r="CI83" s="329"/>
      <x:c r="CJ83" s="329"/>
      <x:c r="CK83" s="329"/>
      <x:c r="CL83" s="329"/>
      <x:c r="CM83" s="329"/>
      <x:c r="CN83" s="329"/>
      <x:c r="CO83" s="329"/>
      <x:c r="CP83" s="329"/>
      <x:c r="CQ83" s="329"/>
      <x:c r="CR83" s="329"/>
      <x:c r="CS83" s="329"/>
      <x:c r="CT83" s="329"/>
      <x:c r="CU83" s="329"/>
      <x:c r="CV83" s="329"/>
      <x:c r="CW83" s="329"/>
      <x:c r="CX83" s="329"/>
      <x:c r="CY83" s="329"/>
      <x:c r="CZ83" s="329"/>
      <x:c r="DA83" s="329"/>
      <x:c r="DB83" s="329"/>
      <x:c r="DC83" s="329"/>
      <x:c r="DD83" s="2234"/>
      <x:c r="DE83" s="2234"/>
    </x:row>
    <x:row r="84">
      <x:c r="T84" s="329"/>
      <x:c r="U84" s="329"/>
      <x:c r="V84" s="329"/>
      <x:c r="W84" s="329"/>
      <x:c r="X84" s="329"/>
      <x:c r="Y84" s="329"/>
      <x:c r="Z84" s="329"/>
      <x:c r="AA84" s="329"/>
      <x:c r="AB84" s="329"/>
      <x:c r="AC84" s="2234"/>
      <x:c r="AD84" s="2234"/>
      <x:c r="AE84" s="2234"/>
      <x:c r="AF84" s="329"/>
      <x:c r="AG84" s="329"/>
      <x:c r="AH84" s="329"/>
      <x:c r="AI84" s="329"/>
      <x:c r="AJ84" s="329"/>
      <x:c r="AK84" s="329"/>
      <x:c r="AL84" s="329"/>
      <x:c r="AM84" s="329"/>
      <x:c r="AN84" s="329"/>
      <x:c r="AO84" s="329"/>
      <x:c r="AP84" s="329"/>
      <x:c r="AQ84" s="329"/>
      <x:c r="AR84" s="329"/>
      <x:c r="AS84" s="329"/>
      <x:c r="AT84" s="329"/>
      <x:c r="AU84" s="329"/>
      <x:c r="AV84" s="329"/>
      <x:c r="AW84" s="329"/>
      <x:c r="AX84" s="329"/>
      <x:c r="AY84" s="329"/>
      <x:c r="AZ84" s="329"/>
      <x:c r="BA84" s="329"/>
      <x:c r="BB84" s="329"/>
      <x:c r="BC84" s="329"/>
      <x:c r="BD84" s="329"/>
      <x:c r="BE84" s="329"/>
      <x:c r="BF84" s="329"/>
      <x:c r="BG84" s="329"/>
      <x:c r="BH84" s="329"/>
      <x:c r="BI84" s="329"/>
      <x:c r="BJ84" s="329"/>
      <x:c r="BK84" s="329"/>
      <x:c r="BL84" s="329"/>
      <x:c r="BM84" s="329"/>
      <x:c r="BN84" s="329"/>
      <x:c r="BO84" s="329"/>
      <x:c r="BP84" s="329"/>
      <x:c r="BQ84" s="329"/>
      <x:c r="BR84" s="329"/>
      <x:c r="BS84" s="329"/>
      <x:c r="BT84" s="329"/>
      <x:c r="BU84" s="329"/>
      <x:c r="BV84" s="329"/>
      <x:c r="BW84" s="329"/>
      <x:c r="BX84" s="329"/>
      <x:c r="BY84" s="329"/>
      <x:c r="BZ84" s="329"/>
      <x:c r="CA84" s="329"/>
      <x:c r="CB84" s="329"/>
      <x:c r="CC84" s="329"/>
      <x:c r="CD84" s="329"/>
      <x:c r="CE84" s="329"/>
      <x:c r="CF84" s="329"/>
      <x:c r="CG84" s="2234"/>
      <x:c r="CH84" s="329"/>
      <x:c r="CI84" s="329"/>
      <x:c r="CJ84" s="329"/>
      <x:c r="CK84" s="329"/>
      <x:c r="CL84" s="329"/>
      <x:c r="CM84" s="329"/>
      <x:c r="CN84" s="329"/>
      <x:c r="CO84" s="329"/>
      <x:c r="CP84" s="329"/>
      <x:c r="CQ84" s="329"/>
      <x:c r="CR84" s="329"/>
      <x:c r="CS84" s="329"/>
      <x:c r="CT84" s="329"/>
      <x:c r="CU84" s="329"/>
      <x:c r="CV84" s="329"/>
      <x:c r="CW84" s="329"/>
      <x:c r="CX84" s="329"/>
      <x:c r="CY84" s="329"/>
      <x:c r="CZ84" s="329"/>
      <x:c r="DA84" s="329"/>
      <x:c r="DB84" s="329"/>
      <x:c r="DC84" s="329"/>
      <x:c r="DD84" s="2234"/>
      <x:c r="DE84" s="2234"/>
    </x:row>
    <x:row r="85">
      <x:c r="T85" s="329"/>
      <x:c r="U85" s="329"/>
      <x:c r="V85" s="329"/>
      <x:c r="W85" s="329"/>
      <x:c r="X85" s="329"/>
      <x:c r="Y85" s="329"/>
      <x:c r="Z85" s="329"/>
      <x:c r="AA85" s="329"/>
      <x:c r="AB85" s="329"/>
      <x:c r="AC85" s="2234"/>
      <x:c r="AD85" s="2234"/>
      <x:c r="AE85" s="2234"/>
      <x:c r="AF85" s="329"/>
      <x:c r="AG85" s="329"/>
      <x:c r="AH85" s="329"/>
      <x:c r="AI85" s="329"/>
      <x:c r="AJ85" s="329"/>
      <x:c r="AK85" s="329"/>
      <x:c r="AL85" s="329"/>
      <x:c r="AM85" s="329"/>
      <x:c r="AN85" s="329"/>
      <x:c r="AO85" s="329"/>
      <x:c r="AP85" s="329"/>
      <x:c r="AQ85" s="329"/>
      <x:c r="AR85" s="329"/>
      <x:c r="AS85" s="329"/>
      <x:c r="AT85" s="329"/>
      <x:c r="AU85" s="329"/>
      <x:c r="AV85" s="329"/>
      <x:c r="AW85" s="329"/>
      <x:c r="AX85" s="329"/>
      <x:c r="AY85" s="329"/>
      <x:c r="AZ85" s="329"/>
      <x:c r="BA85" s="329"/>
      <x:c r="BB85" s="329"/>
      <x:c r="BC85" s="329"/>
      <x:c r="BD85" s="329"/>
      <x:c r="BE85" s="329"/>
      <x:c r="BF85" s="329"/>
      <x:c r="BG85" s="329"/>
      <x:c r="BH85" s="329"/>
      <x:c r="BI85" s="329"/>
      <x:c r="BJ85" s="329"/>
      <x:c r="BK85" s="329"/>
      <x:c r="BL85" s="329"/>
      <x:c r="BM85" s="329"/>
      <x:c r="BN85" s="329"/>
      <x:c r="BO85" s="329"/>
      <x:c r="BP85" s="329"/>
      <x:c r="BQ85" s="329"/>
      <x:c r="BR85" s="329"/>
      <x:c r="BS85" s="329"/>
      <x:c r="BT85" s="329"/>
      <x:c r="BU85" s="329"/>
      <x:c r="BV85" s="329"/>
      <x:c r="BW85" s="329"/>
      <x:c r="BX85" s="329"/>
      <x:c r="BY85" s="329"/>
      <x:c r="BZ85" s="329"/>
      <x:c r="CA85" s="329"/>
      <x:c r="CB85" s="329"/>
      <x:c r="CC85" s="329"/>
      <x:c r="CD85" s="329"/>
      <x:c r="CE85" s="329"/>
      <x:c r="CF85" s="329"/>
      <x:c r="CG85" s="2234"/>
      <x:c r="CH85" s="329"/>
      <x:c r="CI85" s="329"/>
      <x:c r="CJ85" s="329"/>
      <x:c r="CK85" s="329"/>
      <x:c r="CL85" s="329"/>
      <x:c r="CM85" s="329"/>
      <x:c r="CN85" s="329"/>
      <x:c r="CO85" s="329"/>
      <x:c r="CP85" s="329"/>
      <x:c r="CQ85" s="329"/>
      <x:c r="CR85" s="329"/>
      <x:c r="CS85" s="329"/>
      <x:c r="CT85" s="329"/>
      <x:c r="CU85" s="329"/>
      <x:c r="CV85" s="329"/>
      <x:c r="CW85" s="329"/>
      <x:c r="CX85" s="329"/>
      <x:c r="CY85" s="329"/>
      <x:c r="CZ85" s="329"/>
      <x:c r="DA85" s="329"/>
      <x:c r="DB85" s="329"/>
      <x:c r="DC85" s="329"/>
      <x:c r="DD85" s="2234"/>
      <x:c r="DE85" s="2234"/>
    </x:row>
    <x:row r="86">
      <x:c r="T86" s="329"/>
      <x:c r="U86" s="329"/>
      <x:c r="V86" s="329"/>
      <x:c r="W86" s="329"/>
      <x:c r="X86" s="329"/>
      <x:c r="Y86" s="329"/>
      <x:c r="Z86" s="329"/>
      <x:c r="AA86" s="329"/>
      <x:c r="AB86" s="329"/>
      <x:c r="AC86" s="2234"/>
      <x:c r="AD86" s="2234"/>
      <x:c r="AE86" s="2234"/>
      <x:c r="AF86" s="329"/>
      <x:c r="AG86" s="329"/>
      <x:c r="AH86" s="329"/>
      <x:c r="AI86" s="329"/>
      <x:c r="AJ86" s="329"/>
      <x:c r="AK86" s="329"/>
      <x:c r="AL86" s="329"/>
      <x:c r="AM86" s="329"/>
      <x:c r="AN86" s="329"/>
      <x:c r="AO86" s="329"/>
      <x:c r="AP86" s="329"/>
      <x:c r="AQ86" s="329"/>
      <x:c r="AR86" s="329"/>
      <x:c r="AS86" s="329"/>
      <x:c r="AT86" s="329"/>
      <x:c r="AU86" s="329"/>
      <x:c r="AV86" s="329"/>
      <x:c r="AW86" s="329"/>
      <x:c r="AX86" s="329"/>
      <x:c r="AY86" s="329"/>
      <x:c r="AZ86" s="329"/>
      <x:c r="BA86" s="329"/>
      <x:c r="BB86" s="329"/>
      <x:c r="BC86" s="329"/>
      <x:c r="BD86" s="329"/>
      <x:c r="BE86" s="329"/>
      <x:c r="BF86" s="329"/>
      <x:c r="BG86" s="329"/>
      <x:c r="BH86" s="329"/>
      <x:c r="BI86" s="329"/>
      <x:c r="BJ86" s="329"/>
      <x:c r="BK86" s="329"/>
      <x:c r="BL86" s="329"/>
      <x:c r="BM86" s="329"/>
      <x:c r="BN86" s="329"/>
      <x:c r="BO86" s="329"/>
      <x:c r="BP86" s="329"/>
      <x:c r="BQ86" s="329"/>
      <x:c r="BR86" s="329"/>
      <x:c r="BS86" s="329"/>
      <x:c r="BT86" s="329"/>
      <x:c r="BU86" s="329"/>
      <x:c r="BV86" s="329"/>
      <x:c r="BW86" s="329"/>
      <x:c r="BX86" s="329"/>
      <x:c r="BY86" s="329"/>
      <x:c r="BZ86" s="329"/>
      <x:c r="CA86" s="329"/>
      <x:c r="CB86" s="329"/>
      <x:c r="CC86" s="329"/>
      <x:c r="CD86" s="329"/>
      <x:c r="CE86" s="329"/>
      <x:c r="CF86" s="329"/>
      <x:c r="CG86" s="2234"/>
      <x:c r="CH86" s="329"/>
      <x:c r="CI86" s="329"/>
      <x:c r="CJ86" s="329"/>
      <x:c r="CK86" s="329"/>
      <x:c r="CL86" s="329"/>
      <x:c r="CM86" s="329"/>
      <x:c r="CN86" s="329"/>
      <x:c r="CO86" s="329"/>
      <x:c r="CP86" s="329"/>
      <x:c r="CQ86" s="329"/>
      <x:c r="CR86" s="329"/>
      <x:c r="CS86" s="329"/>
      <x:c r="CT86" s="329"/>
      <x:c r="CU86" s="329"/>
      <x:c r="CV86" s="329"/>
      <x:c r="CW86" s="329"/>
      <x:c r="CX86" s="329"/>
      <x:c r="CY86" s="329"/>
      <x:c r="CZ86" s="329"/>
      <x:c r="DA86" s="329"/>
      <x:c r="DB86" s="329"/>
      <x:c r="DC86" s="329"/>
      <x:c r="DD86" s="2234"/>
      <x:c r="DE86" s="2234"/>
    </x:row>
    <x:row r="87">
      <x:c r="T87" s="329"/>
      <x:c r="U87" s="329"/>
      <x:c r="V87" s="329"/>
      <x:c r="W87" s="329"/>
      <x:c r="X87" s="329"/>
      <x:c r="Y87" s="329"/>
      <x:c r="Z87" s="329"/>
      <x:c r="AA87" s="329"/>
      <x:c r="AB87" s="329"/>
      <x:c r="AC87" s="2234"/>
      <x:c r="AD87" s="2234"/>
      <x:c r="AE87" s="2234"/>
      <x:c r="AF87" s="329"/>
      <x:c r="AG87" s="329"/>
      <x:c r="AH87" s="329"/>
      <x:c r="AI87" s="329"/>
      <x:c r="AJ87" s="329"/>
      <x:c r="AK87" s="329"/>
      <x:c r="AL87" s="329"/>
      <x:c r="AM87" s="329"/>
      <x:c r="AN87" s="329"/>
      <x:c r="AO87" s="329"/>
      <x:c r="AP87" s="329"/>
      <x:c r="AQ87" s="329"/>
      <x:c r="AR87" s="329"/>
      <x:c r="AS87" s="329"/>
      <x:c r="AT87" s="329"/>
      <x:c r="AU87" s="329"/>
      <x:c r="AV87" s="329"/>
      <x:c r="AW87" s="329"/>
      <x:c r="AX87" s="329"/>
      <x:c r="AY87" s="329"/>
      <x:c r="AZ87" s="329"/>
      <x:c r="BA87" s="329"/>
      <x:c r="BB87" s="329"/>
      <x:c r="BC87" s="329"/>
      <x:c r="BD87" s="329"/>
      <x:c r="BE87" s="329"/>
      <x:c r="BF87" s="329"/>
      <x:c r="BG87" s="329"/>
      <x:c r="BH87" s="329"/>
      <x:c r="BI87" s="329"/>
      <x:c r="BJ87" s="329"/>
      <x:c r="BK87" s="329"/>
      <x:c r="BL87" s="329"/>
      <x:c r="BM87" s="329"/>
      <x:c r="BN87" s="329"/>
      <x:c r="BO87" s="329"/>
      <x:c r="BP87" s="329"/>
      <x:c r="BQ87" s="329"/>
      <x:c r="BR87" s="329"/>
      <x:c r="BS87" s="329"/>
      <x:c r="BT87" s="329"/>
      <x:c r="BU87" s="329"/>
      <x:c r="BV87" s="329"/>
      <x:c r="BW87" s="329"/>
      <x:c r="BX87" s="329"/>
      <x:c r="BY87" s="329"/>
      <x:c r="BZ87" s="329"/>
      <x:c r="CA87" s="329"/>
      <x:c r="CB87" s="329"/>
      <x:c r="CC87" s="329"/>
      <x:c r="CD87" s="329"/>
      <x:c r="CE87" s="329"/>
      <x:c r="CF87" s="329"/>
      <x:c r="CG87" s="2234"/>
      <x:c r="CH87" s="329"/>
      <x:c r="CI87" s="329"/>
      <x:c r="CJ87" s="329"/>
      <x:c r="CK87" s="329"/>
      <x:c r="CL87" s="329"/>
      <x:c r="CM87" s="329"/>
      <x:c r="CN87" s="329"/>
      <x:c r="CO87" s="329"/>
      <x:c r="CP87" s="329"/>
      <x:c r="CQ87" s="329"/>
      <x:c r="CR87" s="329"/>
      <x:c r="CS87" s="329"/>
      <x:c r="CT87" s="329"/>
      <x:c r="CU87" s="329"/>
      <x:c r="CV87" s="329"/>
      <x:c r="CW87" s="329"/>
      <x:c r="CX87" s="329"/>
      <x:c r="CY87" s="329"/>
      <x:c r="CZ87" s="329"/>
      <x:c r="DA87" s="329"/>
      <x:c r="DB87" s="329"/>
      <x:c r="DC87" s="329"/>
      <x:c r="DD87" s="2234"/>
      <x:c r="DE87" s="2234"/>
    </x:row>
    <x:row r="88">
      <x:c r="T88" s="329"/>
      <x:c r="U88" s="329"/>
      <x:c r="V88" s="329"/>
      <x:c r="W88" s="329"/>
      <x:c r="X88" s="329"/>
      <x:c r="Y88" s="329"/>
      <x:c r="Z88" s="329"/>
      <x:c r="AA88" s="329"/>
      <x:c r="AB88" s="329"/>
      <x:c r="AC88" s="2234"/>
      <x:c r="AD88" s="2234"/>
      <x:c r="AE88" s="2234"/>
      <x:c r="AF88" s="329"/>
      <x:c r="AG88" s="329"/>
      <x:c r="AH88" s="329"/>
      <x:c r="AI88" s="329"/>
      <x:c r="AJ88" s="329"/>
      <x:c r="AK88" s="329"/>
      <x:c r="AL88" s="329"/>
      <x:c r="AM88" s="329"/>
      <x:c r="AN88" s="329"/>
      <x:c r="AO88" s="329"/>
      <x:c r="AP88" s="329"/>
      <x:c r="AQ88" s="329"/>
      <x:c r="AR88" s="329"/>
      <x:c r="AS88" s="329"/>
      <x:c r="AT88" s="329"/>
      <x:c r="AU88" s="329"/>
      <x:c r="AV88" s="329"/>
      <x:c r="AW88" s="329"/>
      <x:c r="AX88" s="329"/>
      <x:c r="AY88" s="329"/>
      <x:c r="AZ88" s="329"/>
      <x:c r="BA88" s="329"/>
      <x:c r="BB88" s="329"/>
      <x:c r="BC88" s="329"/>
      <x:c r="BD88" s="329"/>
      <x:c r="BE88" s="329"/>
      <x:c r="BF88" s="329"/>
      <x:c r="BG88" s="329"/>
      <x:c r="BH88" s="329"/>
      <x:c r="BI88" s="329"/>
      <x:c r="BJ88" s="329"/>
      <x:c r="BK88" s="329"/>
      <x:c r="BL88" s="329"/>
      <x:c r="BM88" s="329"/>
      <x:c r="BN88" s="329"/>
      <x:c r="BO88" s="329"/>
      <x:c r="BP88" s="329"/>
      <x:c r="BQ88" s="329"/>
      <x:c r="BR88" s="329"/>
      <x:c r="BS88" s="329"/>
      <x:c r="BT88" s="329"/>
      <x:c r="BU88" s="329"/>
      <x:c r="BV88" s="329"/>
      <x:c r="BW88" s="329"/>
      <x:c r="BX88" s="329"/>
      <x:c r="BY88" s="329"/>
      <x:c r="BZ88" s="329"/>
      <x:c r="CA88" s="329"/>
      <x:c r="CB88" s="329"/>
      <x:c r="CC88" s="329"/>
      <x:c r="CD88" s="329"/>
      <x:c r="CE88" s="329"/>
      <x:c r="CF88" s="329"/>
      <x:c r="CG88" s="2234"/>
      <x:c r="CH88" s="329"/>
      <x:c r="CI88" s="329"/>
      <x:c r="CJ88" s="329"/>
      <x:c r="CK88" s="329"/>
      <x:c r="CL88" s="329"/>
      <x:c r="CM88" s="329"/>
      <x:c r="CN88" s="329"/>
      <x:c r="CO88" s="329"/>
      <x:c r="CP88" s="329"/>
      <x:c r="CQ88" s="329"/>
      <x:c r="CR88" s="329"/>
      <x:c r="CS88" s="329"/>
      <x:c r="CT88" s="329"/>
      <x:c r="CU88" s="329"/>
      <x:c r="CV88" s="329"/>
      <x:c r="CW88" s="329"/>
      <x:c r="CX88" s="329"/>
      <x:c r="CY88" s="329"/>
      <x:c r="CZ88" s="329"/>
      <x:c r="DA88" s="329"/>
      <x:c r="DB88" s="329"/>
      <x:c r="DC88" s="329"/>
      <x:c r="DD88" s="2234"/>
      <x:c r="DE88" s="2234"/>
    </x:row>
    <x:row r="89">
      <x:c r="T89" s="329"/>
      <x:c r="U89" s="329"/>
      <x:c r="V89" s="329"/>
      <x:c r="W89" s="329"/>
      <x:c r="X89" s="329"/>
      <x:c r="Y89" s="329"/>
      <x:c r="Z89" s="329"/>
      <x:c r="AA89" s="329"/>
      <x:c r="AB89" s="329"/>
      <x:c r="AC89" s="2234"/>
      <x:c r="AD89" s="2234"/>
      <x:c r="AE89" s="2234"/>
      <x:c r="AF89" s="329"/>
      <x:c r="AG89" s="329"/>
      <x:c r="AH89" s="329"/>
      <x:c r="AI89" s="329"/>
      <x:c r="AJ89" s="329"/>
      <x:c r="AK89" s="329"/>
      <x:c r="AL89" s="329"/>
      <x:c r="AM89" s="329"/>
      <x:c r="AN89" s="329"/>
      <x:c r="AO89" s="329"/>
      <x:c r="AP89" s="329"/>
      <x:c r="AQ89" s="329"/>
      <x:c r="AR89" s="329"/>
      <x:c r="AS89" s="329"/>
      <x:c r="AT89" s="329"/>
      <x:c r="AU89" s="329"/>
      <x:c r="AV89" s="329"/>
      <x:c r="AW89" s="329"/>
      <x:c r="AX89" s="329"/>
      <x:c r="AY89" s="329"/>
      <x:c r="AZ89" s="329"/>
      <x:c r="BA89" s="329"/>
      <x:c r="BB89" s="329"/>
      <x:c r="BC89" s="329"/>
      <x:c r="BD89" s="329"/>
      <x:c r="BE89" s="329"/>
      <x:c r="BF89" s="329"/>
      <x:c r="BG89" s="329"/>
      <x:c r="BH89" s="329"/>
      <x:c r="BI89" s="329"/>
      <x:c r="BJ89" s="329"/>
      <x:c r="BK89" s="329"/>
      <x:c r="BL89" s="329"/>
      <x:c r="BM89" s="329"/>
      <x:c r="BN89" s="329"/>
      <x:c r="BO89" s="329"/>
      <x:c r="BP89" s="329"/>
      <x:c r="BQ89" s="329"/>
      <x:c r="BR89" s="329"/>
      <x:c r="BS89" s="329"/>
      <x:c r="BT89" s="329"/>
      <x:c r="BU89" s="329"/>
      <x:c r="BV89" s="329"/>
      <x:c r="BW89" s="329"/>
      <x:c r="BX89" s="329"/>
      <x:c r="BY89" s="329"/>
      <x:c r="BZ89" s="329"/>
      <x:c r="CA89" s="329"/>
      <x:c r="CB89" s="329"/>
      <x:c r="CC89" s="329"/>
      <x:c r="CD89" s="329"/>
      <x:c r="CE89" s="329"/>
      <x:c r="CF89" s="329"/>
      <x:c r="CG89" s="2234"/>
      <x:c r="CH89" s="329"/>
      <x:c r="CI89" s="329"/>
      <x:c r="CJ89" s="329"/>
      <x:c r="CK89" s="329"/>
      <x:c r="CL89" s="329"/>
      <x:c r="CM89" s="329"/>
      <x:c r="CN89" s="329"/>
      <x:c r="CO89" s="329"/>
      <x:c r="CP89" s="329"/>
      <x:c r="CQ89" s="329"/>
      <x:c r="CR89" s="329"/>
      <x:c r="CS89" s="329"/>
      <x:c r="CT89" s="329"/>
      <x:c r="CU89" s="329"/>
      <x:c r="CV89" s="329"/>
      <x:c r="CW89" s="329"/>
      <x:c r="CX89" s="329"/>
      <x:c r="CY89" s="329"/>
      <x:c r="CZ89" s="329"/>
      <x:c r="DA89" s="329"/>
      <x:c r="DB89" s="329"/>
      <x:c r="DC89" s="329"/>
      <x:c r="DD89" s="2234"/>
      <x:c r="DE89" s="2234"/>
    </x:row>
    <x:row r="90">
      <x:c r="T90" s="329"/>
      <x:c r="U90" s="329"/>
      <x:c r="V90" s="329"/>
      <x:c r="W90" s="329"/>
      <x:c r="X90" s="329"/>
      <x:c r="Y90" s="329"/>
      <x:c r="Z90" s="329"/>
      <x:c r="AA90" s="329"/>
      <x:c r="AB90" s="329"/>
      <x:c r="AC90" s="2234"/>
      <x:c r="AD90" s="2234"/>
      <x:c r="AE90" s="2234"/>
      <x:c r="AF90" s="329"/>
      <x:c r="AG90" s="329"/>
      <x:c r="AH90" s="329"/>
      <x:c r="AI90" s="329"/>
      <x:c r="AJ90" s="329"/>
      <x:c r="AK90" s="329"/>
      <x:c r="AL90" s="329"/>
      <x:c r="AM90" s="329"/>
      <x:c r="AN90" s="329"/>
      <x:c r="AO90" s="329"/>
      <x:c r="AP90" s="329"/>
      <x:c r="AQ90" s="329"/>
      <x:c r="AR90" s="329"/>
      <x:c r="AS90" s="329"/>
      <x:c r="AT90" s="329"/>
      <x:c r="AU90" s="329"/>
      <x:c r="AV90" s="329"/>
      <x:c r="AW90" s="329"/>
      <x:c r="AX90" s="329"/>
      <x:c r="AY90" s="329"/>
      <x:c r="AZ90" s="329"/>
      <x:c r="BA90" s="329"/>
      <x:c r="BB90" s="329"/>
      <x:c r="BC90" s="329"/>
      <x:c r="BD90" s="329"/>
      <x:c r="BE90" s="329"/>
      <x:c r="BF90" s="329"/>
      <x:c r="BG90" s="329"/>
      <x:c r="BH90" s="329"/>
      <x:c r="BI90" s="329"/>
      <x:c r="BJ90" s="329"/>
      <x:c r="BK90" s="329"/>
      <x:c r="BL90" s="329"/>
      <x:c r="BM90" s="329"/>
      <x:c r="BN90" s="329"/>
      <x:c r="BO90" s="329"/>
      <x:c r="BP90" s="329"/>
      <x:c r="BQ90" s="329"/>
      <x:c r="BR90" s="329"/>
      <x:c r="BS90" s="329"/>
      <x:c r="BT90" s="329"/>
      <x:c r="BU90" s="329"/>
      <x:c r="BV90" s="329"/>
      <x:c r="BW90" s="329"/>
      <x:c r="BX90" s="329"/>
      <x:c r="BY90" s="329"/>
      <x:c r="BZ90" s="329"/>
      <x:c r="CA90" s="329"/>
      <x:c r="CB90" s="329"/>
      <x:c r="CC90" s="329"/>
      <x:c r="CD90" s="329"/>
      <x:c r="CE90" s="329"/>
      <x:c r="CF90" s="329"/>
      <x:c r="CG90" s="2234"/>
      <x:c r="CH90" s="329"/>
      <x:c r="CI90" s="329"/>
      <x:c r="CJ90" s="329"/>
      <x:c r="CK90" s="329"/>
      <x:c r="CL90" s="329"/>
      <x:c r="CM90" s="329"/>
      <x:c r="CN90" s="329"/>
      <x:c r="CO90" s="329"/>
      <x:c r="CP90" s="329"/>
      <x:c r="CQ90" s="329"/>
      <x:c r="CR90" s="329"/>
      <x:c r="CS90" s="329"/>
      <x:c r="CT90" s="329"/>
      <x:c r="CU90" s="329"/>
      <x:c r="CV90" s="329"/>
      <x:c r="CW90" s="329"/>
      <x:c r="CX90" s="329"/>
      <x:c r="CY90" s="329"/>
      <x:c r="CZ90" s="329"/>
      <x:c r="DA90" s="329"/>
      <x:c r="DB90" s="329"/>
      <x:c r="DC90" s="329"/>
      <x:c r="DD90" s="2234"/>
      <x:c r="DE90" s="2234"/>
    </x:row>
    <x:row r="91">
      <x:c r="T91" s="329"/>
      <x:c r="U91" s="329"/>
      <x:c r="V91" s="329"/>
      <x:c r="W91" s="329"/>
      <x:c r="X91" s="329"/>
      <x:c r="Y91" s="329"/>
      <x:c r="Z91" s="329"/>
      <x:c r="AA91" s="329"/>
      <x:c r="AB91" s="329"/>
      <x:c r="AC91" s="2234"/>
      <x:c r="AD91" s="2234"/>
      <x:c r="AE91" s="2234"/>
      <x:c r="AF91" s="329"/>
      <x:c r="AG91" s="329"/>
      <x:c r="AH91" s="329"/>
      <x:c r="AI91" s="329"/>
      <x:c r="AJ91" s="329"/>
      <x:c r="AK91" s="329"/>
      <x:c r="AL91" s="329"/>
      <x:c r="AM91" s="329"/>
      <x:c r="AN91" s="329"/>
      <x:c r="AO91" s="329"/>
      <x:c r="AP91" s="329"/>
      <x:c r="AQ91" s="329"/>
      <x:c r="AR91" s="329"/>
      <x:c r="AS91" s="329"/>
      <x:c r="AT91" s="329"/>
      <x:c r="AU91" s="329"/>
      <x:c r="AV91" s="329"/>
      <x:c r="AW91" s="329"/>
      <x:c r="AX91" s="329"/>
      <x:c r="AY91" s="329"/>
      <x:c r="AZ91" s="329"/>
      <x:c r="BA91" s="329"/>
      <x:c r="BB91" s="329"/>
      <x:c r="BC91" s="329"/>
      <x:c r="BD91" s="329"/>
      <x:c r="BE91" s="329"/>
      <x:c r="BF91" s="329"/>
      <x:c r="BG91" s="329"/>
      <x:c r="BH91" s="329"/>
      <x:c r="BI91" s="329"/>
      <x:c r="BJ91" s="329"/>
      <x:c r="BK91" s="329"/>
      <x:c r="BL91" s="329"/>
      <x:c r="BM91" s="329"/>
      <x:c r="BN91" s="329"/>
      <x:c r="BO91" s="329"/>
      <x:c r="BP91" s="329"/>
      <x:c r="BQ91" s="329"/>
      <x:c r="BR91" s="329"/>
      <x:c r="BS91" s="329"/>
      <x:c r="BT91" s="329"/>
      <x:c r="BU91" s="329"/>
      <x:c r="BV91" s="329"/>
      <x:c r="BW91" s="329"/>
      <x:c r="BX91" s="329"/>
      <x:c r="BY91" s="329"/>
      <x:c r="BZ91" s="329"/>
      <x:c r="CA91" s="329"/>
      <x:c r="CB91" s="329"/>
      <x:c r="CC91" s="329"/>
      <x:c r="CD91" s="329"/>
      <x:c r="CE91" s="329"/>
      <x:c r="CF91" s="329"/>
      <x:c r="CG91" s="2234"/>
      <x:c r="CH91" s="329"/>
      <x:c r="CI91" s="329"/>
      <x:c r="CJ91" s="329"/>
      <x:c r="CK91" s="329"/>
      <x:c r="CL91" s="329"/>
      <x:c r="CM91" s="329"/>
      <x:c r="CN91" s="329"/>
      <x:c r="CO91" s="329"/>
      <x:c r="CP91" s="329"/>
      <x:c r="CQ91" s="329"/>
      <x:c r="CR91" s="329"/>
      <x:c r="CS91" s="329"/>
      <x:c r="CT91" s="329"/>
      <x:c r="CU91" s="329"/>
      <x:c r="CV91" s="329"/>
      <x:c r="CW91" s="329"/>
      <x:c r="CX91" s="329"/>
      <x:c r="CY91" s="329"/>
      <x:c r="CZ91" s="329"/>
      <x:c r="DA91" s="329"/>
      <x:c r="DB91" s="329"/>
      <x:c r="DC91" s="329"/>
      <x:c r="DD91" s="2234"/>
      <x:c r="DE91" s="2234"/>
    </x:row>
    <x:row r="92">
      <x:c r="T92" s="329"/>
      <x:c r="U92" s="329"/>
      <x:c r="V92" s="329"/>
      <x:c r="W92" s="329"/>
      <x:c r="X92" s="329"/>
      <x:c r="Y92" s="329"/>
      <x:c r="Z92" s="329"/>
      <x:c r="AA92" s="329"/>
      <x:c r="AB92" s="329"/>
      <x:c r="AC92" s="329"/>
      <x:c r="AD92" s="329"/>
      <x:c r="AE92" s="329"/>
      <x:c r="AF92" s="329"/>
      <x:c r="AG92" s="329"/>
      <x:c r="AH92" s="329"/>
      <x:c r="AI92" s="329"/>
      <x:c r="AJ92" s="329"/>
      <x:c r="AK92" s="329"/>
      <x:c r="AL92" s="329"/>
      <x:c r="AM92" s="329"/>
      <x:c r="AN92" s="329"/>
      <x:c r="AO92" s="329"/>
      <x:c r="AP92" s="329"/>
      <x:c r="AQ92" s="329"/>
      <x:c r="AR92" s="329"/>
      <x:c r="AS92" s="329"/>
      <x:c r="AT92" s="329"/>
      <x:c r="AU92" s="329"/>
      <x:c r="AV92" s="329"/>
      <x:c r="AW92" s="329"/>
      <x:c r="AX92" s="329"/>
      <x:c r="AY92" s="329"/>
      <x:c r="AZ92" s="329"/>
      <x:c r="BA92" s="329"/>
      <x:c r="BB92" s="329"/>
      <x:c r="BC92" s="329"/>
      <x:c r="BD92" s="329"/>
      <x:c r="BE92" s="329"/>
      <x:c r="BF92" s="329"/>
      <x:c r="BG92" s="329"/>
      <x:c r="BH92" s="329"/>
      <x:c r="BI92" s="329"/>
      <x:c r="BJ92" s="329"/>
      <x:c r="BK92" s="329"/>
      <x:c r="BL92" s="329"/>
      <x:c r="BM92" s="329"/>
      <x:c r="BN92" s="329"/>
      <x:c r="BO92" s="329"/>
      <x:c r="BP92" s="329"/>
      <x:c r="BQ92" s="329"/>
      <x:c r="BR92" s="329"/>
      <x:c r="BS92" s="329"/>
      <x:c r="BT92" s="329"/>
      <x:c r="BU92" s="329"/>
      <x:c r="BV92" s="329"/>
      <x:c r="BW92" s="329"/>
      <x:c r="BX92" s="329"/>
      <x:c r="BY92" s="329"/>
      <x:c r="BZ92" s="329"/>
      <x:c r="CA92" s="329"/>
      <x:c r="CB92" s="329"/>
      <x:c r="CC92" s="329"/>
      <x:c r="CD92" s="329"/>
      <x:c r="CE92" s="329"/>
      <x:c r="CF92" s="329"/>
      <x:c r="CG92" s="329"/>
      <x:c r="CH92" s="329"/>
      <x:c r="CI92" s="329"/>
      <x:c r="CJ92" s="329"/>
      <x:c r="CK92" s="329"/>
      <x:c r="CL92" s="329"/>
      <x:c r="CM92" s="329"/>
      <x:c r="CN92" s="329"/>
      <x:c r="CO92" s="329"/>
      <x:c r="CP92" s="329"/>
      <x:c r="CQ92" s="329"/>
      <x:c r="CR92" s="329"/>
      <x:c r="CS92" s="329"/>
      <x:c r="CT92" s="329"/>
      <x:c r="CU92" s="329"/>
      <x:c r="CV92" s="329"/>
      <x:c r="CW92" s="329"/>
      <x:c r="CX92" s="329"/>
      <x:c r="CY92" s="329"/>
      <x:c r="CZ92" s="329"/>
      <x:c r="DA92" s="329"/>
      <x:c r="DB92" s="329"/>
      <x:c r="DC92" s="329"/>
      <x:c r="DD92" s="329"/>
      <x:c r="DE92" s="329"/>
    </x:row>
    <x:row r="93">
      <x:c r="T93" s="329"/>
      <x:c r="U93" s="329"/>
      <x:c r="V93" s="329"/>
      <x:c r="W93" s="329"/>
      <x:c r="X93" s="329"/>
      <x:c r="Y93" s="329"/>
      <x:c r="Z93" s="329"/>
      <x:c r="AA93" s="329"/>
      <x:c r="AB93" s="329"/>
      <x:c r="AC93" s="329"/>
      <x:c r="AD93" s="329"/>
      <x:c r="AE93" s="329"/>
      <x:c r="AF93" s="329"/>
      <x:c r="AG93" s="329"/>
      <x:c r="AH93" s="329"/>
      <x:c r="AI93" s="329"/>
      <x:c r="AJ93" s="329"/>
      <x:c r="AK93" s="329"/>
      <x:c r="AL93" s="329"/>
      <x:c r="AM93" s="329"/>
      <x:c r="AN93" s="329"/>
      <x:c r="AO93" s="329"/>
      <x:c r="AP93" s="329"/>
      <x:c r="AQ93" s="329"/>
      <x:c r="AR93" s="329"/>
      <x:c r="AS93" s="329"/>
      <x:c r="AT93" s="329"/>
      <x:c r="AU93" s="329"/>
      <x:c r="AV93" s="329"/>
      <x:c r="AW93" s="329"/>
      <x:c r="AX93" s="329"/>
      <x:c r="AY93" s="329"/>
      <x:c r="AZ93" s="329"/>
      <x:c r="BA93" s="329"/>
      <x:c r="BB93" s="329"/>
      <x:c r="BC93" s="329"/>
      <x:c r="BD93" s="329"/>
      <x:c r="BE93" s="329"/>
      <x:c r="BF93" s="329"/>
      <x:c r="BG93" s="329"/>
      <x:c r="BH93" s="329"/>
      <x:c r="BI93" s="329"/>
      <x:c r="BJ93" s="329"/>
      <x:c r="BK93" s="329"/>
      <x:c r="BL93" s="329"/>
      <x:c r="BM93" s="329"/>
      <x:c r="BN93" s="329"/>
      <x:c r="BO93" s="329"/>
      <x:c r="BP93" s="329"/>
      <x:c r="BQ93" s="329"/>
      <x:c r="BR93" s="329"/>
      <x:c r="BS93" s="329"/>
      <x:c r="BT93" s="329"/>
      <x:c r="BU93" s="329"/>
      <x:c r="BV93" s="329"/>
      <x:c r="BW93" s="329"/>
      <x:c r="BX93" s="329"/>
      <x:c r="BY93" s="329"/>
      <x:c r="BZ93" s="329"/>
      <x:c r="CA93" s="329"/>
      <x:c r="CB93" s="329"/>
      <x:c r="CC93" s="329"/>
      <x:c r="CD93" s="329"/>
      <x:c r="CE93" s="329"/>
      <x:c r="CF93" s="329"/>
      <x:c r="CG93" s="329"/>
      <x:c r="CH93" s="329"/>
      <x:c r="CI93" s="329"/>
      <x:c r="CJ93" s="329"/>
      <x:c r="CK93" s="329"/>
      <x:c r="CL93" s="329"/>
      <x:c r="CM93" s="329"/>
      <x:c r="CN93" s="329"/>
      <x:c r="CO93" s="329"/>
      <x:c r="CP93" s="329"/>
      <x:c r="CQ93" s="329"/>
      <x:c r="CR93" s="329"/>
      <x:c r="CS93" s="329"/>
      <x:c r="CT93" s="329"/>
      <x:c r="CU93" s="329"/>
      <x:c r="CV93" s="329"/>
      <x:c r="CW93" s="329"/>
      <x:c r="CX93" s="329"/>
      <x:c r="CY93" s="329"/>
      <x:c r="CZ93" s="329"/>
      <x:c r="DA93" s="329"/>
      <x:c r="DB93" s="329"/>
      <x:c r="DC93" s="329"/>
      <x:c r="DD93" s="329"/>
      <x:c r="DE93" s="329"/>
    </x:row>
    <x:row r="94">
      <x:c r="T94" s="329"/>
      <x:c r="U94" s="329"/>
      <x:c r="V94" s="329"/>
      <x:c r="W94" s="329"/>
      <x:c r="X94" s="329"/>
      <x:c r="Y94" s="329"/>
      <x:c r="Z94" s="329"/>
      <x:c r="AA94" s="329"/>
      <x:c r="AB94" s="329"/>
      <x:c r="AC94" s="329"/>
      <x:c r="AD94" s="329"/>
      <x:c r="AE94" s="329"/>
      <x:c r="AF94" s="329"/>
      <x:c r="AG94" s="329"/>
      <x:c r="AH94" s="329"/>
      <x:c r="AI94" s="329"/>
      <x:c r="AJ94" s="329"/>
      <x:c r="AK94" s="329"/>
      <x:c r="AL94" s="329"/>
      <x:c r="AM94" s="329"/>
      <x:c r="AN94" s="329"/>
      <x:c r="AO94" s="329"/>
      <x:c r="AP94" s="329"/>
      <x:c r="AQ94" s="329"/>
      <x:c r="AR94" s="329"/>
      <x:c r="AS94" s="329"/>
      <x:c r="AT94" s="329"/>
      <x:c r="AU94" s="329"/>
      <x:c r="AV94" s="329"/>
      <x:c r="AW94" s="329"/>
      <x:c r="AX94" s="329"/>
      <x:c r="AY94" s="329"/>
      <x:c r="AZ94" s="329"/>
      <x:c r="BA94" s="329"/>
      <x:c r="BB94" s="329"/>
      <x:c r="BC94" s="329"/>
      <x:c r="BD94" s="329"/>
      <x:c r="BE94" s="329"/>
      <x:c r="BF94" s="329"/>
      <x:c r="BG94" s="329"/>
      <x:c r="BH94" s="329"/>
      <x:c r="BI94" s="329"/>
      <x:c r="BJ94" s="329"/>
      <x:c r="BK94" s="329"/>
      <x:c r="BL94" s="329"/>
      <x:c r="BM94" s="329"/>
      <x:c r="BN94" s="329"/>
      <x:c r="BO94" s="329"/>
      <x:c r="BP94" s="329"/>
      <x:c r="BQ94" s="329"/>
      <x:c r="BR94" s="329"/>
      <x:c r="BS94" s="329"/>
      <x:c r="BT94" s="329"/>
      <x:c r="BU94" s="329"/>
      <x:c r="BV94" s="329"/>
      <x:c r="BW94" s="329"/>
      <x:c r="BX94" s="329"/>
      <x:c r="BY94" s="329"/>
      <x:c r="BZ94" s="329"/>
      <x:c r="CA94" s="329"/>
      <x:c r="CB94" s="329"/>
      <x:c r="CC94" s="329"/>
      <x:c r="CD94" s="329"/>
      <x:c r="CE94" s="329"/>
      <x:c r="CF94" s="329"/>
      <x:c r="CG94" s="329"/>
      <x:c r="CH94" s="329"/>
      <x:c r="CI94" s="329"/>
      <x:c r="CJ94" s="329"/>
      <x:c r="CK94" s="329"/>
      <x:c r="CL94" s="329"/>
      <x:c r="CM94" s="329"/>
      <x:c r="CN94" s="329"/>
      <x:c r="CO94" s="329"/>
      <x:c r="CP94" s="329"/>
      <x:c r="CQ94" s="329"/>
      <x:c r="CR94" s="329"/>
      <x:c r="CS94" s="329"/>
      <x:c r="CT94" s="329"/>
      <x:c r="CU94" s="329"/>
      <x:c r="CV94" s="329"/>
      <x:c r="CW94" s="329"/>
      <x:c r="CX94" s="329"/>
      <x:c r="CY94" s="329"/>
      <x:c r="CZ94" s="329"/>
      <x:c r="DA94" s="329"/>
      <x:c r="DB94" s="329"/>
      <x:c r="DC94" s="329"/>
      <x:c r="DD94" s="329"/>
      <x:c r="DE94" s="329"/>
    </x:row>
  </x:sheetData>
  <x:mergeCells>
    <x:mergeCell ref="L32:M32"/>
    <x:mergeCell ref="B32:C32"/>
    <x:mergeCell ref="E32:H32"/>
    <x:mergeCell ref="Q30:R30"/>
    <x:mergeCell ref="B24:C24"/>
    <x:mergeCell ref="E24:H24"/>
    <x:mergeCell ref="Q28:R28"/>
    <x:mergeCell ref="E30:H30"/>
    <x:mergeCell ref="E29:H29"/>
    <x:mergeCell ref="E28:H28"/>
    <x:mergeCell ref="L30:M30"/>
    <x:mergeCell ref="L29:M29"/>
    <x:mergeCell ref="B29:C29"/>
    <x:mergeCell ref="B25:C25"/>
    <x:mergeCell ref="B26:C26"/>
    <x:mergeCell ref="L27:M27"/>
    <x:mergeCell ref="E27:H27"/>
    <x:mergeCell ref="L25:M25"/>
    <x:mergeCell ref="E25:H25"/>
    <x:mergeCell ref="L28:M28"/>
    <x:mergeCell ref="B27:C27"/>
    <x:mergeCell ref="B28:C28"/>
    <x:mergeCell ref="Q24:R24"/>
    <x:mergeCell ref="E26:H26"/>
    <x:mergeCell ref="B23:C23"/>
    <x:mergeCell ref="L23:M23"/>
    <x:mergeCell ref="B22:C22"/>
    <x:mergeCell ref="B18:C18"/>
    <x:mergeCell ref="E22:H22"/>
    <x:mergeCell ref="B19:C19"/>
    <x:mergeCell ref="L21:M21"/>
    <x:mergeCell ref="B20:C20"/>
    <x:mergeCell ref="E23:H23"/>
    <x:mergeCell ref="B21:C21"/>
    <x:mergeCell ref="L19:M19"/>
    <x:mergeCell ref="Q17:R17"/>
    <x:mergeCell ref="L20:M20"/>
    <x:mergeCell ref="Q19:R19"/>
    <x:mergeCell ref="Q18:R18"/>
    <x:mergeCell ref="E17:H17"/>
    <x:mergeCell ref="E18:H18"/>
    <x:mergeCell ref="E21:H21"/>
    <x:mergeCell ref="Q20:R20"/>
    <x:mergeCell ref="A2:R2"/>
    <x:mergeCell ref="K3:L3"/>
    <x:mergeCell ref="K4:L4"/>
    <x:mergeCell ref="N4:R4"/>
    <x:mergeCell ref="D3:I3"/>
    <x:mergeCell ref="D4:I4"/>
    <x:mergeCell ref="N3:R3"/>
    <x:mergeCell ref="Q16:R16"/>
    <x:mergeCell ref="E13:H13"/>
    <x:mergeCell ref="E15:H15"/>
    <x:mergeCell ref="E16:H16"/>
    <x:mergeCell ref="Q14:R14"/>
    <x:mergeCell ref="Q15:R15"/>
    <x:mergeCell ref="L16:M16"/>
    <x:mergeCell ref="B14:C14"/>
    <x:mergeCell ref="B15:C15"/>
    <x:mergeCell ref="L13:M13"/>
    <x:mergeCell ref="E14:H14"/>
    <x:mergeCell ref="L15:M15"/>
    <x:mergeCell ref="Q10:R10"/>
    <x:mergeCell ref="Q11:R11"/>
    <x:mergeCell ref="Q12:R12"/>
    <x:mergeCell ref="Q13:R13"/>
    <x:mergeCell ref="N5:R5"/>
    <x:mergeCell ref="N6:R6"/>
    <x:mergeCell ref="Q8:R8"/>
    <x:mergeCell ref="Q9:R9"/>
    <x:mergeCell ref="K5:L5"/>
    <x:mergeCell ref="J9:K9"/>
    <x:mergeCell ref="J10:J11"/>
    <x:mergeCell ref="K6:L6"/>
    <x:mergeCell ref="J8:M8"/>
    <x:mergeCell ref="L11:M11"/>
    <x:mergeCell ref="A56:R56"/>
    <x:mergeCell ref="Q32:R32"/>
    <x:mergeCell ref="Q33:R33"/>
    <x:mergeCell ref="N43:Q43"/>
    <x:mergeCell ref="N37:Q37"/>
    <x:mergeCell ref="N40:Q40"/>
    <x:mergeCell ref="A45:D45"/>
    <x:mergeCell ref="N41:Q41"/>
    <x:mergeCell ref="L12:M12"/>
    <x:mergeCell ref="B31:C31"/>
    <x:mergeCell ref="E31:H31"/>
    <x:mergeCell ref="B30:C30"/>
    <x:mergeCell ref="B17:C17"/>
    <x:mergeCell ref="B12:C12"/>
    <x:mergeCell ref="L14:M14"/>
    <x:mergeCell ref="L17:M17"/>
    <x:mergeCell ref="B16:C16"/>
    <x:mergeCell ref="E12:H12"/>
    <x:mergeCell ref="L18:M18"/>
    <x:mergeCell ref="L22:M22"/>
    <x:mergeCell ref="L26:M26"/>
    <x:mergeCell ref="L24:M24"/>
    <x:mergeCell ref="E19:H19"/>
    <x:mergeCell ref="E20:H20"/>
    <x:mergeCell ref="B8:C8"/>
    <x:mergeCell ref="B9:C9"/>
    <x:mergeCell ref="B11:C11"/>
    <x:mergeCell ref="B10:C10"/>
    <x:mergeCell ref="B13:C13"/>
    <x:mergeCell ref="J44:K44"/>
    <x:mergeCell ref="E39:H39"/>
    <x:mergeCell ref="G43:H43"/>
    <x:mergeCell ref="G44:H44"/>
    <x:mergeCell ref="J39:K39"/>
    <x:mergeCell ref="J40:K40"/>
    <x:mergeCell ref="E43:F43"/>
    <x:mergeCell ref="I41:I42"/>
    <x:mergeCell ref="J42:K42"/>
    <x:mergeCell ref="A40:H40"/>
    <x:mergeCell ref="E42:F42"/>
    <x:mergeCell ref="F8:H8"/>
    <x:mergeCell ref="G42:H42"/>
    <x:mergeCell ref="D8:E8"/>
    <x:mergeCell ref="E11:H11"/>
    <x:mergeCell ref="D9:D10"/>
    <x:mergeCell ref="E9:H10"/>
    <x:mergeCell ref="E38:H38"/>
    <x:mergeCell ref="A36:H36"/>
    <x:mergeCell ref="Q22:R22"/>
    <x:mergeCell ref="Q25:R25"/>
    <x:mergeCell ref="Q26:R26"/>
    <x:mergeCell ref="Q29:R29"/>
    <x:mergeCell ref="N38:Q38"/>
    <x:mergeCell ref="A52:P52"/>
    <x:mergeCell ref="N42:Q42"/>
    <x:mergeCell ref="N39:Q39"/>
    <x:mergeCell ref="A33:D33"/>
    <x:mergeCell ref="A37:H37"/>
    <x:mergeCell ref="E34:H34"/>
    <x:mergeCell ref="A35:H35"/>
    <x:mergeCell ref="E33:H33"/>
    <x:mergeCell ref="G45:H45"/>
    <x:mergeCell ref="A41:D42"/>
    <x:mergeCell ref="G41:H41"/>
    <x:mergeCell ref="E41:F41"/>
    <x:mergeCell ref="E44:F44"/>
    <x:mergeCell ref="A43:D43"/>
    <x:mergeCell ref="A44:D44"/>
    <x:mergeCell ref="A46:I47"/>
    <x:mergeCell ref="E45:F45"/>
    <x:mergeCell ref="Q27:R27"/>
    <x:mergeCell ref="Q23:R23"/>
    <x:mergeCell ref="AA55:AB55"/>
    <x:mergeCell ref="DJ58:DK58"/>
    <x:mergeCell ref="D5:I5"/>
    <x:mergeCell ref="D6:I6"/>
    <x:mergeCell ref="AP8:DD9"/>
    <x:mergeCell ref="L9:M9"/>
    <x:mergeCell ref="W9:AO9"/>
    <x:mergeCell ref="L10:M10"/>
    <x:mergeCell ref="X10:X11"/>
    <x:mergeCell ref="M48:O48"/>
    <x:mergeCell ref="M49:O49"/>
    <x:mergeCell ref="P49:R49"/>
    <x:mergeCell ref="L31:M31"/>
    <x:mergeCell ref="M46:O46"/>
    <x:mergeCell ref="L33:M33"/>
    <x:mergeCell ref="Q31:R31"/>
    <x:mergeCell ref="N35:R35"/>
    <x:mergeCell ref="P47:R47"/>
    <x:mergeCell ref="M47:O47"/>
    <x:mergeCell ref="N44:Q44"/>
    <x:mergeCell ref="N36:Q36"/>
    <x:mergeCell ref="P48:R48"/>
    <x:mergeCell ref="P46:R46"/>
    <x:mergeCell ref="Q21:R21"/>
  </x:mergeCells>
  <x:conditionalFormatting sqref="A12:O32">
    <x:cfRule type="cellIs" dxfId="83" priority="12" stopIfTrue="1" operator="equal">
      <x:formula>$K$37</x:formula>
    </x:cfRule>
  </x:conditionalFormatting>
  <x:conditionalFormatting sqref="I11:I11">
    <x:cfRule type="cellIs" dxfId="82" priority="8" stopIfTrue="1" operator="equal">
      <x:formula>0</x:formula>
    </x:cfRule>
  </x:conditionalFormatting>
  <x:conditionalFormatting sqref="I40:I40">
    <x:cfRule type="expression" dxfId="81" priority="1" stopIfTrue="1">
      <x:formula>IF($N$11="Barrels",1,0)</x:formula>
    </x:cfRule>
  </x:conditionalFormatting>
  <x:conditionalFormatting sqref="K57:K57">
    <x:cfRule type="cellIs" dxfId="80" priority="4" stopIfTrue="1" operator="equal">
      <x:formula>0</x:formula>
    </x:cfRule>
  </x:conditionalFormatting>
  <x:conditionalFormatting sqref="L11:L11">
    <x:cfRule type="cellIs" dxfId="79" priority="6" stopIfTrue="1" operator="equal">
      <x:formula>0</x:formula>
    </x:cfRule>
  </x:conditionalFormatting>
  <x:conditionalFormatting sqref="P46:R49">
    <x:cfRule type="cellIs" dxfId="78" priority="10" stopIfTrue="1" operator="equal">
      <x:formula>0</x:formula>
    </x:cfRule>
  </x:conditionalFormatting>
  <x:dataValidations count="9">
    <x:dataValidation type="list" allowBlank="1" showInputMessage="1" showErrorMessage="1" sqref="J9:K9">
      <x:formula1>"ULLAGE,INNAGE"</x:formula1>
    </x:dataValidation>
    <x:dataValidation type="list" allowBlank="1" showInputMessage="1" showErrorMessage="1" sqref="E43:H45">
      <x:formula1>"YES,NO,N/A"</x:formula1>
    </x:dataValidation>
    <x:dataValidation type="list" allowBlank="1" showInputMessage="1" showErrorMessage="1" sqref="D8:E8">
      <x:formula1>"INNAGE,ULLAGE"</x:formula1>
    </x:dataValidation>
    <x:dataValidation type="list" allowBlank="1" showInputMessage="1" showErrorMessage="1" sqref="P11">
      <x:formula1>$P$57:$P$62</x:formula1>
    </x:dataValidation>
    <x:dataValidation type="list" allowBlank="1" showInputMessage="1" showErrorMessage="1" sqref="N11">
      <x:formula1>$K$57:$K$58</x:formula1>
    </x:dataValidation>
    <x:dataValidation type="list" allowBlank="1" showInputMessage="1" showErrorMessage="1" sqref="O11">
      <x:formula1>$N$57:$N$59</x:formula1>
    </x:dataValidation>
    <x:dataValidation type="list" allowBlank="1" showInputMessage="1" showErrorMessage="1" sqref="O10">
      <x:formula1>$O$57:$O$58</x:formula1>
    </x:dataValidation>
    <x:dataValidation type="list" allowBlank="1" showInputMessage="1" showErrorMessage="1" sqref="B11:C11">
      <x:formula1>"m,ft-in."</x:formula1>
    </x:dataValidation>
    <x:dataValidation type="list" allowBlank="1" showInputMessage="1" showErrorMessage="1" sqref="X57:X63 DG60:DG66 AB6:AD6 AB7:AE7 W10 D11 Q11:R11 P12:V23 X12:DA23 DD12:DD13 DD15:DD16 DD18:DD19 DD21:DD22 S26:V32 X26:DA32 DD27:DD28 DD30 N12:N32 P26:P32 L33:N33 Q26:R33 DD33:DD34 A35:H35 T35:U35 N37:Q37 I35:I38 T39:U39 A40:H40 N40:Q40 N43:Q43 P46:R49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8f9581d00afa4ca0"/>
</x:worksheet>
</file>

<file path=xl/worksheets/sheet19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baseColWidth="10" defaultColWidth="11.42578125" defaultRowHeight="12.75"/>
  <x:cols>
    <x:col min="1" max="1" width="2.28515625" style="15" customWidth="1"/>
    <x:col min="2" max="2" width="11.42578125" style="15" customWidth="0"/>
    <x:col min="3" max="3" width="3.5703125" style="15" customWidth="1"/>
    <x:col min="4" max="4" width="2.85546875" style="15" customWidth="1"/>
    <x:col min="5" max="8" width="11.42578125" style="15" customWidth="0"/>
    <x:col min="9" max="9" width="3.42578125" style="15" customWidth="1"/>
    <x:col min="10" max="16384" width="11.42578125" style="15" customWidth="0"/>
  </x:cols>
  <x:sheetData>
    <x:row r="1" ht="53.25" customHeight="1">
      <x:c r="A1" s="4047"/>
      <x:c r="B1" s="4047"/>
      <x:c r="C1" s="4047"/>
      <x:c r="D1" s="4047"/>
      <x:c r="E1" s="4047"/>
      <x:c r="F1" s="4047"/>
      <x:c r="G1" s="4047"/>
      <x:c r="H1" s="4047"/>
      <x:c r="I1" s="4047"/>
      <x:c r="J1" s="4047"/>
    </x:row>
    <x:row r="2" ht="19.5">
      <x:c r="A2" s="4053"/>
      <x:c r="B2" s="4222" t="str">
        <x:v>NOTICE OF APPARENT DISCREPANCY</x:v>
      </x:c>
      <x:c r="C2" s="4222"/>
      <x:c r="D2" s="4222"/>
      <x:c r="E2" s="4222"/>
      <x:c r="F2" s="4222"/>
      <x:c r="G2" s="4222"/>
      <x:c r="H2" s="4222"/>
      <x:c r="I2" s="4222"/>
      <x:c r="J2" s="4222"/>
      <x:c r="K2" s="3384"/>
    </x:row>
    <x:row r="3">
      <x:c r="A3" s="4029"/>
      <x:c r="B3" s="4029"/>
      <x:c r="C3" s="4029"/>
      <x:c r="D3" s="4029"/>
      <x:c r="E3" s="4029"/>
      <x:c r="F3" s="4029"/>
      <x:c r="G3" s="4029"/>
      <x:c r="H3" s="4029"/>
      <x:c r="I3" s="4029"/>
      <x:c r="J3" s="4029"/>
    </x:row>
    <x:row r="4">
      <x:c r="A4" s="4029"/>
      <x:c r="B4" s="4216" t="str">
        <x:v>VESSEL      </x:v>
      </x:c>
      <x:c r="C4" s="4029"/>
      <x:c r="D4" s="4029" t="str">
        <x:v>:</x:v>
      </x:c>
      <x:c r="E4" s="4217" t="str">
        <x:v>#REF!</x:v>
      </x:c>
      <x:c r="F4" s="4217"/>
      <x:c r="G4" s="4217"/>
      <x:c r="H4" s="4216" t="str">
        <x:v>VOYAGE    </x:v>
      </x:c>
      <x:c r="I4" s="4029" t="str">
        <x:v>:</x:v>
      </x:c>
      <x:c r="J4" s="4218" t="n">
        <x:v>0</x:v>
      </x:c>
    </x:row>
    <x:row r="5">
      <x:c r="A5" s="4029"/>
      <x:c r="B5" s="4216" t="str">
        <x:v>TERMINAL</x:v>
      </x:c>
      <x:c r="C5" s="4029"/>
      <x:c r="D5" s="4029" t="str">
        <x:v>:</x:v>
      </x:c>
      <x:c r="E5" s="4217" t="n">
        <x:v>0</x:v>
      </x:c>
      <x:c r="F5" s="4217"/>
      <x:c r="G5" s="4217"/>
      <x:c r="H5" s="4216" t="str">
        <x:v>DATE</x:v>
      </x:c>
      <x:c r="I5" s="4029" t="str">
        <x:v>:</x:v>
      </x:c>
      <x:c r="J5" s="4219" t="n">
        <x:v>40744</x:v>
      </x:c>
      <x:c r="K5" s="3386"/>
    </x:row>
    <x:row r="6">
      <x:c r="A6" s="4029"/>
      <x:c r="B6" s="4216" t="str">
        <x:v>PORT         </x:v>
      </x:c>
      <x:c r="C6" s="4029"/>
      <x:c r="D6" s="4029" t="str">
        <x:v>:</x:v>
      </x:c>
      <x:c r="E6" s="4217" t="n">
        <x:v>0</x:v>
      </x:c>
      <x:c r="F6" s="4217"/>
      <x:c r="G6" s="4217"/>
      <x:c r="H6" s="4216" t="str">
        <x:v>YOUR REF.</x:v>
      </x:c>
      <x:c r="I6" s="4029" t="str">
        <x:v>:</x:v>
      </x:c>
      <x:c r="J6" s="4220" t="n">
        <x:v>0</x:v>
      </x:c>
    </x:row>
    <x:row r="7">
      <x:c r="A7"/>
      <x:c r="B7" s="30" t="str">
        <x:v>PRODUCT  </x:v>
      </x:c>
      <x:c r="C7"/>
      <x:c r="D7" s="15" t="str">
        <x:v>:</x:v>
      </x:c>
      <x:c r="E7" s="3387" t="n">
        <x:v>0</x:v>
      </x:c>
      <x:c r="F7" s="3387"/>
      <x:c r="G7" s="3387"/>
      <x:c r="H7" s="30" t="str">
        <x:v>OUR REF</x:v>
      </x:c>
      <x:c r="I7" s="15" t="str">
        <x:v>:</x:v>
      </x:c>
      <x:c r="J7" s="15" t="n">
        <x:v>0</x:v>
      </x:c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 ht="15">
      <x:c r="A10"/>
      <x:c r="B10" s="33" t="str">
        <x:v>To:</x:v>
      </x:c>
      <x:c r="C10" s="3388" t="n">
        <x:v>0</x:v>
      </x:c>
      <x:c r="D10" s="3388"/>
      <x:c r="E10" s="3388"/>
      <x:c r="F10" s="3388"/>
      <x:c r="G10" s="3388"/>
      <x:c r="H10" s="11"/>
      <x:c r="I10" s="11"/>
      <x:c r="J10" s="11"/>
      <x:c r="K10" s="11"/>
    </x:row>
    <x:row r="11" ht="15">
      <x:c r="A11"/>
      <x:c r="B11" s="33" t="str">
        <x:v>Attn:</x:v>
      </x:c>
      <x:c r="C11" s="3389" t="str">
        <x:v>TERMINAL REPRESENTATIVE / LOADING MASTER</x:v>
      </x:c>
      <x:c r="D11" s="3389"/>
      <x:c r="E11" s="3389"/>
      <x:c r="F11" s="3389"/>
      <x:c r="G11" s="3389"/>
      <x:c r="H11" s="11"/>
      <x:c r="I11" s="11"/>
      <x:c r="J11" s="11"/>
      <x:c r="K11" s="11"/>
    </x:row>
    <x:row r="12" ht="14.25">
      <x:c r="A12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 ht="14.25">
      <x:c r="A13"/>
      <x:c r="B13" s="11" t="str">
        <x:v>Dear Sir:</x:v>
      </x:c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 ht="14.25">
      <x:c r="A14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4.25">
      <x:c r="A15"/>
      <x:c r="B15" s="11" t="str">
        <x:v>We have been appointed as surveyors of the above named vessel by our principals</x:v>
      </x:c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>
      <x:c r="A16"/>
      <x:c r="B16" s="3390" t="str">
        <x:v> /  / </x:v>
      </x:c>
      <x:c r="C16" s="3390"/>
      <x:c r="D16" s="3390"/>
      <x:c r="E16" s="3390"/>
      <x:c r="F16" s="3390"/>
      <x:c r="G16" s="3390"/>
      <x:c r="H16" s="3390"/>
      <x:c r="I16" s="3390"/>
      <x:c r="J16" s="3390"/>
      <x:c r="K16" s="3390"/>
    </x:row>
    <x:row r="17" ht="14.25">
      <x:c r="A17"/>
      <x:c r="B17" s="11" t="str">
        <x:v>Acting for and thier behalf, we do hereby protest with you concerning the following:</x:v>
      </x:c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4.25">
      <x:c r="A18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15">
      <x:c r="A19"/>
      <x:c r="B19" s="3391" t="str">
        <x:v>SHIP / SHORE LINE DISPLACEMENT COMPARISSON</x:v>
      </x:c>
      <x:c r="C19" s="3391"/>
      <x:c r="D19" s="3391"/>
      <x:c r="E19" s="3391"/>
      <x:c r="F19" s="3391"/>
      <x:c r="G19" s="3391"/>
      <x:c r="H19" s="3391"/>
      <x:c r="I19" s="3391"/>
      <x:c r="J19" s="3391"/>
      <x:c r="K19" s="3391"/>
    </x:row>
    <x:row r="20" ht="15">
      <x:c r="A20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</x:row>
    <x:row r="21" ht="14.25">
      <x:c r="A2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</x:row>
    <x:row r="22" ht="15">
      <x:c r="A22"/>
      <x:c r="B22" s="37" t="str">
        <x:v>I.</x:v>
      </x:c>
      <x:c r="C22" s="11" t="str">
        <x:v>Ship´s figures Displaced:</x:v>
      </x:c>
      <x:c r="D22" s="11"/>
      <x:c r="E22" s="11"/>
      <x:c r="F22" s="11"/>
      <x:c r="G22" s="11"/>
      <x:c r="H22" s="3392" t="str">
        <x:v>#REF!</x:v>
      </x:c>
      <x:c r="I22" s="3392"/>
      <x:c r="J22" s="11" t="str">
        <x:v>GSV BBLS.</x:v>
      </x:c>
      <x:c r="K22" s="11"/>
    </x:row>
    <x:row r="23" ht="14.25">
      <x:c r="A23"/>
      <x:c r="B23" s="11"/>
      <x:c r="C23" s="11" t="str">
        <x:v>Shore figures Received:</x:v>
      </x:c>
      <x:c r="D23" s="11"/>
      <x:c r="E23" s="11"/>
      <x:c r="F23" s="11"/>
      <x:c r="G23" s="11"/>
      <x:c r="H23" s="3383" t="str">
        <x:v>#REF!</x:v>
      </x:c>
      <x:c r="I23" s="3383"/>
      <x:c r="J23" s="11" t="str">
        <x:v>GSV BBLS.</x:v>
      </x:c>
      <x:c r="K23" s="11"/>
    </x:row>
    <x:row r="24" ht="15">
      <x:c r="A24"/>
      <x:c r="B24" s="11"/>
      <x:c r="C24" s="33" t="str">
        <x:v>Difference:</x:v>
      </x:c>
      <x:c r="D24" s="33"/>
      <x:c r="E24" s="33"/>
      <x:c r="F24" s="33" t="str">
        <x:v>#REF!</x:v>
      </x:c>
      <x:c r="G24" s="33"/>
      <x:c r="H24" s="3378" t="str">
        <x:v>#REF!</x:v>
      </x:c>
      <x:c r="I24" s="3378"/>
      <x:c r="J24" s="11" t="str">
        <x:v>GSV BBLS.</x:v>
      </x:c>
      <x:c r="K24" s="11"/>
    </x:row>
    <x:row r="25" ht="15">
      <x:c r="A25"/>
      <x:c r="B25" s="11"/>
      <x:c r="C25" s="33" t="str">
        <x:v>Percentage:</x:v>
      </x:c>
      <x:c r="D25" s="33"/>
      <x:c r="E25" s="33"/>
      <x:c r="F25" s="33" t="str">
        <x:v>#REF!</x:v>
      </x:c>
      <x:c r="G25" s="33"/>
      <x:c r="H25" s="3379" t="str">
        <x:v>#REF!</x:v>
      </x:c>
      <x:c r="I25" s="3379"/>
      <x:c r="J25" s="11"/>
      <x:c r="K25" s="11"/>
    </x:row>
    <x:row r="26" ht="14.25">
      <x:c r="A26"/>
      <x:c r="B26" s="11"/>
      <x:c r="C26" s="11"/>
      <x:c r="D26" s="11"/>
      <x:c r="E26" s="11"/>
      <x:c r="F26" s="11"/>
      <x:c r="G26" s="11"/>
      <x:c r="H26" s="38"/>
      <x:c r="I26" s="38"/>
      <x:c r="J26" s="11"/>
      <x:c r="K26" s="11"/>
    </x:row>
    <x:row r="27" ht="15">
      <x:c r="A27"/>
      <x:c r="B27" s="11"/>
      <x:c r="C27" s="33"/>
      <x:c r="D27" s="33"/>
      <x:c r="E27" s="33"/>
      <x:c r="F27" s="33"/>
      <x:c r="G27" s="33"/>
      <x:c r="H27" s="3380"/>
      <x:c r="I27" s="3380"/>
      <x:c r="J27" s="11"/>
      <x:c r="K27" s="11"/>
    </x:row>
    <x:row r="28" ht="15">
      <x:c r="A28"/>
      <x:c r="B28" s="11"/>
      <x:c r="C28" s="33"/>
      <x:c r="D28" s="33"/>
      <x:c r="E28" s="33"/>
      <x:c r="F28" s="33"/>
      <x:c r="G28" s="33"/>
      <x:c r="H28" s="3381"/>
      <x:c r="I28" s="3381"/>
      <x:c r="J28" s="11"/>
      <x:c r="K28" s="11"/>
    </x:row>
    <x:row r="29" ht="14.25">
      <x:c r="A29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</x:row>
    <x:row r="30" ht="16.5" customHeight="1">
      <x:c r="A30"/>
      <x:c r="B30" s="3382" t="str">
        <x:v>We hereby reserve the right of our principals to refer to this matter at a later date and to take such action as may be deemed necessary.</x:v>
      </x:c>
      <x:c r="C30" s="3382"/>
      <x:c r="D30" s="3382"/>
      <x:c r="E30" s="3382"/>
      <x:c r="F30" s="3382"/>
      <x:c r="G30" s="3382"/>
      <x:c r="H30" s="3382"/>
      <x:c r="I30" s="3382"/>
      <x:c r="J30" s="3382"/>
      <x:c r="K30" s="3382"/>
    </x:row>
    <x:row r="31" ht="17.25" customHeight="1">
      <x:c r="A31"/>
      <x:c r="B31" s="3382"/>
      <x:c r="C31" s="3382"/>
      <x:c r="D31" s="3382"/>
      <x:c r="E31" s="3382"/>
      <x:c r="F31" s="3382"/>
      <x:c r="G31" s="3382"/>
      <x:c r="H31" s="3382"/>
      <x:c r="I31" s="3382"/>
      <x:c r="J31" s="3382"/>
      <x:c r="K31" s="3382"/>
    </x:row>
    <x:row r="32" ht="14.25">
      <x:c r="A32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</x:row>
    <x:row r="33" ht="14.25">
      <x:c r="A33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</x:row>
    <x:row r="34" ht="14.25">
      <x:c r="A34"/>
      <x:c r="B34" s="11" t="str">
        <x:v>Very truly yours,</x:v>
      </x:c>
      <x:c r="C34" s="11"/>
      <x:c r="D34" s="11"/>
      <x:c r="E34" s="11"/>
      <x:c r="F34" s="11"/>
      <x:c r="G34" s="11"/>
      <x:c r="H34" s="11"/>
      <x:c r="I34" s="11"/>
      <x:c r="J34" s="11"/>
      <x:c r="K34" s="11"/>
    </x:row>
    <x:row r="35" ht="14.25">
      <x:c r="A35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</x:row>
    <x:row r="36" ht="14.25">
      <x:c r="A36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</x:row>
    <x:row r="37" ht="14.25">
      <x:c r="A37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</x:row>
    <x:row r="38">
      <x:c r="A38"/>
      <x:c r="B38" s="3375"/>
      <x:c r="C38" s="3375"/>
      <x:c r="D38" s="3375"/>
      <x:c r="E38" s="3375"/>
      <x:c r="F38" s="3375"/>
      <x:c r="G38" s="40"/>
      <x:c r="H38" s="3375" t="str">
        <x:v>Original singature on file</x:v>
      </x:c>
      <x:c r="I38" s="3375"/>
      <x:c r="J38" s="3375"/>
      <x:c r="K38" s="3375"/>
    </x:row>
    <x:row r="39">
      <x:c r="A39"/>
      <x:c r="B39" s="3376" t="str">
        <x:v>Jorge Burgos Contreras</x:v>
      </x:c>
      <x:c r="C39" s="3376"/>
      <x:c r="D39" s="3376"/>
      <x:c r="E39" s="3376"/>
      <x:c r="F39" s="3376"/>
      <x:c r="G39" s="41"/>
      <x:c r="H39" s="3376" t="n">
        <x:v>0</x:v>
      </x:c>
      <x:c r="I39" s="3376"/>
      <x:c r="J39" s="3376"/>
      <x:c r="K39" s="3376"/>
    </x:row>
    <x:row r="40">
      <x:c r="A40"/>
      <x:c r="B40" s="3377" t="str">
        <x:v>ACI LOSS CONTROL</x:v>
      </x:c>
      <x:c r="C40" s="3377"/>
      <x:c r="D40" s="3377"/>
      <x:c r="E40" s="3377"/>
      <x:c r="F40" s="3377"/>
      <x:c r="G40" s="30"/>
      <x:c r="H40" s="3377" t="str">
        <x:v>VESSEL REPRESENTATIVE</x:v>
      </x:c>
      <x:c r="I40" s="3377"/>
      <x:c r="J40" s="3377"/>
      <x:c r="K40" s="3377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 s="3374" t="str">
        <x:v>A company ISO 9001:2008 Certified by ABS-QE with certificate #: 39144</x:v>
      </x:c>
      <x:c r="B50" s="3374"/>
      <x:c r="C50" s="3374"/>
      <x:c r="D50" s="3374"/>
      <x:c r="E50" s="3374"/>
      <x:c r="F50" s="3374"/>
      <x:c r="G50" s="3374"/>
      <x:c r="H50" s="3374"/>
      <x:c r="I50" s="3374"/>
      <x:c r="J50" s="3374"/>
      <x:c r="K50" s="3374"/>
    </x:row>
  </x:sheetData>
  <x:mergeCells>
    <x:mergeCell ref="H23:I23"/>
    <x:mergeCell ref="B2:K2"/>
    <x:mergeCell ref="E4:G4"/>
    <x:mergeCell ref="E5:G5"/>
    <x:mergeCell ref="J5:K5"/>
    <x:mergeCell ref="E6:G6"/>
    <x:mergeCell ref="E7:G7"/>
    <x:mergeCell ref="C10:G10"/>
    <x:mergeCell ref="C11:G11"/>
    <x:mergeCell ref="B16:K16"/>
    <x:mergeCell ref="B19:K19"/>
    <x:mergeCell ref="H22:I22"/>
    <x:mergeCell ref="H24:I24"/>
    <x:mergeCell ref="H25:I25"/>
    <x:mergeCell ref="H27:I27"/>
    <x:mergeCell ref="H28:I28"/>
    <x:mergeCell ref="B30:K31"/>
    <x:mergeCell ref="A50:K50"/>
    <x:mergeCell ref="B38:F38"/>
    <x:mergeCell ref="B39:F39"/>
    <x:mergeCell ref="H39:K39"/>
    <x:mergeCell ref="B40:F40"/>
    <x:mergeCell ref="H40:K40"/>
    <x:mergeCell ref="H38:K38"/>
  </x:mergeCells>
  <x:conditionalFormatting sqref="J5:K5 C11:G11 B16:K16 H22:I25">
    <x:cfRule type="cellIs" dxfId="77" priority="1" stopIfTrue="1" operator="equal">
      <x:formula>0</x:formula>
    </x:cfRule>
  </x:conditionalFormatting>
  <x:pageMargins left="0.7" right="0.7" top="0.75" bottom="0.75" header="0.3" footer="0.3"/>
  <x:drawing xmlns:r="http://schemas.openxmlformats.org/officeDocument/2006/relationships" r:id="Rc97b4ad3280041ac"/>
</x:worksheet>
</file>

<file path=xl/worksheets/sheet20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2.75"/>
  <x:cols>
    <x:col min="1" max="1" width="14.85546875" style="1292" customWidth="1"/>
    <x:col min="2" max="2" width="11.28515625" style="1292" customWidth="1"/>
    <x:col min="3" max="3" width="15.28515625" style="1292" customWidth="1"/>
    <x:col min="4" max="4" width="10.5703125" style="1292" customWidth="1"/>
    <x:col min="5" max="5" width="10.7109375" style="1292" customWidth="1"/>
    <x:col min="6" max="6" width="12.140625" style="1292" customWidth="1"/>
    <x:col min="7" max="7" width="1" style="1292" customWidth="1"/>
    <x:col min="8" max="8" width="12.140625" style="1292" customWidth="1"/>
    <x:col min="9" max="9" width="12.28515625" style="1292" customWidth="1"/>
    <x:col min="10" max="10" width="18.140625" style="1292" customWidth="1"/>
    <x:col min="11" max="13" width="11.42578125" style="1293" hidden="1" customWidth="1"/>
    <x:col min="14" max="14" width="18.28515625" style="1293" hidden="1" customWidth="1"/>
    <x:col min="15" max="15" width="0" style="1293" hidden="1" customWidth="1"/>
    <x:col min="16" max="16" width="14.28515625" style="1293" hidden="1" customWidth="1"/>
    <x:col min="17" max="17" width="12.28515625" style="1293" hidden="1" customWidth="1"/>
    <x:col min="18" max="18" width="15.140625" style="1293" hidden="1" customWidth="1"/>
    <x:col min="19" max="19" width="14.7109375" style="1293" hidden="1" customWidth="1"/>
    <x:col min="20" max="20" width="0" style="1293" hidden="1" customWidth="1"/>
    <x:col min="21" max="21" width="15.5703125" style="1293" hidden="1" customWidth="1"/>
    <x:col min="22" max="22" width="16.140625" style="1293" hidden="1" customWidth="1"/>
    <x:col min="23" max="23" width="16.85546875" style="1293" hidden="1" customWidth="1"/>
    <x:col min="24" max="24" width="17.85546875" style="1293" hidden="1" customWidth="1"/>
    <x:col min="25" max="25" width="16.7109375" style="1293" hidden="1" customWidth="1"/>
    <x:col min="26" max="26" width="15.85546875" style="1293" hidden="1" customWidth="1"/>
    <x:col min="27" max="27" width="14.85546875" style="1293" hidden="1" customWidth="1"/>
    <x:col min="28" max="28" width="15.85546875" style="1293" hidden="1" customWidth="1"/>
    <x:col min="29" max="29" width="16.7109375" style="1293" hidden="1" customWidth="1"/>
    <x:col min="30" max="30" width="19" style="1293" hidden="1" customWidth="1"/>
    <x:col min="31" max="31" width="17.7109375" style="1293" hidden="1" customWidth="1"/>
    <x:col min="32" max="32" width="0" style="1293" hidden="1" customWidth="1"/>
    <x:col min="33" max="33" width="15.140625" style="1293" hidden="1" customWidth="1"/>
    <x:col min="34" max="35" width="16.28515625" style="1293" hidden="1" customWidth="1"/>
    <x:col min="36" max="36" width="16" style="1293" hidden="1" customWidth="1"/>
    <x:col min="37" max="37" width="19" style="1293" hidden="1" customWidth="1"/>
    <x:col min="38" max="38" width="16" style="1293" hidden="1" customWidth="1"/>
    <x:col min="39" max="39" width="16.140625" style="1293" hidden="1" customWidth="1"/>
    <x:col min="40" max="40" width="15" style="1293" hidden="1" customWidth="1"/>
    <x:col min="41" max="41" width="17.42578125" style="1293" hidden="1" customWidth="1"/>
    <x:col min="42" max="42" width="17.28515625" style="1293" hidden="1" customWidth="1"/>
    <x:col min="43" max="43" width="15.5703125" style="1293" hidden="1" customWidth="1"/>
    <x:col min="44" max="44" width="15.140625" style="1293" hidden="1" customWidth="1"/>
    <x:col min="45" max="45" width="16.7109375" style="1293" hidden="1" customWidth="1"/>
    <x:col min="46" max="47" width="0" style="1293" hidden="1" customWidth="1"/>
    <x:col min="48" max="48" width="16.85546875" style="1293" hidden="1" customWidth="1"/>
    <x:col min="49" max="109" width="0" style="1293" hidden="1" customWidth="1"/>
    <x:col min="110" max="16384" width="11.42578125" style="1293" customWidth="0"/>
  </x:cols>
  <x:sheetData>
    <x:row r="1" ht="61.150001525878906" customHeight="1">
      <x:c r="A1" s="4047"/>
      <x:c r="B1" s="4047"/>
      <x:c r="C1" s="4047"/>
      <x:c r="D1" s="4047"/>
      <x:c r="E1" s="4047"/>
      <x:c r="F1" s="4047"/>
      <x:c r="G1" s="4047"/>
      <x:c r="H1" s="4047"/>
      <x:c r="I1" s="4047"/>
      <x:c r="J1" s="4047"/>
      <x:c r="K1" s="4047"/>
      <x:c r="L1" s="4047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/>
      <x:c r="CV1"/>
      <x:c r="CW1"/>
      <x:c r="CX1"/>
      <x:c r="CY1"/>
      <x:c r="CZ1"/>
      <x:c r="DA1"/>
      <x:c r="DB1"/>
      <x:c r="DC1"/>
      <x:c r="DD1"/>
      <x:c r="DE1"/>
    </x:row>
    <x:row r="2" ht="21" customHeight="1">
      <x:c r="A2" s="4076" t="str">
        <x:v>SLOPS RECORD</x:v>
      </x:c>
      <x:c r="B2" s="4076"/>
      <x:c r="C2" s="4076"/>
      <x:c r="D2" s="4076"/>
      <x:c r="E2" s="4076"/>
      <x:c r="F2" s="4076"/>
      <x:c r="G2" s="4076"/>
      <x:c r="H2" s="4076"/>
      <x:c r="I2" s="4076"/>
      <x:c r="J2" s="4053"/>
      <x:c r="K2" s="4053"/>
      <x:c r="L2" s="4053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/>
    </x:row>
    <x:row r="3" ht="7.5" customHeight="1">
      <x:c r="A3" s="4232"/>
      <x:c r="B3" s="4232"/>
      <x:c r="C3" s="4232"/>
      <x:c r="D3" s="4232"/>
      <x:c r="E3" s="4232"/>
      <x:c r="F3" s="4232"/>
      <x:c r="G3" s="4232"/>
      <x:c r="H3" s="4232"/>
      <x:c r="I3" s="4232"/>
      <x:c r="J3" s="4029"/>
      <x:c r="K3" s="4029"/>
      <x:c r="L3" s="4029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/>
    </x:row>
    <x:row r="4" ht="15.949999809265137" customHeight="1">
      <x:c r="A4" s="4233" t="str">
        <x:v>VESSEL      </x:v>
      </x:c>
      <x:c r="B4" s="4233" t="str">
        <x:v>:</x:v>
      </x:c>
      <x:c r="C4" s="4234" t="n">
        <x:v>0</x:v>
      </x:c>
      <x:c r="D4" s="4234"/>
      <x:c r="E4" s="4235"/>
      <x:c r="F4" s="4236" t="str">
        <x:v>VOYAGE    </x:v>
      </x:c>
      <x:c r="G4" s="4237" t="n">
        <x:v>0</x:v>
      </x:c>
      <x:c r="H4" s="4234"/>
      <x:c r="I4" s="4234"/>
      <x:c r="J4" s="4029"/>
      <x:c r="K4" s="4029"/>
      <x:c r="L4" s="4029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  <x:c r="CU4"/>
      <x:c r="CV4"/>
      <x:c r="CW4"/>
      <x:c r="CX4"/>
      <x:c r="CY4"/>
      <x:c r="CZ4"/>
      <x:c r="DA4"/>
      <x:c r="DB4"/>
      <x:c r="DC4"/>
      <x:c r="DD4"/>
      <x:c r="DE4"/>
    </x:row>
    <x:row r="5" ht="15.949999809265137" customHeight="1">
      <x:c r="A5" s="4233" t="str">
        <x:v>TERMINAL</x:v>
      </x:c>
      <x:c r="B5" s="4233" t="str">
        <x:v>:</x:v>
      </x:c>
      <x:c r="C5" s="4234" t="n">
        <x:v>0</x:v>
      </x:c>
      <x:c r="D5" s="4234"/>
      <x:c r="E5" s="4235"/>
      <x:c r="F5" s="4236" t="str">
        <x:v>DATE</x:v>
      </x:c>
      <x:c r="G5" s="4070" t="n">
        <x:v>0</x:v>
      </x:c>
      <x:c r="H5" s="4070"/>
      <x:c r="I5" s="4070"/>
      <x:c r="J5" s="4029"/>
      <x:c r="K5" s="4029"/>
      <x:c r="L5" s="4029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  <x:c r="CL5"/>
      <x:c r="CM5"/>
      <x:c r="CN5"/>
      <x:c r="CO5"/>
      <x:c r="CP5"/>
      <x:c r="CQ5"/>
      <x:c r="CR5"/>
      <x:c r="CS5"/>
      <x:c r="CT5"/>
      <x:c r="CU5"/>
      <x:c r="CV5"/>
      <x:c r="CW5"/>
      <x:c r="CX5"/>
      <x:c r="CY5"/>
      <x:c r="CZ5"/>
      <x:c r="DA5"/>
      <x:c r="DB5"/>
      <x:c r="DC5"/>
      <x:c r="DD5"/>
      <x:c r="DE5"/>
    </x:row>
    <x:row r="6" ht="15.949999809265137" customHeight="1">
      <x:c r="A6" s="4233" t="str">
        <x:v>PORT         </x:v>
      </x:c>
      <x:c r="B6" s="4233" t="str">
        <x:v>:</x:v>
      </x:c>
      <x:c r="C6" s="4234" t="n">
        <x:v>0</x:v>
      </x:c>
      <x:c r="D6" s="4234"/>
      <x:c r="E6" s="4235"/>
      <x:c r="F6" s="4236" t="str">
        <x:v>YOUR REF.</x:v>
      </x:c>
      <x:c r="G6" s="4238" t="str">
        <x:v> &amp; </x:v>
      </x:c>
      <x:c r="H6" s="4234"/>
      <x:c r="I6" s="4234"/>
      <x:c r="J6" s="4029"/>
      <x:c r="K6" s="4029"/>
      <x:c r="L6" s="4029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  <x:c r="CM6"/>
      <x:c r="CN6"/>
      <x:c r="CO6"/>
      <x:c r="CP6"/>
      <x:c r="CQ6"/>
      <x:c r="CR6"/>
      <x:c r="CS6"/>
      <x:c r="CT6"/>
      <x:c r="CU6"/>
      <x:c r="CV6"/>
      <x:c r="CW6"/>
      <x:c r="CX6"/>
      <x:c r="CY6"/>
      <x:c r="CZ6"/>
      <x:c r="DA6"/>
      <x:c r="DB6"/>
      <x:c r="DC6"/>
      <x:c r="DD6"/>
      <x:c r="DE6"/>
    </x:row>
    <x:row r="7" ht="15.949999809265137" customHeight="1">
      <x:c r="A7" s="2456" t="str">
        <x:v>PRODUCT * </x:v>
      </x:c>
      <x:c r="B7" s="2456" t="str">
        <x:v>:</x:v>
      </x:c>
      <x:c r="C7" s="3393" t="str">
        <x:v> - </x:v>
      </x:c>
      <x:c r="D7" s="3393"/>
      <x:c r="E7" s="3393"/>
      <x:c r="F7" s="2458" t="str">
        <x:v>ACI REF.</x:v>
      </x:c>
      <x:c r="G7" s="3393" t="n">
        <x:v>0</x:v>
      </x:c>
      <x:c r="H7" s="3393"/>
      <x:c r="I7" s="3393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  <x:c r="CU7"/>
      <x:c r="CV7"/>
      <x:c r="CW7"/>
      <x:c r="CX7"/>
      <x:c r="CY7"/>
      <x:c r="CZ7"/>
      <x:c r="DA7"/>
      <x:c r="DB7"/>
      <x:c r="DC7"/>
      <x:c r="DD7"/>
      <x:c r="DE7"/>
    </x:row>
    <x:row r="8" ht="6" customHeight="1">
      <x:c r="A8" s="1296"/>
      <x:c r="B8" s="1296"/>
      <x:c r="C8" s="1296"/>
      <x:c r="D8" s="1297"/>
      <x:c r="E8" s="1297"/>
      <x:c r="F8" s="1297"/>
      <x:c r="G8" s="1298"/>
      <x:c r="H8" s="1298"/>
      <x:c r="I8" s="129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  <x:c r="CM8"/>
      <x:c r="CN8"/>
      <x:c r="CO8"/>
      <x:c r="CP8"/>
      <x:c r="CQ8"/>
      <x:c r="CR8"/>
      <x:c r="CS8"/>
      <x:c r="CT8"/>
      <x:c r="CU8"/>
      <x:c r="CV8"/>
      <x:c r="CW8"/>
      <x:c r="CX8"/>
      <x:c r="CY8"/>
      <x:c r="CZ8"/>
      <x:c r="DA8"/>
      <x:c r="DB8"/>
      <x:c r="DC8"/>
      <x:c r="DD8"/>
      <x:c r="DE8"/>
    </x:row>
    <x:row r="9" ht="15.75" customHeight="1">
      <x:c r="A9" s="3402"/>
      <x:c r="B9" s="3403"/>
      <x:c r="C9" s="3404" t="str">
        <x:v>BEFORE DISCHARGE</x:v>
      </x:c>
      <x:c r="D9" s="3405"/>
      <x:c r="E9" s="3406"/>
      <x:c r="F9" s="3407" t="str">
        <x:v>ARFTER DISCHARGE</x:v>
      </x:c>
      <x:c r="G9" s="3408"/>
      <x:c r="H9" s="3408"/>
      <x:c r="I9" s="3409"/>
      <x:c r="J9" s="1299"/>
      <x:c r="K9" s="1299"/>
      <x:c r="L9" s="1299"/>
      <x:c r="M9" s="1299"/>
      <x:c r="N9" s="1299"/>
      <x:c r="O9" s="2083"/>
      <x:c r="P9" s="2083"/>
      <x:c r="Q9" s="1210" t="str">
        <x:v>#VALUE!</x:v>
      </x:c>
      <x:c r="R9" s="149" t="str">
        <x:v>PRODUCT</x:v>
      </x:c>
      <x:c r="S9" s="149" t="str">
        <x:v>DENSITY</x:v>
      </x:c>
      <x:c r="T9" s="149" t="str">
        <x:v>TEMP º C</x:v>
      </x:c>
      <x:c r="U9" s="149"/>
      <x:c r="V9" s="149" t="str">
        <x:v>At</x:v>
      </x:c>
      <x:c r="W9" s="149"/>
      <x:c r="X9" s="149"/>
      <x:c r="Y9" s="149"/>
      <x:c r="Z9" s="149"/>
      <x:c r="AA9" s="149"/>
      <x:c r="AB9" s="149" t="str">
        <x:v>P*</x:v>
      </x:c>
      <x:c r="AC9" s="149" t="str">
        <x:v>a60</x:v>
      </x:c>
      <x:c r="AD9" s="149" t="str">
        <x:v>At</x:v>
      </x:c>
      <x:c r="AE9" s="149"/>
      <x:c r="AF9" s="149" t="str">
        <x:v>Comp. Factor</x:v>
      </x:c>
      <x:c r="AG9" s="149"/>
      <x:c r="AH9" s="149" t="str">
        <x:v>VCF</x:v>
      </x:c>
      <x:c r="AI9" s="149" t="str">
        <x:v>DENSITY</x:v>
      </x:c>
      <x:c r="AJ9" s="149" t="str">
        <x:v>Delta</x:v>
      </x:c>
      <x:c r="AK9" s="149"/>
      <x:c r="AL9" s="149"/>
      <x:c r="AM9" s="149"/>
      <x:c r="AN9" s="149"/>
      <x:c r="AO9" s="149" t="str">
        <x:v>Delta</x:v>
      </x:c>
      <x:c r="AP9" s="149" t="str">
        <x:v>Rho 60</x:v>
      </x:c>
      <x:c r="AQ9" s="149"/>
      <x:c r="AR9" s="149"/>
      <x:c r="AS9" s="149"/>
      <x:c r="AT9" s="149"/>
      <x:c r="AU9" s="149"/>
      <x:c r="AV9" s="149"/>
      <x:c r="AW9" s="149" t="str">
        <x:v>P*</x:v>
      </x:c>
      <x:c r="AX9" s="149" t="str">
        <x:v>a60</x:v>
      </x:c>
      <x:c r="AY9" s="149" t="str">
        <x:v>At</x:v>
      </x:c>
      <x:c r="AZ9" s="149"/>
      <x:c r="BA9" s="149" t="str">
        <x:v>Comp. Factor</x:v>
      </x:c>
      <x:c r="BB9" s="149"/>
      <x:c r="BC9" s="149"/>
      <x:c r="BD9" s="149" t="str">
        <x:v>DENSITY</x:v>
      </x:c>
      <x:c r="BE9" s="149" t="str">
        <x:v>Delta</x:v>
      </x:c>
      <x:c r="BF9" s="149"/>
      <x:c r="BG9" s="149"/>
      <x:c r="BH9" s="149"/>
      <x:c r="BI9" s="149"/>
      <x:c r="BJ9" s="149" t="str">
        <x:v>Delta</x:v>
      </x:c>
      <x:c r="BK9" s="149"/>
      <x:c r="BL9" s="149"/>
      <x:c r="BM9" s="149"/>
      <x:c r="BN9" s="149"/>
      <x:c r="BO9" s="149"/>
      <x:c r="BP9" s="149"/>
      <x:c r="BQ9" s="149"/>
      <x:c r="BR9" s="149" t="str">
        <x:v>P*</x:v>
      </x:c>
      <x:c r="BS9" s="149" t="str">
        <x:v>a60</x:v>
      </x:c>
      <x:c r="BT9" s="149" t="str">
        <x:v>At</x:v>
      </x:c>
      <x:c r="BU9" s="149"/>
      <x:c r="BV9" s="149" t="str">
        <x:v>Comp. Factor</x:v>
      </x:c>
      <x:c r="BW9" s="149"/>
      <x:c r="BX9" s="149"/>
      <x:c r="BY9" s="149" t="str">
        <x:v>DENSITY</x:v>
      </x:c>
      <x:c r="BZ9" s="149" t="str">
        <x:v>Delta</x:v>
      </x:c>
      <x:c r="CA9" s="149"/>
      <x:c r="CB9" s="149"/>
      <x:c r="CC9" s="149"/>
      <x:c r="CD9" s="149"/>
      <x:c r="CE9" s="149" t="str">
        <x:v>Delta</x:v>
      </x:c>
      <x:c r="CF9" s="149" t="str">
        <x:v>P*</x:v>
      </x:c>
      <x:c r="CG9" s="149"/>
      <x:c r="CH9" s="149" t="str">
        <x:v>a60</x:v>
      </x:c>
      <x:c r="CI9" s="149" t="str">
        <x:v>Delta t</x:v>
      </x:c>
      <x:c r="CJ9" s="149"/>
      <x:c r="CK9" s="149" t="str">
        <x:v>Comp. Factor</x:v>
      </x:c>
      <x:c r="CL9" s="149"/>
      <x:c r="CM9" s="149"/>
      <x:c r="CN9" s="149"/>
      <x:c r="CO9" s="149"/>
      <x:c r="CP9" s="149"/>
      <x:c r="CQ9" s="149"/>
      <x:c r="CR9" s="149"/>
      <x:c r="CS9" s="2084"/>
      <x:c r="CT9" s="2084"/>
      <x:c r="CU9" s="2085"/>
      <x:c r="CV9" s="2085"/>
      <x:c r="CW9" s="2085"/>
      <x:c r="CX9" s="2085"/>
      <x:c r="CY9" s="2085"/>
      <x:c r="CZ9" s="2084"/>
      <x:c r="DA9" s="2084"/>
      <x:c r="DB9" s="2084"/>
      <x:c r="DC9" s="2084"/>
      <x:c r="DD9" s="2082"/>
      <x:c r="DE9" s="2070"/>
      <x:c r="DF9" s="329"/>
      <x:c r="DG9" s="1299"/>
      <x:c r="DH9" s="1299"/>
      <x:c r="DI9" s="1299"/>
      <x:c r="DJ9" s="1299"/>
      <x:c r="DK9" s="1299"/>
      <x:c r="DL9" s="1299"/>
      <x:c r="DM9" s="1299"/>
      <x:c r="DN9" s="1299"/>
      <x:c r="DO9" s="1299"/>
      <x:c r="DP9" s="1299"/>
      <x:c r="DQ9" s="1299"/>
      <x:c r="DR9" s="1299"/>
      <x:c r="DS9" s="1299"/>
      <x:c r="DT9" s="1299"/>
      <x:c r="DU9" s="1299"/>
      <x:c r="DV9" s="1299"/>
      <x:c r="DW9" s="1299"/>
      <x:c r="DX9" s="1299"/>
      <x:c r="DY9" s="1299"/>
      <x:c r="DZ9" s="1299"/>
      <x:c r="EA9" s="1299"/>
      <x:c r="EB9" s="1299"/>
      <x:c r="EC9" s="1299"/>
      <x:c r="ED9" s="1299"/>
      <x:c r="EE9" s="1299"/>
      <x:c r="EF9" s="1299"/>
      <x:c r="EG9" s="1299"/>
      <x:c r="EH9" s="1299"/>
      <x:c r="EI9" s="1299"/>
      <x:c r="EJ9" s="1299"/>
      <x:c r="EK9" s="1299"/>
      <x:c r="EL9" s="1299"/>
      <x:c r="EM9" s="1299"/>
      <x:c r="EN9" s="1299"/>
      <x:c r="EO9" s="1299"/>
      <x:c r="EP9" s="1299"/>
      <x:c r="EQ9" s="1299"/>
      <x:c r="ER9" s="1299"/>
      <x:c r="ES9" s="1299"/>
      <x:c r="ET9" s="1299"/>
      <x:c r="EU9" s="1299"/>
      <x:c r="EV9" s="1299"/>
      <x:c r="EW9" s="1299"/>
      <x:c r="EX9" s="1299"/>
      <x:c r="EY9" s="1299"/>
      <x:c r="EZ9" s="1299"/>
      <x:c r="FA9" s="1299"/>
      <x:c r="FB9" s="1299"/>
      <x:c r="FC9" s="1299"/>
      <x:c r="FD9" s="1299"/>
      <x:c r="FE9" s="1299"/>
      <x:c r="FF9" s="1299"/>
      <x:c r="FG9" s="1299"/>
      <x:c r="FH9" s="1299"/>
      <x:c r="FI9" s="1299"/>
      <x:c r="FJ9" s="1299"/>
      <x:c r="FK9" s="1299"/>
      <x:c r="FL9" s="1299"/>
      <x:c r="FM9" s="1299"/>
      <x:c r="FN9" s="1299"/>
      <x:c r="FO9" s="1299"/>
      <x:c r="FP9" s="1299"/>
      <x:c r="FQ9" s="1299"/>
      <x:c r="FR9" s="1299"/>
      <x:c r="FS9" s="1299"/>
      <x:c r="FT9" s="1299"/>
      <x:c r="FU9" s="1299"/>
      <x:c r="FV9" s="1299"/>
      <x:c r="FW9" s="1299"/>
      <x:c r="FX9" s="1299"/>
      <x:c r="FY9" s="1299"/>
      <x:c r="FZ9" s="1299"/>
      <x:c r="GA9" s="1299"/>
      <x:c r="GB9" s="1299"/>
      <x:c r="GC9" s="1299"/>
      <x:c r="GD9" s="1299"/>
      <x:c r="GE9" s="1299"/>
      <x:c r="GF9" s="1299"/>
      <x:c r="GG9" s="1299"/>
      <x:c r="GH9" s="1299"/>
      <x:c r="GI9" s="1299"/>
      <x:c r="GJ9" s="1299"/>
      <x:c r="GK9" s="1299"/>
      <x:c r="GL9" s="1299"/>
      <x:c r="GM9" s="1299"/>
      <x:c r="GN9" s="1299"/>
      <x:c r="GO9" s="1299"/>
      <x:c r="GP9" s="1299"/>
      <x:c r="GQ9" s="1299"/>
      <x:c r="GR9" s="1299"/>
      <x:c r="GS9" s="1299"/>
      <x:c r="GT9" s="1299"/>
      <x:c r="GU9" s="1299"/>
      <x:c r="GV9" s="1299"/>
      <x:c r="GW9" s="1299"/>
      <x:c r="GX9" s="1299"/>
      <x:c r="GY9" s="1299"/>
      <x:c r="GZ9" s="1299"/>
      <x:c r="HA9" s="1299"/>
      <x:c r="HB9" s="1299"/>
      <x:c r="HC9" s="1299"/>
      <x:c r="HD9" s="1299"/>
      <x:c r="HE9" s="1299"/>
      <x:c r="HF9" s="1299"/>
      <x:c r="HG9" s="1299"/>
      <x:c r="HH9" s="1299"/>
      <x:c r="HI9" s="1299"/>
      <x:c r="HJ9" s="1299"/>
      <x:c r="HK9" s="1299"/>
      <x:c r="HL9" s="1299"/>
      <x:c r="HM9" s="1299"/>
      <x:c r="HN9" s="1299"/>
      <x:c r="HO9" s="1299"/>
      <x:c r="HP9" s="1299"/>
      <x:c r="HQ9" s="1299"/>
      <x:c r="HR9" s="1299"/>
      <x:c r="HS9" s="1299"/>
      <x:c r="HT9" s="1299"/>
      <x:c r="HU9" s="1299"/>
      <x:c r="HV9" s="1299"/>
      <x:c r="HW9" s="1299"/>
      <x:c r="HX9" s="1299"/>
      <x:c r="HY9" s="1299"/>
      <x:c r="HZ9" s="1299"/>
      <x:c r="IA9" s="1299"/>
      <x:c r="IB9" s="1299"/>
      <x:c r="IC9" s="1299"/>
      <x:c r="ID9" s="1299"/>
      <x:c r="IE9" s="1299"/>
      <x:c r="IF9" s="1299"/>
      <x:c r="IG9" s="1299"/>
      <x:c r="IH9" s="1299"/>
      <x:c r="II9" s="1299"/>
      <x:c r="IJ9" s="1299"/>
      <x:c r="IK9" s="1299"/>
      <x:c r="IL9" s="1299"/>
      <x:c r="IM9" s="1299"/>
      <x:c r="IN9" s="1299"/>
      <x:c r="IO9" s="1299"/>
      <x:c r="IP9" s="1299"/>
      <x:c r="IQ9" s="1299"/>
      <x:c r="IR9" s="1299"/>
      <x:c r="IS9" s="1299"/>
      <x:c r="IT9" s="1299"/>
      <x:c r="IU9" s="1299"/>
      <x:c r="IV9" s="1299"/>
    </x:row>
    <x:row r="10" ht="15.75">
      <x:c r="A10" s="3399" t="str">
        <x:v>TANK No.</x:v>
      </x:c>
      <x:c r="B10" s="3400"/>
      <x:c r="C10" s="1101" t="str">
        <x:v>SLOP (P )</x:v>
      </x:c>
      <x:c r="D10" s="1101" t="str">
        <x:v>SLOP (S)</x:v>
      </x:c>
      <x:c r="E10" s="1101" t="str">
        <x:v>ROT</x:v>
      </x:c>
      <x:c r="F10" s="3401" t="str">
        <x:v>SLOP (P )</x:v>
      </x:c>
      <x:c r="G10" s="3401"/>
      <x:c r="H10" s="1101" t="str">
        <x:v>SLOP (S)</x:v>
      </x:c>
      <x:c r="I10" s="1101" t="str">
        <x:v>ROT</x:v>
      </x:c>
      <x:c r="J10" s="1299"/>
      <x:c r="K10" s="1299"/>
      <x:c r="L10" s="1299"/>
      <x:c r="M10" s="1299"/>
      <x:c r="N10" s="1299"/>
      <x:c r="O10" s="2083"/>
      <x:c r="P10" s="2083"/>
      <x:c r="Q10" s="1300" t="str">
        <x:v>PRESSURE</x:v>
      </x:c>
      <x:c r="R10" s="149"/>
      <x:c r="S10" s="149" t="str">
        <x:v>TO 15</x:v>
      </x:c>
      <x:c r="T10" s="149" t="str">
        <x:v>tc 90</x:v>
      </x:c>
      <x:c r="U10" s="149" t="str">
        <x:v>t</x:v>
      </x:c>
      <x:c r="V10" s="149" t="str">
        <x:v>t*</x:v>
      </x:c>
      <x:c r="W10" s="149" t="str">
        <x:v>K0</x:v>
      </x:c>
      <x:c r="X10" s="149" t="str">
        <x:v>k1</x:v>
      </x:c>
      <x:c r="Y10" s="149" t="str">
        <x:v>k2</x:v>
      </x:c>
      <x:c r="Z10" s="149" t="str">
        <x:v>A</x:v>
      </x:c>
      <x:c r="AA10" s="149" t="str">
        <x:v>B</x:v>
      </x:c>
      <x:c r="AB10" s="149" t="str">
        <x:v>Rho 60 *</x:v>
      </x:c>
      <x:c r="AC10" s="149" t="str">
        <x:v>Thermal Exp</x:v>
      </x:c>
      <x:c r="AD10" s="149" t="str">
        <x:v>Delta t</x:v>
      </x:c>
      <x:c r="AE10" s="149" t="str">
        <x:v>CTL</x:v>
      </x:c>
      <x:c r="AF10" s="149" t="str">
        <x:v>Fp</x:v>
      </x:c>
      <x:c r="AG10" s="149" t="str">
        <x:v>CPL</x:v>
      </x:c>
      <x:c r="AH10" s="149" t="str">
        <x:v>CTPL</x:v>
      </x:c>
      <x:c r="AI10" s="149" t="str">
        <x:v>at T &amp; P</x:v>
      </x:c>
      <x:c r="AJ10" s="149" t="str">
        <x:v>Rho 60 (m)</x:v>
      </x:c>
      <x:c r="AK10" s="149" t="str">
        <x:v>Da</x:v>
      </x:c>
      <x:c r="AL10" s="149" t="str">
        <x:v>E</x:v>
      </x:c>
      <x:c r="AM10" s="149" t="str">
        <x:v>Dt</x:v>
      </x:c>
      <x:c r="AN10" s="149" t="str">
        <x:v>Dp</x:v>
      </x:c>
      <x:c r="AO10" s="149" t="str">
        <x:v>Rho 60 (m)</x:v>
      </x:c>
      <x:c r="AP10" s="149" t="str">
        <x:v>m+1</x:v>
      </x:c>
      <x:c r="AQ10" s="149"/>
      <x:c r="AR10" s="149" t="str">
        <x:v>k0</x:v>
      </x:c>
      <x:c r="AS10" s="149" t="str">
        <x:v>k1</x:v>
      </x:c>
      <x:c r="AT10" s="149" t="str">
        <x:v>k2</x:v>
      </x:c>
      <x:c r="AU10" s="149" t="str">
        <x:v>A</x:v>
      </x:c>
      <x:c r="AV10" s="149" t="str">
        <x:v>B</x:v>
      </x:c>
      <x:c r="AW10" s="149" t="str">
        <x:v>Rho 60 *</x:v>
      </x:c>
      <x:c r="AX10" s="149" t="str">
        <x:v>Thermal Exp</x:v>
      </x:c>
      <x:c r="AY10" s="149" t="str">
        <x:v>Delta t</x:v>
      </x:c>
      <x:c r="AZ10" s="149" t="str">
        <x:v>CTL</x:v>
      </x:c>
      <x:c r="BA10" s="149" t="str">
        <x:v>Fp</x:v>
      </x:c>
      <x:c r="BB10" s="149" t="str">
        <x:v>CPL</x:v>
      </x:c>
      <x:c r="BC10" s="149" t="str">
        <x:v>CTPL</x:v>
      </x:c>
      <x:c r="BD10" s="149" t="str">
        <x:v>at T &amp; P</x:v>
      </x:c>
      <x:c r="BE10" s="149" t="str">
        <x:v>Rho 60 (m)</x:v>
      </x:c>
      <x:c r="BF10" s="149" t="str">
        <x:v>Da</x:v>
      </x:c>
      <x:c r="BG10" s="149" t="str">
        <x:v>E</x:v>
      </x:c>
      <x:c r="BH10" s="149" t="str">
        <x:v>Dt</x:v>
      </x:c>
      <x:c r="BI10" s="149" t="str">
        <x:v>Dp</x:v>
      </x:c>
      <x:c r="BJ10" s="149" t="str">
        <x:v>Rho 60 (m)</x:v>
      </x:c>
      <x:c r="BK10" s="149"/>
      <x:c r="BL10" s="149"/>
      <x:c r="BM10" s="149" t="str">
        <x:v>k0</x:v>
      </x:c>
      <x:c r="BN10" s="149" t="str">
        <x:v>k1</x:v>
      </x:c>
      <x:c r="BO10" s="149" t="str">
        <x:v>k2</x:v>
      </x:c>
      <x:c r="BP10" s="149" t="str">
        <x:v>A</x:v>
      </x:c>
      <x:c r="BQ10" s="149" t="str">
        <x:v>B</x:v>
      </x:c>
      <x:c r="BR10" s="149" t="str">
        <x:v>Rho 60 *</x:v>
      </x:c>
      <x:c r="BS10" s="149" t="str">
        <x:v>Thermal Exp</x:v>
      </x:c>
      <x:c r="BT10" s="149" t="str">
        <x:v>Delta t</x:v>
      </x:c>
      <x:c r="BU10" s="149" t="str">
        <x:v>CTL</x:v>
      </x:c>
      <x:c r="BV10" s="149" t="str">
        <x:v>Fp</x:v>
      </x:c>
      <x:c r="BW10" s="149" t="str">
        <x:v>CPL</x:v>
      </x:c>
      <x:c r="BX10" s="149" t="str">
        <x:v>CTPL</x:v>
      </x:c>
      <x:c r="BY10" s="149" t="str">
        <x:v>at T &amp; P</x:v>
      </x:c>
      <x:c r="BZ10" s="149" t="str">
        <x:v>Rho 60 (m)</x:v>
      </x:c>
      <x:c r="CA10" s="149" t="str">
        <x:v>Da</x:v>
      </x:c>
      <x:c r="CB10" s="149" t="str">
        <x:v>E</x:v>
      </x:c>
      <x:c r="CC10" s="149" t="str">
        <x:v>Dt</x:v>
      </x:c>
      <x:c r="CD10" s="149" t="str">
        <x:v>Dp</x:v>
      </x:c>
      <x:c r="CE10" s="149" t="str">
        <x:v>Rho 60 (m)</x:v>
      </x:c>
      <x:c r="CF10" s="149" t="str">
        <x:v>Rho 60 *</x:v>
      </x:c>
      <x:c r="CG10" s="149" t="str">
        <x:v>CTL</x:v>
      </x:c>
      <x:c r="CH10" s="149" t="str">
        <x:v>Thermal Exp</x:v>
      </x:c>
      <x:c r="CI10" s="149" t="str">
        <x:v>Obs. Temp</x:v>
      </x:c>
      <x:c r="CJ10" s="149" t="str">
        <x:v>CTL</x:v>
      </x:c>
      <x:c r="CK10" s="149" t="str">
        <x:v>Fp</x:v>
      </x:c>
      <x:c r="CL10" s="149" t="str">
        <x:v>CPL</x:v>
      </x:c>
      <x:c r="CM10" s="149" t="str">
        <x:v>CTPL *</x:v>
      </x:c>
      <x:c r="CN10" s="149" t="str">
        <x:v>CTL</x:v>
      </x:c>
      <x:c r="CO10" s="149" t="str">
        <x:v>CTPL</x:v>
      </x:c>
      <x:c r="CP10" s="1210"/>
      <x:c r="CQ10" s="1210"/>
      <x:c r="CR10" s="149"/>
      <x:c r="CS10" s="144"/>
      <x:c r="CT10" s="144"/>
      <x:c r="CU10" s="2087"/>
      <x:c r="CV10" s="2087"/>
      <x:c r="CW10" s="2088"/>
      <x:c r="CX10" s="2089"/>
      <x:c r="CY10" s="2087" t="str">
        <x:v>RHO</x:v>
      </x:c>
      <x:c r="CZ10" s="2087" t="str">
        <x:v>K0</x:v>
      </x:c>
      <x:c r="DA10" s="2090" t="str">
        <x:v>K1</x:v>
      </x:c>
      <x:c r="DB10" s="2091" t="str">
        <x:v>A1</x:v>
      </x:c>
      <x:c r="DC10" s="2091" t="str">
        <x:v>A2</x:v>
      </x:c>
      <x:c r="DD10" s="2092" t="str">
        <x:v>ALPHA</x:v>
      </x:c>
      <x:c r="DE10" s="2093" t="str">
        <x:v>VCF</x:v>
      </x:c>
      <x:c r="DF10" s="329"/>
      <x:c r="DG10" s="1299"/>
      <x:c r="DH10" s="1299"/>
      <x:c r="DI10" s="1299"/>
      <x:c r="DJ10" s="1299"/>
      <x:c r="DK10" s="1299"/>
      <x:c r="DL10" s="1299"/>
      <x:c r="DM10" s="1299"/>
      <x:c r="DN10" s="1299"/>
      <x:c r="DO10" s="1299"/>
      <x:c r="DP10" s="1299"/>
      <x:c r="DQ10" s="1299"/>
      <x:c r="DR10" s="1299"/>
      <x:c r="DS10" s="1299"/>
      <x:c r="DT10" s="1299"/>
      <x:c r="DU10" s="1299"/>
      <x:c r="DV10" s="1299"/>
      <x:c r="DW10" s="1299"/>
      <x:c r="DX10" s="1299"/>
      <x:c r="DY10" s="1299"/>
      <x:c r="DZ10" s="1299"/>
      <x:c r="EA10" s="1299"/>
      <x:c r="EB10" s="1299"/>
      <x:c r="EC10" s="1299"/>
      <x:c r="ED10" s="1299"/>
      <x:c r="EE10" s="1299"/>
      <x:c r="EF10" s="1299"/>
      <x:c r="EG10" s="1299"/>
      <x:c r="EH10" s="1299"/>
      <x:c r="EI10" s="1299"/>
      <x:c r="EJ10" s="1299"/>
      <x:c r="EK10" s="1299"/>
      <x:c r="EL10" s="1299"/>
      <x:c r="EM10" s="1299"/>
      <x:c r="EN10" s="1299"/>
      <x:c r="EO10" s="1299"/>
      <x:c r="EP10" s="1299"/>
      <x:c r="EQ10" s="1299"/>
      <x:c r="ER10" s="1299"/>
      <x:c r="ES10" s="1299"/>
      <x:c r="ET10" s="1299"/>
      <x:c r="EU10" s="1299"/>
      <x:c r="EV10" s="1299"/>
      <x:c r="EW10" s="1299"/>
      <x:c r="EX10" s="1299"/>
      <x:c r="EY10" s="1299"/>
      <x:c r="EZ10" s="1299"/>
      <x:c r="FA10" s="1299"/>
      <x:c r="FB10" s="1299"/>
      <x:c r="FC10" s="1299"/>
      <x:c r="FD10" s="1299"/>
      <x:c r="FE10" s="1299"/>
      <x:c r="FF10" s="1299"/>
      <x:c r="FG10" s="1299"/>
      <x:c r="FH10" s="1299"/>
      <x:c r="FI10" s="1299"/>
      <x:c r="FJ10" s="1299"/>
      <x:c r="FK10" s="1299"/>
      <x:c r="FL10" s="1299"/>
      <x:c r="FM10" s="1299"/>
      <x:c r="FN10" s="1299"/>
      <x:c r="FO10" s="1299"/>
      <x:c r="FP10" s="1299"/>
      <x:c r="FQ10" s="1299"/>
      <x:c r="FR10" s="1299"/>
      <x:c r="FS10" s="1299"/>
      <x:c r="FT10" s="1299"/>
      <x:c r="FU10" s="1299"/>
      <x:c r="FV10" s="1299"/>
      <x:c r="FW10" s="1299"/>
      <x:c r="FX10" s="1299"/>
      <x:c r="FY10" s="1299"/>
      <x:c r="FZ10" s="1299"/>
      <x:c r="GA10" s="1299"/>
      <x:c r="GB10" s="1299"/>
      <x:c r="GC10" s="1299"/>
      <x:c r="GD10" s="1299"/>
      <x:c r="GE10" s="1299"/>
      <x:c r="GF10" s="1299"/>
      <x:c r="GG10" s="1299"/>
      <x:c r="GH10" s="1299"/>
      <x:c r="GI10" s="1299"/>
      <x:c r="GJ10" s="1299"/>
      <x:c r="GK10" s="1299"/>
      <x:c r="GL10" s="1299"/>
      <x:c r="GM10" s="1299"/>
      <x:c r="GN10" s="1299"/>
      <x:c r="GO10" s="1299"/>
      <x:c r="GP10" s="1299"/>
      <x:c r="GQ10" s="1299"/>
      <x:c r="GR10" s="1299"/>
      <x:c r="GS10" s="1299"/>
      <x:c r="GT10" s="1299"/>
      <x:c r="GU10" s="1299"/>
      <x:c r="GV10" s="1299"/>
      <x:c r="GW10" s="1299"/>
      <x:c r="GX10" s="1299"/>
      <x:c r="GY10" s="1299"/>
      <x:c r="GZ10" s="1299"/>
      <x:c r="HA10" s="1299"/>
      <x:c r="HB10" s="1299"/>
      <x:c r="HC10" s="1299"/>
      <x:c r="HD10" s="1299"/>
      <x:c r="HE10" s="1299"/>
      <x:c r="HF10" s="1299"/>
      <x:c r="HG10" s="1299"/>
      <x:c r="HH10" s="1299"/>
      <x:c r="HI10" s="1299"/>
      <x:c r="HJ10" s="1299"/>
      <x:c r="HK10" s="1299"/>
      <x:c r="HL10" s="1299"/>
      <x:c r="HM10" s="1299"/>
      <x:c r="HN10" s="1299"/>
      <x:c r="HO10" s="1299"/>
      <x:c r="HP10" s="1299"/>
      <x:c r="HQ10" s="1299"/>
      <x:c r="HR10" s="1299"/>
      <x:c r="HS10" s="1299"/>
      <x:c r="HT10" s="1299"/>
      <x:c r="HU10" s="1299"/>
      <x:c r="HV10" s="1299"/>
      <x:c r="HW10" s="1299"/>
      <x:c r="HX10" s="1299"/>
      <x:c r="HY10" s="1299"/>
      <x:c r="HZ10" s="1299"/>
      <x:c r="IA10" s="1299"/>
      <x:c r="IB10" s="1299"/>
      <x:c r="IC10" s="1299"/>
      <x:c r="ID10" s="1299"/>
      <x:c r="IE10" s="1299"/>
      <x:c r="IF10" s="1299"/>
      <x:c r="IG10" s="1299"/>
      <x:c r="IH10" s="1299"/>
      <x:c r="II10" s="1299"/>
      <x:c r="IJ10" s="1299"/>
      <x:c r="IK10" s="1299"/>
      <x:c r="IL10" s="1299"/>
      <x:c r="IM10" s="1299"/>
      <x:c r="IN10" s="1299"/>
      <x:c r="IO10" s="1299"/>
      <x:c r="IP10" s="1299"/>
      <x:c r="IQ10" s="1299"/>
      <x:c r="IR10" s="1299"/>
      <x:c r="IS10" s="1299"/>
      <x:c r="IT10" s="1299"/>
      <x:c r="IU10" s="1299"/>
      <x:c r="IV10" s="1299"/>
    </x:row>
    <x:row r="11" ht="20.100000381469727" customHeight="1">
      <x:c r="A11" s="3410" t="str">
        <x:v>ULLAGE </x:v>
      </x:c>
      <x:c r="B11" s="3410"/>
      <x:c r="C11" s="260" t="str">
        <x:v>See Ullage report</x:v>
      </x:c>
      <x:c r="D11" s="1117" t="str">
        <x:v>See Ullage report</x:v>
      </x:c>
      <x:c r="E11" s="260" t="n">
        <x:v>5.7</x:v>
      </x:c>
      <x:c r="F11" s="3411" t="str">
        <x:v>Drained</x:v>
      </x:c>
      <x:c r="G11" s="3411"/>
      <x:c r="H11" s="260" t="str">
        <x:v>Drained</x:v>
      </x:c>
      <x:c r="I11" s="260" t="n">
        <x:v>5.7</x:v>
      </x:c>
      <x:c r="J11" s="1299"/>
      <x:c r="K11" s="1299"/>
      <x:c r="L11" s="1299"/>
      <x:c r="M11" s="1299"/>
      <x:c r="N11" s="1581" t="n">
        <x:v>0</x:v>
      </x:c>
      <x:c r="O11" s="2105" t="n">
        <x:v>1074.9867984790874</x:v>
      </x:c>
      <x:c r="P11" s="2096" t="n">
        <x:v>0</x:v>
      </x:c>
      <x:c r="Q11" s="149" t="n">
        <x:v>0</x:v>
      </x:c>
      <x:c r="R11" s="1210" t="n">
        <x:v>5</x:v>
      </x:c>
      <x:c r="S11" s="1301" t="n">
        <x:v>0</x:v>
      </x:c>
      <x:c r="T11" s="1302" t="n">
        <x:v>0</x:v>
      </x:c>
      <x:c r="U11" s="149" t="n">
        <x:v>0</x:v>
      </x:c>
      <x:c r="V11" s="149" t="n">
        <x:v>32</x:v>
      </x:c>
      <x:c r="W11" s="149" t="n">
        <x:v>192.4571</x:v>
      </x:c>
      <x:c r="X11" s="149" t="n">
        <x:v>0.2438</x:v>
      </x:c>
      <x:c r="Y11" s="149" t="n">
        <x:v>0</x:v>
      </x:c>
      <x:c r="Z11" s="149" t="str">
        <x:v>#DIV/0!</x:v>
      </x:c>
      <x:c r="AA11" s="149" t="n">
        <x:v>2</x:v>
      </x:c>
      <x:c r="AB11" s="149" t="str">
        <x:v>#VALUE!</x:v>
      </x:c>
      <x:c r="AC11" s="149" t="str">
        <x:v>#VALUE!</x:v>
      </x:c>
      <x:c r="AD11" s="149" t="n">
        <x:v>0</x:v>
      </x:c>
      <x:c r="AE11" s="149" t="str">
        <x:v>#VALUE!</x:v>
      </x:c>
      <x:c r="AF11" s="149" t="str">
        <x:v>#VALUE!</x:v>
      </x:c>
      <x:c r="AG11" s="1303" t="str">
        <x:v>#VALUE!</x:v>
      </x:c>
      <x:c r="AH11" s="149" t="str">
        <x:v>#VALUE!</x:v>
      </x:c>
      <x:c r="AI11" s="149" t="str">
        <x:v>#VALUE!</x:v>
      </x:c>
      <x:c r="AJ11" s="149" t="str">
        <x:v>#VALUE!</x:v>
      </x:c>
      <x:c r="AK11" s="149" t="n">
        <x:v>1.5</x:v>
      </x:c>
      <x:c r="AL11" s="149" t="str">
        <x:v>#VALUE!</x:v>
      </x:c>
      <x:c r="AM11" s="149" t="str">
        <x:v>#VALUE!</x:v>
      </x:c>
      <x:c r="AN11" s="149" t="str">
        <x:v>#VALUE!</x:v>
      </x:c>
      <x:c r="AO11" s="149" t="str">
        <x:v>#VALUE!</x:v>
      </x:c>
      <x:c r="AP11" s="149" t="str">
        <x:v>#VALUE!</x:v>
      </x:c>
      <x:c r="AQ11" s="1210" t="str">
        <x:v>#VALUE!</x:v>
      </x:c>
      <x:c r="AR11" s="149" t="str">
        <x:v>#N/A</x:v>
      </x:c>
      <x:c r="AS11" s="149" t="str">
        <x:v>#N/A</x:v>
      </x:c>
      <x:c r="AT11" s="149" t="str">
        <x:v>#N/A</x:v>
      </x:c>
      <x:c r="AU11" s="149" t="str">
        <x:v>#N/A</x:v>
      </x:c>
      <x:c r="AV11" s="149" t="str">
        <x:v>#N/A</x:v>
      </x:c>
      <x:c r="AW11" s="149" t="str">
        <x:v>#VALUE!</x:v>
      </x:c>
      <x:c r="AX11" s="149" t="str">
        <x:v>#VALUE!</x:v>
      </x:c>
      <x:c r="AY11" s="149" t="n">
        <x:v>0</x:v>
      </x:c>
      <x:c r="AZ11" s="149" t="str">
        <x:v>#VALUE!</x:v>
      </x:c>
      <x:c r="BA11" s="149" t="str">
        <x:v>#VALUE!</x:v>
      </x:c>
      <x:c r="BB11" s="149" t="str">
        <x:v>#VALUE!</x:v>
      </x:c>
      <x:c r="BC11" s="149" t="str">
        <x:v>#VALUE!</x:v>
      </x:c>
      <x:c r="BD11" s="149" t="str">
        <x:v>#VALUE!</x:v>
      </x:c>
      <x:c r="BE11" s="149" t="str">
        <x:v>#VALUE!</x:v>
      </x:c>
      <x:c r="BF11" s="149" t="n">
        <x:v>1.5</x:v>
      </x:c>
      <x:c r="BG11" s="149" t="str">
        <x:v>#VALUE!</x:v>
      </x:c>
      <x:c r="BH11" s="149" t="str">
        <x:v>#VALUE!</x:v>
      </x:c>
      <x:c r="BI11" s="149" t="str">
        <x:v>#VALUE!</x:v>
      </x:c>
      <x:c r="BJ11" s="149" t="str">
        <x:v>#VALUE!</x:v>
      </x:c>
      <x:c r="BK11" s="149" t="str">
        <x:v>#VALUE!</x:v>
      </x:c>
      <x:c r="BL11" s="1210" t="str">
        <x:v>#VALUE!</x:v>
      </x:c>
      <x:c r="BM11" s="149" t="str">
        <x:v>#N/A</x:v>
      </x:c>
      <x:c r="BN11" s="149" t="str">
        <x:v>#N/A</x:v>
      </x:c>
      <x:c r="BO11" s="149" t="str">
        <x:v>#N/A</x:v>
      </x:c>
      <x:c r="BP11" s="149" t="str">
        <x:v>#N/A</x:v>
      </x:c>
      <x:c r="BQ11" s="149" t="str">
        <x:v>#N/A</x:v>
      </x:c>
      <x:c r="BR11" s="149" t="str">
        <x:v>#VALUE!</x:v>
      </x:c>
      <x:c r="BS11" s="149" t="str">
        <x:v>#VALUE!</x:v>
      </x:c>
      <x:c r="BT11" s="149" t="n">
        <x:v>0</x:v>
      </x:c>
      <x:c r="BU11" s="149" t="str">
        <x:v>#VALUE!</x:v>
      </x:c>
      <x:c r="BV11" s="149" t="str">
        <x:v>#VALUE!</x:v>
      </x:c>
      <x:c r="BW11" s="149" t="str">
        <x:v>#VALUE!</x:v>
      </x:c>
      <x:c r="BX11" s="149" t="str">
        <x:v>#VALUE!</x:v>
      </x:c>
      <x:c r="BY11" s="149" t="str">
        <x:v>#VALUE!</x:v>
      </x:c>
      <x:c r="BZ11" s="149" t="str">
        <x:v>#VALUE!</x:v>
      </x:c>
      <x:c r="CA11" s="149" t="n">
        <x:v>1.5</x:v>
      </x:c>
      <x:c r="CB11" s="149" t="str">
        <x:v>#VALUE!</x:v>
      </x:c>
      <x:c r="CC11" s="149" t="str">
        <x:v>#VALUE!</x:v>
      </x:c>
      <x:c r="CD11" s="149" t="str">
        <x:v>#VALUE!</x:v>
      </x:c>
      <x:c r="CE11" s="149" t="str">
        <x:v>#VALUE!</x:v>
      </x:c>
      <x:c r="CF11" s="149" t="str">
        <x:v>#VALUE!</x:v>
      </x:c>
      <x:c r="CG11" s="149" t="str">
        <x:v>#VALUE!</x:v>
      </x:c>
      <x:c r="CH11" s="149" t="str">
        <x:v>#VALUE!</x:v>
      </x:c>
      <x:c r="CI11" s="149" t="n">
        <x:v>32</x:v>
      </x:c>
      <x:c r="CJ11" s="149" t="str">
        <x:v>#VALUE!</x:v>
      </x:c>
      <x:c r="CK11" s="149" t="str">
        <x:v>#VALUE!</x:v>
      </x:c>
      <x:c r="CL11" s="149" t="str">
        <x:v>#VALUE!</x:v>
      </x:c>
      <x:c r="CM11" s="149" t="str">
        <x:v>#VALUE!</x:v>
      </x:c>
      <x:c r="CN11" s="1582" t="str">
        <x:v>#VALUE!</x:v>
      </x:c>
      <x:c r="CO11" s="1582" t="str">
        <x:v>#VALUE!</x:v>
      </x:c>
      <x:c r="CP11" s="1210"/>
      <x:c r="CQ11" s="1210"/>
      <x:c r="CR11" s="149"/>
      <x:c r="CS11" s="1210" t="n">
        <x:v>5</x:v>
      </x:c>
      <x:c r="CT11" s="2097" t="n">
        <x:v>1075</x:v>
      </x:c>
      <x:c r="CU11" s="2098" t="n">
        <x:v>0</x:v>
      </x:c>
      <x:c r="CV11" s="2097" t="n">
        <x:v>0</x:v>
      </x:c>
      <x:c r="CW11" s="2099" t="n">
        <x:v>-15</x:v>
      </x:c>
      <x:c r="CX11" s="2089"/>
      <x:c r="CY11" s="2100" t="n">
        <x:v>0</x:v>
      </x:c>
      <x:c r="CZ11" s="1861" t="n">
        <x:v>1</x:v>
      </x:c>
      <x:c r="DA11" s="1861" t="n">
        <x:v>1</x:v>
      </x:c>
      <x:c r="DB11" s="2101" t="str">
        <x:v>#VALUE!</x:v>
      </x:c>
      <x:c r="DC11" s="2102" t="n">
        <x:v>1</x:v>
      </x:c>
      <x:c r="DD11" s="2103" t="str">
        <x:v>#VALUE!</x:v>
      </x:c>
      <x:c r="DE11" s="2104" t="str">
        <x:v>#VALUE!</x:v>
      </x:c>
      <x:c r="DF11" s="329"/>
      <x:c r="DG11" s="1299"/>
      <x:c r="DH11" s="1299"/>
      <x:c r="DI11" s="1299"/>
      <x:c r="DJ11" s="1299"/>
      <x:c r="DK11" s="1299"/>
      <x:c r="DL11" s="1299"/>
      <x:c r="DM11" s="1299"/>
      <x:c r="DN11" s="1299"/>
      <x:c r="DO11" s="1299"/>
      <x:c r="DP11" s="1299"/>
      <x:c r="DQ11" s="1299"/>
      <x:c r="DR11" s="1299"/>
      <x:c r="DS11" s="1299"/>
      <x:c r="DT11" s="1299"/>
      <x:c r="DU11" s="1299"/>
      <x:c r="DV11" s="1299"/>
      <x:c r="DW11" s="1299"/>
      <x:c r="DX11" s="1299"/>
      <x:c r="DY11" s="1299"/>
      <x:c r="DZ11" s="1299"/>
      <x:c r="EA11" s="1299"/>
      <x:c r="EB11" s="1299"/>
      <x:c r="EC11" s="1299"/>
      <x:c r="ED11" s="1299"/>
      <x:c r="EE11" s="1299"/>
      <x:c r="EF11" s="1299"/>
      <x:c r="EG11" s="1299"/>
      <x:c r="EH11" s="1299"/>
      <x:c r="EI11" s="1299"/>
      <x:c r="EJ11" s="1299"/>
      <x:c r="EK11" s="1299"/>
      <x:c r="EL11" s="1299"/>
      <x:c r="EM11" s="1299"/>
      <x:c r="EN11" s="1299"/>
      <x:c r="EO11" s="1299"/>
      <x:c r="EP11" s="1299"/>
      <x:c r="EQ11" s="1299"/>
      <x:c r="ER11" s="1299"/>
      <x:c r="ES11" s="1299"/>
      <x:c r="ET11" s="1299"/>
      <x:c r="EU11" s="1299"/>
      <x:c r="EV11" s="1299"/>
      <x:c r="EW11" s="1299"/>
      <x:c r="EX11" s="1299"/>
      <x:c r="EY11" s="1299"/>
      <x:c r="EZ11" s="1299"/>
      <x:c r="FA11" s="1299"/>
      <x:c r="FB11" s="1299"/>
      <x:c r="FC11" s="1299"/>
      <x:c r="FD11" s="1299"/>
      <x:c r="FE11" s="1299"/>
      <x:c r="FF11" s="1299"/>
      <x:c r="FG11" s="1299"/>
      <x:c r="FH11" s="1299"/>
      <x:c r="FI11" s="1299"/>
      <x:c r="FJ11" s="1299"/>
      <x:c r="FK11" s="1299"/>
      <x:c r="FL11" s="1299"/>
      <x:c r="FM11" s="1299"/>
      <x:c r="FN11" s="1299"/>
      <x:c r="FO11" s="1299"/>
      <x:c r="FP11" s="1299"/>
      <x:c r="FQ11" s="1299"/>
      <x:c r="FR11" s="1299"/>
      <x:c r="FS11" s="1299"/>
      <x:c r="FT11" s="1299"/>
      <x:c r="FU11" s="1299"/>
      <x:c r="FV11" s="1299"/>
      <x:c r="FW11" s="1299"/>
      <x:c r="FX11" s="1299"/>
      <x:c r="FY11" s="1299"/>
      <x:c r="FZ11" s="1299"/>
      <x:c r="GA11" s="1299"/>
      <x:c r="GB11" s="1299"/>
      <x:c r="GC11" s="1299"/>
      <x:c r="GD11" s="1299"/>
      <x:c r="GE11" s="1299"/>
      <x:c r="GF11" s="1299"/>
      <x:c r="GG11" s="1299"/>
      <x:c r="GH11" s="1299"/>
      <x:c r="GI11" s="1299"/>
      <x:c r="GJ11" s="1299"/>
      <x:c r="GK11" s="1299"/>
      <x:c r="GL11" s="1299"/>
      <x:c r="GM11" s="1299"/>
      <x:c r="GN11" s="1299"/>
      <x:c r="GO11" s="1299"/>
      <x:c r="GP11" s="1299"/>
      <x:c r="GQ11" s="1299"/>
      <x:c r="GR11" s="1299"/>
      <x:c r="GS11" s="1299"/>
      <x:c r="GT11" s="1299"/>
      <x:c r="GU11" s="1299"/>
      <x:c r="GV11" s="1299"/>
      <x:c r="GW11" s="1299"/>
      <x:c r="GX11" s="1299"/>
      <x:c r="GY11" s="1299"/>
      <x:c r="GZ11" s="1299"/>
      <x:c r="HA11" s="1299"/>
      <x:c r="HB11" s="1299"/>
      <x:c r="HC11" s="1299"/>
      <x:c r="HD11" s="1299"/>
      <x:c r="HE11" s="1299"/>
      <x:c r="HF11" s="1299"/>
      <x:c r="HG11" s="1299"/>
      <x:c r="HH11" s="1299"/>
      <x:c r="HI11" s="1299"/>
      <x:c r="HJ11" s="1299"/>
      <x:c r="HK11" s="1299"/>
      <x:c r="HL11" s="1299"/>
      <x:c r="HM11" s="1299"/>
      <x:c r="HN11" s="1299"/>
      <x:c r="HO11" s="1299"/>
      <x:c r="HP11" s="1299"/>
      <x:c r="HQ11" s="1299"/>
      <x:c r="HR11" s="1299"/>
      <x:c r="HS11" s="1299"/>
      <x:c r="HT11" s="1299"/>
      <x:c r="HU11" s="1299"/>
      <x:c r="HV11" s="1299"/>
      <x:c r="HW11" s="1299"/>
      <x:c r="HX11" s="1299"/>
      <x:c r="HY11" s="1299"/>
      <x:c r="HZ11" s="1299"/>
      <x:c r="IA11" s="1299"/>
      <x:c r="IB11" s="1299"/>
      <x:c r="IC11" s="1299"/>
      <x:c r="ID11" s="1299"/>
      <x:c r="IE11" s="1299"/>
      <x:c r="IF11" s="1299"/>
      <x:c r="IG11" s="1299"/>
      <x:c r="IH11" s="1299"/>
      <x:c r="II11" s="1299"/>
      <x:c r="IJ11" s="1299"/>
      <x:c r="IK11" s="1299"/>
      <x:c r="IL11" s="1299"/>
      <x:c r="IM11" s="1299"/>
      <x:c r="IN11" s="1299"/>
      <x:c r="IO11" s="1299"/>
      <x:c r="IP11" s="1299"/>
      <x:c r="IQ11" s="1299"/>
      <x:c r="IR11" s="1299"/>
      <x:c r="IS11" s="1299"/>
      <x:c r="IT11" s="1299"/>
      <x:c r="IU11" s="1299"/>
      <x:c r="IV11" s="1299"/>
    </x:row>
    <x:row r="12" ht="20.100000381469727" customHeight="1">
      <x:c r="A12" s="3410" t="str">
        <x:v>TRIM</x:v>
      </x:c>
      <x:c r="B12" s="3410"/>
      <x:c r="C12" s="260"/>
      <x:c r="D12" s="260"/>
      <x:c r="E12" s="260" t="n">
        <x:v>0</x:v>
      </x:c>
      <x:c r="F12" s="3411"/>
      <x:c r="G12" s="3411"/>
      <x:c r="H12" s="260"/>
      <x:c r="I12" s="260" t="n">
        <x:v>0</x:v>
      </x:c>
      <x:c r="J12" s="1299"/>
      <x:c r="K12" s="1299"/>
      <x:c r="L12" s="1299"/>
      <x:c r="M12" s="1299"/>
      <x:c r="N12" s="1581" t="n">
        <x:v>0</x:v>
      </x:c>
      <x:c r="O12" s="2105" t="n">
        <x:v>1074.9867984790874</x:v>
      </x:c>
      <x:c r="P12" s="2096" t="n">
        <x:v>0</x:v>
      </x:c>
      <x:c r="Q12" s="149" t="n">
        <x:v>0</x:v>
      </x:c>
      <x:c r="R12" s="1210" t="n">
        <x:v>5</x:v>
      </x:c>
      <x:c r="S12" s="1301" t="n">
        <x:v>0</x:v>
      </x:c>
      <x:c r="T12" s="1302" t="n">
        <x:v>0</x:v>
      </x:c>
      <x:c r="U12" s="149" t="n">
        <x:v>0</x:v>
      </x:c>
      <x:c r="V12" s="149" t="n">
        <x:v>32</x:v>
      </x:c>
      <x:c r="W12" s="149" t="n">
        <x:v>192.4571</x:v>
      </x:c>
      <x:c r="X12" s="149" t="n">
        <x:v>0.2438</x:v>
      </x:c>
      <x:c r="Y12" s="149" t="n">
        <x:v>0</x:v>
      </x:c>
      <x:c r="Z12" s="149" t="str">
        <x:v>#DIV/0!</x:v>
      </x:c>
      <x:c r="AA12" s="149" t="n">
        <x:v>2</x:v>
      </x:c>
      <x:c r="AB12" s="149" t="str">
        <x:v>#VALUE!</x:v>
      </x:c>
      <x:c r="AC12" s="149" t="str">
        <x:v>#VALUE!</x:v>
      </x:c>
      <x:c r="AD12" s="149" t="n">
        <x:v>0</x:v>
      </x:c>
      <x:c r="AE12" s="149" t="str">
        <x:v>#VALUE!</x:v>
      </x:c>
      <x:c r="AF12" s="149" t="str">
        <x:v>#VALUE!</x:v>
      </x:c>
      <x:c r="AG12" s="1303" t="str">
        <x:v>#VALUE!</x:v>
      </x:c>
      <x:c r="AH12" s="149" t="str">
        <x:v>#VALUE!</x:v>
      </x:c>
      <x:c r="AI12" s="149" t="str">
        <x:v>#VALUE!</x:v>
      </x:c>
      <x:c r="AJ12" s="149" t="str">
        <x:v>#VALUE!</x:v>
      </x:c>
      <x:c r="AK12" s="149" t="n">
        <x:v>1.5</x:v>
      </x:c>
      <x:c r="AL12" s="149" t="str">
        <x:v>#VALUE!</x:v>
      </x:c>
      <x:c r="AM12" s="149" t="str">
        <x:v>#VALUE!</x:v>
      </x:c>
      <x:c r="AN12" s="149" t="str">
        <x:v>#VALUE!</x:v>
      </x:c>
      <x:c r="AO12" s="149" t="str">
        <x:v>#VALUE!</x:v>
      </x:c>
      <x:c r="AP12" s="149" t="str">
        <x:v>#VALUE!</x:v>
      </x:c>
      <x:c r="AQ12" s="1210" t="str">
        <x:v>#VALUE!</x:v>
      </x:c>
      <x:c r="AR12" s="149" t="str">
        <x:v>#N/A</x:v>
      </x:c>
      <x:c r="AS12" s="149" t="str">
        <x:v>#N/A</x:v>
      </x:c>
      <x:c r="AT12" s="149" t="str">
        <x:v>#N/A</x:v>
      </x:c>
      <x:c r="AU12" s="149" t="str">
        <x:v>#N/A</x:v>
      </x:c>
      <x:c r="AV12" s="149" t="str">
        <x:v>#N/A</x:v>
      </x:c>
      <x:c r="AW12" s="149" t="str">
        <x:v>#VALUE!</x:v>
      </x:c>
      <x:c r="AX12" s="149" t="str">
        <x:v>#VALUE!</x:v>
      </x:c>
      <x:c r="AY12" s="149" t="n">
        <x:v>0</x:v>
      </x:c>
      <x:c r="AZ12" s="149" t="str">
        <x:v>#VALUE!</x:v>
      </x:c>
      <x:c r="BA12" s="149" t="str">
        <x:v>#VALUE!</x:v>
      </x:c>
      <x:c r="BB12" s="149" t="str">
        <x:v>#VALUE!</x:v>
      </x:c>
      <x:c r="BC12" s="149" t="str">
        <x:v>#VALUE!</x:v>
      </x:c>
      <x:c r="BD12" s="149" t="str">
        <x:v>#VALUE!</x:v>
      </x:c>
      <x:c r="BE12" s="149" t="str">
        <x:v>#VALUE!</x:v>
      </x:c>
      <x:c r="BF12" s="149" t="n">
        <x:v>1.5</x:v>
      </x:c>
      <x:c r="BG12" s="149" t="str">
        <x:v>#VALUE!</x:v>
      </x:c>
      <x:c r="BH12" s="149" t="str">
        <x:v>#VALUE!</x:v>
      </x:c>
      <x:c r="BI12" s="149" t="str">
        <x:v>#VALUE!</x:v>
      </x:c>
      <x:c r="BJ12" s="149" t="str">
        <x:v>#VALUE!</x:v>
      </x:c>
      <x:c r="BK12" s="149" t="str">
        <x:v>#VALUE!</x:v>
      </x:c>
      <x:c r="BL12" s="1210" t="str">
        <x:v>#VALUE!</x:v>
      </x:c>
      <x:c r="BM12" s="149" t="str">
        <x:v>#N/A</x:v>
      </x:c>
      <x:c r="BN12" s="149" t="str">
        <x:v>#N/A</x:v>
      </x:c>
      <x:c r="BO12" s="149" t="str">
        <x:v>#N/A</x:v>
      </x:c>
      <x:c r="BP12" s="149" t="str">
        <x:v>#N/A</x:v>
      </x:c>
      <x:c r="BQ12" s="149" t="str">
        <x:v>#N/A</x:v>
      </x:c>
      <x:c r="BR12" s="149" t="str">
        <x:v>#VALUE!</x:v>
      </x:c>
      <x:c r="BS12" s="149" t="str">
        <x:v>#VALUE!</x:v>
      </x:c>
      <x:c r="BT12" s="149" t="n">
        <x:v>0</x:v>
      </x:c>
      <x:c r="BU12" s="149" t="str">
        <x:v>#VALUE!</x:v>
      </x:c>
      <x:c r="BV12" s="149" t="str">
        <x:v>#VALUE!</x:v>
      </x:c>
      <x:c r="BW12" s="149" t="str">
        <x:v>#VALUE!</x:v>
      </x:c>
      <x:c r="BX12" s="149" t="str">
        <x:v>#VALUE!</x:v>
      </x:c>
      <x:c r="BY12" s="149" t="str">
        <x:v>#VALUE!</x:v>
      </x:c>
      <x:c r="BZ12" s="149" t="str">
        <x:v>#VALUE!</x:v>
      </x:c>
      <x:c r="CA12" s="149" t="n">
        <x:v>1.5</x:v>
      </x:c>
      <x:c r="CB12" s="149" t="str">
        <x:v>#VALUE!</x:v>
      </x:c>
      <x:c r="CC12" s="149" t="str">
        <x:v>#VALUE!</x:v>
      </x:c>
      <x:c r="CD12" s="149" t="str">
        <x:v>#VALUE!</x:v>
      </x:c>
      <x:c r="CE12" s="149" t="str">
        <x:v>#VALUE!</x:v>
      </x:c>
      <x:c r="CF12" s="149" t="str">
        <x:v>#VALUE!</x:v>
      </x:c>
      <x:c r="CG12" s="149" t="str">
        <x:v>#VALUE!</x:v>
      </x:c>
      <x:c r="CH12" s="149" t="str">
        <x:v>#VALUE!</x:v>
      </x:c>
      <x:c r="CI12" s="149" t="n">
        <x:v>32</x:v>
      </x:c>
      <x:c r="CJ12" s="149" t="str">
        <x:v>#VALUE!</x:v>
      </x:c>
      <x:c r="CK12" s="149" t="str">
        <x:v>#VALUE!</x:v>
      </x:c>
      <x:c r="CL12" s="149" t="str">
        <x:v>#VALUE!</x:v>
      </x:c>
      <x:c r="CM12" s="149" t="str">
        <x:v>#VALUE!</x:v>
      </x:c>
      <x:c r="CN12" s="1582" t="str">
        <x:v>#VALUE!</x:v>
      </x:c>
      <x:c r="CO12" s="1582" t="str">
        <x:v>#VALUE!</x:v>
      </x:c>
      <x:c r="CP12" s="1210"/>
      <x:c r="CQ12" s="1210"/>
      <x:c r="CR12" s="149"/>
      <x:c r="CS12" s="1210" t="n">
        <x:v>5</x:v>
      </x:c>
      <x:c r="CT12" s="2097" t="n">
        <x:v>1075</x:v>
      </x:c>
      <x:c r="CU12" s="2098" t="n">
        <x:v>0</x:v>
      </x:c>
      <x:c r="CV12" s="2097" t="n">
        <x:v>0</x:v>
      </x:c>
      <x:c r="CW12" s="2099" t="n">
        <x:v>-15</x:v>
      </x:c>
      <x:c r="CX12" s="2089"/>
      <x:c r="CY12" s="2100" t="n">
        <x:v>0</x:v>
      </x:c>
      <x:c r="CZ12" s="1861" t="n">
        <x:v>1</x:v>
      </x:c>
      <x:c r="DA12" s="1861" t="n">
        <x:v>1</x:v>
      </x:c>
      <x:c r="DB12" s="2101" t="str">
        <x:v>#VALUE!</x:v>
      </x:c>
      <x:c r="DC12" s="2102" t="n">
        <x:v>1</x:v>
      </x:c>
      <x:c r="DD12" s="2103" t="str">
        <x:v>#VALUE!</x:v>
      </x:c>
      <x:c r="DE12" s="2104" t="str">
        <x:v>#VALUE!</x:v>
      </x:c>
      <x:c r="DF12" s="329"/>
      <x:c r="DG12" s="1299"/>
      <x:c r="DH12" s="1299"/>
      <x:c r="DI12" s="1299"/>
      <x:c r="DJ12" s="1299"/>
      <x:c r="DK12" s="1299"/>
      <x:c r="DL12" s="1299"/>
      <x:c r="DM12" s="1299"/>
      <x:c r="DN12" s="1299"/>
      <x:c r="DO12" s="1299"/>
      <x:c r="DP12" s="1299"/>
      <x:c r="DQ12" s="1299"/>
      <x:c r="DR12" s="1299"/>
      <x:c r="DS12" s="1299"/>
      <x:c r="DT12" s="1299"/>
      <x:c r="DU12" s="1299"/>
      <x:c r="DV12" s="1299"/>
      <x:c r="DW12" s="1299"/>
      <x:c r="DX12" s="1299"/>
      <x:c r="DY12" s="1299"/>
      <x:c r="DZ12" s="1299"/>
      <x:c r="EA12" s="1299"/>
      <x:c r="EB12" s="1299"/>
      <x:c r="EC12" s="1299"/>
      <x:c r="ED12" s="1299"/>
      <x:c r="EE12" s="1299"/>
      <x:c r="EF12" s="1299"/>
      <x:c r="EG12" s="1299"/>
      <x:c r="EH12" s="1299"/>
      <x:c r="EI12" s="1299"/>
      <x:c r="EJ12" s="1299"/>
      <x:c r="EK12" s="1299"/>
      <x:c r="EL12" s="1299"/>
      <x:c r="EM12" s="1299"/>
      <x:c r="EN12" s="1299"/>
      <x:c r="EO12" s="1299"/>
      <x:c r="EP12" s="1299"/>
      <x:c r="EQ12" s="1299"/>
      <x:c r="ER12" s="1299"/>
      <x:c r="ES12" s="1299"/>
      <x:c r="ET12" s="1299"/>
      <x:c r="EU12" s="1299"/>
      <x:c r="EV12" s="1299"/>
      <x:c r="EW12" s="1299"/>
      <x:c r="EX12" s="1299"/>
      <x:c r="EY12" s="1299"/>
      <x:c r="EZ12" s="1299"/>
      <x:c r="FA12" s="1299"/>
      <x:c r="FB12" s="1299"/>
      <x:c r="FC12" s="1299"/>
      <x:c r="FD12" s="1299"/>
      <x:c r="FE12" s="1299"/>
      <x:c r="FF12" s="1299"/>
      <x:c r="FG12" s="1299"/>
      <x:c r="FH12" s="1299"/>
      <x:c r="FI12" s="1299"/>
      <x:c r="FJ12" s="1299"/>
      <x:c r="FK12" s="1299"/>
      <x:c r="FL12" s="1299"/>
      <x:c r="FM12" s="1299"/>
      <x:c r="FN12" s="1299"/>
      <x:c r="FO12" s="1299"/>
      <x:c r="FP12" s="1299"/>
      <x:c r="FQ12" s="1299"/>
      <x:c r="FR12" s="1299"/>
      <x:c r="FS12" s="1299"/>
      <x:c r="FT12" s="1299"/>
      <x:c r="FU12" s="1299"/>
      <x:c r="FV12" s="1299"/>
      <x:c r="FW12" s="1299"/>
      <x:c r="FX12" s="1299"/>
      <x:c r="FY12" s="1299"/>
      <x:c r="FZ12" s="1299"/>
      <x:c r="GA12" s="1299"/>
      <x:c r="GB12" s="1299"/>
      <x:c r="GC12" s="1299"/>
      <x:c r="GD12" s="1299"/>
      <x:c r="GE12" s="1299"/>
      <x:c r="GF12" s="1299"/>
      <x:c r="GG12" s="1299"/>
      <x:c r="GH12" s="1299"/>
      <x:c r="GI12" s="1299"/>
      <x:c r="GJ12" s="1299"/>
      <x:c r="GK12" s="1299"/>
      <x:c r="GL12" s="1299"/>
      <x:c r="GM12" s="1299"/>
      <x:c r="GN12" s="1299"/>
      <x:c r="GO12" s="1299"/>
      <x:c r="GP12" s="1299"/>
      <x:c r="GQ12" s="1299"/>
      <x:c r="GR12" s="1299"/>
      <x:c r="GS12" s="1299"/>
      <x:c r="GT12" s="1299"/>
      <x:c r="GU12" s="1299"/>
      <x:c r="GV12" s="1299"/>
      <x:c r="GW12" s="1299"/>
      <x:c r="GX12" s="1299"/>
      <x:c r="GY12" s="1299"/>
      <x:c r="GZ12" s="1299"/>
      <x:c r="HA12" s="1299"/>
      <x:c r="HB12" s="1299"/>
      <x:c r="HC12" s="1299"/>
      <x:c r="HD12" s="1299"/>
      <x:c r="HE12" s="1299"/>
      <x:c r="HF12" s="1299"/>
      <x:c r="HG12" s="1299"/>
      <x:c r="HH12" s="1299"/>
      <x:c r="HI12" s="1299"/>
      <x:c r="HJ12" s="1299"/>
      <x:c r="HK12" s="1299"/>
      <x:c r="HL12" s="1299"/>
      <x:c r="HM12" s="1299"/>
      <x:c r="HN12" s="1299"/>
      <x:c r="HO12" s="1299"/>
      <x:c r="HP12" s="1299"/>
      <x:c r="HQ12" s="1299"/>
      <x:c r="HR12" s="1299"/>
      <x:c r="HS12" s="1299"/>
      <x:c r="HT12" s="1299"/>
      <x:c r="HU12" s="1299"/>
      <x:c r="HV12" s="1299"/>
      <x:c r="HW12" s="1299"/>
      <x:c r="HX12" s="1299"/>
      <x:c r="HY12" s="1299"/>
      <x:c r="HZ12" s="1299"/>
      <x:c r="IA12" s="1299"/>
      <x:c r="IB12" s="1299"/>
      <x:c r="IC12" s="1299"/>
      <x:c r="ID12" s="1299"/>
      <x:c r="IE12" s="1299"/>
      <x:c r="IF12" s="1299"/>
      <x:c r="IG12" s="1299"/>
      <x:c r="IH12" s="1299"/>
      <x:c r="II12" s="1299"/>
      <x:c r="IJ12" s="1299"/>
      <x:c r="IK12" s="1299"/>
      <x:c r="IL12" s="1299"/>
      <x:c r="IM12" s="1299"/>
      <x:c r="IN12" s="1299"/>
      <x:c r="IO12" s="1299"/>
      <x:c r="IP12" s="1299"/>
      <x:c r="IQ12" s="1299"/>
      <x:c r="IR12" s="1299"/>
      <x:c r="IS12" s="1299"/>
      <x:c r="IT12" s="1299"/>
      <x:c r="IU12" s="1299"/>
      <x:c r="IV12" s="1299"/>
    </x:row>
    <x:row r="13" ht="20.100000381469727" customHeight="1">
      <x:c r="A13" s="3410" t="str">
        <x:v>CORRECTED ULLAGE</x:v>
      </x:c>
      <x:c r="B13" s="3410"/>
      <x:c r="C13" s="260"/>
      <x:c r="D13" s="260"/>
      <x:c r="E13" s="260" t="n">
        <x:v>5.7</x:v>
      </x:c>
      <x:c r="F13" s="3411"/>
      <x:c r="G13" s="3411"/>
      <x:c r="H13" s="260"/>
      <x:c r="I13" s="260" t="n">
        <x:v>5.7</x:v>
      </x:c>
      <x:c r="J13" s="1299"/>
      <x:c r="K13" s="1299"/>
      <x:c r="L13" s="1299"/>
      <x:c r="M13" s="1299"/>
      <x:c r="N13" s="1581" t="n">
        <x:v>0</x:v>
      </x:c>
      <x:c r="O13" s="2105" t="n">
        <x:v>1074.9867984790874</x:v>
      </x:c>
      <x:c r="P13" s="2096" t="n">
        <x:v>0</x:v>
      </x:c>
      <x:c r="Q13" s="149"/>
      <x:c r="R13" s="1210" t="n">
        <x:v>5</x:v>
      </x:c>
      <x:c r="S13" s="1301" t="n">
        <x:v>0</x:v>
      </x:c>
      <x:c r="T13" s="1302" t="n">
        <x:v>0</x:v>
      </x:c>
      <x:c r="U13" s="149" t="n">
        <x:v>0</x:v>
      </x:c>
      <x:c r="V13" s="149" t="n">
        <x:v>32</x:v>
      </x:c>
      <x:c r="W13" s="149" t="n">
        <x:v>192.4571</x:v>
      </x:c>
      <x:c r="X13" s="149" t="n">
        <x:v>0.2438</x:v>
      </x:c>
      <x:c r="Y13" s="149" t="n">
        <x:v>0</x:v>
      </x:c>
      <x:c r="Z13" s="149" t="str">
        <x:v>#DIV/0!</x:v>
      </x:c>
      <x:c r="AA13" s="149" t="n">
        <x:v>2</x:v>
      </x:c>
      <x:c r="AB13" s="149" t="str">
        <x:v>#VALUE!</x:v>
      </x:c>
      <x:c r="AC13" s="149" t="str">
        <x:v>#VALUE!</x:v>
      </x:c>
      <x:c r="AD13" s="149" t="n">
        <x:v>0</x:v>
      </x:c>
      <x:c r="AE13" s="149" t="str">
        <x:v>#VALUE!</x:v>
      </x:c>
      <x:c r="AF13" s="149" t="str">
        <x:v>#VALUE!</x:v>
      </x:c>
      <x:c r="AG13" s="1303" t="str">
        <x:v>#VALUE!</x:v>
      </x:c>
      <x:c r="AH13" s="149" t="str">
        <x:v>#VALUE!</x:v>
      </x:c>
      <x:c r="AI13" s="149" t="str">
        <x:v>#VALUE!</x:v>
      </x:c>
      <x:c r="AJ13" s="149" t="str">
        <x:v>#VALUE!</x:v>
      </x:c>
      <x:c r="AK13" s="149" t="n">
        <x:v>1.5</x:v>
      </x:c>
      <x:c r="AL13" s="149" t="str">
        <x:v>#VALUE!</x:v>
      </x:c>
      <x:c r="AM13" s="149" t="str">
        <x:v>#VALUE!</x:v>
      </x:c>
      <x:c r="AN13" s="149" t="str">
        <x:v>#VALUE!</x:v>
      </x:c>
      <x:c r="AO13" s="149" t="str">
        <x:v>#VALUE!</x:v>
      </x:c>
      <x:c r="AP13" s="149" t="str">
        <x:v>#VALUE!</x:v>
      </x:c>
      <x:c r="AQ13" s="1210" t="str">
        <x:v>#VALUE!</x:v>
      </x:c>
      <x:c r="AR13" s="149" t="str">
        <x:v>#N/A</x:v>
      </x:c>
      <x:c r="AS13" s="149" t="str">
        <x:v>#N/A</x:v>
      </x:c>
      <x:c r="AT13" s="149" t="str">
        <x:v>#N/A</x:v>
      </x:c>
      <x:c r="AU13" s="149" t="str">
        <x:v>#N/A</x:v>
      </x:c>
      <x:c r="AV13" s="149" t="str">
        <x:v>#N/A</x:v>
      </x:c>
      <x:c r="AW13" s="149" t="str">
        <x:v>#VALUE!</x:v>
      </x:c>
      <x:c r="AX13" s="149" t="str">
        <x:v>#VALUE!</x:v>
      </x:c>
      <x:c r="AY13" s="149" t="n">
        <x:v>0</x:v>
      </x:c>
      <x:c r="AZ13" s="149" t="str">
        <x:v>#VALUE!</x:v>
      </x:c>
      <x:c r="BA13" s="149" t="str">
        <x:v>#VALUE!</x:v>
      </x:c>
      <x:c r="BB13" s="149" t="str">
        <x:v>#VALUE!</x:v>
      </x:c>
      <x:c r="BC13" s="149" t="str">
        <x:v>#VALUE!</x:v>
      </x:c>
      <x:c r="BD13" s="149" t="str">
        <x:v>#VALUE!</x:v>
      </x:c>
      <x:c r="BE13" s="149" t="str">
        <x:v>#VALUE!</x:v>
      </x:c>
      <x:c r="BF13" s="149" t="n">
        <x:v>1.5</x:v>
      </x:c>
      <x:c r="BG13" s="149" t="str">
        <x:v>#VALUE!</x:v>
      </x:c>
      <x:c r="BH13" s="149" t="str">
        <x:v>#VALUE!</x:v>
      </x:c>
      <x:c r="BI13" s="149" t="str">
        <x:v>#VALUE!</x:v>
      </x:c>
      <x:c r="BJ13" s="149" t="str">
        <x:v>#VALUE!</x:v>
      </x:c>
      <x:c r="BK13" s="149" t="str">
        <x:v>#VALUE!</x:v>
      </x:c>
      <x:c r="BL13" s="1210" t="str">
        <x:v>#VALUE!</x:v>
      </x:c>
      <x:c r="BM13" s="149" t="str">
        <x:v>#N/A</x:v>
      </x:c>
      <x:c r="BN13" s="149" t="str">
        <x:v>#N/A</x:v>
      </x:c>
      <x:c r="BO13" s="149" t="str">
        <x:v>#N/A</x:v>
      </x:c>
      <x:c r="BP13" s="149" t="str">
        <x:v>#N/A</x:v>
      </x:c>
      <x:c r="BQ13" s="149" t="str">
        <x:v>#N/A</x:v>
      </x:c>
      <x:c r="BR13" s="149" t="str">
        <x:v>#VALUE!</x:v>
      </x:c>
      <x:c r="BS13" s="149" t="str">
        <x:v>#VALUE!</x:v>
      </x:c>
      <x:c r="BT13" s="149" t="n">
        <x:v>0</x:v>
      </x:c>
      <x:c r="BU13" s="149" t="str">
        <x:v>#VALUE!</x:v>
      </x:c>
      <x:c r="BV13" s="149" t="str">
        <x:v>#VALUE!</x:v>
      </x:c>
      <x:c r="BW13" s="149" t="str">
        <x:v>#VALUE!</x:v>
      </x:c>
      <x:c r="BX13" s="149" t="str">
        <x:v>#VALUE!</x:v>
      </x:c>
      <x:c r="BY13" s="149" t="str">
        <x:v>#VALUE!</x:v>
      </x:c>
      <x:c r="BZ13" s="149" t="str">
        <x:v>#VALUE!</x:v>
      </x:c>
      <x:c r="CA13" s="149" t="n">
        <x:v>1.5</x:v>
      </x:c>
      <x:c r="CB13" s="149" t="str">
        <x:v>#VALUE!</x:v>
      </x:c>
      <x:c r="CC13" s="149" t="str">
        <x:v>#VALUE!</x:v>
      </x:c>
      <x:c r="CD13" s="149" t="str">
        <x:v>#VALUE!</x:v>
      </x:c>
      <x:c r="CE13" s="149" t="str">
        <x:v>#VALUE!</x:v>
      </x:c>
      <x:c r="CF13" s="149" t="str">
        <x:v>#VALUE!</x:v>
      </x:c>
      <x:c r="CG13" s="149" t="str">
        <x:v>#VALUE!</x:v>
      </x:c>
      <x:c r="CH13" s="149" t="str">
        <x:v>#VALUE!</x:v>
      </x:c>
      <x:c r="CI13" s="149" t="n">
        <x:v>32</x:v>
      </x:c>
      <x:c r="CJ13" s="149" t="str">
        <x:v>#VALUE!</x:v>
      </x:c>
      <x:c r="CK13" s="149" t="str">
        <x:v>#VALUE!</x:v>
      </x:c>
      <x:c r="CL13" s="149" t="str">
        <x:v>#VALUE!</x:v>
      </x:c>
      <x:c r="CM13" s="149" t="str">
        <x:v>#VALUE!</x:v>
      </x:c>
      <x:c r="CN13" s="1582" t="str">
        <x:v>#VALUE!</x:v>
      </x:c>
      <x:c r="CO13" s="1582" t="str">
        <x:v>#VALUE!</x:v>
      </x:c>
      <x:c r="CP13" s="1210"/>
      <x:c r="CQ13" s="1210"/>
      <x:c r="CR13" s="149"/>
      <x:c r="CS13" s="1210" t="n">
        <x:v>5</x:v>
      </x:c>
      <x:c r="CT13" s="2097" t="n">
        <x:v>1075</x:v>
      </x:c>
      <x:c r="CU13" s="2098" t="n">
        <x:v>0</x:v>
      </x:c>
      <x:c r="CV13" s="2097" t="n">
        <x:v>0</x:v>
      </x:c>
      <x:c r="CW13" s="2099" t="n">
        <x:v>-15</x:v>
      </x:c>
      <x:c r="CX13" s="2089"/>
      <x:c r="CY13" s="2100" t="n">
        <x:v>0</x:v>
      </x:c>
      <x:c r="CZ13" s="1861" t="n">
        <x:v>1</x:v>
      </x:c>
      <x:c r="DA13" s="1861" t="n">
        <x:v>1</x:v>
      </x:c>
      <x:c r="DB13" s="2101" t="str">
        <x:v>#VALUE!</x:v>
      </x:c>
      <x:c r="DC13" s="2102" t="n">
        <x:v>1</x:v>
      </x:c>
      <x:c r="DD13" s="2103" t="str">
        <x:v>#VALUE!</x:v>
      </x:c>
      <x:c r="DE13" s="2104" t="str">
        <x:v>#VALUE!</x:v>
      </x:c>
      <x:c r="DF13" s="329"/>
      <x:c r="DG13" s="1299"/>
      <x:c r="DH13" s="1299"/>
      <x:c r="DI13" s="1299"/>
      <x:c r="DJ13" s="1299"/>
      <x:c r="DK13" s="1299"/>
      <x:c r="DL13" s="1299"/>
      <x:c r="DM13" s="1299"/>
      <x:c r="DN13" s="1299"/>
      <x:c r="DO13" s="1299"/>
      <x:c r="DP13" s="1299"/>
      <x:c r="DQ13" s="1299"/>
      <x:c r="DR13" s="1299"/>
      <x:c r="DS13" s="1299"/>
      <x:c r="DT13" s="1299"/>
      <x:c r="DU13" s="1299"/>
      <x:c r="DV13" s="1299"/>
      <x:c r="DW13" s="1299"/>
      <x:c r="DX13" s="1299"/>
      <x:c r="DY13" s="1299"/>
      <x:c r="DZ13" s="1299"/>
      <x:c r="EA13" s="1299"/>
      <x:c r="EB13" s="1299"/>
      <x:c r="EC13" s="1299"/>
      <x:c r="ED13" s="1299"/>
      <x:c r="EE13" s="1299"/>
      <x:c r="EF13" s="1299"/>
      <x:c r="EG13" s="1299"/>
      <x:c r="EH13" s="1299"/>
      <x:c r="EI13" s="1299"/>
      <x:c r="EJ13" s="1299"/>
      <x:c r="EK13" s="1299"/>
      <x:c r="EL13" s="1299"/>
      <x:c r="EM13" s="1299"/>
      <x:c r="EN13" s="1299"/>
      <x:c r="EO13" s="1299"/>
      <x:c r="EP13" s="1299"/>
      <x:c r="EQ13" s="1299"/>
      <x:c r="ER13" s="1299"/>
      <x:c r="ES13" s="1299"/>
      <x:c r="ET13" s="1299"/>
      <x:c r="EU13" s="1299"/>
      <x:c r="EV13" s="1299"/>
      <x:c r="EW13" s="1299"/>
      <x:c r="EX13" s="1299"/>
      <x:c r="EY13" s="1299"/>
      <x:c r="EZ13" s="1299"/>
      <x:c r="FA13" s="1299"/>
      <x:c r="FB13" s="1299"/>
      <x:c r="FC13" s="1299"/>
      <x:c r="FD13" s="1299"/>
      <x:c r="FE13" s="1299"/>
      <x:c r="FF13" s="1299"/>
      <x:c r="FG13" s="1299"/>
      <x:c r="FH13" s="1299"/>
      <x:c r="FI13" s="1299"/>
      <x:c r="FJ13" s="1299"/>
      <x:c r="FK13" s="1299"/>
      <x:c r="FL13" s="1299"/>
      <x:c r="FM13" s="1299"/>
      <x:c r="FN13" s="1299"/>
      <x:c r="FO13" s="1299"/>
      <x:c r="FP13" s="1299"/>
      <x:c r="FQ13" s="1299"/>
      <x:c r="FR13" s="1299"/>
      <x:c r="FS13" s="1299"/>
      <x:c r="FT13" s="1299"/>
      <x:c r="FU13" s="1299"/>
      <x:c r="FV13" s="1299"/>
      <x:c r="FW13" s="1299"/>
      <x:c r="FX13" s="1299"/>
      <x:c r="FY13" s="1299"/>
      <x:c r="FZ13" s="1299"/>
      <x:c r="GA13" s="1299"/>
      <x:c r="GB13" s="1299"/>
      <x:c r="GC13" s="1299"/>
      <x:c r="GD13" s="1299"/>
      <x:c r="GE13" s="1299"/>
      <x:c r="GF13" s="1299"/>
      <x:c r="GG13" s="1299"/>
      <x:c r="GH13" s="1299"/>
      <x:c r="GI13" s="1299"/>
      <x:c r="GJ13" s="1299"/>
      <x:c r="GK13" s="1299"/>
      <x:c r="GL13" s="1299"/>
      <x:c r="GM13" s="1299"/>
      <x:c r="GN13" s="1299"/>
      <x:c r="GO13" s="1299"/>
      <x:c r="GP13" s="1299"/>
      <x:c r="GQ13" s="1299"/>
      <x:c r="GR13" s="1299"/>
      <x:c r="GS13" s="1299"/>
      <x:c r="GT13" s="1299"/>
      <x:c r="GU13" s="1299"/>
      <x:c r="GV13" s="1299"/>
      <x:c r="GW13" s="1299"/>
      <x:c r="GX13" s="1299"/>
      <x:c r="GY13" s="1299"/>
      <x:c r="GZ13" s="1299"/>
      <x:c r="HA13" s="1299"/>
      <x:c r="HB13" s="1299"/>
      <x:c r="HC13" s="1299"/>
      <x:c r="HD13" s="1299"/>
      <x:c r="HE13" s="1299"/>
      <x:c r="HF13" s="1299"/>
      <x:c r="HG13" s="1299"/>
      <x:c r="HH13" s="1299"/>
      <x:c r="HI13" s="1299"/>
      <x:c r="HJ13" s="1299"/>
      <x:c r="HK13" s="1299"/>
      <x:c r="HL13" s="1299"/>
      <x:c r="HM13" s="1299"/>
      <x:c r="HN13" s="1299"/>
      <x:c r="HO13" s="1299"/>
      <x:c r="HP13" s="1299"/>
      <x:c r="HQ13" s="1299"/>
      <x:c r="HR13" s="1299"/>
      <x:c r="HS13" s="1299"/>
      <x:c r="HT13" s="1299"/>
      <x:c r="HU13" s="1299"/>
      <x:c r="HV13" s="1299"/>
      <x:c r="HW13" s="1299"/>
      <x:c r="HX13" s="1299"/>
      <x:c r="HY13" s="1299"/>
      <x:c r="HZ13" s="1299"/>
      <x:c r="IA13" s="1299"/>
      <x:c r="IB13" s="1299"/>
      <x:c r="IC13" s="1299"/>
      <x:c r="ID13" s="1299"/>
      <x:c r="IE13" s="1299"/>
      <x:c r="IF13" s="1299"/>
      <x:c r="IG13" s="1299"/>
      <x:c r="IH13" s="1299"/>
      <x:c r="II13" s="1299"/>
      <x:c r="IJ13" s="1299"/>
      <x:c r="IK13" s="1299"/>
      <x:c r="IL13" s="1299"/>
      <x:c r="IM13" s="1299"/>
      <x:c r="IN13" s="1299"/>
      <x:c r="IO13" s="1299"/>
      <x:c r="IP13" s="1299"/>
      <x:c r="IQ13" s="1299"/>
      <x:c r="IR13" s="1299"/>
      <x:c r="IS13" s="1299"/>
      <x:c r="IT13" s="1299"/>
      <x:c r="IU13" s="1299"/>
      <x:c r="IV13" s="1299"/>
    </x:row>
    <x:row r="14" ht="24" customHeight="1">
      <x:c r="A14" s="3410" t="str">
        <x:v>TOTAL OBSERVED VOLUME m³</x:v>
      </x:c>
      <x:c r="B14" s="3410"/>
      <x:c r="C14" s="261"/>
      <x:c r="D14" s="260"/>
      <x:c r="E14" s="260" t="n">
        <x:v>79.1</x:v>
      </x:c>
      <x:c r="F14" s="3412"/>
      <x:c r="G14" s="3412"/>
      <x:c r="H14" s="260"/>
      <x:c r="I14" s="260" t="n">
        <x:v>79.1</x:v>
      </x:c>
      <x:c r="J14" s="1299"/>
      <x:c r="K14" s="1299"/>
      <x:c r="L14" s="1299"/>
      <x:c r="M14" s="1299"/>
      <x:c r="N14" s="1581" t="n">
        <x:v>0</x:v>
      </x:c>
      <x:c r="O14" s="2105" t="n">
        <x:v>1074.9867984790874</x:v>
      </x:c>
      <x:c r="P14" s="2096" t="n">
        <x:v>0</x:v>
      </x:c>
      <x:c r="Q14" s="149" t="n">
        <x:v>0</x:v>
      </x:c>
      <x:c r="R14" s="1210" t="n">
        <x:v>5</x:v>
      </x:c>
      <x:c r="S14" s="1301" t="n">
        <x:v>0</x:v>
      </x:c>
      <x:c r="T14" s="1302" t="n">
        <x:v>0</x:v>
      </x:c>
      <x:c r="U14" s="149" t="n">
        <x:v>0</x:v>
      </x:c>
      <x:c r="V14" s="149" t="n">
        <x:v>32</x:v>
      </x:c>
      <x:c r="W14" s="149" t="n">
        <x:v>192.4571</x:v>
      </x:c>
      <x:c r="X14" s="149" t="n">
        <x:v>0.2438</x:v>
      </x:c>
      <x:c r="Y14" s="149" t="n">
        <x:v>0</x:v>
      </x:c>
      <x:c r="Z14" s="149" t="str">
        <x:v>#DIV/0!</x:v>
      </x:c>
      <x:c r="AA14" s="149" t="n">
        <x:v>2</x:v>
      </x:c>
      <x:c r="AB14" s="149" t="str">
        <x:v>#VALUE!</x:v>
      </x:c>
      <x:c r="AC14" s="149" t="str">
        <x:v>#VALUE!</x:v>
      </x:c>
      <x:c r="AD14" s="149" t="n">
        <x:v>0</x:v>
      </x:c>
      <x:c r="AE14" s="149" t="str">
        <x:v>#VALUE!</x:v>
      </x:c>
      <x:c r="AF14" s="149" t="str">
        <x:v>#VALUE!</x:v>
      </x:c>
      <x:c r="AG14" s="1303" t="str">
        <x:v>#VALUE!</x:v>
      </x:c>
      <x:c r="AH14" s="149" t="str">
        <x:v>#VALUE!</x:v>
      </x:c>
      <x:c r="AI14" s="149" t="str">
        <x:v>#VALUE!</x:v>
      </x:c>
      <x:c r="AJ14" s="149" t="str">
        <x:v>#VALUE!</x:v>
      </x:c>
      <x:c r="AK14" s="149" t="n">
        <x:v>1.5</x:v>
      </x:c>
      <x:c r="AL14" s="149" t="str">
        <x:v>#VALUE!</x:v>
      </x:c>
      <x:c r="AM14" s="149" t="str">
        <x:v>#VALUE!</x:v>
      </x:c>
      <x:c r="AN14" s="149" t="str">
        <x:v>#VALUE!</x:v>
      </x:c>
      <x:c r="AO14" s="149" t="str">
        <x:v>#VALUE!</x:v>
      </x:c>
      <x:c r="AP14" s="149" t="str">
        <x:v>#VALUE!</x:v>
      </x:c>
      <x:c r="AQ14" s="1210" t="str">
        <x:v>#VALUE!</x:v>
      </x:c>
      <x:c r="AR14" s="149" t="str">
        <x:v>#N/A</x:v>
      </x:c>
      <x:c r="AS14" s="149" t="str">
        <x:v>#N/A</x:v>
      </x:c>
      <x:c r="AT14" s="149" t="str">
        <x:v>#N/A</x:v>
      </x:c>
      <x:c r="AU14" s="149" t="str">
        <x:v>#N/A</x:v>
      </x:c>
      <x:c r="AV14" s="149" t="str">
        <x:v>#N/A</x:v>
      </x:c>
      <x:c r="AW14" s="149" t="str">
        <x:v>#VALUE!</x:v>
      </x:c>
      <x:c r="AX14" s="149" t="str">
        <x:v>#VALUE!</x:v>
      </x:c>
      <x:c r="AY14" s="149" t="n">
        <x:v>0</x:v>
      </x:c>
      <x:c r="AZ14" s="149" t="str">
        <x:v>#VALUE!</x:v>
      </x:c>
      <x:c r="BA14" s="149" t="str">
        <x:v>#VALUE!</x:v>
      </x:c>
      <x:c r="BB14" s="149" t="str">
        <x:v>#VALUE!</x:v>
      </x:c>
      <x:c r="BC14" s="149" t="str">
        <x:v>#VALUE!</x:v>
      </x:c>
      <x:c r="BD14" s="149" t="str">
        <x:v>#VALUE!</x:v>
      </x:c>
      <x:c r="BE14" s="149" t="str">
        <x:v>#VALUE!</x:v>
      </x:c>
      <x:c r="BF14" s="149" t="n">
        <x:v>1.5</x:v>
      </x:c>
      <x:c r="BG14" s="149" t="str">
        <x:v>#VALUE!</x:v>
      </x:c>
      <x:c r="BH14" s="149" t="str">
        <x:v>#VALUE!</x:v>
      </x:c>
      <x:c r="BI14" s="149" t="str">
        <x:v>#VALUE!</x:v>
      </x:c>
      <x:c r="BJ14" s="149" t="str">
        <x:v>#VALUE!</x:v>
      </x:c>
      <x:c r="BK14" s="149" t="str">
        <x:v>#VALUE!</x:v>
      </x:c>
      <x:c r="BL14" s="1210" t="str">
        <x:v>#VALUE!</x:v>
      </x:c>
      <x:c r="BM14" s="149" t="str">
        <x:v>#N/A</x:v>
      </x:c>
      <x:c r="BN14" s="149" t="str">
        <x:v>#N/A</x:v>
      </x:c>
      <x:c r="BO14" s="149" t="str">
        <x:v>#N/A</x:v>
      </x:c>
      <x:c r="BP14" s="149" t="str">
        <x:v>#N/A</x:v>
      </x:c>
      <x:c r="BQ14" s="149" t="str">
        <x:v>#N/A</x:v>
      </x:c>
      <x:c r="BR14" s="149" t="str">
        <x:v>#VALUE!</x:v>
      </x:c>
      <x:c r="BS14" s="149" t="str">
        <x:v>#VALUE!</x:v>
      </x:c>
      <x:c r="BT14" s="149" t="n">
        <x:v>0</x:v>
      </x:c>
      <x:c r="BU14" s="149" t="str">
        <x:v>#VALUE!</x:v>
      </x:c>
      <x:c r="BV14" s="149" t="str">
        <x:v>#VALUE!</x:v>
      </x:c>
      <x:c r="BW14" s="149" t="str">
        <x:v>#VALUE!</x:v>
      </x:c>
      <x:c r="BX14" s="149" t="str">
        <x:v>#VALUE!</x:v>
      </x:c>
      <x:c r="BY14" s="149" t="str">
        <x:v>#VALUE!</x:v>
      </x:c>
      <x:c r="BZ14" s="149" t="str">
        <x:v>#VALUE!</x:v>
      </x:c>
      <x:c r="CA14" s="149" t="n">
        <x:v>1.5</x:v>
      </x:c>
      <x:c r="CB14" s="149" t="str">
        <x:v>#VALUE!</x:v>
      </x:c>
      <x:c r="CC14" s="149" t="str">
        <x:v>#VALUE!</x:v>
      </x:c>
      <x:c r="CD14" s="149" t="str">
        <x:v>#VALUE!</x:v>
      </x:c>
      <x:c r="CE14" s="149" t="str">
        <x:v>#VALUE!</x:v>
      </x:c>
      <x:c r="CF14" s="149" t="str">
        <x:v>#VALUE!</x:v>
      </x:c>
      <x:c r="CG14" s="149" t="str">
        <x:v>#VALUE!</x:v>
      </x:c>
      <x:c r="CH14" s="149" t="str">
        <x:v>#VALUE!</x:v>
      </x:c>
      <x:c r="CI14" s="149" t="n">
        <x:v>32</x:v>
      </x:c>
      <x:c r="CJ14" s="149" t="str">
        <x:v>#VALUE!</x:v>
      </x:c>
      <x:c r="CK14" s="149" t="str">
        <x:v>#VALUE!</x:v>
      </x:c>
      <x:c r="CL14" s="149" t="str">
        <x:v>#VALUE!</x:v>
      </x:c>
      <x:c r="CM14" s="149" t="str">
        <x:v>#VALUE!</x:v>
      </x:c>
      <x:c r="CN14" s="1582" t="str">
        <x:v>#VALUE!</x:v>
      </x:c>
      <x:c r="CO14" s="1582" t="str">
        <x:v>#VALUE!</x:v>
      </x:c>
      <x:c r="CP14" s="1210"/>
      <x:c r="CQ14" s="1210"/>
      <x:c r="CR14" s="149"/>
      <x:c r="CS14" s="1210" t="n">
        <x:v>5</x:v>
      </x:c>
      <x:c r="CT14" s="2097" t="n">
        <x:v>1075</x:v>
      </x:c>
      <x:c r="CU14" s="2098" t="n">
        <x:v>0</x:v>
      </x:c>
      <x:c r="CV14" s="2097" t="n">
        <x:v>0</x:v>
      </x:c>
      <x:c r="CW14" s="2099" t="n">
        <x:v>-15</x:v>
      </x:c>
      <x:c r="CX14" s="2089"/>
      <x:c r="CY14" s="2100" t="n">
        <x:v>0</x:v>
      </x:c>
      <x:c r="CZ14" s="1861" t="n">
        <x:v>1</x:v>
      </x:c>
      <x:c r="DA14" s="1861" t="n">
        <x:v>1</x:v>
      </x:c>
      <x:c r="DB14" s="2101" t="str">
        <x:v>#VALUE!</x:v>
      </x:c>
      <x:c r="DC14" s="2102" t="n">
        <x:v>1</x:v>
      </x:c>
      <x:c r="DD14" s="2103" t="str">
        <x:v>#VALUE!</x:v>
      </x:c>
      <x:c r="DE14" s="2104" t="str">
        <x:v>#VALUE!</x:v>
      </x:c>
      <x:c r="DF14" s="329"/>
      <x:c r="DG14" s="1299"/>
      <x:c r="DH14" s="1299"/>
      <x:c r="DI14" s="1299"/>
      <x:c r="DJ14" s="1299"/>
      <x:c r="DK14" s="1299"/>
      <x:c r="DL14" s="1299"/>
      <x:c r="DM14" s="1299"/>
      <x:c r="DN14" s="1299"/>
      <x:c r="DO14" s="1299"/>
      <x:c r="DP14" s="1299"/>
      <x:c r="DQ14" s="1299"/>
      <x:c r="DR14" s="1299"/>
      <x:c r="DS14" s="1299"/>
      <x:c r="DT14" s="1299"/>
      <x:c r="DU14" s="1299"/>
      <x:c r="DV14" s="1299"/>
      <x:c r="DW14" s="1299"/>
      <x:c r="DX14" s="1299"/>
      <x:c r="DY14" s="1299"/>
      <x:c r="DZ14" s="1299"/>
      <x:c r="EA14" s="1299"/>
      <x:c r="EB14" s="1299"/>
      <x:c r="EC14" s="1299"/>
      <x:c r="ED14" s="1299"/>
      <x:c r="EE14" s="1299"/>
      <x:c r="EF14" s="1299"/>
      <x:c r="EG14" s="1299"/>
      <x:c r="EH14" s="1299"/>
      <x:c r="EI14" s="1299"/>
      <x:c r="EJ14" s="1299"/>
      <x:c r="EK14" s="1299"/>
      <x:c r="EL14" s="1299"/>
      <x:c r="EM14" s="1299"/>
      <x:c r="EN14" s="1299"/>
      <x:c r="EO14" s="1299"/>
      <x:c r="EP14" s="1299"/>
      <x:c r="EQ14" s="1299"/>
      <x:c r="ER14" s="1299"/>
      <x:c r="ES14" s="1299"/>
      <x:c r="ET14" s="1299"/>
      <x:c r="EU14" s="1299"/>
      <x:c r="EV14" s="1299"/>
      <x:c r="EW14" s="1299"/>
      <x:c r="EX14" s="1299"/>
      <x:c r="EY14" s="1299"/>
      <x:c r="EZ14" s="1299"/>
      <x:c r="FA14" s="1299"/>
      <x:c r="FB14" s="1299"/>
      <x:c r="FC14" s="1299"/>
      <x:c r="FD14" s="1299"/>
      <x:c r="FE14" s="1299"/>
      <x:c r="FF14" s="1299"/>
      <x:c r="FG14" s="1299"/>
      <x:c r="FH14" s="1299"/>
      <x:c r="FI14" s="1299"/>
      <x:c r="FJ14" s="1299"/>
      <x:c r="FK14" s="1299"/>
      <x:c r="FL14" s="1299"/>
      <x:c r="FM14" s="1299"/>
      <x:c r="FN14" s="1299"/>
      <x:c r="FO14" s="1299"/>
      <x:c r="FP14" s="1299"/>
      <x:c r="FQ14" s="1299"/>
      <x:c r="FR14" s="1299"/>
      <x:c r="FS14" s="1299"/>
      <x:c r="FT14" s="1299"/>
      <x:c r="FU14" s="1299"/>
      <x:c r="FV14" s="1299"/>
      <x:c r="FW14" s="1299"/>
      <x:c r="FX14" s="1299"/>
      <x:c r="FY14" s="1299"/>
      <x:c r="FZ14" s="1299"/>
      <x:c r="GA14" s="1299"/>
      <x:c r="GB14" s="1299"/>
      <x:c r="GC14" s="1299"/>
      <x:c r="GD14" s="1299"/>
      <x:c r="GE14" s="1299"/>
      <x:c r="GF14" s="1299"/>
      <x:c r="GG14" s="1299"/>
      <x:c r="GH14" s="1299"/>
      <x:c r="GI14" s="1299"/>
      <x:c r="GJ14" s="1299"/>
      <x:c r="GK14" s="1299"/>
      <x:c r="GL14" s="1299"/>
      <x:c r="GM14" s="1299"/>
      <x:c r="GN14" s="1299"/>
      <x:c r="GO14" s="1299"/>
      <x:c r="GP14" s="1299"/>
      <x:c r="GQ14" s="1299"/>
      <x:c r="GR14" s="1299"/>
      <x:c r="GS14" s="1299"/>
      <x:c r="GT14" s="1299"/>
      <x:c r="GU14" s="1299"/>
      <x:c r="GV14" s="1299"/>
      <x:c r="GW14" s="1299"/>
      <x:c r="GX14" s="1299"/>
      <x:c r="GY14" s="1299"/>
      <x:c r="GZ14" s="1299"/>
      <x:c r="HA14" s="1299"/>
      <x:c r="HB14" s="1299"/>
      <x:c r="HC14" s="1299"/>
      <x:c r="HD14" s="1299"/>
      <x:c r="HE14" s="1299"/>
      <x:c r="HF14" s="1299"/>
      <x:c r="HG14" s="1299"/>
      <x:c r="HH14" s="1299"/>
      <x:c r="HI14" s="1299"/>
      <x:c r="HJ14" s="1299"/>
      <x:c r="HK14" s="1299"/>
      <x:c r="HL14" s="1299"/>
      <x:c r="HM14" s="1299"/>
      <x:c r="HN14" s="1299"/>
      <x:c r="HO14" s="1299"/>
      <x:c r="HP14" s="1299"/>
      <x:c r="HQ14" s="1299"/>
      <x:c r="HR14" s="1299"/>
      <x:c r="HS14" s="1299"/>
      <x:c r="HT14" s="1299"/>
      <x:c r="HU14" s="1299"/>
      <x:c r="HV14" s="1299"/>
      <x:c r="HW14" s="1299"/>
      <x:c r="HX14" s="1299"/>
      <x:c r="HY14" s="1299"/>
      <x:c r="HZ14" s="1299"/>
      <x:c r="IA14" s="1299"/>
      <x:c r="IB14" s="1299"/>
      <x:c r="IC14" s="1299"/>
      <x:c r="ID14" s="1299"/>
      <x:c r="IE14" s="1299"/>
      <x:c r="IF14" s="1299"/>
      <x:c r="IG14" s="1299"/>
      <x:c r="IH14" s="1299"/>
      <x:c r="II14" s="1299"/>
      <x:c r="IJ14" s="1299"/>
      <x:c r="IK14" s="1299"/>
      <x:c r="IL14" s="1299"/>
      <x:c r="IM14" s="1299"/>
      <x:c r="IN14" s="1299"/>
      <x:c r="IO14" s="1299"/>
      <x:c r="IP14" s="1299"/>
      <x:c r="IQ14" s="1299"/>
      <x:c r="IR14" s="1299"/>
      <x:c r="IS14" s="1299"/>
      <x:c r="IT14" s="1299"/>
      <x:c r="IU14" s="1299"/>
      <x:c r="IV14" s="1299"/>
    </x:row>
    <x:row r="15" ht="20.100000381469727" customHeight="1">
      <x:c r="A15" s="3410" t="str">
        <x:v>WATER SOUNDING</x:v>
      </x:c>
      <x:c r="B15" s="3410"/>
      <x:c r="C15" s="260"/>
      <x:c r="D15" s="260"/>
      <x:c r="E15" s="260" t="n">
        <x:v>7.39</x:v>
      </x:c>
      <x:c r="F15" s="3411"/>
      <x:c r="G15" s="3411"/>
      <x:c r="H15" s="260"/>
      <x:c r="I15" s="260" t="n">
        <x:v>7.39</x:v>
      </x:c>
      <x:c r="J15" s="1299"/>
      <x:c r="K15" s="1299"/>
      <x:c r="L15" s="1299"/>
      <x:c r="M15" s="1299"/>
      <x:c r="N15" s="1299"/>
      <x:c r="O15" s="2105"/>
      <x:c r="P15" s="2096"/>
      <x:c r="Q15" s="149"/>
      <x:c r="R15" s="149"/>
      <x:c r="S15" s="1301"/>
      <x:c r="T15" s="1302"/>
      <x:c r="U15" s="149"/>
      <x:c r="V15" s="149"/>
      <x:c r="W15" s="149"/>
      <x:c r="X15" s="149"/>
      <x:c r="Y15" s="149"/>
      <x:c r="Z15" s="149"/>
      <x:c r="AA15" s="149"/>
      <x:c r="AB15" s="149"/>
      <x:c r="AC15" s="149"/>
      <x:c r="AD15" s="149"/>
      <x:c r="AE15" s="149"/>
      <x:c r="AF15" s="149"/>
      <x:c r="AG15" s="1303"/>
      <x:c r="AH15" s="149"/>
      <x:c r="AI15" s="149"/>
      <x:c r="AJ15" s="149"/>
      <x:c r="AK15" s="149"/>
      <x:c r="AL15" s="149"/>
      <x:c r="AM15" s="149"/>
      <x:c r="AN15" s="149"/>
      <x:c r="AO15" s="149"/>
      <x:c r="AP15" s="149"/>
      <x:c r="AQ15" s="149"/>
      <x:c r="AR15" s="149"/>
      <x:c r="AS15" s="149"/>
      <x:c r="AT15" s="149"/>
      <x:c r="AU15" s="149"/>
      <x:c r="AV15" s="149"/>
      <x:c r="AW15" s="149"/>
      <x:c r="AX15" s="149"/>
      <x:c r="AY15" s="149"/>
      <x:c r="AZ15" s="149"/>
      <x:c r="BA15" s="149"/>
      <x:c r="BB15" s="149"/>
      <x:c r="BC15" s="149"/>
      <x:c r="BD15" s="149"/>
      <x:c r="BE15" s="149"/>
      <x:c r="BF15" s="149"/>
      <x:c r="BG15" s="149"/>
      <x:c r="BH15" s="149"/>
      <x:c r="BI15" s="149"/>
      <x:c r="BJ15" s="149"/>
      <x:c r="BK15" s="149"/>
      <x:c r="BL15" s="149"/>
      <x:c r="BM15" s="149"/>
      <x:c r="BN15" s="149"/>
      <x:c r="BO15" s="149"/>
      <x:c r="BP15" s="149"/>
      <x:c r="BQ15" s="149"/>
      <x:c r="BR15" s="149"/>
      <x:c r="BS15" s="149"/>
      <x:c r="BT15" s="149"/>
      <x:c r="BU15" s="149"/>
      <x:c r="BV15" s="149"/>
      <x:c r="BW15" s="149"/>
      <x:c r="BX15" s="149"/>
      <x:c r="BY15" s="149"/>
      <x:c r="BZ15" s="149"/>
      <x:c r="CA15" s="149"/>
      <x:c r="CB15" s="149"/>
      <x:c r="CC15" s="149"/>
      <x:c r="CD15" s="149"/>
      <x:c r="CE15" s="149"/>
      <x:c r="CF15" s="149"/>
      <x:c r="CG15" s="149"/>
      <x:c r="CH15" s="149"/>
      <x:c r="CI15" s="149"/>
      <x:c r="CJ15" s="149"/>
      <x:c r="CK15" s="149"/>
      <x:c r="CL15" s="149"/>
      <x:c r="CM15" s="149"/>
      <x:c r="CN15" s="149"/>
      <x:c r="CO15" s="149"/>
      <x:c r="CP15" s="1210"/>
      <x:c r="CQ15" s="1210"/>
      <x:c r="CR15" s="149"/>
      <x:c r="CS15" s="1255"/>
      <x:c r="CT15" s="2097"/>
      <x:c r="CU15" s="2098"/>
      <x:c r="CV15" s="2097"/>
      <x:c r="CW15" s="2099"/>
      <x:c r="CX15" s="2089"/>
      <x:c r="CY15" s="2100"/>
      <x:c r="CZ15" s="1861"/>
      <x:c r="DA15" s="1861"/>
      <x:c r="DB15" s="2101"/>
      <x:c r="DC15" s="2102"/>
      <x:c r="DD15" s="2103"/>
      <x:c r="DE15" s="2104"/>
      <x:c r="DF15" s="329"/>
      <x:c r="DG15" s="1299"/>
      <x:c r="DH15" s="1299"/>
      <x:c r="DI15" s="1299"/>
      <x:c r="DJ15" s="1299"/>
      <x:c r="DK15" s="1299"/>
      <x:c r="DL15" s="1299"/>
      <x:c r="DM15" s="1299"/>
      <x:c r="DN15" s="1299"/>
      <x:c r="DO15" s="1299"/>
      <x:c r="DP15" s="1299"/>
      <x:c r="DQ15" s="1299"/>
      <x:c r="DR15" s="1299"/>
      <x:c r="DS15" s="1299"/>
      <x:c r="DT15" s="1299"/>
      <x:c r="DU15" s="1299"/>
      <x:c r="DV15" s="1299"/>
      <x:c r="DW15" s="1299"/>
      <x:c r="DX15" s="1299"/>
      <x:c r="DY15" s="1299"/>
      <x:c r="DZ15" s="1299"/>
      <x:c r="EA15" s="1299"/>
      <x:c r="EB15" s="1299"/>
      <x:c r="EC15" s="1299"/>
      <x:c r="ED15" s="1299"/>
      <x:c r="EE15" s="1299"/>
      <x:c r="EF15" s="1299"/>
      <x:c r="EG15" s="1299"/>
      <x:c r="EH15" s="1299"/>
      <x:c r="EI15" s="1299"/>
      <x:c r="EJ15" s="1299"/>
      <x:c r="EK15" s="1299"/>
      <x:c r="EL15" s="1299"/>
      <x:c r="EM15" s="1299"/>
      <x:c r="EN15" s="1299"/>
      <x:c r="EO15" s="1299"/>
      <x:c r="EP15" s="1299"/>
      <x:c r="EQ15" s="1299"/>
      <x:c r="ER15" s="1299"/>
      <x:c r="ES15" s="1299"/>
      <x:c r="ET15" s="1299"/>
      <x:c r="EU15" s="1299"/>
      <x:c r="EV15" s="1299"/>
      <x:c r="EW15" s="1299"/>
      <x:c r="EX15" s="1299"/>
      <x:c r="EY15" s="1299"/>
      <x:c r="EZ15" s="1299"/>
      <x:c r="FA15" s="1299"/>
      <x:c r="FB15" s="1299"/>
      <x:c r="FC15" s="1299"/>
      <x:c r="FD15" s="1299"/>
      <x:c r="FE15" s="1299"/>
      <x:c r="FF15" s="1299"/>
      <x:c r="FG15" s="1299"/>
      <x:c r="FH15" s="1299"/>
      <x:c r="FI15" s="1299"/>
      <x:c r="FJ15" s="1299"/>
      <x:c r="FK15" s="1299"/>
      <x:c r="FL15" s="1299"/>
      <x:c r="FM15" s="1299"/>
      <x:c r="FN15" s="1299"/>
      <x:c r="FO15" s="1299"/>
      <x:c r="FP15" s="1299"/>
      <x:c r="FQ15" s="1299"/>
      <x:c r="FR15" s="1299"/>
      <x:c r="FS15" s="1299"/>
      <x:c r="FT15" s="1299"/>
      <x:c r="FU15" s="1299"/>
      <x:c r="FV15" s="1299"/>
      <x:c r="FW15" s="1299"/>
      <x:c r="FX15" s="1299"/>
      <x:c r="FY15" s="1299"/>
      <x:c r="FZ15" s="1299"/>
      <x:c r="GA15" s="1299"/>
      <x:c r="GB15" s="1299"/>
      <x:c r="GC15" s="1299"/>
      <x:c r="GD15" s="1299"/>
      <x:c r="GE15" s="1299"/>
      <x:c r="GF15" s="1299"/>
      <x:c r="GG15" s="1299"/>
      <x:c r="GH15" s="1299"/>
      <x:c r="GI15" s="1299"/>
      <x:c r="GJ15" s="1299"/>
      <x:c r="GK15" s="1299"/>
      <x:c r="GL15" s="1299"/>
      <x:c r="GM15" s="1299"/>
      <x:c r="GN15" s="1299"/>
      <x:c r="GO15" s="1299"/>
      <x:c r="GP15" s="1299"/>
      <x:c r="GQ15" s="1299"/>
      <x:c r="GR15" s="1299"/>
      <x:c r="GS15" s="1299"/>
      <x:c r="GT15" s="1299"/>
      <x:c r="GU15" s="1299"/>
      <x:c r="GV15" s="1299"/>
      <x:c r="GW15" s="1299"/>
      <x:c r="GX15" s="1299"/>
      <x:c r="GY15" s="1299"/>
      <x:c r="GZ15" s="1299"/>
      <x:c r="HA15" s="1299"/>
      <x:c r="HB15" s="1299"/>
      <x:c r="HC15" s="1299"/>
      <x:c r="HD15" s="1299"/>
      <x:c r="HE15" s="1299"/>
      <x:c r="HF15" s="1299"/>
      <x:c r="HG15" s="1299"/>
      <x:c r="HH15" s="1299"/>
      <x:c r="HI15" s="1299"/>
      <x:c r="HJ15" s="1299"/>
      <x:c r="HK15" s="1299"/>
      <x:c r="HL15" s="1299"/>
      <x:c r="HM15" s="1299"/>
      <x:c r="HN15" s="1299"/>
      <x:c r="HO15" s="1299"/>
      <x:c r="HP15" s="1299"/>
      <x:c r="HQ15" s="1299"/>
      <x:c r="HR15" s="1299"/>
      <x:c r="HS15" s="1299"/>
      <x:c r="HT15" s="1299"/>
      <x:c r="HU15" s="1299"/>
      <x:c r="HV15" s="1299"/>
      <x:c r="HW15" s="1299"/>
      <x:c r="HX15" s="1299"/>
      <x:c r="HY15" s="1299"/>
      <x:c r="HZ15" s="1299"/>
      <x:c r="IA15" s="1299"/>
      <x:c r="IB15" s="1299"/>
      <x:c r="IC15" s="1299"/>
      <x:c r="ID15" s="1299"/>
      <x:c r="IE15" s="1299"/>
      <x:c r="IF15" s="1299"/>
      <x:c r="IG15" s="1299"/>
      <x:c r="IH15" s="1299"/>
      <x:c r="II15" s="1299"/>
      <x:c r="IJ15" s="1299"/>
      <x:c r="IK15" s="1299"/>
      <x:c r="IL15" s="1299"/>
      <x:c r="IM15" s="1299"/>
      <x:c r="IN15" s="1299"/>
      <x:c r="IO15" s="1299"/>
      <x:c r="IP15" s="1299"/>
      <x:c r="IQ15" s="1299"/>
      <x:c r="IR15" s="1299"/>
      <x:c r="IS15" s="1299"/>
      <x:c r="IT15" s="1299"/>
      <x:c r="IU15" s="1299"/>
      <x:c r="IV15" s="1299"/>
    </x:row>
    <x:row r="16" ht="20.100000381469727" customHeight="1">
      <x:c r="A16" s="3410" t="str">
        <x:v>CORRECTED WATER SOUNDING</x:v>
      </x:c>
      <x:c r="B16" s="3410"/>
      <x:c r="C16" s="260"/>
      <x:c r="D16" s="260"/>
      <x:c r="E16" s="260" t="n">
        <x:v>7.39</x:v>
      </x:c>
      <x:c r="F16" s="3411"/>
      <x:c r="G16" s="3411"/>
      <x:c r="H16" s="260"/>
      <x:c r="I16" s="260" t="n">
        <x:v>7.39</x:v>
      </x:c>
      <x:c r="J16" s="1299"/>
      <x:c r="K16" s="1299"/>
      <x:c r="L16" s="1299"/>
      <x:c r="M16" s="1299"/>
      <x:c r="N16" s="1299"/>
      <x:c r="O16" s="2105"/>
      <x:c r="P16" s="2096"/>
      <x:c r="Q16" s="149"/>
      <x:c r="R16" s="149"/>
      <x:c r="S16" s="1301"/>
      <x:c r="T16" s="1302"/>
      <x:c r="U16" s="149"/>
      <x:c r="V16" s="149"/>
      <x:c r="W16" s="149"/>
      <x:c r="X16" s="149"/>
      <x:c r="Y16" s="149"/>
      <x:c r="Z16" s="149"/>
      <x:c r="AA16" s="149"/>
      <x:c r="AB16" s="149"/>
      <x:c r="AC16" s="149"/>
      <x:c r="AD16" s="149"/>
      <x:c r="AE16" s="149"/>
      <x:c r="AF16" s="149"/>
      <x:c r="AG16" s="1303"/>
      <x:c r="AH16" s="149"/>
      <x:c r="AI16" s="149"/>
      <x:c r="AJ16" s="149"/>
      <x:c r="AK16" s="149"/>
      <x:c r="AL16" s="149"/>
      <x:c r="AM16" s="149"/>
      <x:c r="AN16" s="149"/>
      <x:c r="AO16" s="149"/>
      <x:c r="AP16" s="149"/>
      <x:c r="AQ16" s="149"/>
      <x:c r="AR16" s="149"/>
      <x:c r="AS16" s="149"/>
      <x:c r="AT16" s="149"/>
      <x:c r="AU16" s="149"/>
      <x:c r="AV16" s="149"/>
      <x:c r="AW16" s="149"/>
      <x:c r="AX16" s="149"/>
      <x:c r="AY16" s="149"/>
      <x:c r="AZ16" s="149"/>
      <x:c r="BA16" s="149"/>
      <x:c r="BB16" s="149"/>
      <x:c r="BC16" s="149"/>
      <x:c r="BD16" s="149"/>
      <x:c r="BE16" s="149"/>
      <x:c r="BF16" s="149"/>
      <x:c r="BG16" s="149"/>
      <x:c r="BH16" s="149"/>
      <x:c r="BI16" s="149"/>
      <x:c r="BJ16" s="149"/>
      <x:c r="BK16" s="149"/>
      <x:c r="BL16" s="149"/>
      <x:c r="BM16" s="149"/>
      <x:c r="BN16" s="149"/>
      <x:c r="BO16" s="149"/>
      <x:c r="BP16" s="149"/>
      <x:c r="BQ16" s="149"/>
      <x:c r="BR16" s="149"/>
      <x:c r="BS16" s="149"/>
      <x:c r="BT16" s="149"/>
      <x:c r="BU16" s="149"/>
      <x:c r="BV16" s="149"/>
      <x:c r="BW16" s="149"/>
      <x:c r="BX16" s="149"/>
      <x:c r="BY16" s="149"/>
      <x:c r="BZ16" s="149"/>
      <x:c r="CA16" s="149"/>
      <x:c r="CB16" s="149"/>
      <x:c r="CC16" s="149"/>
      <x:c r="CD16" s="149"/>
      <x:c r="CE16" s="149"/>
      <x:c r="CF16" s="149"/>
      <x:c r="CG16" s="149"/>
      <x:c r="CH16" s="149"/>
      <x:c r="CI16" s="149"/>
      <x:c r="CJ16" s="149"/>
      <x:c r="CK16" s="149"/>
      <x:c r="CL16" s="149"/>
      <x:c r="CM16" s="149"/>
      <x:c r="CN16" s="149"/>
      <x:c r="CO16" s="149"/>
      <x:c r="CP16" s="1210"/>
      <x:c r="CQ16" s="1210"/>
      <x:c r="CR16" s="149"/>
      <x:c r="CS16" s="1255"/>
      <x:c r="CT16" s="2097"/>
      <x:c r="CU16" s="2098"/>
      <x:c r="CV16" s="2097"/>
      <x:c r="CW16" s="2099"/>
      <x:c r="CX16" s="2089"/>
      <x:c r="CY16" s="2100"/>
      <x:c r="CZ16" s="1861"/>
      <x:c r="DA16" s="1861"/>
      <x:c r="DB16" s="2101"/>
      <x:c r="DC16" s="2102"/>
      <x:c r="DD16" s="2103"/>
      <x:c r="DE16" s="2104"/>
      <x:c r="DF16" s="329"/>
      <x:c r="DG16" s="1299"/>
      <x:c r="DH16" s="1299"/>
      <x:c r="DI16" s="1299"/>
      <x:c r="DJ16" s="1299"/>
      <x:c r="DK16" s="1299"/>
      <x:c r="DL16" s="1299"/>
      <x:c r="DM16" s="1299"/>
      <x:c r="DN16" s="1299"/>
      <x:c r="DO16" s="1299"/>
      <x:c r="DP16" s="1299"/>
      <x:c r="DQ16" s="1299"/>
      <x:c r="DR16" s="1299"/>
      <x:c r="DS16" s="1299"/>
      <x:c r="DT16" s="1299"/>
      <x:c r="DU16" s="1299"/>
      <x:c r="DV16" s="1299"/>
      <x:c r="DW16" s="1299"/>
      <x:c r="DX16" s="1299"/>
      <x:c r="DY16" s="1299"/>
      <x:c r="DZ16" s="1299"/>
      <x:c r="EA16" s="1299"/>
      <x:c r="EB16" s="1299"/>
      <x:c r="EC16" s="1299"/>
      <x:c r="ED16" s="1299"/>
      <x:c r="EE16" s="1299"/>
      <x:c r="EF16" s="1299"/>
      <x:c r="EG16" s="1299"/>
      <x:c r="EH16" s="1299"/>
      <x:c r="EI16" s="1299"/>
      <x:c r="EJ16" s="1299"/>
      <x:c r="EK16" s="1299"/>
      <x:c r="EL16" s="1299"/>
      <x:c r="EM16" s="1299"/>
      <x:c r="EN16" s="1299"/>
      <x:c r="EO16" s="1299"/>
      <x:c r="EP16" s="1299"/>
      <x:c r="EQ16" s="1299"/>
      <x:c r="ER16" s="1299"/>
      <x:c r="ES16" s="1299"/>
      <x:c r="ET16" s="1299"/>
      <x:c r="EU16" s="1299"/>
      <x:c r="EV16" s="1299"/>
      <x:c r="EW16" s="1299"/>
      <x:c r="EX16" s="1299"/>
      <x:c r="EY16" s="1299"/>
      <x:c r="EZ16" s="1299"/>
      <x:c r="FA16" s="1299"/>
      <x:c r="FB16" s="1299"/>
      <x:c r="FC16" s="1299"/>
      <x:c r="FD16" s="1299"/>
      <x:c r="FE16" s="1299"/>
      <x:c r="FF16" s="1299"/>
      <x:c r="FG16" s="1299"/>
      <x:c r="FH16" s="1299"/>
      <x:c r="FI16" s="1299"/>
      <x:c r="FJ16" s="1299"/>
      <x:c r="FK16" s="1299"/>
      <x:c r="FL16" s="1299"/>
      <x:c r="FM16" s="1299"/>
      <x:c r="FN16" s="1299"/>
      <x:c r="FO16" s="1299"/>
      <x:c r="FP16" s="1299"/>
      <x:c r="FQ16" s="1299"/>
      <x:c r="FR16" s="1299"/>
      <x:c r="FS16" s="1299"/>
      <x:c r="FT16" s="1299"/>
      <x:c r="FU16" s="1299"/>
      <x:c r="FV16" s="1299"/>
      <x:c r="FW16" s="1299"/>
      <x:c r="FX16" s="1299"/>
      <x:c r="FY16" s="1299"/>
      <x:c r="FZ16" s="1299"/>
      <x:c r="GA16" s="1299"/>
      <x:c r="GB16" s="1299"/>
      <x:c r="GC16" s="1299"/>
      <x:c r="GD16" s="1299"/>
      <x:c r="GE16" s="1299"/>
      <x:c r="GF16" s="1299"/>
      <x:c r="GG16" s="1299"/>
      <x:c r="GH16" s="1299"/>
      <x:c r="GI16" s="1299"/>
      <x:c r="GJ16" s="1299"/>
      <x:c r="GK16" s="1299"/>
      <x:c r="GL16" s="1299"/>
      <x:c r="GM16" s="1299"/>
      <x:c r="GN16" s="1299"/>
      <x:c r="GO16" s="1299"/>
      <x:c r="GP16" s="1299"/>
      <x:c r="GQ16" s="1299"/>
      <x:c r="GR16" s="1299"/>
      <x:c r="GS16" s="1299"/>
      <x:c r="GT16" s="1299"/>
      <x:c r="GU16" s="1299"/>
      <x:c r="GV16" s="1299"/>
      <x:c r="GW16" s="1299"/>
      <x:c r="GX16" s="1299"/>
      <x:c r="GY16" s="1299"/>
      <x:c r="GZ16" s="1299"/>
      <x:c r="HA16" s="1299"/>
      <x:c r="HB16" s="1299"/>
      <x:c r="HC16" s="1299"/>
      <x:c r="HD16" s="1299"/>
      <x:c r="HE16" s="1299"/>
      <x:c r="HF16" s="1299"/>
      <x:c r="HG16" s="1299"/>
      <x:c r="HH16" s="1299"/>
      <x:c r="HI16" s="1299"/>
      <x:c r="HJ16" s="1299"/>
      <x:c r="HK16" s="1299"/>
      <x:c r="HL16" s="1299"/>
      <x:c r="HM16" s="1299"/>
      <x:c r="HN16" s="1299"/>
      <x:c r="HO16" s="1299"/>
      <x:c r="HP16" s="1299"/>
      <x:c r="HQ16" s="1299"/>
      <x:c r="HR16" s="1299"/>
      <x:c r="HS16" s="1299"/>
      <x:c r="HT16" s="1299"/>
      <x:c r="HU16" s="1299"/>
      <x:c r="HV16" s="1299"/>
      <x:c r="HW16" s="1299"/>
      <x:c r="HX16" s="1299"/>
      <x:c r="HY16" s="1299"/>
      <x:c r="HZ16" s="1299"/>
      <x:c r="IA16" s="1299"/>
      <x:c r="IB16" s="1299"/>
      <x:c r="IC16" s="1299"/>
      <x:c r="ID16" s="1299"/>
      <x:c r="IE16" s="1299"/>
      <x:c r="IF16" s="1299"/>
      <x:c r="IG16" s="1299"/>
      <x:c r="IH16" s="1299"/>
      <x:c r="II16" s="1299"/>
      <x:c r="IJ16" s="1299"/>
      <x:c r="IK16" s="1299"/>
      <x:c r="IL16" s="1299"/>
      <x:c r="IM16" s="1299"/>
      <x:c r="IN16" s="1299"/>
      <x:c r="IO16" s="1299"/>
      <x:c r="IP16" s="1299"/>
      <x:c r="IQ16" s="1299"/>
      <x:c r="IR16" s="1299"/>
      <x:c r="IS16" s="1299"/>
      <x:c r="IT16" s="1299"/>
      <x:c r="IU16" s="1299"/>
      <x:c r="IV16" s="1299"/>
    </x:row>
    <x:row r="17" s="1292" customFormat="1" ht="20.100000381469727" customHeight="1">
      <x:c r="A17" s="3410" t="str">
        <x:v>FREE WATER VOLUME</x:v>
      </x:c>
      <x:c r="B17" s="3410"/>
      <x:c r="C17" s="261"/>
      <x:c r="D17" s="260"/>
      <x:c r="E17" s="260" t="n">
        <x:v>43.9</x:v>
      </x:c>
      <x:c r="F17" s="3412"/>
      <x:c r="G17" s="3412"/>
      <x:c r="H17" s="260"/>
      <x:c r="I17" s="260" t="n">
        <x:v>43.9</x:v>
      </x:c>
      <x:c r="J17" s="1304"/>
      <x:c r="K17" s="1304"/>
      <x:c r="L17" s="1304"/>
      <x:c r="M17" s="1304"/>
      <x:c r="N17" s="1304"/>
      <x:c r="O17" s="2105"/>
      <x:c r="P17" s="2096"/>
      <x:c r="Q17" s="149"/>
      <x:c r="R17" s="149"/>
      <x:c r="S17" s="1301"/>
      <x:c r="T17" s="1302"/>
      <x:c r="U17" s="149"/>
      <x:c r="V17" s="149"/>
      <x:c r="W17" s="149"/>
      <x:c r="X17" s="149"/>
      <x:c r="Y17" s="149"/>
      <x:c r="Z17" s="149"/>
      <x:c r="AA17" s="149"/>
      <x:c r="AB17" s="149"/>
      <x:c r="AC17" s="149"/>
      <x:c r="AD17" s="149"/>
      <x:c r="AE17" s="149"/>
      <x:c r="AF17" s="149"/>
      <x:c r="AG17" s="1303"/>
      <x:c r="AH17" s="149"/>
      <x:c r="AI17" s="149"/>
      <x:c r="AJ17" s="149"/>
      <x:c r="AK17" s="149"/>
      <x:c r="AL17" s="149"/>
      <x:c r="AM17" s="149"/>
      <x:c r="AN17" s="149"/>
      <x:c r="AO17" s="149"/>
      <x:c r="AP17" s="149"/>
      <x:c r="AQ17" s="149"/>
      <x:c r="AR17" s="149"/>
      <x:c r="AS17" s="149"/>
      <x:c r="AT17" s="149"/>
      <x:c r="AU17" s="149"/>
      <x:c r="AV17" s="149"/>
      <x:c r="AW17" s="149"/>
      <x:c r="AX17" s="149"/>
      <x:c r="AY17" s="149"/>
      <x:c r="AZ17" s="149"/>
      <x:c r="BA17" s="149"/>
      <x:c r="BB17" s="149"/>
      <x:c r="BC17" s="149"/>
      <x:c r="BD17" s="149"/>
      <x:c r="BE17" s="149"/>
      <x:c r="BF17" s="149"/>
      <x:c r="BG17" s="149"/>
      <x:c r="BH17" s="149"/>
      <x:c r="BI17" s="149"/>
      <x:c r="BJ17" s="149"/>
      <x:c r="BK17" s="149"/>
      <x:c r="BL17" s="149"/>
      <x:c r="BM17" s="149"/>
      <x:c r="BN17" s="149"/>
      <x:c r="BO17" s="149"/>
      <x:c r="BP17" s="149"/>
      <x:c r="BQ17" s="149"/>
      <x:c r="BR17" s="149"/>
      <x:c r="BS17" s="149"/>
      <x:c r="BT17" s="149"/>
      <x:c r="BU17" s="149"/>
      <x:c r="BV17" s="149"/>
      <x:c r="BW17" s="149"/>
      <x:c r="BX17" s="149"/>
      <x:c r="BY17" s="149"/>
      <x:c r="BZ17" s="149"/>
      <x:c r="CA17" s="149"/>
      <x:c r="CB17" s="149"/>
      <x:c r="CC17" s="149"/>
      <x:c r="CD17" s="149"/>
      <x:c r="CE17" s="149"/>
      <x:c r="CF17" s="149"/>
      <x:c r="CG17" s="149"/>
      <x:c r="CH17" s="149"/>
      <x:c r="CI17" s="149"/>
      <x:c r="CJ17" s="149"/>
      <x:c r="CK17" s="149"/>
      <x:c r="CL17" s="149"/>
      <x:c r="CM17" s="149"/>
      <x:c r="CN17" s="149"/>
      <x:c r="CO17" s="149"/>
      <x:c r="CP17" s="1210"/>
      <x:c r="CQ17" s="1210"/>
      <x:c r="CR17" s="149"/>
      <x:c r="CS17" s="1255"/>
      <x:c r="CT17" s="2097"/>
      <x:c r="CU17" s="2098"/>
      <x:c r="CV17" s="2097"/>
      <x:c r="CW17" s="2099"/>
      <x:c r="CX17" s="2089"/>
      <x:c r="CY17" s="2100"/>
      <x:c r="CZ17" s="1861"/>
      <x:c r="DA17" s="1861"/>
      <x:c r="DB17" s="2101"/>
      <x:c r="DC17" s="2102"/>
      <x:c r="DD17" s="2103"/>
      <x:c r="DE17" s="2104"/>
      <x:c r="DF17" s="329"/>
      <x:c r="DG17" s="1304"/>
      <x:c r="DH17" s="1304"/>
      <x:c r="DI17" s="1304"/>
      <x:c r="DJ17" s="1304"/>
      <x:c r="DK17" s="1304"/>
      <x:c r="DL17" s="1304"/>
      <x:c r="DM17" s="1304"/>
      <x:c r="DN17" s="1304"/>
      <x:c r="DO17" s="1304"/>
      <x:c r="DP17" s="1304"/>
      <x:c r="DQ17" s="1304"/>
      <x:c r="DR17" s="1304"/>
      <x:c r="DS17" s="1304"/>
      <x:c r="DT17" s="1304"/>
      <x:c r="DU17" s="1304"/>
      <x:c r="DV17" s="1304"/>
      <x:c r="DW17" s="1304"/>
      <x:c r="DX17" s="1304"/>
      <x:c r="DY17" s="1304"/>
      <x:c r="DZ17" s="1304"/>
      <x:c r="EA17" s="1304"/>
      <x:c r="EB17" s="1304"/>
      <x:c r="EC17" s="1304"/>
      <x:c r="ED17" s="1304"/>
      <x:c r="EE17" s="1304"/>
      <x:c r="EF17" s="1304"/>
      <x:c r="EG17" s="1304"/>
      <x:c r="EH17" s="1304"/>
      <x:c r="EI17" s="1304"/>
      <x:c r="EJ17" s="1304"/>
      <x:c r="EK17" s="1304"/>
      <x:c r="EL17" s="1304"/>
      <x:c r="EM17" s="1304"/>
      <x:c r="EN17" s="1304"/>
      <x:c r="EO17" s="1304"/>
      <x:c r="EP17" s="1304"/>
      <x:c r="EQ17" s="1304"/>
      <x:c r="ER17" s="1304"/>
      <x:c r="ES17" s="1304"/>
      <x:c r="ET17" s="1304"/>
      <x:c r="EU17" s="1304"/>
      <x:c r="EV17" s="1304"/>
      <x:c r="EW17" s="1304"/>
      <x:c r="EX17" s="1304"/>
      <x:c r="EY17" s="1304"/>
      <x:c r="EZ17" s="1304"/>
      <x:c r="FA17" s="1304"/>
      <x:c r="FB17" s="1304"/>
      <x:c r="FC17" s="1304"/>
      <x:c r="FD17" s="1304"/>
      <x:c r="FE17" s="1304"/>
      <x:c r="FF17" s="1304"/>
      <x:c r="FG17" s="1304"/>
      <x:c r="FH17" s="1304"/>
      <x:c r="FI17" s="1304"/>
      <x:c r="FJ17" s="1304"/>
      <x:c r="FK17" s="1304"/>
      <x:c r="FL17" s="1304"/>
      <x:c r="FM17" s="1304"/>
      <x:c r="FN17" s="1304"/>
      <x:c r="FO17" s="1304"/>
      <x:c r="FP17" s="1304"/>
      <x:c r="FQ17" s="1304"/>
      <x:c r="FR17" s="1304"/>
      <x:c r="FS17" s="1304"/>
      <x:c r="FT17" s="1304"/>
      <x:c r="FU17" s="1304"/>
      <x:c r="FV17" s="1304"/>
      <x:c r="FW17" s="1304"/>
      <x:c r="FX17" s="1304"/>
      <x:c r="FY17" s="1304"/>
      <x:c r="FZ17" s="1304"/>
      <x:c r="GA17" s="1304"/>
      <x:c r="GB17" s="1304"/>
      <x:c r="GC17" s="1304"/>
      <x:c r="GD17" s="1304"/>
      <x:c r="GE17" s="1304"/>
      <x:c r="GF17" s="1304"/>
      <x:c r="GG17" s="1304"/>
      <x:c r="GH17" s="1304"/>
      <x:c r="GI17" s="1304"/>
      <x:c r="GJ17" s="1304"/>
      <x:c r="GK17" s="1304"/>
      <x:c r="GL17" s="1304"/>
      <x:c r="GM17" s="1304"/>
      <x:c r="GN17" s="1304"/>
      <x:c r="GO17" s="1304"/>
      <x:c r="GP17" s="1304"/>
      <x:c r="GQ17" s="1304"/>
      <x:c r="GR17" s="1304"/>
      <x:c r="GS17" s="1304"/>
      <x:c r="GT17" s="1304"/>
      <x:c r="GU17" s="1304"/>
      <x:c r="GV17" s="1304"/>
      <x:c r="GW17" s="1304"/>
      <x:c r="GX17" s="1304"/>
      <x:c r="GY17" s="1304"/>
      <x:c r="GZ17" s="1304"/>
      <x:c r="HA17" s="1304"/>
      <x:c r="HB17" s="1304"/>
      <x:c r="HC17" s="1304"/>
      <x:c r="HD17" s="1304"/>
      <x:c r="HE17" s="1304"/>
      <x:c r="HF17" s="1304"/>
      <x:c r="HG17" s="1304"/>
      <x:c r="HH17" s="1304"/>
      <x:c r="HI17" s="1304"/>
      <x:c r="HJ17" s="1304"/>
      <x:c r="HK17" s="1304"/>
      <x:c r="HL17" s="1304"/>
      <x:c r="HM17" s="1304"/>
      <x:c r="HN17" s="1304"/>
      <x:c r="HO17" s="1304"/>
      <x:c r="HP17" s="1304"/>
      <x:c r="HQ17" s="1304"/>
      <x:c r="HR17" s="1304"/>
      <x:c r="HS17" s="1304"/>
      <x:c r="HT17" s="1304"/>
      <x:c r="HU17" s="1304"/>
      <x:c r="HV17" s="1304"/>
      <x:c r="HW17" s="1304"/>
      <x:c r="HX17" s="1304"/>
      <x:c r="HY17" s="1304"/>
      <x:c r="HZ17" s="1304"/>
      <x:c r="IA17" s="1304"/>
      <x:c r="IB17" s="1304"/>
      <x:c r="IC17" s="1304"/>
      <x:c r="ID17" s="1304"/>
      <x:c r="IE17" s="1304"/>
      <x:c r="IF17" s="1304"/>
      <x:c r="IG17" s="1304"/>
      <x:c r="IH17" s="1304"/>
      <x:c r="II17" s="1304"/>
      <x:c r="IJ17" s="1304"/>
      <x:c r="IK17" s="1304"/>
      <x:c r="IL17" s="1304"/>
      <x:c r="IM17" s="1304"/>
      <x:c r="IN17" s="1304"/>
      <x:c r="IO17" s="1304"/>
      <x:c r="IP17" s="1304"/>
      <x:c r="IQ17" s="1304"/>
      <x:c r="IR17" s="1304"/>
      <x:c r="IS17" s="1304"/>
      <x:c r="IT17" s="1304"/>
      <x:c r="IU17" s="1304"/>
      <x:c r="IV17" s="1304"/>
    </x:row>
    <x:row r="18" s="1292" customFormat="1" ht="20.100000381469727" customHeight="1">
      <x:c r="A18" s="3410" t="str">
        <x:v>GROSS OBSERVED VOLUME </x:v>
      </x:c>
      <x:c r="B18" s="3410"/>
      <x:c r="C18" s="2459" t="n">
        <x:v>0</x:v>
      </x:c>
      <x:c r="D18" s="2460" t="n">
        <x:f t="shared" ref="D18:H18" si="0">IF(D10="","",D14-D17)</x:f>
        <x:v>0</x:v>
      </x:c>
      <x:c r="E18" s="2460" t="n">
        <x:f t="shared" si="0"/>
        <x:v>35.199999999999996</x:v>
      </x:c>
      <x:c r="F18" s="3413" t="n">
        <x:f t="shared" si="0"/>
        <x:v>0</x:v>
      </x:c>
      <x:c r="G18" s="3413">
        <x:f t="shared" si="0"/>
      </x:c>
      <x:c r="H18" s="2460" t="n">
        <x:f t="shared" si="0"/>
        <x:v>0</x:v>
      </x:c>
      <x:c r="I18" s="2460" t="n">
        <x:f t="shared" ref="I18" si="1">IF(I10="","",I14-I17)</x:f>
        <x:v>35.199999999999996</x:v>
      </x:c>
      <x:c r="J18" s="1304"/>
      <x:c r="K18" s="1660" t="str">
        <x:v>TABLE  56</x:v>
      </x:c>
      <x:c r="L18" s="1661"/>
      <x:c r="M18" s="1662"/>
      <x:c r="N18" s="2404"/>
      <x:c r="O18" s="2105"/>
      <x:c r="P18" s="2096"/>
      <x:c r="Q18" s="149"/>
      <x:c r="R18" s="149"/>
      <x:c r="S18" s="1301"/>
      <x:c r="T18" s="1302"/>
      <x:c r="U18" s="149"/>
      <x:c r="V18" s="149"/>
      <x:c r="W18" s="149"/>
      <x:c r="X18" s="149"/>
      <x:c r="Y18" s="149"/>
      <x:c r="Z18" s="149"/>
      <x:c r="AA18" s="149"/>
      <x:c r="AB18" s="149"/>
      <x:c r="AC18" s="149"/>
      <x:c r="AD18" s="149"/>
      <x:c r="AE18" s="149"/>
      <x:c r="AF18" s="149"/>
      <x:c r="AG18" s="1303"/>
      <x:c r="AH18" s="149"/>
      <x:c r="AI18" s="149"/>
      <x:c r="AJ18" s="149"/>
      <x:c r="AK18" s="149"/>
      <x:c r="AL18" s="149"/>
      <x:c r="AM18" s="149"/>
      <x:c r="AN18" s="149"/>
      <x:c r="AO18" s="149"/>
      <x:c r="AP18" s="149"/>
      <x:c r="AQ18" s="149"/>
      <x:c r="AR18" s="149"/>
      <x:c r="AS18" s="149"/>
      <x:c r="AT18" s="149"/>
      <x:c r="AU18" s="149"/>
      <x:c r="AV18" s="149"/>
      <x:c r="AW18" s="149"/>
      <x:c r="AX18" s="149"/>
      <x:c r="AY18" s="149"/>
      <x:c r="AZ18" s="149"/>
      <x:c r="BA18" s="149"/>
      <x:c r="BB18" s="149"/>
      <x:c r="BC18" s="149"/>
      <x:c r="BD18" s="149"/>
      <x:c r="BE18" s="149"/>
      <x:c r="BF18" s="149"/>
      <x:c r="BG18" s="149"/>
      <x:c r="BH18" s="149"/>
      <x:c r="BI18" s="149"/>
      <x:c r="BJ18" s="149"/>
      <x:c r="BK18" s="149"/>
      <x:c r="BL18" s="149"/>
      <x:c r="BM18" s="149"/>
      <x:c r="BN18" s="149"/>
      <x:c r="BO18" s="149"/>
      <x:c r="BP18" s="149"/>
      <x:c r="BQ18" s="149"/>
      <x:c r="BR18" s="149"/>
      <x:c r="BS18" s="149"/>
      <x:c r="BT18" s="149"/>
      <x:c r="BU18" s="149"/>
      <x:c r="BV18" s="149"/>
      <x:c r="BW18" s="149"/>
      <x:c r="BX18" s="149"/>
      <x:c r="BY18" s="149"/>
      <x:c r="BZ18" s="149"/>
      <x:c r="CA18" s="149"/>
      <x:c r="CB18" s="149"/>
      <x:c r="CC18" s="149"/>
      <x:c r="CD18" s="149"/>
      <x:c r="CE18" s="149"/>
      <x:c r="CF18" s="149"/>
      <x:c r="CG18" s="149"/>
      <x:c r="CH18" s="149"/>
      <x:c r="CI18" s="149"/>
      <x:c r="CJ18" s="149"/>
      <x:c r="CK18" s="149"/>
      <x:c r="CL18" s="149"/>
      <x:c r="CM18" s="149"/>
      <x:c r="CN18" s="149"/>
      <x:c r="CO18" s="149"/>
      <x:c r="CP18" s="1210"/>
      <x:c r="CQ18" s="1210"/>
      <x:c r="CR18" s="149"/>
      <x:c r="CS18" s="1255"/>
      <x:c r="CT18" s="2097"/>
      <x:c r="CU18" s="2098"/>
      <x:c r="CV18" s="2097"/>
      <x:c r="CW18" s="2099"/>
      <x:c r="CX18" s="2089"/>
      <x:c r="CY18" s="2100"/>
      <x:c r="CZ18" s="1861"/>
      <x:c r="DA18" s="1861"/>
      <x:c r="DB18" s="2101"/>
      <x:c r="DC18" s="2102"/>
      <x:c r="DD18" s="2103"/>
      <x:c r="DE18" s="2104"/>
      <x:c r="DF18" s="329"/>
      <x:c r="DG18" s="1304"/>
      <x:c r="DH18" s="1304"/>
      <x:c r="DI18" s="1304"/>
      <x:c r="DJ18" s="1304"/>
      <x:c r="DK18" s="1304"/>
      <x:c r="DL18" s="1304"/>
      <x:c r="DM18" s="1304"/>
      <x:c r="DN18" s="1304"/>
      <x:c r="DO18" s="1304"/>
      <x:c r="DP18" s="1304"/>
      <x:c r="DQ18" s="1304"/>
      <x:c r="DR18" s="1304"/>
      <x:c r="DS18" s="1304"/>
      <x:c r="DT18" s="1304"/>
      <x:c r="DU18" s="1304"/>
      <x:c r="DV18" s="1304"/>
      <x:c r="DW18" s="1304"/>
      <x:c r="DX18" s="1304"/>
      <x:c r="DY18" s="1304"/>
      <x:c r="DZ18" s="1304"/>
      <x:c r="EA18" s="1304"/>
      <x:c r="EB18" s="1304"/>
      <x:c r="EC18" s="1304"/>
      <x:c r="ED18" s="1304"/>
      <x:c r="EE18" s="1304"/>
      <x:c r="EF18" s="1304"/>
      <x:c r="EG18" s="1304"/>
      <x:c r="EH18" s="1304"/>
      <x:c r="EI18" s="1304"/>
      <x:c r="EJ18" s="1304"/>
      <x:c r="EK18" s="1304"/>
      <x:c r="EL18" s="1304"/>
      <x:c r="EM18" s="1304"/>
      <x:c r="EN18" s="1304"/>
      <x:c r="EO18" s="1304"/>
      <x:c r="EP18" s="1304"/>
      <x:c r="EQ18" s="1304"/>
      <x:c r="ER18" s="1304"/>
      <x:c r="ES18" s="1304"/>
      <x:c r="ET18" s="1304"/>
      <x:c r="EU18" s="1304"/>
      <x:c r="EV18" s="1304"/>
      <x:c r="EW18" s="1304"/>
      <x:c r="EX18" s="1304"/>
      <x:c r="EY18" s="1304"/>
      <x:c r="EZ18" s="1304"/>
      <x:c r="FA18" s="1304"/>
      <x:c r="FB18" s="1304"/>
      <x:c r="FC18" s="1304"/>
      <x:c r="FD18" s="1304"/>
      <x:c r="FE18" s="1304"/>
      <x:c r="FF18" s="1304"/>
      <x:c r="FG18" s="1304"/>
      <x:c r="FH18" s="1304"/>
      <x:c r="FI18" s="1304"/>
      <x:c r="FJ18" s="1304"/>
      <x:c r="FK18" s="1304"/>
      <x:c r="FL18" s="1304"/>
      <x:c r="FM18" s="1304"/>
      <x:c r="FN18" s="1304"/>
      <x:c r="FO18" s="1304"/>
      <x:c r="FP18" s="1304"/>
      <x:c r="FQ18" s="1304"/>
      <x:c r="FR18" s="1304"/>
      <x:c r="FS18" s="1304"/>
      <x:c r="FT18" s="1304"/>
      <x:c r="FU18" s="1304"/>
      <x:c r="FV18" s="1304"/>
      <x:c r="FW18" s="1304"/>
      <x:c r="FX18" s="1304"/>
      <x:c r="FY18" s="1304"/>
      <x:c r="FZ18" s="1304"/>
      <x:c r="GA18" s="1304"/>
      <x:c r="GB18" s="1304"/>
      <x:c r="GC18" s="1304"/>
      <x:c r="GD18" s="1304"/>
      <x:c r="GE18" s="1304"/>
      <x:c r="GF18" s="1304"/>
      <x:c r="GG18" s="1304"/>
      <x:c r="GH18" s="1304"/>
      <x:c r="GI18" s="1304"/>
      <x:c r="GJ18" s="1304"/>
      <x:c r="GK18" s="1304"/>
      <x:c r="GL18" s="1304"/>
      <x:c r="GM18" s="1304"/>
      <x:c r="GN18" s="1304"/>
      <x:c r="GO18" s="1304"/>
      <x:c r="GP18" s="1304"/>
      <x:c r="GQ18" s="1304"/>
      <x:c r="GR18" s="1304"/>
      <x:c r="GS18" s="1304"/>
      <x:c r="GT18" s="1304"/>
      <x:c r="GU18" s="1304"/>
      <x:c r="GV18" s="1304"/>
      <x:c r="GW18" s="1304"/>
      <x:c r="GX18" s="1304"/>
      <x:c r="GY18" s="1304"/>
      <x:c r="GZ18" s="1304"/>
      <x:c r="HA18" s="1304"/>
      <x:c r="HB18" s="1304"/>
      <x:c r="HC18" s="1304"/>
      <x:c r="HD18" s="1304"/>
      <x:c r="HE18" s="1304"/>
      <x:c r="HF18" s="1304"/>
      <x:c r="HG18" s="1304"/>
      <x:c r="HH18" s="1304"/>
      <x:c r="HI18" s="1304"/>
      <x:c r="HJ18" s="1304"/>
      <x:c r="HK18" s="1304"/>
      <x:c r="HL18" s="1304"/>
      <x:c r="HM18" s="1304"/>
      <x:c r="HN18" s="1304"/>
      <x:c r="HO18" s="1304"/>
      <x:c r="HP18" s="1304"/>
      <x:c r="HQ18" s="1304"/>
      <x:c r="HR18" s="1304"/>
      <x:c r="HS18" s="1304"/>
      <x:c r="HT18" s="1304"/>
      <x:c r="HU18" s="1304"/>
      <x:c r="HV18" s="1304"/>
      <x:c r="HW18" s="1304"/>
      <x:c r="HX18" s="1304"/>
      <x:c r="HY18" s="1304"/>
      <x:c r="HZ18" s="1304"/>
      <x:c r="IA18" s="1304"/>
      <x:c r="IB18" s="1304"/>
      <x:c r="IC18" s="1304"/>
      <x:c r="ID18" s="1304"/>
      <x:c r="IE18" s="1304"/>
      <x:c r="IF18" s="1304"/>
      <x:c r="IG18" s="1304"/>
      <x:c r="IH18" s="1304"/>
      <x:c r="II18" s="1304"/>
      <x:c r="IJ18" s="1304"/>
      <x:c r="IK18" s="1304"/>
      <x:c r="IL18" s="1304"/>
      <x:c r="IM18" s="1304"/>
      <x:c r="IN18" s="1304"/>
      <x:c r="IO18" s="1304"/>
      <x:c r="IP18" s="1304"/>
      <x:c r="IQ18" s="1304"/>
      <x:c r="IR18" s="1304"/>
      <x:c r="IS18" s="1304"/>
      <x:c r="IT18" s="1304"/>
      <x:c r="IU18" s="1304"/>
      <x:c r="IV18" s="1304"/>
    </x:row>
    <x:row r="19" s="1292" customFormat="1" ht="12.949999809265137" customHeight="1">
      <x:c r="A19" s="3410" t="str">
        <x:v>Observed Density ( If Aplicable )</x:v>
      </x:c>
      <x:c r="B19" s="3410"/>
      <x:c r="C19" s="3414"/>
      <x:c r="D19" s="260"/>
      <x:c r="E19" s="260"/>
      <x:c r="F19" s="3415"/>
      <x:c r="G19" s="3416"/>
      <x:c r="H19" s="260"/>
      <x:c r="I19" s="260"/>
      <x:c r="J19" s="1304"/>
      <x:c r="K19" s="1663" t="str">
        <x:v>Density to</x:v>
      </x:c>
      <x:c r="L19" s="1663" t="str">
        <x:v>Density to</x:v>
      </x:c>
      <x:c r="M19" s="1663"/>
      <x:c r="N19" s="2404"/>
      <x:c r="O19" s="2105"/>
      <x:c r="P19" s="2096"/>
      <x:c r="Q19" s="149"/>
      <x:c r="R19" s="149"/>
      <x:c r="S19" s="1301"/>
      <x:c r="T19" s="1302"/>
      <x:c r="U19" s="149"/>
      <x:c r="V19" s="149"/>
      <x:c r="W19" s="149"/>
      <x:c r="X19" s="149"/>
      <x:c r="Y19" s="149"/>
      <x:c r="Z19" s="149"/>
      <x:c r="AA19" s="149"/>
      <x:c r="AB19" s="149"/>
      <x:c r="AC19" s="149"/>
      <x:c r="AD19" s="149"/>
      <x:c r="AE19" s="149"/>
      <x:c r="AF19" s="149"/>
      <x:c r="AG19" s="1303"/>
      <x:c r="AH19" s="149"/>
      <x:c r="AI19" s="149"/>
      <x:c r="AJ19" s="149"/>
      <x:c r="AK19" s="149"/>
      <x:c r="AL19" s="149"/>
      <x:c r="AM19" s="149"/>
      <x:c r="AN19" s="149"/>
      <x:c r="AO19" s="149"/>
      <x:c r="AP19" s="149"/>
      <x:c r="AQ19" s="149"/>
      <x:c r="AR19" s="149"/>
      <x:c r="AS19" s="149"/>
      <x:c r="AT19" s="149"/>
      <x:c r="AU19" s="149"/>
      <x:c r="AV19" s="149"/>
      <x:c r="AW19" s="149"/>
      <x:c r="AX19" s="149"/>
      <x:c r="AY19" s="149"/>
      <x:c r="AZ19" s="149"/>
      <x:c r="BA19" s="149"/>
      <x:c r="BB19" s="149"/>
      <x:c r="BC19" s="149"/>
      <x:c r="BD19" s="149"/>
      <x:c r="BE19" s="149"/>
      <x:c r="BF19" s="149"/>
      <x:c r="BG19" s="149"/>
      <x:c r="BH19" s="149"/>
      <x:c r="BI19" s="149"/>
      <x:c r="BJ19" s="149"/>
      <x:c r="BK19" s="149"/>
      <x:c r="BL19" s="149"/>
      <x:c r="BM19" s="149"/>
      <x:c r="BN19" s="149"/>
      <x:c r="BO19" s="149"/>
      <x:c r="BP19" s="149"/>
      <x:c r="BQ19" s="149"/>
      <x:c r="BR19" s="149"/>
      <x:c r="BS19" s="149"/>
      <x:c r="BT19" s="149"/>
      <x:c r="BU19" s="149"/>
      <x:c r="BV19" s="149"/>
      <x:c r="BW19" s="149"/>
      <x:c r="BX19" s="149"/>
      <x:c r="BY19" s="149"/>
      <x:c r="BZ19" s="149"/>
      <x:c r="CA19" s="149"/>
      <x:c r="CB19" s="149"/>
      <x:c r="CC19" s="149"/>
      <x:c r="CD19" s="149"/>
      <x:c r="CE19" s="149"/>
      <x:c r="CF19" s="149"/>
      <x:c r="CG19" s="149"/>
      <x:c r="CH19" s="149"/>
      <x:c r="CI19" s="149"/>
      <x:c r="CJ19" s="149"/>
      <x:c r="CK19" s="149"/>
      <x:c r="CL19" s="149"/>
      <x:c r="CM19" s="149"/>
      <x:c r="CN19" s="149"/>
      <x:c r="CO19" s="149"/>
      <x:c r="CP19" s="1210"/>
      <x:c r="CQ19" s="1210"/>
      <x:c r="CR19" s="149"/>
      <x:c r="CS19" s="1255"/>
      <x:c r="CT19" s="2097"/>
      <x:c r="CU19" s="2098"/>
      <x:c r="CV19" s="2097"/>
      <x:c r="CW19" s="2099"/>
      <x:c r="CX19" s="2089"/>
      <x:c r="CY19" s="2100"/>
      <x:c r="CZ19" s="1861"/>
      <x:c r="DA19" s="1861"/>
      <x:c r="DB19" s="2101"/>
      <x:c r="DC19" s="2102"/>
      <x:c r="DD19" s="2103"/>
      <x:c r="DE19" s="2104"/>
      <x:c r="DF19" s="329"/>
      <x:c r="DG19" s="1304"/>
      <x:c r="DH19" s="1304"/>
      <x:c r="DI19" s="1304"/>
      <x:c r="DJ19" s="1304"/>
      <x:c r="DK19" s="1304"/>
      <x:c r="DL19" s="1304"/>
      <x:c r="DM19" s="1304"/>
      <x:c r="DN19" s="1304"/>
      <x:c r="DO19" s="1304"/>
      <x:c r="DP19" s="1304"/>
      <x:c r="DQ19" s="1304"/>
      <x:c r="DR19" s="1304"/>
      <x:c r="DS19" s="1304"/>
      <x:c r="DT19" s="1304"/>
      <x:c r="DU19" s="1304"/>
      <x:c r="DV19" s="1304"/>
      <x:c r="DW19" s="1304"/>
      <x:c r="DX19" s="1304"/>
      <x:c r="DY19" s="1304"/>
      <x:c r="DZ19" s="1304"/>
      <x:c r="EA19" s="1304"/>
      <x:c r="EB19" s="1304"/>
      <x:c r="EC19" s="1304"/>
      <x:c r="ED19" s="1304"/>
      <x:c r="EE19" s="1304"/>
      <x:c r="EF19" s="1304"/>
      <x:c r="EG19" s="1304"/>
      <x:c r="EH19" s="1304"/>
      <x:c r="EI19" s="1304"/>
      <x:c r="EJ19" s="1304"/>
      <x:c r="EK19" s="1304"/>
      <x:c r="EL19" s="1304"/>
      <x:c r="EM19" s="1304"/>
      <x:c r="EN19" s="1304"/>
      <x:c r="EO19" s="1304"/>
      <x:c r="EP19" s="1304"/>
      <x:c r="EQ19" s="1304"/>
      <x:c r="ER19" s="1304"/>
      <x:c r="ES19" s="1304"/>
      <x:c r="ET19" s="1304"/>
      <x:c r="EU19" s="1304"/>
      <x:c r="EV19" s="1304"/>
      <x:c r="EW19" s="1304"/>
      <x:c r="EX19" s="1304"/>
      <x:c r="EY19" s="1304"/>
      <x:c r="EZ19" s="1304"/>
      <x:c r="FA19" s="1304"/>
      <x:c r="FB19" s="1304"/>
      <x:c r="FC19" s="1304"/>
      <x:c r="FD19" s="1304"/>
      <x:c r="FE19" s="1304"/>
      <x:c r="FF19" s="1304"/>
      <x:c r="FG19" s="1304"/>
      <x:c r="FH19" s="1304"/>
      <x:c r="FI19" s="1304"/>
      <x:c r="FJ19" s="1304"/>
      <x:c r="FK19" s="1304"/>
      <x:c r="FL19" s="1304"/>
      <x:c r="FM19" s="1304"/>
      <x:c r="FN19" s="1304"/>
      <x:c r="FO19" s="1304"/>
      <x:c r="FP19" s="1304"/>
      <x:c r="FQ19" s="1304"/>
      <x:c r="FR19" s="1304"/>
      <x:c r="FS19" s="1304"/>
      <x:c r="FT19" s="1304"/>
      <x:c r="FU19" s="1304"/>
      <x:c r="FV19" s="1304"/>
      <x:c r="FW19" s="1304"/>
      <x:c r="FX19" s="1304"/>
      <x:c r="FY19" s="1304"/>
      <x:c r="FZ19" s="1304"/>
      <x:c r="GA19" s="1304"/>
      <x:c r="GB19" s="1304"/>
      <x:c r="GC19" s="1304"/>
      <x:c r="GD19" s="1304"/>
      <x:c r="GE19" s="1304"/>
      <x:c r="GF19" s="1304"/>
      <x:c r="GG19" s="1304"/>
      <x:c r="GH19" s="1304"/>
      <x:c r="GI19" s="1304"/>
      <x:c r="GJ19" s="1304"/>
      <x:c r="GK19" s="1304"/>
      <x:c r="GL19" s="1304"/>
      <x:c r="GM19" s="1304"/>
      <x:c r="GN19" s="1304"/>
      <x:c r="GO19" s="1304"/>
      <x:c r="GP19" s="1304"/>
      <x:c r="GQ19" s="1304"/>
      <x:c r="GR19" s="1304"/>
      <x:c r="GS19" s="1304"/>
      <x:c r="GT19" s="1304"/>
      <x:c r="GU19" s="1304"/>
      <x:c r="GV19" s="1304"/>
      <x:c r="GW19" s="1304"/>
      <x:c r="GX19" s="1304"/>
      <x:c r="GY19" s="1304"/>
      <x:c r="GZ19" s="1304"/>
      <x:c r="HA19" s="1304"/>
      <x:c r="HB19" s="1304"/>
      <x:c r="HC19" s="1304"/>
      <x:c r="HD19" s="1304"/>
      <x:c r="HE19" s="1304"/>
      <x:c r="HF19" s="1304"/>
      <x:c r="HG19" s="1304"/>
      <x:c r="HH19" s="1304"/>
      <x:c r="HI19" s="1304"/>
      <x:c r="HJ19" s="1304"/>
      <x:c r="HK19" s="1304"/>
      <x:c r="HL19" s="1304"/>
      <x:c r="HM19" s="1304"/>
      <x:c r="HN19" s="1304"/>
      <x:c r="HO19" s="1304"/>
      <x:c r="HP19" s="1304"/>
      <x:c r="HQ19" s="1304"/>
      <x:c r="HR19" s="1304"/>
      <x:c r="HS19" s="1304"/>
      <x:c r="HT19" s="1304"/>
      <x:c r="HU19" s="1304"/>
      <x:c r="HV19" s="1304"/>
      <x:c r="HW19" s="1304"/>
      <x:c r="HX19" s="1304"/>
      <x:c r="HY19" s="1304"/>
      <x:c r="HZ19" s="1304"/>
      <x:c r="IA19" s="1304"/>
      <x:c r="IB19" s="1304"/>
      <x:c r="IC19" s="1304"/>
      <x:c r="ID19" s="1304"/>
      <x:c r="IE19" s="1304"/>
      <x:c r="IF19" s="1304"/>
      <x:c r="IG19" s="1304"/>
      <x:c r="IH19" s="1304"/>
      <x:c r="II19" s="1304"/>
      <x:c r="IJ19" s="1304"/>
      <x:c r="IK19" s="1304"/>
      <x:c r="IL19" s="1304"/>
      <x:c r="IM19" s="1304"/>
      <x:c r="IN19" s="1304"/>
      <x:c r="IO19" s="1304"/>
      <x:c r="IP19" s="1304"/>
      <x:c r="IQ19" s="1304"/>
      <x:c r="IR19" s="1304"/>
      <x:c r="IS19" s="1304"/>
      <x:c r="IT19" s="1304"/>
      <x:c r="IU19" s="1304"/>
      <x:c r="IV19" s="1304"/>
    </x:row>
    <x:row r="20" s="1292" customFormat="1" ht="12.949999809265137" customHeight="1">
      <x:c r="A20" s="1305" t="str">
        <x:v>TABLE</x:v>
      </x:c>
      <x:c r="B20" s="1664" t="str">
        <x:v>53B</x:v>
      </x:c>
      <x:c r="C20" s="3414"/>
      <x:c r="D20" s="260"/>
      <x:c r="E20" s="260"/>
      <x:c r="F20" s="3415"/>
      <x:c r="G20" s="3416"/>
      <x:c r="H20" s="260"/>
      <x:c r="I20" s="260"/>
      <x:c r="J20" s="1304"/>
      <x:c r="K20" s="1665" t="n">
        <x:v>15</x:v>
      </x:c>
      <x:c r="L20" s="1665" t="n">
        <x:v>15</x:v>
      </x:c>
      <x:c r="M20" s="1665" t="str">
        <x:v>FACTOR</x:v>
      </x:c>
      <x:c r="N20" s="2404"/>
      <x:c r="O20" s="2105"/>
      <x:c r="P20" s="2096"/>
      <x:c r="Q20" s="149"/>
      <x:c r="R20" s="149"/>
      <x:c r="S20" s="1301"/>
      <x:c r="T20" s="1302"/>
      <x:c r="U20" s="149"/>
      <x:c r="V20" s="149"/>
      <x:c r="W20" s="149"/>
      <x:c r="X20" s="149"/>
      <x:c r="Y20" s="149"/>
      <x:c r="Z20" s="149"/>
      <x:c r="AA20" s="149"/>
      <x:c r="AB20" s="149"/>
      <x:c r="AC20" s="149"/>
      <x:c r="AD20" s="149"/>
      <x:c r="AE20" s="149"/>
      <x:c r="AF20" s="149"/>
      <x:c r="AG20" s="1303"/>
      <x:c r="AH20" s="149"/>
      <x:c r="AI20" s="149"/>
      <x:c r="AJ20" s="149"/>
      <x:c r="AK20" s="149"/>
      <x:c r="AL20" s="149"/>
      <x:c r="AM20" s="149"/>
      <x:c r="AN20" s="149"/>
      <x:c r="AO20" s="149"/>
      <x:c r="AP20" s="149"/>
      <x:c r="AQ20" s="149"/>
      <x:c r="AR20" s="149"/>
      <x:c r="AS20" s="149"/>
      <x:c r="AT20" s="149"/>
      <x:c r="AU20" s="149"/>
      <x:c r="AV20" s="149"/>
      <x:c r="AW20" s="149"/>
      <x:c r="AX20" s="149"/>
      <x:c r="AY20" s="149"/>
      <x:c r="AZ20" s="149"/>
      <x:c r="BA20" s="149"/>
      <x:c r="BB20" s="149"/>
      <x:c r="BC20" s="149"/>
      <x:c r="BD20" s="149"/>
      <x:c r="BE20" s="149"/>
      <x:c r="BF20" s="149"/>
      <x:c r="BG20" s="149"/>
      <x:c r="BH20" s="149"/>
      <x:c r="BI20" s="149"/>
      <x:c r="BJ20" s="149"/>
      <x:c r="BK20" s="149"/>
      <x:c r="BL20" s="149"/>
      <x:c r="BM20" s="149"/>
      <x:c r="BN20" s="149"/>
      <x:c r="BO20" s="149"/>
      <x:c r="BP20" s="149"/>
      <x:c r="BQ20" s="149"/>
      <x:c r="BR20" s="149"/>
      <x:c r="BS20" s="149"/>
      <x:c r="BT20" s="149"/>
      <x:c r="BU20" s="149"/>
      <x:c r="BV20" s="149"/>
      <x:c r="BW20" s="149"/>
      <x:c r="BX20" s="149"/>
      <x:c r="BY20" s="149"/>
      <x:c r="BZ20" s="149"/>
      <x:c r="CA20" s="149"/>
      <x:c r="CB20" s="149"/>
      <x:c r="CC20" s="149"/>
      <x:c r="CD20" s="149"/>
      <x:c r="CE20" s="149"/>
      <x:c r="CF20" s="149"/>
      <x:c r="CG20" s="149"/>
      <x:c r="CH20" s="149"/>
      <x:c r="CI20" s="149"/>
      <x:c r="CJ20" s="149"/>
      <x:c r="CK20" s="149"/>
      <x:c r="CL20" s="149"/>
      <x:c r="CM20" s="149"/>
      <x:c r="CN20" s="149"/>
      <x:c r="CO20" s="149"/>
      <x:c r="CP20" s="1210"/>
      <x:c r="CQ20" s="1210"/>
      <x:c r="CR20" s="149"/>
      <x:c r="CS20" s="1255"/>
      <x:c r="CT20" s="2097"/>
      <x:c r="CU20" s="2098"/>
      <x:c r="CV20" s="2097"/>
      <x:c r="CW20" s="2099"/>
      <x:c r="CX20" s="2089"/>
      <x:c r="CY20" s="2100"/>
      <x:c r="CZ20" s="1861"/>
      <x:c r="DA20" s="1861"/>
      <x:c r="DB20" s="2101"/>
      <x:c r="DC20" s="2102"/>
      <x:c r="DD20" s="2103"/>
      <x:c r="DE20" s="2104"/>
      <x:c r="DF20" s="329"/>
      <x:c r="DG20" s="1304"/>
      <x:c r="DH20" s="1304"/>
      <x:c r="DI20" s="1304"/>
      <x:c r="DJ20" s="1304"/>
      <x:c r="DK20" s="1304"/>
      <x:c r="DL20" s="1304"/>
      <x:c r="DM20" s="1304"/>
      <x:c r="DN20" s="1304"/>
      <x:c r="DO20" s="1304"/>
      <x:c r="DP20" s="1304"/>
      <x:c r="DQ20" s="1304"/>
      <x:c r="DR20" s="1304"/>
      <x:c r="DS20" s="1304"/>
      <x:c r="DT20" s="1304"/>
      <x:c r="DU20" s="1304"/>
      <x:c r="DV20" s="1304"/>
      <x:c r="DW20" s="1304"/>
      <x:c r="DX20" s="1304"/>
      <x:c r="DY20" s="1304"/>
      <x:c r="DZ20" s="1304"/>
      <x:c r="EA20" s="1304"/>
      <x:c r="EB20" s="1304"/>
      <x:c r="EC20" s="1304"/>
      <x:c r="ED20" s="1304"/>
      <x:c r="EE20" s="1304"/>
      <x:c r="EF20" s="1304"/>
      <x:c r="EG20" s="1304"/>
      <x:c r="EH20" s="1304"/>
      <x:c r="EI20" s="1304"/>
      <x:c r="EJ20" s="1304"/>
      <x:c r="EK20" s="1304"/>
      <x:c r="EL20" s="1304"/>
      <x:c r="EM20" s="1304"/>
      <x:c r="EN20" s="1304"/>
      <x:c r="EO20" s="1304"/>
      <x:c r="EP20" s="1304"/>
      <x:c r="EQ20" s="1304"/>
      <x:c r="ER20" s="1304"/>
      <x:c r="ES20" s="1304"/>
      <x:c r="ET20" s="1304"/>
      <x:c r="EU20" s="1304"/>
      <x:c r="EV20" s="1304"/>
      <x:c r="EW20" s="1304"/>
      <x:c r="EX20" s="1304"/>
      <x:c r="EY20" s="1304"/>
      <x:c r="EZ20" s="1304"/>
      <x:c r="FA20" s="1304"/>
      <x:c r="FB20" s="1304"/>
      <x:c r="FC20" s="1304"/>
      <x:c r="FD20" s="1304"/>
      <x:c r="FE20" s="1304"/>
      <x:c r="FF20" s="1304"/>
      <x:c r="FG20" s="1304"/>
      <x:c r="FH20" s="1304"/>
      <x:c r="FI20" s="1304"/>
      <x:c r="FJ20" s="1304"/>
      <x:c r="FK20" s="1304"/>
      <x:c r="FL20" s="1304"/>
      <x:c r="FM20" s="1304"/>
      <x:c r="FN20" s="1304"/>
      <x:c r="FO20" s="1304"/>
      <x:c r="FP20" s="1304"/>
      <x:c r="FQ20" s="1304"/>
      <x:c r="FR20" s="1304"/>
      <x:c r="FS20" s="1304"/>
      <x:c r="FT20" s="1304"/>
      <x:c r="FU20" s="1304"/>
      <x:c r="FV20" s="1304"/>
      <x:c r="FW20" s="1304"/>
      <x:c r="FX20" s="1304"/>
      <x:c r="FY20" s="1304"/>
      <x:c r="FZ20" s="1304"/>
      <x:c r="GA20" s="1304"/>
      <x:c r="GB20" s="1304"/>
      <x:c r="GC20" s="1304"/>
      <x:c r="GD20" s="1304"/>
      <x:c r="GE20" s="1304"/>
      <x:c r="GF20" s="1304"/>
      <x:c r="GG20" s="1304"/>
      <x:c r="GH20" s="1304"/>
      <x:c r="GI20" s="1304"/>
      <x:c r="GJ20" s="1304"/>
      <x:c r="GK20" s="1304"/>
      <x:c r="GL20" s="1304"/>
      <x:c r="GM20" s="1304"/>
      <x:c r="GN20" s="1304"/>
      <x:c r="GO20" s="1304"/>
      <x:c r="GP20" s="1304"/>
      <x:c r="GQ20" s="1304"/>
      <x:c r="GR20" s="1304"/>
      <x:c r="GS20" s="1304"/>
      <x:c r="GT20" s="1304"/>
      <x:c r="GU20" s="1304"/>
      <x:c r="GV20" s="1304"/>
      <x:c r="GW20" s="1304"/>
      <x:c r="GX20" s="1304"/>
      <x:c r="GY20" s="1304"/>
      <x:c r="GZ20" s="1304"/>
      <x:c r="HA20" s="1304"/>
      <x:c r="HB20" s="1304"/>
      <x:c r="HC20" s="1304"/>
      <x:c r="HD20" s="1304"/>
      <x:c r="HE20" s="1304"/>
      <x:c r="HF20" s="1304"/>
      <x:c r="HG20" s="1304"/>
      <x:c r="HH20" s="1304"/>
      <x:c r="HI20" s="1304"/>
      <x:c r="HJ20" s="1304"/>
      <x:c r="HK20" s="1304"/>
      <x:c r="HL20" s="1304"/>
      <x:c r="HM20" s="1304"/>
      <x:c r="HN20" s="1304"/>
      <x:c r="HO20" s="1304"/>
      <x:c r="HP20" s="1304"/>
      <x:c r="HQ20" s="1304"/>
      <x:c r="HR20" s="1304"/>
      <x:c r="HS20" s="1304"/>
      <x:c r="HT20" s="1304"/>
      <x:c r="HU20" s="1304"/>
      <x:c r="HV20" s="1304"/>
      <x:c r="HW20" s="1304"/>
      <x:c r="HX20" s="1304"/>
      <x:c r="HY20" s="1304"/>
      <x:c r="HZ20" s="1304"/>
      <x:c r="IA20" s="1304"/>
      <x:c r="IB20" s="1304"/>
      <x:c r="IC20" s="1304"/>
      <x:c r="ID20" s="1304"/>
      <x:c r="IE20" s="1304"/>
      <x:c r="IF20" s="1304"/>
      <x:c r="IG20" s="1304"/>
      <x:c r="IH20" s="1304"/>
      <x:c r="II20" s="1304"/>
      <x:c r="IJ20" s="1304"/>
      <x:c r="IK20" s="1304"/>
      <x:c r="IL20" s="1304"/>
      <x:c r="IM20" s="1304"/>
      <x:c r="IN20" s="1304"/>
      <x:c r="IO20" s="1304"/>
      <x:c r="IP20" s="1304"/>
      <x:c r="IQ20" s="1304"/>
      <x:c r="IR20" s="1304"/>
      <x:c r="IS20" s="1304"/>
      <x:c r="IT20" s="1304"/>
      <x:c r="IU20" s="1304"/>
      <x:c r="IV20" s="1304"/>
    </x:row>
    <x:row r="21" s="1292" customFormat="1" ht="22.5" customHeight="1">
      <x:c r="A21" s="1306" t="str">
        <x:v>OBSERVED TEMPERATURE</x:v>
      </x:c>
      <x:c r="B21" s="1664" t="str">
        <x:v>°C</x:v>
      </x:c>
      <x:c r="C21" s="260"/>
      <x:c r="D21" s="260"/>
      <x:c r="E21" s="260"/>
      <x:c r="F21" s="3411"/>
      <x:c r="G21" s="3411"/>
      <x:c r="H21" s="260"/>
      <x:c r="I21" s="260"/>
      <x:c r="J21" s="1304"/>
      <x:c r="K21" s="1666" t="n">
        <x:v>0.5</x:v>
      </x:c>
      <x:c r="L21" s="1666" t="n">
        <x:v>0.5191</x:v>
      </x:c>
      <x:c r="M21" s="1663" t="n">
        <x:v>0.99775</x:v>
      </x:c>
      <x:c r="N21" s="2404" t="str">
        <x:v>#N/A</x:v>
      </x:c>
      <x:c r="O21" s="2105"/>
      <x:c r="P21" s="2096"/>
      <x:c r="Q21" s="149"/>
      <x:c r="R21" s="149"/>
      <x:c r="S21" s="1301"/>
      <x:c r="T21" s="1302"/>
      <x:c r="U21" s="149"/>
      <x:c r="V21" s="149"/>
      <x:c r="W21" s="149"/>
      <x:c r="X21" s="149"/>
      <x:c r="Y21" s="149"/>
      <x:c r="Z21" s="149"/>
      <x:c r="AA21" s="149"/>
      <x:c r="AB21" s="149"/>
      <x:c r="AC21" s="149"/>
      <x:c r="AD21" s="149"/>
      <x:c r="AE21" s="149"/>
      <x:c r="AF21" s="149"/>
      <x:c r="AG21" s="1303"/>
      <x:c r="AH21" s="149"/>
      <x:c r="AI21" s="149"/>
      <x:c r="AJ21" s="149"/>
      <x:c r="AK21" s="149"/>
      <x:c r="AL21" s="149"/>
      <x:c r="AM21" s="149"/>
      <x:c r="AN21" s="149"/>
      <x:c r="AO21" s="149"/>
      <x:c r="AP21" s="149"/>
      <x:c r="AQ21" s="149"/>
      <x:c r="AR21" s="149"/>
      <x:c r="AS21" s="149"/>
      <x:c r="AT21" s="149"/>
      <x:c r="AU21" s="149"/>
      <x:c r="AV21" s="149"/>
      <x:c r="AW21" s="149"/>
      <x:c r="AX21" s="149"/>
      <x:c r="AY21" s="149"/>
      <x:c r="AZ21" s="149"/>
      <x:c r="BA21" s="149"/>
      <x:c r="BB21" s="149"/>
      <x:c r="BC21" s="149"/>
      <x:c r="BD21" s="149"/>
      <x:c r="BE21" s="149"/>
      <x:c r="BF21" s="149"/>
      <x:c r="BG21" s="149"/>
      <x:c r="BH21" s="149"/>
      <x:c r="BI21" s="149"/>
      <x:c r="BJ21" s="149"/>
      <x:c r="BK21" s="149"/>
      <x:c r="BL21" s="149"/>
      <x:c r="BM21" s="149"/>
      <x:c r="BN21" s="149"/>
      <x:c r="BO21" s="149"/>
      <x:c r="BP21" s="149"/>
      <x:c r="BQ21" s="149"/>
      <x:c r="BR21" s="149"/>
      <x:c r="BS21" s="149"/>
      <x:c r="BT21" s="149"/>
      <x:c r="BU21" s="149"/>
      <x:c r="BV21" s="149"/>
      <x:c r="BW21" s="149"/>
      <x:c r="BX21" s="149"/>
      <x:c r="BY21" s="149"/>
      <x:c r="BZ21" s="149"/>
      <x:c r="CA21" s="149"/>
      <x:c r="CB21" s="149"/>
      <x:c r="CC21" s="149"/>
      <x:c r="CD21" s="149"/>
      <x:c r="CE21" s="149"/>
      <x:c r="CF21" s="149"/>
      <x:c r="CG21" s="149"/>
      <x:c r="CH21" s="149"/>
      <x:c r="CI21" s="149"/>
      <x:c r="CJ21" s="149"/>
      <x:c r="CK21" s="149"/>
      <x:c r="CL21" s="149"/>
      <x:c r="CM21" s="149"/>
      <x:c r="CN21" s="149"/>
      <x:c r="CO21" s="149"/>
      <x:c r="CP21" s="1210"/>
      <x:c r="CQ21" s="1210"/>
      <x:c r="CR21" s="149"/>
      <x:c r="CS21" s="1255"/>
      <x:c r="CT21" s="2097"/>
      <x:c r="CU21" s="2098"/>
      <x:c r="CV21" s="2097"/>
      <x:c r="CW21" s="2099"/>
      <x:c r="CX21" s="2089"/>
      <x:c r="CY21" s="2100"/>
      <x:c r="CZ21" s="1861"/>
      <x:c r="DA21" s="1861"/>
      <x:c r="DB21" s="2101"/>
      <x:c r="DC21" s="2102"/>
      <x:c r="DD21" s="2103"/>
      <x:c r="DE21" s="2104"/>
      <x:c r="DF21" s="329"/>
      <x:c r="DG21" s="1304"/>
      <x:c r="DH21" s="1304"/>
      <x:c r="DI21" s="1304"/>
      <x:c r="DJ21" s="1304"/>
      <x:c r="DK21" s="1304"/>
      <x:c r="DL21" s="1304"/>
      <x:c r="DM21" s="1304"/>
      <x:c r="DN21" s="1304"/>
      <x:c r="DO21" s="1304"/>
      <x:c r="DP21" s="1304"/>
      <x:c r="DQ21" s="1304"/>
      <x:c r="DR21" s="1304"/>
      <x:c r="DS21" s="1304"/>
      <x:c r="DT21" s="1304"/>
      <x:c r="DU21" s="1304"/>
      <x:c r="DV21" s="1304"/>
      <x:c r="DW21" s="1304"/>
      <x:c r="DX21" s="1304"/>
      <x:c r="DY21" s="1304"/>
      <x:c r="DZ21" s="1304"/>
      <x:c r="EA21" s="1304"/>
      <x:c r="EB21" s="1304"/>
      <x:c r="EC21" s="1304"/>
      <x:c r="ED21" s="1304"/>
      <x:c r="EE21" s="1304"/>
      <x:c r="EF21" s="1304"/>
      <x:c r="EG21" s="1304"/>
      <x:c r="EH21" s="1304"/>
      <x:c r="EI21" s="1304"/>
      <x:c r="EJ21" s="1304"/>
      <x:c r="EK21" s="1304"/>
      <x:c r="EL21" s="1304"/>
      <x:c r="EM21" s="1304"/>
      <x:c r="EN21" s="1304"/>
      <x:c r="EO21" s="1304"/>
      <x:c r="EP21" s="1304"/>
      <x:c r="EQ21" s="1304"/>
      <x:c r="ER21" s="1304"/>
      <x:c r="ES21" s="1304"/>
      <x:c r="ET21" s="1304"/>
      <x:c r="EU21" s="1304"/>
      <x:c r="EV21" s="1304"/>
      <x:c r="EW21" s="1304"/>
      <x:c r="EX21" s="1304"/>
      <x:c r="EY21" s="1304"/>
      <x:c r="EZ21" s="1304"/>
      <x:c r="FA21" s="1304"/>
      <x:c r="FB21" s="1304"/>
      <x:c r="FC21" s="1304"/>
      <x:c r="FD21" s="1304"/>
      <x:c r="FE21" s="1304"/>
      <x:c r="FF21" s="1304"/>
      <x:c r="FG21" s="1304"/>
      <x:c r="FH21" s="1304"/>
      <x:c r="FI21" s="1304"/>
      <x:c r="FJ21" s="1304"/>
      <x:c r="FK21" s="1304"/>
      <x:c r="FL21" s="1304"/>
      <x:c r="FM21" s="1304"/>
      <x:c r="FN21" s="1304"/>
      <x:c r="FO21" s="1304"/>
      <x:c r="FP21" s="1304"/>
      <x:c r="FQ21" s="1304"/>
      <x:c r="FR21" s="1304"/>
      <x:c r="FS21" s="1304"/>
      <x:c r="FT21" s="1304"/>
      <x:c r="FU21" s="1304"/>
      <x:c r="FV21" s="1304"/>
      <x:c r="FW21" s="1304"/>
      <x:c r="FX21" s="1304"/>
      <x:c r="FY21" s="1304"/>
      <x:c r="FZ21" s="1304"/>
      <x:c r="GA21" s="1304"/>
      <x:c r="GB21" s="1304"/>
      <x:c r="GC21" s="1304"/>
      <x:c r="GD21" s="1304"/>
      <x:c r="GE21" s="1304"/>
      <x:c r="GF21" s="1304"/>
      <x:c r="GG21" s="1304"/>
      <x:c r="GH21" s="1304"/>
      <x:c r="GI21" s="1304"/>
      <x:c r="GJ21" s="1304"/>
      <x:c r="GK21" s="1304"/>
      <x:c r="GL21" s="1304"/>
      <x:c r="GM21" s="1304"/>
      <x:c r="GN21" s="1304"/>
      <x:c r="GO21" s="1304"/>
      <x:c r="GP21" s="1304"/>
      <x:c r="GQ21" s="1304"/>
      <x:c r="GR21" s="1304"/>
      <x:c r="GS21" s="1304"/>
      <x:c r="GT21" s="1304"/>
      <x:c r="GU21" s="1304"/>
      <x:c r="GV21" s="1304"/>
      <x:c r="GW21" s="1304"/>
      <x:c r="GX21" s="1304"/>
      <x:c r="GY21" s="1304"/>
      <x:c r="GZ21" s="1304"/>
      <x:c r="HA21" s="1304"/>
      <x:c r="HB21" s="1304"/>
      <x:c r="HC21" s="1304"/>
      <x:c r="HD21" s="1304"/>
      <x:c r="HE21" s="1304"/>
      <x:c r="HF21" s="1304"/>
      <x:c r="HG21" s="1304"/>
      <x:c r="HH21" s="1304"/>
      <x:c r="HI21" s="1304"/>
      <x:c r="HJ21" s="1304"/>
      <x:c r="HK21" s="1304"/>
      <x:c r="HL21" s="1304"/>
      <x:c r="HM21" s="1304"/>
      <x:c r="HN21" s="1304"/>
      <x:c r="HO21" s="1304"/>
      <x:c r="HP21" s="1304"/>
      <x:c r="HQ21" s="1304"/>
      <x:c r="HR21" s="1304"/>
      <x:c r="HS21" s="1304"/>
      <x:c r="HT21" s="1304"/>
      <x:c r="HU21" s="1304"/>
      <x:c r="HV21" s="1304"/>
      <x:c r="HW21" s="1304"/>
      <x:c r="HX21" s="1304"/>
      <x:c r="HY21" s="1304"/>
      <x:c r="HZ21" s="1304"/>
      <x:c r="IA21" s="1304"/>
      <x:c r="IB21" s="1304"/>
      <x:c r="IC21" s="1304"/>
      <x:c r="ID21" s="1304"/>
      <x:c r="IE21" s="1304"/>
      <x:c r="IF21" s="1304"/>
      <x:c r="IG21" s="1304"/>
      <x:c r="IH21" s="1304"/>
      <x:c r="II21" s="1304"/>
      <x:c r="IJ21" s="1304"/>
      <x:c r="IK21" s="1304"/>
      <x:c r="IL21" s="1304"/>
      <x:c r="IM21" s="1304"/>
      <x:c r="IN21" s="1304"/>
      <x:c r="IO21" s="1304"/>
      <x:c r="IP21" s="1304"/>
      <x:c r="IQ21" s="1304"/>
      <x:c r="IR21" s="1304"/>
      <x:c r="IS21" s="1304"/>
      <x:c r="IT21" s="1304"/>
      <x:c r="IU21" s="1304"/>
      <x:c r="IV21" s="1304"/>
    </x:row>
    <x:row r="22" s="1292" customFormat="1" ht="20.100000381469727" customHeight="1">
      <x:c r="A22" s="1307" t="str">
        <x:v>DENSITY @ </x:v>
      </x:c>
      <x:c r="B22" s="1667" t="n">
        <x:v>15</x:v>
      </x:c>
      <x:c r="C22" s="262"/>
      <x:c r="D22" s="260"/>
      <x:c r="E22" s="260"/>
      <x:c r="F22" s="3414"/>
      <x:c r="G22" s="3414"/>
      <x:c r="H22" s="260"/>
      <x:c r="I22" s="260"/>
      <x:c r="J22" s="1304"/>
      <x:c r="K22" s="1666" t="n">
        <x:v>0.5192</x:v>
      </x:c>
      <x:c r="L22" s="1666" t="n">
        <x:v>0.5421</x:v>
      </x:c>
      <x:c r="M22" s="1663" t="n">
        <x:v>0.99785</x:v>
      </x:c>
      <x:c r="N22" s="2404" t="str"/>
      <x:c r="O22" s="2105"/>
      <x:c r="P22" s="2096"/>
      <x:c r="Q22" s="149"/>
      <x:c r="R22" s="149"/>
      <x:c r="S22" s="1301"/>
      <x:c r="T22" s="1302"/>
      <x:c r="U22" s="149"/>
      <x:c r="V22" s="149"/>
      <x:c r="W22" s="149"/>
      <x:c r="X22" s="149"/>
      <x:c r="Y22" s="149"/>
      <x:c r="Z22" s="149"/>
      <x:c r="AA22" s="149"/>
      <x:c r="AB22" s="149"/>
      <x:c r="AC22" s="149"/>
      <x:c r="AD22" s="149"/>
      <x:c r="AE22" s="149"/>
      <x:c r="AF22" s="149"/>
      <x:c r="AG22" s="1303"/>
      <x:c r="AH22" s="149"/>
      <x:c r="AI22" s="149"/>
      <x:c r="AJ22" s="149"/>
      <x:c r="AK22" s="149"/>
      <x:c r="AL22" s="149"/>
      <x:c r="AM22" s="149"/>
      <x:c r="AN22" s="149"/>
      <x:c r="AO22" s="149"/>
      <x:c r="AP22" s="149"/>
      <x:c r="AQ22" s="149"/>
      <x:c r="AR22" s="149"/>
      <x:c r="AS22" s="149"/>
      <x:c r="AT22" s="149"/>
      <x:c r="AU22" s="149"/>
      <x:c r="AV22" s="149"/>
      <x:c r="AW22" s="149"/>
      <x:c r="AX22" s="149"/>
      <x:c r="AY22" s="149"/>
      <x:c r="AZ22" s="149"/>
      <x:c r="BA22" s="149"/>
      <x:c r="BB22" s="149"/>
      <x:c r="BC22" s="149"/>
      <x:c r="BD22" s="149"/>
      <x:c r="BE22" s="149"/>
      <x:c r="BF22" s="149"/>
      <x:c r="BG22" s="149"/>
      <x:c r="BH22" s="149"/>
      <x:c r="BI22" s="149"/>
      <x:c r="BJ22" s="149"/>
      <x:c r="BK22" s="149"/>
      <x:c r="BL22" s="149"/>
      <x:c r="BM22" s="149"/>
      <x:c r="BN22" s="149"/>
      <x:c r="BO22" s="149"/>
      <x:c r="BP22" s="149"/>
      <x:c r="BQ22" s="149"/>
      <x:c r="BR22" s="149"/>
      <x:c r="BS22" s="149"/>
      <x:c r="BT22" s="149"/>
      <x:c r="BU22" s="149"/>
      <x:c r="BV22" s="149"/>
      <x:c r="BW22" s="149"/>
      <x:c r="BX22" s="149"/>
      <x:c r="BY22" s="149"/>
      <x:c r="BZ22" s="149"/>
      <x:c r="CA22" s="149"/>
      <x:c r="CB22" s="149"/>
      <x:c r="CC22" s="149"/>
      <x:c r="CD22" s="149"/>
      <x:c r="CE22" s="149"/>
      <x:c r="CF22" s="149"/>
      <x:c r="CG22" s="149"/>
      <x:c r="CH22" s="149"/>
      <x:c r="CI22" s="149"/>
      <x:c r="CJ22" s="149"/>
      <x:c r="CK22" s="149"/>
      <x:c r="CL22" s="149"/>
      <x:c r="CM22" s="149"/>
      <x:c r="CN22" s="149"/>
      <x:c r="CO22" s="149"/>
      <x:c r="CP22" s="1210"/>
      <x:c r="CQ22" s="1210"/>
      <x:c r="CR22" s="149"/>
      <x:c r="CS22" s="1255"/>
      <x:c r="CT22" s="2097"/>
      <x:c r="CU22" s="2098"/>
      <x:c r="CV22" s="2097"/>
      <x:c r="CW22" s="2099"/>
      <x:c r="CX22" s="2089"/>
      <x:c r="CY22" s="2100"/>
      <x:c r="CZ22" s="1861"/>
      <x:c r="DA22" s="1861"/>
      <x:c r="DB22" s="2101"/>
      <x:c r="DC22" s="2102"/>
      <x:c r="DD22" s="2103"/>
      <x:c r="DE22" s="2104"/>
      <x:c r="DF22" s="329"/>
      <x:c r="DG22" s="1304"/>
      <x:c r="DH22" s="1304"/>
      <x:c r="DI22" s="1304"/>
      <x:c r="DJ22" s="1304"/>
      <x:c r="DK22" s="1304"/>
      <x:c r="DL22" s="1304"/>
      <x:c r="DM22" s="1304"/>
      <x:c r="DN22" s="1304"/>
      <x:c r="DO22" s="1304"/>
      <x:c r="DP22" s="1304"/>
      <x:c r="DQ22" s="1304"/>
      <x:c r="DR22" s="1304"/>
      <x:c r="DS22" s="1304"/>
      <x:c r="DT22" s="1304"/>
      <x:c r="DU22" s="1304"/>
      <x:c r="DV22" s="1304"/>
      <x:c r="DW22" s="1304"/>
      <x:c r="DX22" s="1304"/>
      <x:c r="DY22" s="1304"/>
      <x:c r="DZ22" s="1304"/>
      <x:c r="EA22" s="1304"/>
      <x:c r="EB22" s="1304"/>
      <x:c r="EC22" s="1304"/>
      <x:c r="ED22" s="1304"/>
      <x:c r="EE22" s="1304"/>
      <x:c r="EF22" s="1304"/>
      <x:c r="EG22" s="1304"/>
      <x:c r="EH22" s="1304"/>
      <x:c r="EI22" s="1304"/>
      <x:c r="EJ22" s="1304"/>
      <x:c r="EK22" s="1304"/>
      <x:c r="EL22" s="1304"/>
      <x:c r="EM22" s="1304"/>
      <x:c r="EN22" s="1304"/>
      <x:c r="EO22" s="1304"/>
      <x:c r="EP22" s="1304"/>
      <x:c r="EQ22" s="1304"/>
      <x:c r="ER22" s="1304"/>
      <x:c r="ES22" s="1304"/>
      <x:c r="ET22" s="1304"/>
      <x:c r="EU22" s="1304"/>
      <x:c r="EV22" s="1304"/>
      <x:c r="EW22" s="1304"/>
      <x:c r="EX22" s="1304"/>
      <x:c r="EY22" s="1304"/>
      <x:c r="EZ22" s="1304"/>
      <x:c r="FA22" s="1304"/>
      <x:c r="FB22" s="1304"/>
      <x:c r="FC22" s="1304"/>
      <x:c r="FD22" s="1304"/>
      <x:c r="FE22" s="1304"/>
      <x:c r="FF22" s="1304"/>
      <x:c r="FG22" s="1304"/>
      <x:c r="FH22" s="1304"/>
      <x:c r="FI22" s="1304"/>
      <x:c r="FJ22" s="1304"/>
      <x:c r="FK22" s="1304"/>
      <x:c r="FL22" s="1304"/>
      <x:c r="FM22" s="1304"/>
      <x:c r="FN22" s="1304"/>
      <x:c r="FO22" s="1304"/>
      <x:c r="FP22" s="1304"/>
      <x:c r="FQ22" s="1304"/>
      <x:c r="FR22" s="1304"/>
      <x:c r="FS22" s="1304"/>
      <x:c r="FT22" s="1304"/>
      <x:c r="FU22" s="1304"/>
      <x:c r="FV22" s="1304"/>
      <x:c r="FW22" s="1304"/>
      <x:c r="FX22" s="1304"/>
      <x:c r="FY22" s="1304"/>
      <x:c r="FZ22" s="1304"/>
      <x:c r="GA22" s="1304"/>
      <x:c r="GB22" s="1304"/>
      <x:c r="GC22" s="1304"/>
      <x:c r="GD22" s="1304"/>
      <x:c r="GE22" s="1304"/>
      <x:c r="GF22" s="1304"/>
      <x:c r="GG22" s="1304"/>
      <x:c r="GH22" s="1304"/>
      <x:c r="GI22" s="1304"/>
      <x:c r="GJ22" s="1304"/>
      <x:c r="GK22" s="1304"/>
      <x:c r="GL22" s="1304"/>
      <x:c r="GM22" s="1304"/>
      <x:c r="GN22" s="1304"/>
      <x:c r="GO22" s="1304"/>
      <x:c r="GP22" s="1304"/>
      <x:c r="GQ22" s="1304"/>
      <x:c r="GR22" s="1304"/>
      <x:c r="GS22" s="1304"/>
      <x:c r="GT22" s="1304"/>
      <x:c r="GU22" s="1304"/>
      <x:c r="GV22" s="1304"/>
      <x:c r="GW22" s="1304"/>
      <x:c r="GX22" s="1304"/>
      <x:c r="GY22" s="1304"/>
      <x:c r="GZ22" s="1304"/>
      <x:c r="HA22" s="1304"/>
      <x:c r="HB22" s="1304"/>
      <x:c r="HC22" s="1304"/>
      <x:c r="HD22" s="1304"/>
      <x:c r="HE22" s="1304"/>
      <x:c r="HF22" s="1304"/>
      <x:c r="HG22" s="1304"/>
      <x:c r="HH22" s="1304"/>
      <x:c r="HI22" s="1304"/>
      <x:c r="HJ22" s="1304"/>
      <x:c r="HK22" s="1304"/>
      <x:c r="HL22" s="1304"/>
      <x:c r="HM22" s="1304"/>
      <x:c r="HN22" s="1304"/>
      <x:c r="HO22" s="1304"/>
      <x:c r="HP22" s="1304"/>
      <x:c r="HQ22" s="1304"/>
      <x:c r="HR22" s="1304"/>
      <x:c r="HS22" s="1304"/>
      <x:c r="HT22" s="1304"/>
      <x:c r="HU22" s="1304"/>
      <x:c r="HV22" s="1304"/>
      <x:c r="HW22" s="1304"/>
      <x:c r="HX22" s="1304"/>
      <x:c r="HY22" s="1304"/>
      <x:c r="HZ22" s="1304"/>
      <x:c r="IA22" s="1304"/>
      <x:c r="IB22" s="1304"/>
      <x:c r="IC22" s="1304"/>
      <x:c r="ID22" s="1304"/>
      <x:c r="IE22" s="1304"/>
      <x:c r="IF22" s="1304"/>
      <x:c r="IG22" s="1304"/>
      <x:c r="IH22" s="1304"/>
      <x:c r="II22" s="1304"/>
      <x:c r="IJ22" s="1304"/>
      <x:c r="IK22" s="1304"/>
      <x:c r="IL22" s="1304"/>
      <x:c r="IM22" s="1304"/>
      <x:c r="IN22" s="1304"/>
      <x:c r="IO22" s="1304"/>
      <x:c r="IP22" s="1304"/>
      <x:c r="IQ22" s="1304"/>
      <x:c r="IR22" s="1304"/>
      <x:c r="IS22" s="1304"/>
      <x:c r="IT22" s="1304"/>
      <x:c r="IU22" s="1304"/>
      <x:c r="IV22" s="1304"/>
    </x:row>
    <x:row r="23" s="1292" customFormat="1" ht="20.100000381469727" customHeight="1">
      <x:c r="A23" s="1308" t="str">
        <x:v>Plantilla Operacional ACI FLOTI-107-CH</x:v>
      </x:c>
      <x:c r="B23" s="1664" t="str">
        <x:v>54B</x:v>
      </x:c>
      <x:c r="C23" s="2405" t="str"/>
      <x:c r="D23" s="260"/>
      <x:c r="E23" s="260"/>
      <x:c r="F23" s="3417" t="str"/>
      <x:c r="G23" s="3418"/>
      <x:c r="H23" s="260"/>
      <x:c r="I23" s="260"/>
      <x:c r="J23" s="1304"/>
      <x:c r="K23" s="1666" t="n">
        <x:v>0.5422</x:v>
      </x:c>
      <x:c r="L23" s="1666" t="n">
        <x:v>0.5673</x:v>
      </x:c>
      <x:c r="M23" s="1663" t="n">
        <x:v>0.99795</x:v>
      </x:c>
      <x:c r="N23" s="2404" t="str"/>
      <x:c r="O23" s="2105"/>
      <x:c r="P23" s="2096"/>
      <x:c r="Q23" s="149"/>
      <x:c r="R23" s="149"/>
      <x:c r="S23" s="1301"/>
      <x:c r="T23" s="1302"/>
      <x:c r="U23" s="149"/>
      <x:c r="V23" s="149"/>
      <x:c r="W23" s="149"/>
      <x:c r="X23" s="149"/>
      <x:c r="Y23" s="149"/>
      <x:c r="Z23" s="149"/>
      <x:c r="AA23" s="149"/>
      <x:c r="AB23" s="149"/>
      <x:c r="AC23" s="149"/>
      <x:c r="AD23" s="149"/>
      <x:c r="AE23" s="149"/>
      <x:c r="AF23" s="149"/>
      <x:c r="AG23" s="1303"/>
      <x:c r="AH23" s="149"/>
      <x:c r="AI23" s="149"/>
      <x:c r="AJ23" s="149"/>
      <x:c r="AK23" s="149"/>
      <x:c r="AL23" s="149"/>
      <x:c r="AM23" s="149"/>
      <x:c r="AN23" s="149"/>
      <x:c r="AO23" s="149"/>
      <x:c r="AP23" s="149"/>
      <x:c r="AQ23" s="149"/>
      <x:c r="AR23" s="149"/>
      <x:c r="AS23" s="149"/>
      <x:c r="AT23" s="149"/>
      <x:c r="AU23" s="149"/>
      <x:c r="AV23" s="149"/>
      <x:c r="AW23" s="149"/>
      <x:c r="AX23" s="149"/>
      <x:c r="AY23" s="149"/>
      <x:c r="AZ23" s="149"/>
      <x:c r="BA23" s="149"/>
      <x:c r="BB23" s="149"/>
      <x:c r="BC23" s="149"/>
      <x:c r="BD23" s="149"/>
      <x:c r="BE23" s="149"/>
      <x:c r="BF23" s="149"/>
      <x:c r="BG23" s="149"/>
      <x:c r="BH23" s="149"/>
      <x:c r="BI23" s="149"/>
      <x:c r="BJ23" s="149"/>
      <x:c r="BK23" s="149"/>
      <x:c r="BL23" s="149"/>
      <x:c r="BM23" s="149"/>
      <x:c r="BN23" s="149"/>
      <x:c r="BO23" s="149"/>
      <x:c r="BP23" s="149"/>
      <x:c r="BQ23" s="149"/>
      <x:c r="BR23" s="149"/>
      <x:c r="BS23" s="149"/>
      <x:c r="BT23" s="149"/>
      <x:c r="BU23" s="149"/>
      <x:c r="BV23" s="149"/>
      <x:c r="BW23" s="149"/>
      <x:c r="BX23" s="149"/>
      <x:c r="BY23" s="149"/>
      <x:c r="BZ23" s="149"/>
      <x:c r="CA23" s="149"/>
      <x:c r="CB23" s="149"/>
      <x:c r="CC23" s="149"/>
      <x:c r="CD23" s="149"/>
      <x:c r="CE23" s="149"/>
      <x:c r="CF23" s="149"/>
      <x:c r="CG23" s="149"/>
      <x:c r="CH23" s="149"/>
      <x:c r="CI23" s="149"/>
      <x:c r="CJ23" s="149"/>
      <x:c r="CK23" s="149"/>
      <x:c r="CL23" s="149"/>
      <x:c r="CM23" s="149"/>
      <x:c r="CN23" s="149"/>
      <x:c r="CO23" s="149"/>
      <x:c r="CP23" s="1210"/>
      <x:c r="CQ23" s="1210"/>
      <x:c r="CR23" s="149"/>
      <x:c r="CS23" s="1255"/>
      <x:c r="CT23" s="2097"/>
      <x:c r="CU23" s="2098"/>
      <x:c r="CV23" s="2097"/>
      <x:c r="CW23" s="2099"/>
      <x:c r="CX23" s="2089"/>
      <x:c r="CY23" s="2100"/>
      <x:c r="CZ23" s="1861"/>
      <x:c r="DA23" s="1861"/>
      <x:c r="DB23" s="2101"/>
      <x:c r="DC23" s="2102"/>
      <x:c r="DD23" s="2103"/>
      <x:c r="DE23" s="2104"/>
      <x:c r="DF23" s="329"/>
      <x:c r="DG23" s="1304"/>
      <x:c r="DH23" s="1304"/>
      <x:c r="DI23" s="1304"/>
      <x:c r="DJ23" s="1304"/>
      <x:c r="DK23" s="1304"/>
      <x:c r="DL23" s="1304"/>
      <x:c r="DM23" s="1304"/>
      <x:c r="DN23" s="1304"/>
      <x:c r="DO23" s="1304"/>
      <x:c r="DP23" s="1304"/>
      <x:c r="DQ23" s="1304"/>
      <x:c r="DR23" s="1304"/>
      <x:c r="DS23" s="1304"/>
      <x:c r="DT23" s="1304"/>
      <x:c r="DU23" s="1304"/>
      <x:c r="DV23" s="1304"/>
      <x:c r="DW23" s="1304"/>
      <x:c r="DX23" s="1304"/>
      <x:c r="DY23" s="1304"/>
      <x:c r="DZ23" s="1304"/>
      <x:c r="EA23" s="1304"/>
      <x:c r="EB23" s="1304"/>
      <x:c r="EC23" s="1304"/>
      <x:c r="ED23" s="1304"/>
      <x:c r="EE23" s="1304"/>
      <x:c r="EF23" s="1304"/>
      <x:c r="EG23" s="1304"/>
      <x:c r="EH23" s="1304"/>
      <x:c r="EI23" s="1304"/>
      <x:c r="EJ23" s="1304"/>
      <x:c r="EK23" s="1304"/>
      <x:c r="EL23" s="1304"/>
      <x:c r="EM23" s="1304"/>
      <x:c r="EN23" s="1304"/>
      <x:c r="EO23" s="1304"/>
      <x:c r="EP23" s="1304"/>
      <x:c r="EQ23" s="1304"/>
      <x:c r="ER23" s="1304"/>
      <x:c r="ES23" s="1304"/>
      <x:c r="ET23" s="1304"/>
      <x:c r="EU23" s="1304"/>
      <x:c r="EV23" s="1304"/>
      <x:c r="EW23" s="1304"/>
      <x:c r="EX23" s="1304"/>
      <x:c r="EY23" s="1304"/>
      <x:c r="EZ23" s="1304"/>
      <x:c r="FA23" s="1304"/>
      <x:c r="FB23" s="1304"/>
      <x:c r="FC23" s="1304"/>
      <x:c r="FD23" s="1304"/>
      <x:c r="FE23" s="1304"/>
      <x:c r="FF23" s="1304"/>
      <x:c r="FG23" s="1304"/>
      <x:c r="FH23" s="1304"/>
      <x:c r="FI23" s="1304"/>
      <x:c r="FJ23" s="1304"/>
      <x:c r="FK23" s="1304"/>
      <x:c r="FL23" s="1304"/>
      <x:c r="FM23" s="1304"/>
      <x:c r="FN23" s="1304"/>
      <x:c r="FO23" s="1304"/>
      <x:c r="FP23" s="1304"/>
      <x:c r="FQ23" s="1304"/>
      <x:c r="FR23" s="1304"/>
      <x:c r="FS23" s="1304"/>
      <x:c r="FT23" s="1304"/>
      <x:c r="FU23" s="1304"/>
      <x:c r="FV23" s="1304"/>
      <x:c r="FW23" s="1304"/>
      <x:c r="FX23" s="1304"/>
      <x:c r="FY23" s="1304"/>
      <x:c r="FZ23" s="1304"/>
      <x:c r="GA23" s="1304"/>
      <x:c r="GB23" s="1304"/>
      <x:c r="GC23" s="1304"/>
      <x:c r="GD23" s="1304"/>
      <x:c r="GE23" s="1304"/>
      <x:c r="GF23" s="1304"/>
      <x:c r="GG23" s="1304"/>
      <x:c r="GH23" s="1304"/>
      <x:c r="GI23" s="1304"/>
      <x:c r="GJ23" s="1304"/>
      <x:c r="GK23" s="1304"/>
      <x:c r="GL23" s="1304"/>
      <x:c r="GM23" s="1304"/>
      <x:c r="GN23" s="1304"/>
      <x:c r="GO23" s="1304"/>
      <x:c r="GP23" s="1304"/>
      <x:c r="GQ23" s="1304"/>
      <x:c r="GR23" s="1304"/>
      <x:c r="GS23" s="1304"/>
      <x:c r="GT23" s="1304"/>
      <x:c r="GU23" s="1304"/>
      <x:c r="GV23" s="1304"/>
      <x:c r="GW23" s="1304"/>
      <x:c r="GX23" s="1304"/>
      <x:c r="GY23" s="1304"/>
      <x:c r="GZ23" s="1304"/>
      <x:c r="HA23" s="1304"/>
      <x:c r="HB23" s="1304"/>
      <x:c r="HC23" s="1304"/>
      <x:c r="HD23" s="1304"/>
      <x:c r="HE23" s="1304"/>
      <x:c r="HF23" s="1304"/>
      <x:c r="HG23" s="1304"/>
      <x:c r="HH23" s="1304"/>
      <x:c r="HI23" s="1304"/>
      <x:c r="HJ23" s="1304"/>
      <x:c r="HK23" s="1304"/>
      <x:c r="HL23" s="1304"/>
      <x:c r="HM23" s="1304"/>
      <x:c r="HN23" s="1304"/>
      <x:c r="HO23" s="1304"/>
      <x:c r="HP23" s="1304"/>
      <x:c r="HQ23" s="1304"/>
      <x:c r="HR23" s="1304"/>
      <x:c r="HS23" s="1304"/>
      <x:c r="HT23" s="1304"/>
      <x:c r="HU23" s="1304"/>
      <x:c r="HV23" s="1304"/>
      <x:c r="HW23" s="1304"/>
      <x:c r="HX23" s="1304"/>
      <x:c r="HY23" s="1304"/>
      <x:c r="HZ23" s="1304"/>
      <x:c r="IA23" s="1304"/>
      <x:c r="IB23" s="1304"/>
      <x:c r="IC23" s="1304"/>
      <x:c r="ID23" s="1304"/>
      <x:c r="IE23" s="1304"/>
      <x:c r="IF23" s="1304"/>
      <x:c r="IG23" s="1304"/>
      <x:c r="IH23" s="1304"/>
      <x:c r="II23" s="1304"/>
      <x:c r="IJ23" s="1304"/>
      <x:c r="IK23" s="1304"/>
      <x:c r="IL23" s="1304"/>
      <x:c r="IM23" s="1304"/>
      <x:c r="IN23" s="1304"/>
      <x:c r="IO23" s="1304"/>
      <x:c r="IP23" s="1304"/>
      <x:c r="IQ23" s="1304"/>
      <x:c r="IR23" s="1304"/>
      <x:c r="IS23" s="1304"/>
      <x:c r="IT23" s="1304"/>
      <x:c r="IU23" s="1304"/>
      <x:c r="IV23" s="1304"/>
    </x:row>
    <x:row r="24" s="1292" customFormat="1" ht="21.75" customHeight="1">
      <x:c r="A24" s="3410" t="str">
        <x:v>GROSS STANDARD VOLUME m³</x:v>
      </x:c>
      <x:c r="B24" s="3410"/>
      <x:c r="C24" s="261" t="str"/>
      <x:c r="D24" s="260"/>
      <x:c r="E24" s="260"/>
      <x:c r="F24" s="3412" t="str"/>
      <x:c r="G24" s="3412" t="str">
        <x:f t="shared" ref="G24" si="2">IF(G18="","",ROUND(G18*G23,2))</x:f>
      </x:c>
      <x:c r="H24" s="260"/>
      <x:c r="I24" s="260"/>
      <x:c r="J24" s="1304"/>
      <x:c r="K24" s="1666" t="n">
        <x:v>0.5674</x:v>
      </x:c>
      <x:c r="L24" s="1666" t="n">
        <x:v>0.595</x:v>
      </x:c>
      <x:c r="M24" s="1663" t="n">
        <x:v>0.99805</x:v>
      </x:c>
      <x:c r="N24" s="2404" t="str"/>
      <x:c r="O24" s="2105"/>
      <x:c r="P24" s="2096"/>
      <x:c r="Q24" s="149"/>
      <x:c r="R24" s="149"/>
      <x:c r="S24" s="1301"/>
      <x:c r="T24" s="1302"/>
      <x:c r="U24" s="149"/>
      <x:c r="V24" s="149"/>
      <x:c r="W24" s="149"/>
      <x:c r="X24" s="149"/>
      <x:c r="Y24" s="149"/>
      <x:c r="Z24" s="149"/>
      <x:c r="AA24" s="149"/>
      <x:c r="AB24" s="149"/>
      <x:c r="AC24" s="149"/>
      <x:c r="AD24" s="149"/>
      <x:c r="AE24" s="149"/>
      <x:c r="AF24" s="149"/>
      <x:c r="AG24" s="1303"/>
      <x:c r="AH24" s="149"/>
      <x:c r="AI24" s="149"/>
      <x:c r="AJ24" s="149"/>
      <x:c r="AK24" s="149"/>
      <x:c r="AL24" s="149"/>
      <x:c r="AM24" s="149"/>
      <x:c r="AN24" s="149"/>
      <x:c r="AO24" s="149"/>
      <x:c r="AP24" s="149"/>
      <x:c r="AQ24" s="149"/>
      <x:c r="AR24" s="149"/>
      <x:c r="AS24" s="149"/>
      <x:c r="AT24" s="149"/>
      <x:c r="AU24" s="149"/>
      <x:c r="AV24" s="149"/>
      <x:c r="AW24" s="149"/>
      <x:c r="AX24" s="149"/>
      <x:c r="AY24" s="149"/>
      <x:c r="AZ24" s="149"/>
      <x:c r="BA24" s="149"/>
      <x:c r="BB24" s="149"/>
      <x:c r="BC24" s="149"/>
      <x:c r="BD24" s="149"/>
      <x:c r="BE24" s="149"/>
      <x:c r="BF24" s="149"/>
      <x:c r="BG24" s="149"/>
      <x:c r="BH24" s="149"/>
      <x:c r="BI24" s="149"/>
      <x:c r="BJ24" s="149"/>
      <x:c r="BK24" s="149"/>
      <x:c r="BL24" s="149"/>
      <x:c r="BM24" s="149"/>
      <x:c r="BN24" s="149"/>
      <x:c r="BO24" s="149"/>
      <x:c r="BP24" s="149"/>
      <x:c r="BQ24" s="149"/>
      <x:c r="BR24" s="149"/>
      <x:c r="BS24" s="149"/>
      <x:c r="BT24" s="149"/>
      <x:c r="BU24" s="149"/>
      <x:c r="BV24" s="149"/>
      <x:c r="BW24" s="149"/>
      <x:c r="BX24" s="149"/>
      <x:c r="BY24" s="149"/>
      <x:c r="BZ24" s="149"/>
      <x:c r="CA24" s="149"/>
      <x:c r="CB24" s="149"/>
      <x:c r="CC24" s="149"/>
      <x:c r="CD24" s="149"/>
      <x:c r="CE24" s="149"/>
      <x:c r="CF24" s="149"/>
      <x:c r="CG24" s="149"/>
      <x:c r="CH24" s="149"/>
      <x:c r="CI24" s="149"/>
      <x:c r="CJ24" s="149"/>
      <x:c r="CK24" s="149"/>
      <x:c r="CL24" s="149"/>
      <x:c r="CM24" s="149"/>
      <x:c r="CN24" s="149"/>
      <x:c r="CO24" s="149"/>
      <x:c r="CP24" s="1210"/>
      <x:c r="CQ24" s="1210"/>
      <x:c r="CR24" s="149"/>
      <x:c r="CS24" s="1255"/>
      <x:c r="CT24" s="2097"/>
      <x:c r="CU24" s="2098"/>
      <x:c r="CV24" s="2097"/>
      <x:c r="CW24" s="2099"/>
      <x:c r="CX24" s="2089"/>
      <x:c r="CY24" s="2100"/>
      <x:c r="CZ24" s="1861"/>
      <x:c r="DA24" s="1861"/>
      <x:c r="DB24" s="2101"/>
      <x:c r="DC24" s="2102"/>
      <x:c r="DD24" s="2103"/>
      <x:c r="DE24" s="2104"/>
      <x:c r="DF24" s="329"/>
      <x:c r="DG24" s="1304"/>
      <x:c r="DH24" s="1304"/>
      <x:c r="DI24" s="1304"/>
      <x:c r="DJ24" s="1304"/>
      <x:c r="DK24" s="1304"/>
      <x:c r="DL24" s="1304"/>
      <x:c r="DM24" s="1304"/>
      <x:c r="DN24" s="1304"/>
      <x:c r="DO24" s="1304"/>
      <x:c r="DP24" s="1304"/>
      <x:c r="DQ24" s="1304"/>
      <x:c r="DR24" s="1304"/>
      <x:c r="DS24" s="1304"/>
      <x:c r="DT24" s="1304"/>
      <x:c r="DU24" s="1304"/>
      <x:c r="DV24" s="1304"/>
      <x:c r="DW24" s="1304"/>
      <x:c r="DX24" s="1304"/>
      <x:c r="DY24" s="1304"/>
      <x:c r="DZ24" s="1304"/>
      <x:c r="EA24" s="1304"/>
      <x:c r="EB24" s="1304"/>
      <x:c r="EC24" s="1304"/>
      <x:c r="ED24" s="1304"/>
      <x:c r="EE24" s="1304"/>
      <x:c r="EF24" s="1304"/>
      <x:c r="EG24" s="1304"/>
      <x:c r="EH24" s="1304"/>
      <x:c r="EI24" s="1304"/>
      <x:c r="EJ24" s="1304"/>
      <x:c r="EK24" s="1304"/>
      <x:c r="EL24" s="1304"/>
      <x:c r="EM24" s="1304"/>
      <x:c r="EN24" s="1304"/>
      <x:c r="EO24" s="1304"/>
      <x:c r="EP24" s="1304"/>
      <x:c r="EQ24" s="1304"/>
      <x:c r="ER24" s="1304"/>
      <x:c r="ES24" s="1304"/>
      <x:c r="ET24" s="1304"/>
      <x:c r="EU24" s="1304"/>
      <x:c r="EV24" s="1304"/>
      <x:c r="EW24" s="1304"/>
      <x:c r="EX24" s="1304"/>
      <x:c r="EY24" s="1304"/>
      <x:c r="EZ24" s="1304"/>
      <x:c r="FA24" s="1304"/>
      <x:c r="FB24" s="1304"/>
      <x:c r="FC24" s="1304"/>
      <x:c r="FD24" s="1304"/>
      <x:c r="FE24" s="1304"/>
      <x:c r="FF24" s="1304"/>
      <x:c r="FG24" s="1304"/>
      <x:c r="FH24" s="1304"/>
      <x:c r="FI24" s="1304"/>
      <x:c r="FJ24" s="1304"/>
      <x:c r="FK24" s="1304"/>
      <x:c r="FL24" s="1304"/>
      <x:c r="FM24" s="1304"/>
      <x:c r="FN24" s="1304"/>
      <x:c r="FO24" s="1304"/>
      <x:c r="FP24" s="1304"/>
      <x:c r="FQ24" s="1304"/>
      <x:c r="FR24" s="1304"/>
      <x:c r="FS24" s="1304"/>
      <x:c r="FT24" s="1304"/>
      <x:c r="FU24" s="1304"/>
      <x:c r="FV24" s="1304"/>
      <x:c r="FW24" s="1304"/>
      <x:c r="FX24" s="1304"/>
      <x:c r="FY24" s="1304"/>
      <x:c r="FZ24" s="1304"/>
      <x:c r="GA24" s="1304"/>
      <x:c r="GB24" s="1304"/>
      <x:c r="GC24" s="1304"/>
      <x:c r="GD24" s="1304"/>
      <x:c r="GE24" s="1304"/>
      <x:c r="GF24" s="1304"/>
      <x:c r="GG24" s="1304"/>
      <x:c r="GH24" s="1304"/>
      <x:c r="GI24" s="1304"/>
      <x:c r="GJ24" s="1304"/>
      <x:c r="GK24" s="1304"/>
      <x:c r="GL24" s="1304"/>
      <x:c r="GM24" s="1304"/>
      <x:c r="GN24" s="1304"/>
      <x:c r="GO24" s="1304"/>
      <x:c r="GP24" s="1304"/>
      <x:c r="GQ24" s="1304"/>
      <x:c r="GR24" s="1304"/>
      <x:c r="GS24" s="1304"/>
      <x:c r="GT24" s="1304"/>
      <x:c r="GU24" s="1304"/>
      <x:c r="GV24" s="1304"/>
      <x:c r="GW24" s="1304"/>
      <x:c r="GX24" s="1304"/>
      <x:c r="GY24" s="1304"/>
      <x:c r="GZ24" s="1304"/>
      <x:c r="HA24" s="1304"/>
      <x:c r="HB24" s="1304"/>
      <x:c r="HC24" s="1304"/>
      <x:c r="HD24" s="1304"/>
      <x:c r="HE24" s="1304"/>
      <x:c r="HF24" s="1304"/>
      <x:c r="HG24" s="1304"/>
      <x:c r="HH24" s="1304"/>
      <x:c r="HI24" s="1304"/>
      <x:c r="HJ24" s="1304"/>
      <x:c r="HK24" s="1304"/>
      <x:c r="HL24" s="1304"/>
      <x:c r="HM24" s="1304"/>
      <x:c r="HN24" s="1304"/>
      <x:c r="HO24" s="1304"/>
      <x:c r="HP24" s="1304"/>
      <x:c r="HQ24" s="1304"/>
      <x:c r="HR24" s="1304"/>
      <x:c r="HS24" s="1304"/>
      <x:c r="HT24" s="1304"/>
      <x:c r="HU24" s="1304"/>
      <x:c r="HV24" s="1304"/>
      <x:c r="HW24" s="1304"/>
      <x:c r="HX24" s="1304"/>
      <x:c r="HY24" s="1304"/>
      <x:c r="HZ24" s="1304"/>
      <x:c r="IA24" s="1304"/>
      <x:c r="IB24" s="1304"/>
      <x:c r="IC24" s="1304"/>
      <x:c r="ID24" s="1304"/>
      <x:c r="IE24" s="1304"/>
      <x:c r="IF24" s="1304"/>
      <x:c r="IG24" s="1304"/>
      <x:c r="IH24" s="1304"/>
      <x:c r="II24" s="1304"/>
      <x:c r="IJ24" s="1304"/>
      <x:c r="IK24" s="1304"/>
      <x:c r="IL24" s="1304"/>
      <x:c r="IM24" s="1304"/>
      <x:c r="IN24" s="1304"/>
      <x:c r="IO24" s="1304"/>
      <x:c r="IP24" s="1304"/>
      <x:c r="IQ24" s="1304"/>
      <x:c r="IR24" s="1304"/>
      <x:c r="IS24" s="1304"/>
      <x:c r="IT24" s="1304"/>
      <x:c r="IU24" s="1304"/>
      <x:c r="IV24" s="1304"/>
    </x:row>
    <x:row r="25" s="1292" customFormat="1" ht="20.100000381469727" customHeight="1">
      <x:c r="A25" s="3410" t="str">
        <x:v>METRIC TONS</x:v>
      </x:c>
      <x:c r="B25" s="3410"/>
      <x:c r="C25" s="2406" t="str"/>
      <x:c r="D25" s="260"/>
      <x:c r="E25" s="260"/>
      <x:c r="F25" s="3412" t="str"/>
      <x:c r="G25" s="3412" t="str"/>
      <x:c r="H25" s="260"/>
      <x:c r="I25" s="260"/>
      <x:c r="J25" s="1304"/>
      <x:c r="K25" s="1666" t="n">
        <x:v>0.5951</x:v>
      </x:c>
      <x:c r="L25" s="1666" t="n">
        <x:v>0.6255</x:v>
      </x:c>
      <x:c r="M25" s="1663" t="n">
        <x:v>0.99815</x:v>
      </x:c>
      <x:c r="N25" s="2404"/>
      <x:c r="O25" s="2105"/>
      <x:c r="P25" s="2096"/>
      <x:c r="Q25" s="149"/>
      <x:c r="R25" s="149"/>
      <x:c r="S25" s="1301"/>
      <x:c r="T25" s="1302"/>
      <x:c r="U25" s="149"/>
      <x:c r="V25" s="149"/>
      <x:c r="W25" s="149"/>
      <x:c r="X25" s="149"/>
      <x:c r="Y25" s="149"/>
      <x:c r="Z25" s="149"/>
      <x:c r="AA25" s="149"/>
      <x:c r="AB25" s="149"/>
      <x:c r="AC25" s="149"/>
      <x:c r="AD25" s="149"/>
      <x:c r="AE25" s="149"/>
      <x:c r="AF25" s="149"/>
      <x:c r="AG25" s="1303"/>
      <x:c r="AH25" s="149"/>
      <x:c r="AI25" s="149"/>
      <x:c r="AJ25" s="149"/>
      <x:c r="AK25" s="149"/>
      <x:c r="AL25" s="149"/>
      <x:c r="AM25" s="149"/>
      <x:c r="AN25" s="149"/>
      <x:c r="AO25" s="149"/>
      <x:c r="AP25" s="149"/>
      <x:c r="AQ25" s="149"/>
      <x:c r="AR25" s="149"/>
      <x:c r="AS25" s="149"/>
      <x:c r="AT25" s="149"/>
      <x:c r="AU25" s="149"/>
      <x:c r="AV25" s="149"/>
      <x:c r="AW25" s="149"/>
      <x:c r="AX25" s="149"/>
      <x:c r="AY25" s="149"/>
      <x:c r="AZ25" s="149"/>
      <x:c r="BA25" s="149"/>
      <x:c r="BB25" s="149"/>
      <x:c r="BC25" s="149"/>
      <x:c r="BD25" s="149"/>
      <x:c r="BE25" s="149"/>
      <x:c r="BF25" s="149"/>
      <x:c r="BG25" s="149"/>
      <x:c r="BH25" s="149"/>
      <x:c r="BI25" s="149"/>
      <x:c r="BJ25" s="149"/>
      <x:c r="BK25" s="149"/>
      <x:c r="BL25" s="149"/>
      <x:c r="BM25" s="149"/>
      <x:c r="BN25" s="149"/>
      <x:c r="BO25" s="149"/>
      <x:c r="BP25" s="149"/>
      <x:c r="BQ25" s="149"/>
      <x:c r="BR25" s="149"/>
      <x:c r="BS25" s="149"/>
      <x:c r="BT25" s="149"/>
      <x:c r="BU25" s="149"/>
      <x:c r="BV25" s="149"/>
      <x:c r="BW25" s="149"/>
      <x:c r="BX25" s="149"/>
      <x:c r="BY25" s="149"/>
      <x:c r="BZ25" s="149"/>
      <x:c r="CA25" s="149"/>
      <x:c r="CB25" s="149"/>
      <x:c r="CC25" s="149"/>
      <x:c r="CD25" s="149"/>
      <x:c r="CE25" s="149"/>
      <x:c r="CF25" s="149"/>
      <x:c r="CG25" s="149"/>
      <x:c r="CH25" s="149"/>
      <x:c r="CI25" s="149"/>
      <x:c r="CJ25" s="149"/>
      <x:c r="CK25" s="149"/>
      <x:c r="CL25" s="149"/>
      <x:c r="CM25" s="149"/>
      <x:c r="CN25" s="149"/>
      <x:c r="CO25" s="149"/>
      <x:c r="CP25" s="1210"/>
      <x:c r="CQ25" s="1210"/>
      <x:c r="CR25" s="149"/>
      <x:c r="CS25" s="1255"/>
      <x:c r="CT25" s="2097"/>
      <x:c r="CU25" s="2098"/>
      <x:c r="CV25" s="2097"/>
      <x:c r="CW25" s="2099"/>
      <x:c r="CX25" s="2089"/>
      <x:c r="CY25" s="2100"/>
      <x:c r="CZ25" s="1861"/>
      <x:c r="DA25" s="1861"/>
      <x:c r="DB25" s="2101"/>
      <x:c r="DC25" s="2102"/>
      <x:c r="DD25" s="2103"/>
      <x:c r="DE25" s="2104"/>
      <x:c r="DF25" s="329"/>
      <x:c r="DG25" s="1304"/>
      <x:c r="DH25" s="1304"/>
      <x:c r="DI25" s="1304"/>
      <x:c r="DJ25" s="1304"/>
      <x:c r="DK25" s="1304"/>
      <x:c r="DL25" s="1304"/>
      <x:c r="DM25" s="1304"/>
      <x:c r="DN25" s="1304"/>
      <x:c r="DO25" s="1304"/>
      <x:c r="DP25" s="1304"/>
      <x:c r="DQ25" s="1304"/>
      <x:c r="DR25" s="1304"/>
      <x:c r="DS25" s="1304"/>
      <x:c r="DT25" s="1304"/>
      <x:c r="DU25" s="1304"/>
      <x:c r="DV25" s="1304"/>
      <x:c r="DW25" s="1304"/>
      <x:c r="DX25" s="1304"/>
      <x:c r="DY25" s="1304"/>
      <x:c r="DZ25" s="1304"/>
      <x:c r="EA25" s="1304"/>
      <x:c r="EB25" s="1304"/>
      <x:c r="EC25" s="1304"/>
      <x:c r="ED25" s="1304"/>
      <x:c r="EE25" s="1304"/>
      <x:c r="EF25" s="1304"/>
      <x:c r="EG25" s="1304"/>
      <x:c r="EH25" s="1304"/>
      <x:c r="EI25" s="1304"/>
      <x:c r="EJ25" s="1304"/>
      <x:c r="EK25" s="1304"/>
      <x:c r="EL25" s="1304"/>
      <x:c r="EM25" s="1304"/>
      <x:c r="EN25" s="1304"/>
      <x:c r="EO25" s="1304"/>
      <x:c r="EP25" s="1304"/>
      <x:c r="EQ25" s="1304"/>
      <x:c r="ER25" s="1304"/>
      <x:c r="ES25" s="1304"/>
      <x:c r="ET25" s="1304"/>
      <x:c r="EU25" s="1304"/>
      <x:c r="EV25" s="1304"/>
      <x:c r="EW25" s="1304"/>
      <x:c r="EX25" s="1304"/>
      <x:c r="EY25" s="1304"/>
      <x:c r="EZ25" s="1304"/>
      <x:c r="FA25" s="1304"/>
      <x:c r="FB25" s="1304"/>
      <x:c r="FC25" s="1304"/>
      <x:c r="FD25" s="1304"/>
      <x:c r="FE25" s="1304"/>
      <x:c r="FF25" s="1304"/>
      <x:c r="FG25" s="1304"/>
      <x:c r="FH25" s="1304"/>
      <x:c r="FI25" s="1304"/>
      <x:c r="FJ25" s="1304"/>
      <x:c r="FK25" s="1304"/>
      <x:c r="FL25" s="1304"/>
      <x:c r="FM25" s="1304"/>
      <x:c r="FN25" s="1304"/>
      <x:c r="FO25" s="1304"/>
      <x:c r="FP25" s="1304"/>
      <x:c r="FQ25" s="1304"/>
      <x:c r="FR25" s="1304"/>
      <x:c r="FS25" s="1304"/>
      <x:c r="FT25" s="1304"/>
      <x:c r="FU25" s="1304"/>
      <x:c r="FV25" s="1304"/>
      <x:c r="FW25" s="1304"/>
      <x:c r="FX25" s="1304"/>
      <x:c r="FY25" s="1304"/>
      <x:c r="FZ25" s="1304"/>
      <x:c r="GA25" s="1304"/>
      <x:c r="GB25" s="1304"/>
      <x:c r="GC25" s="1304"/>
      <x:c r="GD25" s="1304"/>
      <x:c r="GE25" s="1304"/>
      <x:c r="GF25" s="1304"/>
      <x:c r="GG25" s="1304"/>
      <x:c r="GH25" s="1304"/>
      <x:c r="GI25" s="1304"/>
      <x:c r="GJ25" s="1304"/>
      <x:c r="GK25" s="1304"/>
      <x:c r="GL25" s="1304"/>
      <x:c r="GM25" s="1304"/>
      <x:c r="GN25" s="1304"/>
      <x:c r="GO25" s="1304"/>
      <x:c r="GP25" s="1304"/>
      <x:c r="GQ25" s="1304"/>
      <x:c r="GR25" s="1304"/>
      <x:c r="GS25" s="1304"/>
      <x:c r="GT25" s="1304"/>
      <x:c r="GU25" s="1304"/>
      <x:c r="GV25" s="1304"/>
      <x:c r="GW25" s="1304"/>
      <x:c r="GX25" s="1304"/>
      <x:c r="GY25" s="1304"/>
      <x:c r="GZ25" s="1304"/>
      <x:c r="HA25" s="1304"/>
      <x:c r="HB25" s="1304"/>
      <x:c r="HC25" s="1304"/>
      <x:c r="HD25" s="1304"/>
      <x:c r="HE25" s="1304"/>
      <x:c r="HF25" s="1304"/>
      <x:c r="HG25" s="1304"/>
      <x:c r="HH25" s="1304"/>
      <x:c r="HI25" s="1304"/>
      <x:c r="HJ25" s="1304"/>
      <x:c r="HK25" s="1304"/>
      <x:c r="HL25" s="1304"/>
      <x:c r="HM25" s="1304"/>
      <x:c r="HN25" s="1304"/>
      <x:c r="HO25" s="1304"/>
      <x:c r="HP25" s="1304"/>
      <x:c r="HQ25" s="1304"/>
      <x:c r="HR25" s="1304"/>
      <x:c r="HS25" s="1304"/>
      <x:c r="HT25" s="1304"/>
      <x:c r="HU25" s="1304"/>
      <x:c r="HV25" s="1304"/>
      <x:c r="HW25" s="1304"/>
      <x:c r="HX25" s="1304"/>
      <x:c r="HY25" s="1304"/>
      <x:c r="HZ25" s="1304"/>
      <x:c r="IA25" s="1304"/>
      <x:c r="IB25" s="1304"/>
      <x:c r="IC25" s="1304"/>
      <x:c r="ID25" s="1304"/>
      <x:c r="IE25" s="1304"/>
      <x:c r="IF25" s="1304"/>
      <x:c r="IG25" s="1304"/>
      <x:c r="IH25" s="1304"/>
      <x:c r="II25" s="1304"/>
      <x:c r="IJ25" s="1304"/>
      <x:c r="IK25" s="1304"/>
      <x:c r="IL25" s="1304"/>
      <x:c r="IM25" s="1304"/>
      <x:c r="IN25" s="1304"/>
      <x:c r="IO25" s="1304"/>
      <x:c r="IP25" s="1304"/>
      <x:c r="IQ25" s="1304"/>
      <x:c r="IR25" s="1304"/>
      <x:c r="IS25" s="1304"/>
      <x:c r="IT25" s="1304"/>
      <x:c r="IU25" s="1304"/>
      <x:c r="IV25" s="1304"/>
    </x:row>
    <x:row r="26" s="1292" customFormat="1" ht="20.100000381469727" customHeight="1">
      <x:c r="A26" s="3410" t="str">
        <x:v>LONG TONS</x:v>
      </x:c>
      <x:c r="B26" s="3410"/>
      <x:c r="C26" s="261" t="str"/>
      <x:c r="D26" s="260"/>
      <x:c r="E26" s="260"/>
      <x:c r="F26" s="3411" t="str"/>
      <x:c r="G26" s="3411" t="str">
        <x:f t="shared" ref="G26" si="3">IF(G18="","",ROUND(G24*G25,2))</x:f>
      </x:c>
      <x:c r="H26" s="260"/>
      <x:c r="I26" s="260"/>
      <x:c r="J26" s="1304"/>
      <x:c r="K26" s="1666" t="n">
        <x:v>0.6256</x:v>
      </x:c>
      <x:c r="L26" s="1666" t="n">
        <x:v>0.6593</x:v>
      </x:c>
      <x:c r="M26" s="1663" t="n">
        <x:v>0.99825</x:v>
      </x:c>
      <x:c r="N26" s="2404"/>
      <x:c r="O26" s="2105"/>
      <x:c r="P26" s="2096"/>
      <x:c r="Q26" s="149"/>
      <x:c r="R26" s="149"/>
      <x:c r="S26" s="1301"/>
      <x:c r="T26" s="1302"/>
      <x:c r="U26" s="149"/>
      <x:c r="V26" s="149"/>
      <x:c r="W26" s="149"/>
      <x:c r="X26" s="149"/>
      <x:c r="Y26" s="149"/>
      <x:c r="Z26" s="149"/>
      <x:c r="AA26" s="149"/>
      <x:c r="AB26" s="149"/>
      <x:c r="AC26" s="149"/>
      <x:c r="AD26" s="149"/>
      <x:c r="AE26" s="149"/>
      <x:c r="AF26" s="149"/>
      <x:c r="AG26" s="1303"/>
      <x:c r="AH26" s="149"/>
      <x:c r="AI26" s="149"/>
      <x:c r="AJ26" s="149"/>
      <x:c r="AK26" s="149"/>
      <x:c r="AL26" s="149"/>
      <x:c r="AM26" s="149"/>
      <x:c r="AN26" s="149"/>
      <x:c r="AO26" s="149"/>
      <x:c r="AP26" s="149"/>
      <x:c r="AQ26" s="149"/>
      <x:c r="AR26" s="149"/>
      <x:c r="AS26" s="149"/>
      <x:c r="AT26" s="149"/>
      <x:c r="AU26" s="149"/>
      <x:c r="AV26" s="149"/>
      <x:c r="AW26" s="149"/>
      <x:c r="AX26" s="149"/>
      <x:c r="AY26" s="149"/>
      <x:c r="AZ26" s="149"/>
      <x:c r="BA26" s="149"/>
      <x:c r="BB26" s="149"/>
      <x:c r="BC26" s="149"/>
      <x:c r="BD26" s="149"/>
      <x:c r="BE26" s="149"/>
      <x:c r="BF26" s="149"/>
      <x:c r="BG26" s="149"/>
      <x:c r="BH26" s="149"/>
      <x:c r="BI26" s="149"/>
      <x:c r="BJ26" s="149"/>
      <x:c r="BK26" s="149"/>
      <x:c r="BL26" s="149"/>
      <x:c r="BM26" s="149"/>
      <x:c r="BN26" s="149"/>
      <x:c r="BO26" s="149"/>
      <x:c r="BP26" s="149"/>
      <x:c r="BQ26" s="149"/>
      <x:c r="BR26" s="149"/>
      <x:c r="BS26" s="149"/>
      <x:c r="BT26" s="149"/>
      <x:c r="BU26" s="149"/>
      <x:c r="BV26" s="149"/>
      <x:c r="BW26" s="149"/>
      <x:c r="BX26" s="149"/>
      <x:c r="BY26" s="149"/>
      <x:c r="BZ26" s="149"/>
      <x:c r="CA26" s="149"/>
      <x:c r="CB26" s="149"/>
      <x:c r="CC26" s="149"/>
      <x:c r="CD26" s="149"/>
      <x:c r="CE26" s="149"/>
      <x:c r="CF26" s="149"/>
      <x:c r="CG26" s="149"/>
      <x:c r="CH26" s="149"/>
      <x:c r="CI26" s="149"/>
      <x:c r="CJ26" s="149"/>
      <x:c r="CK26" s="149"/>
      <x:c r="CL26" s="149"/>
      <x:c r="CM26" s="149"/>
      <x:c r="CN26" s="149"/>
      <x:c r="CO26" s="149"/>
      <x:c r="CP26" s="1210"/>
      <x:c r="CQ26" s="1210"/>
      <x:c r="CR26" s="149"/>
      <x:c r="CS26" s="1255"/>
      <x:c r="CT26" s="2097"/>
      <x:c r="CU26" s="2098"/>
      <x:c r="CV26" s="2097"/>
      <x:c r="CW26" s="2099"/>
      <x:c r="CX26" s="2089"/>
      <x:c r="CY26" s="2100"/>
      <x:c r="CZ26" s="1861"/>
      <x:c r="DA26" s="1861"/>
      <x:c r="DB26" s="2101"/>
      <x:c r="DC26" s="2102"/>
      <x:c r="DD26" s="2103"/>
      <x:c r="DE26" s="2104"/>
      <x:c r="DF26" s="329"/>
      <x:c r="DG26" s="1304"/>
      <x:c r="DH26" s="1304"/>
      <x:c r="DI26" s="1304"/>
      <x:c r="DJ26" s="1304"/>
      <x:c r="DK26" s="1304"/>
      <x:c r="DL26" s="1304"/>
      <x:c r="DM26" s="1304"/>
      <x:c r="DN26" s="1304"/>
      <x:c r="DO26" s="1304"/>
      <x:c r="DP26" s="1304"/>
      <x:c r="DQ26" s="1304"/>
      <x:c r="DR26" s="1304"/>
      <x:c r="DS26" s="1304"/>
      <x:c r="DT26" s="1304"/>
      <x:c r="DU26" s="1304"/>
      <x:c r="DV26" s="1304"/>
      <x:c r="DW26" s="1304"/>
      <x:c r="DX26" s="1304"/>
      <x:c r="DY26" s="1304"/>
      <x:c r="DZ26" s="1304"/>
      <x:c r="EA26" s="1304"/>
      <x:c r="EB26" s="1304"/>
      <x:c r="EC26" s="1304"/>
      <x:c r="ED26" s="1304"/>
      <x:c r="EE26" s="1304"/>
      <x:c r="EF26" s="1304"/>
      <x:c r="EG26" s="1304"/>
      <x:c r="EH26" s="1304"/>
      <x:c r="EI26" s="1304"/>
      <x:c r="EJ26" s="1304"/>
      <x:c r="EK26" s="1304"/>
      <x:c r="EL26" s="1304"/>
      <x:c r="EM26" s="1304"/>
      <x:c r="EN26" s="1304"/>
      <x:c r="EO26" s="1304"/>
      <x:c r="EP26" s="1304"/>
      <x:c r="EQ26" s="1304"/>
      <x:c r="ER26" s="1304"/>
      <x:c r="ES26" s="1304"/>
      <x:c r="ET26" s="1304"/>
      <x:c r="EU26" s="1304"/>
      <x:c r="EV26" s="1304"/>
      <x:c r="EW26" s="1304"/>
      <x:c r="EX26" s="1304"/>
      <x:c r="EY26" s="1304"/>
      <x:c r="EZ26" s="1304"/>
      <x:c r="FA26" s="1304"/>
      <x:c r="FB26" s="1304"/>
      <x:c r="FC26" s="1304"/>
      <x:c r="FD26" s="1304"/>
      <x:c r="FE26" s="1304"/>
      <x:c r="FF26" s="1304"/>
      <x:c r="FG26" s="1304"/>
      <x:c r="FH26" s="1304"/>
      <x:c r="FI26" s="1304"/>
      <x:c r="FJ26" s="1304"/>
      <x:c r="FK26" s="1304"/>
      <x:c r="FL26" s="1304"/>
      <x:c r="FM26" s="1304"/>
      <x:c r="FN26" s="1304"/>
      <x:c r="FO26" s="1304"/>
      <x:c r="FP26" s="1304"/>
      <x:c r="FQ26" s="1304"/>
      <x:c r="FR26" s="1304"/>
      <x:c r="FS26" s="1304"/>
      <x:c r="FT26" s="1304"/>
      <x:c r="FU26" s="1304"/>
      <x:c r="FV26" s="1304"/>
      <x:c r="FW26" s="1304"/>
      <x:c r="FX26" s="1304"/>
      <x:c r="FY26" s="1304"/>
      <x:c r="FZ26" s="1304"/>
      <x:c r="GA26" s="1304"/>
      <x:c r="GB26" s="1304"/>
      <x:c r="GC26" s="1304"/>
      <x:c r="GD26" s="1304"/>
      <x:c r="GE26" s="1304"/>
      <x:c r="GF26" s="1304"/>
      <x:c r="GG26" s="1304"/>
      <x:c r="GH26" s="1304"/>
      <x:c r="GI26" s="1304"/>
      <x:c r="GJ26" s="1304"/>
      <x:c r="GK26" s="1304"/>
      <x:c r="GL26" s="1304"/>
      <x:c r="GM26" s="1304"/>
      <x:c r="GN26" s="1304"/>
      <x:c r="GO26" s="1304"/>
      <x:c r="GP26" s="1304"/>
      <x:c r="GQ26" s="1304"/>
      <x:c r="GR26" s="1304"/>
      <x:c r="GS26" s="1304"/>
      <x:c r="GT26" s="1304"/>
      <x:c r="GU26" s="1304"/>
      <x:c r="GV26" s="1304"/>
      <x:c r="GW26" s="1304"/>
      <x:c r="GX26" s="1304"/>
      <x:c r="GY26" s="1304"/>
      <x:c r="GZ26" s="1304"/>
      <x:c r="HA26" s="1304"/>
      <x:c r="HB26" s="1304"/>
      <x:c r="HC26" s="1304"/>
      <x:c r="HD26" s="1304"/>
      <x:c r="HE26" s="1304"/>
      <x:c r="HF26" s="1304"/>
      <x:c r="HG26" s="1304"/>
      <x:c r="HH26" s="1304"/>
      <x:c r="HI26" s="1304"/>
      <x:c r="HJ26" s="1304"/>
      <x:c r="HK26" s="1304"/>
      <x:c r="HL26" s="1304"/>
      <x:c r="HM26" s="1304"/>
      <x:c r="HN26" s="1304"/>
      <x:c r="HO26" s="1304"/>
      <x:c r="HP26" s="1304"/>
      <x:c r="HQ26" s="1304"/>
      <x:c r="HR26" s="1304"/>
      <x:c r="HS26" s="1304"/>
      <x:c r="HT26" s="1304"/>
      <x:c r="HU26" s="1304"/>
      <x:c r="HV26" s="1304"/>
      <x:c r="HW26" s="1304"/>
      <x:c r="HX26" s="1304"/>
      <x:c r="HY26" s="1304"/>
      <x:c r="HZ26" s="1304"/>
      <x:c r="IA26" s="1304"/>
      <x:c r="IB26" s="1304"/>
      <x:c r="IC26" s="1304"/>
      <x:c r="ID26" s="1304"/>
      <x:c r="IE26" s="1304"/>
      <x:c r="IF26" s="1304"/>
      <x:c r="IG26" s="1304"/>
      <x:c r="IH26" s="1304"/>
      <x:c r="II26" s="1304"/>
      <x:c r="IJ26" s="1304"/>
      <x:c r="IK26" s="1304"/>
      <x:c r="IL26" s="1304"/>
      <x:c r="IM26" s="1304"/>
      <x:c r="IN26" s="1304"/>
      <x:c r="IO26" s="1304"/>
      <x:c r="IP26" s="1304"/>
      <x:c r="IQ26" s="1304"/>
      <x:c r="IR26" s="1304"/>
      <x:c r="IS26" s="1304"/>
      <x:c r="IT26" s="1304"/>
      <x:c r="IU26" s="1304"/>
      <x:c r="IV26" s="1304"/>
    </x:row>
    <x:row r="27" s="1292" customFormat="1" ht="20.100000381469727" customHeight="1">
      <x:c r="A27" s="3410" t="str">
        <x:v>PREVIOUS CARGO</x:v>
      </x:c>
      <x:c r="B27" s="3410"/>
      <x:c r="C27" s="260"/>
      <x:c r="D27" s="260"/>
      <x:c r="E27" s="260"/>
      <x:c r="F27" s="3411"/>
      <x:c r="G27" s="3411"/>
      <x:c r="H27" s="260"/>
      <x:c r="I27" s="260"/>
      <x:c r="J27" s="1304"/>
      <x:c r="K27" s="1666" t="n">
        <x:v>0.6594</x:v>
      </x:c>
      <x:c r="L27" s="1666" t="n">
        <x:v>0.697</x:v>
      </x:c>
      <x:c r="M27" s="1663" t="n">
        <x:v>0.99835</x:v>
      </x:c>
      <x:c r="N27" s="2404"/>
      <x:c r="O27" s="2105"/>
      <x:c r="P27" s="2096"/>
      <x:c r="Q27" s="149"/>
      <x:c r="R27" s="149"/>
      <x:c r="S27" s="1301"/>
      <x:c r="T27" s="1302"/>
      <x:c r="U27" s="149"/>
      <x:c r="V27" s="149"/>
      <x:c r="W27" s="149"/>
      <x:c r="X27" s="149"/>
      <x:c r="Y27" s="149"/>
      <x:c r="Z27" s="149"/>
      <x:c r="AA27" s="149"/>
      <x:c r="AB27" s="149"/>
      <x:c r="AC27" s="149"/>
      <x:c r="AD27" s="149"/>
      <x:c r="AE27" s="149"/>
      <x:c r="AF27" s="149"/>
      <x:c r="AG27" s="1303"/>
      <x:c r="AH27" s="149"/>
      <x:c r="AI27" s="149"/>
      <x:c r="AJ27" s="149"/>
      <x:c r="AK27" s="149"/>
      <x:c r="AL27" s="149"/>
      <x:c r="AM27" s="149"/>
      <x:c r="AN27" s="149"/>
      <x:c r="AO27" s="149"/>
      <x:c r="AP27" s="149"/>
      <x:c r="AQ27" s="149"/>
      <x:c r="AR27" s="149"/>
      <x:c r="AS27" s="149"/>
      <x:c r="AT27" s="149"/>
      <x:c r="AU27" s="149"/>
      <x:c r="AV27" s="149"/>
      <x:c r="AW27" s="149"/>
      <x:c r="AX27" s="149"/>
      <x:c r="AY27" s="149"/>
      <x:c r="AZ27" s="149"/>
      <x:c r="BA27" s="149"/>
      <x:c r="BB27" s="149"/>
      <x:c r="BC27" s="149"/>
      <x:c r="BD27" s="149"/>
      <x:c r="BE27" s="149"/>
      <x:c r="BF27" s="149"/>
      <x:c r="BG27" s="149"/>
      <x:c r="BH27" s="149"/>
      <x:c r="BI27" s="149"/>
      <x:c r="BJ27" s="149"/>
      <x:c r="BK27" s="149"/>
      <x:c r="BL27" s="149"/>
      <x:c r="BM27" s="149"/>
      <x:c r="BN27" s="149"/>
      <x:c r="BO27" s="149"/>
      <x:c r="BP27" s="149"/>
      <x:c r="BQ27" s="149"/>
      <x:c r="BR27" s="149"/>
      <x:c r="BS27" s="149"/>
      <x:c r="BT27" s="149"/>
      <x:c r="BU27" s="149"/>
      <x:c r="BV27" s="149"/>
      <x:c r="BW27" s="149"/>
      <x:c r="BX27" s="149"/>
      <x:c r="BY27" s="149"/>
      <x:c r="BZ27" s="149"/>
      <x:c r="CA27" s="149"/>
      <x:c r="CB27" s="149"/>
      <x:c r="CC27" s="149"/>
      <x:c r="CD27" s="149"/>
      <x:c r="CE27" s="149"/>
      <x:c r="CF27" s="149"/>
      <x:c r="CG27" s="149"/>
      <x:c r="CH27" s="149"/>
      <x:c r="CI27" s="149"/>
      <x:c r="CJ27" s="149"/>
      <x:c r="CK27" s="149"/>
      <x:c r="CL27" s="149"/>
      <x:c r="CM27" s="149"/>
      <x:c r="CN27" s="149"/>
      <x:c r="CO27" s="149"/>
      <x:c r="CP27" s="1210"/>
      <x:c r="CQ27" s="1210"/>
      <x:c r="CR27" s="149"/>
      <x:c r="CS27" s="1255"/>
      <x:c r="CT27" s="2097"/>
      <x:c r="CU27" s="2098"/>
      <x:c r="CV27" s="2097"/>
      <x:c r="CW27" s="2099"/>
      <x:c r="CX27" s="2089"/>
      <x:c r="CY27" s="2100"/>
      <x:c r="CZ27" s="1861"/>
      <x:c r="DA27" s="1861"/>
      <x:c r="DB27" s="2101"/>
      <x:c r="DC27" s="2102"/>
      <x:c r="DD27" s="2103"/>
      <x:c r="DE27" s="2104"/>
      <x:c r="DF27" s="329"/>
      <x:c r="DG27" s="1304"/>
      <x:c r="DH27" s="1304"/>
      <x:c r="DI27" s="1304"/>
      <x:c r="DJ27" s="1304"/>
      <x:c r="DK27" s="1304"/>
      <x:c r="DL27" s="1304"/>
      <x:c r="DM27" s="1304"/>
      <x:c r="DN27" s="1304"/>
      <x:c r="DO27" s="1304"/>
      <x:c r="DP27" s="1304"/>
      <x:c r="DQ27" s="1304"/>
      <x:c r="DR27" s="1304"/>
      <x:c r="DS27" s="1304"/>
      <x:c r="DT27" s="1304"/>
      <x:c r="DU27" s="1304"/>
      <x:c r="DV27" s="1304"/>
      <x:c r="DW27" s="1304"/>
      <x:c r="DX27" s="1304"/>
      <x:c r="DY27" s="1304"/>
      <x:c r="DZ27" s="1304"/>
      <x:c r="EA27" s="1304"/>
      <x:c r="EB27" s="1304"/>
      <x:c r="EC27" s="1304"/>
      <x:c r="ED27" s="1304"/>
      <x:c r="EE27" s="1304"/>
      <x:c r="EF27" s="1304"/>
      <x:c r="EG27" s="1304"/>
      <x:c r="EH27" s="1304"/>
      <x:c r="EI27" s="1304"/>
      <x:c r="EJ27" s="1304"/>
      <x:c r="EK27" s="1304"/>
      <x:c r="EL27" s="1304"/>
      <x:c r="EM27" s="1304"/>
      <x:c r="EN27" s="1304"/>
      <x:c r="EO27" s="1304"/>
      <x:c r="EP27" s="1304"/>
      <x:c r="EQ27" s="1304"/>
      <x:c r="ER27" s="1304"/>
      <x:c r="ES27" s="1304"/>
      <x:c r="ET27" s="1304"/>
      <x:c r="EU27" s="1304"/>
      <x:c r="EV27" s="1304"/>
      <x:c r="EW27" s="1304"/>
      <x:c r="EX27" s="1304"/>
      <x:c r="EY27" s="1304"/>
      <x:c r="EZ27" s="1304"/>
      <x:c r="FA27" s="1304"/>
      <x:c r="FB27" s="1304"/>
      <x:c r="FC27" s="1304"/>
      <x:c r="FD27" s="1304"/>
      <x:c r="FE27" s="1304"/>
      <x:c r="FF27" s="1304"/>
      <x:c r="FG27" s="1304"/>
      <x:c r="FH27" s="1304"/>
      <x:c r="FI27" s="1304"/>
      <x:c r="FJ27" s="1304"/>
      <x:c r="FK27" s="1304"/>
      <x:c r="FL27" s="1304"/>
      <x:c r="FM27" s="1304"/>
      <x:c r="FN27" s="1304"/>
      <x:c r="FO27" s="1304"/>
      <x:c r="FP27" s="1304"/>
      <x:c r="FQ27" s="1304"/>
      <x:c r="FR27" s="1304"/>
      <x:c r="FS27" s="1304"/>
      <x:c r="FT27" s="1304"/>
      <x:c r="FU27" s="1304"/>
      <x:c r="FV27" s="1304"/>
      <x:c r="FW27" s="1304"/>
      <x:c r="FX27" s="1304"/>
      <x:c r="FY27" s="1304"/>
      <x:c r="FZ27" s="1304"/>
      <x:c r="GA27" s="1304"/>
      <x:c r="GB27" s="1304"/>
      <x:c r="GC27" s="1304"/>
      <x:c r="GD27" s="1304"/>
      <x:c r="GE27" s="1304"/>
      <x:c r="GF27" s="1304"/>
      <x:c r="GG27" s="1304"/>
      <x:c r="GH27" s="1304"/>
      <x:c r="GI27" s="1304"/>
      <x:c r="GJ27" s="1304"/>
      <x:c r="GK27" s="1304"/>
      <x:c r="GL27" s="1304"/>
      <x:c r="GM27" s="1304"/>
      <x:c r="GN27" s="1304"/>
      <x:c r="GO27" s="1304"/>
      <x:c r="GP27" s="1304"/>
      <x:c r="GQ27" s="1304"/>
      <x:c r="GR27" s="1304"/>
      <x:c r="GS27" s="1304"/>
      <x:c r="GT27" s="1304"/>
      <x:c r="GU27" s="1304"/>
      <x:c r="GV27" s="1304"/>
      <x:c r="GW27" s="1304"/>
      <x:c r="GX27" s="1304"/>
      <x:c r="GY27" s="1304"/>
      <x:c r="GZ27" s="1304"/>
      <x:c r="HA27" s="1304"/>
      <x:c r="HB27" s="1304"/>
      <x:c r="HC27" s="1304"/>
      <x:c r="HD27" s="1304"/>
      <x:c r="HE27" s="1304"/>
      <x:c r="HF27" s="1304"/>
      <x:c r="HG27" s="1304"/>
      <x:c r="HH27" s="1304"/>
      <x:c r="HI27" s="1304"/>
      <x:c r="HJ27" s="1304"/>
      <x:c r="HK27" s="1304"/>
      <x:c r="HL27" s="1304"/>
      <x:c r="HM27" s="1304"/>
      <x:c r="HN27" s="1304"/>
      <x:c r="HO27" s="1304"/>
      <x:c r="HP27" s="1304"/>
      <x:c r="HQ27" s="1304"/>
      <x:c r="HR27" s="1304"/>
      <x:c r="HS27" s="1304"/>
      <x:c r="HT27" s="1304"/>
      <x:c r="HU27" s="1304"/>
      <x:c r="HV27" s="1304"/>
      <x:c r="HW27" s="1304"/>
      <x:c r="HX27" s="1304"/>
      <x:c r="HY27" s="1304"/>
      <x:c r="HZ27" s="1304"/>
      <x:c r="IA27" s="1304"/>
      <x:c r="IB27" s="1304"/>
      <x:c r="IC27" s="1304"/>
      <x:c r="ID27" s="1304"/>
      <x:c r="IE27" s="1304"/>
      <x:c r="IF27" s="1304"/>
      <x:c r="IG27" s="1304"/>
      <x:c r="IH27" s="1304"/>
      <x:c r="II27" s="1304"/>
      <x:c r="IJ27" s="1304"/>
      <x:c r="IK27" s="1304"/>
      <x:c r="IL27" s="1304"/>
      <x:c r="IM27" s="1304"/>
      <x:c r="IN27" s="1304"/>
      <x:c r="IO27" s="1304"/>
      <x:c r="IP27" s="1304"/>
      <x:c r="IQ27" s="1304"/>
      <x:c r="IR27" s="1304"/>
      <x:c r="IS27" s="1304"/>
      <x:c r="IT27" s="1304"/>
      <x:c r="IU27" s="1304"/>
      <x:c r="IV27" s="1304"/>
    </x:row>
    <x:row r="28" s="1292" customFormat="1" ht="20.100000381469727" customHeight="1">
      <x:c r="A28" s="3410" t="str">
        <x:v>PORT LOADED</x:v>
      </x:c>
      <x:c r="B28" s="3410"/>
      <x:c r="C28" s="260"/>
      <x:c r="D28" s="260"/>
      <x:c r="E28" s="260"/>
      <x:c r="F28" s="3411"/>
      <x:c r="G28" s="3411"/>
      <x:c r="H28" s="260"/>
      <x:c r="I28" s="260"/>
      <x:c r="J28" s="1304"/>
      <x:c r="K28" s="1666" t="n">
        <x:v>0.6971</x:v>
      </x:c>
      <x:c r="L28" s="1666" t="n">
        <x:v>0.7392</x:v>
      </x:c>
      <x:c r="M28" s="1663" t="n">
        <x:v>0.99845</x:v>
      </x:c>
      <x:c r="N28" s="2404"/>
      <x:c r="O28" s="2105"/>
      <x:c r="P28" s="2096"/>
      <x:c r="Q28" s="149"/>
      <x:c r="R28" s="149"/>
      <x:c r="S28" s="1301"/>
      <x:c r="T28" s="1302"/>
      <x:c r="U28" s="149"/>
      <x:c r="V28" s="149"/>
      <x:c r="W28" s="149"/>
      <x:c r="X28" s="149"/>
      <x:c r="Y28" s="149"/>
      <x:c r="Z28" s="149"/>
      <x:c r="AA28" s="149"/>
      <x:c r="AB28" s="149"/>
      <x:c r="AC28" s="149"/>
      <x:c r="AD28" s="149"/>
      <x:c r="AE28" s="149"/>
      <x:c r="AF28" s="149"/>
      <x:c r="AG28" s="1303"/>
      <x:c r="AH28" s="149"/>
      <x:c r="AI28" s="149"/>
      <x:c r="AJ28" s="149"/>
      <x:c r="AK28" s="149"/>
      <x:c r="AL28" s="149"/>
      <x:c r="AM28" s="149"/>
      <x:c r="AN28" s="149"/>
      <x:c r="AO28" s="149"/>
      <x:c r="AP28" s="149"/>
      <x:c r="AQ28" s="149"/>
      <x:c r="AR28" s="149"/>
      <x:c r="AS28" s="149"/>
      <x:c r="AT28" s="149"/>
      <x:c r="AU28" s="149"/>
      <x:c r="AV28" s="149"/>
      <x:c r="AW28" s="149"/>
      <x:c r="AX28" s="149"/>
      <x:c r="AY28" s="149"/>
      <x:c r="AZ28" s="149"/>
      <x:c r="BA28" s="149"/>
      <x:c r="BB28" s="149"/>
      <x:c r="BC28" s="149"/>
      <x:c r="BD28" s="149"/>
      <x:c r="BE28" s="149"/>
      <x:c r="BF28" s="149"/>
      <x:c r="BG28" s="149"/>
      <x:c r="BH28" s="149"/>
      <x:c r="BI28" s="149"/>
      <x:c r="BJ28" s="149"/>
      <x:c r="BK28" s="149"/>
      <x:c r="BL28" s="149"/>
      <x:c r="BM28" s="149"/>
      <x:c r="BN28" s="149"/>
      <x:c r="BO28" s="149"/>
      <x:c r="BP28" s="149"/>
      <x:c r="BQ28" s="149"/>
      <x:c r="BR28" s="149"/>
      <x:c r="BS28" s="149"/>
      <x:c r="BT28" s="149"/>
      <x:c r="BU28" s="149"/>
      <x:c r="BV28" s="149"/>
      <x:c r="BW28" s="149"/>
      <x:c r="BX28" s="149"/>
      <x:c r="BY28" s="149"/>
      <x:c r="BZ28" s="149"/>
      <x:c r="CA28" s="149"/>
      <x:c r="CB28" s="149"/>
      <x:c r="CC28" s="149"/>
      <x:c r="CD28" s="149"/>
      <x:c r="CE28" s="149"/>
      <x:c r="CF28" s="149"/>
      <x:c r="CG28" s="149"/>
      <x:c r="CH28" s="149"/>
      <x:c r="CI28" s="149"/>
      <x:c r="CJ28" s="149"/>
      <x:c r="CK28" s="149"/>
      <x:c r="CL28" s="149"/>
      <x:c r="CM28" s="149"/>
      <x:c r="CN28" s="149"/>
      <x:c r="CO28" s="149"/>
      <x:c r="CP28" s="1210"/>
      <x:c r="CQ28" s="1210"/>
      <x:c r="CR28" s="149"/>
      <x:c r="CS28" s="1255"/>
      <x:c r="CT28" s="2097"/>
      <x:c r="CU28" s="2098"/>
      <x:c r="CV28" s="2097"/>
      <x:c r="CW28" s="2099"/>
      <x:c r="CX28" s="2089"/>
      <x:c r="CY28" s="2100"/>
      <x:c r="CZ28" s="1861"/>
      <x:c r="DA28" s="1861"/>
      <x:c r="DB28" s="2101"/>
      <x:c r="DC28" s="2102"/>
      <x:c r="DD28" s="2103"/>
      <x:c r="DE28" s="2104"/>
      <x:c r="DF28" s="329"/>
      <x:c r="DG28" s="1304"/>
      <x:c r="DH28" s="1304"/>
      <x:c r="DI28" s="1304"/>
      <x:c r="DJ28" s="1304"/>
      <x:c r="DK28" s="1304"/>
      <x:c r="DL28" s="1304"/>
      <x:c r="DM28" s="1304"/>
      <x:c r="DN28" s="1304"/>
      <x:c r="DO28" s="1304"/>
      <x:c r="DP28" s="1304"/>
      <x:c r="DQ28" s="1304"/>
      <x:c r="DR28" s="1304"/>
      <x:c r="DS28" s="1304"/>
      <x:c r="DT28" s="1304"/>
      <x:c r="DU28" s="1304"/>
      <x:c r="DV28" s="1304"/>
      <x:c r="DW28" s="1304"/>
      <x:c r="DX28" s="1304"/>
      <x:c r="DY28" s="1304"/>
      <x:c r="DZ28" s="1304"/>
      <x:c r="EA28" s="1304"/>
      <x:c r="EB28" s="1304"/>
      <x:c r="EC28" s="1304"/>
      <x:c r="ED28" s="1304"/>
      <x:c r="EE28" s="1304"/>
      <x:c r="EF28" s="1304"/>
      <x:c r="EG28" s="1304"/>
      <x:c r="EH28" s="1304"/>
      <x:c r="EI28" s="1304"/>
      <x:c r="EJ28" s="1304"/>
      <x:c r="EK28" s="1304"/>
      <x:c r="EL28" s="1304"/>
      <x:c r="EM28" s="1304"/>
      <x:c r="EN28" s="1304"/>
      <x:c r="EO28" s="1304"/>
      <x:c r="EP28" s="1304"/>
      <x:c r="EQ28" s="1304"/>
      <x:c r="ER28" s="1304"/>
      <x:c r="ES28" s="1304"/>
      <x:c r="ET28" s="1304"/>
      <x:c r="EU28" s="1304"/>
      <x:c r="EV28" s="1304"/>
      <x:c r="EW28" s="1304"/>
      <x:c r="EX28" s="1304"/>
      <x:c r="EY28" s="1304"/>
      <x:c r="EZ28" s="1304"/>
      <x:c r="FA28" s="1304"/>
      <x:c r="FB28" s="1304"/>
      <x:c r="FC28" s="1304"/>
      <x:c r="FD28" s="1304"/>
      <x:c r="FE28" s="1304"/>
      <x:c r="FF28" s="1304"/>
      <x:c r="FG28" s="1304"/>
      <x:c r="FH28" s="1304"/>
      <x:c r="FI28" s="1304"/>
      <x:c r="FJ28" s="1304"/>
      <x:c r="FK28" s="1304"/>
      <x:c r="FL28" s="1304"/>
      <x:c r="FM28" s="1304"/>
      <x:c r="FN28" s="1304"/>
      <x:c r="FO28" s="1304"/>
      <x:c r="FP28" s="1304"/>
      <x:c r="FQ28" s="1304"/>
      <x:c r="FR28" s="1304"/>
      <x:c r="FS28" s="1304"/>
      <x:c r="FT28" s="1304"/>
      <x:c r="FU28" s="1304"/>
      <x:c r="FV28" s="1304"/>
      <x:c r="FW28" s="1304"/>
      <x:c r="FX28" s="1304"/>
      <x:c r="FY28" s="1304"/>
      <x:c r="FZ28" s="1304"/>
      <x:c r="GA28" s="1304"/>
      <x:c r="GB28" s="1304"/>
      <x:c r="GC28" s="1304"/>
      <x:c r="GD28" s="1304"/>
      <x:c r="GE28" s="1304"/>
      <x:c r="GF28" s="1304"/>
      <x:c r="GG28" s="1304"/>
      <x:c r="GH28" s="1304"/>
      <x:c r="GI28" s="1304"/>
      <x:c r="GJ28" s="1304"/>
      <x:c r="GK28" s="1304"/>
      <x:c r="GL28" s="1304"/>
      <x:c r="GM28" s="1304"/>
      <x:c r="GN28" s="1304"/>
      <x:c r="GO28" s="1304"/>
      <x:c r="GP28" s="1304"/>
      <x:c r="GQ28" s="1304"/>
      <x:c r="GR28" s="1304"/>
      <x:c r="GS28" s="1304"/>
      <x:c r="GT28" s="1304"/>
      <x:c r="GU28" s="1304"/>
      <x:c r="GV28" s="1304"/>
      <x:c r="GW28" s="1304"/>
      <x:c r="GX28" s="1304"/>
      <x:c r="GY28" s="1304"/>
      <x:c r="GZ28" s="1304"/>
      <x:c r="HA28" s="1304"/>
      <x:c r="HB28" s="1304"/>
      <x:c r="HC28" s="1304"/>
      <x:c r="HD28" s="1304"/>
      <x:c r="HE28" s="1304"/>
      <x:c r="HF28" s="1304"/>
      <x:c r="HG28" s="1304"/>
      <x:c r="HH28" s="1304"/>
      <x:c r="HI28" s="1304"/>
      <x:c r="HJ28" s="1304"/>
      <x:c r="HK28" s="1304"/>
      <x:c r="HL28" s="1304"/>
      <x:c r="HM28" s="1304"/>
      <x:c r="HN28" s="1304"/>
      <x:c r="HO28" s="1304"/>
      <x:c r="HP28" s="1304"/>
      <x:c r="HQ28" s="1304"/>
      <x:c r="HR28" s="1304"/>
      <x:c r="HS28" s="1304"/>
      <x:c r="HT28" s="1304"/>
      <x:c r="HU28" s="1304"/>
      <x:c r="HV28" s="1304"/>
      <x:c r="HW28" s="1304"/>
      <x:c r="HX28" s="1304"/>
      <x:c r="HY28" s="1304"/>
      <x:c r="HZ28" s="1304"/>
      <x:c r="IA28" s="1304"/>
      <x:c r="IB28" s="1304"/>
      <x:c r="IC28" s="1304"/>
      <x:c r="ID28" s="1304"/>
      <x:c r="IE28" s="1304"/>
      <x:c r="IF28" s="1304"/>
      <x:c r="IG28" s="1304"/>
      <x:c r="IH28" s="1304"/>
      <x:c r="II28" s="1304"/>
      <x:c r="IJ28" s="1304"/>
      <x:c r="IK28" s="1304"/>
      <x:c r="IL28" s="1304"/>
      <x:c r="IM28" s="1304"/>
      <x:c r="IN28" s="1304"/>
      <x:c r="IO28" s="1304"/>
      <x:c r="IP28" s="1304"/>
      <x:c r="IQ28" s="1304"/>
      <x:c r="IR28" s="1304"/>
      <x:c r="IS28" s="1304"/>
      <x:c r="IT28" s="1304"/>
      <x:c r="IU28" s="1304"/>
      <x:c r="IV28" s="1304"/>
    </x:row>
    <x:row r="29" s="1292" customFormat="1" ht="20.100000381469727" customHeight="1">
      <x:c r="A29" s="3430" t="str">
        <x:v>LOADED DENSITY@ 15.0º C.</x:v>
      </x:c>
      <x:c r="B29" s="3430"/>
      <x:c r="C29" s="263"/>
      <x:c r="D29" s="1102"/>
      <x:c r="E29" s="1102"/>
      <x:c r="F29" s="3431"/>
      <x:c r="G29" s="3431"/>
      <x:c r="H29" s="1102"/>
      <x:c r="I29" s="1102"/>
      <x:c r="J29" s="1304"/>
      <x:c r="K29" s="1666" t="n">
        <x:v>0.7393</x:v>
      </x:c>
      <x:c r="L29" s="1666" t="n">
        <x:v>0.7869</x:v>
      </x:c>
      <x:c r="M29" s="1663" t="n">
        <x:v>0.99855</x:v>
      </x:c>
      <x:c r="N29" s="2404"/>
      <x:c r="O29" s="2105"/>
      <x:c r="P29" s="2096"/>
      <x:c r="Q29" s="149"/>
      <x:c r="R29" s="149"/>
      <x:c r="S29" s="1301"/>
      <x:c r="T29" s="1302"/>
      <x:c r="U29" s="149"/>
      <x:c r="V29" s="149"/>
      <x:c r="W29" s="149"/>
      <x:c r="X29" s="149"/>
      <x:c r="Y29" s="149"/>
      <x:c r="Z29" s="149"/>
      <x:c r="AA29" s="149"/>
      <x:c r="AB29" s="149"/>
      <x:c r="AC29" s="149"/>
      <x:c r="AD29" s="149"/>
      <x:c r="AE29" s="149"/>
      <x:c r="AF29" s="149"/>
      <x:c r="AG29" s="1303"/>
      <x:c r="AH29" s="149"/>
      <x:c r="AI29" s="149"/>
      <x:c r="AJ29" s="149"/>
      <x:c r="AK29" s="149"/>
      <x:c r="AL29" s="149"/>
      <x:c r="AM29" s="149"/>
      <x:c r="AN29" s="149"/>
      <x:c r="AO29" s="149"/>
      <x:c r="AP29" s="149"/>
      <x:c r="AQ29" s="149"/>
      <x:c r="AR29" s="149"/>
      <x:c r="AS29" s="149"/>
      <x:c r="AT29" s="149"/>
      <x:c r="AU29" s="149"/>
      <x:c r="AV29" s="149"/>
      <x:c r="AW29" s="149"/>
      <x:c r="AX29" s="149"/>
      <x:c r="AY29" s="149"/>
      <x:c r="AZ29" s="149"/>
      <x:c r="BA29" s="149"/>
      <x:c r="BB29" s="149"/>
      <x:c r="BC29" s="149"/>
      <x:c r="BD29" s="149"/>
      <x:c r="BE29" s="149"/>
      <x:c r="BF29" s="149"/>
      <x:c r="BG29" s="149"/>
      <x:c r="BH29" s="149"/>
      <x:c r="BI29" s="149"/>
      <x:c r="BJ29" s="149"/>
      <x:c r="BK29" s="149"/>
      <x:c r="BL29" s="149"/>
      <x:c r="BM29" s="149"/>
      <x:c r="BN29" s="149"/>
      <x:c r="BO29" s="149"/>
      <x:c r="BP29" s="149"/>
      <x:c r="BQ29" s="149"/>
      <x:c r="BR29" s="149"/>
      <x:c r="BS29" s="149"/>
      <x:c r="BT29" s="149"/>
      <x:c r="BU29" s="149"/>
      <x:c r="BV29" s="149"/>
      <x:c r="BW29" s="149"/>
      <x:c r="BX29" s="149"/>
      <x:c r="BY29" s="149"/>
      <x:c r="BZ29" s="149"/>
      <x:c r="CA29" s="149"/>
      <x:c r="CB29" s="149"/>
      <x:c r="CC29" s="149"/>
      <x:c r="CD29" s="149"/>
      <x:c r="CE29" s="149"/>
      <x:c r="CF29" s="149"/>
      <x:c r="CG29" s="149"/>
      <x:c r="CH29" s="149"/>
      <x:c r="CI29" s="149"/>
      <x:c r="CJ29" s="149"/>
      <x:c r="CK29" s="149"/>
      <x:c r="CL29" s="149"/>
      <x:c r="CM29" s="149"/>
      <x:c r="CN29" s="149"/>
      <x:c r="CO29" s="149"/>
      <x:c r="CP29" s="1210"/>
      <x:c r="CQ29" s="1210"/>
      <x:c r="CR29" s="149"/>
      <x:c r="CS29" s="1255"/>
      <x:c r="CT29" s="2097"/>
      <x:c r="CU29" s="2098"/>
      <x:c r="CV29" s="2097"/>
      <x:c r="CW29" s="2099"/>
      <x:c r="CX29" s="2089"/>
      <x:c r="CY29" s="2100"/>
      <x:c r="CZ29" s="1861"/>
      <x:c r="DA29" s="1861"/>
      <x:c r="DB29" s="2101"/>
      <x:c r="DC29" s="2102"/>
      <x:c r="DD29" s="2103"/>
      <x:c r="DE29" s="2104"/>
      <x:c r="DF29" s="329"/>
      <x:c r="DG29" s="1304"/>
      <x:c r="DH29" s="1304"/>
      <x:c r="DI29" s="1304"/>
      <x:c r="DJ29" s="1304"/>
      <x:c r="DK29" s="1304"/>
      <x:c r="DL29" s="1304"/>
      <x:c r="DM29" s="1304"/>
      <x:c r="DN29" s="1304"/>
      <x:c r="DO29" s="1304"/>
      <x:c r="DP29" s="1304"/>
      <x:c r="DQ29" s="1304"/>
      <x:c r="DR29" s="1304"/>
      <x:c r="DS29" s="1304"/>
      <x:c r="DT29" s="1304"/>
      <x:c r="DU29" s="1304"/>
      <x:c r="DV29" s="1304"/>
      <x:c r="DW29" s="1304"/>
      <x:c r="DX29" s="1304"/>
      <x:c r="DY29" s="1304"/>
      <x:c r="DZ29" s="1304"/>
      <x:c r="EA29" s="1304"/>
      <x:c r="EB29" s="1304"/>
      <x:c r="EC29" s="1304"/>
      <x:c r="ED29" s="1304"/>
      <x:c r="EE29" s="1304"/>
      <x:c r="EF29" s="1304"/>
      <x:c r="EG29" s="1304"/>
      <x:c r="EH29" s="1304"/>
      <x:c r="EI29" s="1304"/>
      <x:c r="EJ29" s="1304"/>
      <x:c r="EK29" s="1304"/>
      <x:c r="EL29" s="1304"/>
      <x:c r="EM29" s="1304"/>
      <x:c r="EN29" s="1304"/>
      <x:c r="EO29" s="1304"/>
      <x:c r="EP29" s="1304"/>
      <x:c r="EQ29" s="1304"/>
      <x:c r="ER29" s="1304"/>
      <x:c r="ES29" s="1304"/>
      <x:c r="ET29" s="1304"/>
      <x:c r="EU29" s="1304"/>
      <x:c r="EV29" s="1304"/>
      <x:c r="EW29" s="1304"/>
      <x:c r="EX29" s="1304"/>
      <x:c r="EY29" s="1304"/>
      <x:c r="EZ29" s="1304"/>
      <x:c r="FA29" s="1304"/>
      <x:c r="FB29" s="1304"/>
      <x:c r="FC29" s="1304"/>
      <x:c r="FD29" s="1304"/>
      <x:c r="FE29" s="1304"/>
      <x:c r="FF29" s="1304"/>
      <x:c r="FG29" s="1304"/>
      <x:c r="FH29" s="1304"/>
      <x:c r="FI29" s="1304"/>
      <x:c r="FJ29" s="1304"/>
      <x:c r="FK29" s="1304"/>
      <x:c r="FL29" s="1304"/>
      <x:c r="FM29" s="1304"/>
      <x:c r="FN29" s="1304"/>
      <x:c r="FO29" s="1304"/>
      <x:c r="FP29" s="1304"/>
      <x:c r="FQ29" s="1304"/>
      <x:c r="FR29" s="1304"/>
      <x:c r="FS29" s="1304"/>
      <x:c r="FT29" s="1304"/>
      <x:c r="FU29" s="1304"/>
      <x:c r="FV29" s="1304"/>
      <x:c r="FW29" s="1304"/>
      <x:c r="FX29" s="1304"/>
      <x:c r="FY29" s="1304"/>
      <x:c r="FZ29" s="1304"/>
      <x:c r="GA29" s="1304"/>
      <x:c r="GB29" s="1304"/>
      <x:c r="GC29" s="1304"/>
      <x:c r="GD29" s="1304"/>
      <x:c r="GE29" s="1304"/>
      <x:c r="GF29" s="1304"/>
      <x:c r="GG29" s="1304"/>
      <x:c r="GH29" s="1304"/>
      <x:c r="GI29" s="1304"/>
      <x:c r="GJ29" s="1304"/>
      <x:c r="GK29" s="1304"/>
      <x:c r="GL29" s="1304"/>
      <x:c r="GM29" s="1304"/>
      <x:c r="GN29" s="1304"/>
      <x:c r="GO29" s="1304"/>
      <x:c r="GP29" s="1304"/>
      <x:c r="GQ29" s="1304"/>
      <x:c r="GR29" s="1304"/>
      <x:c r="GS29" s="1304"/>
      <x:c r="GT29" s="1304"/>
      <x:c r="GU29" s="1304"/>
      <x:c r="GV29" s="1304"/>
      <x:c r="GW29" s="1304"/>
      <x:c r="GX29" s="1304"/>
      <x:c r="GY29" s="1304"/>
      <x:c r="GZ29" s="1304"/>
      <x:c r="HA29" s="1304"/>
      <x:c r="HB29" s="1304"/>
      <x:c r="HC29" s="1304"/>
      <x:c r="HD29" s="1304"/>
      <x:c r="HE29" s="1304"/>
      <x:c r="HF29" s="1304"/>
      <x:c r="HG29" s="1304"/>
      <x:c r="HH29" s="1304"/>
      <x:c r="HI29" s="1304"/>
      <x:c r="HJ29" s="1304"/>
      <x:c r="HK29" s="1304"/>
      <x:c r="HL29" s="1304"/>
      <x:c r="HM29" s="1304"/>
      <x:c r="HN29" s="1304"/>
      <x:c r="HO29" s="1304"/>
      <x:c r="HP29" s="1304"/>
      <x:c r="HQ29" s="1304"/>
      <x:c r="HR29" s="1304"/>
      <x:c r="HS29" s="1304"/>
      <x:c r="HT29" s="1304"/>
      <x:c r="HU29" s="1304"/>
      <x:c r="HV29" s="1304"/>
      <x:c r="HW29" s="1304"/>
      <x:c r="HX29" s="1304"/>
      <x:c r="HY29" s="1304"/>
      <x:c r="HZ29" s="1304"/>
      <x:c r="IA29" s="1304"/>
      <x:c r="IB29" s="1304"/>
      <x:c r="IC29" s="1304"/>
      <x:c r="ID29" s="1304"/>
      <x:c r="IE29" s="1304"/>
      <x:c r="IF29" s="1304"/>
      <x:c r="IG29" s="1304"/>
      <x:c r="IH29" s="1304"/>
      <x:c r="II29" s="1304"/>
      <x:c r="IJ29" s="1304"/>
      <x:c r="IK29" s="1304"/>
      <x:c r="IL29" s="1304"/>
      <x:c r="IM29" s="1304"/>
      <x:c r="IN29" s="1304"/>
      <x:c r="IO29" s="1304"/>
      <x:c r="IP29" s="1304"/>
      <x:c r="IQ29" s="1304"/>
      <x:c r="IR29" s="1304"/>
      <x:c r="IS29" s="1304"/>
      <x:c r="IT29" s="1304"/>
      <x:c r="IU29" s="1304"/>
      <x:c r="IV29" s="1304"/>
    </x:row>
    <x:row r="30" s="1292" customFormat="1" ht="15.75">
      <x:c r="A30" s="1309"/>
      <x:c r="B30" s="1309"/>
      <x:c r="C30" s="1309"/>
      <x:c r="D30" s="1309"/>
      <x:c r="E30" s="1309"/>
      <x:c r="F30" s="1309"/>
      <x:c r="G30" s="1309"/>
      <x:c r="H30" s="1309"/>
      <x:c r="I30" s="1309"/>
      <x:c r="J30" s="1304"/>
      <x:c r="K30" s="1666" t="n">
        <x:v>0.787</x:v>
      </x:c>
      <x:c r="L30" s="1666" t="n">
        <x:v>0.8411</x:v>
      </x:c>
      <x:c r="M30" s="1663" t="n">
        <x:v>0.99865</x:v>
      </x:c>
      <x:c r="N30" s="2404"/>
      <x:c r="O30" s="2105"/>
      <x:c r="P30" s="2096"/>
      <x:c r="Q30" s="149"/>
      <x:c r="R30" s="149"/>
      <x:c r="S30" s="1301"/>
      <x:c r="T30" s="1302"/>
      <x:c r="U30" s="149"/>
      <x:c r="V30" s="149"/>
      <x:c r="W30" s="149"/>
      <x:c r="X30" s="149"/>
      <x:c r="Y30" s="149"/>
      <x:c r="Z30" s="149"/>
      <x:c r="AA30" s="149"/>
      <x:c r="AB30" s="149"/>
      <x:c r="AC30" s="149"/>
      <x:c r="AD30" s="149"/>
      <x:c r="AE30" s="149"/>
      <x:c r="AF30" s="149"/>
      <x:c r="AG30" s="1303"/>
      <x:c r="AH30" s="149"/>
      <x:c r="AI30" s="149"/>
      <x:c r="AJ30" s="149"/>
      <x:c r="AK30" s="149"/>
      <x:c r="AL30" s="149"/>
      <x:c r="AM30" s="149"/>
      <x:c r="AN30" s="149"/>
      <x:c r="AO30" s="149"/>
      <x:c r="AP30" s="149"/>
      <x:c r="AQ30" s="149"/>
      <x:c r="AR30" s="149"/>
      <x:c r="AS30" s="149"/>
      <x:c r="AT30" s="149"/>
      <x:c r="AU30" s="149"/>
      <x:c r="AV30" s="149"/>
      <x:c r="AW30" s="149"/>
      <x:c r="AX30" s="149"/>
      <x:c r="AY30" s="149"/>
      <x:c r="AZ30" s="149"/>
      <x:c r="BA30" s="149"/>
      <x:c r="BB30" s="149"/>
      <x:c r="BC30" s="149"/>
      <x:c r="BD30" s="149"/>
      <x:c r="BE30" s="149"/>
      <x:c r="BF30" s="149"/>
      <x:c r="BG30" s="149"/>
      <x:c r="BH30" s="149"/>
      <x:c r="BI30" s="149"/>
      <x:c r="BJ30" s="149"/>
      <x:c r="BK30" s="149"/>
      <x:c r="BL30" s="149"/>
      <x:c r="BM30" s="149"/>
      <x:c r="BN30" s="149"/>
      <x:c r="BO30" s="149"/>
      <x:c r="BP30" s="149"/>
      <x:c r="BQ30" s="149"/>
      <x:c r="BR30" s="149"/>
      <x:c r="BS30" s="149"/>
      <x:c r="BT30" s="149"/>
      <x:c r="BU30" s="149"/>
      <x:c r="BV30" s="149"/>
      <x:c r="BW30" s="149"/>
      <x:c r="BX30" s="149"/>
      <x:c r="BY30" s="149"/>
      <x:c r="BZ30" s="149"/>
      <x:c r="CA30" s="149"/>
      <x:c r="CB30" s="149"/>
      <x:c r="CC30" s="149"/>
      <x:c r="CD30" s="149"/>
      <x:c r="CE30" s="149"/>
      <x:c r="CF30" s="149"/>
      <x:c r="CG30" s="149"/>
      <x:c r="CH30" s="149"/>
      <x:c r="CI30" s="149"/>
      <x:c r="CJ30" s="149"/>
      <x:c r="CK30" s="149"/>
      <x:c r="CL30" s="149"/>
      <x:c r="CM30" s="149"/>
      <x:c r="CN30" s="149"/>
      <x:c r="CO30" s="149"/>
      <x:c r="CP30" s="1210"/>
      <x:c r="CQ30" s="1210"/>
      <x:c r="CR30" s="149"/>
      <x:c r="CS30" s="1255"/>
      <x:c r="CT30" s="2097"/>
      <x:c r="CU30" s="2098"/>
      <x:c r="CV30" s="2097"/>
      <x:c r="CW30" s="2099"/>
      <x:c r="CX30" s="2089"/>
      <x:c r="CY30" s="2100"/>
      <x:c r="CZ30" s="1861"/>
      <x:c r="DA30" s="1861"/>
      <x:c r="DB30" s="2101"/>
      <x:c r="DC30" s="2102"/>
      <x:c r="DD30" s="2103"/>
      <x:c r="DE30" s="2104"/>
      <x:c r="DF30" s="329"/>
      <x:c r="DG30" s="1304"/>
      <x:c r="DH30" s="1304"/>
      <x:c r="DI30" s="1304"/>
      <x:c r="DJ30" s="1304"/>
      <x:c r="DK30" s="1304"/>
      <x:c r="DL30" s="1304"/>
      <x:c r="DM30" s="1304"/>
      <x:c r="DN30" s="1304"/>
      <x:c r="DO30" s="1304"/>
      <x:c r="DP30" s="1304"/>
      <x:c r="DQ30" s="1304"/>
      <x:c r="DR30" s="1304"/>
      <x:c r="DS30" s="1304"/>
      <x:c r="DT30" s="1304"/>
      <x:c r="DU30" s="1304"/>
      <x:c r="DV30" s="1304"/>
      <x:c r="DW30" s="1304"/>
      <x:c r="DX30" s="1304"/>
      <x:c r="DY30" s="1304"/>
      <x:c r="DZ30" s="1304"/>
      <x:c r="EA30" s="1304"/>
      <x:c r="EB30" s="1304"/>
      <x:c r="EC30" s="1304"/>
      <x:c r="ED30" s="1304"/>
      <x:c r="EE30" s="1304"/>
      <x:c r="EF30" s="1304"/>
      <x:c r="EG30" s="1304"/>
      <x:c r="EH30" s="1304"/>
      <x:c r="EI30" s="1304"/>
      <x:c r="EJ30" s="1304"/>
      <x:c r="EK30" s="1304"/>
      <x:c r="EL30" s="1304"/>
      <x:c r="EM30" s="1304"/>
      <x:c r="EN30" s="1304"/>
      <x:c r="EO30" s="1304"/>
      <x:c r="EP30" s="1304"/>
      <x:c r="EQ30" s="1304"/>
      <x:c r="ER30" s="1304"/>
      <x:c r="ES30" s="1304"/>
      <x:c r="ET30" s="1304"/>
      <x:c r="EU30" s="1304"/>
      <x:c r="EV30" s="1304"/>
      <x:c r="EW30" s="1304"/>
      <x:c r="EX30" s="1304"/>
      <x:c r="EY30" s="1304"/>
      <x:c r="EZ30" s="1304"/>
      <x:c r="FA30" s="1304"/>
      <x:c r="FB30" s="1304"/>
      <x:c r="FC30" s="1304"/>
      <x:c r="FD30" s="1304"/>
      <x:c r="FE30" s="1304"/>
      <x:c r="FF30" s="1304"/>
      <x:c r="FG30" s="1304"/>
      <x:c r="FH30" s="1304"/>
      <x:c r="FI30" s="1304"/>
      <x:c r="FJ30" s="1304"/>
      <x:c r="FK30" s="1304"/>
      <x:c r="FL30" s="1304"/>
      <x:c r="FM30" s="1304"/>
      <x:c r="FN30" s="1304"/>
      <x:c r="FO30" s="1304"/>
      <x:c r="FP30" s="1304"/>
      <x:c r="FQ30" s="1304"/>
      <x:c r="FR30" s="1304"/>
      <x:c r="FS30" s="1304"/>
      <x:c r="FT30" s="1304"/>
      <x:c r="FU30" s="1304"/>
      <x:c r="FV30" s="1304"/>
      <x:c r="FW30" s="1304"/>
      <x:c r="FX30" s="1304"/>
      <x:c r="FY30" s="1304"/>
      <x:c r="FZ30" s="1304"/>
      <x:c r="GA30" s="1304"/>
      <x:c r="GB30" s="1304"/>
      <x:c r="GC30" s="1304"/>
      <x:c r="GD30" s="1304"/>
      <x:c r="GE30" s="1304"/>
      <x:c r="GF30" s="1304"/>
      <x:c r="GG30" s="1304"/>
      <x:c r="GH30" s="1304"/>
      <x:c r="GI30" s="1304"/>
      <x:c r="GJ30" s="1304"/>
      <x:c r="GK30" s="1304"/>
      <x:c r="GL30" s="1304"/>
      <x:c r="GM30" s="1304"/>
      <x:c r="GN30" s="1304"/>
      <x:c r="GO30" s="1304"/>
      <x:c r="GP30" s="1304"/>
      <x:c r="GQ30" s="1304"/>
      <x:c r="GR30" s="1304"/>
      <x:c r="GS30" s="1304"/>
      <x:c r="GT30" s="1304"/>
      <x:c r="GU30" s="1304"/>
      <x:c r="GV30" s="1304"/>
      <x:c r="GW30" s="1304"/>
      <x:c r="GX30" s="1304"/>
      <x:c r="GY30" s="1304"/>
      <x:c r="GZ30" s="1304"/>
      <x:c r="HA30" s="1304"/>
      <x:c r="HB30" s="1304"/>
      <x:c r="HC30" s="1304"/>
      <x:c r="HD30" s="1304"/>
      <x:c r="HE30" s="1304"/>
      <x:c r="HF30" s="1304"/>
      <x:c r="HG30" s="1304"/>
      <x:c r="HH30" s="1304"/>
      <x:c r="HI30" s="1304"/>
      <x:c r="HJ30" s="1304"/>
      <x:c r="HK30" s="1304"/>
      <x:c r="HL30" s="1304"/>
      <x:c r="HM30" s="1304"/>
      <x:c r="HN30" s="1304"/>
      <x:c r="HO30" s="1304"/>
      <x:c r="HP30" s="1304"/>
      <x:c r="HQ30" s="1304"/>
      <x:c r="HR30" s="1304"/>
      <x:c r="HS30" s="1304"/>
      <x:c r="HT30" s="1304"/>
      <x:c r="HU30" s="1304"/>
      <x:c r="HV30" s="1304"/>
      <x:c r="HW30" s="1304"/>
      <x:c r="HX30" s="1304"/>
      <x:c r="HY30" s="1304"/>
      <x:c r="HZ30" s="1304"/>
      <x:c r="IA30" s="1304"/>
      <x:c r="IB30" s="1304"/>
      <x:c r="IC30" s="1304"/>
      <x:c r="ID30" s="1304"/>
      <x:c r="IE30" s="1304"/>
      <x:c r="IF30" s="1304"/>
      <x:c r="IG30" s="1304"/>
      <x:c r="IH30" s="1304"/>
      <x:c r="II30" s="1304"/>
      <x:c r="IJ30" s="1304"/>
      <x:c r="IK30" s="1304"/>
      <x:c r="IL30" s="1304"/>
      <x:c r="IM30" s="1304"/>
      <x:c r="IN30" s="1304"/>
      <x:c r="IO30" s="1304"/>
      <x:c r="IP30" s="1304"/>
      <x:c r="IQ30" s="1304"/>
      <x:c r="IR30" s="1304"/>
      <x:c r="IS30" s="1304"/>
      <x:c r="IT30" s="1304"/>
      <x:c r="IU30" s="1304"/>
      <x:c r="IV30" s="1304"/>
    </x:row>
    <x:row r="31" s="1292" customFormat="1" ht="15.75">
      <x:c r="A31" s="1310"/>
      <x:c r="B31" s="1311"/>
      <x:c r="C31" s="264"/>
      <x:c r="D31" s="264"/>
      <x:c r="E31" s="264"/>
      <x:c r="F31" s="264"/>
      <x:c r="G31" s="1295"/>
      <x:c r="H31" s="1295"/>
      <x:c r="I31" s="1295"/>
      <x:c r="J31" s="1304"/>
      <x:c r="K31" s="1666" t="n">
        <x:v>0.8412</x:v>
      </x:c>
      <x:c r="L31" s="1666" t="n">
        <x:v>0.9034</x:v>
      </x:c>
      <x:c r="M31" s="1663" t="n">
        <x:v>0.99875</x:v>
      </x:c>
      <x:c r="N31" s="2404"/>
      <x:c r="O31" s="2108"/>
      <x:c r="P31" s="2108"/>
      <x:c r="Q31" s="149"/>
      <x:c r="R31" s="149"/>
      <x:c r="S31" s="149"/>
      <x:c r="T31" s="1302"/>
      <x:c r="U31" s="149"/>
      <x:c r="V31" s="149"/>
      <x:c r="W31" s="149"/>
      <x:c r="X31" s="149"/>
      <x:c r="Y31" s="149"/>
      <x:c r="Z31" s="149"/>
      <x:c r="AA31" s="149"/>
      <x:c r="AB31" s="149"/>
      <x:c r="AC31" s="149"/>
      <x:c r="AD31" s="149"/>
      <x:c r="AE31" s="149"/>
      <x:c r="AF31" s="149"/>
      <x:c r="AG31" s="149"/>
      <x:c r="AH31" s="149"/>
      <x:c r="AI31" s="149"/>
      <x:c r="AJ31" s="149"/>
      <x:c r="AK31" s="149"/>
      <x:c r="AL31" s="149"/>
      <x:c r="AM31" s="149"/>
      <x:c r="AN31" s="149"/>
      <x:c r="AO31" s="149"/>
      <x:c r="AP31" s="149"/>
      <x:c r="AQ31" s="149"/>
      <x:c r="AR31" s="149"/>
      <x:c r="AS31" s="149"/>
      <x:c r="AT31" s="149"/>
      <x:c r="AU31" s="149"/>
      <x:c r="AV31" s="149"/>
      <x:c r="AW31" s="149"/>
      <x:c r="AX31" s="149"/>
      <x:c r="AY31" s="149"/>
      <x:c r="AZ31" s="149"/>
      <x:c r="BA31" s="149"/>
      <x:c r="BB31" s="149"/>
      <x:c r="BC31" s="149"/>
      <x:c r="BD31" s="149"/>
      <x:c r="BE31" s="149"/>
      <x:c r="BF31" s="149"/>
      <x:c r="BG31" s="149"/>
      <x:c r="BH31" s="149"/>
      <x:c r="BI31" s="149"/>
      <x:c r="BJ31" s="149"/>
      <x:c r="BK31" s="149"/>
      <x:c r="BL31" s="149"/>
      <x:c r="BM31" s="149"/>
      <x:c r="BN31" s="149"/>
      <x:c r="BO31" s="149"/>
      <x:c r="BP31" s="149"/>
      <x:c r="BQ31" s="149"/>
      <x:c r="BR31" s="149"/>
      <x:c r="BS31" s="149"/>
      <x:c r="BT31" s="149"/>
      <x:c r="BU31" s="149"/>
      <x:c r="BV31" s="149"/>
      <x:c r="BW31" s="149"/>
      <x:c r="BX31" s="149"/>
      <x:c r="BY31" s="149"/>
      <x:c r="BZ31" s="149"/>
      <x:c r="CA31" s="149"/>
      <x:c r="CB31" s="149"/>
      <x:c r="CC31" s="149"/>
      <x:c r="CD31" s="149"/>
      <x:c r="CE31" s="149"/>
      <x:c r="CF31" s="149"/>
      <x:c r="CG31" s="149"/>
      <x:c r="CH31" s="149"/>
      <x:c r="CI31" s="149"/>
      <x:c r="CJ31" s="149"/>
      <x:c r="CK31" s="149"/>
      <x:c r="CL31" s="149"/>
      <x:c r="CM31" s="149"/>
      <x:c r="CN31" s="149"/>
      <x:c r="CO31" s="149"/>
      <x:c r="CP31" s="1210"/>
      <x:c r="CQ31" s="1210"/>
      <x:c r="CR31" s="149"/>
      <x:c r="CS31" s="1255"/>
      <x:c r="CT31" s="1255"/>
      <x:c r="CU31" s="2098"/>
      <x:c r="CV31" s="2097"/>
      <x:c r="CW31" s="2099"/>
      <x:c r="CX31" s="2089"/>
      <x:c r="CY31" s="2100"/>
      <x:c r="CZ31" s="1861"/>
      <x:c r="DA31" s="1861"/>
      <x:c r="DB31" s="2101"/>
      <x:c r="DC31" s="2102"/>
      <x:c r="DD31" s="2103"/>
      <x:c r="DE31" s="2104"/>
      <x:c r="DF31" s="329"/>
      <x:c r="DG31" s="1304"/>
      <x:c r="DH31" s="1304"/>
      <x:c r="DI31" s="1304"/>
      <x:c r="DJ31" s="1304"/>
      <x:c r="DK31" s="1304"/>
      <x:c r="DL31" s="1304"/>
      <x:c r="DM31" s="1304"/>
      <x:c r="DN31" s="1304"/>
      <x:c r="DO31" s="1304"/>
      <x:c r="DP31" s="1304"/>
      <x:c r="DQ31" s="1304"/>
      <x:c r="DR31" s="1304"/>
      <x:c r="DS31" s="1304"/>
      <x:c r="DT31" s="1304"/>
      <x:c r="DU31" s="1304"/>
      <x:c r="DV31" s="1304"/>
      <x:c r="DW31" s="1304"/>
      <x:c r="DX31" s="1304"/>
      <x:c r="DY31" s="1304"/>
      <x:c r="DZ31" s="1304"/>
      <x:c r="EA31" s="1304"/>
      <x:c r="EB31" s="1304"/>
      <x:c r="EC31" s="1304"/>
      <x:c r="ED31" s="1304"/>
      <x:c r="EE31" s="1304"/>
      <x:c r="EF31" s="1304"/>
      <x:c r="EG31" s="1304"/>
      <x:c r="EH31" s="1304"/>
      <x:c r="EI31" s="1304"/>
      <x:c r="EJ31" s="1304"/>
      <x:c r="EK31" s="1304"/>
      <x:c r="EL31" s="1304"/>
      <x:c r="EM31" s="1304"/>
      <x:c r="EN31" s="1304"/>
      <x:c r="EO31" s="1304"/>
      <x:c r="EP31" s="1304"/>
      <x:c r="EQ31" s="1304"/>
      <x:c r="ER31" s="1304"/>
      <x:c r="ES31" s="1304"/>
      <x:c r="ET31" s="1304"/>
      <x:c r="EU31" s="1304"/>
      <x:c r="EV31" s="1304"/>
      <x:c r="EW31" s="1304"/>
      <x:c r="EX31" s="1304"/>
      <x:c r="EY31" s="1304"/>
      <x:c r="EZ31" s="1304"/>
      <x:c r="FA31" s="1304"/>
      <x:c r="FB31" s="1304"/>
      <x:c r="FC31" s="1304"/>
      <x:c r="FD31" s="1304"/>
      <x:c r="FE31" s="1304"/>
      <x:c r="FF31" s="1304"/>
      <x:c r="FG31" s="1304"/>
      <x:c r="FH31" s="1304"/>
      <x:c r="FI31" s="1304"/>
      <x:c r="FJ31" s="1304"/>
      <x:c r="FK31" s="1304"/>
      <x:c r="FL31" s="1304"/>
      <x:c r="FM31" s="1304"/>
      <x:c r="FN31" s="1304"/>
      <x:c r="FO31" s="1304"/>
      <x:c r="FP31" s="1304"/>
      <x:c r="FQ31" s="1304"/>
      <x:c r="FR31" s="1304"/>
      <x:c r="FS31" s="1304"/>
      <x:c r="FT31" s="1304"/>
      <x:c r="FU31" s="1304"/>
      <x:c r="FV31" s="1304"/>
      <x:c r="FW31" s="1304"/>
      <x:c r="FX31" s="1304"/>
      <x:c r="FY31" s="1304"/>
      <x:c r="FZ31" s="1304"/>
      <x:c r="GA31" s="1304"/>
      <x:c r="GB31" s="1304"/>
      <x:c r="GC31" s="1304"/>
      <x:c r="GD31" s="1304"/>
      <x:c r="GE31" s="1304"/>
      <x:c r="GF31" s="1304"/>
      <x:c r="GG31" s="1304"/>
      <x:c r="GH31" s="1304"/>
      <x:c r="GI31" s="1304"/>
      <x:c r="GJ31" s="1304"/>
      <x:c r="GK31" s="1304"/>
      <x:c r="GL31" s="1304"/>
      <x:c r="GM31" s="1304"/>
      <x:c r="GN31" s="1304"/>
      <x:c r="GO31" s="1304"/>
      <x:c r="GP31" s="1304"/>
      <x:c r="GQ31" s="1304"/>
      <x:c r="GR31" s="1304"/>
      <x:c r="GS31" s="1304"/>
      <x:c r="GT31" s="1304"/>
      <x:c r="GU31" s="1304"/>
      <x:c r="GV31" s="1304"/>
      <x:c r="GW31" s="1304"/>
      <x:c r="GX31" s="1304"/>
      <x:c r="GY31" s="1304"/>
      <x:c r="GZ31" s="1304"/>
      <x:c r="HA31" s="1304"/>
      <x:c r="HB31" s="1304"/>
      <x:c r="HC31" s="1304"/>
      <x:c r="HD31" s="1304"/>
      <x:c r="HE31" s="1304"/>
      <x:c r="HF31" s="1304"/>
      <x:c r="HG31" s="1304"/>
      <x:c r="HH31" s="1304"/>
      <x:c r="HI31" s="1304"/>
      <x:c r="HJ31" s="1304"/>
      <x:c r="HK31" s="1304"/>
      <x:c r="HL31" s="1304"/>
      <x:c r="HM31" s="1304"/>
      <x:c r="HN31" s="1304"/>
      <x:c r="HO31" s="1304"/>
      <x:c r="HP31" s="1304"/>
      <x:c r="HQ31" s="1304"/>
      <x:c r="HR31" s="1304"/>
      <x:c r="HS31" s="1304"/>
      <x:c r="HT31" s="1304"/>
      <x:c r="HU31" s="1304"/>
      <x:c r="HV31" s="1304"/>
      <x:c r="HW31" s="1304"/>
      <x:c r="HX31" s="1304"/>
      <x:c r="HY31" s="1304"/>
      <x:c r="HZ31" s="1304"/>
      <x:c r="IA31" s="1304"/>
      <x:c r="IB31" s="1304"/>
      <x:c r="IC31" s="1304"/>
      <x:c r="ID31" s="1304"/>
      <x:c r="IE31" s="1304"/>
      <x:c r="IF31" s="1304"/>
      <x:c r="IG31" s="1304"/>
      <x:c r="IH31" s="1304"/>
      <x:c r="II31" s="1304"/>
      <x:c r="IJ31" s="1304"/>
      <x:c r="IK31" s="1304"/>
      <x:c r="IL31" s="1304"/>
      <x:c r="IM31" s="1304"/>
      <x:c r="IN31" s="1304"/>
      <x:c r="IO31" s="1304"/>
      <x:c r="IP31" s="1304"/>
      <x:c r="IQ31" s="1304"/>
      <x:c r="IR31" s="1304"/>
      <x:c r="IS31" s="1304"/>
      <x:c r="IT31" s="1304"/>
      <x:c r="IU31" s="1304"/>
      <x:c r="IV31" s="1304"/>
    </x:row>
    <x:row r="32" s="1292" customFormat="1" ht="15">
      <x:c r="A32" s="1310"/>
      <x:c r="B32" s="1311"/>
      <x:c r="C32" s="264"/>
      <x:c r="D32" s="264"/>
      <x:c r="E32" s="264"/>
      <x:c r="F32" s="264"/>
      <x:c r="G32" s="1295"/>
      <x:c r="H32" s="1295"/>
      <x:c r="I32" s="1295"/>
      <x:c r="J32" s="1304"/>
      <x:c r="K32" s="1666" t="n">
        <x:v>0.9035</x:v>
      </x:c>
      <x:c r="L32" s="1666" t="n">
        <x:v>0.9756</x:v>
      </x:c>
      <x:c r="M32" s="1663" t="n">
        <x:v>0.99885</x:v>
      </x:c>
      <x:c r="N32" s="2404"/>
      <x:c r="O32" s="2108"/>
      <x:c r="P32" s="2108"/>
      <x:c r="Q32" s="149"/>
      <x:c r="R32" s="149"/>
      <x:c r="S32" s="149"/>
      <x:c r="T32" s="1302"/>
      <x:c r="U32" s="149"/>
      <x:c r="V32" s="149"/>
      <x:c r="W32" s="149"/>
      <x:c r="X32" s="149"/>
      <x:c r="Y32" s="149"/>
      <x:c r="Z32" s="149"/>
      <x:c r="AA32" s="149"/>
      <x:c r="AB32" s="149"/>
      <x:c r="AC32" s="149"/>
      <x:c r="AD32" s="149"/>
      <x:c r="AE32" s="149"/>
      <x:c r="AF32" s="149"/>
      <x:c r="AG32" s="149"/>
      <x:c r="AH32" s="149"/>
      <x:c r="AI32" s="149"/>
      <x:c r="AJ32" s="149"/>
      <x:c r="AK32" s="149"/>
      <x:c r="AL32" s="149"/>
      <x:c r="AM32" s="149"/>
      <x:c r="AN32" s="149"/>
      <x:c r="AO32" s="149"/>
      <x:c r="AP32" s="149"/>
      <x:c r="AQ32" s="149"/>
      <x:c r="AR32" s="149"/>
      <x:c r="AS32" s="149"/>
      <x:c r="AT32" s="149"/>
      <x:c r="AU32" s="149"/>
      <x:c r="AV32" s="149"/>
      <x:c r="AW32" s="149"/>
      <x:c r="AX32" s="149"/>
      <x:c r="AY32" s="149"/>
      <x:c r="AZ32" s="149"/>
      <x:c r="BA32" s="149"/>
      <x:c r="BB32" s="149"/>
      <x:c r="BC32" s="149"/>
      <x:c r="BD32" s="149"/>
      <x:c r="BE32" s="149"/>
      <x:c r="BF32" s="149"/>
      <x:c r="BG32" s="149"/>
      <x:c r="BH32" s="149"/>
      <x:c r="BI32" s="149"/>
      <x:c r="BJ32" s="149"/>
      <x:c r="BK32" s="149"/>
      <x:c r="BL32" s="149"/>
      <x:c r="BM32" s="149"/>
      <x:c r="BN32" s="149"/>
      <x:c r="BO32" s="149"/>
      <x:c r="BP32" s="149"/>
      <x:c r="BQ32" s="149"/>
      <x:c r="BR32" s="149"/>
      <x:c r="BS32" s="149"/>
      <x:c r="BT32" s="149"/>
      <x:c r="BU32" s="149"/>
      <x:c r="BV32" s="149"/>
      <x:c r="BW32" s="149"/>
      <x:c r="BX32" s="149"/>
      <x:c r="BY32" s="149"/>
      <x:c r="BZ32" s="149"/>
      <x:c r="CA32" s="149"/>
      <x:c r="CB32" s="149"/>
      <x:c r="CC32" s="149"/>
      <x:c r="CD32" s="149"/>
      <x:c r="CE32" s="149"/>
      <x:c r="CF32" s="149"/>
      <x:c r="CG32" s="149"/>
      <x:c r="CH32" s="149"/>
      <x:c r="CI32" s="149"/>
      <x:c r="CJ32" s="149"/>
      <x:c r="CK32" s="149"/>
      <x:c r="CL32" s="149"/>
      <x:c r="CM32" s="149"/>
      <x:c r="CN32" s="149"/>
      <x:c r="CO32" s="149"/>
      <x:c r="CP32" s="1210"/>
      <x:c r="CQ32" s="1210"/>
      <x:c r="CR32" s="149"/>
      <x:c r="CS32" s="143"/>
      <x:c r="CT32" s="143"/>
      <x:c r="CU32" s="1312"/>
      <x:c r="CV32" s="143"/>
      <x:c r="CW32" s="143"/>
      <x:c r="CX32" s="143"/>
      <x:c r="CY32" s="143"/>
      <x:c r="CZ32" s="143"/>
      <x:c r="DA32" s="143"/>
      <x:c r="DB32" s="143"/>
      <x:c r="DC32" s="143"/>
      <x:c r="DD32" s="143"/>
      <x:c r="DE32" s="143"/>
      <x:c r="DF32" s="329"/>
      <x:c r="DG32" s="1304"/>
      <x:c r="DH32" s="1304"/>
      <x:c r="DI32" s="1304"/>
      <x:c r="DJ32" s="1304"/>
      <x:c r="DK32" s="1304"/>
      <x:c r="DL32" s="1304"/>
      <x:c r="DM32" s="1304"/>
      <x:c r="DN32" s="1304"/>
      <x:c r="DO32" s="1304"/>
      <x:c r="DP32" s="1304"/>
      <x:c r="DQ32" s="1304"/>
      <x:c r="DR32" s="1304"/>
      <x:c r="DS32" s="1304"/>
      <x:c r="DT32" s="1304"/>
      <x:c r="DU32" s="1304"/>
      <x:c r="DV32" s="1304"/>
      <x:c r="DW32" s="1304"/>
      <x:c r="DX32" s="1304"/>
      <x:c r="DY32" s="1304"/>
      <x:c r="DZ32" s="1304"/>
      <x:c r="EA32" s="1304"/>
      <x:c r="EB32" s="1304"/>
      <x:c r="EC32" s="1304"/>
      <x:c r="ED32" s="1304"/>
      <x:c r="EE32" s="1304"/>
      <x:c r="EF32" s="1304"/>
      <x:c r="EG32" s="1304"/>
      <x:c r="EH32" s="1304"/>
      <x:c r="EI32" s="1304"/>
      <x:c r="EJ32" s="1304"/>
      <x:c r="EK32" s="1304"/>
      <x:c r="EL32" s="1304"/>
      <x:c r="EM32" s="1304"/>
      <x:c r="EN32" s="1304"/>
      <x:c r="EO32" s="1304"/>
      <x:c r="EP32" s="1304"/>
      <x:c r="EQ32" s="1304"/>
      <x:c r="ER32" s="1304"/>
      <x:c r="ES32" s="1304"/>
      <x:c r="ET32" s="1304"/>
      <x:c r="EU32" s="1304"/>
      <x:c r="EV32" s="1304"/>
      <x:c r="EW32" s="1304"/>
      <x:c r="EX32" s="1304"/>
      <x:c r="EY32" s="1304"/>
      <x:c r="EZ32" s="1304"/>
      <x:c r="FA32" s="1304"/>
      <x:c r="FB32" s="1304"/>
      <x:c r="FC32" s="1304"/>
      <x:c r="FD32" s="1304"/>
      <x:c r="FE32" s="1304"/>
      <x:c r="FF32" s="1304"/>
      <x:c r="FG32" s="1304"/>
      <x:c r="FH32" s="1304"/>
      <x:c r="FI32" s="1304"/>
      <x:c r="FJ32" s="1304"/>
      <x:c r="FK32" s="1304"/>
      <x:c r="FL32" s="1304"/>
      <x:c r="FM32" s="1304"/>
      <x:c r="FN32" s="1304"/>
      <x:c r="FO32" s="1304"/>
      <x:c r="FP32" s="1304"/>
      <x:c r="FQ32" s="1304"/>
      <x:c r="FR32" s="1304"/>
      <x:c r="FS32" s="1304"/>
      <x:c r="FT32" s="1304"/>
      <x:c r="FU32" s="1304"/>
      <x:c r="FV32" s="1304"/>
      <x:c r="FW32" s="1304"/>
      <x:c r="FX32" s="1304"/>
      <x:c r="FY32" s="1304"/>
      <x:c r="FZ32" s="1304"/>
      <x:c r="GA32" s="1304"/>
      <x:c r="GB32" s="1304"/>
      <x:c r="GC32" s="1304"/>
      <x:c r="GD32" s="1304"/>
      <x:c r="GE32" s="1304"/>
      <x:c r="GF32" s="1304"/>
      <x:c r="GG32" s="1304"/>
      <x:c r="GH32" s="1304"/>
      <x:c r="GI32" s="1304"/>
      <x:c r="GJ32" s="1304"/>
      <x:c r="GK32" s="1304"/>
      <x:c r="GL32" s="1304"/>
      <x:c r="GM32" s="1304"/>
      <x:c r="GN32" s="1304"/>
      <x:c r="GO32" s="1304"/>
      <x:c r="GP32" s="1304"/>
      <x:c r="GQ32" s="1304"/>
      <x:c r="GR32" s="1304"/>
      <x:c r="GS32" s="1304"/>
      <x:c r="GT32" s="1304"/>
      <x:c r="GU32" s="1304"/>
      <x:c r="GV32" s="1304"/>
      <x:c r="GW32" s="1304"/>
      <x:c r="GX32" s="1304"/>
      <x:c r="GY32" s="1304"/>
      <x:c r="GZ32" s="1304"/>
      <x:c r="HA32" s="1304"/>
      <x:c r="HB32" s="1304"/>
      <x:c r="HC32" s="1304"/>
      <x:c r="HD32" s="1304"/>
      <x:c r="HE32" s="1304"/>
      <x:c r="HF32" s="1304"/>
      <x:c r="HG32" s="1304"/>
      <x:c r="HH32" s="1304"/>
      <x:c r="HI32" s="1304"/>
      <x:c r="HJ32" s="1304"/>
      <x:c r="HK32" s="1304"/>
      <x:c r="HL32" s="1304"/>
      <x:c r="HM32" s="1304"/>
      <x:c r="HN32" s="1304"/>
      <x:c r="HO32" s="1304"/>
      <x:c r="HP32" s="1304"/>
      <x:c r="HQ32" s="1304"/>
      <x:c r="HR32" s="1304"/>
      <x:c r="HS32" s="1304"/>
      <x:c r="HT32" s="1304"/>
      <x:c r="HU32" s="1304"/>
      <x:c r="HV32" s="1304"/>
      <x:c r="HW32" s="1304"/>
      <x:c r="HX32" s="1304"/>
      <x:c r="HY32" s="1304"/>
      <x:c r="HZ32" s="1304"/>
      <x:c r="IA32" s="1304"/>
      <x:c r="IB32" s="1304"/>
      <x:c r="IC32" s="1304"/>
      <x:c r="ID32" s="1304"/>
      <x:c r="IE32" s="1304"/>
      <x:c r="IF32" s="1304"/>
      <x:c r="IG32" s="1304"/>
      <x:c r="IH32" s="1304"/>
      <x:c r="II32" s="1304"/>
      <x:c r="IJ32" s="1304"/>
      <x:c r="IK32" s="1304"/>
      <x:c r="IL32" s="1304"/>
      <x:c r="IM32" s="1304"/>
      <x:c r="IN32" s="1304"/>
      <x:c r="IO32" s="1304"/>
      <x:c r="IP32" s="1304"/>
      <x:c r="IQ32" s="1304"/>
      <x:c r="IR32" s="1304"/>
      <x:c r="IS32" s="1304"/>
      <x:c r="IT32" s="1304"/>
      <x:c r="IU32" s="1304"/>
      <x:c r="IV32" s="1304"/>
    </x:row>
    <x:row r="33" s="1292" customFormat="1" ht="15">
      <x:c r="A33" s="1310"/>
      <x:c r="B33" s="1311"/>
      <x:c r="C33" s="264"/>
      <x:c r="D33" s="264"/>
      <x:c r="E33" s="264"/>
      <x:c r="F33" s="264"/>
      <x:c r="G33" s="1295"/>
      <x:c r="H33" s="1295"/>
      <x:c r="I33" s="1295"/>
      <x:c r="J33" s="1304"/>
      <x:c r="K33" s="1666" t="n">
        <x:v>0.9757</x:v>
      </x:c>
      <x:c r="L33" s="1666" t="n">
        <x:v>1.0604</x:v>
      </x:c>
      <x:c r="M33" s="1663" t="n">
        <x:v>0.99895</x:v>
      </x:c>
      <x:c r="N33" s="2404"/>
      <x:c r="O33" s="2117"/>
      <x:c r="P33" s="2117"/>
      <x:c r="Q33" s="149"/>
      <x:c r="R33" s="149"/>
      <x:c r="S33" s="149"/>
      <x:c r="T33" s="149"/>
      <x:c r="U33" s="149"/>
      <x:c r="V33" s="149"/>
      <x:c r="W33" s="149"/>
      <x:c r="X33" s="149"/>
      <x:c r="Y33" s="149"/>
      <x:c r="Z33" s="149"/>
      <x:c r="AA33" s="149"/>
      <x:c r="AB33" s="149"/>
      <x:c r="AC33" s="149"/>
      <x:c r="AD33" s="149"/>
      <x:c r="AE33" s="149"/>
      <x:c r="AF33" s="149"/>
      <x:c r="AG33" s="149"/>
      <x:c r="AH33" s="149"/>
      <x:c r="AI33" s="149"/>
      <x:c r="AJ33" s="149"/>
      <x:c r="AK33" s="149"/>
      <x:c r="AL33" s="149"/>
      <x:c r="AM33" s="149"/>
      <x:c r="AN33" s="149"/>
      <x:c r="AO33" s="149"/>
      <x:c r="AP33" s="149"/>
      <x:c r="AQ33" s="149"/>
      <x:c r="AR33" s="149"/>
      <x:c r="AS33" s="149"/>
      <x:c r="AT33" s="149"/>
      <x:c r="AU33" s="149"/>
      <x:c r="AV33" s="149"/>
      <x:c r="AW33" s="149"/>
      <x:c r="AX33" s="149"/>
      <x:c r="AY33" s="149"/>
      <x:c r="AZ33" s="149"/>
      <x:c r="BA33" s="149"/>
      <x:c r="BB33" s="149"/>
      <x:c r="BC33" s="149"/>
      <x:c r="BD33" s="149"/>
      <x:c r="BE33" s="149"/>
      <x:c r="BF33" s="149"/>
      <x:c r="BG33" s="149"/>
      <x:c r="BH33" s="149"/>
      <x:c r="BI33" s="149"/>
      <x:c r="BJ33" s="149"/>
      <x:c r="BK33" s="149"/>
      <x:c r="BL33" s="149"/>
      <x:c r="BM33" s="149"/>
      <x:c r="BN33" s="149"/>
      <x:c r="BO33" s="149"/>
      <x:c r="BP33" s="149"/>
      <x:c r="BQ33" s="149"/>
      <x:c r="BR33" s="149"/>
      <x:c r="BS33" s="149"/>
      <x:c r="BT33" s="149"/>
      <x:c r="BU33" s="149"/>
      <x:c r="BV33" s="149"/>
      <x:c r="BW33" s="149"/>
      <x:c r="BX33" s="149"/>
      <x:c r="BY33" s="149"/>
      <x:c r="BZ33" s="149"/>
      <x:c r="CA33" s="149"/>
      <x:c r="CB33" s="149"/>
      <x:c r="CC33" s="149"/>
      <x:c r="CD33" s="149"/>
      <x:c r="CE33" s="149"/>
      <x:c r="CF33" s="149"/>
      <x:c r="CG33" s="149"/>
      <x:c r="CH33" s="149"/>
      <x:c r="CI33" s="149"/>
      <x:c r="CJ33" s="149"/>
      <x:c r="CK33" s="149"/>
      <x:c r="CL33" s="149"/>
      <x:c r="CM33" s="149"/>
      <x:c r="CN33" s="149"/>
      <x:c r="CO33" s="149"/>
      <x:c r="CP33" s="1210"/>
      <x:c r="CQ33" s="1210"/>
      <x:c r="CR33" s="149"/>
      <x:c r="CS33" s="1313"/>
      <x:c r="CT33" s="1313"/>
      <x:c r="CU33" s="1313"/>
      <x:c r="CV33" s="1313"/>
      <x:c r="CW33" s="1313"/>
      <x:c r="CX33" s="1313"/>
      <x:c r="CY33" s="1313"/>
      <x:c r="CZ33" s="1313"/>
      <x:c r="DA33" s="1313"/>
      <x:c r="DB33" s="1313"/>
      <x:c r="DC33" s="1313"/>
      <x:c r="DD33" s="1313"/>
      <x:c r="DE33" s="1313"/>
      <x:c r="DF33" s="329"/>
      <x:c r="DG33" s="1304"/>
      <x:c r="DH33" s="1304"/>
      <x:c r="DI33" s="1304"/>
      <x:c r="DJ33" s="1304"/>
      <x:c r="DK33" s="1304"/>
      <x:c r="DL33" s="1304"/>
      <x:c r="DM33" s="1304"/>
      <x:c r="DN33" s="1304"/>
      <x:c r="DO33" s="1304"/>
      <x:c r="DP33" s="1304"/>
      <x:c r="DQ33" s="1304"/>
      <x:c r="DR33" s="1304"/>
      <x:c r="DS33" s="1304"/>
      <x:c r="DT33" s="1304"/>
      <x:c r="DU33" s="1304"/>
      <x:c r="DV33" s="1304"/>
      <x:c r="DW33" s="1304"/>
      <x:c r="DX33" s="1304"/>
      <x:c r="DY33" s="1304"/>
      <x:c r="DZ33" s="1304"/>
      <x:c r="EA33" s="1304"/>
      <x:c r="EB33" s="1304"/>
      <x:c r="EC33" s="1304"/>
      <x:c r="ED33" s="1304"/>
      <x:c r="EE33" s="1304"/>
      <x:c r="EF33" s="1304"/>
      <x:c r="EG33" s="1304"/>
      <x:c r="EH33" s="1304"/>
      <x:c r="EI33" s="1304"/>
      <x:c r="EJ33" s="1304"/>
      <x:c r="EK33" s="1304"/>
      <x:c r="EL33" s="1304"/>
      <x:c r="EM33" s="1304"/>
      <x:c r="EN33" s="1304"/>
      <x:c r="EO33" s="1304"/>
      <x:c r="EP33" s="1304"/>
      <x:c r="EQ33" s="1304"/>
      <x:c r="ER33" s="1304"/>
      <x:c r="ES33" s="1304"/>
      <x:c r="ET33" s="1304"/>
      <x:c r="EU33" s="1304"/>
      <x:c r="EV33" s="1304"/>
      <x:c r="EW33" s="1304"/>
      <x:c r="EX33" s="1304"/>
      <x:c r="EY33" s="1304"/>
      <x:c r="EZ33" s="1304"/>
      <x:c r="FA33" s="1304"/>
      <x:c r="FB33" s="1304"/>
      <x:c r="FC33" s="1304"/>
      <x:c r="FD33" s="1304"/>
      <x:c r="FE33" s="1304"/>
      <x:c r="FF33" s="1304"/>
      <x:c r="FG33" s="1304"/>
      <x:c r="FH33" s="1304"/>
      <x:c r="FI33" s="1304"/>
      <x:c r="FJ33" s="1304"/>
      <x:c r="FK33" s="1304"/>
      <x:c r="FL33" s="1304"/>
      <x:c r="FM33" s="1304"/>
      <x:c r="FN33" s="1304"/>
      <x:c r="FO33" s="1304"/>
      <x:c r="FP33" s="1304"/>
      <x:c r="FQ33" s="1304"/>
      <x:c r="FR33" s="1304"/>
      <x:c r="FS33" s="1304"/>
      <x:c r="FT33" s="1304"/>
      <x:c r="FU33" s="1304"/>
      <x:c r="FV33" s="1304"/>
      <x:c r="FW33" s="1304"/>
      <x:c r="FX33" s="1304"/>
      <x:c r="FY33" s="1304"/>
      <x:c r="FZ33" s="1304"/>
      <x:c r="GA33" s="1304"/>
      <x:c r="GB33" s="1304"/>
      <x:c r="GC33" s="1304"/>
      <x:c r="GD33" s="1304"/>
      <x:c r="GE33" s="1304"/>
      <x:c r="GF33" s="1304"/>
      <x:c r="GG33" s="1304"/>
      <x:c r="GH33" s="1304"/>
      <x:c r="GI33" s="1304"/>
      <x:c r="GJ33" s="1304"/>
      <x:c r="GK33" s="1304"/>
      <x:c r="GL33" s="1304"/>
      <x:c r="GM33" s="1304"/>
      <x:c r="GN33" s="1304"/>
      <x:c r="GO33" s="1304"/>
      <x:c r="GP33" s="1304"/>
      <x:c r="GQ33" s="1304"/>
      <x:c r="GR33" s="1304"/>
      <x:c r="GS33" s="1304"/>
      <x:c r="GT33" s="1304"/>
      <x:c r="GU33" s="1304"/>
      <x:c r="GV33" s="1304"/>
      <x:c r="GW33" s="1304"/>
      <x:c r="GX33" s="1304"/>
      <x:c r="GY33" s="1304"/>
      <x:c r="GZ33" s="1304"/>
      <x:c r="HA33" s="1304"/>
      <x:c r="HB33" s="1304"/>
      <x:c r="HC33" s="1304"/>
      <x:c r="HD33" s="1304"/>
      <x:c r="HE33" s="1304"/>
      <x:c r="HF33" s="1304"/>
      <x:c r="HG33" s="1304"/>
      <x:c r="HH33" s="1304"/>
      <x:c r="HI33" s="1304"/>
      <x:c r="HJ33" s="1304"/>
      <x:c r="HK33" s="1304"/>
      <x:c r="HL33" s="1304"/>
      <x:c r="HM33" s="1304"/>
      <x:c r="HN33" s="1304"/>
      <x:c r="HO33" s="1304"/>
      <x:c r="HP33" s="1304"/>
      <x:c r="HQ33" s="1304"/>
      <x:c r="HR33" s="1304"/>
      <x:c r="HS33" s="1304"/>
      <x:c r="HT33" s="1304"/>
      <x:c r="HU33" s="1304"/>
      <x:c r="HV33" s="1304"/>
      <x:c r="HW33" s="1304"/>
      <x:c r="HX33" s="1304"/>
      <x:c r="HY33" s="1304"/>
      <x:c r="HZ33" s="1304"/>
      <x:c r="IA33" s="1304"/>
      <x:c r="IB33" s="1304"/>
      <x:c r="IC33" s="1304"/>
      <x:c r="ID33" s="1304"/>
      <x:c r="IE33" s="1304"/>
      <x:c r="IF33" s="1304"/>
      <x:c r="IG33" s="1304"/>
      <x:c r="IH33" s="1304"/>
      <x:c r="II33" s="1304"/>
      <x:c r="IJ33" s="1304"/>
      <x:c r="IK33" s="1304"/>
      <x:c r="IL33" s="1304"/>
      <x:c r="IM33" s="1304"/>
      <x:c r="IN33" s="1304"/>
      <x:c r="IO33" s="1304"/>
      <x:c r="IP33" s="1304"/>
      <x:c r="IQ33" s="1304"/>
      <x:c r="IR33" s="1304"/>
      <x:c r="IS33" s="1304"/>
      <x:c r="IT33" s="1304"/>
      <x:c r="IU33" s="1304"/>
      <x:c r="IV33" s="1304"/>
    </x:row>
    <x:row r="34" ht="15">
      <x:c r="A34" s="1310"/>
      <x:c r="B34" s="1311"/>
      <x:c r="C34" s="264"/>
      <x:c r="D34" s="264"/>
      <x:c r="E34" s="264"/>
      <x:c r="F34" s="264"/>
      <x:c r="G34" s="264"/>
      <x:c r="H34" s="264"/>
      <x:c r="I34" s="264"/>
      <x:c r="J34" s="1299"/>
      <x:c r="K34" s="1666" t="n">
        <x:v>1.0605</x:v>
      </x:c>
      <x:c r="L34" s="1666" t="n">
        <x:v>1.1</x:v>
      </x:c>
      <x:c r="M34" s="1663" t="n">
        <x:v>0.99905</x:v>
      </x:c>
      <x:c r="N34" s="2404"/>
      <x:c r="O34" s="2119"/>
      <x:c r="P34" s="2119"/>
      <x:c r="Q34" s="149"/>
      <x:c r="R34" s="149"/>
      <x:c r="S34" s="149"/>
      <x:c r="T34" s="149"/>
      <x:c r="U34" s="149"/>
      <x:c r="V34" s="149"/>
      <x:c r="W34" s="149"/>
      <x:c r="X34" s="149"/>
      <x:c r="Y34" s="149"/>
      <x:c r="Z34" s="149"/>
      <x:c r="AA34" s="149"/>
      <x:c r="AB34" s="149"/>
      <x:c r="AC34" s="149"/>
      <x:c r="AD34" s="149"/>
      <x:c r="AE34" s="149"/>
      <x:c r="AF34" s="149"/>
      <x:c r="AG34" s="149"/>
      <x:c r="AH34" s="149"/>
      <x:c r="AI34" s="149"/>
      <x:c r="AJ34" s="149"/>
      <x:c r="AK34" s="149"/>
      <x:c r="AL34" s="149"/>
      <x:c r="AM34" s="149"/>
      <x:c r="AN34" s="149"/>
      <x:c r="AO34" s="149"/>
      <x:c r="AP34" s="149"/>
      <x:c r="AQ34" s="149"/>
      <x:c r="AR34" s="149"/>
      <x:c r="AS34" s="149"/>
      <x:c r="AT34" s="149"/>
      <x:c r="AU34" s="149"/>
      <x:c r="AV34" s="149"/>
      <x:c r="AW34" s="149"/>
      <x:c r="AX34" s="149"/>
      <x:c r="AY34" s="149"/>
      <x:c r="AZ34" s="149"/>
      <x:c r="BA34" s="149"/>
      <x:c r="BB34" s="149"/>
      <x:c r="BC34" s="149"/>
      <x:c r="BD34" s="149"/>
      <x:c r="BE34" s="149"/>
      <x:c r="BF34" s="149"/>
      <x:c r="BG34" s="149"/>
      <x:c r="BH34" s="149"/>
      <x:c r="BI34" s="149"/>
      <x:c r="BJ34" s="149"/>
      <x:c r="BK34" s="149"/>
      <x:c r="BL34" s="149"/>
      <x:c r="BM34" s="149"/>
      <x:c r="BN34" s="149"/>
      <x:c r="BO34" s="149"/>
      <x:c r="BP34" s="149"/>
      <x:c r="BQ34" s="149"/>
      <x:c r="BR34" s="149"/>
      <x:c r="BS34" s="149"/>
      <x:c r="BT34" s="149"/>
      <x:c r="BU34" s="149"/>
      <x:c r="BV34" s="149"/>
      <x:c r="BW34" s="149"/>
      <x:c r="BX34" s="149"/>
      <x:c r="BY34" s="149"/>
      <x:c r="BZ34" s="149"/>
      <x:c r="CA34" s="149"/>
      <x:c r="CB34" s="149"/>
      <x:c r="CC34" s="149"/>
      <x:c r="CD34" s="149"/>
      <x:c r="CE34" s="149"/>
      <x:c r="CF34" s="149"/>
      <x:c r="CG34" s="149"/>
      <x:c r="CH34" s="149"/>
      <x:c r="CI34" s="149"/>
      <x:c r="CJ34" s="149"/>
      <x:c r="CK34" s="149"/>
      <x:c r="CL34" s="149"/>
      <x:c r="CM34" s="149"/>
      <x:c r="CN34" s="149"/>
      <x:c r="CO34" s="149"/>
      <x:c r="CP34" s="1210"/>
      <x:c r="CQ34" s="1210"/>
      <x:c r="CR34" s="149"/>
      <x:c r="CS34" s="1313"/>
      <x:c r="CT34" s="1313"/>
      <x:c r="CU34" s="1313"/>
      <x:c r="CV34" s="1313"/>
      <x:c r="CW34" s="1313"/>
      <x:c r="CX34" s="1313"/>
      <x:c r="CY34" s="1313"/>
      <x:c r="CZ34" s="1313"/>
      <x:c r="DA34" s="1313"/>
      <x:c r="DB34" s="1313"/>
      <x:c r="DC34" s="1313"/>
      <x:c r="DD34" s="1313"/>
      <x:c r="DE34" s="1313"/>
      <x:c r="DF34" s="329"/>
      <x:c r="DG34" s="1299"/>
      <x:c r="DH34" s="1299"/>
      <x:c r="DI34" s="1299"/>
      <x:c r="DJ34" s="1299"/>
      <x:c r="DK34" s="1299"/>
      <x:c r="DL34" s="1299"/>
      <x:c r="DM34" s="1299"/>
      <x:c r="DN34" s="1299"/>
      <x:c r="DO34" s="1299"/>
      <x:c r="DP34" s="1299"/>
      <x:c r="DQ34" s="1299"/>
      <x:c r="DR34" s="1299"/>
      <x:c r="DS34" s="1299"/>
      <x:c r="DT34" s="1299"/>
      <x:c r="DU34" s="1299"/>
      <x:c r="DV34" s="1299"/>
      <x:c r="DW34" s="1299"/>
      <x:c r="DX34" s="1299"/>
      <x:c r="DY34" s="1299"/>
      <x:c r="DZ34" s="1299"/>
      <x:c r="EA34" s="1299"/>
      <x:c r="EB34" s="1299"/>
      <x:c r="EC34" s="1299"/>
      <x:c r="ED34" s="1299"/>
      <x:c r="EE34" s="1299"/>
      <x:c r="EF34" s="1299"/>
      <x:c r="EG34" s="1299"/>
      <x:c r="EH34" s="1299"/>
      <x:c r="EI34" s="1299"/>
      <x:c r="EJ34" s="1299"/>
      <x:c r="EK34" s="1299"/>
      <x:c r="EL34" s="1299"/>
      <x:c r="EM34" s="1299"/>
      <x:c r="EN34" s="1299"/>
      <x:c r="EO34" s="1299"/>
      <x:c r="EP34" s="1299"/>
      <x:c r="EQ34" s="1299"/>
      <x:c r="ER34" s="1299"/>
      <x:c r="ES34" s="1299"/>
      <x:c r="ET34" s="1299"/>
      <x:c r="EU34" s="1299"/>
      <x:c r="EV34" s="1299"/>
      <x:c r="EW34" s="1299"/>
      <x:c r="EX34" s="1299"/>
      <x:c r="EY34" s="1299"/>
      <x:c r="EZ34" s="1299"/>
      <x:c r="FA34" s="1299"/>
      <x:c r="FB34" s="1299"/>
      <x:c r="FC34" s="1299"/>
      <x:c r="FD34" s="1299"/>
      <x:c r="FE34" s="1299"/>
      <x:c r="FF34" s="1299"/>
      <x:c r="FG34" s="1299"/>
      <x:c r="FH34" s="1299"/>
      <x:c r="FI34" s="1299"/>
      <x:c r="FJ34" s="1299"/>
      <x:c r="FK34" s="1299"/>
      <x:c r="FL34" s="1299"/>
      <x:c r="FM34" s="1299"/>
      <x:c r="FN34" s="1299"/>
      <x:c r="FO34" s="1299"/>
      <x:c r="FP34" s="1299"/>
      <x:c r="FQ34" s="1299"/>
      <x:c r="FR34" s="1299"/>
      <x:c r="FS34" s="1299"/>
      <x:c r="FT34" s="1299"/>
      <x:c r="FU34" s="1299"/>
      <x:c r="FV34" s="1299"/>
      <x:c r="FW34" s="1299"/>
      <x:c r="FX34" s="1299"/>
      <x:c r="FY34" s="1299"/>
      <x:c r="FZ34" s="1299"/>
      <x:c r="GA34" s="1299"/>
      <x:c r="GB34" s="1299"/>
      <x:c r="GC34" s="1299"/>
      <x:c r="GD34" s="1299"/>
      <x:c r="GE34" s="1299"/>
      <x:c r="GF34" s="1299"/>
      <x:c r="GG34" s="1299"/>
      <x:c r="GH34" s="1299"/>
      <x:c r="GI34" s="1299"/>
      <x:c r="GJ34" s="1299"/>
      <x:c r="GK34" s="1299"/>
      <x:c r="GL34" s="1299"/>
      <x:c r="GM34" s="1299"/>
      <x:c r="GN34" s="1299"/>
      <x:c r="GO34" s="1299"/>
      <x:c r="GP34" s="1299"/>
      <x:c r="GQ34" s="1299"/>
      <x:c r="GR34" s="1299"/>
      <x:c r="GS34" s="1299"/>
      <x:c r="GT34" s="1299"/>
      <x:c r="GU34" s="1299"/>
      <x:c r="GV34" s="1299"/>
      <x:c r="GW34" s="1299"/>
      <x:c r="GX34" s="1299"/>
      <x:c r="GY34" s="1299"/>
      <x:c r="GZ34" s="1299"/>
      <x:c r="HA34" s="1299"/>
      <x:c r="HB34" s="1299"/>
      <x:c r="HC34" s="1299"/>
      <x:c r="HD34" s="1299"/>
      <x:c r="HE34" s="1299"/>
      <x:c r="HF34" s="1299"/>
      <x:c r="HG34" s="1299"/>
      <x:c r="HH34" s="1299"/>
      <x:c r="HI34" s="1299"/>
      <x:c r="HJ34" s="1299"/>
      <x:c r="HK34" s="1299"/>
      <x:c r="HL34" s="1299"/>
      <x:c r="HM34" s="1299"/>
      <x:c r="HN34" s="1299"/>
      <x:c r="HO34" s="1299"/>
      <x:c r="HP34" s="1299"/>
      <x:c r="HQ34" s="1299"/>
      <x:c r="HR34" s="1299"/>
      <x:c r="HS34" s="1299"/>
      <x:c r="HT34" s="1299"/>
      <x:c r="HU34" s="1299"/>
      <x:c r="HV34" s="1299"/>
      <x:c r="HW34" s="1299"/>
      <x:c r="HX34" s="1299"/>
      <x:c r="HY34" s="1299"/>
      <x:c r="HZ34" s="1299"/>
      <x:c r="IA34" s="1299"/>
      <x:c r="IB34" s="1299"/>
      <x:c r="IC34" s="1299"/>
      <x:c r="ID34" s="1299"/>
      <x:c r="IE34" s="1299"/>
      <x:c r="IF34" s="1299"/>
      <x:c r="IG34" s="1299"/>
      <x:c r="IH34" s="1299"/>
      <x:c r="II34" s="1299"/>
      <x:c r="IJ34" s="1299"/>
      <x:c r="IK34" s="1299"/>
      <x:c r="IL34" s="1299"/>
      <x:c r="IM34" s="1299"/>
      <x:c r="IN34" s="1299"/>
      <x:c r="IO34" s="1299"/>
      <x:c r="IP34" s="1299"/>
      <x:c r="IQ34" s="1299"/>
      <x:c r="IR34" s="1299"/>
      <x:c r="IS34" s="1299"/>
      <x:c r="IT34" s="1299"/>
      <x:c r="IU34" s="1299"/>
      <x:c r="IV34" s="1299"/>
    </x:row>
    <x:row r="35" ht="15">
      <x:c r="A35" s="3428"/>
      <x:c r="B35" s="3428"/>
      <x:c r="C35" s="3428"/>
      <x:c r="D35" s="3428"/>
      <x:c r="E35" s="264"/>
      <x:c r="F35" s="3428" t="str">
        <x:v>Original signature on file</x:v>
      </x:c>
      <x:c r="G35" s="3428"/>
      <x:c r="H35" s="3428"/>
      <x:c r="I35" s="3428"/>
      <x:c r="J35" s="1299"/>
      <x:c r="K35" s="2407"/>
      <x:c r="L35" s="2407"/>
      <x:c r="M35" s="2407"/>
      <x:c r="N35" s="2407"/>
      <x:c r="O35" s="2121"/>
      <x:c r="P35" s="2121"/>
      <x:c r="Q35" s="149"/>
      <x:c r="R35" s="149"/>
      <x:c r="S35" s="149"/>
      <x:c r="T35" s="149"/>
      <x:c r="U35" s="149"/>
      <x:c r="V35" s="149"/>
      <x:c r="W35" s="149"/>
      <x:c r="X35" s="149"/>
      <x:c r="Y35" s="149"/>
      <x:c r="Z35" s="149"/>
      <x:c r="AA35" s="149"/>
      <x:c r="AB35" s="149"/>
      <x:c r="AC35" s="149"/>
      <x:c r="AD35" s="149"/>
      <x:c r="AE35" s="149"/>
      <x:c r="AF35" s="149"/>
      <x:c r="AG35" s="149"/>
      <x:c r="AH35" s="149"/>
      <x:c r="AI35" s="149"/>
      <x:c r="AJ35" s="149"/>
      <x:c r="AK35" s="149"/>
      <x:c r="AL35" s="149"/>
      <x:c r="AM35" s="149"/>
      <x:c r="AN35" s="149"/>
      <x:c r="AO35" s="149"/>
      <x:c r="AP35" s="149"/>
      <x:c r="AQ35" s="149"/>
      <x:c r="AR35" s="149"/>
      <x:c r="AS35" s="149"/>
      <x:c r="AT35" s="149"/>
      <x:c r="AU35" s="149"/>
      <x:c r="AV35" s="149"/>
      <x:c r="AW35" s="149"/>
      <x:c r="AX35" s="149"/>
      <x:c r="AY35" s="149"/>
      <x:c r="AZ35" s="149"/>
      <x:c r="BA35" s="149"/>
      <x:c r="BB35" s="149"/>
      <x:c r="BC35" s="149"/>
      <x:c r="BD35" s="149"/>
      <x:c r="BE35" s="149"/>
      <x:c r="BF35" s="149"/>
      <x:c r="BG35" s="149"/>
      <x:c r="BH35" s="149"/>
      <x:c r="BI35" s="149"/>
      <x:c r="BJ35" s="149"/>
      <x:c r="BK35" s="149"/>
      <x:c r="BL35" s="149"/>
      <x:c r="BM35" s="149"/>
      <x:c r="BN35" s="149"/>
      <x:c r="BO35" s="149"/>
      <x:c r="BP35" s="149"/>
      <x:c r="BQ35" s="149"/>
      <x:c r="BR35" s="149"/>
      <x:c r="BS35" s="149"/>
      <x:c r="BT35" s="149"/>
      <x:c r="BU35" s="149"/>
      <x:c r="BV35" s="149"/>
      <x:c r="BW35" s="149"/>
      <x:c r="BX35" s="149"/>
      <x:c r="BY35" s="149"/>
      <x:c r="BZ35" s="149"/>
      <x:c r="CA35" s="149"/>
      <x:c r="CB35" s="149"/>
      <x:c r="CC35" s="149"/>
      <x:c r="CD35" s="149"/>
      <x:c r="CE35" s="149"/>
      <x:c r="CF35" s="149"/>
      <x:c r="CG35" s="149"/>
      <x:c r="CH35" s="149"/>
      <x:c r="CI35" s="149"/>
      <x:c r="CJ35" s="149"/>
      <x:c r="CK35" s="149"/>
      <x:c r="CL35" s="149"/>
      <x:c r="CM35" s="149"/>
      <x:c r="CN35" s="149"/>
      <x:c r="CO35" s="149"/>
      <x:c r="CP35" s="1210"/>
      <x:c r="CQ35" s="1210"/>
      <x:c r="CR35" s="149"/>
      <x:c r="CS35" s="1313"/>
      <x:c r="CT35" s="1313"/>
      <x:c r="CU35" s="1313"/>
      <x:c r="CV35" s="1313"/>
      <x:c r="CW35" s="1313"/>
      <x:c r="CX35" s="1313"/>
      <x:c r="CY35" s="1313"/>
      <x:c r="CZ35" s="1313"/>
      <x:c r="DA35" s="1313"/>
      <x:c r="DB35" s="1313"/>
      <x:c r="DC35" s="1313"/>
      <x:c r="DD35" s="1313"/>
      <x:c r="DE35" s="1313"/>
      <x:c r="DF35" s="329"/>
      <x:c r="DG35" s="1299"/>
      <x:c r="DH35" s="1299"/>
      <x:c r="DI35" s="1299"/>
      <x:c r="DJ35" s="1299"/>
      <x:c r="DK35" s="1299"/>
      <x:c r="DL35" s="1299"/>
      <x:c r="DM35" s="1299"/>
      <x:c r="DN35" s="1299"/>
      <x:c r="DO35" s="1299"/>
      <x:c r="DP35" s="1299"/>
      <x:c r="DQ35" s="1299"/>
      <x:c r="DR35" s="1299"/>
      <x:c r="DS35" s="1299"/>
      <x:c r="DT35" s="1299"/>
      <x:c r="DU35" s="1299"/>
      <x:c r="DV35" s="1299"/>
      <x:c r="DW35" s="1299"/>
      <x:c r="DX35" s="1299"/>
      <x:c r="DY35" s="1299"/>
      <x:c r="DZ35" s="1299"/>
      <x:c r="EA35" s="1299"/>
      <x:c r="EB35" s="1299"/>
      <x:c r="EC35" s="1299"/>
      <x:c r="ED35" s="1299"/>
      <x:c r="EE35" s="1299"/>
      <x:c r="EF35" s="1299"/>
      <x:c r="EG35" s="1299"/>
      <x:c r="EH35" s="1299"/>
      <x:c r="EI35" s="1299"/>
      <x:c r="EJ35" s="1299"/>
      <x:c r="EK35" s="1299"/>
      <x:c r="EL35" s="1299"/>
      <x:c r="EM35" s="1299"/>
      <x:c r="EN35" s="1299"/>
      <x:c r="EO35" s="1299"/>
      <x:c r="EP35" s="1299"/>
      <x:c r="EQ35" s="1299"/>
      <x:c r="ER35" s="1299"/>
      <x:c r="ES35" s="1299"/>
      <x:c r="ET35" s="1299"/>
      <x:c r="EU35" s="1299"/>
      <x:c r="EV35" s="1299"/>
      <x:c r="EW35" s="1299"/>
      <x:c r="EX35" s="1299"/>
      <x:c r="EY35" s="1299"/>
      <x:c r="EZ35" s="1299"/>
      <x:c r="FA35" s="1299"/>
      <x:c r="FB35" s="1299"/>
      <x:c r="FC35" s="1299"/>
      <x:c r="FD35" s="1299"/>
      <x:c r="FE35" s="1299"/>
      <x:c r="FF35" s="1299"/>
      <x:c r="FG35" s="1299"/>
      <x:c r="FH35" s="1299"/>
      <x:c r="FI35" s="1299"/>
      <x:c r="FJ35" s="1299"/>
      <x:c r="FK35" s="1299"/>
      <x:c r="FL35" s="1299"/>
      <x:c r="FM35" s="1299"/>
      <x:c r="FN35" s="1299"/>
      <x:c r="FO35" s="1299"/>
      <x:c r="FP35" s="1299"/>
      <x:c r="FQ35" s="1299"/>
      <x:c r="FR35" s="1299"/>
      <x:c r="FS35" s="1299"/>
      <x:c r="FT35" s="1299"/>
      <x:c r="FU35" s="1299"/>
      <x:c r="FV35" s="1299"/>
      <x:c r="FW35" s="1299"/>
      <x:c r="FX35" s="1299"/>
      <x:c r="FY35" s="1299"/>
      <x:c r="FZ35" s="1299"/>
      <x:c r="GA35" s="1299"/>
      <x:c r="GB35" s="1299"/>
      <x:c r="GC35" s="1299"/>
      <x:c r="GD35" s="1299"/>
      <x:c r="GE35" s="1299"/>
      <x:c r="GF35" s="1299"/>
      <x:c r="GG35" s="1299"/>
      <x:c r="GH35" s="1299"/>
      <x:c r="GI35" s="1299"/>
      <x:c r="GJ35" s="1299"/>
      <x:c r="GK35" s="1299"/>
      <x:c r="GL35" s="1299"/>
      <x:c r="GM35" s="1299"/>
      <x:c r="GN35" s="1299"/>
      <x:c r="GO35" s="1299"/>
      <x:c r="GP35" s="1299"/>
      <x:c r="GQ35" s="1299"/>
      <x:c r="GR35" s="1299"/>
      <x:c r="GS35" s="1299"/>
      <x:c r="GT35" s="1299"/>
      <x:c r="GU35" s="1299"/>
      <x:c r="GV35" s="1299"/>
      <x:c r="GW35" s="1299"/>
      <x:c r="GX35" s="1299"/>
      <x:c r="GY35" s="1299"/>
      <x:c r="GZ35" s="1299"/>
      <x:c r="HA35" s="1299"/>
      <x:c r="HB35" s="1299"/>
      <x:c r="HC35" s="1299"/>
      <x:c r="HD35" s="1299"/>
      <x:c r="HE35" s="1299"/>
      <x:c r="HF35" s="1299"/>
      <x:c r="HG35" s="1299"/>
      <x:c r="HH35" s="1299"/>
      <x:c r="HI35" s="1299"/>
      <x:c r="HJ35" s="1299"/>
      <x:c r="HK35" s="1299"/>
      <x:c r="HL35" s="1299"/>
      <x:c r="HM35" s="1299"/>
      <x:c r="HN35" s="1299"/>
      <x:c r="HO35" s="1299"/>
      <x:c r="HP35" s="1299"/>
      <x:c r="HQ35" s="1299"/>
      <x:c r="HR35" s="1299"/>
      <x:c r="HS35" s="1299"/>
      <x:c r="HT35" s="1299"/>
      <x:c r="HU35" s="1299"/>
      <x:c r="HV35" s="1299"/>
      <x:c r="HW35" s="1299"/>
      <x:c r="HX35" s="1299"/>
      <x:c r="HY35" s="1299"/>
      <x:c r="HZ35" s="1299"/>
      <x:c r="IA35" s="1299"/>
      <x:c r="IB35" s="1299"/>
      <x:c r="IC35" s="1299"/>
      <x:c r="ID35" s="1299"/>
      <x:c r="IE35" s="1299"/>
      <x:c r="IF35" s="1299"/>
      <x:c r="IG35" s="1299"/>
      <x:c r="IH35" s="1299"/>
      <x:c r="II35" s="1299"/>
      <x:c r="IJ35" s="1299"/>
      <x:c r="IK35" s="1299"/>
      <x:c r="IL35" s="1299"/>
      <x:c r="IM35" s="1299"/>
      <x:c r="IN35" s="1299"/>
      <x:c r="IO35" s="1299"/>
      <x:c r="IP35" s="1299"/>
      <x:c r="IQ35" s="1299"/>
      <x:c r="IR35" s="1299"/>
      <x:c r="IS35" s="1299"/>
      <x:c r="IT35" s="1299"/>
      <x:c r="IU35" s="1299"/>
      <x:c r="IV35" s="1299"/>
    </x:row>
    <x:row r="36" ht="15">
      <x:c r="A36" s="3432"/>
      <x:c r="B36" s="3432"/>
      <x:c r="C36" s="3432"/>
      <x:c r="D36" s="3432"/>
      <x:c r="E36" s="265"/>
      <x:c r="F36" s="3433" t="n">
        <x:v>0</x:v>
      </x:c>
      <x:c r="G36" s="3433"/>
      <x:c r="H36" s="3433"/>
      <x:c r="I36" s="3433"/>
      <x:c r="J36" s="1299"/>
      <x:c r="K36" s="1299"/>
      <x:c r="L36" s="1299"/>
      <x:c r="M36" s="1299"/>
      <x:c r="N36" s="1299"/>
      <x:c r="O36" s="2121"/>
      <x:c r="P36" s="2121"/>
      <x:c r="Q36" s="149"/>
      <x:c r="R36" s="149"/>
      <x:c r="S36" s="149"/>
      <x:c r="T36" s="149"/>
      <x:c r="U36" s="149"/>
      <x:c r="V36" s="149"/>
      <x:c r="W36" s="149"/>
      <x:c r="X36" s="149"/>
      <x:c r="Y36" s="149"/>
      <x:c r="Z36" s="149"/>
      <x:c r="AA36" s="149"/>
      <x:c r="AB36" s="149"/>
      <x:c r="AC36" s="149"/>
      <x:c r="AD36" s="149"/>
      <x:c r="AE36" s="149"/>
      <x:c r="AF36" s="149"/>
      <x:c r="AG36" s="149"/>
      <x:c r="AH36" s="149"/>
      <x:c r="AI36" s="149"/>
      <x:c r="AJ36" s="149"/>
      <x:c r="AK36" s="149"/>
      <x:c r="AL36" s="149"/>
      <x:c r="AM36" s="149"/>
      <x:c r="AN36" s="149"/>
      <x:c r="AO36" s="149"/>
      <x:c r="AP36" s="149"/>
      <x:c r="AQ36" s="149"/>
      <x:c r="AR36" s="149"/>
      <x:c r="AS36" s="149"/>
      <x:c r="AT36" s="149"/>
      <x:c r="AU36" s="149"/>
      <x:c r="AV36" s="149"/>
      <x:c r="AW36" s="149"/>
      <x:c r="AX36" s="149"/>
      <x:c r="AY36" s="149"/>
      <x:c r="AZ36" s="149"/>
      <x:c r="BA36" s="149"/>
      <x:c r="BB36" s="149"/>
      <x:c r="BC36" s="149"/>
      <x:c r="BD36" s="149"/>
      <x:c r="BE36" s="149"/>
      <x:c r="BF36" s="149"/>
      <x:c r="BG36" s="149"/>
      <x:c r="BH36" s="149"/>
      <x:c r="BI36" s="149"/>
      <x:c r="BJ36" s="149"/>
      <x:c r="BK36" s="149"/>
      <x:c r="BL36" s="149"/>
      <x:c r="BM36" s="149"/>
      <x:c r="BN36" s="149"/>
      <x:c r="BO36" s="149"/>
      <x:c r="BP36" s="149"/>
      <x:c r="BQ36" s="149"/>
      <x:c r="BR36" s="149"/>
      <x:c r="BS36" s="149"/>
      <x:c r="BT36" s="149"/>
      <x:c r="BU36" s="149"/>
      <x:c r="BV36" s="149"/>
      <x:c r="BW36" s="149"/>
      <x:c r="BX36" s="149"/>
      <x:c r="BY36" s="149"/>
      <x:c r="BZ36" s="149"/>
      <x:c r="CA36" s="149"/>
      <x:c r="CB36" s="149"/>
      <x:c r="CC36" s="149"/>
      <x:c r="CD36" s="149"/>
      <x:c r="CE36" s="149"/>
      <x:c r="CF36" s="149"/>
      <x:c r="CG36" s="149"/>
      <x:c r="CH36" s="149"/>
      <x:c r="CI36" s="149"/>
      <x:c r="CJ36" s="149"/>
      <x:c r="CK36" s="149"/>
      <x:c r="CL36" s="149"/>
      <x:c r="CM36" s="149"/>
      <x:c r="CN36" s="149"/>
      <x:c r="CO36" s="149"/>
      <x:c r="CP36" s="1210"/>
      <x:c r="CQ36" s="1210"/>
      <x:c r="CR36" s="149"/>
      <x:c r="CS36" s="1313"/>
      <x:c r="CT36" s="1313"/>
      <x:c r="CU36" s="1313"/>
      <x:c r="CV36" s="1313"/>
      <x:c r="CW36" s="1313"/>
      <x:c r="CX36" s="1313"/>
      <x:c r="CY36" s="1313"/>
      <x:c r="CZ36" s="1313"/>
      <x:c r="DA36" s="1313"/>
      <x:c r="DB36" s="1313"/>
      <x:c r="DC36" s="1313"/>
      <x:c r="DD36" s="1313"/>
      <x:c r="DE36" s="1313"/>
      <x:c r="DF36" s="329"/>
      <x:c r="DG36" s="1299"/>
      <x:c r="DH36" s="1299"/>
      <x:c r="DI36" s="1299"/>
      <x:c r="DJ36" s="1299"/>
      <x:c r="DK36" s="1299"/>
      <x:c r="DL36" s="1299"/>
      <x:c r="DM36" s="1299"/>
      <x:c r="DN36" s="1299"/>
      <x:c r="DO36" s="1299"/>
      <x:c r="DP36" s="1299"/>
      <x:c r="DQ36" s="1299"/>
      <x:c r="DR36" s="1299"/>
      <x:c r="DS36" s="1299"/>
      <x:c r="DT36" s="1299"/>
      <x:c r="DU36" s="1299"/>
      <x:c r="DV36" s="1299"/>
      <x:c r="DW36" s="1299"/>
      <x:c r="DX36" s="1299"/>
      <x:c r="DY36" s="1299"/>
      <x:c r="DZ36" s="1299"/>
      <x:c r="EA36" s="1299"/>
      <x:c r="EB36" s="1299"/>
      <x:c r="EC36" s="1299"/>
      <x:c r="ED36" s="1299"/>
      <x:c r="EE36" s="1299"/>
      <x:c r="EF36" s="1299"/>
      <x:c r="EG36" s="1299"/>
      <x:c r="EH36" s="1299"/>
      <x:c r="EI36" s="1299"/>
      <x:c r="EJ36" s="1299"/>
      <x:c r="EK36" s="1299"/>
      <x:c r="EL36" s="1299"/>
      <x:c r="EM36" s="1299"/>
      <x:c r="EN36" s="1299"/>
      <x:c r="EO36" s="1299"/>
      <x:c r="EP36" s="1299"/>
      <x:c r="EQ36" s="1299"/>
      <x:c r="ER36" s="1299"/>
      <x:c r="ES36" s="1299"/>
      <x:c r="ET36" s="1299"/>
      <x:c r="EU36" s="1299"/>
      <x:c r="EV36" s="1299"/>
      <x:c r="EW36" s="1299"/>
      <x:c r="EX36" s="1299"/>
      <x:c r="EY36" s="1299"/>
      <x:c r="EZ36" s="1299"/>
      <x:c r="FA36" s="1299"/>
      <x:c r="FB36" s="1299"/>
      <x:c r="FC36" s="1299"/>
      <x:c r="FD36" s="1299"/>
      <x:c r="FE36" s="1299"/>
      <x:c r="FF36" s="1299"/>
      <x:c r="FG36" s="1299"/>
      <x:c r="FH36" s="1299"/>
      <x:c r="FI36" s="1299"/>
      <x:c r="FJ36" s="1299"/>
      <x:c r="FK36" s="1299"/>
      <x:c r="FL36" s="1299"/>
      <x:c r="FM36" s="1299"/>
      <x:c r="FN36" s="1299"/>
      <x:c r="FO36" s="1299"/>
      <x:c r="FP36" s="1299"/>
      <x:c r="FQ36" s="1299"/>
      <x:c r="FR36" s="1299"/>
      <x:c r="FS36" s="1299"/>
      <x:c r="FT36" s="1299"/>
      <x:c r="FU36" s="1299"/>
      <x:c r="FV36" s="1299"/>
      <x:c r="FW36" s="1299"/>
      <x:c r="FX36" s="1299"/>
      <x:c r="FY36" s="1299"/>
      <x:c r="FZ36" s="1299"/>
      <x:c r="GA36" s="1299"/>
      <x:c r="GB36" s="1299"/>
      <x:c r="GC36" s="1299"/>
      <x:c r="GD36" s="1299"/>
      <x:c r="GE36" s="1299"/>
      <x:c r="GF36" s="1299"/>
      <x:c r="GG36" s="1299"/>
      <x:c r="GH36" s="1299"/>
      <x:c r="GI36" s="1299"/>
      <x:c r="GJ36" s="1299"/>
      <x:c r="GK36" s="1299"/>
      <x:c r="GL36" s="1299"/>
      <x:c r="GM36" s="1299"/>
      <x:c r="GN36" s="1299"/>
      <x:c r="GO36" s="1299"/>
      <x:c r="GP36" s="1299"/>
      <x:c r="GQ36" s="1299"/>
      <x:c r="GR36" s="1299"/>
      <x:c r="GS36" s="1299"/>
      <x:c r="GT36" s="1299"/>
      <x:c r="GU36" s="1299"/>
      <x:c r="GV36" s="1299"/>
      <x:c r="GW36" s="1299"/>
      <x:c r="GX36" s="1299"/>
      <x:c r="GY36" s="1299"/>
      <x:c r="GZ36" s="1299"/>
      <x:c r="HA36" s="1299"/>
      <x:c r="HB36" s="1299"/>
      <x:c r="HC36" s="1299"/>
      <x:c r="HD36" s="1299"/>
      <x:c r="HE36" s="1299"/>
      <x:c r="HF36" s="1299"/>
      <x:c r="HG36" s="1299"/>
      <x:c r="HH36" s="1299"/>
      <x:c r="HI36" s="1299"/>
      <x:c r="HJ36" s="1299"/>
      <x:c r="HK36" s="1299"/>
      <x:c r="HL36" s="1299"/>
      <x:c r="HM36" s="1299"/>
      <x:c r="HN36" s="1299"/>
      <x:c r="HO36" s="1299"/>
      <x:c r="HP36" s="1299"/>
      <x:c r="HQ36" s="1299"/>
      <x:c r="HR36" s="1299"/>
      <x:c r="HS36" s="1299"/>
      <x:c r="HT36" s="1299"/>
      <x:c r="HU36" s="1299"/>
      <x:c r="HV36" s="1299"/>
      <x:c r="HW36" s="1299"/>
      <x:c r="HX36" s="1299"/>
      <x:c r="HY36" s="1299"/>
      <x:c r="HZ36" s="1299"/>
      <x:c r="IA36" s="1299"/>
      <x:c r="IB36" s="1299"/>
      <x:c r="IC36" s="1299"/>
      <x:c r="ID36" s="1299"/>
      <x:c r="IE36" s="1299"/>
      <x:c r="IF36" s="1299"/>
      <x:c r="IG36" s="1299"/>
      <x:c r="IH36" s="1299"/>
      <x:c r="II36" s="1299"/>
      <x:c r="IJ36" s="1299"/>
      <x:c r="IK36" s="1299"/>
      <x:c r="IL36" s="1299"/>
      <x:c r="IM36" s="1299"/>
      <x:c r="IN36" s="1299"/>
      <x:c r="IO36" s="1299"/>
      <x:c r="IP36" s="1299"/>
      <x:c r="IQ36" s="1299"/>
      <x:c r="IR36" s="1299"/>
      <x:c r="IS36" s="1299"/>
      <x:c r="IT36" s="1299"/>
      <x:c r="IU36" s="1299"/>
      <x:c r="IV36" s="1299"/>
    </x:row>
    <x:row r="37" ht="15">
      <x:c r="A37" s="3434" t="str">
        <x:v>ACI LOSS CONTROL</x:v>
      </x:c>
      <x:c r="B37" s="3434"/>
      <x:c r="C37" s="3434"/>
      <x:c r="D37" s="3434"/>
      <x:c r="E37" s="1294"/>
      <x:c r="F37" s="3435" t="str">
        <x:v>VESSEL REPRESENTATIVE</x:v>
      </x:c>
      <x:c r="G37" s="3435"/>
      <x:c r="H37" s="3435"/>
      <x:c r="I37" s="3435"/>
      <x:c r="J37" s="1299"/>
      <x:c r="K37" s="1299"/>
      <x:c r="L37" s="1299"/>
      <x:c r="M37" s="1299"/>
      <x:c r="N37" s="1299"/>
      <x:c r="O37" s="2121"/>
      <x:c r="P37" s="2121"/>
      <x:c r="Q37" s="149"/>
      <x:c r="R37" s="149"/>
      <x:c r="S37" s="149"/>
      <x:c r="T37" s="149"/>
      <x:c r="U37" s="149"/>
      <x:c r="V37" s="149"/>
      <x:c r="W37" s="149"/>
      <x:c r="X37" s="149"/>
      <x:c r="Y37" s="149"/>
      <x:c r="Z37" s="149"/>
      <x:c r="AA37" s="149"/>
      <x:c r="AB37" s="149"/>
      <x:c r="AC37" s="149"/>
      <x:c r="AD37" s="149"/>
      <x:c r="AE37" s="149"/>
      <x:c r="AF37" s="149"/>
      <x:c r="AG37" s="149"/>
      <x:c r="AH37" s="149"/>
      <x:c r="AI37" s="149"/>
      <x:c r="AJ37" s="149"/>
      <x:c r="AK37" s="149"/>
      <x:c r="AL37" s="149"/>
      <x:c r="AM37" s="149"/>
      <x:c r="AN37" s="149"/>
      <x:c r="AO37" s="149"/>
      <x:c r="AP37" s="149"/>
      <x:c r="AQ37" s="149"/>
      <x:c r="AR37" s="149"/>
      <x:c r="AS37" s="149"/>
      <x:c r="AT37" s="149"/>
      <x:c r="AU37" s="149"/>
      <x:c r="AV37" s="149"/>
      <x:c r="AW37" s="149"/>
      <x:c r="AX37" s="149"/>
      <x:c r="AY37" s="149"/>
      <x:c r="AZ37" s="149"/>
      <x:c r="BA37" s="149"/>
      <x:c r="BB37" s="149"/>
      <x:c r="BC37" s="149"/>
      <x:c r="BD37" s="149"/>
      <x:c r="BE37" s="149"/>
      <x:c r="BF37" s="149"/>
      <x:c r="BG37" s="149"/>
      <x:c r="BH37" s="149"/>
      <x:c r="BI37" s="149"/>
      <x:c r="BJ37" s="149"/>
      <x:c r="BK37" s="149"/>
      <x:c r="BL37" s="149"/>
      <x:c r="BM37" s="149"/>
      <x:c r="BN37" s="149"/>
      <x:c r="BO37" s="149"/>
      <x:c r="BP37" s="149"/>
      <x:c r="BQ37" s="149"/>
      <x:c r="BR37" s="149"/>
      <x:c r="BS37" s="149"/>
      <x:c r="BT37" s="149"/>
      <x:c r="BU37" s="149"/>
      <x:c r="BV37" s="149"/>
      <x:c r="BW37" s="149"/>
      <x:c r="BX37" s="149"/>
      <x:c r="BY37" s="149"/>
      <x:c r="BZ37" s="149"/>
      <x:c r="CA37" s="149"/>
      <x:c r="CB37" s="149"/>
      <x:c r="CC37" s="149"/>
      <x:c r="CD37" s="149"/>
      <x:c r="CE37" s="149"/>
      <x:c r="CF37" s="149"/>
      <x:c r="CG37" s="149"/>
      <x:c r="CH37" s="149"/>
      <x:c r="CI37" s="149"/>
      <x:c r="CJ37" s="149"/>
      <x:c r="CK37" s="149"/>
      <x:c r="CL37" s="149"/>
      <x:c r="CM37" s="149"/>
      <x:c r="CN37" s="149"/>
      <x:c r="CO37" s="149"/>
      <x:c r="CP37" s="1210"/>
      <x:c r="CQ37" s="1210"/>
      <x:c r="CR37" s="149"/>
      <x:c r="CS37" s="1313"/>
      <x:c r="CT37" s="1313"/>
      <x:c r="CU37" s="1313"/>
      <x:c r="CV37" s="1313"/>
      <x:c r="CW37" s="1313"/>
      <x:c r="CX37" s="1313"/>
      <x:c r="CY37" s="1313"/>
      <x:c r="CZ37" s="1313"/>
      <x:c r="DA37" s="1313"/>
      <x:c r="DB37" s="1313"/>
      <x:c r="DC37" s="1313"/>
      <x:c r="DD37" s="1313"/>
      <x:c r="DE37" s="1313"/>
      <x:c r="DF37" s="329"/>
      <x:c r="DG37" s="1299"/>
      <x:c r="DH37" s="1299"/>
      <x:c r="DI37" s="1299"/>
      <x:c r="DJ37" s="1299"/>
      <x:c r="DK37" s="1299"/>
      <x:c r="DL37" s="1299"/>
      <x:c r="DM37" s="1299"/>
      <x:c r="DN37" s="1299"/>
      <x:c r="DO37" s="1299"/>
      <x:c r="DP37" s="1299"/>
      <x:c r="DQ37" s="1299"/>
      <x:c r="DR37" s="1299"/>
      <x:c r="DS37" s="1299"/>
      <x:c r="DT37" s="1299"/>
      <x:c r="DU37" s="1299"/>
      <x:c r="DV37" s="1299"/>
      <x:c r="DW37" s="1299"/>
      <x:c r="DX37" s="1299"/>
      <x:c r="DY37" s="1299"/>
      <x:c r="DZ37" s="1299"/>
      <x:c r="EA37" s="1299"/>
      <x:c r="EB37" s="1299"/>
      <x:c r="EC37" s="1299"/>
      <x:c r="ED37" s="1299"/>
      <x:c r="EE37" s="1299"/>
      <x:c r="EF37" s="1299"/>
      <x:c r="EG37" s="1299"/>
      <x:c r="EH37" s="1299"/>
      <x:c r="EI37" s="1299"/>
      <x:c r="EJ37" s="1299"/>
      <x:c r="EK37" s="1299"/>
      <x:c r="EL37" s="1299"/>
      <x:c r="EM37" s="1299"/>
      <x:c r="EN37" s="1299"/>
      <x:c r="EO37" s="1299"/>
      <x:c r="EP37" s="1299"/>
      <x:c r="EQ37" s="1299"/>
      <x:c r="ER37" s="1299"/>
      <x:c r="ES37" s="1299"/>
      <x:c r="ET37" s="1299"/>
      <x:c r="EU37" s="1299"/>
      <x:c r="EV37" s="1299"/>
      <x:c r="EW37" s="1299"/>
      <x:c r="EX37" s="1299"/>
      <x:c r="EY37" s="1299"/>
      <x:c r="EZ37" s="1299"/>
      <x:c r="FA37" s="1299"/>
      <x:c r="FB37" s="1299"/>
      <x:c r="FC37" s="1299"/>
      <x:c r="FD37" s="1299"/>
      <x:c r="FE37" s="1299"/>
      <x:c r="FF37" s="1299"/>
      <x:c r="FG37" s="1299"/>
      <x:c r="FH37" s="1299"/>
      <x:c r="FI37" s="1299"/>
      <x:c r="FJ37" s="1299"/>
      <x:c r="FK37" s="1299"/>
      <x:c r="FL37" s="1299"/>
      <x:c r="FM37" s="1299"/>
      <x:c r="FN37" s="1299"/>
      <x:c r="FO37" s="1299"/>
      <x:c r="FP37" s="1299"/>
      <x:c r="FQ37" s="1299"/>
      <x:c r="FR37" s="1299"/>
      <x:c r="FS37" s="1299"/>
      <x:c r="FT37" s="1299"/>
      <x:c r="FU37" s="1299"/>
      <x:c r="FV37" s="1299"/>
      <x:c r="FW37" s="1299"/>
      <x:c r="FX37" s="1299"/>
      <x:c r="FY37" s="1299"/>
      <x:c r="FZ37" s="1299"/>
      <x:c r="GA37" s="1299"/>
      <x:c r="GB37" s="1299"/>
      <x:c r="GC37" s="1299"/>
      <x:c r="GD37" s="1299"/>
      <x:c r="GE37" s="1299"/>
      <x:c r="GF37" s="1299"/>
      <x:c r="GG37" s="1299"/>
      <x:c r="GH37" s="1299"/>
      <x:c r="GI37" s="1299"/>
      <x:c r="GJ37" s="1299"/>
      <x:c r="GK37" s="1299"/>
      <x:c r="GL37" s="1299"/>
      <x:c r="GM37" s="1299"/>
      <x:c r="GN37" s="1299"/>
      <x:c r="GO37" s="1299"/>
      <x:c r="GP37" s="1299"/>
      <x:c r="GQ37" s="1299"/>
      <x:c r="GR37" s="1299"/>
      <x:c r="GS37" s="1299"/>
      <x:c r="GT37" s="1299"/>
      <x:c r="GU37" s="1299"/>
      <x:c r="GV37" s="1299"/>
      <x:c r="GW37" s="1299"/>
      <x:c r="GX37" s="1299"/>
      <x:c r="GY37" s="1299"/>
      <x:c r="GZ37" s="1299"/>
      <x:c r="HA37" s="1299"/>
      <x:c r="HB37" s="1299"/>
      <x:c r="HC37" s="1299"/>
      <x:c r="HD37" s="1299"/>
      <x:c r="HE37" s="1299"/>
      <x:c r="HF37" s="1299"/>
      <x:c r="HG37" s="1299"/>
      <x:c r="HH37" s="1299"/>
      <x:c r="HI37" s="1299"/>
      <x:c r="HJ37" s="1299"/>
      <x:c r="HK37" s="1299"/>
      <x:c r="HL37" s="1299"/>
      <x:c r="HM37" s="1299"/>
      <x:c r="HN37" s="1299"/>
      <x:c r="HO37" s="1299"/>
      <x:c r="HP37" s="1299"/>
      <x:c r="HQ37" s="1299"/>
      <x:c r="HR37" s="1299"/>
      <x:c r="HS37" s="1299"/>
      <x:c r="HT37" s="1299"/>
      <x:c r="HU37" s="1299"/>
      <x:c r="HV37" s="1299"/>
      <x:c r="HW37" s="1299"/>
      <x:c r="HX37" s="1299"/>
      <x:c r="HY37" s="1299"/>
      <x:c r="HZ37" s="1299"/>
      <x:c r="IA37" s="1299"/>
      <x:c r="IB37" s="1299"/>
      <x:c r="IC37" s="1299"/>
      <x:c r="ID37" s="1299"/>
      <x:c r="IE37" s="1299"/>
      <x:c r="IF37" s="1299"/>
      <x:c r="IG37" s="1299"/>
      <x:c r="IH37" s="1299"/>
      <x:c r="II37" s="1299"/>
      <x:c r="IJ37" s="1299"/>
      <x:c r="IK37" s="1299"/>
      <x:c r="IL37" s="1299"/>
      <x:c r="IM37" s="1299"/>
      <x:c r="IN37" s="1299"/>
      <x:c r="IO37" s="1299"/>
      <x:c r="IP37" s="1299"/>
      <x:c r="IQ37" s="1299"/>
      <x:c r="IR37" s="1299"/>
      <x:c r="IS37" s="1299"/>
      <x:c r="IT37" s="1299"/>
      <x:c r="IU37" s="1299"/>
      <x:c r="IV37" s="1299"/>
    </x:row>
    <x:row r="38" ht="15">
      <x:c r="A38" s="1304"/>
      <x:c r="B38" s="1304"/>
      <x:c r="C38" s="1304"/>
      <x:c r="D38" s="1304"/>
      <x:c r="E38" s="1304"/>
      <x:c r="F38" s="1304"/>
      <x:c r="G38" s="1304"/>
      <x:c r="H38" s="1304"/>
      <x:c r="I38" s="1304"/>
      <x:c r="J38" s="1299"/>
      <x:c r="K38" s="1299"/>
      <x:c r="L38" s="1299"/>
      <x:c r="M38" s="1299"/>
      <x:c r="N38" s="1299"/>
      <x:c r="O38" s="2123"/>
      <x:c r="P38" s="2123"/>
      <x:c r="Q38" s="149"/>
      <x:c r="R38" s="149"/>
      <x:c r="S38" s="149"/>
      <x:c r="T38" s="149"/>
      <x:c r="U38" s="149"/>
      <x:c r="V38" s="149"/>
      <x:c r="W38" s="149"/>
      <x:c r="X38" s="149"/>
      <x:c r="Y38" s="149"/>
      <x:c r="Z38" s="149"/>
      <x:c r="AA38" s="149"/>
      <x:c r="AB38" s="149"/>
      <x:c r="AC38" s="149"/>
      <x:c r="AD38" s="149"/>
      <x:c r="AE38" s="149"/>
      <x:c r="AF38" s="149"/>
      <x:c r="AG38" s="149"/>
      <x:c r="AH38" s="149"/>
      <x:c r="AI38" s="149"/>
      <x:c r="AJ38" s="149"/>
      <x:c r="AK38" s="149"/>
      <x:c r="AL38" s="149"/>
      <x:c r="AM38" s="149"/>
      <x:c r="AN38" s="149"/>
      <x:c r="AO38" s="149"/>
      <x:c r="AP38" s="149"/>
      <x:c r="AQ38" s="149"/>
      <x:c r="AR38" s="149"/>
      <x:c r="AS38" s="149"/>
      <x:c r="AT38" s="149"/>
      <x:c r="AU38" s="149"/>
      <x:c r="AV38" s="149"/>
      <x:c r="AW38" s="149"/>
      <x:c r="AX38" s="149"/>
      <x:c r="AY38" s="149"/>
      <x:c r="AZ38" s="149"/>
      <x:c r="BA38" s="149"/>
      <x:c r="BB38" s="149"/>
      <x:c r="BC38" s="149"/>
      <x:c r="BD38" s="149"/>
      <x:c r="BE38" s="149"/>
      <x:c r="BF38" s="149"/>
      <x:c r="BG38" s="149"/>
      <x:c r="BH38" s="149"/>
      <x:c r="BI38" s="149"/>
      <x:c r="BJ38" s="149"/>
      <x:c r="BK38" s="149"/>
      <x:c r="BL38" s="149"/>
      <x:c r="BM38" s="149"/>
      <x:c r="BN38" s="149"/>
      <x:c r="BO38" s="149"/>
      <x:c r="BP38" s="149"/>
      <x:c r="BQ38" s="149"/>
      <x:c r="BR38" s="149"/>
      <x:c r="BS38" s="149"/>
      <x:c r="BT38" s="149"/>
      <x:c r="BU38" s="149"/>
      <x:c r="BV38" s="149"/>
      <x:c r="BW38" s="149"/>
      <x:c r="BX38" s="149"/>
      <x:c r="BY38" s="149"/>
      <x:c r="BZ38" s="149"/>
      <x:c r="CA38" s="149"/>
      <x:c r="CB38" s="149"/>
      <x:c r="CC38" s="149"/>
      <x:c r="CD38" s="149"/>
      <x:c r="CE38" s="149"/>
      <x:c r="CF38" s="149"/>
      <x:c r="CG38" s="149"/>
      <x:c r="CH38" s="149"/>
      <x:c r="CI38" s="149"/>
      <x:c r="CJ38" s="149"/>
      <x:c r="CK38" s="149"/>
      <x:c r="CL38" s="149"/>
      <x:c r="CM38" s="149"/>
      <x:c r="CN38" s="149"/>
      <x:c r="CO38" s="149"/>
      <x:c r="CP38" s="149"/>
      <x:c r="CQ38" s="149"/>
      <x:c r="CR38" s="149"/>
      <x:c r="CS38" s="1313"/>
      <x:c r="CT38" s="1313"/>
      <x:c r="CU38" s="1313"/>
      <x:c r="CV38" s="1313"/>
      <x:c r="CW38" s="1313"/>
      <x:c r="CX38" s="1313"/>
      <x:c r="CY38" s="1313"/>
      <x:c r="CZ38" s="1313"/>
      <x:c r="DA38" s="1313"/>
      <x:c r="DB38" s="1313"/>
      <x:c r="DC38" s="1313"/>
      <x:c r="DD38" s="1313"/>
      <x:c r="DE38" s="1313"/>
      <x:c r="DF38" s="329"/>
      <x:c r="DG38" s="1299"/>
      <x:c r="DH38" s="1299"/>
      <x:c r="DI38" s="1299"/>
      <x:c r="DJ38" s="1299"/>
      <x:c r="DK38" s="1299"/>
      <x:c r="DL38" s="1299"/>
      <x:c r="DM38" s="1299"/>
      <x:c r="DN38" s="1299"/>
      <x:c r="DO38" s="1299"/>
      <x:c r="DP38" s="1299"/>
      <x:c r="DQ38" s="1299"/>
      <x:c r="DR38" s="1299"/>
      <x:c r="DS38" s="1299"/>
      <x:c r="DT38" s="1299"/>
      <x:c r="DU38" s="1299"/>
      <x:c r="DV38" s="1299"/>
      <x:c r="DW38" s="1299"/>
      <x:c r="DX38" s="1299"/>
      <x:c r="DY38" s="1299"/>
      <x:c r="DZ38" s="1299"/>
      <x:c r="EA38" s="1299"/>
      <x:c r="EB38" s="1299"/>
      <x:c r="EC38" s="1299"/>
      <x:c r="ED38" s="1299"/>
      <x:c r="EE38" s="1299"/>
      <x:c r="EF38" s="1299"/>
      <x:c r="EG38" s="1299"/>
      <x:c r="EH38" s="1299"/>
      <x:c r="EI38" s="1299"/>
      <x:c r="EJ38" s="1299"/>
      <x:c r="EK38" s="1299"/>
      <x:c r="EL38" s="1299"/>
      <x:c r="EM38" s="1299"/>
      <x:c r="EN38" s="1299"/>
      <x:c r="EO38" s="1299"/>
      <x:c r="EP38" s="1299"/>
      <x:c r="EQ38" s="1299"/>
      <x:c r="ER38" s="1299"/>
      <x:c r="ES38" s="1299"/>
      <x:c r="ET38" s="1299"/>
      <x:c r="EU38" s="1299"/>
      <x:c r="EV38" s="1299"/>
      <x:c r="EW38" s="1299"/>
      <x:c r="EX38" s="1299"/>
      <x:c r="EY38" s="1299"/>
      <x:c r="EZ38" s="1299"/>
      <x:c r="FA38" s="1299"/>
      <x:c r="FB38" s="1299"/>
      <x:c r="FC38" s="1299"/>
      <x:c r="FD38" s="1299"/>
      <x:c r="FE38" s="1299"/>
      <x:c r="FF38" s="1299"/>
      <x:c r="FG38" s="1299"/>
      <x:c r="FH38" s="1299"/>
      <x:c r="FI38" s="1299"/>
      <x:c r="FJ38" s="1299"/>
      <x:c r="FK38" s="1299"/>
      <x:c r="FL38" s="1299"/>
      <x:c r="FM38" s="1299"/>
      <x:c r="FN38" s="1299"/>
      <x:c r="FO38" s="1299"/>
      <x:c r="FP38" s="1299"/>
      <x:c r="FQ38" s="1299"/>
      <x:c r="FR38" s="1299"/>
      <x:c r="FS38" s="1299"/>
      <x:c r="FT38" s="1299"/>
      <x:c r="FU38" s="1299"/>
      <x:c r="FV38" s="1299"/>
      <x:c r="FW38" s="1299"/>
      <x:c r="FX38" s="1299"/>
      <x:c r="FY38" s="1299"/>
      <x:c r="FZ38" s="1299"/>
      <x:c r="GA38" s="1299"/>
      <x:c r="GB38" s="1299"/>
      <x:c r="GC38" s="1299"/>
      <x:c r="GD38" s="1299"/>
      <x:c r="GE38" s="1299"/>
      <x:c r="GF38" s="1299"/>
      <x:c r="GG38" s="1299"/>
      <x:c r="GH38" s="1299"/>
      <x:c r="GI38" s="1299"/>
      <x:c r="GJ38" s="1299"/>
      <x:c r="GK38" s="1299"/>
      <x:c r="GL38" s="1299"/>
      <x:c r="GM38" s="1299"/>
      <x:c r="GN38" s="1299"/>
      <x:c r="GO38" s="1299"/>
      <x:c r="GP38" s="1299"/>
      <x:c r="GQ38" s="1299"/>
      <x:c r="GR38" s="1299"/>
      <x:c r="GS38" s="1299"/>
      <x:c r="GT38" s="1299"/>
      <x:c r="GU38" s="1299"/>
      <x:c r="GV38" s="1299"/>
      <x:c r="GW38" s="1299"/>
      <x:c r="GX38" s="1299"/>
      <x:c r="GY38" s="1299"/>
      <x:c r="GZ38" s="1299"/>
      <x:c r="HA38" s="1299"/>
      <x:c r="HB38" s="1299"/>
      <x:c r="HC38" s="1299"/>
      <x:c r="HD38" s="1299"/>
      <x:c r="HE38" s="1299"/>
      <x:c r="HF38" s="1299"/>
      <x:c r="HG38" s="1299"/>
      <x:c r="HH38" s="1299"/>
      <x:c r="HI38" s="1299"/>
      <x:c r="HJ38" s="1299"/>
      <x:c r="HK38" s="1299"/>
      <x:c r="HL38" s="1299"/>
      <x:c r="HM38" s="1299"/>
      <x:c r="HN38" s="1299"/>
      <x:c r="HO38" s="1299"/>
      <x:c r="HP38" s="1299"/>
      <x:c r="HQ38" s="1299"/>
      <x:c r="HR38" s="1299"/>
      <x:c r="HS38" s="1299"/>
      <x:c r="HT38" s="1299"/>
      <x:c r="HU38" s="1299"/>
      <x:c r="HV38" s="1299"/>
      <x:c r="HW38" s="1299"/>
      <x:c r="HX38" s="1299"/>
      <x:c r="HY38" s="1299"/>
      <x:c r="HZ38" s="1299"/>
      <x:c r="IA38" s="1299"/>
      <x:c r="IB38" s="1299"/>
      <x:c r="IC38" s="1299"/>
      <x:c r="ID38" s="1299"/>
      <x:c r="IE38" s="1299"/>
      <x:c r="IF38" s="1299"/>
      <x:c r="IG38" s="1299"/>
      <x:c r="IH38" s="1299"/>
      <x:c r="II38" s="1299"/>
      <x:c r="IJ38" s="1299"/>
      <x:c r="IK38" s="1299"/>
      <x:c r="IL38" s="1299"/>
      <x:c r="IM38" s="1299"/>
      <x:c r="IN38" s="1299"/>
      <x:c r="IO38" s="1299"/>
      <x:c r="IP38" s="1299"/>
      <x:c r="IQ38" s="1299"/>
      <x:c r="IR38" s="1299"/>
      <x:c r="IS38" s="1299"/>
      <x:c r="IT38" s="1299"/>
      <x:c r="IU38" s="1299"/>
      <x:c r="IV38" s="1299"/>
    </x:row>
    <x:row r="39" ht="15">
      <x:c r="A39" s="1304"/>
      <x:c r="B39" s="1304"/>
      <x:c r="C39" s="1304"/>
      <x:c r="D39" s="1304"/>
      <x:c r="E39" s="1304"/>
      <x:c r="F39" s="1304"/>
      <x:c r="G39" s="1304"/>
      <x:c r="H39" s="1304"/>
      <x:c r="I39" s="1304"/>
      <x:c r="J39" s="1299"/>
      <x:c r="K39" s="1299"/>
      <x:c r="L39" s="1299"/>
      <x:c r="M39" s="1299"/>
      <x:c r="N39" s="1299"/>
      <x:c r="O39" s="2117"/>
      <x:c r="P39" s="2117"/>
      <x:c r="Q39" s="149"/>
      <x:c r="R39" s="149"/>
      <x:c r="S39" s="149"/>
      <x:c r="T39" s="149"/>
      <x:c r="U39" s="149"/>
      <x:c r="V39" s="149"/>
      <x:c r="W39" s="149"/>
      <x:c r="X39" s="149"/>
      <x:c r="Y39" s="149"/>
      <x:c r="Z39" s="149"/>
      <x:c r="AA39" s="149"/>
      <x:c r="AB39" s="149"/>
      <x:c r="AC39" s="149"/>
      <x:c r="AD39" s="149"/>
      <x:c r="AE39" s="149"/>
      <x:c r="AF39" s="149"/>
      <x:c r="AG39" s="149"/>
      <x:c r="AH39" s="149"/>
      <x:c r="AI39" s="149"/>
      <x:c r="AJ39" s="149"/>
      <x:c r="AK39" s="149"/>
      <x:c r="AL39" s="149"/>
      <x:c r="AM39" s="149"/>
      <x:c r="AN39" s="149"/>
      <x:c r="AO39" s="149"/>
      <x:c r="AP39" s="149"/>
      <x:c r="AQ39" s="149"/>
      <x:c r="AR39" s="149"/>
      <x:c r="AS39" s="149"/>
      <x:c r="AT39" s="149"/>
      <x:c r="AU39" s="149"/>
      <x:c r="AV39" s="149"/>
      <x:c r="AW39" s="149"/>
      <x:c r="AX39" s="149"/>
      <x:c r="AY39" s="149"/>
      <x:c r="AZ39" s="149"/>
      <x:c r="BA39" s="149"/>
      <x:c r="BB39" s="149"/>
      <x:c r="BC39" s="149"/>
      <x:c r="BD39" s="149"/>
      <x:c r="BE39" s="149"/>
      <x:c r="BF39" s="149"/>
      <x:c r="BG39" s="149"/>
      <x:c r="BH39" s="149"/>
      <x:c r="BI39" s="149"/>
      <x:c r="BJ39" s="149"/>
      <x:c r="BK39" s="149"/>
      <x:c r="BL39" s="149"/>
      <x:c r="BM39" s="149"/>
      <x:c r="BN39" s="149"/>
      <x:c r="BO39" s="149"/>
      <x:c r="BP39" s="149"/>
      <x:c r="BQ39" s="149"/>
      <x:c r="BR39" s="149"/>
      <x:c r="BS39" s="149"/>
      <x:c r="BT39" s="149"/>
      <x:c r="BU39" s="149"/>
      <x:c r="BV39" s="149"/>
      <x:c r="BW39" s="149"/>
      <x:c r="BX39" s="149"/>
      <x:c r="BY39" s="149"/>
      <x:c r="BZ39" s="149"/>
      <x:c r="CA39" s="149"/>
      <x:c r="CB39" s="149"/>
      <x:c r="CC39" s="149"/>
      <x:c r="CD39" s="149"/>
      <x:c r="CE39" s="149"/>
      <x:c r="CF39" s="149"/>
      <x:c r="CG39" s="149"/>
      <x:c r="CH39" s="149"/>
      <x:c r="CI39" s="149"/>
      <x:c r="CJ39" s="149"/>
      <x:c r="CK39" s="149"/>
      <x:c r="CL39" s="149"/>
      <x:c r="CM39" s="149"/>
      <x:c r="CN39" s="149"/>
      <x:c r="CO39" s="149"/>
      <x:c r="CP39" s="149"/>
      <x:c r="CQ39" s="149"/>
      <x:c r="CR39" s="149"/>
      <x:c r="CS39" s="1313"/>
      <x:c r="CT39" s="1313"/>
      <x:c r="CU39" s="1313"/>
      <x:c r="CV39" s="1313"/>
      <x:c r="CW39" s="1313"/>
      <x:c r="CX39" s="1313"/>
      <x:c r="CY39" s="1313"/>
      <x:c r="CZ39" s="1313"/>
      <x:c r="DA39" s="1313"/>
      <x:c r="DB39" s="1313"/>
      <x:c r="DC39" s="1313"/>
      <x:c r="DD39" s="1313"/>
      <x:c r="DE39" s="1313"/>
      <x:c r="DF39" s="329"/>
      <x:c r="DG39" s="1299"/>
      <x:c r="DH39" s="1299"/>
      <x:c r="DI39" s="1299"/>
      <x:c r="DJ39" s="1299"/>
      <x:c r="DK39" s="1299"/>
      <x:c r="DL39" s="1299"/>
      <x:c r="DM39" s="1299"/>
      <x:c r="DN39" s="1299"/>
      <x:c r="DO39" s="1299"/>
      <x:c r="DP39" s="1299"/>
      <x:c r="DQ39" s="1299"/>
      <x:c r="DR39" s="1299"/>
      <x:c r="DS39" s="1299"/>
      <x:c r="DT39" s="1299"/>
      <x:c r="DU39" s="1299"/>
      <x:c r="DV39" s="1299"/>
      <x:c r="DW39" s="1299"/>
      <x:c r="DX39" s="1299"/>
      <x:c r="DY39" s="1299"/>
      <x:c r="DZ39" s="1299"/>
      <x:c r="EA39" s="1299"/>
      <x:c r="EB39" s="1299"/>
      <x:c r="EC39" s="1299"/>
      <x:c r="ED39" s="1299"/>
      <x:c r="EE39" s="1299"/>
      <x:c r="EF39" s="1299"/>
      <x:c r="EG39" s="1299"/>
      <x:c r="EH39" s="1299"/>
      <x:c r="EI39" s="1299"/>
      <x:c r="EJ39" s="1299"/>
      <x:c r="EK39" s="1299"/>
      <x:c r="EL39" s="1299"/>
      <x:c r="EM39" s="1299"/>
      <x:c r="EN39" s="1299"/>
      <x:c r="EO39" s="1299"/>
      <x:c r="EP39" s="1299"/>
      <x:c r="EQ39" s="1299"/>
      <x:c r="ER39" s="1299"/>
      <x:c r="ES39" s="1299"/>
      <x:c r="ET39" s="1299"/>
      <x:c r="EU39" s="1299"/>
      <x:c r="EV39" s="1299"/>
      <x:c r="EW39" s="1299"/>
      <x:c r="EX39" s="1299"/>
      <x:c r="EY39" s="1299"/>
      <x:c r="EZ39" s="1299"/>
      <x:c r="FA39" s="1299"/>
      <x:c r="FB39" s="1299"/>
      <x:c r="FC39" s="1299"/>
      <x:c r="FD39" s="1299"/>
      <x:c r="FE39" s="1299"/>
      <x:c r="FF39" s="1299"/>
      <x:c r="FG39" s="1299"/>
      <x:c r="FH39" s="1299"/>
      <x:c r="FI39" s="1299"/>
      <x:c r="FJ39" s="1299"/>
      <x:c r="FK39" s="1299"/>
      <x:c r="FL39" s="1299"/>
      <x:c r="FM39" s="1299"/>
      <x:c r="FN39" s="1299"/>
      <x:c r="FO39" s="1299"/>
      <x:c r="FP39" s="1299"/>
      <x:c r="FQ39" s="1299"/>
      <x:c r="FR39" s="1299"/>
      <x:c r="FS39" s="1299"/>
      <x:c r="FT39" s="1299"/>
      <x:c r="FU39" s="1299"/>
      <x:c r="FV39" s="1299"/>
      <x:c r="FW39" s="1299"/>
      <x:c r="FX39" s="1299"/>
      <x:c r="FY39" s="1299"/>
      <x:c r="FZ39" s="1299"/>
      <x:c r="GA39" s="1299"/>
      <x:c r="GB39" s="1299"/>
      <x:c r="GC39" s="1299"/>
      <x:c r="GD39" s="1299"/>
      <x:c r="GE39" s="1299"/>
      <x:c r="GF39" s="1299"/>
      <x:c r="GG39" s="1299"/>
      <x:c r="GH39" s="1299"/>
      <x:c r="GI39" s="1299"/>
      <x:c r="GJ39" s="1299"/>
      <x:c r="GK39" s="1299"/>
      <x:c r="GL39" s="1299"/>
      <x:c r="GM39" s="1299"/>
      <x:c r="GN39" s="1299"/>
      <x:c r="GO39" s="1299"/>
      <x:c r="GP39" s="1299"/>
      <x:c r="GQ39" s="1299"/>
      <x:c r="GR39" s="1299"/>
      <x:c r="GS39" s="1299"/>
      <x:c r="GT39" s="1299"/>
      <x:c r="GU39" s="1299"/>
      <x:c r="GV39" s="1299"/>
      <x:c r="GW39" s="1299"/>
      <x:c r="GX39" s="1299"/>
      <x:c r="GY39" s="1299"/>
      <x:c r="GZ39" s="1299"/>
      <x:c r="HA39" s="1299"/>
      <x:c r="HB39" s="1299"/>
      <x:c r="HC39" s="1299"/>
      <x:c r="HD39" s="1299"/>
      <x:c r="HE39" s="1299"/>
      <x:c r="HF39" s="1299"/>
      <x:c r="HG39" s="1299"/>
      <x:c r="HH39" s="1299"/>
      <x:c r="HI39" s="1299"/>
      <x:c r="HJ39" s="1299"/>
      <x:c r="HK39" s="1299"/>
      <x:c r="HL39" s="1299"/>
      <x:c r="HM39" s="1299"/>
      <x:c r="HN39" s="1299"/>
      <x:c r="HO39" s="1299"/>
      <x:c r="HP39" s="1299"/>
      <x:c r="HQ39" s="1299"/>
      <x:c r="HR39" s="1299"/>
      <x:c r="HS39" s="1299"/>
      <x:c r="HT39" s="1299"/>
      <x:c r="HU39" s="1299"/>
      <x:c r="HV39" s="1299"/>
      <x:c r="HW39" s="1299"/>
      <x:c r="HX39" s="1299"/>
      <x:c r="HY39" s="1299"/>
      <x:c r="HZ39" s="1299"/>
      <x:c r="IA39" s="1299"/>
      <x:c r="IB39" s="1299"/>
      <x:c r="IC39" s="1299"/>
      <x:c r="ID39" s="1299"/>
      <x:c r="IE39" s="1299"/>
      <x:c r="IF39" s="1299"/>
      <x:c r="IG39" s="1299"/>
      <x:c r="IH39" s="1299"/>
      <x:c r="II39" s="1299"/>
      <x:c r="IJ39" s="1299"/>
      <x:c r="IK39" s="1299"/>
      <x:c r="IL39" s="1299"/>
      <x:c r="IM39" s="1299"/>
      <x:c r="IN39" s="1299"/>
      <x:c r="IO39" s="1299"/>
      <x:c r="IP39" s="1299"/>
      <x:c r="IQ39" s="1299"/>
      <x:c r="IR39" s="1299"/>
      <x:c r="IS39" s="1299"/>
      <x:c r="IT39" s="1299"/>
      <x:c r="IU39" s="1299"/>
      <x:c r="IV39" s="1299"/>
    </x:row>
    <x:row r="40" ht="15">
      <x:c r="A40" s="1304"/>
      <x:c r="B40" s="1304"/>
      <x:c r="C40" s="1304"/>
      <x:c r="D40" s="1304"/>
      <x:c r="E40" s="1304"/>
      <x:c r="F40" s="1304"/>
      <x:c r="G40" s="1304"/>
      <x:c r="H40" s="1304"/>
      <x:c r="I40" s="1304"/>
      <x:c r="J40" s="1299"/>
      <x:c r="K40" s="1299"/>
      <x:c r="L40" s="1299"/>
      <x:c r="M40" s="1299"/>
      <x:c r="N40" s="1299"/>
      <x:c r="O40" s="2116"/>
      <x:c r="P40" s="2116"/>
      <x:c r="Q40" s="149"/>
      <x:c r="R40" s="149"/>
      <x:c r="S40" s="149"/>
      <x:c r="T40" s="149"/>
      <x:c r="U40" s="149"/>
      <x:c r="V40" s="149"/>
      <x:c r="W40" s="149"/>
      <x:c r="X40" s="149"/>
      <x:c r="Y40" s="149"/>
      <x:c r="Z40" s="149"/>
      <x:c r="AA40" s="149"/>
      <x:c r="AB40" s="149"/>
      <x:c r="AC40" s="149"/>
      <x:c r="AD40" s="149"/>
      <x:c r="AE40" s="149"/>
      <x:c r="AF40" s="149"/>
      <x:c r="AG40" s="149"/>
      <x:c r="AH40" s="149"/>
      <x:c r="AI40" s="149"/>
      <x:c r="AJ40" s="149"/>
      <x:c r="AK40" s="149"/>
      <x:c r="AL40" s="149"/>
      <x:c r="AM40" s="149"/>
      <x:c r="AN40" s="149"/>
      <x:c r="AO40" s="149"/>
      <x:c r="AP40" s="149"/>
      <x:c r="AQ40" s="149"/>
      <x:c r="AR40" s="149"/>
      <x:c r="AS40" s="149"/>
      <x:c r="AT40" s="149"/>
      <x:c r="AU40" s="149"/>
      <x:c r="AV40" s="149"/>
      <x:c r="AW40" s="149"/>
      <x:c r="AX40" s="149"/>
      <x:c r="AY40" s="149"/>
      <x:c r="AZ40" s="149"/>
      <x:c r="BA40" s="149"/>
      <x:c r="BB40" s="149"/>
      <x:c r="BC40" s="149"/>
      <x:c r="BD40" s="149"/>
      <x:c r="BE40" s="149"/>
      <x:c r="BF40" s="149"/>
      <x:c r="BG40" s="149"/>
      <x:c r="BH40" s="149"/>
      <x:c r="BI40" s="149"/>
      <x:c r="BJ40" s="149"/>
      <x:c r="BK40" s="149"/>
      <x:c r="BL40" s="149"/>
      <x:c r="BM40" s="149"/>
      <x:c r="BN40" s="149"/>
      <x:c r="BO40" s="149"/>
      <x:c r="BP40" s="149"/>
      <x:c r="BQ40" s="149"/>
      <x:c r="BR40" s="149"/>
      <x:c r="BS40" s="149"/>
      <x:c r="BT40" s="149"/>
      <x:c r="BU40" s="149"/>
      <x:c r="BV40" s="149"/>
      <x:c r="BW40" s="149"/>
      <x:c r="BX40" s="149"/>
      <x:c r="BY40" s="149"/>
      <x:c r="BZ40" s="149"/>
      <x:c r="CA40" s="149"/>
      <x:c r="CB40" s="149"/>
      <x:c r="CC40" s="149"/>
      <x:c r="CD40" s="149"/>
      <x:c r="CE40" s="149"/>
      <x:c r="CF40" s="149"/>
      <x:c r="CG40" s="149"/>
      <x:c r="CH40" s="149"/>
      <x:c r="CI40" s="149"/>
      <x:c r="CJ40" s="149"/>
      <x:c r="CK40" s="149"/>
      <x:c r="CL40" s="149"/>
      <x:c r="CM40" s="149"/>
      <x:c r="CN40" s="149"/>
      <x:c r="CO40" s="149"/>
      <x:c r="CP40" s="149"/>
      <x:c r="CQ40" s="149"/>
      <x:c r="CR40" s="149"/>
      <x:c r="CS40" s="1313"/>
      <x:c r="CT40" s="1313"/>
      <x:c r="CU40" s="1313"/>
      <x:c r="CV40" s="1313"/>
      <x:c r="CW40" s="1313"/>
      <x:c r="CX40" s="1313"/>
      <x:c r="CY40" s="1313"/>
      <x:c r="CZ40" s="1313"/>
      <x:c r="DA40" s="1313"/>
      <x:c r="DB40" s="1313"/>
      <x:c r="DC40" s="1313"/>
      <x:c r="DD40" s="1313"/>
      <x:c r="DE40" s="1313"/>
      <x:c r="DF40" s="329"/>
      <x:c r="DG40" s="1299"/>
      <x:c r="DH40" s="1299"/>
      <x:c r="DI40" s="1299"/>
      <x:c r="DJ40" s="1299"/>
      <x:c r="DK40" s="1299"/>
      <x:c r="DL40" s="1299"/>
      <x:c r="DM40" s="1299"/>
      <x:c r="DN40" s="1299"/>
      <x:c r="DO40" s="1299"/>
      <x:c r="DP40" s="1299"/>
      <x:c r="DQ40" s="1299"/>
      <x:c r="DR40" s="1299"/>
      <x:c r="DS40" s="1299"/>
      <x:c r="DT40" s="1299"/>
      <x:c r="DU40" s="1299"/>
      <x:c r="DV40" s="1299"/>
      <x:c r="DW40" s="1299"/>
      <x:c r="DX40" s="1299"/>
      <x:c r="DY40" s="1299"/>
      <x:c r="DZ40" s="1299"/>
      <x:c r="EA40" s="1299"/>
      <x:c r="EB40" s="1299"/>
      <x:c r="EC40" s="1299"/>
      <x:c r="ED40" s="1299"/>
      <x:c r="EE40" s="1299"/>
      <x:c r="EF40" s="1299"/>
      <x:c r="EG40" s="1299"/>
      <x:c r="EH40" s="1299"/>
      <x:c r="EI40" s="1299"/>
      <x:c r="EJ40" s="1299"/>
      <x:c r="EK40" s="1299"/>
      <x:c r="EL40" s="1299"/>
      <x:c r="EM40" s="1299"/>
      <x:c r="EN40" s="1299"/>
      <x:c r="EO40" s="1299"/>
      <x:c r="EP40" s="1299"/>
      <x:c r="EQ40" s="1299"/>
      <x:c r="ER40" s="1299"/>
      <x:c r="ES40" s="1299"/>
      <x:c r="ET40" s="1299"/>
      <x:c r="EU40" s="1299"/>
      <x:c r="EV40" s="1299"/>
      <x:c r="EW40" s="1299"/>
      <x:c r="EX40" s="1299"/>
      <x:c r="EY40" s="1299"/>
      <x:c r="EZ40" s="1299"/>
      <x:c r="FA40" s="1299"/>
      <x:c r="FB40" s="1299"/>
      <x:c r="FC40" s="1299"/>
      <x:c r="FD40" s="1299"/>
      <x:c r="FE40" s="1299"/>
      <x:c r="FF40" s="1299"/>
      <x:c r="FG40" s="1299"/>
      <x:c r="FH40" s="1299"/>
      <x:c r="FI40" s="1299"/>
      <x:c r="FJ40" s="1299"/>
      <x:c r="FK40" s="1299"/>
      <x:c r="FL40" s="1299"/>
      <x:c r="FM40" s="1299"/>
      <x:c r="FN40" s="1299"/>
      <x:c r="FO40" s="1299"/>
      <x:c r="FP40" s="1299"/>
      <x:c r="FQ40" s="1299"/>
      <x:c r="FR40" s="1299"/>
      <x:c r="FS40" s="1299"/>
      <x:c r="FT40" s="1299"/>
      <x:c r="FU40" s="1299"/>
      <x:c r="FV40" s="1299"/>
      <x:c r="FW40" s="1299"/>
      <x:c r="FX40" s="1299"/>
      <x:c r="FY40" s="1299"/>
      <x:c r="FZ40" s="1299"/>
      <x:c r="GA40" s="1299"/>
      <x:c r="GB40" s="1299"/>
      <x:c r="GC40" s="1299"/>
      <x:c r="GD40" s="1299"/>
      <x:c r="GE40" s="1299"/>
      <x:c r="GF40" s="1299"/>
      <x:c r="GG40" s="1299"/>
      <x:c r="GH40" s="1299"/>
      <x:c r="GI40" s="1299"/>
      <x:c r="GJ40" s="1299"/>
      <x:c r="GK40" s="1299"/>
      <x:c r="GL40" s="1299"/>
      <x:c r="GM40" s="1299"/>
      <x:c r="GN40" s="1299"/>
      <x:c r="GO40" s="1299"/>
      <x:c r="GP40" s="1299"/>
      <x:c r="GQ40" s="1299"/>
      <x:c r="GR40" s="1299"/>
      <x:c r="GS40" s="1299"/>
      <x:c r="GT40" s="1299"/>
      <x:c r="GU40" s="1299"/>
      <x:c r="GV40" s="1299"/>
      <x:c r="GW40" s="1299"/>
      <x:c r="GX40" s="1299"/>
      <x:c r="GY40" s="1299"/>
      <x:c r="GZ40" s="1299"/>
      <x:c r="HA40" s="1299"/>
      <x:c r="HB40" s="1299"/>
      <x:c r="HC40" s="1299"/>
      <x:c r="HD40" s="1299"/>
      <x:c r="HE40" s="1299"/>
      <x:c r="HF40" s="1299"/>
      <x:c r="HG40" s="1299"/>
      <x:c r="HH40" s="1299"/>
      <x:c r="HI40" s="1299"/>
      <x:c r="HJ40" s="1299"/>
      <x:c r="HK40" s="1299"/>
      <x:c r="HL40" s="1299"/>
      <x:c r="HM40" s="1299"/>
      <x:c r="HN40" s="1299"/>
      <x:c r="HO40" s="1299"/>
      <x:c r="HP40" s="1299"/>
      <x:c r="HQ40" s="1299"/>
      <x:c r="HR40" s="1299"/>
      <x:c r="HS40" s="1299"/>
      <x:c r="HT40" s="1299"/>
      <x:c r="HU40" s="1299"/>
      <x:c r="HV40" s="1299"/>
      <x:c r="HW40" s="1299"/>
      <x:c r="HX40" s="1299"/>
      <x:c r="HY40" s="1299"/>
      <x:c r="HZ40" s="1299"/>
      <x:c r="IA40" s="1299"/>
      <x:c r="IB40" s="1299"/>
      <x:c r="IC40" s="1299"/>
      <x:c r="ID40" s="1299"/>
      <x:c r="IE40" s="1299"/>
      <x:c r="IF40" s="1299"/>
      <x:c r="IG40" s="1299"/>
      <x:c r="IH40" s="1299"/>
      <x:c r="II40" s="1299"/>
      <x:c r="IJ40" s="1299"/>
      <x:c r="IK40" s="1299"/>
      <x:c r="IL40" s="1299"/>
      <x:c r="IM40" s="1299"/>
      <x:c r="IN40" s="1299"/>
      <x:c r="IO40" s="1299"/>
      <x:c r="IP40" s="1299"/>
      <x:c r="IQ40" s="1299"/>
      <x:c r="IR40" s="1299"/>
      <x:c r="IS40" s="1299"/>
      <x:c r="IT40" s="1299"/>
      <x:c r="IU40" s="1299"/>
      <x:c r="IV40" s="1299"/>
    </x:row>
    <x:row r="41" ht="15">
      <x:c r="A41" s="3429"/>
      <x:c r="B41" s="3429"/>
      <x:c r="C41" s="3429"/>
      <x:c r="D41" s="3429"/>
      <x:c r="E41" s="3429"/>
      <x:c r="F41" s="3429"/>
      <x:c r="G41" s="3429"/>
      <x:c r="H41" s="3429"/>
      <x:c r="I41" s="3429"/>
      <x:c r="J41" s="1299"/>
      <x:c r="K41" s="1299"/>
      <x:c r="L41" s="1299"/>
      <x:c r="M41" s="1299"/>
      <x:c r="N41" s="1299"/>
      <x:c r="O41" s="2135"/>
      <x:c r="P41" s="2116"/>
      <x:c r="Q41" s="149"/>
      <x:c r="R41" s="149"/>
      <x:c r="S41" s="149"/>
      <x:c r="T41" s="149"/>
      <x:c r="U41" s="149"/>
      <x:c r="V41" s="149"/>
      <x:c r="W41" s="149"/>
      <x:c r="X41" s="149"/>
      <x:c r="Y41" s="149"/>
      <x:c r="Z41" s="149"/>
      <x:c r="AA41" s="149"/>
      <x:c r="AB41" s="149"/>
      <x:c r="AC41" s="149"/>
      <x:c r="AD41" s="149"/>
      <x:c r="AE41" s="149"/>
      <x:c r="AF41" s="149"/>
      <x:c r="AG41" s="149"/>
      <x:c r="AH41" s="149"/>
      <x:c r="AI41" s="149"/>
      <x:c r="AJ41" s="149"/>
      <x:c r="AK41" s="149"/>
      <x:c r="AL41" s="149"/>
      <x:c r="AM41" s="149"/>
      <x:c r="AN41" s="149"/>
      <x:c r="AO41" s="149"/>
      <x:c r="AP41" s="149"/>
      <x:c r="AQ41" s="149"/>
      <x:c r="AR41" s="149"/>
      <x:c r="AS41" s="149"/>
      <x:c r="AT41" s="149"/>
      <x:c r="AU41" s="149"/>
      <x:c r="AV41" s="149"/>
      <x:c r="AW41" s="149"/>
      <x:c r="AX41" s="149"/>
      <x:c r="AY41" s="149"/>
      <x:c r="AZ41" s="149"/>
      <x:c r="BA41" s="149"/>
      <x:c r="BB41" s="149"/>
      <x:c r="BC41" s="149"/>
      <x:c r="BD41" s="149"/>
      <x:c r="BE41" s="149"/>
      <x:c r="BF41" s="149"/>
      <x:c r="BG41" s="149"/>
      <x:c r="BH41" s="149"/>
      <x:c r="BI41" s="149"/>
      <x:c r="BJ41" s="149"/>
      <x:c r="BK41" s="149"/>
      <x:c r="BL41" s="149"/>
      <x:c r="BM41" s="149"/>
      <x:c r="BN41" s="149"/>
      <x:c r="BO41" s="149"/>
      <x:c r="BP41" s="149"/>
      <x:c r="BQ41" s="149"/>
      <x:c r="BR41" s="149"/>
      <x:c r="BS41" s="149"/>
      <x:c r="BT41" s="149"/>
      <x:c r="BU41" s="149"/>
      <x:c r="BV41" s="149"/>
      <x:c r="BW41" s="149"/>
      <x:c r="BX41" s="149"/>
      <x:c r="BY41" s="149"/>
      <x:c r="BZ41" s="149"/>
      <x:c r="CA41" s="149"/>
      <x:c r="CB41" s="149"/>
      <x:c r="CC41" s="149"/>
      <x:c r="CD41" s="149"/>
      <x:c r="CE41" s="149"/>
      <x:c r="CF41" s="149"/>
      <x:c r="CG41" s="149"/>
      <x:c r="CH41" s="149"/>
      <x:c r="CI41" s="149"/>
      <x:c r="CJ41" s="149"/>
      <x:c r="CK41" s="149"/>
      <x:c r="CL41" s="149"/>
      <x:c r="CM41" s="149"/>
      <x:c r="CN41" s="149"/>
      <x:c r="CO41" s="149"/>
      <x:c r="CP41" s="149"/>
      <x:c r="CQ41" s="149"/>
      <x:c r="CR41" s="149"/>
      <x:c r="CS41" s="1313"/>
      <x:c r="CT41" s="1313"/>
      <x:c r="CU41" s="1313"/>
      <x:c r="CV41" s="1313"/>
      <x:c r="CW41" s="1313"/>
      <x:c r="CX41" s="1313"/>
      <x:c r="CY41" s="1313"/>
      <x:c r="CZ41" s="1313"/>
      <x:c r="DA41" s="1313"/>
      <x:c r="DB41" s="1313"/>
      <x:c r="DC41" s="1313"/>
      <x:c r="DD41" s="1313"/>
      <x:c r="DE41" s="1313"/>
      <x:c r="DF41" s="329"/>
      <x:c r="DG41" s="1299"/>
      <x:c r="DH41" s="1299"/>
      <x:c r="DI41" s="1299"/>
      <x:c r="DJ41" s="1299"/>
      <x:c r="DK41" s="1299"/>
      <x:c r="DL41" s="1299"/>
      <x:c r="DM41" s="1299"/>
      <x:c r="DN41" s="1299"/>
      <x:c r="DO41" s="1299"/>
      <x:c r="DP41" s="1299"/>
      <x:c r="DQ41" s="1299"/>
      <x:c r="DR41" s="1299"/>
      <x:c r="DS41" s="1299"/>
      <x:c r="DT41" s="1299"/>
      <x:c r="DU41" s="1299"/>
      <x:c r="DV41" s="1299"/>
      <x:c r="DW41" s="1299"/>
      <x:c r="DX41" s="1299"/>
      <x:c r="DY41" s="1299"/>
      <x:c r="DZ41" s="1299"/>
      <x:c r="EA41" s="1299"/>
      <x:c r="EB41" s="1299"/>
      <x:c r="EC41" s="1299"/>
      <x:c r="ED41" s="1299"/>
      <x:c r="EE41" s="1299"/>
      <x:c r="EF41" s="1299"/>
      <x:c r="EG41" s="1299"/>
      <x:c r="EH41" s="1299"/>
      <x:c r="EI41" s="1299"/>
      <x:c r="EJ41" s="1299"/>
      <x:c r="EK41" s="1299"/>
      <x:c r="EL41" s="1299"/>
      <x:c r="EM41" s="1299"/>
      <x:c r="EN41" s="1299"/>
      <x:c r="EO41" s="1299"/>
      <x:c r="EP41" s="1299"/>
      <x:c r="EQ41" s="1299"/>
      <x:c r="ER41" s="1299"/>
      <x:c r="ES41" s="1299"/>
      <x:c r="ET41" s="1299"/>
      <x:c r="EU41" s="1299"/>
      <x:c r="EV41" s="1299"/>
      <x:c r="EW41" s="1299"/>
      <x:c r="EX41" s="1299"/>
      <x:c r="EY41" s="1299"/>
      <x:c r="EZ41" s="1299"/>
      <x:c r="FA41" s="1299"/>
      <x:c r="FB41" s="1299"/>
      <x:c r="FC41" s="1299"/>
      <x:c r="FD41" s="1299"/>
      <x:c r="FE41" s="1299"/>
      <x:c r="FF41" s="1299"/>
      <x:c r="FG41" s="1299"/>
      <x:c r="FH41" s="1299"/>
      <x:c r="FI41" s="1299"/>
      <x:c r="FJ41" s="1299"/>
      <x:c r="FK41" s="1299"/>
      <x:c r="FL41" s="1299"/>
      <x:c r="FM41" s="1299"/>
      <x:c r="FN41" s="1299"/>
      <x:c r="FO41" s="1299"/>
      <x:c r="FP41" s="1299"/>
      <x:c r="FQ41" s="1299"/>
      <x:c r="FR41" s="1299"/>
      <x:c r="FS41" s="1299"/>
      <x:c r="FT41" s="1299"/>
      <x:c r="FU41" s="1299"/>
      <x:c r="FV41" s="1299"/>
      <x:c r="FW41" s="1299"/>
      <x:c r="FX41" s="1299"/>
      <x:c r="FY41" s="1299"/>
      <x:c r="FZ41" s="1299"/>
      <x:c r="GA41" s="1299"/>
      <x:c r="GB41" s="1299"/>
      <x:c r="GC41" s="1299"/>
      <x:c r="GD41" s="1299"/>
      <x:c r="GE41" s="1299"/>
      <x:c r="GF41" s="1299"/>
      <x:c r="GG41" s="1299"/>
      <x:c r="GH41" s="1299"/>
      <x:c r="GI41" s="1299"/>
      <x:c r="GJ41" s="1299"/>
      <x:c r="GK41" s="1299"/>
      <x:c r="GL41" s="1299"/>
      <x:c r="GM41" s="1299"/>
      <x:c r="GN41" s="1299"/>
      <x:c r="GO41" s="1299"/>
      <x:c r="GP41" s="1299"/>
      <x:c r="GQ41" s="1299"/>
      <x:c r="GR41" s="1299"/>
      <x:c r="GS41" s="1299"/>
      <x:c r="GT41" s="1299"/>
      <x:c r="GU41" s="1299"/>
      <x:c r="GV41" s="1299"/>
      <x:c r="GW41" s="1299"/>
      <x:c r="GX41" s="1299"/>
      <x:c r="GY41" s="1299"/>
      <x:c r="GZ41" s="1299"/>
      <x:c r="HA41" s="1299"/>
      <x:c r="HB41" s="1299"/>
      <x:c r="HC41" s="1299"/>
      <x:c r="HD41" s="1299"/>
      <x:c r="HE41" s="1299"/>
      <x:c r="HF41" s="1299"/>
      <x:c r="HG41" s="1299"/>
      <x:c r="HH41" s="1299"/>
      <x:c r="HI41" s="1299"/>
      <x:c r="HJ41" s="1299"/>
      <x:c r="HK41" s="1299"/>
      <x:c r="HL41" s="1299"/>
      <x:c r="HM41" s="1299"/>
      <x:c r="HN41" s="1299"/>
      <x:c r="HO41" s="1299"/>
      <x:c r="HP41" s="1299"/>
      <x:c r="HQ41" s="1299"/>
      <x:c r="HR41" s="1299"/>
      <x:c r="HS41" s="1299"/>
      <x:c r="HT41" s="1299"/>
      <x:c r="HU41" s="1299"/>
      <x:c r="HV41" s="1299"/>
      <x:c r="HW41" s="1299"/>
      <x:c r="HX41" s="1299"/>
      <x:c r="HY41" s="1299"/>
      <x:c r="HZ41" s="1299"/>
      <x:c r="IA41" s="1299"/>
      <x:c r="IB41" s="1299"/>
      <x:c r="IC41" s="1299"/>
      <x:c r="ID41" s="1299"/>
      <x:c r="IE41" s="1299"/>
      <x:c r="IF41" s="1299"/>
      <x:c r="IG41" s="1299"/>
      <x:c r="IH41" s="1299"/>
      <x:c r="II41" s="1299"/>
      <x:c r="IJ41" s="1299"/>
      <x:c r="IK41" s="1299"/>
      <x:c r="IL41" s="1299"/>
      <x:c r="IM41" s="1299"/>
      <x:c r="IN41" s="1299"/>
      <x:c r="IO41" s="1299"/>
      <x:c r="IP41" s="1299"/>
      <x:c r="IQ41" s="1299"/>
      <x:c r="IR41" s="1299"/>
      <x:c r="IS41" s="1299"/>
      <x:c r="IT41" s="1299"/>
      <x:c r="IU41" s="1299"/>
      <x:c r="IV41" s="1299"/>
    </x:row>
    <x:row r="42" ht="15">
      <x:c r="A42" s="1304"/>
      <x:c r="B42" s="1304"/>
      <x:c r="C42" s="1304"/>
      <x:c r="D42" s="1304"/>
      <x:c r="E42" s="1304"/>
      <x:c r="F42" s="1304"/>
      <x:c r="G42" s="1304"/>
      <x:c r="H42" s="1304"/>
      <x:c r="I42" s="1304"/>
      <x:c r="J42" s="1299"/>
      <x:c r="K42" s="1299"/>
      <x:c r="L42" s="1299"/>
      <x:c r="M42" s="1299"/>
      <x:c r="N42" s="1299"/>
      <x:c r="O42" s="2135"/>
      <x:c r="P42" s="2116"/>
      <x:c r="Q42" s="149"/>
      <x:c r="R42" s="149"/>
      <x:c r="S42" s="149"/>
      <x:c r="T42" s="149"/>
      <x:c r="U42" s="149"/>
      <x:c r="V42" s="149"/>
      <x:c r="W42" s="149"/>
      <x:c r="X42" s="149"/>
      <x:c r="Y42" s="149"/>
      <x:c r="Z42" s="149"/>
      <x:c r="AA42" s="149"/>
      <x:c r="AB42" s="149"/>
      <x:c r="AC42" s="149"/>
      <x:c r="AD42" s="149"/>
      <x:c r="AE42" s="149"/>
      <x:c r="AF42" s="149"/>
      <x:c r="AG42" s="149"/>
      <x:c r="AH42" s="149"/>
      <x:c r="AI42" s="149"/>
      <x:c r="AJ42" s="149"/>
      <x:c r="AK42" s="149"/>
      <x:c r="AL42" s="149"/>
      <x:c r="AM42" s="149"/>
      <x:c r="AN42" s="149"/>
      <x:c r="AO42" s="149"/>
      <x:c r="AP42" s="149"/>
      <x:c r="AQ42" s="149"/>
      <x:c r="AR42" s="149"/>
      <x:c r="AS42" s="149"/>
      <x:c r="AT42" s="149"/>
      <x:c r="AU42" s="149"/>
      <x:c r="AV42" s="149"/>
      <x:c r="AW42" s="149"/>
      <x:c r="AX42" s="149"/>
      <x:c r="AY42" s="149"/>
      <x:c r="AZ42" s="149"/>
      <x:c r="BA42" s="149"/>
      <x:c r="BB42" s="149"/>
      <x:c r="BC42" s="149"/>
      <x:c r="BD42" s="149"/>
      <x:c r="BE42" s="149"/>
      <x:c r="BF42" s="149"/>
      <x:c r="BG42" s="149"/>
      <x:c r="BH42" s="149"/>
      <x:c r="BI42" s="149"/>
      <x:c r="BJ42" s="149"/>
      <x:c r="BK42" s="149"/>
      <x:c r="BL42" s="149"/>
      <x:c r="BM42" s="149"/>
      <x:c r="BN42" s="149"/>
      <x:c r="BO42" s="149"/>
      <x:c r="BP42" s="149"/>
      <x:c r="BQ42" s="149"/>
      <x:c r="BR42" s="149"/>
      <x:c r="BS42" s="149"/>
      <x:c r="BT42" s="149"/>
      <x:c r="BU42" s="149"/>
      <x:c r="BV42" s="149"/>
      <x:c r="BW42" s="149"/>
      <x:c r="BX42" s="149"/>
      <x:c r="BY42" s="149"/>
      <x:c r="BZ42" s="149"/>
      <x:c r="CA42" s="149"/>
      <x:c r="CB42" s="149"/>
      <x:c r="CC42" s="149"/>
      <x:c r="CD42" s="149"/>
      <x:c r="CE42" s="149"/>
      <x:c r="CF42" s="149"/>
      <x:c r="CG42" s="149"/>
      <x:c r="CH42" s="149"/>
      <x:c r="CI42" s="149"/>
      <x:c r="CJ42" s="149"/>
      <x:c r="CK42" s="149"/>
      <x:c r="CL42" s="149"/>
      <x:c r="CM42" s="149"/>
      <x:c r="CN42" s="149"/>
      <x:c r="CO42" s="149"/>
      <x:c r="CP42" s="149"/>
      <x:c r="CQ42" s="149"/>
      <x:c r="CR42" s="149"/>
      <x:c r="CS42" s="1313"/>
      <x:c r="CT42" s="1313"/>
      <x:c r="CU42" s="1313"/>
      <x:c r="CV42" s="1313"/>
      <x:c r="CW42" s="1313"/>
      <x:c r="CX42" s="1313"/>
      <x:c r="CY42" s="1313"/>
      <x:c r="CZ42" s="1313"/>
      <x:c r="DA42" s="1313"/>
      <x:c r="DB42" s="1313"/>
      <x:c r="DC42" s="1313"/>
      <x:c r="DD42" s="1313"/>
      <x:c r="DE42" s="1313"/>
      <x:c r="DF42" s="329"/>
      <x:c r="DG42" s="1299"/>
      <x:c r="DH42" s="1299"/>
      <x:c r="DI42" s="1299"/>
      <x:c r="DJ42" s="1299"/>
      <x:c r="DK42" s="1299"/>
      <x:c r="DL42" s="1299"/>
      <x:c r="DM42" s="1299"/>
      <x:c r="DN42" s="1299"/>
      <x:c r="DO42" s="1299"/>
      <x:c r="DP42" s="1299"/>
      <x:c r="DQ42" s="1299"/>
      <x:c r="DR42" s="1299"/>
      <x:c r="DS42" s="1299"/>
      <x:c r="DT42" s="1299"/>
      <x:c r="DU42" s="1299"/>
      <x:c r="DV42" s="1299"/>
      <x:c r="DW42" s="1299"/>
      <x:c r="DX42" s="1299"/>
      <x:c r="DY42" s="1299"/>
      <x:c r="DZ42" s="1299"/>
      <x:c r="EA42" s="1299"/>
      <x:c r="EB42" s="1299"/>
      <x:c r="EC42" s="1299"/>
      <x:c r="ED42" s="1299"/>
      <x:c r="EE42" s="1299"/>
      <x:c r="EF42" s="1299"/>
      <x:c r="EG42" s="1299"/>
      <x:c r="EH42" s="1299"/>
      <x:c r="EI42" s="1299"/>
      <x:c r="EJ42" s="1299"/>
      <x:c r="EK42" s="1299"/>
      <x:c r="EL42" s="1299"/>
      <x:c r="EM42" s="1299"/>
      <x:c r="EN42" s="1299"/>
      <x:c r="EO42" s="1299"/>
      <x:c r="EP42" s="1299"/>
      <x:c r="EQ42" s="1299"/>
      <x:c r="ER42" s="1299"/>
      <x:c r="ES42" s="1299"/>
      <x:c r="ET42" s="1299"/>
      <x:c r="EU42" s="1299"/>
      <x:c r="EV42" s="1299"/>
      <x:c r="EW42" s="1299"/>
      <x:c r="EX42" s="1299"/>
      <x:c r="EY42" s="1299"/>
      <x:c r="EZ42" s="1299"/>
      <x:c r="FA42" s="1299"/>
      <x:c r="FB42" s="1299"/>
      <x:c r="FC42" s="1299"/>
      <x:c r="FD42" s="1299"/>
      <x:c r="FE42" s="1299"/>
      <x:c r="FF42" s="1299"/>
      <x:c r="FG42" s="1299"/>
      <x:c r="FH42" s="1299"/>
      <x:c r="FI42" s="1299"/>
      <x:c r="FJ42" s="1299"/>
      <x:c r="FK42" s="1299"/>
      <x:c r="FL42" s="1299"/>
      <x:c r="FM42" s="1299"/>
      <x:c r="FN42" s="1299"/>
      <x:c r="FO42" s="1299"/>
      <x:c r="FP42" s="1299"/>
      <x:c r="FQ42" s="1299"/>
      <x:c r="FR42" s="1299"/>
      <x:c r="FS42" s="1299"/>
      <x:c r="FT42" s="1299"/>
      <x:c r="FU42" s="1299"/>
      <x:c r="FV42" s="1299"/>
      <x:c r="FW42" s="1299"/>
      <x:c r="FX42" s="1299"/>
      <x:c r="FY42" s="1299"/>
      <x:c r="FZ42" s="1299"/>
      <x:c r="GA42" s="1299"/>
      <x:c r="GB42" s="1299"/>
      <x:c r="GC42" s="1299"/>
      <x:c r="GD42" s="1299"/>
      <x:c r="GE42" s="1299"/>
      <x:c r="GF42" s="1299"/>
      <x:c r="GG42" s="1299"/>
      <x:c r="GH42" s="1299"/>
      <x:c r="GI42" s="1299"/>
      <x:c r="GJ42" s="1299"/>
      <x:c r="GK42" s="1299"/>
      <x:c r="GL42" s="1299"/>
      <x:c r="GM42" s="1299"/>
      <x:c r="GN42" s="1299"/>
      <x:c r="GO42" s="1299"/>
      <x:c r="GP42" s="1299"/>
      <x:c r="GQ42" s="1299"/>
      <x:c r="GR42" s="1299"/>
      <x:c r="GS42" s="1299"/>
      <x:c r="GT42" s="1299"/>
      <x:c r="GU42" s="1299"/>
      <x:c r="GV42" s="1299"/>
      <x:c r="GW42" s="1299"/>
      <x:c r="GX42" s="1299"/>
      <x:c r="GY42" s="1299"/>
      <x:c r="GZ42" s="1299"/>
      <x:c r="HA42" s="1299"/>
      <x:c r="HB42" s="1299"/>
      <x:c r="HC42" s="1299"/>
      <x:c r="HD42" s="1299"/>
      <x:c r="HE42" s="1299"/>
      <x:c r="HF42" s="1299"/>
      <x:c r="HG42" s="1299"/>
      <x:c r="HH42" s="1299"/>
      <x:c r="HI42" s="1299"/>
      <x:c r="HJ42" s="1299"/>
      <x:c r="HK42" s="1299"/>
      <x:c r="HL42" s="1299"/>
      <x:c r="HM42" s="1299"/>
      <x:c r="HN42" s="1299"/>
      <x:c r="HO42" s="1299"/>
      <x:c r="HP42" s="1299"/>
      <x:c r="HQ42" s="1299"/>
      <x:c r="HR42" s="1299"/>
      <x:c r="HS42" s="1299"/>
      <x:c r="HT42" s="1299"/>
      <x:c r="HU42" s="1299"/>
      <x:c r="HV42" s="1299"/>
      <x:c r="HW42" s="1299"/>
      <x:c r="HX42" s="1299"/>
      <x:c r="HY42" s="1299"/>
      <x:c r="HZ42" s="1299"/>
      <x:c r="IA42" s="1299"/>
      <x:c r="IB42" s="1299"/>
      <x:c r="IC42" s="1299"/>
      <x:c r="ID42" s="1299"/>
      <x:c r="IE42" s="1299"/>
      <x:c r="IF42" s="1299"/>
      <x:c r="IG42" s="1299"/>
      <x:c r="IH42" s="1299"/>
      <x:c r="II42" s="1299"/>
      <x:c r="IJ42" s="1299"/>
      <x:c r="IK42" s="1299"/>
      <x:c r="IL42" s="1299"/>
      <x:c r="IM42" s="1299"/>
      <x:c r="IN42" s="1299"/>
      <x:c r="IO42" s="1299"/>
      <x:c r="IP42" s="1299"/>
      <x:c r="IQ42" s="1299"/>
      <x:c r="IR42" s="1299"/>
      <x:c r="IS42" s="1299"/>
      <x:c r="IT42" s="1299"/>
      <x:c r="IU42" s="1299"/>
      <x:c r="IV42" s="1299"/>
    </x:row>
    <x:row r="43" ht="15">
      <x:c r="A43" s="1304"/>
      <x:c r="B43" s="1304"/>
      <x:c r="C43" s="1304"/>
      <x:c r="D43" s="1304"/>
      <x:c r="E43" s="1304"/>
      <x:c r="F43" s="1304"/>
      <x:c r="G43" s="1304"/>
      <x:c r="H43" s="1304"/>
      <x:c r="I43" s="1304"/>
      <x:c r="J43" s="1299"/>
      <x:c r="K43" s="1299"/>
      <x:c r="L43" s="1299"/>
      <x:c r="M43" s="1299"/>
      <x:c r="N43" s="1299"/>
      <x:c r="O43" s="2135"/>
      <x:c r="P43" s="2116"/>
      <x:c r="Q43" s="149"/>
      <x:c r="R43" s="149"/>
      <x:c r="S43" s="149"/>
      <x:c r="T43" s="149"/>
      <x:c r="U43" s="149"/>
      <x:c r="V43" s="149"/>
      <x:c r="W43" s="149"/>
      <x:c r="X43" s="149"/>
      <x:c r="Y43" s="149"/>
      <x:c r="Z43" s="149"/>
      <x:c r="AA43" s="149"/>
      <x:c r="AB43" s="149"/>
      <x:c r="AC43" s="149"/>
      <x:c r="AD43" s="149"/>
      <x:c r="AE43" s="149"/>
      <x:c r="AF43" s="149"/>
      <x:c r="AG43" s="149"/>
      <x:c r="AH43" s="149"/>
      <x:c r="AI43" s="149"/>
      <x:c r="AJ43" s="149"/>
      <x:c r="AK43" s="149"/>
      <x:c r="AL43" s="149"/>
      <x:c r="AM43" s="149"/>
      <x:c r="AN43" s="149"/>
      <x:c r="AO43" s="149"/>
      <x:c r="AP43" s="149"/>
      <x:c r="AQ43" s="149"/>
      <x:c r="AR43" s="149"/>
      <x:c r="AS43" s="149"/>
      <x:c r="AT43" s="149"/>
      <x:c r="AU43" s="149"/>
      <x:c r="AV43" s="149"/>
      <x:c r="AW43" s="149"/>
      <x:c r="AX43" s="149"/>
      <x:c r="AY43" s="149"/>
      <x:c r="AZ43" s="149"/>
      <x:c r="BA43" s="149"/>
      <x:c r="BB43" s="149"/>
      <x:c r="BC43" s="149"/>
      <x:c r="BD43" s="149"/>
      <x:c r="BE43" s="149"/>
      <x:c r="BF43" s="149"/>
      <x:c r="BG43" s="149"/>
      <x:c r="BH43" s="149"/>
      <x:c r="BI43" s="149"/>
      <x:c r="BJ43" s="149"/>
      <x:c r="BK43" s="149"/>
      <x:c r="BL43" s="149"/>
      <x:c r="BM43" s="149"/>
      <x:c r="BN43" s="149"/>
      <x:c r="BO43" s="149"/>
      <x:c r="BP43" s="149"/>
      <x:c r="BQ43" s="149"/>
      <x:c r="BR43" s="149"/>
      <x:c r="BS43" s="149"/>
      <x:c r="BT43" s="149"/>
      <x:c r="BU43" s="149"/>
      <x:c r="BV43" s="149"/>
      <x:c r="BW43" s="149"/>
      <x:c r="BX43" s="149"/>
      <x:c r="BY43" s="149"/>
      <x:c r="BZ43" s="149"/>
      <x:c r="CA43" s="149"/>
      <x:c r="CB43" s="149"/>
      <x:c r="CC43" s="149"/>
      <x:c r="CD43" s="149"/>
      <x:c r="CE43" s="149"/>
      <x:c r="CF43" s="149"/>
      <x:c r="CG43" s="149"/>
      <x:c r="CH43" s="149"/>
      <x:c r="CI43" s="149"/>
      <x:c r="CJ43" s="149"/>
      <x:c r="CK43" s="149"/>
      <x:c r="CL43" s="149"/>
      <x:c r="CM43" s="149"/>
      <x:c r="CN43" s="149"/>
      <x:c r="CO43" s="149"/>
      <x:c r="CP43" s="149"/>
      <x:c r="CQ43" s="149"/>
      <x:c r="CR43" s="149"/>
      <x:c r="CS43" s="1313"/>
      <x:c r="CT43" s="1313"/>
      <x:c r="CU43" s="1313"/>
      <x:c r="CV43" s="1313"/>
      <x:c r="CW43" s="1313"/>
      <x:c r="CX43" s="1313"/>
      <x:c r="CY43" s="1313"/>
      <x:c r="CZ43" s="1313"/>
      <x:c r="DA43" s="1313"/>
      <x:c r="DB43" s="1313"/>
      <x:c r="DC43" s="1313"/>
      <x:c r="DD43" s="1313"/>
      <x:c r="DE43" s="1313"/>
      <x:c r="DF43" s="329"/>
      <x:c r="DG43" s="1299"/>
      <x:c r="DH43" s="1299"/>
      <x:c r="DI43" s="1299"/>
      <x:c r="DJ43" s="1299"/>
      <x:c r="DK43" s="1299"/>
      <x:c r="DL43" s="1299"/>
      <x:c r="DM43" s="1299"/>
      <x:c r="DN43" s="1299"/>
      <x:c r="DO43" s="1299"/>
      <x:c r="DP43" s="1299"/>
      <x:c r="DQ43" s="1299"/>
      <x:c r="DR43" s="1299"/>
      <x:c r="DS43" s="1299"/>
      <x:c r="DT43" s="1299"/>
      <x:c r="DU43" s="1299"/>
      <x:c r="DV43" s="1299"/>
      <x:c r="DW43" s="1299"/>
      <x:c r="DX43" s="1299"/>
      <x:c r="DY43" s="1299"/>
      <x:c r="DZ43" s="1299"/>
      <x:c r="EA43" s="1299"/>
      <x:c r="EB43" s="1299"/>
      <x:c r="EC43" s="1299"/>
      <x:c r="ED43" s="1299"/>
      <x:c r="EE43" s="1299"/>
      <x:c r="EF43" s="1299"/>
      <x:c r="EG43" s="1299"/>
      <x:c r="EH43" s="1299"/>
      <x:c r="EI43" s="1299"/>
      <x:c r="EJ43" s="1299"/>
      <x:c r="EK43" s="1299"/>
      <x:c r="EL43" s="1299"/>
      <x:c r="EM43" s="1299"/>
      <x:c r="EN43" s="1299"/>
      <x:c r="EO43" s="1299"/>
      <x:c r="EP43" s="1299"/>
      <x:c r="EQ43" s="1299"/>
      <x:c r="ER43" s="1299"/>
      <x:c r="ES43" s="1299"/>
      <x:c r="ET43" s="1299"/>
      <x:c r="EU43" s="1299"/>
      <x:c r="EV43" s="1299"/>
      <x:c r="EW43" s="1299"/>
      <x:c r="EX43" s="1299"/>
      <x:c r="EY43" s="1299"/>
      <x:c r="EZ43" s="1299"/>
      <x:c r="FA43" s="1299"/>
      <x:c r="FB43" s="1299"/>
      <x:c r="FC43" s="1299"/>
      <x:c r="FD43" s="1299"/>
      <x:c r="FE43" s="1299"/>
      <x:c r="FF43" s="1299"/>
      <x:c r="FG43" s="1299"/>
      <x:c r="FH43" s="1299"/>
      <x:c r="FI43" s="1299"/>
      <x:c r="FJ43" s="1299"/>
      <x:c r="FK43" s="1299"/>
      <x:c r="FL43" s="1299"/>
      <x:c r="FM43" s="1299"/>
      <x:c r="FN43" s="1299"/>
      <x:c r="FO43" s="1299"/>
      <x:c r="FP43" s="1299"/>
      <x:c r="FQ43" s="1299"/>
      <x:c r="FR43" s="1299"/>
      <x:c r="FS43" s="1299"/>
      <x:c r="FT43" s="1299"/>
      <x:c r="FU43" s="1299"/>
      <x:c r="FV43" s="1299"/>
      <x:c r="FW43" s="1299"/>
      <x:c r="FX43" s="1299"/>
      <x:c r="FY43" s="1299"/>
      <x:c r="FZ43" s="1299"/>
      <x:c r="GA43" s="1299"/>
      <x:c r="GB43" s="1299"/>
      <x:c r="GC43" s="1299"/>
      <x:c r="GD43" s="1299"/>
      <x:c r="GE43" s="1299"/>
      <x:c r="GF43" s="1299"/>
      <x:c r="GG43" s="1299"/>
      <x:c r="GH43" s="1299"/>
      <x:c r="GI43" s="1299"/>
      <x:c r="GJ43" s="1299"/>
      <x:c r="GK43" s="1299"/>
      <x:c r="GL43" s="1299"/>
      <x:c r="GM43" s="1299"/>
      <x:c r="GN43" s="1299"/>
      <x:c r="GO43" s="1299"/>
      <x:c r="GP43" s="1299"/>
      <x:c r="GQ43" s="1299"/>
      <x:c r="GR43" s="1299"/>
      <x:c r="GS43" s="1299"/>
      <x:c r="GT43" s="1299"/>
      <x:c r="GU43" s="1299"/>
      <x:c r="GV43" s="1299"/>
      <x:c r="GW43" s="1299"/>
      <x:c r="GX43" s="1299"/>
      <x:c r="GY43" s="1299"/>
      <x:c r="GZ43" s="1299"/>
      <x:c r="HA43" s="1299"/>
      <x:c r="HB43" s="1299"/>
      <x:c r="HC43" s="1299"/>
      <x:c r="HD43" s="1299"/>
      <x:c r="HE43" s="1299"/>
      <x:c r="HF43" s="1299"/>
      <x:c r="HG43" s="1299"/>
      <x:c r="HH43" s="1299"/>
      <x:c r="HI43" s="1299"/>
      <x:c r="HJ43" s="1299"/>
      <x:c r="HK43" s="1299"/>
      <x:c r="HL43" s="1299"/>
      <x:c r="HM43" s="1299"/>
      <x:c r="HN43" s="1299"/>
      <x:c r="HO43" s="1299"/>
      <x:c r="HP43" s="1299"/>
      <x:c r="HQ43" s="1299"/>
      <x:c r="HR43" s="1299"/>
      <x:c r="HS43" s="1299"/>
      <x:c r="HT43" s="1299"/>
      <x:c r="HU43" s="1299"/>
      <x:c r="HV43" s="1299"/>
      <x:c r="HW43" s="1299"/>
      <x:c r="HX43" s="1299"/>
      <x:c r="HY43" s="1299"/>
      <x:c r="HZ43" s="1299"/>
      <x:c r="IA43" s="1299"/>
      <x:c r="IB43" s="1299"/>
      <x:c r="IC43" s="1299"/>
      <x:c r="ID43" s="1299"/>
      <x:c r="IE43" s="1299"/>
      <x:c r="IF43" s="1299"/>
      <x:c r="IG43" s="1299"/>
      <x:c r="IH43" s="1299"/>
      <x:c r="II43" s="1299"/>
      <x:c r="IJ43" s="1299"/>
      <x:c r="IK43" s="1299"/>
      <x:c r="IL43" s="1299"/>
      <x:c r="IM43" s="1299"/>
      <x:c r="IN43" s="1299"/>
      <x:c r="IO43" s="1299"/>
      <x:c r="IP43" s="1299"/>
      <x:c r="IQ43" s="1299"/>
      <x:c r="IR43" s="1299"/>
      <x:c r="IS43" s="1299"/>
      <x:c r="IT43" s="1299"/>
      <x:c r="IU43" s="1299"/>
      <x:c r="IV43" s="1299"/>
    </x:row>
    <x:row r="44" ht="23.25">
      <x:c r="A44" s="1304"/>
      <x:c r="B44" s="1304"/>
      <x:c r="C44" s="1304"/>
      <x:c r="D44" s="1304"/>
      <x:c r="E44" s="1304"/>
      <x:c r="F44" s="1304"/>
      <x:c r="G44" s="1304"/>
      <x:c r="H44" s="1304"/>
      <x:c r="I44" s="1304"/>
      <x:c r="J44" s="1299"/>
      <x:c r="K44" s="1299"/>
      <x:c r="L44" s="2408" t="n">
        <x:v>15.555555555555555</x:v>
      </x:c>
      <x:c r="M44" s="2409" t="n">
        <x:v>0.024691358024691357</x:v>
      </x:c>
      <x:c r="N44" s="2410" t="n">
        <x:v>60.0068748977356</x:v>
      </x:c>
      <x:c r="O44" s="2135"/>
      <x:c r="P44" s="2116"/>
      <x:c r="Q44" s="149"/>
      <x:c r="R44" s="149"/>
      <x:c r="S44" s="149"/>
      <x:c r="T44" s="149"/>
      <x:c r="U44" s="149"/>
      <x:c r="V44" s="149"/>
      <x:c r="W44" s="149"/>
      <x:c r="X44" s="149"/>
      <x:c r="Y44" s="149"/>
      <x:c r="Z44" s="149"/>
      <x:c r="AA44" s="149"/>
      <x:c r="AB44" s="149"/>
      <x:c r="AC44" s="149"/>
      <x:c r="AD44" s="149"/>
      <x:c r="AE44" s="149"/>
      <x:c r="AF44" s="149"/>
      <x:c r="AG44" s="149"/>
      <x:c r="AH44" s="149"/>
      <x:c r="AI44" s="149"/>
      <x:c r="AJ44" s="149"/>
      <x:c r="AK44" s="149"/>
      <x:c r="AL44" s="149"/>
      <x:c r="AM44" s="149"/>
      <x:c r="AN44" s="149"/>
      <x:c r="AO44" s="149"/>
      <x:c r="AP44" s="149"/>
      <x:c r="AQ44" s="149"/>
      <x:c r="AR44" s="149"/>
      <x:c r="AS44" s="149"/>
      <x:c r="AT44" s="149"/>
      <x:c r="AU44" s="149"/>
      <x:c r="AV44" s="149"/>
      <x:c r="AW44" s="149"/>
      <x:c r="AX44" s="149"/>
      <x:c r="AY44" s="149"/>
      <x:c r="AZ44" s="149"/>
      <x:c r="BA44" s="149"/>
      <x:c r="BB44" s="149"/>
      <x:c r="BC44" s="149"/>
      <x:c r="BD44" s="149"/>
      <x:c r="BE44" s="149"/>
      <x:c r="BF44" s="149"/>
      <x:c r="BG44" s="149"/>
      <x:c r="BH44" s="149"/>
      <x:c r="BI44" s="149"/>
      <x:c r="BJ44" s="149"/>
      <x:c r="BK44" s="149"/>
      <x:c r="BL44" s="149"/>
      <x:c r="BM44" s="149"/>
      <x:c r="BN44" s="149"/>
      <x:c r="BO44" s="149"/>
      <x:c r="BP44" s="149"/>
      <x:c r="BQ44" s="149"/>
      <x:c r="BR44" s="149"/>
      <x:c r="BS44" s="149"/>
      <x:c r="BT44" s="149"/>
      <x:c r="BU44" s="149"/>
      <x:c r="BV44" s="149"/>
      <x:c r="BW44" s="149"/>
      <x:c r="BX44" s="149"/>
      <x:c r="BY44" s="149"/>
      <x:c r="BZ44" s="149"/>
      <x:c r="CA44" s="149"/>
      <x:c r="CB44" s="149"/>
      <x:c r="CC44" s="149"/>
      <x:c r="CD44" s="149"/>
      <x:c r="CE44" s="149"/>
      <x:c r="CF44" s="149"/>
      <x:c r="CG44" s="149"/>
      <x:c r="CH44" s="149"/>
      <x:c r="CI44" s="149"/>
      <x:c r="CJ44" s="149"/>
      <x:c r="CK44" s="149"/>
      <x:c r="CL44" s="149"/>
      <x:c r="CM44" s="149"/>
      <x:c r="CN44" s="149"/>
      <x:c r="CO44" s="149"/>
      <x:c r="CP44" s="149"/>
      <x:c r="CQ44" s="149"/>
      <x:c r="CR44" s="149"/>
      <x:c r="CS44" s="1313"/>
      <x:c r="CT44" s="1313"/>
      <x:c r="CU44" s="1313"/>
      <x:c r="CV44" s="1313"/>
      <x:c r="CW44" s="1313"/>
      <x:c r="CX44" s="1313"/>
      <x:c r="CY44" s="1313"/>
      <x:c r="CZ44" s="1313"/>
      <x:c r="DA44" s="1313"/>
      <x:c r="DB44" s="1313"/>
      <x:c r="DC44" s="1313"/>
      <x:c r="DD44" s="1313"/>
      <x:c r="DE44" s="1313"/>
      <x:c r="DF44" s="329"/>
      <x:c r="DG44" s="1299"/>
      <x:c r="DH44" s="1299"/>
      <x:c r="DI44" s="1299"/>
      <x:c r="DJ44" s="1299"/>
      <x:c r="DK44" s="1299"/>
      <x:c r="DL44" s="1299"/>
      <x:c r="DM44" s="1299"/>
      <x:c r="DN44" s="1299"/>
      <x:c r="DO44" s="1299"/>
      <x:c r="DP44" s="1299"/>
      <x:c r="DQ44" s="1299"/>
      <x:c r="DR44" s="1299"/>
      <x:c r="DS44" s="1299"/>
      <x:c r="DT44" s="1299"/>
      <x:c r="DU44" s="1299"/>
      <x:c r="DV44" s="1299"/>
      <x:c r="DW44" s="1299"/>
      <x:c r="DX44" s="1299"/>
      <x:c r="DY44" s="1299"/>
      <x:c r="DZ44" s="1299"/>
      <x:c r="EA44" s="1299"/>
      <x:c r="EB44" s="1299"/>
      <x:c r="EC44" s="1299"/>
      <x:c r="ED44" s="1299"/>
      <x:c r="EE44" s="1299"/>
      <x:c r="EF44" s="1299"/>
      <x:c r="EG44" s="1299"/>
      <x:c r="EH44" s="1299"/>
      <x:c r="EI44" s="1299"/>
      <x:c r="EJ44" s="1299"/>
      <x:c r="EK44" s="1299"/>
      <x:c r="EL44" s="1299"/>
      <x:c r="EM44" s="1299"/>
      <x:c r="EN44" s="1299"/>
      <x:c r="EO44" s="1299"/>
      <x:c r="EP44" s="1299"/>
      <x:c r="EQ44" s="1299"/>
      <x:c r="ER44" s="1299"/>
      <x:c r="ES44" s="1299"/>
      <x:c r="ET44" s="1299"/>
      <x:c r="EU44" s="1299"/>
      <x:c r="EV44" s="1299"/>
      <x:c r="EW44" s="1299"/>
      <x:c r="EX44" s="1299"/>
      <x:c r="EY44" s="1299"/>
      <x:c r="EZ44" s="1299"/>
      <x:c r="FA44" s="1299"/>
      <x:c r="FB44" s="1299"/>
      <x:c r="FC44" s="1299"/>
      <x:c r="FD44" s="1299"/>
      <x:c r="FE44" s="1299"/>
      <x:c r="FF44" s="1299"/>
      <x:c r="FG44" s="1299"/>
      <x:c r="FH44" s="1299"/>
      <x:c r="FI44" s="1299"/>
      <x:c r="FJ44" s="1299"/>
      <x:c r="FK44" s="1299"/>
      <x:c r="FL44" s="1299"/>
      <x:c r="FM44" s="1299"/>
      <x:c r="FN44" s="1299"/>
      <x:c r="FO44" s="1299"/>
      <x:c r="FP44" s="1299"/>
      <x:c r="FQ44" s="1299"/>
      <x:c r="FR44" s="1299"/>
      <x:c r="FS44" s="1299"/>
      <x:c r="FT44" s="1299"/>
      <x:c r="FU44" s="1299"/>
      <x:c r="FV44" s="1299"/>
      <x:c r="FW44" s="1299"/>
      <x:c r="FX44" s="1299"/>
      <x:c r="FY44" s="1299"/>
      <x:c r="FZ44" s="1299"/>
      <x:c r="GA44" s="1299"/>
      <x:c r="GB44" s="1299"/>
      <x:c r="GC44" s="1299"/>
      <x:c r="GD44" s="1299"/>
      <x:c r="GE44" s="1299"/>
      <x:c r="GF44" s="1299"/>
      <x:c r="GG44" s="1299"/>
      <x:c r="GH44" s="1299"/>
      <x:c r="GI44" s="1299"/>
      <x:c r="GJ44" s="1299"/>
      <x:c r="GK44" s="1299"/>
      <x:c r="GL44" s="1299"/>
      <x:c r="GM44" s="1299"/>
      <x:c r="GN44" s="1299"/>
      <x:c r="GO44" s="1299"/>
      <x:c r="GP44" s="1299"/>
      <x:c r="GQ44" s="1299"/>
      <x:c r="GR44" s="1299"/>
      <x:c r="GS44" s="1299"/>
      <x:c r="GT44" s="1299"/>
      <x:c r="GU44" s="1299"/>
      <x:c r="GV44" s="1299"/>
      <x:c r="GW44" s="1299"/>
      <x:c r="GX44" s="1299"/>
      <x:c r="GY44" s="1299"/>
      <x:c r="GZ44" s="1299"/>
      <x:c r="HA44" s="1299"/>
      <x:c r="HB44" s="1299"/>
      <x:c r="HC44" s="1299"/>
      <x:c r="HD44" s="1299"/>
      <x:c r="HE44" s="1299"/>
      <x:c r="HF44" s="1299"/>
      <x:c r="HG44" s="1299"/>
      <x:c r="HH44" s="1299"/>
      <x:c r="HI44" s="1299"/>
      <x:c r="HJ44" s="1299"/>
      <x:c r="HK44" s="1299"/>
      <x:c r="HL44" s="1299"/>
      <x:c r="HM44" s="1299"/>
      <x:c r="HN44" s="1299"/>
      <x:c r="HO44" s="1299"/>
      <x:c r="HP44" s="1299"/>
      <x:c r="HQ44" s="1299"/>
      <x:c r="HR44" s="1299"/>
      <x:c r="HS44" s="1299"/>
      <x:c r="HT44" s="1299"/>
      <x:c r="HU44" s="1299"/>
      <x:c r="HV44" s="1299"/>
      <x:c r="HW44" s="1299"/>
      <x:c r="HX44" s="1299"/>
      <x:c r="HY44" s="1299"/>
      <x:c r="HZ44" s="1299"/>
      <x:c r="IA44" s="1299"/>
      <x:c r="IB44" s="1299"/>
      <x:c r="IC44" s="1299"/>
      <x:c r="ID44" s="1299"/>
      <x:c r="IE44" s="1299"/>
      <x:c r="IF44" s="1299"/>
      <x:c r="IG44" s="1299"/>
      <x:c r="IH44" s="1299"/>
      <x:c r="II44" s="1299"/>
      <x:c r="IJ44" s="1299"/>
      <x:c r="IK44" s="1299"/>
      <x:c r="IL44" s="1299"/>
      <x:c r="IM44" s="1299"/>
      <x:c r="IN44" s="1299"/>
      <x:c r="IO44" s="1299"/>
      <x:c r="IP44" s="1299"/>
      <x:c r="IQ44" s="1299"/>
      <x:c r="IR44" s="1299"/>
      <x:c r="IS44" s="1299"/>
      <x:c r="IT44" s="1299"/>
      <x:c r="IU44" s="1299"/>
      <x:c r="IV44" s="1299"/>
    </x:row>
    <x:row r="45" ht="14.25" hidden="1" customHeight="1">
      <x:c r="A45" s="1304"/>
      <x:c r="B45" s="1304"/>
      <x:c r="C45" s="1304"/>
      <x:c r="D45" s="1304"/>
      <x:c r="E45" s="1304"/>
      <x:c r="F45" s="1304"/>
      <x:c r="G45" s="1304"/>
      <x:c r="H45" s="1304"/>
      <x:c r="I45" s="1304"/>
      <x:c r="J45" s="1299"/>
      <x:c r="K45" s="1299"/>
      <x:c r="L45" s="1299"/>
      <x:c r="M45" s="1299"/>
      <x:c r="N45" s="1299"/>
      <x:c r="O45" s="2137"/>
      <x:c r="P45" s="2136"/>
      <x:c r="Q45" s="149"/>
      <x:c r="R45" s="149"/>
      <x:c r="S45" s="149"/>
      <x:c r="T45" s="149"/>
      <x:c r="U45" s="149"/>
      <x:c r="V45" s="149"/>
      <x:c r="W45" s="149"/>
      <x:c r="X45" s="149"/>
      <x:c r="Y45" s="149"/>
      <x:c r="Z45" s="149"/>
      <x:c r="AA45" s="149"/>
      <x:c r="AB45" s="149"/>
      <x:c r="AC45" s="149"/>
      <x:c r="AD45" s="149"/>
      <x:c r="AE45" s="149"/>
      <x:c r="AF45" s="149"/>
      <x:c r="AG45" s="149"/>
      <x:c r="AH45" s="149"/>
      <x:c r="AI45" s="149"/>
      <x:c r="AJ45" s="149"/>
      <x:c r="AK45" s="149"/>
      <x:c r="AL45" s="149"/>
      <x:c r="AM45" s="149"/>
      <x:c r="AN45" s="149"/>
      <x:c r="AO45" s="149"/>
      <x:c r="AP45" s="149"/>
      <x:c r="AQ45" s="149"/>
      <x:c r="AR45" s="149"/>
      <x:c r="AS45" s="149"/>
      <x:c r="AT45" s="149"/>
      <x:c r="AU45" s="149"/>
      <x:c r="AV45" s="149"/>
      <x:c r="AW45" s="149"/>
      <x:c r="AX45" s="149"/>
      <x:c r="AY45" s="149"/>
      <x:c r="AZ45" s="149"/>
      <x:c r="BA45" s="149"/>
      <x:c r="BB45" s="149"/>
      <x:c r="BC45" s="149"/>
      <x:c r="BD45" s="149"/>
      <x:c r="BE45" s="149"/>
      <x:c r="BF45" s="149"/>
      <x:c r="BG45" s="149"/>
      <x:c r="BH45" s="149"/>
      <x:c r="BI45" s="149"/>
      <x:c r="BJ45" s="149"/>
      <x:c r="BK45" s="149"/>
      <x:c r="BL45" s="149"/>
      <x:c r="BM45" s="149"/>
      <x:c r="BN45" s="149"/>
      <x:c r="BO45" s="149"/>
      <x:c r="BP45" s="149"/>
      <x:c r="BQ45" s="149"/>
      <x:c r="BR45" s="149"/>
      <x:c r="BS45" s="149"/>
      <x:c r="BT45" s="149"/>
      <x:c r="BU45" s="149"/>
      <x:c r="BV45" s="149"/>
      <x:c r="BW45" s="149"/>
      <x:c r="BX45" s="149"/>
      <x:c r="BY45" s="149"/>
      <x:c r="BZ45" s="149"/>
      <x:c r="CA45" s="149"/>
      <x:c r="CB45" s="149"/>
      <x:c r="CC45" s="149"/>
      <x:c r="CD45" s="149"/>
      <x:c r="CE45" s="149"/>
      <x:c r="CF45" s="149"/>
      <x:c r="CG45" s="149"/>
      <x:c r="CH45" s="149"/>
      <x:c r="CI45" s="149"/>
      <x:c r="CJ45" s="149"/>
      <x:c r="CK45" s="149"/>
      <x:c r="CL45" s="149"/>
      <x:c r="CM45" s="149"/>
      <x:c r="CN45" s="149"/>
      <x:c r="CO45" s="149"/>
      <x:c r="CP45" s="149"/>
      <x:c r="CQ45" s="149"/>
      <x:c r="CR45" s="149"/>
      <x:c r="CS45" s="1313"/>
      <x:c r="CT45" s="1313"/>
      <x:c r="CU45" s="1313"/>
      <x:c r="CV45" s="1313"/>
      <x:c r="CW45" s="1313"/>
      <x:c r="CX45" s="1313"/>
      <x:c r="CY45" s="1313"/>
      <x:c r="CZ45" s="1313"/>
      <x:c r="DA45" s="1313"/>
      <x:c r="DB45" s="1313"/>
      <x:c r="DC45" s="1313"/>
      <x:c r="DD45" s="1313"/>
      <x:c r="DE45" s="1313"/>
      <x:c r="DF45" s="329"/>
      <x:c r="DG45" s="1299"/>
      <x:c r="DH45" s="1299"/>
      <x:c r="DI45" s="1299"/>
      <x:c r="DJ45" s="1299"/>
      <x:c r="DK45" s="1299"/>
      <x:c r="DL45" s="1299"/>
      <x:c r="DM45" s="1299"/>
      <x:c r="DN45" s="1299"/>
      <x:c r="DO45" s="1299"/>
      <x:c r="DP45" s="1299"/>
      <x:c r="DQ45" s="1299"/>
      <x:c r="DR45" s="1299"/>
      <x:c r="DS45" s="1299"/>
      <x:c r="DT45" s="1299"/>
      <x:c r="DU45" s="1299"/>
      <x:c r="DV45" s="1299"/>
      <x:c r="DW45" s="1299"/>
      <x:c r="DX45" s="1299"/>
      <x:c r="DY45" s="1299"/>
      <x:c r="DZ45" s="1299"/>
      <x:c r="EA45" s="1299"/>
      <x:c r="EB45" s="1299"/>
      <x:c r="EC45" s="1299"/>
      <x:c r="ED45" s="1299"/>
      <x:c r="EE45" s="1299"/>
      <x:c r="EF45" s="1299"/>
      <x:c r="EG45" s="1299"/>
      <x:c r="EH45" s="1299"/>
      <x:c r="EI45" s="1299"/>
      <x:c r="EJ45" s="1299"/>
      <x:c r="EK45" s="1299"/>
      <x:c r="EL45" s="1299"/>
      <x:c r="EM45" s="1299"/>
      <x:c r="EN45" s="1299"/>
      <x:c r="EO45" s="1299"/>
      <x:c r="EP45" s="1299"/>
      <x:c r="EQ45" s="1299"/>
      <x:c r="ER45" s="1299"/>
      <x:c r="ES45" s="1299"/>
      <x:c r="ET45" s="1299"/>
      <x:c r="EU45" s="1299"/>
      <x:c r="EV45" s="1299"/>
      <x:c r="EW45" s="1299"/>
      <x:c r="EX45" s="1299"/>
      <x:c r="EY45" s="1299"/>
      <x:c r="EZ45" s="1299"/>
      <x:c r="FA45" s="1299"/>
      <x:c r="FB45" s="1299"/>
      <x:c r="FC45" s="1299"/>
      <x:c r="FD45" s="1299"/>
      <x:c r="FE45" s="1299"/>
      <x:c r="FF45" s="1299"/>
      <x:c r="FG45" s="1299"/>
      <x:c r="FH45" s="1299"/>
      <x:c r="FI45" s="1299"/>
      <x:c r="FJ45" s="1299"/>
      <x:c r="FK45" s="1299"/>
      <x:c r="FL45" s="1299"/>
      <x:c r="FM45" s="1299"/>
      <x:c r="FN45" s="1299"/>
      <x:c r="FO45" s="1299"/>
      <x:c r="FP45" s="1299"/>
      <x:c r="FQ45" s="1299"/>
      <x:c r="FR45" s="1299"/>
      <x:c r="FS45" s="1299"/>
      <x:c r="FT45" s="1299"/>
      <x:c r="FU45" s="1299"/>
      <x:c r="FV45" s="1299"/>
      <x:c r="FW45" s="1299"/>
      <x:c r="FX45" s="1299"/>
      <x:c r="FY45" s="1299"/>
      <x:c r="FZ45" s="1299"/>
      <x:c r="GA45" s="1299"/>
      <x:c r="GB45" s="1299"/>
      <x:c r="GC45" s="1299"/>
      <x:c r="GD45" s="1299"/>
      <x:c r="GE45" s="1299"/>
      <x:c r="GF45" s="1299"/>
      <x:c r="GG45" s="1299"/>
      <x:c r="GH45" s="1299"/>
      <x:c r="GI45" s="1299"/>
      <x:c r="GJ45" s="1299"/>
      <x:c r="GK45" s="1299"/>
      <x:c r="GL45" s="1299"/>
      <x:c r="GM45" s="1299"/>
      <x:c r="GN45" s="1299"/>
      <x:c r="GO45" s="1299"/>
      <x:c r="GP45" s="1299"/>
      <x:c r="GQ45" s="1299"/>
      <x:c r="GR45" s="1299"/>
      <x:c r="GS45" s="1299"/>
      <x:c r="GT45" s="1299"/>
      <x:c r="GU45" s="1299"/>
      <x:c r="GV45" s="1299"/>
      <x:c r="GW45" s="1299"/>
      <x:c r="GX45" s="1299"/>
      <x:c r="GY45" s="1299"/>
      <x:c r="GZ45" s="1299"/>
      <x:c r="HA45" s="1299"/>
      <x:c r="HB45" s="1299"/>
      <x:c r="HC45" s="1299"/>
      <x:c r="HD45" s="1299"/>
      <x:c r="HE45" s="1299"/>
      <x:c r="HF45" s="1299"/>
      <x:c r="HG45" s="1299"/>
      <x:c r="HH45" s="1299"/>
      <x:c r="HI45" s="1299"/>
      <x:c r="HJ45" s="1299"/>
      <x:c r="HK45" s="1299"/>
      <x:c r="HL45" s="1299"/>
      <x:c r="HM45" s="1299"/>
      <x:c r="HN45" s="1299"/>
      <x:c r="HO45" s="1299"/>
      <x:c r="HP45" s="1299"/>
      <x:c r="HQ45" s="1299"/>
      <x:c r="HR45" s="1299"/>
      <x:c r="HS45" s="1299"/>
      <x:c r="HT45" s="1299"/>
      <x:c r="HU45" s="1299"/>
      <x:c r="HV45" s="1299"/>
      <x:c r="HW45" s="1299"/>
      <x:c r="HX45" s="1299"/>
      <x:c r="HY45" s="1299"/>
      <x:c r="HZ45" s="1299"/>
      <x:c r="IA45" s="1299"/>
      <x:c r="IB45" s="1299"/>
      <x:c r="IC45" s="1299"/>
      <x:c r="ID45" s="1299"/>
      <x:c r="IE45" s="1299"/>
      <x:c r="IF45" s="1299"/>
      <x:c r="IG45" s="1299"/>
      <x:c r="IH45" s="1299"/>
      <x:c r="II45" s="1299"/>
      <x:c r="IJ45" s="1299"/>
      <x:c r="IK45" s="1299"/>
      <x:c r="IL45" s="1299"/>
      <x:c r="IM45" s="1299"/>
      <x:c r="IN45" s="1299"/>
      <x:c r="IO45" s="1299"/>
      <x:c r="IP45" s="1299"/>
      <x:c r="IQ45" s="1299"/>
      <x:c r="IR45" s="1299"/>
      <x:c r="IS45" s="1299"/>
      <x:c r="IT45" s="1299"/>
      <x:c r="IU45" s="1299"/>
      <x:c r="IV45" s="1299"/>
    </x:row>
    <x:row r="46" s="1315" customFormat="1" ht="14.25" hidden="1" customHeight="1">
      <x:c r="A46" s="2408"/>
      <x:c r="B46" s="3421" t="str">
        <x:v>TABLA</x:v>
      </x:c>
      <x:c r="C46" s="3421"/>
      <x:c r="D46" s="2411" t="str">
        <x:v>53B</x:v>
      </x:c>
      <x:c r="E46" s="2408" t="n">
        <x:v>2004</x:v>
      </x:c>
      <x:c r="F46" s="2408"/>
      <x:c r="G46" s="3422" t="str">
        <x:v>BASE TEMP</x:v>
      </x:c>
      <x:c r="H46" s="3422"/>
      <x:c r="I46" s="2412" t="n">
        <x:v>15</x:v>
      </x:c>
      <x:c r="J46" s="2413" t="n">
        <x:v>0</x:v>
      </x:c>
      <x:c r="K46" s="2414" t="n">
        <x:v>0</x:v>
      </x:c>
      <x:c r="L46" s="2415" t="n">
        <x:v>15</x:v>
      </x:c>
      <x:c r="M46" s="2409" t="n">
        <x:v>0.023809523809523808</x:v>
      </x:c>
      <x:c r="N46" s="2410" t="n">
        <x:v>59.00662131626912</x:v>
      </x:c>
      <x:c r="O46" s="2137"/>
      <x:c r="P46" s="2136"/>
      <x:c r="Q46" s="149"/>
      <x:c r="R46" s="149"/>
      <x:c r="S46" s="149"/>
      <x:c r="T46" s="149"/>
      <x:c r="U46" s="149"/>
      <x:c r="V46" s="149"/>
      <x:c r="W46" s="149"/>
      <x:c r="X46" s="149"/>
      <x:c r="Y46" s="149"/>
      <x:c r="Z46" s="149"/>
      <x:c r="AA46" s="149"/>
      <x:c r="AB46" s="149"/>
      <x:c r="AC46" s="149"/>
      <x:c r="AD46" s="149"/>
      <x:c r="AE46" s="149"/>
      <x:c r="AF46" s="149"/>
      <x:c r="AG46" s="149"/>
      <x:c r="AH46" s="149"/>
      <x:c r="AI46" s="149"/>
      <x:c r="AJ46" s="149"/>
      <x:c r="AK46" s="149"/>
      <x:c r="AL46" s="149"/>
      <x:c r="AM46" s="149"/>
      <x:c r="AN46" s="149"/>
      <x:c r="AO46" s="149"/>
      <x:c r="AP46" s="149"/>
      <x:c r="AQ46" s="149"/>
      <x:c r="AR46" s="149"/>
      <x:c r="AS46" s="149"/>
      <x:c r="AT46" s="149"/>
      <x:c r="AU46" s="149"/>
      <x:c r="AV46" s="149"/>
      <x:c r="AW46" s="149"/>
      <x:c r="AX46" s="149"/>
      <x:c r="AY46" s="149"/>
      <x:c r="AZ46" s="149"/>
      <x:c r="BA46" s="149"/>
      <x:c r="BB46" s="149"/>
      <x:c r="BC46" s="149"/>
      <x:c r="BD46" s="149"/>
      <x:c r="BE46" s="149"/>
      <x:c r="BF46" s="149"/>
      <x:c r="BG46" s="149"/>
      <x:c r="BH46" s="149"/>
      <x:c r="BI46" s="149"/>
      <x:c r="BJ46" s="149"/>
      <x:c r="BK46" s="149"/>
      <x:c r="BL46" s="149"/>
      <x:c r="BM46" s="149"/>
      <x:c r="BN46" s="149"/>
      <x:c r="BO46" s="149"/>
      <x:c r="BP46" s="149"/>
      <x:c r="BQ46" s="149"/>
      <x:c r="BR46" s="149"/>
      <x:c r="BS46" s="149"/>
      <x:c r="BT46" s="149"/>
      <x:c r="BU46" s="149"/>
      <x:c r="BV46" s="149"/>
      <x:c r="BW46" s="149"/>
      <x:c r="BX46" s="149"/>
      <x:c r="BY46" s="149"/>
      <x:c r="BZ46" s="149"/>
      <x:c r="CA46" s="149"/>
      <x:c r="CB46" s="149"/>
      <x:c r="CC46" s="149"/>
      <x:c r="CD46" s="149"/>
      <x:c r="CE46" s="149"/>
      <x:c r="CF46" s="149"/>
      <x:c r="CG46" s="149"/>
      <x:c r="CH46" s="149"/>
      <x:c r="CI46" s="149"/>
      <x:c r="CJ46" s="149"/>
      <x:c r="CK46" s="149"/>
      <x:c r="CL46" s="149"/>
      <x:c r="CM46" s="149"/>
      <x:c r="CN46" s="149"/>
      <x:c r="CO46" s="149"/>
      <x:c r="CP46" s="149"/>
      <x:c r="CQ46" s="149"/>
      <x:c r="CR46" s="149"/>
      <x:c r="CS46" s="1313"/>
      <x:c r="CT46" s="1313"/>
      <x:c r="CU46" s="1313"/>
      <x:c r="CV46" s="1313"/>
      <x:c r="CW46" s="1313"/>
      <x:c r="CX46" s="1313"/>
      <x:c r="CY46" s="1313"/>
      <x:c r="CZ46" s="1313"/>
      <x:c r="DA46" s="1313"/>
      <x:c r="DB46" s="1313"/>
      <x:c r="DC46" s="1313"/>
      <x:c r="DD46" s="1313"/>
      <x:c r="DE46" s="1313"/>
      <x:c r="DF46" s="329"/>
      <x:c r="DG46" s="1314"/>
      <x:c r="DH46" s="1314"/>
      <x:c r="DI46" s="1314"/>
      <x:c r="DJ46" s="1314"/>
      <x:c r="DK46" s="1314"/>
      <x:c r="DL46" s="1314"/>
      <x:c r="DM46" s="1314"/>
      <x:c r="DN46" s="1314"/>
      <x:c r="DO46" s="1314"/>
      <x:c r="DP46" s="1314"/>
      <x:c r="DQ46" s="1314"/>
      <x:c r="DR46" s="1314"/>
      <x:c r="DS46" s="1314"/>
      <x:c r="DT46" s="1314"/>
      <x:c r="DU46" s="1314"/>
      <x:c r="DV46" s="1314"/>
      <x:c r="DW46" s="1314"/>
      <x:c r="DX46" s="1314"/>
      <x:c r="DY46" s="1314"/>
      <x:c r="DZ46" s="1314"/>
      <x:c r="EA46" s="1314"/>
      <x:c r="EB46" s="1314"/>
      <x:c r="EC46" s="1314"/>
      <x:c r="ED46" s="1314"/>
      <x:c r="EE46" s="1314"/>
      <x:c r="EF46" s="1314"/>
      <x:c r="EG46" s="1314"/>
      <x:c r="EH46" s="1314"/>
      <x:c r="EI46" s="1314"/>
      <x:c r="EJ46" s="1314"/>
      <x:c r="EK46" s="1314"/>
      <x:c r="EL46" s="1314"/>
      <x:c r="EM46" s="1314"/>
      <x:c r="EN46" s="1314"/>
      <x:c r="EO46" s="1314"/>
      <x:c r="EP46" s="1314"/>
      <x:c r="EQ46" s="1314"/>
      <x:c r="ER46" s="1314"/>
      <x:c r="ES46" s="1314"/>
      <x:c r="ET46" s="1314"/>
      <x:c r="EU46" s="1314"/>
      <x:c r="EV46" s="1314"/>
      <x:c r="EW46" s="1314"/>
      <x:c r="EX46" s="1314"/>
      <x:c r="EY46" s="1314"/>
      <x:c r="EZ46" s="1314"/>
      <x:c r="FA46" s="1314"/>
      <x:c r="FB46" s="1314"/>
      <x:c r="FC46" s="1314"/>
      <x:c r="FD46" s="1314"/>
      <x:c r="FE46" s="1314"/>
      <x:c r="FF46" s="1314"/>
      <x:c r="FG46" s="1314"/>
      <x:c r="FH46" s="1314"/>
      <x:c r="FI46" s="1314"/>
      <x:c r="FJ46" s="1314"/>
      <x:c r="FK46" s="1314"/>
      <x:c r="FL46" s="1314"/>
      <x:c r="FM46" s="1314"/>
      <x:c r="FN46" s="1314"/>
      <x:c r="FO46" s="1314"/>
      <x:c r="FP46" s="1314"/>
      <x:c r="FQ46" s="1314"/>
      <x:c r="FR46" s="1314"/>
      <x:c r="FS46" s="1314"/>
      <x:c r="FT46" s="1314"/>
      <x:c r="FU46" s="1314"/>
      <x:c r="FV46" s="1314"/>
      <x:c r="FW46" s="1314"/>
      <x:c r="FX46" s="1314"/>
      <x:c r="FY46" s="1314"/>
      <x:c r="FZ46" s="1314"/>
      <x:c r="GA46" s="1314"/>
      <x:c r="GB46" s="1314"/>
      <x:c r="GC46" s="1314"/>
      <x:c r="GD46" s="1314"/>
      <x:c r="GE46" s="1314"/>
      <x:c r="GF46" s="1314"/>
      <x:c r="GG46" s="1314"/>
      <x:c r="GH46" s="1314"/>
      <x:c r="GI46" s="1314"/>
      <x:c r="GJ46" s="1314"/>
      <x:c r="GK46" s="1314"/>
      <x:c r="GL46" s="1314"/>
      <x:c r="GM46" s="1314"/>
      <x:c r="GN46" s="1314"/>
      <x:c r="GO46" s="1314"/>
      <x:c r="GP46" s="1314"/>
      <x:c r="GQ46" s="1314"/>
      <x:c r="GR46" s="1314"/>
      <x:c r="GS46" s="1314"/>
      <x:c r="GT46" s="1314"/>
      <x:c r="GU46" s="1314"/>
      <x:c r="GV46" s="1314"/>
      <x:c r="GW46" s="1314"/>
      <x:c r="GX46" s="1314"/>
      <x:c r="GY46" s="1314"/>
      <x:c r="GZ46" s="1314"/>
      <x:c r="HA46" s="1314"/>
      <x:c r="HB46" s="1314"/>
      <x:c r="HC46" s="1314"/>
      <x:c r="HD46" s="1314"/>
      <x:c r="HE46" s="1314"/>
      <x:c r="HF46" s="1314"/>
      <x:c r="HG46" s="1314"/>
      <x:c r="HH46" s="1314"/>
      <x:c r="HI46" s="1314"/>
      <x:c r="HJ46" s="1314"/>
      <x:c r="HK46" s="1314"/>
      <x:c r="HL46" s="1314"/>
      <x:c r="HM46" s="1314"/>
      <x:c r="HN46" s="1314"/>
      <x:c r="HO46" s="1314"/>
      <x:c r="HP46" s="1314"/>
      <x:c r="HQ46" s="1314"/>
      <x:c r="HR46" s="1314"/>
      <x:c r="HS46" s="1314"/>
      <x:c r="HT46" s="1314"/>
      <x:c r="HU46" s="1314"/>
      <x:c r="HV46" s="1314"/>
      <x:c r="HW46" s="1314"/>
      <x:c r="HX46" s="1314"/>
      <x:c r="HY46" s="1314"/>
      <x:c r="HZ46" s="1314"/>
      <x:c r="IA46" s="1314"/>
      <x:c r="IB46" s="1314"/>
      <x:c r="IC46" s="1314"/>
      <x:c r="ID46" s="1314"/>
      <x:c r="IE46" s="1314"/>
      <x:c r="IF46" s="1314"/>
      <x:c r="IG46" s="1314"/>
      <x:c r="IH46" s="1314"/>
      <x:c r="II46" s="1314"/>
      <x:c r="IJ46" s="1314"/>
      <x:c r="IK46" s="1314"/>
      <x:c r="IL46" s="1314"/>
      <x:c r="IM46" s="1314"/>
      <x:c r="IN46" s="1314"/>
      <x:c r="IO46" s="1314"/>
      <x:c r="IP46" s="1314"/>
      <x:c r="IQ46" s="1314"/>
      <x:c r="IR46" s="1314"/>
      <x:c r="IS46" s="1314"/>
      <x:c r="IT46" s="1314"/>
      <x:c r="IU46" s="1314"/>
      <x:c r="IV46" s="1314"/>
    </x:row>
    <x:row r="47" ht="23.25" hidden="1" customHeight="1">
      <x:c r="A47" s="2407"/>
      <x:c r="B47" s="3424" t="str">
        <x:v>Density</x:v>
      </x:c>
      <x:c r="C47" s="3424"/>
      <x:c r="D47" s="2416" t="n">
        <x:v>1074.9867984790874</x:v>
      </x:c>
      <x:c r="E47" s="2417" t="str">
        <x:v>TEMP</x:v>
      </x:c>
      <x:c r="F47" s="2418" t="n">
        <x:v>28.1</x:v>
      </x:c>
      <x:c r="G47" s="2419" t="str">
        <x:v>ºC</x:v>
      </x:c>
      <x:c r="H47" s="2420"/>
      <x:c r="I47" s="2420"/>
      <x:c r="J47" s="2421"/>
      <x:c r="K47" s="2421"/>
      <x:c r="L47" s="2421"/>
      <x:c r="M47" s="2421"/>
      <x:c r="N47" s="2421"/>
      <x:c r="O47" s="2137"/>
      <x:c r="P47" s="2139"/>
      <x:c r="Q47" s="149"/>
      <x:c r="R47" s="149"/>
      <x:c r="S47" s="149"/>
      <x:c r="T47" s="149"/>
      <x:c r="U47" s="149"/>
      <x:c r="V47" s="149"/>
      <x:c r="W47" s="149"/>
      <x:c r="X47" s="149"/>
      <x:c r="Y47" s="149"/>
      <x:c r="Z47" s="149"/>
      <x:c r="AA47" s="149"/>
      <x:c r="AB47" s="149"/>
      <x:c r="AC47" s="149"/>
      <x:c r="AD47" s="149"/>
      <x:c r="AE47" s="149"/>
      <x:c r="AF47" s="149"/>
      <x:c r="AG47" s="149"/>
      <x:c r="AH47" s="149"/>
      <x:c r="AI47" s="149"/>
      <x:c r="AJ47" s="149"/>
      <x:c r="AK47" s="149"/>
      <x:c r="AL47" s="149"/>
      <x:c r="AM47" s="149"/>
      <x:c r="AN47" s="149"/>
      <x:c r="AO47" s="149"/>
      <x:c r="AP47" s="149"/>
      <x:c r="AQ47" s="149"/>
      <x:c r="AR47" s="149"/>
      <x:c r="AS47" s="149"/>
      <x:c r="AT47" s="149"/>
      <x:c r="AU47" s="149"/>
      <x:c r="AV47" s="149"/>
      <x:c r="AW47" s="149"/>
      <x:c r="AX47" s="149"/>
      <x:c r="AY47" s="149"/>
      <x:c r="AZ47" s="149"/>
      <x:c r="BA47" s="149"/>
      <x:c r="BB47" s="149"/>
      <x:c r="BC47" s="149"/>
      <x:c r="BD47" s="149"/>
      <x:c r="BE47" s="149"/>
      <x:c r="BF47" s="149"/>
      <x:c r="BG47" s="149"/>
      <x:c r="BH47" s="149"/>
      <x:c r="BI47" s="149"/>
      <x:c r="BJ47" s="149"/>
      <x:c r="BK47" s="149"/>
      <x:c r="BL47" s="149"/>
      <x:c r="BM47" s="149"/>
      <x:c r="BN47" s="149"/>
      <x:c r="BO47" s="149"/>
      <x:c r="BP47" s="149"/>
      <x:c r="BQ47" s="149"/>
      <x:c r="BR47" s="149"/>
      <x:c r="BS47" s="149"/>
      <x:c r="BT47" s="149"/>
      <x:c r="BU47" s="149"/>
      <x:c r="BV47" s="149"/>
      <x:c r="BW47" s="149"/>
      <x:c r="BX47" s="149"/>
      <x:c r="BY47" s="149"/>
      <x:c r="BZ47" s="149"/>
      <x:c r="CA47" s="149"/>
      <x:c r="CB47" s="149"/>
      <x:c r="CC47" s="149"/>
      <x:c r="CD47" s="149"/>
      <x:c r="CE47" s="149"/>
      <x:c r="CF47" s="149"/>
      <x:c r="CG47" s="149"/>
      <x:c r="CH47" s="149"/>
      <x:c r="CI47" s="149"/>
      <x:c r="CJ47" s="149"/>
      <x:c r="CK47" s="149"/>
      <x:c r="CL47" s="149"/>
      <x:c r="CM47" s="149"/>
      <x:c r="CN47" s="149"/>
      <x:c r="CO47" s="149"/>
      <x:c r="CP47" s="149"/>
      <x:c r="CQ47" s="149"/>
      <x:c r="CR47" s="149"/>
      <x:c r="CS47" s="1313"/>
      <x:c r="CT47" s="1313"/>
      <x:c r="CU47" s="1313"/>
      <x:c r="CV47" s="1313"/>
      <x:c r="CW47" s="1313"/>
      <x:c r="CX47" s="1313"/>
      <x:c r="CY47" s="1313"/>
      <x:c r="CZ47" s="1313"/>
      <x:c r="DA47" s="1313"/>
      <x:c r="DB47" s="1313"/>
      <x:c r="DC47" s="1313"/>
      <x:c r="DD47" s="1313"/>
      <x:c r="DE47" s="1313"/>
      <x:c r="DF47" s="329"/>
      <x:c r="DG47" s="2422"/>
      <x:c r="DH47" s="2422"/>
      <x:c r="DI47" s="2422"/>
      <x:c r="DJ47" s="2422"/>
      <x:c r="DK47" s="2422"/>
      <x:c r="DL47" s="2422"/>
      <x:c r="DM47" s="2422"/>
      <x:c r="DN47" s="2422"/>
      <x:c r="DO47" s="2422"/>
      <x:c r="DP47" s="2422"/>
      <x:c r="DQ47" s="2422"/>
      <x:c r="DR47" s="1299"/>
      <x:c r="DS47" s="3425"/>
      <x:c r="DT47" s="3425"/>
      <x:c r="DU47" s="3425"/>
      <x:c r="DV47" s="3425"/>
      <x:c r="DW47" s="3425"/>
      <x:c r="DX47" s="3425"/>
      <x:c r="DY47" s="3425"/>
      <x:c r="DZ47" s="3425"/>
      <x:c r="EA47" s="3425"/>
      <x:c r="EB47" s="3425"/>
      <x:c r="EC47" s="3425"/>
      <x:c r="ED47" s="3425"/>
      <x:c r="EE47" s="3425"/>
      <x:c r="EF47" s="3425"/>
      <x:c r="EG47" s="3425"/>
      <x:c r="EH47" s="3425"/>
      <x:c r="EI47" s="3425"/>
      <x:c r="EJ47" s="3425"/>
      <x:c r="EK47" s="3420"/>
      <x:c r="EL47" s="3420"/>
      <x:c r="EM47" s="3420"/>
      <x:c r="EN47" s="3420"/>
      <x:c r="EO47" s="3420"/>
      <x:c r="EP47" s="3420"/>
      <x:c r="EQ47" s="3420"/>
      <x:c r="ER47" s="3420"/>
      <x:c r="ES47" s="3420"/>
      <x:c r="ET47" s="3420"/>
      <x:c r="EU47" s="3420"/>
      <x:c r="EV47" s="3420"/>
      <x:c r="EW47" s="3420"/>
      <x:c r="EX47" s="3420"/>
      <x:c r="EY47" s="3420"/>
      <x:c r="EZ47" s="3420"/>
      <x:c r="FA47" s="3420"/>
      <x:c r="FB47" s="3420"/>
      <x:c r="FC47" s="3420"/>
      <x:c r="FD47" s="3420"/>
      <x:c r="FE47" s="3420"/>
      <x:c r="FF47" s="3420"/>
      <x:c r="FG47" s="3420"/>
      <x:c r="FH47" s="3420"/>
      <x:c r="FI47" s="3420"/>
      <x:c r="FJ47" s="3420"/>
      <x:c r="FK47" s="3420"/>
      <x:c r="FL47" s="3420"/>
      <x:c r="FM47" s="3420"/>
      <x:c r="FN47" s="3420"/>
      <x:c r="FO47" s="3420"/>
      <x:c r="FP47" s="3420"/>
      <x:c r="FQ47" s="3420"/>
      <x:c r="FR47" s="3420"/>
      <x:c r="FS47" s="3420"/>
      <x:c r="FT47" s="3420"/>
      <x:c r="FU47" s="3420"/>
      <x:c r="FV47" s="3420"/>
      <x:c r="FW47" s="3420"/>
      <x:c r="FX47" s="3420"/>
      <x:c r="FY47" s="3420"/>
      <x:c r="FZ47" s="3420"/>
      <x:c r="GA47" s="1299"/>
      <x:c r="GB47" s="1299"/>
      <x:c r="GC47" s="1299"/>
      <x:c r="GD47" s="1299"/>
      <x:c r="GE47" s="1299"/>
      <x:c r="GF47" s="1299"/>
      <x:c r="GG47" s="1299"/>
      <x:c r="GH47" s="1299"/>
      <x:c r="GI47" s="1299"/>
      <x:c r="GJ47" s="1299"/>
      <x:c r="GK47" s="1299"/>
      <x:c r="GL47" s="1299"/>
      <x:c r="GM47" s="1299"/>
      <x:c r="GN47" s="1299"/>
      <x:c r="GO47" s="1299"/>
      <x:c r="GP47" s="1299"/>
      <x:c r="GQ47" s="1299"/>
      <x:c r="GR47" s="1299"/>
      <x:c r="GS47" s="1299"/>
      <x:c r="GT47" s="1299"/>
      <x:c r="GU47" s="1299"/>
      <x:c r="GV47" s="1299"/>
      <x:c r="GW47" s="1299"/>
      <x:c r="GX47" s="1299"/>
      <x:c r="GY47" s="1299"/>
      <x:c r="GZ47" s="1299"/>
      <x:c r="HA47" s="1299"/>
      <x:c r="HB47" s="1299"/>
      <x:c r="HC47" s="1299"/>
      <x:c r="HD47" s="1299"/>
      <x:c r="HE47" s="1299"/>
      <x:c r="HF47" s="1299"/>
      <x:c r="HG47" s="1299"/>
      <x:c r="HH47" s="1299"/>
      <x:c r="HI47" s="1299"/>
      <x:c r="HJ47" s="1299"/>
      <x:c r="HK47" s="1299"/>
      <x:c r="HL47" s="1299"/>
      <x:c r="HM47" s="1299"/>
      <x:c r="HN47" s="1299"/>
      <x:c r="HO47" s="1299"/>
      <x:c r="HP47" s="1299"/>
      <x:c r="HQ47" s="1299"/>
      <x:c r="HR47" s="1299"/>
      <x:c r="HS47" s="1299"/>
      <x:c r="HT47" s="1299"/>
      <x:c r="HU47" s="1299"/>
      <x:c r="HV47" s="1299"/>
      <x:c r="HW47" s="1299"/>
      <x:c r="HX47" s="1299"/>
      <x:c r="HY47" s="1299"/>
      <x:c r="HZ47" s="1299"/>
      <x:c r="IA47" s="1299"/>
      <x:c r="IB47" s="1299"/>
      <x:c r="IC47" s="1299"/>
      <x:c r="ID47" s="1299"/>
      <x:c r="IE47" s="1299"/>
      <x:c r="IF47" s="1299"/>
      <x:c r="IG47" s="1299"/>
      <x:c r="IH47" s="1299"/>
      <x:c r="II47" s="1299"/>
      <x:c r="IJ47" s="1299"/>
      <x:c r="IK47" s="1299"/>
      <x:c r="IL47" s="1299"/>
      <x:c r="IM47" s="1299"/>
      <x:c r="IN47" s="1299"/>
      <x:c r="IO47" s="1299"/>
      <x:c r="IP47" s="1299"/>
      <x:c r="IQ47" s="1299"/>
      <x:c r="IR47" s="1299"/>
      <x:c r="IS47" s="1299"/>
      <x:c r="IT47" s="1299"/>
      <x:c r="IU47" s="1299"/>
      <x:c r="IV47" s="1299"/>
    </x:row>
    <x:row r="48" ht="14.25" hidden="1" customHeight="1">
      <x:c r="A48" s="2407"/>
      <x:c r="B48" s="3419" t="str">
        <x:v>API TABLE 2004 CAPITULO 11.2</x:v>
      </x:c>
      <x:c r="C48" s="3419"/>
      <x:c r="D48" s="3419"/>
      <x:c r="E48" s="3419"/>
      <x:c r="F48" s="3419"/>
      <x:c r="G48" s="3419"/>
      <x:c r="H48" s="3419"/>
      <x:c r="I48" s="3419"/>
      <x:c r="J48" s="2423" t="str">
        <x:v>DENSITY</x:v>
      </x:c>
      <x:c r="K48" s="2424" t="str">
        <x:v>TEMP º C</x:v>
      </x:c>
      <x:c r="L48" s="2407"/>
      <x:c r="M48" s="2425" t="str">
        <x:v>At</x:v>
      </x:c>
      <x:c r="N48" s="2407"/>
      <x:c r="O48" s="2137"/>
      <x:c r="P48" s="329"/>
      <x:c r="Q48" s="149"/>
      <x:c r="R48" s="149"/>
      <x:c r="S48" s="149"/>
      <x:c r="T48" s="149"/>
      <x:c r="U48" s="149"/>
      <x:c r="V48" s="149"/>
      <x:c r="W48" s="149"/>
      <x:c r="X48" s="149"/>
      <x:c r="Y48" s="149"/>
      <x:c r="Z48" s="149"/>
      <x:c r="AA48" s="149"/>
      <x:c r="AB48" s="149"/>
      <x:c r="AC48" s="149"/>
      <x:c r="AD48" s="149"/>
      <x:c r="AE48" s="149"/>
      <x:c r="AF48" s="149"/>
      <x:c r="AG48" s="149"/>
      <x:c r="AH48" s="149"/>
      <x:c r="AI48" s="149"/>
      <x:c r="AJ48" s="149"/>
      <x:c r="AK48" s="149"/>
      <x:c r="AL48" s="149"/>
      <x:c r="AM48" s="149"/>
      <x:c r="AN48" s="149"/>
      <x:c r="AO48" s="149"/>
      <x:c r="AP48" s="149"/>
      <x:c r="AQ48" s="149"/>
      <x:c r="AR48" s="149"/>
      <x:c r="AS48" s="149"/>
      <x:c r="AT48" s="149"/>
      <x:c r="AU48" s="149"/>
      <x:c r="AV48" s="149"/>
      <x:c r="AW48" s="149"/>
      <x:c r="AX48" s="149"/>
      <x:c r="AY48" s="149"/>
      <x:c r="AZ48" s="149"/>
      <x:c r="BA48" s="149"/>
      <x:c r="BB48" s="149"/>
      <x:c r="BC48" s="149"/>
      <x:c r="BD48" s="149"/>
      <x:c r="BE48" s="149"/>
      <x:c r="BF48" s="149"/>
      <x:c r="BG48" s="149"/>
      <x:c r="BH48" s="149"/>
      <x:c r="BI48" s="149"/>
      <x:c r="BJ48" s="149"/>
      <x:c r="BK48" s="149"/>
      <x:c r="BL48" s="149"/>
      <x:c r="BM48" s="149"/>
      <x:c r="BN48" s="149"/>
      <x:c r="BO48" s="149"/>
      <x:c r="BP48" s="149"/>
      <x:c r="BQ48" s="149"/>
      <x:c r="BR48" s="149"/>
      <x:c r="BS48" s="149"/>
      <x:c r="BT48" s="149"/>
      <x:c r="BU48" s="149"/>
      <x:c r="BV48" s="149"/>
      <x:c r="BW48" s="149"/>
      <x:c r="BX48" s="149"/>
      <x:c r="BY48" s="149"/>
      <x:c r="BZ48" s="149"/>
      <x:c r="CA48" s="149"/>
      <x:c r="CB48" s="149"/>
      <x:c r="CC48" s="149"/>
      <x:c r="CD48" s="149"/>
      <x:c r="CE48" s="149"/>
      <x:c r="CF48" s="149"/>
      <x:c r="CG48" s="149"/>
      <x:c r="CH48" s="149"/>
      <x:c r="CI48" s="149"/>
      <x:c r="CJ48" s="149"/>
      <x:c r="CK48" s="149"/>
      <x:c r="CL48" s="149"/>
      <x:c r="CM48" s="149"/>
      <x:c r="CN48" s="149"/>
      <x:c r="CO48" s="149"/>
      <x:c r="CP48" s="149"/>
      <x:c r="CQ48" s="149"/>
      <x:c r="CR48" s="149"/>
      <x:c r="CS48" s="1313"/>
      <x:c r="CT48" s="1313"/>
      <x:c r="CU48" s="1313"/>
      <x:c r="CV48" s="1313"/>
      <x:c r="CW48" s="1313"/>
      <x:c r="CX48" s="1313"/>
      <x:c r="CY48" s="1313"/>
      <x:c r="CZ48" s="1313"/>
      <x:c r="DA48" s="1313"/>
      <x:c r="DB48" s="1313"/>
      <x:c r="DC48" s="1313"/>
      <x:c r="DD48" s="1313"/>
      <x:c r="DE48" s="1313"/>
      <x:c r="DF48" s="329"/>
      <x:c r="DG48" s="2407"/>
      <x:c r="DH48" s="2407"/>
      <x:c r="DI48" s="2425"/>
      <x:c r="DJ48" s="2425"/>
      <x:c r="DK48" s="2425"/>
      <x:c r="DL48" s="2407"/>
      <x:c r="DM48" s="2407"/>
      <x:c r="DN48" s="2407"/>
      <x:c r="DO48" s="2425"/>
      <x:c r="DP48" s="2407"/>
      <x:c r="DQ48" s="2425"/>
      <x:c r="DR48" s="1299"/>
      <x:c r="DS48" s="3423"/>
      <x:c r="DT48" s="2423"/>
      <x:c r="DU48" s="2425"/>
      <x:c r="DV48" s="2407"/>
      <x:c r="DW48" s="2425"/>
      <x:c r="DX48" s="2407"/>
      <x:c r="DY48" s="2407"/>
      <x:c r="DZ48" s="2407"/>
      <x:c r="EA48" s="2407"/>
      <x:c r="EB48" s="2407"/>
      <x:c r="EC48" s="2425"/>
      <x:c r="ED48" s="2419"/>
      <x:c r="EE48" s="2425"/>
      <x:c r="EF48" s="2425"/>
      <x:c r="EG48" s="2407"/>
      <x:c r="EH48" s="2407"/>
      <x:c r="EI48" s="2426"/>
      <x:c r="EJ48" s="2425"/>
      <x:c r="EK48" s="2425"/>
      <x:c r="EL48" s="2425"/>
      <x:c r="EM48" s="2407"/>
      <x:c r="EN48" s="2407"/>
      <x:c r="EO48" s="2407"/>
      <x:c r="EP48" s="2425"/>
      <x:c r="EQ48" s="2407"/>
      <x:c r="ER48" s="2407"/>
      <x:c r="ES48" s="2407"/>
      <x:c r="ET48" s="2425"/>
      <x:c r="EU48" s="2419"/>
      <x:c r="EV48" s="2425"/>
      <x:c r="EW48" s="2425"/>
      <x:c r="EX48" s="2407"/>
      <x:c r="EY48" s="2407"/>
      <x:c r="EZ48" s="2407"/>
      <x:c r="FA48" s="2425"/>
      <x:c r="FB48" s="2425"/>
      <x:c r="FC48" s="2425"/>
      <x:c r="FD48" s="2407"/>
      <x:c r="FE48" s="2407"/>
      <x:c r="FF48" s="2407"/>
      <x:c r="FG48" s="2425"/>
      <x:c r="FH48" s="2407"/>
      <x:c r="FI48" s="2407"/>
      <x:c r="FJ48" s="2407"/>
      <x:c r="FK48" s="2425"/>
      <x:c r="FL48" s="2419"/>
      <x:c r="FM48" s="2425"/>
      <x:c r="FN48" s="2425"/>
      <x:c r="FO48" s="2407"/>
      <x:c r="FP48" s="2407"/>
      <x:c r="FQ48" s="2407"/>
      <x:c r="FR48" s="2425"/>
      <x:c r="FS48" s="2425"/>
      <x:c r="FT48" s="2425"/>
      <x:c r="FU48" s="2407"/>
      <x:c r="FV48" s="2407"/>
      <x:c r="FW48" s="2407"/>
      <x:c r="FX48" s="2425"/>
      <x:c r="FY48" s="2407"/>
      <x:c r="FZ48" s="2425"/>
      <x:c r="GA48" s="1299"/>
      <x:c r="GB48" s="1299"/>
      <x:c r="GC48" s="1299"/>
      <x:c r="GD48" s="1299"/>
      <x:c r="GE48" s="1299"/>
      <x:c r="GF48" s="1299"/>
      <x:c r="GG48" s="1299"/>
      <x:c r="GH48" s="1299"/>
      <x:c r="GI48" s="1299"/>
      <x:c r="GJ48" s="1299"/>
      <x:c r="GK48" s="1299"/>
      <x:c r="GL48" s="1299"/>
      <x:c r="GM48" s="1299"/>
      <x:c r="GN48" s="1299"/>
      <x:c r="GO48" s="1299"/>
      <x:c r="GP48" s="1299"/>
      <x:c r="GQ48" s="1299"/>
      <x:c r="GR48" s="1299"/>
      <x:c r="GS48" s="1299"/>
      <x:c r="GT48" s="1299"/>
      <x:c r="GU48" s="1299"/>
      <x:c r="GV48" s="1299"/>
      <x:c r="GW48" s="1299"/>
      <x:c r="GX48" s="1299"/>
      <x:c r="GY48" s="1299"/>
      <x:c r="GZ48" s="1299"/>
      <x:c r="HA48" s="1299"/>
      <x:c r="HB48" s="1299"/>
      <x:c r="HC48" s="1299"/>
      <x:c r="HD48" s="1299"/>
      <x:c r="HE48" s="1299"/>
      <x:c r="HF48" s="1299"/>
      <x:c r="HG48" s="1299"/>
      <x:c r="HH48" s="1299"/>
      <x:c r="HI48" s="1299"/>
      <x:c r="HJ48" s="1299"/>
      <x:c r="HK48" s="1299"/>
      <x:c r="HL48" s="1299"/>
      <x:c r="HM48" s="1299"/>
      <x:c r="HN48" s="1299"/>
      <x:c r="HO48" s="1299"/>
      <x:c r="HP48" s="1299"/>
      <x:c r="HQ48" s="1299"/>
      <x:c r="HR48" s="1299"/>
      <x:c r="HS48" s="1299"/>
      <x:c r="HT48" s="1299"/>
      <x:c r="HU48" s="1299"/>
      <x:c r="HV48" s="1299"/>
      <x:c r="HW48" s="1299"/>
      <x:c r="HX48" s="1299"/>
      <x:c r="HY48" s="1299"/>
      <x:c r="HZ48" s="1299"/>
      <x:c r="IA48" s="1299"/>
      <x:c r="IB48" s="1299"/>
      <x:c r="IC48" s="1299"/>
      <x:c r="ID48" s="1299"/>
      <x:c r="IE48" s="1299"/>
      <x:c r="IF48" s="1299"/>
      <x:c r="IG48" s="1299"/>
      <x:c r="IH48" s="1299"/>
      <x:c r="II48" s="1299"/>
      <x:c r="IJ48" s="1299"/>
      <x:c r="IK48" s="1299"/>
      <x:c r="IL48" s="1299"/>
      <x:c r="IM48" s="1299"/>
      <x:c r="IN48" s="1299"/>
      <x:c r="IO48" s="1299"/>
      <x:c r="IP48" s="1299"/>
      <x:c r="IQ48" s="1299"/>
      <x:c r="IR48" s="1299"/>
      <x:c r="IS48" s="1299"/>
      <x:c r="IT48" s="1299"/>
      <x:c r="IU48" s="1299"/>
      <x:c r="IV48" s="1299"/>
    </x:row>
    <x:row r="49" ht="14.25" hidden="1" customHeight="1">
      <x:c r="A49" s="2407"/>
      <x:c r="B49" s="2427" t="str">
        <x:v>TEMP</x:v>
      </x:c>
      <x:c r="C49" s="2428" t="n">
        <x:v>1074.9867984790874</x:v>
      </x:c>
      <x:c r="D49" s="2428" t="n">
        <x:v>1074.9867984790874</x:v>
      </x:c>
      <x:c r="E49" s="2428" t="n">
        <x:v>1074.9867984790874</x:v>
      </x:c>
      <x:c r="F49" s="2428" t="n">
        <x:v>1074.9867984790874</x:v>
      </x:c>
      <x:c r="G49" s="2428" t="n">
        <x:v>1075.0867984790873</x:v>
      </x:c>
      <x:c r="H49" s="2428" t="n">
        <x:v>1075.1867984790872</x:v>
      </x:c>
      <x:c r="I49" s="2428" t="n">
        <x:v>1075.286798479087</x:v>
      </x:c>
      <x:c r="J49" s="2423" t="str">
        <x:v>TO 15</x:v>
      </x:c>
      <x:c r="K49" s="2424" t="str">
        <x:v>tc 90</x:v>
      </x:c>
      <x:c r="L49" s="2425" t="str">
        <x:v>t</x:v>
      </x:c>
      <x:c r="M49" s="2425" t="str">
        <x:v>t*</x:v>
      </x:c>
      <x:c r="N49" s="2425" t="str">
        <x:v>K0</x:v>
      </x:c>
      <x:c r="O49" s="329"/>
      <x:c r="P49" s="329"/>
      <x:c r="Q49" s="149"/>
      <x:c r="R49" s="149"/>
      <x:c r="S49" s="149"/>
      <x:c r="T49" s="149"/>
      <x:c r="U49" s="149"/>
      <x:c r="V49" s="149"/>
      <x:c r="W49" s="149"/>
      <x:c r="X49" s="149"/>
      <x:c r="Y49" s="149"/>
      <x:c r="Z49" s="149"/>
      <x:c r="AA49" s="149"/>
      <x:c r="AB49" s="149"/>
      <x:c r="AC49" s="149"/>
      <x:c r="AD49" s="149"/>
      <x:c r="AE49" s="149"/>
      <x:c r="AF49" s="149"/>
      <x:c r="AG49" s="149"/>
      <x:c r="AH49" s="149"/>
      <x:c r="AI49" s="149"/>
      <x:c r="AJ49" s="149"/>
      <x:c r="AK49" s="149"/>
      <x:c r="AL49" s="149"/>
      <x:c r="AM49" s="149"/>
      <x:c r="AN49" s="149"/>
      <x:c r="AO49" s="149"/>
      <x:c r="AP49" s="149"/>
      <x:c r="AQ49" s="149"/>
      <x:c r="AR49" s="149"/>
      <x:c r="AS49" s="149"/>
      <x:c r="AT49" s="149"/>
      <x:c r="AU49" s="149"/>
      <x:c r="AV49" s="149"/>
      <x:c r="AW49" s="149"/>
      <x:c r="AX49" s="149"/>
      <x:c r="AY49" s="149"/>
      <x:c r="AZ49" s="149"/>
      <x:c r="BA49" s="149"/>
      <x:c r="BB49" s="149"/>
      <x:c r="BC49" s="149"/>
      <x:c r="BD49" s="149"/>
      <x:c r="BE49" s="149"/>
      <x:c r="BF49" s="149"/>
      <x:c r="BG49" s="149"/>
      <x:c r="BH49" s="149"/>
      <x:c r="BI49" s="149"/>
      <x:c r="BJ49" s="149"/>
      <x:c r="BK49" s="149"/>
      <x:c r="BL49" s="149"/>
      <x:c r="BM49" s="149"/>
      <x:c r="BN49" s="149"/>
      <x:c r="BO49" s="149"/>
      <x:c r="BP49" s="149"/>
      <x:c r="BQ49" s="149"/>
      <x:c r="BR49" s="149"/>
      <x:c r="BS49" s="149"/>
      <x:c r="BT49" s="149"/>
      <x:c r="BU49" s="149"/>
      <x:c r="BV49" s="149"/>
      <x:c r="BW49" s="149"/>
      <x:c r="BX49" s="149"/>
      <x:c r="BY49" s="149"/>
      <x:c r="BZ49" s="149"/>
      <x:c r="CA49" s="149"/>
      <x:c r="CB49" s="149"/>
      <x:c r="CC49" s="149"/>
      <x:c r="CD49" s="149"/>
      <x:c r="CE49" s="149"/>
      <x:c r="CF49" s="149"/>
      <x:c r="CG49" s="149"/>
      <x:c r="CH49" s="149"/>
      <x:c r="CI49" s="149"/>
      <x:c r="CJ49" s="149"/>
      <x:c r="CK49" s="149"/>
      <x:c r="CL49" s="149"/>
      <x:c r="CM49" s="149"/>
      <x:c r="CN49" s="149"/>
      <x:c r="CO49" s="149"/>
      <x:c r="CP49" s="149"/>
      <x:c r="CQ49" s="149"/>
      <x:c r="CR49" s="149"/>
      <x:c r="CS49" s="1313"/>
      <x:c r="CT49" s="1313"/>
      <x:c r="CU49" s="1313"/>
      <x:c r="CV49" s="1313"/>
      <x:c r="CW49" s="1313"/>
      <x:c r="CX49" s="1313"/>
      <x:c r="CY49" s="1313"/>
      <x:c r="CZ49" s="1313"/>
      <x:c r="DA49" s="1313"/>
      <x:c r="DB49" s="1313"/>
      <x:c r="DC49" s="1313"/>
      <x:c r="DD49" s="1313"/>
      <x:c r="DE49" s="1313"/>
      <x:c r="DF49" s="329"/>
      <x:c r="DG49" s="2425"/>
      <x:c r="DH49" s="2425"/>
      <x:c r="DI49" s="2425"/>
      <x:c r="DJ49" s="2425"/>
      <x:c r="DK49" s="2425"/>
      <x:c r="DL49" s="2425"/>
      <x:c r="DM49" s="2425"/>
      <x:c r="DN49" s="2425"/>
      <x:c r="DO49" s="2425"/>
      <x:c r="DP49" s="2425"/>
      <x:c r="DQ49" s="2425"/>
      <x:c r="DR49" s="1299"/>
      <x:c r="DS49" s="3423"/>
      <x:c r="DT49" s="2423"/>
      <x:c r="DU49" s="2425"/>
      <x:c r="DV49" s="2425"/>
      <x:c r="DW49" s="2425"/>
      <x:c r="DX49" s="2425"/>
      <x:c r="DY49" s="2425"/>
      <x:c r="DZ49" s="2425"/>
      <x:c r="EA49" s="2425"/>
      <x:c r="EB49" s="2425"/>
      <x:c r="EC49" s="2425"/>
      <x:c r="ED49" s="2423"/>
      <x:c r="EE49" s="2425"/>
      <x:c r="EF49" s="2425"/>
      <x:c r="EG49" s="2425"/>
      <x:c r="EH49" s="2425"/>
      <x:c r="EI49" s="2426"/>
      <x:c r="EJ49" s="2425"/>
      <x:c r="EK49" s="2425"/>
      <x:c r="EL49" s="2425"/>
      <x:c r="EM49" s="2425"/>
      <x:c r="EN49" s="2425"/>
      <x:c r="EO49" s="2425"/>
      <x:c r="EP49" s="2425"/>
      <x:c r="EQ49" s="2425"/>
      <x:c r="ER49" s="2425"/>
      <x:c r="ES49" s="2425"/>
      <x:c r="ET49" s="2425"/>
      <x:c r="EU49" s="2423"/>
      <x:c r="EV49" s="2425"/>
      <x:c r="EW49" s="2425"/>
      <x:c r="EX49" s="2425"/>
      <x:c r="EY49" s="2425"/>
      <x:c r="EZ49" s="2425"/>
      <x:c r="FA49" s="2425"/>
      <x:c r="FB49" s="2425"/>
      <x:c r="FC49" s="2425"/>
      <x:c r="FD49" s="2425"/>
      <x:c r="FE49" s="2425"/>
      <x:c r="FF49" s="2425"/>
      <x:c r="FG49" s="2425"/>
      <x:c r="FH49" s="2425"/>
      <x:c r="FI49" s="2425"/>
      <x:c r="FJ49" s="2425"/>
      <x:c r="FK49" s="2425"/>
      <x:c r="FL49" s="2423"/>
      <x:c r="FM49" s="2425"/>
      <x:c r="FN49" s="2425"/>
      <x:c r="FO49" s="2425"/>
      <x:c r="FP49" s="2425"/>
      <x:c r="FQ49" s="2425"/>
      <x:c r="FR49" s="2425"/>
      <x:c r="FS49" s="2425"/>
      <x:c r="FT49" s="2425"/>
      <x:c r="FU49" s="2425"/>
      <x:c r="FV49" s="2425"/>
      <x:c r="FW49" s="2425"/>
      <x:c r="FX49" s="2425"/>
      <x:c r="FY49" s="2425"/>
      <x:c r="FZ49" s="2425"/>
      <x:c r="GA49" s="1299"/>
      <x:c r="GB49" s="1299"/>
      <x:c r="GC49" s="1299"/>
      <x:c r="GD49" s="1299"/>
      <x:c r="GE49" s="1299"/>
      <x:c r="GF49" s="1299"/>
      <x:c r="GG49" s="1299"/>
      <x:c r="GH49" s="1299"/>
      <x:c r="GI49" s="1299"/>
      <x:c r="GJ49" s="1299"/>
      <x:c r="GK49" s="1299"/>
      <x:c r="GL49" s="1299"/>
      <x:c r="GM49" s="1299"/>
      <x:c r="GN49" s="1299"/>
      <x:c r="GO49" s="1299"/>
      <x:c r="GP49" s="1299"/>
      <x:c r="GQ49" s="1299"/>
      <x:c r="GR49" s="1299"/>
      <x:c r="GS49" s="1299"/>
      <x:c r="GT49" s="1299"/>
      <x:c r="GU49" s="1299"/>
      <x:c r="GV49" s="1299"/>
      <x:c r="GW49" s="1299"/>
      <x:c r="GX49" s="1299"/>
      <x:c r="GY49" s="1299"/>
      <x:c r="GZ49" s="1299"/>
      <x:c r="HA49" s="1299"/>
      <x:c r="HB49" s="1299"/>
      <x:c r="HC49" s="1299"/>
      <x:c r="HD49" s="1299"/>
      <x:c r="HE49" s="1299"/>
      <x:c r="HF49" s="1299"/>
      <x:c r="HG49" s="1299"/>
      <x:c r="HH49" s="1299"/>
      <x:c r="HI49" s="1299"/>
      <x:c r="HJ49" s="1299"/>
      <x:c r="HK49" s="1299"/>
      <x:c r="HL49" s="1299"/>
      <x:c r="HM49" s="1299"/>
      <x:c r="HN49" s="1299"/>
      <x:c r="HO49" s="1299"/>
      <x:c r="HP49" s="1299"/>
      <x:c r="HQ49" s="1299"/>
      <x:c r="HR49" s="1299"/>
      <x:c r="HS49" s="1299"/>
      <x:c r="HT49" s="1299"/>
      <x:c r="HU49" s="1299"/>
      <x:c r="HV49" s="1299"/>
      <x:c r="HW49" s="1299"/>
      <x:c r="HX49" s="1299"/>
      <x:c r="HY49" s="1299"/>
      <x:c r="HZ49" s="1299"/>
      <x:c r="IA49" s="1299"/>
      <x:c r="IB49" s="1299"/>
      <x:c r="IC49" s="1299"/>
      <x:c r="ID49" s="1299"/>
      <x:c r="IE49" s="1299"/>
      <x:c r="IF49" s="1299"/>
      <x:c r="IG49" s="1299"/>
      <x:c r="IH49" s="1299"/>
      <x:c r="II49" s="1299"/>
      <x:c r="IJ49" s="1299"/>
      <x:c r="IK49" s="1299"/>
      <x:c r="IL49" s="1299"/>
      <x:c r="IM49" s="1299"/>
      <x:c r="IN49" s="1299"/>
      <x:c r="IO49" s="1299"/>
      <x:c r="IP49" s="1299"/>
      <x:c r="IQ49" s="1299"/>
      <x:c r="IR49" s="1299"/>
      <x:c r="IS49" s="1299"/>
      <x:c r="IT49" s="1299"/>
      <x:c r="IU49" s="1299"/>
      <x:c r="IV49" s="1299"/>
    </x:row>
    <x:row r="50" ht="14.25" hidden="1" customHeight="1">
      <x:c r="A50" s="3426"/>
      <x:c r="B50" s="1316" t="str">
        <x:v>#VALUE!</x:v>
      </x:c>
      <x:c r="C50" s="1317" t="n">
        <x:v>0</x:v>
      </x:c>
      <x:c r="D50" s="1317" t="n">
        <x:v>0</x:v>
      </x:c>
      <x:c r="E50" s="1317" t="n">
        <x:v>0</x:v>
      </x:c>
      <x:c r="F50" s="1317" t="n">
        <x:v>0</x:v>
      </x:c>
      <x:c r="G50" s="1317" t="n">
        <x:v>0</x:v>
      </x:c>
      <x:c r="H50" s="1317" t="n">
        <x:v>0</x:v>
      </x:c>
      <x:c r="I50" s="1317" t="n">
        <x:v>0</x:v>
      </x:c>
      <x:c r="J50" s="2429" t="n">
        <x:v>1074.9867984790874</x:v>
      </x:c>
      <x:c r="K50" s="2430" t="str">
        <x:v>#VALUE!</x:v>
      </x:c>
      <x:c r="L50" s="2431" t="str">
        <x:f t="shared" ref="L50:L69" si="4">K50/630</x:f>
        <x:v>#VALUE!</x:v>
      </x:c>
      <x:c r="M50" s="2432" t="str">
        <x:v>#VALUE!</x:v>
      </x:c>
      <x:c r="N50" s="2433" t="str">
        <x:v>#N/A</x:v>
      </x:c>
      <x:c r="O50" s="329"/>
      <x:c r="P50" s="329"/>
      <x:c r="Q50" s="149"/>
      <x:c r="R50" s="149"/>
      <x:c r="S50" s="149"/>
      <x:c r="T50" s="149"/>
      <x:c r="U50" s="149"/>
      <x:c r="V50" s="149"/>
      <x:c r="W50" s="149"/>
      <x:c r="X50" s="149"/>
      <x:c r="Y50" s="149"/>
      <x:c r="Z50" s="149"/>
      <x:c r="AA50" s="149"/>
      <x:c r="AB50" s="149"/>
      <x:c r="AC50" s="149"/>
      <x:c r="AD50" s="149"/>
      <x:c r="AE50" s="149"/>
      <x:c r="AF50" s="149"/>
      <x:c r="AG50" s="149"/>
      <x:c r="AH50" s="149"/>
      <x:c r="AI50" s="149"/>
      <x:c r="AJ50" s="149"/>
      <x:c r="AK50" s="149"/>
      <x:c r="AL50" s="149"/>
      <x:c r="AM50" s="149"/>
      <x:c r="AN50" s="149"/>
      <x:c r="AO50" s="149"/>
      <x:c r="AP50" s="149"/>
      <x:c r="AQ50" s="149"/>
      <x:c r="AR50" s="149"/>
      <x:c r="AS50" s="149"/>
      <x:c r="AT50" s="149"/>
      <x:c r="AU50" s="149"/>
      <x:c r="AV50" s="149"/>
      <x:c r="AW50" s="149"/>
      <x:c r="AX50" s="149"/>
      <x:c r="AY50" s="149"/>
      <x:c r="AZ50" s="149"/>
      <x:c r="BA50" s="149"/>
      <x:c r="BB50" s="149"/>
      <x:c r="BC50" s="149"/>
      <x:c r="BD50" s="149"/>
      <x:c r="BE50" s="149"/>
      <x:c r="BF50" s="149"/>
      <x:c r="BG50" s="149"/>
      <x:c r="BH50" s="149"/>
      <x:c r="BI50" s="149"/>
      <x:c r="BJ50" s="149"/>
      <x:c r="BK50" s="149"/>
      <x:c r="BL50" s="149"/>
      <x:c r="BM50" s="149"/>
      <x:c r="BN50" s="149"/>
      <x:c r="BO50" s="149"/>
      <x:c r="BP50" s="149"/>
      <x:c r="BQ50" s="149"/>
      <x:c r="BR50" s="149"/>
      <x:c r="BS50" s="149"/>
      <x:c r="BT50" s="149"/>
      <x:c r="BU50" s="149"/>
      <x:c r="BV50" s="149"/>
      <x:c r="BW50" s="149"/>
      <x:c r="BX50" s="149"/>
      <x:c r="BY50" s="149"/>
      <x:c r="BZ50" s="149"/>
      <x:c r="CA50" s="149"/>
      <x:c r="CB50" s="149"/>
      <x:c r="CC50" s="149"/>
      <x:c r="CD50" s="149"/>
      <x:c r="CE50" s="149"/>
      <x:c r="CF50" s="149"/>
      <x:c r="CG50" s="149"/>
      <x:c r="CH50" s="149"/>
      <x:c r="CI50" s="149"/>
      <x:c r="CJ50" s="149"/>
      <x:c r="CK50" s="149"/>
      <x:c r="CL50" s="149"/>
      <x:c r="CM50" s="149"/>
      <x:c r="CN50" s="149"/>
      <x:c r="CO50" s="149"/>
      <x:c r="CP50" s="149"/>
      <x:c r="CQ50" s="149"/>
      <x:c r="CR50" s="149"/>
      <x:c r="CS50" s="1313"/>
      <x:c r="CT50" s="1313"/>
      <x:c r="CU50" s="1313"/>
      <x:c r="CV50" s="1313"/>
      <x:c r="CW50" s="1313"/>
      <x:c r="CX50" s="1313"/>
      <x:c r="CY50" s="1313"/>
      <x:c r="CZ50" s="1313"/>
      <x:c r="DA50" s="1313"/>
      <x:c r="DB50" s="1313"/>
      <x:c r="DC50" s="1313"/>
      <x:c r="DD50" s="1313"/>
      <x:c r="DE50" s="1313"/>
      <x:c r="DF50" s="329"/>
      <x:c r="DG50" s="2429"/>
      <x:c r="DH50" s="2434"/>
      <x:c r="DI50" s="2429"/>
      <x:c r="DJ50" s="2429"/>
      <x:c r="DK50" s="2429"/>
      <x:c r="DL50" s="2429"/>
      <x:c r="DM50" s="2435"/>
      <x:c r="DN50" s="2436"/>
      <x:c r="DO50" s="2437"/>
      <x:c r="DP50" s="2438"/>
      <x:c r="DQ50" s="2439"/>
      <x:c r="DR50" s="2429"/>
      <x:c r="DS50" s="2429"/>
      <x:c r="DT50" s="2440"/>
      <x:c r="DU50" s="2429"/>
      <x:c r="DV50" s="2441"/>
      <x:c r="DW50" s="2442"/>
      <x:c r="DX50" s="2443"/>
      <x:c r="DY50" s="2443"/>
      <x:c r="DZ50" s="2444"/>
      <x:c r="EA50" s="2429"/>
      <x:c r="EB50" s="2410"/>
      <x:c r="EC50" s="2429"/>
      <x:c r="ED50" s="2429"/>
      <x:c r="EE50" s="2429"/>
      <x:c r="EF50" s="2442"/>
      <x:c r="EG50" s="2429"/>
      <x:c r="EH50" s="2430"/>
      <x:c r="EI50" s="2431"/>
      <x:c r="EJ50" s="2429"/>
      <x:c r="EK50" s="2433"/>
      <x:c r="EL50" s="2433"/>
      <x:c r="EM50" s="2445"/>
      <x:c r="EN50" s="2429"/>
      <x:c r="EO50" s="2429"/>
      <x:c r="EP50" s="2434"/>
      <x:c r="EQ50" s="2429"/>
      <x:c r="ER50" s="2429"/>
      <x:c r="ES50" s="2429"/>
      <x:c r="ET50" s="2429"/>
      <x:c r="EU50" s="2435"/>
      <x:c r="EV50" s="2436"/>
      <x:c r="EW50" s="2437"/>
      <x:c r="EX50" s="2438"/>
      <x:c r="EY50" s="2439"/>
      <x:c r="EZ50" s="2429"/>
      <x:c r="FA50" s="2429"/>
      <x:c r="FB50" s="2440"/>
      <x:c r="FC50" s="2429"/>
      <x:c r="FD50" s="2441"/>
      <x:c r="FE50" s="2442"/>
      <x:c r="FF50" s="2443"/>
      <x:c r="FG50" s="2443"/>
      <x:c r="FH50" s="2444"/>
      <x:c r="FI50" s="2429"/>
      <x:c r="FJ50" s="2410"/>
      <x:c r="FK50" s="2429"/>
      <x:c r="FL50" s="2429"/>
      <x:c r="FM50" s="2429"/>
      <x:c r="FN50" s="2442"/>
      <x:c r="FO50" s="2429"/>
      <x:c r="FP50" s="2430"/>
      <x:c r="FQ50" s="2431"/>
      <x:c r="FR50" s="2429"/>
      <x:c r="FS50" s="2433"/>
      <x:c r="FT50" s="2433"/>
      <x:c r="FU50" s="2445"/>
      <x:c r="FV50" s="2429"/>
      <x:c r="FW50" s="2429"/>
      <x:c r="FX50" s="2434"/>
      <x:c r="FY50" s="2429"/>
      <x:c r="FZ50" s="2429"/>
      <x:c r="GA50" s="2429"/>
      <x:c r="GB50" s="2429"/>
      <x:c r="GC50" s="2435"/>
      <x:c r="GD50" s="2436"/>
      <x:c r="GE50" s="2437"/>
      <x:c r="GF50" s="2438"/>
      <x:c r="GG50" s="2439"/>
      <x:c r="GH50" s="2429"/>
      <x:c r="GI50" s="2429"/>
      <x:c r="GJ50" s="2440"/>
      <x:c r="GK50" s="2429"/>
      <x:c r="GL50" s="2441"/>
      <x:c r="GM50" s="2442"/>
      <x:c r="GN50" s="2443"/>
      <x:c r="GO50" s="2443"/>
      <x:c r="GP50" s="2444"/>
      <x:c r="GQ50" s="2429"/>
      <x:c r="GR50" s="2410"/>
      <x:c r="GS50" s="2429"/>
      <x:c r="GT50" s="2429"/>
      <x:c r="GU50" s="1299"/>
      <x:c r="GV50" s="2442"/>
      <x:c r="GW50" s="2429"/>
      <x:c r="GX50" s="2430"/>
      <x:c r="GY50" s="2431"/>
      <x:c r="GZ50" s="2429"/>
      <x:c r="HA50" s="2433"/>
      <x:c r="HB50" s="2433"/>
      <x:c r="HC50" s="2445"/>
      <x:c r="HD50" s="2429"/>
      <x:c r="HE50" s="2429"/>
      <x:c r="HF50" s="2434"/>
      <x:c r="HG50" s="2429"/>
      <x:c r="HH50" s="2429"/>
      <x:c r="HI50" s="2429"/>
      <x:c r="HJ50" s="2429"/>
      <x:c r="HK50" s="2435"/>
      <x:c r="HL50" s="2436"/>
      <x:c r="HM50" s="2437"/>
      <x:c r="HN50" s="2438"/>
      <x:c r="HO50" s="2439"/>
      <x:c r="HP50" s="2429"/>
      <x:c r="HQ50" s="2429"/>
      <x:c r="HR50" s="2440"/>
      <x:c r="HS50" s="2429"/>
      <x:c r="HT50" s="2441"/>
      <x:c r="HU50" s="2442"/>
      <x:c r="HV50" s="2443"/>
      <x:c r="HW50" s="2443"/>
      <x:c r="HX50" s="2444"/>
      <x:c r="HY50" s="2429"/>
      <x:c r="HZ50" s="2410"/>
      <x:c r="IA50" s="2429"/>
      <x:c r="IB50" s="2429"/>
      <x:c r="IC50" s="1299"/>
      <x:c r="ID50" s="1299"/>
      <x:c r="IE50" s="1299"/>
      <x:c r="IF50" s="1299"/>
      <x:c r="IG50" s="1299"/>
      <x:c r="IH50" s="1299"/>
      <x:c r="II50" s="1299"/>
      <x:c r="IJ50" s="1299"/>
      <x:c r="IK50" s="1299"/>
      <x:c r="IL50" s="1299"/>
      <x:c r="IM50" s="1299"/>
      <x:c r="IN50" s="1299"/>
      <x:c r="IO50" s="1299"/>
      <x:c r="IP50" s="1299"/>
      <x:c r="IQ50" s="1299"/>
      <x:c r="IR50" s="1299"/>
      <x:c r="IS50" s="1299"/>
      <x:c r="IT50" s="1299"/>
      <x:c r="IU50" s="1299"/>
      <x:c r="IV50" s="1299"/>
    </x:row>
    <x:row r="51" ht="14.25" hidden="1" customHeight="1">
      <x:c r="A51" s="3426"/>
      <x:c r="B51" s="1316"/>
      <x:c r="C51" s="1317"/>
      <x:c r="D51" s="1318"/>
      <x:c r="E51" s="1318"/>
      <x:c r="F51" s="1318"/>
      <x:c r="G51" s="1318"/>
      <x:c r="H51" s="1318"/>
      <x:c r="I51" s="1318"/>
      <x:c r="J51" s="2429" t="n">
        <x:v>0</x:v>
      </x:c>
      <x:c r="K51" s="2430" t="str">
        <x:v>#VALUE!</x:v>
      </x:c>
      <x:c r="L51" s="2431" t="n">
        <x:f t="shared" si="4"/>
        <x:v>0</x:v>
      </x:c>
      <x:c r="M51" s="2432" t="str">
        <x:f t="shared" ref="M51:M69" si="5">ROUND(($K51-($J$82+($J$83+($J$84+($J$85+($J$86+($J$87+($J$88+$J$89*L51)*L51)*L51)*L51)*L51)*L51)*L51)*L51)*1.8+32,15)</x:f>
        <x:v>#VALUE!</x:v>
      </x:c>
      <x:c r="N51" s="2433" t="str">
        <x:v>#N/A</x:v>
      </x:c>
      <x:c r="O51" s="329"/>
      <x:c r="P51" s="329"/>
      <x:c r="Q51" s="149"/>
      <x:c r="R51" s="149"/>
      <x:c r="S51" s="149"/>
      <x:c r="T51" s="149"/>
      <x:c r="U51" s="149"/>
      <x:c r="V51" s="149"/>
      <x:c r="W51" s="149"/>
      <x:c r="X51" s="149"/>
      <x:c r="Y51" s="149"/>
      <x:c r="Z51" s="149"/>
      <x:c r="AA51" s="149"/>
      <x:c r="AB51" s="149"/>
      <x:c r="AC51" s="149"/>
      <x:c r="AD51" s="149"/>
      <x:c r="AE51" s="149"/>
      <x:c r="AF51" s="149"/>
      <x:c r="AG51" s="149"/>
      <x:c r="AH51" s="149"/>
      <x:c r="AI51" s="149"/>
      <x:c r="AJ51" s="149"/>
      <x:c r="AK51" s="149"/>
      <x:c r="AL51" s="149"/>
      <x:c r="AM51" s="149"/>
      <x:c r="AN51" s="149"/>
      <x:c r="AO51" s="149"/>
      <x:c r="AP51" s="149"/>
      <x:c r="AQ51" s="149"/>
      <x:c r="AR51" s="149"/>
      <x:c r="AS51" s="149"/>
      <x:c r="AT51" s="149"/>
      <x:c r="AU51" s="149"/>
      <x:c r="AV51" s="149"/>
      <x:c r="AW51" s="149"/>
      <x:c r="AX51" s="149"/>
      <x:c r="AY51" s="149"/>
      <x:c r="AZ51" s="149"/>
      <x:c r="BA51" s="149"/>
      <x:c r="BB51" s="149"/>
      <x:c r="BC51" s="149"/>
      <x:c r="BD51" s="149"/>
      <x:c r="BE51" s="149"/>
      <x:c r="BF51" s="149"/>
      <x:c r="BG51" s="149"/>
      <x:c r="BH51" s="149"/>
      <x:c r="BI51" s="149"/>
      <x:c r="BJ51" s="149"/>
      <x:c r="BK51" s="149"/>
      <x:c r="BL51" s="149"/>
      <x:c r="BM51" s="149"/>
      <x:c r="BN51" s="149"/>
      <x:c r="BO51" s="149"/>
      <x:c r="BP51" s="149"/>
      <x:c r="BQ51" s="149"/>
      <x:c r="BR51" s="149"/>
      <x:c r="BS51" s="149"/>
      <x:c r="BT51" s="149"/>
      <x:c r="BU51" s="149"/>
      <x:c r="BV51" s="149"/>
      <x:c r="BW51" s="149"/>
      <x:c r="BX51" s="149"/>
      <x:c r="BY51" s="149"/>
      <x:c r="BZ51" s="149"/>
      <x:c r="CA51" s="149"/>
      <x:c r="CB51" s="149"/>
      <x:c r="CC51" s="149"/>
      <x:c r="CD51" s="149"/>
      <x:c r="CE51" s="149"/>
      <x:c r="CF51" s="149"/>
      <x:c r="CG51" s="149"/>
      <x:c r="CH51" s="149"/>
      <x:c r="CI51" s="149"/>
      <x:c r="CJ51" s="149"/>
      <x:c r="CK51" s="149"/>
      <x:c r="CL51" s="149"/>
      <x:c r="CM51" s="149"/>
      <x:c r="CN51" s="149"/>
      <x:c r="CO51" s="149"/>
      <x:c r="CP51" s="149"/>
      <x:c r="CQ51" s="149"/>
      <x:c r="CR51" s="149"/>
      <x:c r="CS51" s="1313"/>
      <x:c r="CT51" s="1313"/>
      <x:c r="CU51" s="1313"/>
      <x:c r="CV51" s="1313"/>
      <x:c r="CW51" s="1313"/>
      <x:c r="CX51" s="1313"/>
      <x:c r="CY51" s="1313"/>
      <x:c r="CZ51" s="1313"/>
      <x:c r="DA51" s="1313"/>
      <x:c r="DB51" s="1313"/>
      <x:c r="DC51" s="1313"/>
      <x:c r="DD51" s="1313"/>
      <x:c r="DE51" s="1313"/>
      <x:c r="DF51" s="329"/>
      <x:c r="DG51" s="2429"/>
      <x:c r="DH51" s="2434"/>
      <x:c r="DI51" s="2429"/>
      <x:c r="DJ51" s="2429"/>
      <x:c r="DK51" s="2429"/>
      <x:c r="DL51" s="2429"/>
      <x:c r="DM51" s="2435"/>
      <x:c r="DN51" s="2436"/>
      <x:c r="DO51" s="2437"/>
      <x:c r="DP51" s="2438"/>
      <x:c r="DQ51" s="2439"/>
      <x:c r="DR51" s="2429"/>
      <x:c r="DS51" s="2429"/>
      <x:c r="DT51" s="2440"/>
      <x:c r="DU51" s="2429"/>
      <x:c r="DV51" s="2441"/>
      <x:c r="DW51" s="2442"/>
      <x:c r="DX51" s="2443"/>
      <x:c r="DY51" s="2443"/>
      <x:c r="DZ51" s="2444"/>
      <x:c r="EA51" s="2429"/>
      <x:c r="EB51" s="2410"/>
      <x:c r="EC51" s="2429"/>
      <x:c r="ED51" s="2429"/>
      <x:c r="EE51" s="2429"/>
      <x:c r="EF51" s="2442"/>
      <x:c r="EG51" s="2429"/>
      <x:c r="EH51" s="2430"/>
      <x:c r="EI51" s="2431"/>
      <x:c r="EJ51" s="2429"/>
      <x:c r="EK51" s="2433"/>
      <x:c r="EL51" s="2433"/>
      <x:c r="EM51" s="2445"/>
      <x:c r="EN51" s="2429"/>
      <x:c r="EO51" s="2429"/>
      <x:c r="EP51" s="2434"/>
      <x:c r="EQ51" s="2429"/>
      <x:c r="ER51" s="2429"/>
      <x:c r="ES51" s="2429"/>
      <x:c r="ET51" s="2429"/>
      <x:c r="EU51" s="2435"/>
      <x:c r="EV51" s="2436"/>
      <x:c r="EW51" s="2437"/>
      <x:c r="EX51" s="2438"/>
      <x:c r="EY51" s="2439"/>
      <x:c r="EZ51" s="2429"/>
      <x:c r="FA51" s="2429"/>
      <x:c r="FB51" s="2440"/>
      <x:c r="FC51" s="2429"/>
      <x:c r="FD51" s="2441"/>
      <x:c r="FE51" s="2442"/>
      <x:c r="FF51" s="2443"/>
      <x:c r="FG51" s="2443"/>
      <x:c r="FH51" s="2444"/>
      <x:c r="FI51" s="2429"/>
      <x:c r="FJ51" s="2410"/>
      <x:c r="FK51" s="2429"/>
      <x:c r="FL51" s="2429"/>
      <x:c r="FM51" s="2429"/>
      <x:c r="FN51" s="2442"/>
      <x:c r="FO51" s="2429"/>
      <x:c r="FP51" s="2430"/>
      <x:c r="FQ51" s="2431"/>
      <x:c r="FR51" s="2429"/>
      <x:c r="FS51" s="2433"/>
      <x:c r="FT51" s="2433"/>
      <x:c r="FU51" s="2445"/>
      <x:c r="FV51" s="2429"/>
      <x:c r="FW51" s="2429"/>
      <x:c r="FX51" s="2434"/>
      <x:c r="FY51" s="2429"/>
      <x:c r="FZ51" s="2429"/>
      <x:c r="GA51" s="2429"/>
      <x:c r="GB51" s="2429"/>
      <x:c r="GC51" s="2435"/>
      <x:c r="GD51" s="2436"/>
      <x:c r="GE51" s="2437"/>
      <x:c r="GF51" s="2438"/>
      <x:c r="GG51" s="2439"/>
      <x:c r="GH51" s="2429"/>
      <x:c r="GI51" s="2429"/>
      <x:c r="GJ51" s="2440"/>
      <x:c r="GK51" s="2429"/>
      <x:c r="GL51" s="2441"/>
      <x:c r="GM51" s="2442"/>
      <x:c r="GN51" s="2443"/>
      <x:c r="GO51" s="2443"/>
      <x:c r="GP51" s="2444"/>
      <x:c r="GQ51" s="2429"/>
      <x:c r="GR51" s="2410"/>
      <x:c r="GS51" s="2429"/>
      <x:c r="GT51" s="2429"/>
      <x:c r="GU51" s="1299"/>
      <x:c r="GV51" s="2442"/>
      <x:c r="GW51" s="2429"/>
      <x:c r="GX51" s="2430"/>
      <x:c r="GY51" s="2431"/>
      <x:c r="GZ51" s="2429"/>
      <x:c r="HA51" s="2433"/>
      <x:c r="HB51" s="2433"/>
      <x:c r="HC51" s="2445"/>
      <x:c r="HD51" s="2429"/>
      <x:c r="HE51" s="2429"/>
      <x:c r="HF51" s="2434"/>
      <x:c r="HG51" s="2429"/>
      <x:c r="HH51" s="2429"/>
      <x:c r="HI51" s="2429"/>
      <x:c r="HJ51" s="2429"/>
      <x:c r="HK51" s="2435"/>
      <x:c r="HL51" s="2436"/>
      <x:c r="HM51" s="2437"/>
      <x:c r="HN51" s="2438"/>
      <x:c r="HO51" s="2439"/>
      <x:c r="HP51" s="2429"/>
      <x:c r="HQ51" s="2429"/>
      <x:c r="HR51" s="2440"/>
      <x:c r="HS51" s="2429"/>
      <x:c r="HT51" s="2441"/>
      <x:c r="HU51" s="2442"/>
      <x:c r="HV51" s="2443"/>
      <x:c r="HW51" s="2443"/>
      <x:c r="HX51" s="2444"/>
      <x:c r="HY51" s="2429"/>
      <x:c r="HZ51" s="2410"/>
      <x:c r="IA51" s="2429"/>
      <x:c r="IB51" s="2429"/>
      <x:c r="IC51" s="1299"/>
      <x:c r="ID51" s="1299"/>
      <x:c r="IE51" s="1299"/>
      <x:c r="IF51" s="1299"/>
      <x:c r="IG51" s="1299"/>
      <x:c r="IH51" s="1299"/>
      <x:c r="II51" s="1299"/>
      <x:c r="IJ51" s="1299"/>
      <x:c r="IK51" s="1299"/>
      <x:c r="IL51" s="1299"/>
      <x:c r="IM51" s="1299"/>
      <x:c r="IN51" s="1299"/>
      <x:c r="IO51" s="1299"/>
      <x:c r="IP51" s="1299"/>
      <x:c r="IQ51" s="1299"/>
      <x:c r="IR51" s="1299"/>
      <x:c r="IS51" s="1299"/>
      <x:c r="IT51" s="1299"/>
      <x:c r="IU51" s="1299"/>
      <x:c r="IV51" s="1299"/>
    </x:row>
    <x:row r="52" ht="14.25" hidden="1" customHeight="1">
      <x:c r="A52" s="2407"/>
      <x:c r="B52" s="1316"/>
      <x:c r="C52" s="1317"/>
      <x:c r="D52" s="1318"/>
      <x:c r="E52" s="1318"/>
      <x:c r="F52" s="1318"/>
      <x:c r="G52" s="1318"/>
      <x:c r="H52" s="1318"/>
      <x:c r="I52" s="1318"/>
      <x:c r="J52" s="2429" t="n">
        <x:f t="shared" ref="J52:J69" si="6">+X51</x:f>
        <x:v>0</x:v>
      </x:c>
      <x:c r="K52" s="2430" t="str">
        <x:v>#VALUE!</x:v>
      </x:c>
      <x:c r="L52" s="2431" t="n">
        <x:f t="shared" si="4"/>
        <x:v>0</x:v>
      </x:c>
      <x:c r="M52" s="2432" t="n">
        <x:f t="shared" si="5"/>
        <x:v>32</x:v>
      </x:c>
      <x:c r="N52" s="2433" t="str">
        <x:v>#N/A</x:v>
      </x:c>
      <x:c r="O52" s="329"/>
      <x:c r="P52" s="329"/>
      <x:c r="Q52" s="149"/>
      <x:c r="R52" s="149"/>
      <x:c r="S52" s="149"/>
      <x:c r="T52" s="149"/>
      <x:c r="U52" s="149"/>
      <x:c r="V52" s="149"/>
      <x:c r="W52" s="149"/>
      <x:c r="X52" s="149"/>
      <x:c r="Y52" s="149"/>
      <x:c r="Z52" s="149"/>
      <x:c r="AA52" s="149"/>
      <x:c r="AB52" s="149"/>
      <x:c r="AC52" s="149"/>
      <x:c r="AD52" s="149"/>
      <x:c r="AE52" s="149"/>
      <x:c r="AF52" s="149"/>
      <x:c r="AG52" s="149"/>
      <x:c r="AH52" s="149"/>
      <x:c r="AI52" s="149"/>
      <x:c r="AJ52" s="149"/>
      <x:c r="AK52" s="149"/>
      <x:c r="AL52" s="149"/>
      <x:c r="AM52" s="149"/>
      <x:c r="AN52" s="149"/>
      <x:c r="AO52" s="149"/>
      <x:c r="AP52" s="149"/>
      <x:c r="AQ52" s="149"/>
      <x:c r="AR52" s="149"/>
      <x:c r="AS52" s="149"/>
      <x:c r="AT52" s="149"/>
      <x:c r="AU52" s="149"/>
      <x:c r="AV52" s="149"/>
      <x:c r="AW52" s="149"/>
      <x:c r="AX52" s="149"/>
      <x:c r="AY52" s="149"/>
      <x:c r="AZ52" s="149"/>
      <x:c r="BA52" s="149"/>
      <x:c r="BB52" s="149"/>
      <x:c r="BC52" s="149"/>
      <x:c r="BD52" s="149"/>
      <x:c r="BE52" s="149"/>
      <x:c r="BF52" s="149"/>
      <x:c r="BG52" s="149"/>
      <x:c r="BH52" s="149"/>
      <x:c r="BI52" s="149"/>
      <x:c r="BJ52" s="149"/>
      <x:c r="BK52" s="149"/>
      <x:c r="BL52" s="149"/>
      <x:c r="BM52" s="149"/>
      <x:c r="BN52" s="149"/>
      <x:c r="BO52" s="149"/>
      <x:c r="BP52" s="149"/>
      <x:c r="BQ52" s="149"/>
      <x:c r="BR52" s="149"/>
      <x:c r="BS52" s="149"/>
      <x:c r="BT52" s="149"/>
      <x:c r="BU52" s="149"/>
      <x:c r="BV52" s="149"/>
      <x:c r="BW52" s="149"/>
      <x:c r="BX52" s="149"/>
      <x:c r="BY52" s="149"/>
      <x:c r="BZ52" s="149"/>
      <x:c r="CA52" s="149"/>
      <x:c r="CB52" s="149"/>
      <x:c r="CC52" s="149"/>
      <x:c r="CD52" s="149"/>
      <x:c r="CE52" s="149"/>
      <x:c r="CF52" s="149"/>
      <x:c r="CG52" s="149"/>
      <x:c r="CH52" s="149"/>
      <x:c r="CI52" s="149"/>
      <x:c r="CJ52" s="149"/>
      <x:c r="CK52" s="149"/>
      <x:c r="CL52" s="149"/>
      <x:c r="CM52" s="149"/>
      <x:c r="CN52" s="149"/>
      <x:c r="CO52" s="149"/>
      <x:c r="CP52" s="149"/>
      <x:c r="CQ52" s="149"/>
      <x:c r="CR52" s="149"/>
      <x:c r="CS52" s="1313"/>
      <x:c r="CT52" s="1313"/>
      <x:c r="CU52" s="1313"/>
      <x:c r="CV52" s="1313"/>
      <x:c r="CW52" s="1313"/>
      <x:c r="CX52" s="1313"/>
      <x:c r="CY52" s="1313"/>
      <x:c r="CZ52" s="1313"/>
      <x:c r="DA52" s="1313"/>
      <x:c r="DB52" s="1313"/>
      <x:c r="DC52" s="1313"/>
      <x:c r="DD52" s="1313"/>
      <x:c r="DE52" s="1313"/>
      <x:c r="DF52" s="329"/>
      <x:c r="DG52" s="2429"/>
      <x:c r="DH52" s="2434"/>
      <x:c r="DI52" s="2429"/>
      <x:c r="DJ52" s="2429"/>
      <x:c r="DK52" s="2429"/>
      <x:c r="DL52" s="2429"/>
      <x:c r="DM52" s="2435"/>
      <x:c r="DN52" s="2436"/>
      <x:c r="DO52" s="2437"/>
      <x:c r="DP52" s="2438"/>
      <x:c r="DQ52" s="2439"/>
      <x:c r="DR52" s="2429"/>
      <x:c r="DS52" s="2429"/>
      <x:c r="DT52" s="2440"/>
      <x:c r="DU52" s="2429"/>
      <x:c r="DV52" s="2441"/>
      <x:c r="DW52" s="2442"/>
      <x:c r="DX52" s="2443"/>
      <x:c r="DY52" s="2443"/>
      <x:c r="DZ52" s="2444"/>
      <x:c r="EA52" s="2429"/>
      <x:c r="EB52" s="2446"/>
      <x:c r="EC52" s="2447"/>
      <x:c r="ED52" s="2447"/>
      <x:c r="EE52" s="2429"/>
      <x:c r="EF52" s="2442"/>
      <x:c r="EG52" s="2429"/>
      <x:c r="EH52" s="2430"/>
      <x:c r="EI52" s="2431"/>
      <x:c r="EJ52" s="2429"/>
      <x:c r="EK52" s="2433"/>
      <x:c r="EL52" s="2433"/>
      <x:c r="EM52" s="2445"/>
      <x:c r="EN52" s="2429"/>
      <x:c r="EO52" s="2429"/>
      <x:c r="EP52" s="2434"/>
      <x:c r="EQ52" s="2429"/>
      <x:c r="ER52" s="2429"/>
      <x:c r="ES52" s="2429"/>
      <x:c r="ET52" s="2429"/>
      <x:c r="EU52" s="2435"/>
      <x:c r="EV52" s="2436"/>
      <x:c r="EW52" s="2437"/>
      <x:c r="EX52" s="2438"/>
      <x:c r="EY52" s="2439"/>
      <x:c r="EZ52" s="2429"/>
      <x:c r="FA52" s="2429"/>
      <x:c r="FB52" s="2440"/>
      <x:c r="FC52" s="2429"/>
      <x:c r="FD52" s="2441"/>
      <x:c r="FE52" s="2442"/>
      <x:c r="FF52" s="2443"/>
      <x:c r="FG52" s="2443"/>
      <x:c r="FH52" s="2444"/>
      <x:c r="FI52" s="2429"/>
      <x:c r="FJ52" s="2446"/>
      <x:c r="FK52" s="2447"/>
      <x:c r="FL52" s="2447"/>
      <x:c r="FM52" s="2429"/>
      <x:c r="FN52" s="2442"/>
      <x:c r="FO52" s="2429"/>
      <x:c r="FP52" s="2430"/>
      <x:c r="FQ52" s="2431"/>
      <x:c r="FR52" s="2429"/>
      <x:c r="FS52" s="2433"/>
      <x:c r="FT52" s="2433"/>
      <x:c r="FU52" s="2445"/>
      <x:c r="FV52" s="2429"/>
      <x:c r="FW52" s="2429"/>
      <x:c r="FX52" s="2434"/>
      <x:c r="FY52" s="2429"/>
      <x:c r="FZ52" s="2429"/>
      <x:c r="GA52" s="2429"/>
      <x:c r="GB52" s="2429"/>
      <x:c r="GC52" s="2435"/>
      <x:c r="GD52" s="2436"/>
      <x:c r="GE52" s="2437"/>
      <x:c r="GF52" s="2438"/>
      <x:c r="GG52" s="2439"/>
      <x:c r="GH52" s="2429"/>
      <x:c r="GI52" s="2429"/>
      <x:c r="GJ52" s="2440"/>
      <x:c r="GK52" s="2429"/>
      <x:c r="GL52" s="2441"/>
      <x:c r="GM52" s="2442"/>
      <x:c r="GN52" s="2443"/>
      <x:c r="GO52" s="2443"/>
      <x:c r="GP52" s="2444"/>
      <x:c r="GQ52" s="2429"/>
      <x:c r="GR52" s="2446"/>
      <x:c r="GS52" s="2447"/>
      <x:c r="GT52" s="2447"/>
      <x:c r="GU52" s="1299"/>
      <x:c r="GV52" s="2442"/>
      <x:c r="GW52" s="2429"/>
      <x:c r="GX52" s="2430"/>
      <x:c r="GY52" s="2431"/>
      <x:c r="GZ52" s="2429"/>
      <x:c r="HA52" s="2433"/>
      <x:c r="HB52" s="2433"/>
      <x:c r="HC52" s="2445"/>
      <x:c r="HD52" s="2429"/>
      <x:c r="HE52" s="2429"/>
      <x:c r="HF52" s="2434"/>
      <x:c r="HG52" s="2429"/>
      <x:c r="HH52" s="2429"/>
      <x:c r="HI52" s="2429"/>
      <x:c r="HJ52" s="2429"/>
      <x:c r="HK52" s="2435"/>
      <x:c r="HL52" s="2436"/>
      <x:c r="HM52" s="2437"/>
      <x:c r="HN52" s="2438"/>
      <x:c r="HO52" s="2439"/>
      <x:c r="HP52" s="2429"/>
      <x:c r="HQ52" s="2429"/>
      <x:c r="HR52" s="2440"/>
      <x:c r="HS52" s="2429"/>
      <x:c r="HT52" s="2441"/>
      <x:c r="HU52" s="2442"/>
      <x:c r="HV52" s="2443"/>
      <x:c r="HW52" s="2443"/>
      <x:c r="HX52" s="2444"/>
      <x:c r="HY52" s="2429"/>
      <x:c r="HZ52" s="2446"/>
      <x:c r="IA52" s="2447"/>
      <x:c r="IB52" s="2447"/>
      <x:c r="IC52" s="1299"/>
      <x:c r="ID52" s="1299"/>
      <x:c r="IE52" s="1299"/>
      <x:c r="IF52" s="1299"/>
      <x:c r="IG52" s="1299"/>
      <x:c r="IH52" s="1299"/>
      <x:c r="II52" s="1299"/>
      <x:c r="IJ52" s="1299"/>
      <x:c r="IK52" s="1299"/>
      <x:c r="IL52" s="1299"/>
      <x:c r="IM52" s="1299"/>
      <x:c r="IN52" s="1299"/>
      <x:c r="IO52" s="1299"/>
      <x:c r="IP52" s="1299"/>
      <x:c r="IQ52" s="1299"/>
      <x:c r="IR52" s="1299"/>
      <x:c r="IS52" s="1299"/>
      <x:c r="IT52" s="1299"/>
      <x:c r="IU52" s="1299"/>
      <x:c r="IV52" s="1299"/>
    </x:row>
    <x:row r="53" ht="14.25" hidden="1" customHeight="1">
      <x:c r="A53" s="3426"/>
      <x:c r="B53" s="1316"/>
      <x:c r="C53" s="1317"/>
      <x:c r="D53" s="1318"/>
      <x:c r="E53" s="1318"/>
      <x:c r="F53" s="1318"/>
      <x:c r="G53" s="1318"/>
      <x:c r="H53" s="1318"/>
      <x:c r="I53" s="1318"/>
      <x:c r="J53" s="2429" t="n">
        <x:f t="shared" si="6"/>
        <x:v>0</x:v>
      </x:c>
      <x:c r="K53" s="2430" t="str">
        <x:v>#VALUE!</x:v>
      </x:c>
      <x:c r="L53" s="2431" t="n">
        <x:f t="shared" si="4"/>
        <x:v>0</x:v>
      </x:c>
      <x:c r="M53" s="2432" t="n">
        <x:f t="shared" si="5"/>
        <x:v>32</x:v>
      </x:c>
      <x:c r="N53" s="2433" t="str">
        <x:v>#N/A</x:v>
      </x:c>
      <x:c r="O53" s="329"/>
      <x:c r="P53" s="329"/>
      <x:c r="Q53" s="149"/>
      <x:c r="R53" s="149"/>
      <x:c r="S53" s="149"/>
      <x:c r="T53" s="149"/>
      <x:c r="U53" s="149"/>
      <x:c r="V53" s="149"/>
      <x:c r="W53" s="149"/>
      <x:c r="X53" s="149"/>
      <x:c r="Y53" s="149"/>
      <x:c r="Z53" s="149"/>
      <x:c r="AA53" s="149"/>
      <x:c r="AB53" s="149"/>
      <x:c r="AC53" s="149"/>
      <x:c r="AD53" s="149"/>
      <x:c r="AE53" s="149"/>
      <x:c r="AF53" s="149"/>
      <x:c r="AG53" s="149"/>
      <x:c r="AH53" s="149"/>
      <x:c r="AI53" s="149"/>
      <x:c r="AJ53" s="149"/>
      <x:c r="AK53" s="149"/>
      <x:c r="AL53" s="149"/>
      <x:c r="AM53" s="149"/>
      <x:c r="AN53" s="149"/>
      <x:c r="AO53" s="149"/>
      <x:c r="AP53" s="149"/>
      <x:c r="AQ53" s="149"/>
      <x:c r="AR53" s="149"/>
      <x:c r="AS53" s="149"/>
      <x:c r="AT53" s="149"/>
      <x:c r="AU53" s="149"/>
      <x:c r="AV53" s="149"/>
      <x:c r="AW53" s="149"/>
      <x:c r="AX53" s="149"/>
      <x:c r="AY53" s="149"/>
      <x:c r="AZ53" s="149"/>
      <x:c r="BA53" s="149"/>
      <x:c r="BB53" s="149"/>
      <x:c r="BC53" s="149"/>
      <x:c r="BD53" s="149"/>
      <x:c r="BE53" s="149"/>
      <x:c r="BF53" s="149"/>
      <x:c r="BG53" s="149"/>
      <x:c r="BH53" s="149"/>
      <x:c r="BI53" s="149"/>
      <x:c r="BJ53" s="149"/>
      <x:c r="BK53" s="149"/>
      <x:c r="BL53" s="149"/>
      <x:c r="BM53" s="149"/>
      <x:c r="BN53" s="149"/>
      <x:c r="BO53" s="149"/>
      <x:c r="BP53" s="149"/>
      <x:c r="BQ53" s="149"/>
      <x:c r="BR53" s="149"/>
      <x:c r="BS53" s="149"/>
      <x:c r="BT53" s="149"/>
      <x:c r="BU53" s="149"/>
      <x:c r="BV53" s="149"/>
      <x:c r="BW53" s="149"/>
      <x:c r="BX53" s="149"/>
      <x:c r="BY53" s="149"/>
      <x:c r="BZ53" s="149"/>
      <x:c r="CA53" s="149"/>
      <x:c r="CB53" s="149"/>
      <x:c r="CC53" s="149"/>
      <x:c r="CD53" s="149"/>
      <x:c r="CE53" s="149"/>
      <x:c r="CF53" s="149"/>
      <x:c r="CG53" s="149"/>
      <x:c r="CH53" s="149"/>
      <x:c r="CI53" s="149"/>
      <x:c r="CJ53" s="149"/>
      <x:c r="CK53" s="149"/>
      <x:c r="CL53" s="149"/>
      <x:c r="CM53" s="149"/>
      <x:c r="CN53" s="149"/>
      <x:c r="CO53" s="149"/>
      <x:c r="CP53" s="149"/>
      <x:c r="CQ53" s="149"/>
      <x:c r="CR53" s="149"/>
      <x:c r="CS53" s="1313"/>
      <x:c r="CT53" s="1313"/>
      <x:c r="CU53" s="1313"/>
      <x:c r="CV53" s="1313"/>
      <x:c r="CW53" s="1313"/>
      <x:c r="CX53" s="1313"/>
      <x:c r="CY53" s="1313"/>
      <x:c r="CZ53" s="1313"/>
      <x:c r="DA53" s="1313"/>
      <x:c r="DB53" s="1313"/>
      <x:c r="DC53" s="1313"/>
      <x:c r="DD53" s="1313"/>
      <x:c r="DE53" s="1313"/>
      <x:c r="DF53" s="329"/>
      <x:c r="DG53" s="2429"/>
      <x:c r="DH53" s="2434"/>
      <x:c r="DI53" s="2429"/>
      <x:c r="DJ53" s="2429"/>
      <x:c r="DK53" s="2429"/>
      <x:c r="DL53" s="2429"/>
      <x:c r="DM53" s="2435"/>
      <x:c r="DN53" s="2436"/>
      <x:c r="DO53" s="2437"/>
      <x:c r="DP53" s="2438"/>
      <x:c r="DQ53" s="2439"/>
      <x:c r="DR53" s="2429"/>
      <x:c r="DS53" s="2429"/>
      <x:c r="DT53" s="2440"/>
      <x:c r="DU53" s="2429"/>
      <x:c r="DV53" s="2441"/>
      <x:c r="DW53" s="2442"/>
      <x:c r="DX53" s="2443"/>
      <x:c r="DY53" s="2443"/>
      <x:c r="DZ53" s="2444"/>
      <x:c r="EA53" s="2447"/>
      <x:c r="EB53" s="2410"/>
      <x:c r="EC53" s="2447"/>
      <x:c r="ED53" s="2447"/>
      <x:c r="EE53" s="2429"/>
      <x:c r="EF53" s="2442"/>
      <x:c r="EG53" s="2429"/>
      <x:c r="EH53" s="2430"/>
      <x:c r="EI53" s="2431"/>
      <x:c r="EJ53" s="2429"/>
      <x:c r="EK53" s="2433"/>
      <x:c r="EL53" s="2433"/>
      <x:c r="EM53" s="2445"/>
      <x:c r="EN53" s="2429"/>
      <x:c r="EO53" s="2429"/>
      <x:c r="EP53" s="2434"/>
      <x:c r="EQ53" s="2429"/>
      <x:c r="ER53" s="2429"/>
      <x:c r="ES53" s="2429"/>
      <x:c r="ET53" s="2429"/>
      <x:c r="EU53" s="2435"/>
      <x:c r="EV53" s="2436"/>
      <x:c r="EW53" s="2437"/>
      <x:c r="EX53" s="2438"/>
      <x:c r="EY53" s="2439"/>
      <x:c r="EZ53" s="2429"/>
      <x:c r="FA53" s="2429"/>
      <x:c r="FB53" s="2440"/>
      <x:c r="FC53" s="2429"/>
      <x:c r="FD53" s="2441"/>
      <x:c r="FE53" s="2442"/>
      <x:c r="FF53" s="2443"/>
      <x:c r="FG53" s="2443"/>
      <x:c r="FH53" s="2444"/>
      <x:c r="FI53" s="2447"/>
      <x:c r="FJ53" s="2410"/>
      <x:c r="FK53" s="2447"/>
      <x:c r="FL53" s="2447"/>
      <x:c r="FM53" s="2429"/>
      <x:c r="FN53" s="2442"/>
      <x:c r="FO53" s="2429"/>
      <x:c r="FP53" s="2430"/>
      <x:c r="FQ53" s="2431"/>
      <x:c r="FR53" s="2429"/>
      <x:c r="FS53" s="2433"/>
      <x:c r="FT53" s="2433"/>
      <x:c r="FU53" s="2445"/>
      <x:c r="FV53" s="2429"/>
      <x:c r="FW53" s="2429"/>
      <x:c r="FX53" s="2434"/>
      <x:c r="FY53" s="2429"/>
      <x:c r="FZ53" s="2429"/>
      <x:c r="GA53" s="2429"/>
      <x:c r="GB53" s="2429"/>
      <x:c r="GC53" s="2435"/>
      <x:c r="GD53" s="2436"/>
      <x:c r="GE53" s="2437"/>
      <x:c r="GF53" s="2438"/>
      <x:c r="GG53" s="2439"/>
      <x:c r="GH53" s="2429"/>
      <x:c r="GI53" s="2429"/>
      <x:c r="GJ53" s="2440"/>
      <x:c r="GK53" s="2429"/>
      <x:c r="GL53" s="2441"/>
      <x:c r="GM53" s="2442"/>
      <x:c r="GN53" s="2443"/>
      <x:c r="GO53" s="2443"/>
      <x:c r="GP53" s="2444"/>
      <x:c r="GQ53" s="2447"/>
      <x:c r="GR53" s="2410"/>
      <x:c r="GS53" s="2447"/>
      <x:c r="GT53" s="2447"/>
      <x:c r="GU53" s="1299"/>
      <x:c r="GV53" s="2442"/>
      <x:c r="GW53" s="2429"/>
      <x:c r="GX53" s="2430"/>
      <x:c r="GY53" s="2431"/>
      <x:c r="GZ53" s="2429"/>
      <x:c r="HA53" s="2433"/>
      <x:c r="HB53" s="2433"/>
      <x:c r="HC53" s="2445"/>
      <x:c r="HD53" s="2429"/>
      <x:c r="HE53" s="2429"/>
      <x:c r="HF53" s="2434"/>
      <x:c r="HG53" s="2429"/>
      <x:c r="HH53" s="2429"/>
      <x:c r="HI53" s="2429"/>
      <x:c r="HJ53" s="2429"/>
      <x:c r="HK53" s="2435"/>
      <x:c r="HL53" s="2436"/>
      <x:c r="HM53" s="2437"/>
      <x:c r="HN53" s="2438"/>
      <x:c r="HO53" s="2439"/>
      <x:c r="HP53" s="2429"/>
      <x:c r="HQ53" s="2429"/>
      <x:c r="HR53" s="2440"/>
      <x:c r="HS53" s="2429"/>
      <x:c r="HT53" s="2441"/>
      <x:c r="HU53" s="2442"/>
      <x:c r="HV53" s="2443"/>
      <x:c r="HW53" s="2443"/>
      <x:c r="HX53" s="2444"/>
      <x:c r="HY53" s="2447"/>
      <x:c r="HZ53" s="2410"/>
      <x:c r="IA53" s="2447"/>
      <x:c r="IB53" s="2447"/>
      <x:c r="IC53" s="1299"/>
      <x:c r="ID53" s="1299"/>
      <x:c r="IE53" s="1299"/>
      <x:c r="IF53" s="1299"/>
      <x:c r="IG53" s="1299"/>
      <x:c r="IH53" s="1299"/>
      <x:c r="II53" s="1299"/>
      <x:c r="IJ53" s="1299"/>
      <x:c r="IK53" s="1299"/>
      <x:c r="IL53" s="1299"/>
      <x:c r="IM53" s="1299"/>
      <x:c r="IN53" s="1299"/>
      <x:c r="IO53" s="1299"/>
      <x:c r="IP53" s="1299"/>
      <x:c r="IQ53" s="1299"/>
      <x:c r="IR53" s="1299"/>
      <x:c r="IS53" s="1299"/>
      <x:c r="IT53" s="1299"/>
      <x:c r="IU53" s="1299"/>
      <x:c r="IV53" s="1299"/>
    </x:row>
    <x:row r="54" ht="14.25" hidden="1" customHeight="1">
      <x:c r="A54" s="3426"/>
      <x:c r="B54" s="1316"/>
      <x:c r="C54" s="1317"/>
      <x:c r="D54" s="1318"/>
      <x:c r="E54" s="1318"/>
      <x:c r="F54" s="1318"/>
      <x:c r="G54" s="1318"/>
      <x:c r="H54" s="1318"/>
      <x:c r="I54" s="1318"/>
      <x:c r="J54" s="2429" t="n">
        <x:f t="shared" si="6"/>
        <x:v>0</x:v>
      </x:c>
      <x:c r="K54" s="2430" t="str">
        <x:v>#VALUE!</x:v>
      </x:c>
      <x:c r="L54" s="2431" t="n">
        <x:f t="shared" si="4"/>
        <x:v>0</x:v>
      </x:c>
      <x:c r="M54" s="2432" t="n">
        <x:f t="shared" si="5"/>
        <x:v>32</x:v>
      </x:c>
      <x:c r="N54" s="2433" t="str">
        <x:v>#N/A</x:v>
      </x:c>
      <x:c r="O54" s="329"/>
      <x:c r="P54" s="329"/>
      <x:c r="Q54" s="149"/>
      <x:c r="R54" s="149"/>
      <x:c r="S54" s="149"/>
      <x:c r="T54" s="149"/>
      <x:c r="U54" s="149"/>
      <x:c r="V54" s="149"/>
      <x:c r="W54" s="149"/>
      <x:c r="X54" s="149"/>
      <x:c r="Y54" s="149"/>
      <x:c r="Z54" s="149"/>
      <x:c r="AA54" s="149"/>
      <x:c r="AB54" s="149"/>
      <x:c r="AC54" s="149"/>
      <x:c r="AD54" s="149"/>
      <x:c r="AE54" s="149"/>
      <x:c r="AF54" s="149"/>
      <x:c r="AG54" s="149"/>
      <x:c r="AH54" s="149"/>
      <x:c r="AI54" s="149"/>
      <x:c r="AJ54" s="149"/>
      <x:c r="AK54" s="149"/>
      <x:c r="AL54" s="149"/>
      <x:c r="AM54" s="149"/>
      <x:c r="AN54" s="149"/>
      <x:c r="AO54" s="149"/>
      <x:c r="AP54" s="149"/>
      <x:c r="AQ54" s="149"/>
      <x:c r="AR54" s="149"/>
      <x:c r="AS54" s="149"/>
      <x:c r="AT54" s="149"/>
      <x:c r="AU54" s="149"/>
      <x:c r="AV54" s="149"/>
      <x:c r="AW54" s="149"/>
      <x:c r="AX54" s="149"/>
      <x:c r="AY54" s="149"/>
      <x:c r="AZ54" s="149"/>
      <x:c r="BA54" s="149"/>
      <x:c r="BB54" s="149"/>
      <x:c r="BC54" s="149"/>
      <x:c r="BD54" s="149"/>
      <x:c r="BE54" s="149"/>
      <x:c r="BF54" s="149"/>
      <x:c r="BG54" s="149"/>
      <x:c r="BH54" s="149"/>
      <x:c r="BI54" s="149"/>
      <x:c r="BJ54" s="149"/>
      <x:c r="BK54" s="149"/>
      <x:c r="BL54" s="149"/>
      <x:c r="BM54" s="149"/>
      <x:c r="BN54" s="149"/>
      <x:c r="BO54" s="149"/>
      <x:c r="BP54" s="149"/>
      <x:c r="BQ54" s="149"/>
      <x:c r="BR54" s="149"/>
      <x:c r="BS54" s="149"/>
      <x:c r="BT54" s="149"/>
      <x:c r="BU54" s="149"/>
      <x:c r="BV54" s="149"/>
      <x:c r="BW54" s="149"/>
      <x:c r="BX54" s="149"/>
      <x:c r="BY54" s="149"/>
      <x:c r="BZ54" s="149"/>
      <x:c r="CA54" s="149"/>
      <x:c r="CB54" s="149"/>
      <x:c r="CC54" s="149"/>
      <x:c r="CD54" s="149"/>
      <x:c r="CE54" s="149"/>
      <x:c r="CF54" s="149"/>
      <x:c r="CG54" s="149"/>
      <x:c r="CH54" s="149"/>
      <x:c r="CI54" s="149"/>
      <x:c r="CJ54" s="149"/>
      <x:c r="CK54" s="149"/>
      <x:c r="CL54" s="149"/>
      <x:c r="CM54" s="149"/>
      <x:c r="CN54" s="149"/>
      <x:c r="CO54" s="149"/>
      <x:c r="CP54" s="149"/>
      <x:c r="CQ54" s="149"/>
      <x:c r="CR54" s="149"/>
      <x:c r="CS54" s="1313"/>
      <x:c r="CT54" s="1313"/>
      <x:c r="CU54" s="1313"/>
      <x:c r="CV54" s="1313"/>
      <x:c r="CW54" s="1313"/>
      <x:c r="CX54" s="1313"/>
      <x:c r="CY54" s="1313"/>
      <x:c r="CZ54" s="1313"/>
      <x:c r="DA54" s="1313"/>
      <x:c r="DB54" s="1313"/>
      <x:c r="DC54" s="1313"/>
      <x:c r="DD54" s="1313"/>
      <x:c r="DE54" s="1313"/>
      <x:c r="DF54" s="329"/>
      <x:c r="DG54" s="2429"/>
      <x:c r="DH54" s="2434"/>
      <x:c r="DI54" s="2429"/>
      <x:c r="DJ54" s="2429"/>
      <x:c r="DK54" s="2429"/>
      <x:c r="DL54" s="2429"/>
      <x:c r="DM54" s="2435"/>
      <x:c r="DN54" s="2436"/>
      <x:c r="DO54" s="2437"/>
      <x:c r="DP54" s="2438"/>
      <x:c r="DQ54" s="2439"/>
      <x:c r="DR54" s="2429"/>
      <x:c r="DS54" s="2429"/>
      <x:c r="DT54" s="2440"/>
      <x:c r="DU54" s="2429"/>
      <x:c r="DV54" s="2441"/>
      <x:c r="DW54" s="2448"/>
      <x:c r="DX54" s="2429"/>
      <x:c r="DY54" s="2429"/>
      <x:c r="DZ54" s="2435"/>
      <x:c r="EA54" s="2429"/>
      <x:c r="EB54" s="2449"/>
      <x:c r="EC54" s="2429"/>
      <x:c r="ED54" s="2450"/>
      <x:c r="EE54" s="2429"/>
      <x:c r="EF54" s="2442"/>
      <x:c r="EG54" s="2429"/>
      <x:c r="EH54" s="2430"/>
      <x:c r="EI54" s="2431"/>
      <x:c r="EJ54" s="2429"/>
      <x:c r="EK54" s="2433"/>
      <x:c r="EL54" s="2433"/>
      <x:c r="EM54" s="2445"/>
      <x:c r="EN54" s="2429"/>
      <x:c r="EO54" s="2429"/>
      <x:c r="EP54" s="2434"/>
      <x:c r="EQ54" s="2429"/>
      <x:c r="ER54" s="2429"/>
      <x:c r="ES54" s="2429"/>
      <x:c r="ET54" s="2429"/>
      <x:c r="EU54" s="2435"/>
      <x:c r="EV54" s="2436"/>
      <x:c r="EW54" s="2437"/>
      <x:c r="EX54" s="2438"/>
      <x:c r="EY54" s="2439"/>
      <x:c r="EZ54" s="2429"/>
      <x:c r="FA54" s="2429"/>
      <x:c r="FB54" s="2440"/>
      <x:c r="FC54" s="2429"/>
      <x:c r="FD54" s="2441"/>
      <x:c r="FE54" s="2448"/>
      <x:c r="FF54" s="2429"/>
      <x:c r="FG54" s="2429"/>
      <x:c r="FH54" s="2435"/>
      <x:c r="FI54" s="2429"/>
      <x:c r="FJ54" s="2449"/>
      <x:c r="FK54" s="2429"/>
      <x:c r="FL54" s="2450"/>
      <x:c r="FM54" s="2429"/>
      <x:c r="FN54" s="2442"/>
      <x:c r="FO54" s="2429"/>
      <x:c r="FP54" s="2430"/>
      <x:c r="FQ54" s="2431"/>
      <x:c r="FR54" s="2429"/>
      <x:c r="FS54" s="2433"/>
      <x:c r="FT54" s="2433"/>
      <x:c r="FU54" s="2445"/>
      <x:c r="FV54" s="2429"/>
      <x:c r="FW54" s="2429"/>
      <x:c r="FX54" s="2434"/>
      <x:c r="FY54" s="2429"/>
      <x:c r="FZ54" s="2429"/>
      <x:c r="GA54" s="2429"/>
      <x:c r="GB54" s="2429"/>
      <x:c r="GC54" s="2435"/>
      <x:c r="GD54" s="2436"/>
      <x:c r="GE54" s="2437"/>
      <x:c r="GF54" s="2438"/>
      <x:c r="GG54" s="2439"/>
      <x:c r="GH54" s="2429"/>
      <x:c r="GI54" s="2429"/>
      <x:c r="GJ54" s="2440"/>
      <x:c r="GK54" s="2429"/>
      <x:c r="GL54" s="2441"/>
      <x:c r="GM54" s="2448"/>
      <x:c r="GN54" s="2429"/>
      <x:c r="GO54" s="2429"/>
      <x:c r="GP54" s="2435"/>
      <x:c r="GQ54" s="2429"/>
      <x:c r="GR54" s="2449"/>
      <x:c r="GS54" s="2429"/>
      <x:c r="GT54" s="2450"/>
      <x:c r="GU54" s="1299"/>
      <x:c r="GV54" s="2442"/>
      <x:c r="GW54" s="2429"/>
      <x:c r="GX54" s="2430"/>
      <x:c r="GY54" s="2431"/>
      <x:c r="GZ54" s="2429"/>
      <x:c r="HA54" s="2433"/>
      <x:c r="HB54" s="2433"/>
      <x:c r="HC54" s="2445"/>
      <x:c r="HD54" s="2429"/>
      <x:c r="HE54" s="2429"/>
      <x:c r="HF54" s="2434"/>
      <x:c r="HG54" s="2429"/>
      <x:c r="HH54" s="2429"/>
      <x:c r="HI54" s="2429"/>
      <x:c r="HJ54" s="2429"/>
      <x:c r="HK54" s="2435"/>
      <x:c r="HL54" s="2436"/>
      <x:c r="HM54" s="2437"/>
      <x:c r="HN54" s="2438"/>
      <x:c r="HO54" s="2439"/>
      <x:c r="HP54" s="2429"/>
      <x:c r="HQ54" s="2429"/>
      <x:c r="HR54" s="2440"/>
      <x:c r="HS54" s="2429"/>
      <x:c r="HT54" s="2441"/>
      <x:c r="HU54" s="2448"/>
      <x:c r="HV54" s="2429"/>
      <x:c r="HW54" s="2429"/>
      <x:c r="HX54" s="2435"/>
      <x:c r="HY54" s="2429"/>
      <x:c r="HZ54" s="2449"/>
      <x:c r="IA54" s="2429"/>
      <x:c r="IB54" s="2450"/>
      <x:c r="IC54" s="1299"/>
      <x:c r="ID54" s="1299"/>
      <x:c r="IE54" s="1299"/>
      <x:c r="IF54" s="1299"/>
      <x:c r="IG54" s="1299"/>
      <x:c r="IH54" s="1299"/>
      <x:c r="II54" s="1299"/>
      <x:c r="IJ54" s="1299"/>
      <x:c r="IK54" s="1299"/>
      <x:c r="IL54" s="1299"/>
      <x:c r="IM54" s="1299"/>
      <x:c r="IN54" s="1299"/>
      <x:c r="IO54" s="1299"/>
      <x:c r="IP54" s="1299"/>
      <x:c r="IQ54" s="1299"/>
      <x:c r="IR54" s="1299"/>
      <x:c r="IS54" s="1299"/>
      <x:c r="IT54" s="1299"/>
      <x:c r="IU54" s="1299"/>
      <x:c r="IV54" s="1299"/>
    </x:row>
    <x:row r="55" ht="14.25" hidden="1" customHeight="1">
      <x:c r="A55" s="2407"/>
      <x:c r="B55" s="1316" t="str">
        <x:v>#VALUE!</x:v>
      </x:c>
      <x:c r="C55" s="1317" t="n">
        <x:v>0</x:v>
      </x:c>
      <x:c r="D55" s="1317" t="n">
        <x:v>0</x:v>
      </x:c>
      <x:c r="E55" s="1317" t="n">
        <x:v>0</x:v>
      </x:c>
      <x:c r="F55" s="1317" t="n">
        <x:v>0</x:v>
      </x:c>
      <x:c r="G55" s="1317" t="n">
        <x:v>0</x:v>
      </x:c>
      <x:c r="H55" s="1317" t="n">
        <x:v>0</x:v>
      </x:c>
      <x:c r="I55" s="1317" t="n">
        <x:v>0</x:v>
      </x:c>
      <x:c r="J55" s="2429" t="n">
        <x:v>1074.9867984790874</x:v>
      </x:c>
      <x:c r="K55" s="2430" t="str">
        <x:v>#VALUE!</x:v>
      </x:c>
      <x:c r="L55" s="2431" t="n">
        <x:f t="shared" si="4"/>
        <x:v>0</x:v>
      </x:c>
      <x:c r="M55" s="2432" t="n">
        <x:f t="shared" si="5"/>
        <x:v>32</x:v>
      </x:c>
      <x:c r="N55" s="2433" t="str">
        <x:v>#N/A</x:v>
      </x:c>
      <x:c r="O55" s="329"/>
      <x:c r="P55" s="329"/>
      <x:c r="Q55" s="149"/>
      <x:c r="R55" s="149"/>
      <x:c r="S55" s="149"/>
      <x:c r="T55" s="149"/>
      <x:c r="U55" s="149"/>
      <x:c r="V55" s="149"/>
      <x:c r="W55" s="149"/>
      <x:c r="X55" s="149"/>
      <x:c r="Y55" s="149"/>
      <x:c r="Z55" s="149"/>
      <x:c r="AA55" s="149"/>
      <x:c r="AB55" s="149"/>
      <x:c r="AC55" s="149"/>
      <x:c r="AD55" s="149"/>
      <x:c r="AE55" s="149"/>
      <x:c r="AF55" s="149"/>
      <x:c r="AG55" s="149"/>
      <x:c r="AH55" s="149"/>
      <x:c r="AI55" s="149"/>
      <x:c r="AJ55" s="149"/>
      <x:c r="AK55" s="149"/>
      <x:c r="AL55" s="149"/>
      <x:c r="AM55" s="149"/>
      <x:c r="AN55" s="149"/>
      <x:c r="AO55" s="149"/>
      <x:c r="AP55" s="149"/>
      <x:c r="AQ55" s="149"/>
      <x:c r="AR55" s="149"/>
      <x:c r="AS55" s="149"/>
      <x:c r="AT55" s="149"/>
      <x:c r="AU55" s="149"/>
      <x:c r="AV55" s="149"/>
      <x:c r="AW55" s="149"/>
      <x:c r="AX55" s="149"/>
      <x:c r="AY55" s="149"/>
      <x:c r="AZ55" s="149"/>
      <x:c r="BA55" s="149"/>
      <x:c r="BB55" s="149"/>
      <x:c r="BC55" s="149"/>
      <x:c r="BD55" s="149"/>
      <x:c r="BE55" s="149"/>
      <x:c r="BF55" s="149"/>
      <x:c r="BG55" s="149"/>
      <x:c r="BH55" s="149"/>
      <x:c r="BI55" s="149"/>
      <x:c r="BJ55" s="149"/>
      <x:c r="BK55" s="149"/>
      <x:c r="BL55" s="149"/>
      <x:c r="BM55" s="149"/>
      <x:c r="BN55" s="149"/>
      <x:c r="BO55" s="149"/>
      <x:c r="BP55" s="149"/>
      <x:c r="BQ55" s="149"/>
      <x:c r="BR55" s="149"/>
      <x:c r="BS55" s="149"/>
      <x:c r="BT55" s="149"/>
      <x:c r="BU55" s="149"/>
      <x:c r="BV55" s="149"/>
      <x:c r="BW55" s="149"/>
      <x:c r="BX55" s="149"/>
      <x:c r="BY55" s="149"/>
      <x:c r="BZ55" s="149"/>
      <x:c r="CA55" s="149"/>
      <x:c r="CB55" s="149"/>
      <x:c r="CC55" s="149"/>
      <x:c r="CD55" s="149"/>
      <x:c r="CE55" s="149"/>
      <x:c r="CF55" s="149"/>
      <x:c r="CG55" s="149"/>
      <x:c r="CH55" s="149"/>
      <x:c r="CI55" s="149"/>
      <x:c r="CJ55" s="149"/>
      <x:c r="CK55" s="149"/>
      <x:c r="CL55" s="149"/>
      <x:c r="CM55" s="149"/>
      <x:c r="CN55" s="149"/>
      <x:c r="CO55" s="149"/>
      <x:c r="CP55" s="149"/>
      <x:c r="CQ55" s="149"/>
      <x:c r="CR55" s="149"/>
      <x:c r="CS55" s="1313"/>
      <x:c r="CT55" s="1313"/>
      <x:c r="CU55" s="1313"/>
      <x:c r="CV55" s="1313"/>
      <x:c r="CW55" s="1313"/>
      <x:c r="CX55" s="1313"/>
      <x:c r="CY55" s="1313"/>
      <x:c r="CZ55" s="1313"/>
      <x:c r="DA55" s="1313"/>
      <x:c r="DB55" s="1313"/>
      <x:c r="DC55" s="1313"/>
      <x:c r="DD55" s="1313"/>
      <x:c r="DE55" s="1313"/>
      <x:c r="DF55" s="329"/>
      <x:c r="DG55" s="2429"/>
      <x:c r="DH55" s="2434"/>
      <x:c r="DI55" s="2429"/>
      <x:c r="DJ55" s="2429"/>
      <x:c r="DK55" s="2429"/>
      <x:c r="DL55" s="2429"/>
      <x:c r="DM55" s="2435"/>
      <x:c r="DN55" s="2436"/>
      <x:c r="DO55" s="2437"/>
      <x:c r="DP55" s="2438"/>
      <x:c r="DQ55" s="2439"/>
      <x:c r="DR55" s="2429"/>
      <x:c r="DS55" s="2429"/>
      <x:c r="DT55" s="2440"/>
      <x:c r="DU55" s="2429"/>
      <x:c r="DV55" s="2441"/>
      <x:c r="DW55" s="2442"/>
      <x:c r="DX55" s="2443"/>
      <x:c r="DY55" s="2443"/>
      <x:c r="DZ55" s="2444"/>
      <x:c r="EA55" s="2429"/>
      <x:c r="EB55" s="2410"/>
      <x:c r="EC55" s="2429"/>
      <x:c r="ED55" s="2429"/>
      <x:c r="EE55" s="2429"/>
      <x:c r="EF55" s="2442"/>
      <x:c r="EG55" s="2429"/>
      <x:c r="EH55" s="2430"/>
      <x:c r="EI55" s="2431"/>
      <x:c r="EJ55" s="2429"/>
      <x:c r="EK55" s="2433"/>
      <x:c r="EL55" s="2433"/>
      <x:c r="EM55" s="2445"/>
      <x:c r="EN55" s="2429"/>
      <x:c r="EO55" s="2429"/>
      <x:c r="EP55" s="2434"/>
      <x:c r="EQ55" s="2429"/>
      <x:c r="ER55" s="2429"/>
      <x:c r="ES55" s="2429"/>
      <x:c r="ET55" s="2429"/>
      <x:c r="EU55" s="2435"/>
      <x:c r="EV55" s="2436"/>
      <x:c r="EW55" s="2437"/>
      <x:c r="EX55" s="2438"/>
      <x:c r="EY55" s="2439"/>
      <x:c r="EZ55" s="2429"/>
      <x:c r="FA55" s="2429"/>
      <x:c r="FB55" s="2440"/>
      <x:c r="FC55" s="2429"/>
      <x:c r="FD55" s="2441"/>
      <x:c r="FE55" s="2442"/>
      <x:c r="FF55" s="2443"/>
      <x:c r="FG55" s="2443"/>
      <x:c r="FH55" s="2444"/>
      <x:c r="FI55" s="2429"/>
      <x:c r="FJ55" s="2410"/>
      <x:c r="FK55" s="2429"/>
      <x:c r="FL55" s="2429"/>
      <x:c r="FM55" s="2429"/>
      <x:c r="FN55" s="2442"/>
      <x:c r="FO55" s="2429"/>
      <x:c r="FP55" s="2430"/>
      <x:c r="FQ55" s="2431"/>
      <x:c r="FR55" s="2429"/>
      <x:c r="FS55" s="2433"/>
      <x:c r="FT55" s="2433"/>
      <x:c r="FU55" s="2445"/>
      <x:c r="FV55" s="2429"/>
      <x:c r="FW55" s="2429"/>
      <x:c r="FX55" s="2434"/>
      <x:c r="FY55" s="2429"/>
      <x:c r="FZ55" s="2429"/>
      <x:c r="GA55" s="2429"/>
      <x:c r="GB55" s="2429"/>
      <x:c r="GC55" s="2435"/>
      <x:c r="GD55" s="2436"/>
      <x:c r="GE55" s="2437"/>
      <x:c r="GF55" s="2438"/>
      <x:c r="GG55" s="2439"/>
      <x:c r="GH55" s="2429"/>
      <x:c r="GI55" s="2429"/>
      <x:c r="GJ55" s="2440"/>
      <x:c r="GK55" s="2429"/>
      <x:c r="GL55" s="2441"/>
      <x:c r="GM55" s="2442"/>
      <x:c r="GN55" s="2443"/>
      <x:c r="GO55" s="2443"/>
      <x:c r="GP55" s="2444"/>
      <x:c r="GQ55" s="2429"/>
      <x:c r="GR55" s="2410"/>
      <x:c r="GS55" s="2429"/>
      <x:c r="GT55" s="2429"/>
      <x:c r="GU55" s="1299"/>
      <x:c r="GV55" s="2442"/>
      <x:c r="GW55" s="2429"/>
      <x:c r="GX55" s="2430"/>
      <x:c r="GY55" s="2431"/>
      <x:c r="GZ55" s="2429"/>
      <x:c r="HA55" s="2433"/>
      <x:c r="HB55" s="2433"/>
      <x:c r="HC55" s="2445"/>
      <x:c r="HD55" s="2429"/>
      <x:c r="HE55" s="2429"/>
      <x:c r="HF55" s="2434"/>
      <x:c r="HG55" s="2429"/>
      <x:c r="HH55" s="2429"/>
      <x:c r="HI55" s="2429"/>
      <x:c r="HJ55" s="2429"/>
      <x:c r="HK55" s="2435"/>
      <x:c r="HL55" s="2436"/>
      <x:c r="HM55" s="2437"/>
      <x:c r="HN55" s="2438"/>
      <x:c r="HO55" s="2439"/>
      <x:c r="HP55" s="2429"/>
      <x:c r="HQ55" s="2429"/>
      <x:c r="HR55" s="2440"/>
      <x:c r="HS55" s="2429"/>
      <x:c r="HT55" s="2441"/>
      <x:c r="HU55" s="2442"/>
      <x:c r="HV55" s="2443"/>
      <x:c r="HW55" s="2443"/>
      <x:c r="HX55" s="2444"/>
      <x:c r="HY55" s="2429"/>
      <x:c r="HZ55" s="2410"/>
      <x:c r="IA55" s="2429"/>
      <x:c r="IB55" s="2429"/>
      <x:c r="IC55" s="1299"/>
      <x:c r="ID55" s="1299"/>
      <x:c r="IE55" s="1299"/>
      <x:c r="IF55" s="1299"/>
      <x:c r="IG55" s="1299"/>
      <x:c r="IH55" s="1299"/>
      <x:c r="II55" s="1299"/>
      <x:c r="IJ55" s="1299"/>
      <x:c r="IK55" s="1299"/>
      <x:c r="IL55" s="1299"/>
      <x:c r="IM55" s="1299"/>
      <x:c r="IN55" s="1299"/>
      <x:c r="IO55" s="1299"/>
      <x:c r="IP55" s="1299"/>
      <x:c r="IQ55" s="1299"/>
      <x:c r="IR55" s="1299"/>
      <x:c r="IS55" s="1299"/>
      <x:c r="IT55" s="1299"/>
      <x:c r="IU55" s="1299"/>
      <x:c r="IV55" s="1299"/>
    </x:row>
    <x:row r="56" ht="14.25" hidden="1" customHeight="1">
      <x:c r="A56" s="3426"/>
      <x:c r="B56" s="1316"/>
      <x:c r="C56" s="1317"/>
      <x:c r="D56" s="1318"/>
      <x:c r="E56" s="1318"/>
      <x:c r="F56" s="1318"/>
      <x:c r="G56" s="1318"/>
      <x:c r="H56" s="1318"/>
      <x:c r="I56" s="1318"/>
      <x:c r="J56" s="2429" t="n">
        <x:f t="shared" si="6"/>
        <x:v>0</x:v>
      </x:c>
      <x:c r="K56" s="2430" t="str">
        <x:v>#VALUE!</x:v>
      </x:c>
      <x:c r="L56" s="2431" t="n">
        <x:f t="shared" si="4"/>
        <x:v>0</x:v>
      </x:c>
      <x:c r="M56" s="2432" t="n">
        <x:f t="shared" si="5"/>
        <x:v>32</x:v>
      </x:c>
      <x:c r="N56" s="2433" t="str">
        <x:v>#N/A</x:v>
      </x:c>
      <x:c r="O56" s="329"/>
      <x:c r="P56" s="329"/>
      <x:c r="Q56" s="149"/>
      <x:c r="R56" s="149"/>
      <x:c r="S56" s="149"/>
      <x:c r="T56" s="149"/>
      <x:c r="U56" s="149"/>
      <x:c r="V56" s="149"/>
      <x:c r="W56" s="149"/>
      <x:c r="X56" s="149"/>
      <x:c r="Y56" s="149"/>
      <x:c r="Z56" s="149"/>
      <x:c r="AA56" s="149"/>
      <x:c r="AB56" s="149"/>
      <x:c r="AC56" s="149"/>
      <x:c r="AD56" s="149"/>
      <x:c r="AE56" s="149"/>
      <x:c r="AF56" s="149"/>
      <x:c r="AG56" s="149"/>
      <x:c r="AH56" s="149"/>
      <x:c r="AI56" s="149"/>
      <x:c r="AJ56" s="149"/>
      <x:c r="AK56" s="149"/>
      <x:c r="AL56" s="149"/>
      <x:c r="AM56" s="149"/>
      <x:c r="AN56" s="149"/>
      <x:c r="AO56" s="149"/>
      <x:c r="AP56" s="149"/>
      <x:c r="AQ56" s="149"/>
      <x:c r="AR56" s="149"/>
      <x:c r="AS56" s="149"/>
      <x:c r="AT56" s="149"/>
      <x:c r="AU56" s="149"/>
      <x:c r="AV56" s="149"/>
      <x:c r="AW56" s="149"/>
      <x:c r="AX56" s="149"/>
      <x:c r="AY56" s="149"/>
      <x:c r="AZ56" s="149"/>
      <x:c r="BA56" s="149"/>
      <x:c r="BB56" s="149"/>
      <x:c r="BC56" s="149"/>
      <x:c r="BD56" s="149"/>
      <x:c r="BE56" s="149"/>
      <x:c r="BF56" s="149"/>
      <x:c r="BG56" s="149"/>
      <x:c r="BH56" s="149"/>
      <x:c r="BI56" s="149"/>
      <x:c r="BJ56" s="149"/>
      <x:c r="BK56" s="149"/>
      <x:c r="BL56" s="149"/>
      <x:c r="BM56" s="149"/>
      <x:c r="BN56" s="149"/>
      <x:c r="BO56" s="149"/>
      <x:c r="BP56" s="149"/>
      <x:c r="BQ56" s="149"/>
      <x:c r="BR56" s="149"/>
      <x:c r="BS56" s="149"/>
      <x:c r="BT56" s="149"/>
      <x:c r="BU56" s="149"/>
      <x:c r="BV56" s="149"/>
      <x:c r="BW56" s="149"/>
      <x:c r="BX56" s="149"/>
      <x:c r="BY56" s="149"/>
      <x:c r="BZ56" s="149"/>
      <x:c r="CA56" s="149"/>
      <x:c r="CB56" s="149"/>
      <x:c r="CC56" s="149"/>
      <x:c r="CD56" s="149"/>
      <x:c r="CE56" s="149"/>
      <x:c r="CF56" s="149"/>
      <x:c r="CG56" s="149"/>
      <x:c r="CH56" s="149"/>
      <x:c r="CI56" s="149"/>
      <x:c r="CJ56" s="149"/>
      <x:c r="CK56" s="149"/>
      <x:c r="CL56" s="149"/>
      <x:c r="CM56" s="149"/>
      <x:c r="CN56" s="149"/>
      <x:c r="CO56" s="149"/>
      <x:c r="CP56" s="149"/>
      <x:c r="CQ56" s="149"/>
      <x:c r="CR56" s="149"/>
      <x:c r="CS56" s="1313"/>
      <x:c r="CT56" s="1313"/>
      <x:c r="CU56" s="1313"/>
      <x:c r="CV56" s="1313"/>
      <x:c r="CW56" s="1313"/>
      <x:c r="CX56" s="1313"/>
      <x:c r="CY56" s="1313"/>
      <x:c r="CZ56" s="1313"/>
      <x:c r="DA56" s="1313"/>
      <x:c r="DB56" s="1313"/>
      <x:c r="DC56" s="1313"/>
      <x:c r="DD56" s="1313"/>
      <x:c r="DE56" s="1313"/>
      <x:c r="DF56" s="329"/>
      <x:c r="DG56" s="2429"/>
      <x:c r="DH56" s="2434"/>
      <x:c r="DI56" s="2429"/>
      <x:c r="DJ56" s="2429"/>
      <x:c r="DK56" s="2429"/>
      <x:c r="DL56" s="2429"/>
      <x:c r="DM56" s="2435"/>
      <x:c r="DN56" s="2436"/>
      <x:c r="DO56" s="2437"/>
      <x:c r="DP56" s="2438"/>
      <x:c r="DQ56" s="2439"/>
      <x:c r="DR56" s="2429"/>
      <x:c r="DS56" s="2429"/>
      <x:c r="DT56" s="2440"/>
      <x:c r="DU56" s="2429"/>
      <x:c r="DV56" s="2441"/>
      <x:c r="DW56" s="2442"/>
      <x:c r="DX56" s="2443"/>
      <x:c r="DY56" s="2443"/>
      <x:c r="DZ56" s="2444"/>
      <x:c r="EA56" s="2429"/>
      <x:c r="EB56" s="2410"/>
      <x:c r="EC56" s="2429"/>
      <x:c r="ED56" s="2429"/>
      <x:c r="EE56" s="2429"/>
      <x:c r="EF56" s="2442"/>
      <x:c r="EG56" s="2429"/>
      <x:c r="EH56" s="2430"/>
      <x:c r="EI56" s="2431"/>
      <x:c r="EJ56" s="2429"/>
      <x:c r="EK56" s="2433"/>
      <x:c r="EL56" s="2433"/>
      <x:c r="EM56" s="2445"/>
      <x:c r="EN56" s="2429"/>
      <x:c r="EO56" s="2429"/>
      <x:c r="EP56" s="2434"/>
      <x:c r="EQ56" s="2429"/>
      <x:c r="ER56" s="2429"/>
      <x:c r="ES56" s="2429"/>
      <x:c r="ET56" s="2429"/>
      <x:c r="EU56" s="2435"/>
      <x:c r="EV56" s="2436"/>
      <x:c r="EW56" s="2437"/>
      <x:c r="EX56" s="2438"/>
      <x:c r="EY56" s="2439"/>
      <x:c r="EZ56" s="2429"/>
      <x:c r="FA56" s="2429"/>
      <x:c r="FB56" s="2440"/>
      <x:c r="FC56" s="2429"/>
      <x:c r="FD56" s="2441"/>
      <x:c r="FE56" s="2442"/>
      <x:c r="FF56" s="2443"/>
      <x:c r="FG56" s="2443"/>
      <x:c r="FH56" s="2444"/>
      <x:c r="FI56" s="2429"/>
      <x:c r="FJ56" s="2410"/>
      <x:c r="FK56" s="2429"/>
      <x:c r="FL56" s="2429"/>
      <x:c r="FM56" s="2429"/>
      <x:c r="FN56" s="2442"/>
      <x:c r="FO56" s="2429"/>
      <x:c r="FP56" s="2430"/>
      <x:c r="FQ56" s="2431"/>
      <x:c r="FR56" s="2429"/>
      <x:c r="FS56" s="2433"/>
      <x:c r="FT56" s="2433"/>
      <x:c r="FU56" s="2445"/>
      <x:c r="FV56" s="2429"/>
      <x:c r="FW56" s="2429"/>
      <x:c r="FX56" s="2434"/>
      <x:c r="FY56" s="2429"/>
      <x:c r="FZ56" s="2429"/>
      <x:c r="GA56" s="2429"/>
      <x:c r="GB56" s="2429"/>
      <x:c r="GC56" s="2435"/>
      <x:c r="GD56" s="2436"/>
      <x:c r="GE56" s="2437"/>
      <x:c r="GF56" s="2438"/>
      <x:c r="GG56" s="2439"/>
      <x:c r="GH56" s="2429"/>
      <x:c r="GI56" s="2429"/>
      <x:c r="GJ56" s="2440"/>
      <x:c r="GK56" s="2429"/>
      <x:c r="GL56" s="2441"/>
      <x:c r="GM56" s="2442"/>
      <x:c r="GN56" s="2443"/>
      <x:c r="GO56" s="2443"/>
      <x:c r="GP56" s="2444"/>
      <x:c r="GQ56" s="2429"/>
      <x:c r="GR56" s="2410"/>
      <x:c r="GS56" s="2429"/>
      <x:c r="GT56" s="2429"/>
      <x:c r="GU56" s="1299"/>
      <x:c r="GV56" s="2442"/>
      <x:c r="GW56" s="2429"/>
      <x:c r="GX56" s="2430"/>
      <x:c r="GY56" s="2431"/>
      <x:c r="GZ56" s="2429"/>
      <x:c r="HA56" s="2433"/>
      <x:c r="HB56" s="2433"/>
      <x:c r="HC56" s="2445"/>
      <x:c r="HD56" s="2429"/>
      <x:c r="HE56" s="2429"/>
      <x:c r="HF56" s="2434"/>
      <x:c r="HG56" s="2429"/>
      <x:c r="HH56" s="2429"/>
      <x:c r="HI56" s="2429"/>
      <x:c r="HJ56" s="2429"/>
      <x:c r="HK56" s="2435"/>
      <x:c r="HL56" s="2436"/>
      <x:c r="HM56" s="2437"/>
      <x:c r="HN56" s="2438"/>
      <x:c r="HO56" s="2439"/>
      <x:c r="HP56" s="2429"/>
      <x:c r="HQ56" s="2429"/>
      <x:c r="HR56" s="2440"/>
      <x:c r="HS56" s="2429"/>
      <x:c r="HT56" s="2441"/>
      <x:c r="HU56" s="2442"/>
      <x:c r="HV56" s="2443"/>
      <x:c r="HW56" s="2443"/>
      <x:c r="HX56" s="2444"/>
      <x:c r="HY56" s="2429"/>
      <x:c r="HZ56" s="2410"/>
      <x:c r="IA56" s="2429"/>
      <x:c r="IB56" s="2429"/>
      <x:c r="IC56" s="1299"/>
      <x:c r="ID56" s="1299"/>
      <x:c r="IE56" s="1299"/>
      <x:c r="IF56" s="1299"/>
      <x:c r="IG56" s="1299"/>
      <x:c r="IH56" s="1299"/>
      <x:c r="II56" s="1299"/>
      <x:c r="IJ56" s="1299"/>
      <x:c r="IK56" s="1299"/>
      <x:c r="IL56" s="1299"/>
      <x:c r="IM56" s="1299"/>
      <x:c r="IN56" s="1299"/>
      <x:c r="IO56" s="1299"/>
      <x:c r="IP56" s="1299"/>
      <x:c r="IQ56" s="1299"/>
      <x:c r="IR56" s="1299"/>
      <x:c r="IS56" s="1299"/>
      <x:c r="IT56" s="1299"/>
      <x:c r="IU56" s="1299"/>
      <x:c r="IV56" s="1299"/>
    </x:row>
    <x:row r="57" ht="14.25" hidden="1" customHeight="1">
      <x:c r="A57" s="3426"/>
      <x:c r="B57" s="1316"/>
      <x:c r="C57" s="1317"/>
      <x:c r="D57" s="1318"/>
      <x:c r="E57" s="1318"/>
      <x:c r="F57" s="1318"/>
      <x:c r="G57" s="1318"/>
      <x:c r="H57" s="1318"/>
      <x:c r="I57" s="1318"/>
      <x:c r="J57" s="2429" t="n">
        <x:f t="shared" si="6"/>
        <x:v>0</x:v>
      </x:c>
      <x:c r="K57" s="2430" t="str">
        <x:v>#VALUE!</x:v>
      </x:c>
      <x:c r="L57" s="2431" t="n">
        <x:f t="shared" si="4"/>
        <x:v>0</x:v>
      </x:c>
      <x:c r="M57" s="2432" t="n">
        <x:f t="shared" si="5"/>
        <x:v>32</x:v>
      </x:c>
      <x:c r="N57" s="2433" t="str">
        <x:v>#N/A</x:v>
      </x:c>
      <x:c r="O57" s="329"/>
      <x:c r="P57" s="329"/>
      <x:c r="Q57" s="149"/>
      <x:c r="R57" s="149"/>
      <x:c r="S57" s="149"/>
      <x:c r="T57" s="149"/>
      <x:c r="U57" s="149"/>
      <x:c r="V57" s="149"/>
      <x:c r="W57" s="149"/>
      <x:c r="X57" s="149"/>
      <x:c r="Y57" s="149"/>
      <x:c r="Z57" s="149"/>
      <x:c r="AA57" s="149"/>
      <x:c r="AB57" s="149"/>
      <x:c r="AC57" s="149"/>
      <x:c r="AD57" s="149"/>
      <x:c r="AE57" s="149"/>
      <x:c r="AF57" s="149"/>
      <x:c r="AG57" s="149"/>
      <x:c r="AH57" s="149"/>
      <x:c r="AI57" s="149"/>
      <x:c r="AJ57" s="149"/>
      <x:c r="AK57" s="149"/>
      <x:c r="AL57" s="149"/>
      <x:c r="AM57" s="149"/>
      <x:c r="AN57" s="149"/>
      <x:c r="AO57" s="149"/>
      <x:c r="AP57" s="149"/>
      <x:c r="AQ57" s="149"/>
      <x:c r="AR57" s="149"/>
      <x:c r="AS57" s="149"/>
      <x:c r="AT57" s="149"/>
      <x:c r="AU57" s="149"/>
      <x:c r="AV57" s="149"/>
      <x:c r="AW57" s="149"/>
      <x:c r="AX57" s="149"/>
      <x:c r="AY57" s="149"/>
      <x:c r="AZ57" s="149"/>
      <x:c r="BA57" s="149"/>
      <x:c r="BB57" s="149"/>
      <x:c r="BC57" s="149"/>
      <x:c r="BD57" s="149"/>
      <x:c r="BE57" s="149"/>
      <x:c r="BF57" s="149"/>
      <x:c r="BG57" s="149"/>
      <x:c r="BH57" s="149"/>
      <x:c r="BI57" s="149"/>
      <x:c r="BJ57" s="149"/>
      <x:c r="BK57" s="149"/>
      <x:c r="BL57" s="149"/>
      <x:c r="BM57" s="149"/>
      <x:c r="BN57" s="149"/>
      <x:c r="BO57" s="149"/>
      <x:c r="BP57" s="149"/>
      <x:c r="BQ57" s="149"/>
      <x:c r="BR57" s="149"/>
      <x:c r="BS57" s="149"/>
      <x:c r="BT57" s="149"/>
      <x:c r="BU57" s="149"/>
      <x:c r="BV57" s="149"/>
      <x:c r="BW57" s="149"/>
      <x:c r="BX57" s="149"/>
      <x:c r="BY57" s="149"/>
      <x:c r="BZ57" s="149"/>
      <x:c r="CA57" s="149"/>
      <x:c r="CB57" s="149"/>
      <x:c r="CC57" s="149"/>
      <x:c r="CD57" s="149"/>
      <x:c r="CE57" s="149"/>
      <x:c r="CF57" s="149"/>
      <x:c r="CG57" s="149"/>
      <x:c r="CH57" s="149"/>
      <x:c r="CI57" s="149"/>
      <x:c r="CJ57" s="149"/>
      <x:c r="CK57" s="149"/>
      <x:c r="CL57" s="149"/>
      <x:c r="CM57" s="149"/>
      <x:c r="CN57" s="149"/>
      <x:c r="CO57" s="149"/>
      <x:c r="CP57" s="149"/>
      <x:c r="CQ57" s="149"/>
      <x:c r="CR57" s="149"/>
      <x:c r="CS57" s="1313"/>
      <x:c r="CT57" s="1313"/>
      <x:c r="CU57" s="1313"/>
      <x:c r="CV57" s="1313"/>
      <x:c r="CW57" s="1313"/>
      <x:c r="CX57" s="1313"/>
      <x:c r="CY57" s="1313"/>
      <x:c r="CZ57" s="1313"/>
      <x:c r="DA57" s="1313"/>
      <x:c r="DB57" s="1313"/>
      <x:c r="DC57" s="1313"/>
      <x:c r="DD57" s="1313"/>
      <x:c r="DE57" s="1313"/>
      <x:c r="DF57" s="329"/>
      <x:c r="DG57" s="2429"/>
      <x:c r="DH57" s="2434"/>
      <x:c r="DI57" s="2429"/>
      <x:c r="DJ57" s="2429"/>
      <x:c r="DK57" s="2429"/>
      <x:c r="DL57" s="2429"/>
      <x:c r="DM57" s="2435"/>
      <x:c r="DN57" s="2436"/>
      <x:c r="DO57" s="2437"/>
      <x:c r="DP57" s="2438"/>
      <x:c r="DQ57" s="2439"/>
      <x:c r="DR57" s="2429"/>
      <x:c r="DS57" s="2429"/>
      <x:c r="DT57" s="2440"/>
      <x:c r="DU57" s="2429"/>
      <x:c r="DV57" s="2441"/>
      <x:c r="DW57" s="2442"/>
      <x:c r="DX57" s="2443"/>
      <x:c r="DY57" s="2443"/>
      <x:c r="DZ57" s="2444"/>
      <x:c r="EA57" s="2429"/>
      <x:c r="EB57" s="2446"/>
      <x:c r="EC57" s="2447"/>
      <x:c r="ED57" s="2447"/>
      <x:c r="EE57" s="2429"/>
      <x:c r="EF57" s="2442"/>
      <x:c r="EG57" s="2429"/>
      <x:c r="EH57" s="2430"/>
      <x:c r="EI57" s="2431"/>
      <x:c r="EJ57" s="2429"/>
      <x:c r="EK57" s="2433"/>
      <x:c r="EL57" s="2433"/>
      <x:c r="EM57" s="2445"/>
      <x:c r="EN57" s="2429"/>
      <x:c r="EO57" s="2429"/>
      <x:c r="EP57" s="2434"/>
      <x:c r="EQ57" s="2429"/>
      <x:c r="ER57" s="2429"/>
      <x:c r="ES57" s="2429"/>
      <x:c r="ET57" s="2429"/>
      <x:c r="EU57" s="2435"/>
      <x:c r="EV57" s="2436"/>
      <x:c r="EW57" s="2437"/>
      <x:c r="EX57" s="2438"/>
      <x:c r="EY57" s="2439"/>
      <x:c r="EZ57" s="2429"/>
      <x:c r="FA57" s="2429"/>
      <x:c r="FB57" s="2440"/>
      <x:c r="FC57" s="2429"/>
      <x:c r="FD57" s="2441"/>
      <x:c r="FE57" s="2442"/>
      <x:c r="FF57" s="2443"/>
      <x:c r="FG57" s="2443"/>
      <x:c r="FH57" s="2444"/>
      <x:c r="FI57" s="2429"/>
      <x:c r="FJ57" s="2446"/>
      <x:c r="FK57" s="2447"/>
      <x:c r="FL57" s="2447"/>
      <x:c r="FM57" s="2429"/>
      <x:c r="FN57" s="2442"/>
      <x:c r="FO57" s="2429"/>
      <x:c r="FP57" s="2430"/>
      <x:c r="FQ57" s="2431"/>
      <x:c r="FR57" s="2429"/>
      <x:c r="FS57" s="2433"/>
      <x:c r="FT57" s="2433"/>
      <x:c r="FU57" s="2445"/>
      <x:c r="FV57" s="2429"/>
      <x:c r="FW57" s="2429"/>
      <x:c r="FX57" s="2434"/>
      <x:c r="FY57" s="2429"/>
      <x:c r="FZ57" s="2429"/>
      <x:c r="GA57" s="2429"/>
      <x:c r="GB57" s="2429"/>
      <x:c r="GC57" s="2435"/>
      <x:c r="GD57" s="2436"/>
      <x:c r="GE57" s="2437"/>
      <x:c r="GF57" s="2438"/>
      <x:c r="GG57" s="2439"/>
      <x:c r="GH57" s="2429"/>
      <x:c r="GI57" s="2429"/>
      <x:c r="GJ57" s="2440"/>
      <x:c r="GK57" s="2429"/>
      <x:c r="GL57" s="2441"/>
      <x:c r="GM57" s="2442"/>
      <x:c r="GN57" s="2443"/>
      <x:c r="GO57" s="2443"/>
      <x:c r="GP57" s="2444"/>
      <x:c r="GQ57" s="2429"/>
      <x:c r="GR57" s="2446"/>
      <x:c r="GS57" s="2447"/>
      <x:c r="GT57" s="2447"/>
      <x:c r="GU57" s="1299"/>
      <x:c r="GV57" s="2442"/>
      <x:c r="GW57" s="2429"/>
      <x:c r="GX57" s="2430"/>
      <x:c r="GY57" s="2431"/>
      <x:c r="GZ57" s="2429"/>
      <x:c r="HA57" s="2433"/>
      <x:c r="HB57" s="2433"/>
      <x:c r="HC57" s="2445"/>
      <x:c r="HD57" s="2429"/>
      <x:c r="HE57" s="2429"/>
      <x:c r="HF57" s="2434"/>
      <x:c r="HG57" s="2429"/>
      <x:c r="HH57" s="2429"/>
      <x:c r="HI57" s="2429"/>
      <x:c r="HJ57" s="2429"/>
      <x:c r="HK57" s="2435"/>
      <x:c r="HL57" s="2436"/>
      <x:c r="HM57" s="2437"/>
      <x:c r="HN57" s="2438"/>
      <x:c r="HO57" s="2439"/>
      <x:c r="HP57" s="2429"/>
      <x:c r="HQ57" s="2429"/>
      <x:c r="HR57" s="2440"/>
      <x:c r="HS57" s="2429"/>
      <x:c r="HT57" s="2441"/>
      <x:c r="HU57" s="2442"/>
      <x:c r="HV57" s="2443"/>
      <x:c r="HW57" s="2443"/>
      <x:c r="HX57" s="2444"/>
      <x:c r="HY57" s="2429"/>
      <x:c r="HZ57" s="2446"/>
      <x:c r="IA57" s="2447"/>
      <x:c r="IB57" s="2447"/>
      <x:c r="IC57" s="1299"/>
      <x:c r="ID57" s="1299"/>
      <x:c r="IE57" s="1299"/>
      <x:c r="IF57" s="1299"/>
      <x:c r="IG57" s="1299"/>
      <x:c r="IH57" s="1299"/>
      <x:c r="II57" s="1299"/>
      <x:c r="IJ57" s="1299"/>
      <x:c r="IK57" s="1299"/>
      <x:c r="IL57" s="1299"/>
      <x:c r="IM57" s="1299"/>
      <x:c r="IN57" s="1299"/>
      <x:c r="IO57" s="1299"/>
      <x:c r="IP57" s="1299"/>
      <x:c r="IQ57" s="1299"/>
      <x:c r="IR57" s="1299"/>
      <x:c r="IS57" s="1299"/>
      <x:c r="IT57" s="1299"/>
      <x:c r="IU57" s="1299"/>
      <x:c r="IV57" s="1299"/>
    </x:row>
    <x:row r="58" ht="14.25" hidden="1" customHeight="1">
      <x:c r="A58" s="2407"/>
      <x:c r="B58" s="1316"/>
      <x:c r="C58" s="1317"/>
      <x:c r="D58" s="1318"/>
      <x:c r="E58" s="1318"/>
      <x:c r="F58" s="1318"/>
      <x:c r="G58" s="1318"/>
      <x:c r="H58" s="1318"/>
      <x:c r="I58" s="1318"/>
      <x:c r="J58" s="2429" t="n">
        <x:f t="shared" si="6"/>
        <x:v>0</x:v>
      </x:c>
      <x:c r="K58" s="2430" t="str">
        <x:v>#VALUE!</x:v>
      </x:c>
      <x:c r="L58" s="2431" t="n">
        <x:f t="shared" si="4"/>
        <x:v>0</x:v>
      </x:c>
      <x:c r="M58" s="2432" t="n">
        <x:f t="shared" si="5"/>
        <x:v>32</x:v>
      </x:c>
      <x:c r="N58" s="2433" t="str">
        <x:v>#N/A</x:v>
      </x:c>
      <x:c r="O58" s="329"/>
      <x:c r="P58" s="329"/>
      <x:c r="Q58" s="149"/>
      <x:c r="R58" s="149"/>
      <x:c r="S58" s="149"/>
      <x:c r="T58" s="149"/>
      <x:c r="U58" s="149"/>
      <x:c r="V58" s="149"/>
      <x:c r="W58" s="149"/>
      <x:c r="X58" s="149"/>
      <x:c r="Y58" s="149"/>
      <x:c r="Z58" s="149"/>
      <x:c r="AA58" s="149"/>
      <x:c r="AB58" s="149"/>
      <x:c r="AC58" s="149"/>
      <x:c r="AD58" s="149"/>
      <x:c r="AE58" s="149"/>
      <x:c r="AF58" s="149"/>
      <x:c r="AG58" s="149"/>
      <x:c r="AH58" s="149"/>
      <x:c r="AI58" s="149"/>
      <x:c r="AJ58" s="149"/>
      <x:c r="AK58" s="149"/>
      <x:c r="AL58" s="149"/>
      <x:c r="AM58" s="149"/>
      <x:c r="AN58" s="149"/>
      <x:c r="AO58" s="149"/>
      <x:c r="AP58" s="149"/>
      <x:c r="AQ58" s="149"/>
      <x:c r="AR58" s="149"/>
      <x:c r="AS58" s="149"/>
      <x:c r="AT58" s="149"/>
      <x:c r="AU58" s="149"/>
      <x:c r="AV58" s="149"/>
      <x:c r="AW58" s="149"/>
      <x:c r="AX58" s="149"/>
      <x:c r="AY58" s="149"/>
      <x:c r="AZ58" s="149"/>
      <x:c r="BA58" s="149"/>
      <x:c r="BB58" s="149"/>
      <x:c r="BC58" s="149"/>
      <x:c r="BD58" s="149"/>
      <x:c r="BE58" s="149"/>
      <x:c r="BF58" s="149"/>
      <x:c r="BG58" s="149"/>
      <x:c r="BH58" s="149"/>
      <x:c r="BI58" s="149"/>
      <x:c r="BJ58" s="149"/>
      <x:c r="BK58" s="149"/>
      <x:c r="BL58" s="149"/>
      <x:c r="BM58" s="149"/>
      <x:c r="BN58" s="149"/>
      <x:c r="BO58" s="149"/>
      <x:c r="BP58" s="149"/>
      <x:c r="BQ58" s="149"/>
      <x:c r="BR58" s="149"/>
      <x:c r="BS58" s="149"/>
      <x:c r="BT58" s="149"/>
      <x:c r="BU58" s="149"/>
      <x:c r="BV58" s="149"/>
      <x:c r="BW58" s="149"/>
      <x:c r="BX58" s="149"/>
      <x:c r="BY58" s="149"/>
      <x:c r="BZ58" s="149"/>
      <x:c r="CA58" s="149"/>
      <x:c r="CB58" s="149"/>
      <x:c r="CC58" s="149"/>
      <x:c r="CD58" s="149"/>
      <x:c r="CE58" s="149"/>
      <x:c r="CF58" s="149"/>
      <x:c r="CG58" s="149"/>
      <x:c r="CH58" s="149"/>
      <x:c r="CI58" s="149"/>
      <x:c r="CJ58" s="149"/>
      <x:c r="CK58" s="149"/>
      <x:c r="CL58" s="149"/>
      <x:c r="CM58" s="149"/>
      <x:c r="CN58" s="149"/>
      <x:c r="CO58" s="149"/>
      <x:c r="CP58" s="149"/>
      <x:c r="CQ58" s="149"/>
      <x:c r="CR58" s="149"/>
      <x:c r="CS58" s="1313"/>
      <x:c r="CT58" s="1313"/>
      <x:c r="CU58" s="1313"/>
      <x:c r="CV58" s="1313"/>
      <x:c r="CW58" s="1313"/>
      <x:c r="CX58" s="1313"/>
      <x:c r="CY58" s="1313"/>
      <x:c r="CZ58" s="1313"/>
      <x:c r="DA58" s="1313"/>
      <x:c r="DB58" s="1313"/>
      <x:c r="DC58" s="1313"/>
      <x:c r="DD58" s="1313"/>
      <x:c r="DE58" s="1313"/>
      <x:c r="DF58" s="329"/>
      <x:c r="DG58" s="2429"/>
      <x:c r="DH58" s="2434"/>
      <x:c r="DI58" s="2429"/>
      <x:c r="DJ58" s="2429"/>
      <x:c r="DK58" s="2429"/>
      <x:c r="DL58" s="2429"/>
      <x:c r="DM58" s="2435"/>
      <x:c r="DN58" s="2436"/>
      <x:c r="DO58" s="2437"/>
      <x:c r="DP58" s="2438"/>
      <x:c r="DQ58" s="2439"/>
      <x:c r="DR58" s="2429"/>
      <x:c r="DS58" s="2429"/>
      <x:c r="DT58" s="2440"/>
      <x:c r="DU58" s="2429"/>
      <x:c r="DV58" s="2441"/>
      <x:c r="DW58" s="2442"/>
      <x:c r="DX58" s="2443"/>
      <x:c r="DY58" s="2443"/>
      <x:c r="DZ58" s="2444"/>
      <x:c r="EA58" s="2447"/>
      <x:c r="EB58" s="2410"/>
      <x:c r="EC58" s="2447"/>
      <x:c r="ED58" s="2447"/>
      <x:c r="EE58" s="2429"/>
      <x:c r="EF58" s="2442"/>
      <x:c r="EG58" s="2429"/>
      <x:c r="EH58" s="2430"/>
      <x:c r="EI58" s="2431"/>
      <x:c r="EJ58" s="2429"/>
      <x:c r="EK58" s="2433"/>
      <x:c r="EL58" s="2433"/>
      <x:c r="EM58" s="2445"/>
      <x:c r="EN58" s="2429"/>
      <x:c r="EO58" s="2429"/>
      <x:c r="EP58" s="2434"/>
      <x:c r="EQ58" s="2429"/>
      <x:c r="ER58" s="2429"/>
      <x:c r="ES58" s="2429"/>
      <x:c r="ET58" s="2429"/>
      <x:c r="EU58" s="2435"/>
      <x:c r="EV58" s="2436"/>
      <x:c r="EW58" s="2437"/>
      <x:c r="EX58" s="2438"/>
      <x:c r="EY58" s="2439"/>
      <x:c r="EZ58" s="2429"/>
      <x:c r="FA58" s="2429"/>
      <x:c r="FB58" s="2440"/>
      <x:c r="FC58" s="2429"/>
      <x:c r="FD58" s="2441"/>
      <x:c r="FE58" s="2442"/>
      <x:c r="FF58" s="2443"/>
      <x:c r="FG58" s="2443"/>
      <x:c r="FH58" s="2444"/>
      <x:c r="FI58" s="2447"/>
      <x:c r="FJ58" s="2410"/>
      <x:c r="FK58" s="2447"/>
      <x:c r="FL58" s="2447"/>
      <x:c r="FM58" s="2429"/>
      <x:c r="FN58" s="2442"/>
      <x:c r="FO58" s="2429"/>
      <x:c r="FP58" s="2430"/>
      <x:c r="FQ58" s="2431"/>
      <x:c r="FR58" s="2429"/>
      <x:c r="FS58" s="2433"/>
      <x:c r="FT58" s="2433"/>
      <x:c r="FU58" s="2445"/>
      <x:c r="FV58" s="2429"/>
      <x:c r="FW58" s="2429"/>
      <x:c r="FX58" s="2434"/>
      <x:c r="FY58" s="2429"/>
      <x:c r="FZ58" s="2429"/>
      <x:c r="GA58" s="2429"/>
      <x:c r="GB58" s="2429"/>
      <x:c r="GC58" s="2435"/>
      <x:c r="GD58" s="2436"/>
      <x:c r="GE58" s="2437"/>
      <x:c r="GF58" s="2438"/>
      <x:c r="GG58" s="2439"/>
      <x:c r="GH58" s="2429"/>
      <x:c r="GI58" s="2429"/>
      <x:c r="GJ58" s="2440"/>
      <x:c r="GK58" s="2429"/>
      <x:c r="GL58" s="2441"/>
      <x:c r="GM58" s="2442"/>
      <x:c r="GN58" s="2443"/>
      <x:c r="GO58" s="2443"/>
      <x:c r="GP58" s="2444"/>
      <x:c r="GQ58" s="2447"/>
      <x:c r="GR58" s="2410"/>
      <x:c r="GS58" s="2447"/>
      <x:c r="GT58" s="2447"/>
      <x:c r="GU58" s="1299"/>
      <x:c r="GV58" s="2442"/>
      <x:c r="GW58" s="2429"/>
      <x:c r="GX58" s="2430"/>
      <x:c r="GY58" s="2431"/>
      <x:c r="GZ58" s="2429"/>
      <x:c r="HA58" s="2433"/>
      <x:c r="HB58" s="2433"/>
      <x:c r="HC58" s="2445"/>
      <x:c r="HD58" s="2429"/>
      <x:c r="HE58" s="2429"/>
      <x:c r="HF58" s="2434"/>
      <x:c r="HG58" s="2429"/>
      <x:c r="HH58" s="2429"/>
      <x:c r="HI58" s="2429"/>
      <x:c r="HJ58" s="2429"/>
      <x:c r="HK58" s="2435"/>
      <x:c r="HL58" s="2436"/>
      <x:c r="HM58" s="2437"/>
      <x:c r="HN58" s="2438"/>
      <x:c r="HO58" s="2439"/>
      <x:c r="HP58" s="2429"/>
      <x:c r="HQ58" s="2429"/>
      <x:c r="HR58" s="2440"/>
      <x:c r="HS58" s="2429"/>
      <x:c r="HT58" s="2441"/>
      <x:c r="HU58" s="2442"/>
      <x:c r="HV58" s="2443"/>
      <x:c r="HW58" s="2443"/>
      <x:c r="HX58" s="2444"/>
      <x:c r="HY58" s="2447"/>
      <x:c r="HZ58" s="2410"/>
      <x:c r="IA58" s="2447"/>
      <x:c r="IB58" s="2447"/>
      <x:c r="IC58" s="1299"/>
      <x:c r="ID58" s="1299"/>
      <x:c r="IE58" s="1299"/>
      <x:c r="IF58" s="1299"/>
      <x:c r="IG58" s="1299"/>
      <x:c r="IH58" s="1299"/>
      <x:c r="II58" s="1299"/>
      <x:c r="IJ58" s="1299"/>
      <x:c r="IK58" s="1299"/>
      <x:c r="IL58" s="1299"/>
      <x:c r="IM58" s="1299"/>
      <x:c r="IN58" s="1299"/>
      <x:c r="IO58" s="1299"/>
      <x:c r="IP58" s="1299"/>
      <x:c r="IQ58" s="1299"/>
      <x:c r="IR58" s="1299"/>
      <x:c r="IS58" s="1299"/>
      <x:c r="IT58" s="1299"/>
      <x:c r="IU58" s="1299"/>
      <x:c r="IV58" s="1299"/>
    </x:row>
    <x:row r="59" ht="14.25" hidden="1" customHeight="1">
      <x:c r="A59" s="3426"/>
      <x:c r="B59" s="1316"/>
      <x:c r="C59" s="1317"/>
      <x:c r="D59" s="1318"/>
      <x:c r="E59" s="1318"/>
      <x:c r="F59" s="1318"/>
      <x:c r="G59" s="1318"/>
      <x:c r="H59" s="1318"/>
      <x:c r="I59" s="1318"/>
      <x:c r="J59" s="2429" t="n">
        <x:f t="shared" si="6"/>
        <x:v>0</x:v>
      </x:c>
      <x:c r="K59" s="2430" t="str">
        <x:v>#VALUE!</x:v>
      </x:c>
      <x:c r="L59" s="2431" t="n">
        <x:f t="shared" si="4"/>
        <x:v>0</x:v>
      </x:c>
      <x:c r="M59" s="2432" t="n">
        <x:f t="shared" si="5"/>
        <x:v>32</x:v>
      </x:c>
      <x:c r="N59" s="2433" t="str">
        <x:v>#N/A</x:v>
      </x:c>
      <x:c r="O59" s="329"/>
      <x:c r="P59" s="329"/>
      <x:c r="Q59" s="149"/>
      <x:c r="R59" s="149"/>
      <x:c r="S59" s="149"/>
      <x:c r="T59" s="149"/>
      <x:c r="U59" s="149"/>
      <x:c r="V59" s="149"/>
      <x:c r="W59" s="149"/>
      <x:c r="X59" s="149"/>
      <x:c r="Y59" s="149"/>
      <x:c r="Z59" s="149"/>
      <x:c r="AA59" s="149"/>
      <x:c r="AB59" s="149"/>
      <x:c r="AC59" s="149"/>
      <x:c r="AD59" s="149"/>
      <x:c r="AE59" s="149"/>
      <x:c r="AF59" s="149"/>
      <x:c r="AG59" s="149"/>
      <x:c r="AH59" s="149"/>
      <x:c r="AI59" s="149"/>
      <x:c r="AJ59" s="149"/>
      <x:c r="AK59" s="149"/>
      <x:c r="AL59" s="149"/>
      <x:c r="AM59" s="149"/>
      <x:c r="AN59" s="149"/>
      <x:c r="AO59" s="149"/>
      <x:c r="AP59" s="149"/>
      <x:c r="AQ59" s="149"/>
      <x:c r="AR59" s="149"/>
      <x:c r="AS59" s="149"/>
      <x:c r="AT59" s="149"/>
      <x:c r="AU59" s="149"/>
      <x:c r="AV59" s="149"/>
      <x:c r="AW59" s="149"/>
      <x:c r="AX59" s="149"/>
      <x:c r="AY59" s="149"/>
      <x:c r="AZ59" s="149"/>
      <x:c r="BA59" s="149"/>
      <x:c r="BB59" s="149"/>
      <x:c r="BC59" s="149"/>
      <x:c r="BD59" s="149"/>
      <x:c r="BE59" s="149"/>
      <x:c r="BF59" s="149"/>
      <x:c r="BG59" s="149"/>
      <x:c r="BH59" s="149"/>
      <x:c r="BI59" s="149"/>
      <x:c r="BJ59" s="149"/>
      <x:c r="BK59" s="149"/>
      <x:c r="BL59" s="149"/>
      <x:c r="BM59" s="149"/>
      <x:c r="BN59" s="149"/>
      <x:c r="BO59" s="149"/>
      <x:c r="BP59" s="149"/>
      <x:c r="BQ59" s="149"/>
      <x:c r="BR59" s="149"/>
      <x:c r="BS59" s="149"/>
      <x:c r="BT59" s="149"/>
      <x:c r="BU59" s="149"/>
      <x:c r="BV59" s="149"/>
      <x:c r="BW59" s="149"/>
      <x:c r="BX59" s="149"/>
      <x:c r="BY59" s="149"/>
      <x:c r="BZ59" s="149"/>
      <x:c r="CA59" s="149"/>
      <x:c r="CB59" s="149"/>
      <x:c r="CC59" s="149"/>
      <x:c r="CD59" s="149"/>
      <x:c r="CE59" s="149"/>
      <x:c r="CF59" s="149"/>
      <x:c r="CG59" s="149"/>
      <x:c r="CH59" s="149"/>
      <x:c r="CI59" s="149"/>
      <x:c r="CJ59" s="149"/>
      <x:c r="CK59" s="149"/>
      <x:c r="CL59" s="149"/>
      <x:c r="CM59" s="149"/>
      <x:c r="CN59" s="149"/>
      <x:c r="CO59" s="149"/>
      <x:c r="CP59" s="149"/>
      <x:c r="CQ59" s="149"/>
      <x:c r="CR59" s="149"/>
      <x:c r="CS59" s="1313"/>
      <x:c r="CT59" s="1313"/>
      <x:c r="CU59" s="1313"/>
      <x:c r="CV59" s="1313"/>
      <x:c r="CW59" s="1313"/>
      <x:c r="CX59" s="1313"/>
      <x:c r="CY59" s="1313"/>
      <x:c r="CZ59" s="1313"/>
      <x:c r="DA59" s="1313"/>
      <x:c r="DB59" s="1313"/>
      <x:c r="DC59" s="1313"/>
      <x:c r="DD59" s="1313"/>
      <x:c r="DE59" s="1313"/>
      <x:c r="DF59" s="329"/>
      <x:c r="DG59" s="2429"/>
      <x:c r="DH59" s="2434"/>
      <x:c r="DI59" s="2429"/>
      <x:c r="DJ59" s="2429"/>
      <x:c r="DK59" s="2429"/>
      <x:c r="DL59" s="2429"/>
      <x:c r="DM59" s="2435"/>
      <x:c r="DN59" s="2436"/>
      <x:c r="DO59" s="2437"/>
      <x:c r="DP59" s="2438"/>
      <x:c r="DQ59" s="2439"/>
      <x:c r="DR59" s="2429"/>
      <x:c r="DS59" s="2429"/>
      <x:c r="DT59" s="2440"/>
      <x:c r="DU59" s="2429"/>
      <x:c r="DV59" s="2441"/>
      <x:c r="DW59" s="2448"/>
      <x:c r="DX59" s="2429"/>
      <x:c r="DY59" s="2429"/>
      <x:c r="DZ59" s="2435"/>
      <x:c r="EA59" s="2429"/>
      <x:c r="EB59" s="2449"/>
      <x:c r="EC59" s="2429"/>
      <x:c r="ED59" s="2450"/>
      <x:c r="EE59" s="2429"/>
      <x:c r="EF59" s="2442"/>
      <x:c r="EG59" s="2429"/>
      <x:c r="EH59" s="2430"/>
      <x:c r="EI59" s="2431"/>
      <x:c r="EJ59" s="2429"/>
      <x:c r="EK59" s="2433"/>
      <x:c r="EL59" s="2433"/>
      <x:c r="EM59" s="2445"/>
      <x:c r="EN59" s="2429"/>
      <x:c r="EO59" s="2429"/>
      <x:c r="EP59" s="2434"/>
      <x:c r="EQ59" s="2429"/>
      <x:c r="ER59" s="2429"/>
      <x:c r="ES59" s="2429"/>
      <x:c r="ET59" s="2429"/>
      <x:c r="EU59" s="2435"/>
      <x:c r="EV59" s="2436"/>
      <x:c r="EW59" s="2437"/>
      <x:c r="EX59" s="2438"/>
      <x:c r="EY59" s="2439"/>
      <x:c r="EZ59" s="2429"/>
      <x:c r="FA59" s="2429"/>
      <x:c r="FB59" s="2440"/>
      <x:c r="FC59" s="2429"/>
      <x:c r="FD59" s="2441"/>
      <x:c r="FE59" s="2448"/>
      <x:c r="FF59" s="2429"/>
      <x:c r="FG59" s="2429"/>
      <x:c r="FH59" s="2435"/>
      <x:c r="FI59" s="2429"/>
      <x:c r="FJ59" s="2449"/>
      <x:c r="FK59" s="2429"/>
      <x:c r="FL59" s="2450"/>
      <x:c r="FM59" s="2429"/>
      <x:c r="FN59" s="2442"/>
      <x:c r="FO59" s="2429"/>
      <x:c r="FP59" s="2430"/>
      <x:c r="FQ59" s="2431"/>
      <x:c r="FR59" s="2429"/>
      <x:c r="FS59" s="2433"/>
      <x:c r="FT59" s="2433"/>
      <x:c r="FU59" s="2445"/>
      <x:c r="FV59" s="2429"/>
      <x:c r="FW59" s="2429"/>
      <x:c r="FX59" s="2434"/>
      <x:c r="FY59" s="2429"/>
      <x:c r="FZ59" s="2429"/>
      <x:c r="GA59" s="2429"/>
      <x:c r="GB59" s="2429"/>
      <x:c r="GC59" s="2435"/>
      <x:c r="GD59" s="2436"/>
      <x:c r="GE59" s="2437"/>
      <x:c r="GF59" s="2438"/>
      <x:c r="GG59" s="2439"/>
      <x:c r="GH59" s="2429"/>
      <x:c r="GI59" s="2429"/>
      <x:c r="GJ59" s="2440"/>
      <x:c r="GK59" s="2429"/>
      <x:c r="GL59" s="2441"/>
      <x:c r="GM59" s="2448"/>
      <x:c r="GN59" s="2429"/>
      <x:c r="GO59" s="2429"/>
      <x:c r="GP59" s="2435"/>
      <x:c r="GQ59" s="2429"/>
      <x:c r="GR59" s="2449"/>
      <x:c r="GS59" s="2429"/>
      <x:c r="GT59" s="2450"/>
      <x:c r="GU59" s="1299"/>
      <x:c r="GV59" s="2442"/>
      <x:c r="GW59" s="2429"/>
      <x:c r="GX59" s="2430"/>
      <x:c r="GY59" s="2431"/>
      <x:c r="GZ59" s="2429"/>
      <x:c r="HA59" s="2433"/>
      <x:c r="HB59" s="2433"/>
      <x:c r="HC59" s="2445"/>
      <x:c r="HD59" s="2429"/>
      <x:c r="HE59" s="2429"/>
      <x:c r="HF59" s="2434"/>
      <x:c r="HG59" s="2429"/>
      <x:c r="HH59" s="2429"/>
      <x:c r="HI59" s="2429"/>
      <x:c r="HJ59" s="2429"/>
      <x:c r="HK59" s="2435"/>
      <x:c r="HL59" s="2436"/>
      <x:c r="HM59" s="2437"/>
      <x:c r="HN59" s="2438"/>
      <x:c r="HO59" s="2439"/>
      <x:c r="HP59" s="2429"/>
      <x:c r="HQ59" s="2429"/>
      <x:c r="HR59" s="2440"/>
      <x:c r="HS59" s="2429"/>
      <x:c r="HT59" s="2441"/>
      <x:c r="HU59" s="2448"/>
      <x:c r="HV59" s="2429"/>
      <x:c r="HW59" s="2429"/>
      <x:c r="HX59" s="2435"/>
      <x:c r="HY59" s="2429"/>
      <x:c r="HZ59" s="2449"/>
      <x:c r="IA59" s="2429"/>
      <x:c r="IB59" s="2450"/>
      <x:c r="IC59" s="1299"/>
      <x:c r="ID59" s="1299"/>
      <x:c r="IE59" s="1299"/>
      <x:c r="IF59" s="1299"/>
      <x:c r="IG59" s="1299"/>
      <x:c r="IH59" s="1299"/>
      <x:c r="II59" s="1299"/>
      <x:c r="IJ59" s="1299"/>
      <x:c r="IK59" s="1299"/>
      <x:c r="IL59" s="1299"/>
      <x:c r="IM59" s="1299"/>
      <x:c r="IN59" s="1299"/>
      <x:c r="IO59" s="1299"/>
      <x:c r="IP59" s="1299"/>
      <x:c r="IQ59" s="1299"/>
      <x:c r="IR59" s="1299"/>
      <x:c r="IS59" s="1299"/>
      <x:c r="IT59" s="1299"/>
      <x:c r="IU59" s="1299"/>
      <x:c r="IV59" s="1299"/>
    </x:row>
    <x:row r="60" ht="14.25" hidden="1" customHeight="1">
      <x:c r="A60" s="3426"/>
      <x:c r="B60" s="1316" t="str">
        <x:v>#VALUE!</x:v>
      </x:c>
      <x:c r="C60" s="1317" t="n">
        <x:v>0</x:v>
      </x:c>
      <x:c r="D60" s="1317" t="n">
        <x:v>0</x:v>
      </x:c>
      <x:c r="E60" s="1317" t="n">
        <x:v>0</x:v>
      </x:c>
      <x:c r="F60" s="1317" t="n">
        <x:v>0</x:v>
      </x:c>
      <x:c r="G60" s="1317" t="n">
        <x:v>0</x:v>
      </x:c>
      <x:c r="H60" s="1317" t="n">
        <x:v>0</x:v>
      </x:c>
      <x:c r="I60" s="1317" t="n">
        <x:v>0</x:v>
      </x:c>
      <x:c r="J60" s="2429" t="n">
        <x:v>1074.9867984790874</x:v>
      </x:c>
      <x:c r="K60" s="2430" t="str">
        <x:v>#VALUE!</x:v>
      </x:c>
      <x:c r="L60" s="2431" t="n">
        <x:f t="shared" si="4"/>
        <x:v>0</x:v>
      </x:c>
      <x:c r="M60" s="2432" t="n">
        <x:f t="shared" si="5"/>
        <x:v>32</x:v>
      </x:c>
      <x:c r="N60" s="2433" t="str">
        <x:v>#N/A</x:v>
      </x:c>
      <x:c r="O60" s="329"/>
      <x:c r="P60" s="329"/>
      <x:c r="Q60" s="149"/>
      <x:c r="R60" s="149"/>
      <x:c r="S60" s="149"/>
      <x:c r="T60" s="149"/>
      <x:c r="U60" s="149"/>
      <x:c r="V60" s="149"/>
      <x:c r="W60" s="149" t="n">
        <x:v>1</x:v>
      </x:c>
      <x:c r="X60" s="149" t="n">
        <x:v>2</x:v>
      </x:c>
      <x:c r="Y60" s="149" t="n">
        <x:v>3</x:v>
      </x:c>
      <x:c r="Z60" s="149"/>
      <x:c r="AA60" s="149"/>
      <x:c r="AB60" s="149"/>
      <x:c r="AC60" s="149"/>
      <x:c r="AD60" s="149"/>
      <x:c r="AE60" s="149"/>
      <x:c r="AF60" s="149"/>
      <x:c r="AG60" s="149"/>
      <x:c r="AH60" s="149"/>
      <x:c r="AI60" s="149"/>
      <x:c r="AJ60" s="149"/>
      <x:c r="AK60" s="149"/>
      <x:c r="AL60" s="149"/>
      <x:c r="AM60" s="149"/>
      <x:c r="AN60" s="149"/>
      <x:c r="AO60" s="149"/>
      <x:c r="AP60" s="149"/>
      <x:c r="AQ60" s="149"/>
      <x:c r="AR60" s="149"/>
      <x:c r="AS60" s="149"/>
      <x:c r="AT60" s="149"/>
      <x:c r="AU60" s="149"/>
      <x:c r="AV60" s="149"/>
      <x:c r="AW60" s="149"/>
      <x:c r="AX60" s="149"/>
      <x:c r="AY60" s="149"/>
      <x:c r="AZ60" s="149"/>
      <x:c r="BA60" s="149"/>
      <x:c r="BB60" s="149"/>
      <x:c r="BC60" s="149"/>
      <x:c r="BD60" s="149"/>
      <x:c r="BE60" s="149"/>
      <x:c r="BF60" s="149"/>
      <x:c r="BG60" s="149"/>
      <x:c r="BH60" s="149"/>
      <x:c r="BI60" s="149"/>
      <x:c r="BJ60" s="149"/>
      <x:c r="BK60" s="149"/>
      <x:c r="BL60" s="149"/>
      <x:c r="BM60" s="149"/>
      <x:c r="BN60" s="149"/>
      <x:c r="BO60" s="149"/>
      <x:c r="BP60" s="149"/>
      <x:c r="BQ60" s="149"/>
      <x:c r="BR60" s="149"/>
      <x:c r="BS60" s="149"/>
      <x:c r="BT60" s="149"/>
      <x:c r="BU60" s="149"/>
      <x:c r="BV60" s="149"/>
      <x:c r="BW60" s="149"/>
      <x:c r="BX60" s="149"/>
      <x:c r="BY60" s="149"/>
      <x:c r="BZ60" s="149"/>
      <x:c r="CA60" s="149"/>
      <x:c r="CB60" s="149"/>
      <x:c r="CC60" s="149"/>
      <x:c r="CD60" s="149"/>
      <x:c r="CE60" s="149"/>
      <x:c r="CF60" s="149"/>
      <x:c r="CG60" s="149"/>
      <x:c r="CH60" s="149"/>
      <x:c r="CI60" s="149"/>
      <x:c r="CJ60" s="149"/>
      <x:c r="CK60" s="149"/>
      <x:c r="CL60" s="149"/>
      <x:c r="CM60" s="149"/>
      <x:c r="CN60" s="149"/>
      <x:c r="CO60" s="149"/>
      <x:c r="CP60" s="149"/>
      <x:c r="CQ60" s="149"/>
      <x:c r="CR60" s="149"/>
      <x:c r="CS60" s="1313"/>
      <x:c r="CT60" s="1313"/>
      <x:c r="CU60" s="1313"/>
      <x:c r="CV60" s="1313"/>
      <x:c r="CW60" s="1313"/>
      <x:c r="CX60" s="1313"/>
      <x:c r="CY60" s="1313"/>
      <x:c r="CZ60" s="1313"/>
      <x:c r="DA60" s="1313"/>
      <x:c r="DB60" s="1313"/>
      <x:c r="DC60" s="1313"/>
      <x:c r="DD60" s="1313"/>
      <x:c r="DE60" s="1313"/>
      <x:c r="DF60" s="329"/>
      <x:c r="DG60" s="2429"/>
      <x:c r="DH60" s="2434"/>
      <x:c r="DI60" s="2429"/>
      <x:c r="DJ60" s="2429"/>
      <x:c r="DK60" s="2429"/>
      <x:c r="DL60" s="2429"/>
      <x:c r="DM60" s="2435"/>
      <x:c r="DN60" s="2436"/>
      <x:c r="DO60" s="2437"/>
      <x:c r="DP60" s="2438"/>
      <x:c r="DQ60" s="2439"/>
      <x:c r="DR60" s="2429"/>
      <x:c r="DS60" s="2429"/>
      <x:c r="DT60" s="2440"/>
      <x:c r="DU60" s="2429"/>
      <x:c r="DV60" s="2441"/>
      <x:c r="DW60" s="2442"/>
      <x:c r="DX60" s="2443"/>
      <x:c r="DY60" s="2443"/>
      <x:c r="DZ60" s="2444"/>
      <x:c r="EA60" s="2429"/>
      <x:c r="EB60" s="2410"/>
      <x:c r="EC60" s="2429"/>
      <x:c r="ED60" s="2429"/>
      <x:c r="EE60" s="2429"/>
      <x:c r="EF60" s="2442"/>
      <x:c r="EG60" s="2429"/>
      <x:c r="EH60" s="2430"/>
      <x:c r="EI60" s="2431"/>
      <x:c r="EJ60" s="2429"/>
      <x:c r="EK60" s="2433"/>
      <x:c r="EL60" s="2433"/>
      <x:c r="EM60" s="2445"/>
      <x:c r="EN60" s="2429"/>
      <x:c r="EO60" s="2429"/>
      <x:c r="EP60" s="2434"/>
      <x:c r="EQ60" s="2429"/>
      <x:c r="ER60" s="2429"/>
      <x:c r="ES60" s="2429"/>
      <x:c r="ET60" s="2429"/>
      <x:c r="EU60" s="2435"/>
      <x:c r="EV60" s="2436"/>
      <x:c r="EW60" s="2437"/>
      <x:c r="EX60" s="2438"/>
      <x:c r="EY60" s="2439"/>
      <x:c r="EZ60" s="2429"/>
      <x:c r="FA60" s="2429"/>
      <x:c r="FB60" s="2440"/>
      <x:c r="FC60" s="2429"/>
      <x:c r="FD60" s="2441"/>
      <x:c r="FE60" s="2442"/>
      <x:c r="FF60" s="2443"/>
      <x:c r="FG60" s="2443"/>
      <x:c r="FH60" s="2444"/>
      <x:c r="FI60" s="2429"/>
      <x:c r="FJ60" s="2410"/>
      <x:c r="FK60" s="2429"/>
      <x:c r="FL60" s="2429"/>
      <x:c r="FM60" s="2429"/>
      <x:c r="FN60" s="2442"/>
      <x:c r="FO60" s="2429"/>
      <x:c r="FP60" s="2430"/>
      <x:c r="FQ60" s="2431"/>
      <x:c r="FR60" s="2429"/>
      <x:c r="FS60" s="2433"/>
      <x:c r="FT60" s="2433"/>
      <x:c r="FU60" s="2445"/>
      <x:c r="FV60" s="2429"/>
      <x:c r="FW60" s="2429"/>
      <x:c r="FX60" s="2434"/>
      <x:c r="FY60" s="2429"/>
      <x:c r="FZ60" s="2429"/>
      <x:c r="GA60" s="2429"/>
      <x:c r="GB60" s="2429"/>
      <x:c r="GC60" s="2435"/>
      <x:c r="GD60" s="2436"/>
      <x:c r="GE60" s="2437"/>
      <x:c r="GF60" s="2438"/>
      <x:c r="GG60" s="2439"/>
      <x:c r="GH60" s="2429"/>
      <x:c r="GI60" s="2429"/>
      <x:c r="GJ60" s="2440"/>
      <x:c r="GK60" s="2429"/>
      <x:c r="GL60" s="2441"/>
      <x:c r="GM60" s="2442"/>
      <x:c r="GN60" s="2443"/>
      <x:c r="GO60" s="2443"/>
      <x:c r="GP60" s="2444"/>
      <x:c r="GQ60" s="2429"/>
      <x:c r="GR60" s="2410"/>
      <x:c r="GS60" s="2429"/>
      <x:c r="GT60" s="2429"/>
      <x:c r="GU60" s="1299"/>
      <x:c r="GV60" s="2442"/>
      <x:c r="GW60" s="2429"/>
      <x:c r="GX60" s="2430"/>
      <x:c r="GY60" s="2431"/>
      <x:c r="GZ60" s="2429"/>
      <x:c r="HA60" s="2433"/>
      <x:c r="HB60" s="2433"/>
      <x:c r="HC60" s="2445"/>
      <x:c r="HD60" s="2429"/>
      <x:c r="HE60" s="2429"/>
      <x:c r="HF60" s="2434"/>
      <x:c r="HG60" s="2429"/>
      <x:c r="HH60" s="2429"/>
      <x:c r="HI60" s="2429"/>
      <x:c r="HJ60" s="2429"/>
      <x:c r="HK60" s="2435"/>
      <x:c r="HL60" s="2436"/>
      <x:c r="HM60" s="2437"/>
      <x:c r="HN60" s="2438"/>
      <x:c r="HO60" s="2439"/>
      <x:c r="HP60" s="2429"/>
      <x:c r="HQ60" s="2429"/>
      <x:c r="HR60" s="2440"/>
      <x:c r="HS60" s="2429"/>
      <x:c r="HT60" s="2441"/>
      <x:c r="HU60" s="2442"/>
      <x:c r="HV60" s="2443"/>
      <x:c r="HW60" s="2443"/>
      <x:c r="HX60" s="2444"/>
      <x:c r="HY60" s="2429"/>
      <x:c r="HZ60" s="2410"/>
      <x:c r="IA60" s="2429"/>
      <x:c r="IB60" s="2429"/>
      <x:c r="IC60" s="1299"/>
      <x:c r="ID60" s="1299"/>
      <x:c r="IE60" s="1299"/>
      <x:c r="IF60" s="1299"/>
      <x:c r="IG60" s="1299"/>
      <x:c r="IH60" s="1299"/>
      <x:c r="II60" s="1299"/>
      <x:c r="IJ60" s="1299"/>
      <x:c r="IK60" s="1299"/>
      <x:c r="IL60" s="1299"/>
      <x:c r="IM60" s="1299"/>
      <x:c r="IN60" s="1299"/>
      <x:c r="IO60" s="1299"/>
      <x:c r="IP60" s="1299"/>
      <x:c r="IQ60" s="1299"/>
      <x:c r="IR60" s="1299"/>
      <x:c r="IS60" s="1299"/>
      <x:c r="IT60" s="1299"/>
      <x:c r="IU60" s="1299"/>
      <x:c r="IV60" s="1299"/>
    </x:row>
    <x:row r="61" ht="14.25" hidden="1" customHeight="1">
      <x:c r="A61" s="2407"/>
      <x:c r="B61" s="1316"/>
      <x:c r="C61" s="1317"/>
      <x:c r="D61" s="1318"/>
      <x:c r="E61" s="1318"/>
      <x:c r="F61" s="1318"/>
      <x:c r="G61" s="1318"/>
      <x:c r="H61" s="1318"/>
      <x:c r="I61" s="1318"/>
      <x:c r="J61" s="2429" t="n">
        <x:f t="shared" si="6"/>
        <x:v>2</x:v>
      </x:c>
      <x:c r="K61" s="2430" t="str">
        <x:v>#VALUE!</x:v>
      </x:c>
      <x:c r="L61" s="2431" t="n">
        <x:f t="shared" si="4"/>
        <x:v>0</x:v>
      </x:c>
      <x:c r="M61" s="2432" t="n">
        <x:f t="shared" si="5"/>
        <x:v>32</x:v>
      </x:c>
      <x:c r="N61" s="2433" t="str">
        <x:v>#N/A</x:v>
      </x:c>
      <x:c r="O61" s="329"/>
      <x:c r="P61" s="329"/>
      <x:c r="Q61" s="149"/>
      <x:c r="R61" s="149" t="str">
        <x:v>i</x:v>
      </x:c>
      <x:c r="S61" s="149" t="str">
        <x:v>ai</x:v>
      </x:c>
      <x:c r="T61" s="149" t="str">
        <x:v>PRODUCT</x:v>
      </x:c>
      <x:c r="U61" s="149" t="str">
        <x:v>DENSITY RANGED (KG/M3)</x:v>
      </x:c>
      <x:c r="V61" s="149"/>
      <x:c r="W61" s="149" t="str">
        <x:v>KO</x:v>
      </x:c>
      <x:c r="X61" s="149" t="str">
        <x:v>K1</x:v>
      </x:c>
      <x:c r="Y61" s="149" t="str">
        <x:v>K2</x:v>
      </x:c>
      <x:c r="Z61" s="149" t="str">
        <x:v>Da</x:v>
      </x:c>
      <x:c r="AA61" s="149"/>
      <x:c r="AB61" s="149"/>
      <x:c r="AC61" s="149"/>
      <x:c r="AD61" s="149"/>
      <x:c r="AE61" s="149"/>
      <x:c r="AF61" s="149"/>
      <x:c r="AG61" s="149"/>
      <x:c r="AH61" s="149"/>
      <x:c r="AI61" s="149"/>
      <x:c r="AJ61" s="149"/>
      <x:c r="AK61" s="149"/>
      <x:c r="AL61" s="149"/>
      <x:c r="AM61" s="149"/>
      <x:c r="AN61" s="149"/>
      <x:c r="AO61" s="149"/>
      <x:c r="AP61" s="149"/>
      <x:c r="AQ61" s="149"/>
      <x:c r="AR61" s="149"/>
      <x:c r="AS61" s="149"/>
      <x:c r="AT61" s="149"/>
      <x:c r="AU61" s="149"/>
      <x:c r="AV61" s="149"/>
      <x:c r="AW61" s="149"/>
      <x:c r="AX61" s="149"/>
      <x:c r="AY61" s="149"/>
      <x:c r="AZ61" s="149"/>
      <x:c r="BA61" s="149"/>
      <x:c r="BB61" s="149"/>
      <x:c r="BC61" s="149"/>
      <x:c r="BD61" s="149"/>
      <x:c r="BE61" s="149"/>
      <x:c r="BF61" s="149"/>
      <x:c r="BG61" s="149"/>
      <x:c r="BH61" s="149"/>
      <x:c r="BI61" s="149"/>
      <x:c r="BJ61" s="149"/>
      <x:c r="BK61" s="149"/>
      <x:c r="BL61" s="149"/>
      <x:c r="BM61" s="149"/>
      <x:c r="BN61" s="149"/>
      <x:c r="BO61" s="149"/>
      <x:c r="BP61" s="149"/>
      <x:c r="BQ61" s="149"/>
      <x:c r="BR61" s="149"/>
      <x:c r="BS61" s="149"/>
      <x:c r="BT61" s="149"/>
      <x:c r="BU61" s="149"/>
      <x:c r="BV61" s="149"/>
      <x:c r="BW61" s="149"/>
      <x:c r="BX61" s="149"/>
      <x:c r="BY61" s="149"/>
      <x:c r="BZ61" s="149"/>
      <x:c r="CA61" s="149"/>
      <x:c r="CB61" s="149"/>
      <x:c r="CC61" s="149"/>
      <x:c r="CD61" s="149"/>
      <x:c r="CE61" s="149"/>
      <x:c r="CF61" s="149"/>
      <x:c r="CG61" s="149"/>
      <x:c r="CH61" s="149"/>
      <x:c r="CI61" s="149"/>
      <x:c r="CJ61" s="149"/>
      <x:c r="CK61" s="149"/>
      <x:c r="CL61" s="149"/>
      <x:c r="CM61" s="149"/>
      <x:c r="CN61" s="149"/>
      <x:c r="CO61" s="149"/>
      <x:c r="CP61" s="149"/>
      <x:c r="CQ61" s="149"/>
      <x:c r="CR61" s="149"/>
      <x:c r="CS61" s="3073"/>
      <x:c r="CT61" s="3074"/>
      <x:c r="CU61" s="3074"/>
      <x:c r="CV61" s="3075"/>
      <x:c r="CW61" s="2141"/>
      <x:c r="CX61" s="1313"/>
      <x:c r="CY61" s="1313"/>
      <x:c r="CZ61" s="1313"/>
      <x:c r="DA61" s="2087"/>
      <x:c r="DB61" s="2087" t="str">
        <x:v>Product</x:v>
      </x:c>
      <x:c r="DC61" s="2142" t="str">
        <x:v>K0</x:v>
      </x:c>
      <x:c r="DD61" s="2089" t="str">
        <x:v>k1</x:v>
      </x:c>
      <x:c r="DE61" s="1313"/>
      <x:c r="DF61" s="329"/>
      <x:c r="DG61" s="2429"/>
      <x:c r="DH61" s="2434"/>
      <x:c r="DI61" s="2429"/>
      <x:c r="DJ61" s="2429"/>
      <x:c r="DK61" s="2429"/>
      <x:c r="DL61" s="2429"/>
      <x:c r="DM61" s="2435"/>
      <x:c r="DN61" s="2436"/>
      <x:c r="DO61" s="2437"/>
      <x:c r="DP61" s="2438"/>
      <x:c r="DQ61" s="2439"/>
      <x:c r="DR61" s="2429"/>
      <x:c r="DS61" s="2429"/>
      <x:c r="DT61" s="2440"/>
      <x:c r="DU61" s="2429"/>
      <x:c r="DV61" s="2441"/>
      <x:c r="DW61" s="2442"/>
      <x:c r="DX61" s="2443"/>
      <x:c r="DY61" s="2443"/>
      <x:c r="DZ61" s="2444"/>
      <x:c r="EA61" s="2429"/>
      <x:c r="EB61" s="2410"/>
      <x:c r="EC61" s="2429"/>
      <x:c r="ED61" s="2429"/>
      <x:c r="EE61" s="2429"/>
      <x:c r="EF61" s="2442"/>
      <x:c r="EG61" s="2429"/>
      <x:c r="EH61" s="2430"/>
      <x:c r="EI61" s="2431"/>
      <x:c r="EJ61" s="2429"/>
      <x:c r="EK61" s="2433"/>
      <x:c r="EL61" s="2433"/>
      <x:c r="EM61" s="2445"/>
      <x:c r="EN61" s="2429"/>
      <x:c r="EO61" s="2429"/>
      <x:c r="EP61" s="2434"/>
      <x:c r="EQ61" s="2429"/>
      <x:c r="ER61" s="2429"/>
      <x:c r="ES61" s="2429"/>
      <x:c r="ET61" s="2429"/>
      <x:c r="EU61" s="2435"/>
      <x:c r="EV61" s="2436"/>
      <x:c r="EW61" s="2437"/>
      <x:c r="EX61" s="2438"/>
      <x:c r="EY61" s="2439"/>
      <x:c r="EZ61" s="2429"/>
      <x:c r="FA61" s="2429"/>
      <x:c r="FB61" s="2440"/>
      <x:c r="FC61" s="2429"/>
      <x:c r="FD61" s="2441"/>
      <x:c r="FE61" s="2442"/>
      <x:c r="FF61" s="2443"/>
      <x:c r="FG61" s="2443"/>
      <x:c r="FH61" s="2444"/>
      <x:c r="FI61" s="2429"/>
      <x:c r="FJ61" s="2410"/>
      <x:c r="FK61" s="2429"/>
      <x:c r="FL61" s="2429"/>
      <x:c r="FM61" s="2429"/>
      <x:c r="FN61" s="2442"/>
      <x:c r="FO61" s="2429"/>
      <x:c r="FP61" s="2430"/>
      <x:c r="FQ61" s="2431"/>
      <x:c r="FR61" s="2429"/>
      <x:c r="FS61" s="2433"/>
      <x:c r="FT61" s="2433"/>
      <x:c r="FU61" s="2445"/>
      <x:c r="FV61" s="2429"/>
      <x:c r="FW61" s="2429"/>
      <x:c r="FX61" s="2434"/>
      <x:c r="FY61" s="2429"/>
      <x:c r="FZ61" s="2429"/>
      <x:c r="GA61" s="2429"/>
      <x:c r="GB61" s="2429"/>
      <x:c r="GC61" s="2435"/>
      <x:c r="GD61" s="2436"/>
      <x:c r="GE61" s="2437"/>
      <x:c r="GF61" s="2438"/>
      <x:c r="GG61" s="2439"/>
      <x:c r="GH61" s="2429"/>
      <x:c r="GI61" s="2429"/>
      <x:c r="GJ61" s="2440"/>
      <x:c r="GK61" s="2429"/>
      <x:c r="GL61" s="2441"/>
      <x:c r="GM61" s="2442"/>
      <x:c r="GN61" s="2443"/>
      <x:c r="GO61" s="2443"/>
      <x:c r="GP61" s="2444"/>
      <x:c r="GQ61" s="2429"/>
      <x:c r="GR61" s="2410"/>
      <x:c r="GS61" s="2429"/>
      <x:c r="GT61" s="2429"/>
      <x:c r="GU61" s="1299"/>
      <x:c r="GV61" s="2442"/>
      <x:c r="GW61" s="2429"/>
      <x:c r="GX61" s="2430"/>
      <x:c r="GY61" s="2431"/>
      <x:c r="GZ61" s="2429"/>
      <x:c r="HA61" s="2433"/>
      <x:c r="HB61" s="2433"/>
      <x:c r="HC61" s="2445"/>
      <x:c r="HD61" s="2429"/>
      <x:c r="HE61" s="2429"/>
      <x:c r="HF61" s="2434"/>
      <x:c r="HG61" s="2429"/>
      <x:c r="HH61" s="2429"/>
      <x:c r="HI61" s="2429"/>
      <x:c r="HJ61" s="2429"/>
      <x:c r="HK61" s="2435"/>
      <x:c r="HL61" s="2436"/>
      <x:c r="HM61" s="2437"/>
      <x:c r="HN61" s="2438"/>
      <x:c r="HO61" s="2439"/>
      <x:c r="HP61" s="2429"/>
      <x:c r="HQ61" s="2429"/>
      <x:c r="HR61" s="2440"/>
      <x:c r="HS61" s="2429"/>
      <x:c r="HT61" s="2441"/>
      <x:c r="HU61" s="2442"/>
      <x:c r="HV61" s="2443"/>
      <x:c r="HW61" s="2443"/>
      <x:c r="HX61" s="2444"/>
      <x:c r="HY61" s="2429"/>
      <x:c r="HZ61" s="2410"/>
      <x:c r="IA61" s="2429"/>
      <x:c r="IB61" s="2429"/>
      <x:c r="IC61" s="1299"/>
      <x:c r="ID61" s="1299"/>
      <x:c r="IE61" s="1299"/>
      <x:c r="IF61" s="1299"/>
      <x:c r="IG61" s="1299"/>
      <x:c r="IH61" s="1299"/>
      <x:c r="II61" s="1299"/>
      <x:c r="IJ61" s="1299"/>
      <x:c r="IK61" s="1299"/>
      <x:c r="IL61" s="1299"/>
      <x:c r="IM61" s="1299"/>
      <x:c r="IN61" s="1299"/>
      <x:c r="IO61" s="1299"/>
      <x:c r="IP61" s="1299"/>
      <x:c r="IQ61" s="1299"/>
      <x:c r="IR61" s="1299"/>
      <x:c r="IS61" s="1299"/>
      <x:c r="IT61" s="1299"/>
      <x:c r="IU61" s="1299"/>
      <x:c r="IV61" s="1299"/>
    </x:row>
    <x:row r="62" ht="14.25" hidden="1" customHeight="1">
      <x:c r="A62" s="3426"/>
      <x:c r="B62" s="1316"/>
      <x:c r="C62" s="1317"/>
      <x:c r="D62" s="1318"/>
      <x:c r="E62" s="1318"/>
      <x:c r="F62" s="1318"/>
      <x:c r="G62" s="1318"/>
      <x:c r="H62" s="1318"/>
      <x:c r="I62" s="1318"/>
      <x:c r="J62" s="2429" t="str">
        <x:f t="shared" si="6"/>
        <x:v>K1</x:v>
      </x:c>
      <x:c r="K62" s="2430" t="str">
        <x:v>#VALUE!</x:v>
      </x:c>
      <x:c r="L62" s="2431" t="n">
        <x:f t="shared" si="4"/>
        <x:v>0</x:v>
      </x:c>
      <x:c r="M62" s="2432" t="n">
        <x:f t="shared" si="5"/>
        <x:v>32</x:v>
      </x:c>
      <x:c r="N62" s="2433" t="str">
        <x:v>#N/A</x:v>
      </x:c>
      <x:c r="O62" s="329"/>
      <x:c r="P62" s="329"/>
      <x:c r="Q62" s="149"/>
      <x:c r="R62" s="149" t="n">
        <x:v>1</x:v>
      </x:c>
      <x:c r="S62" s="149" t="n">
        <x:v>-0.148759</x:v>
      </x:c>
      <x:c r="T62" s="149" t="str">
        <x:v>Crude Oil</x:v>
      </x:c>
      <x:c r="U62" s="149" t="n">
        <x:v>610.6</x:v>
      </x:c>
      <x:c r="V62" s="149" t="n">
        <x:v>1163.5</x:v>
      </x:c>
      <x:c r="W62" s="149" t="n">
        <x:v>341.0957</x:v>
      </x:c>
      <x:c r="X62" s="149" t="n">
        <x:v>0</x:v>
      </x:c>
      <x:c r="Y62" s="149" t="n">
        <x:v>0</x:v>
      </x:c>
      <x:c r="Z62" s="149" t="n">
        <x:v>2</x:v>
      </x:c>
      <x:c r="AA62" s="149"/>
      <x:c r="AB62" s="149"/>
      <x:c r="AC62" s="149"/>
      <x:c r="AD62" s="149"/>
      <x:c r="AE62" s="149"/>
      <x:c r="AF62" s="149"/>
      <x:c r="AG62" s="149"/>
      <x:c r="AH62" s="149"/>
      <x:c r="AI62" s="149"/>
      <x:c r="AJ62" s="149"/>
      <x:c r="AK62" s="149"/>
      <x:c r="AL62" s="149"/>
      <x:c r="AM62" s="149"/>
      <x:c r="AN62" s="149"/>
      <x:c r="AO62" s="149"/>
      <x:c r="AP62" s="149"/>
      <x:c r="AQ62" s="149"/>
      <x:c r="AR62" s="149"/>
      <x:c r="AS62" s="149"/>
      <x:c r="AT62" s="149"/>
      <x:c r="AU62" s="149"/>
      <x:c r="AV62" s="149"/>
      <x:c r="AW62" s="149"/>
      <x:c r="AX62" s="149"/>
      <x:c r="AY62" s="149"/>
      <x:c r="AZ62" s="149"/>
      <x:c r="BA62" s="149"/>
      <x:c r="BB62" s="149"/>
      <x:c r="BC62" s="149"/>
      <x:c r="BD62" s="149"/>
      <x:c r="BE62" s="149"/>
      <x:c r="BF62" s="149"/>
      <x:c r="BG62" s="149"/>
      <x:c r="BH62" s="149"/>
      <x:c r="BI62" s="149"/>
      <x:c r="BJ62" s="149"/>
      <x:c r="BK62" s="149"/>
      <x:c r="BL62" s="149"/>
      <x:c r="BM62" s="149"/>
      <x:c r="BN62" s="149"/>
      <x:c r="BO62" s="149"/>
      <x:c r="BP62" s="149"/>
      <x:c r="BQ62" s="149"/>
      <x:c r="BR62" s="149"/>
      <x:c r="BS62" s="149"/>
      <x:c r="BT62" s="149"/>
      <x:c r="BU62" s="149"/>
      <x:c r="BV62" s="149"/>
      <x:c r="BW62" s="149"/>
      <x:c r="BX62" s="149"/>
      <x:c r="BY62" s="149"/>
      <x:c r="BZ62" s="149"/>
      <x:c r="CA62" s="149"/>
      <x:c r="CB62" s="149"/>
      <x:c r="CC62" s="149"/>
      <x:c r="CD62" s="149"/>
      <x:c r="CE62" s="149"/>
      <x:c r="CF62" s="149"/>
      <x:c r="CG62" s="149"/>
      <x:c r="CH62" s="149"/>
      <x:c r="CI62" s="149"/>
      <x:c r="CJ62" s="149"/>
      <x:c r="CK62" s="149"/>
      <x:c r="CL62" s="149"/>
      <x:c r="CM62" s="149"/>
      <x:c r="CN62" s="149"/>
      <x:c r="CO62" s="149"/>
      <x:c r="CP62" s="149"/>
      <x:c r="CQ62" s="149"/>
      <x:c r="CR62" s="149"/>
      <x:c r="CS62" s="1629"/>
      <x:c r="CT62" s="1629"/>
      <x:c r="CU62" s="1629"/>
      <x:c r="CV62" s="1629"/>
      <x:c r="CW62" s="2141"/>
      <x:c r="CX62" s="1313"/>
      <x:c r="CY62" s="1313"/>
      <x:c r="CZ62" s="1313"/>
      <x:c r="DA62" s="2087" t="n">
        <x:v>1</x:v>
      </x:c>
      <x:c r="DB62" s="2087" t="str">
        <x:v>CO</x:v>
      </x:c>
      <x:c r="DC62" s="2143" t="n">
        <x:v>341.0957</x:v>
      </x:c>
      <x:c r="DD62" s="2089" t="n">
        <x:v>0</x:v>
      </x:c>
      <x:c r="DE62" s="1313"/>
      <x:c r="DF62" s="329"/>
      <x:c r="DG62" s="2429"/>
      <x:c r="DH62" s="2434"/>
      <x:c r="DI62" s="2429"/>
      <x:c r="DJ62" s="2429"/>
      <x:c r="DK62" s="2429"/>
      <x:c r="DL62" s="2429"/>
      <x:c r="DM62" s="2435"/>
      <x:c r="DN62" s="2436"/>
      <x:c r="DO62" s="2437"/>
      <x:c r="DP62" s="2438"/>
      <x:c r="DQ62" s="2439"/>
      <x:c r="DR62" s="2429"/>
      <x:c r="DS62" s="2429"/>
      <x:c r="DT62" s="2440"/>
      <x:c r="DU62" s="2429"/>
      <x:c r="DV62" s="2441"/>
      <x:c r="DW62" s="2442"/>
      <x:c r="DX62" s="2443"/>
      <x:c r="DY62" s="2443"/>
      <x:c r="DZ62" s="2444"/>
      <x:c r="EA62" s="2429"/>
      <x:c r="EB62" s="2446"/>
      <x:c r="EC62" s="2447"/>
      <x:c r="ED62" s="2447"/>
      <x:c r="EE62" s="2429"/>
      <x:c r="EF62" s="2442"/>
      <x:c r="EG62" s="2429"/>
      <x:c r="EH62" s="2430"/>
      <x:c r="EI62" s="2431"/>
      <x:c r="EJ62" s="2429"/>
      <x:c r="EK62" s="2433"/>
      <x:c r="EL62" s="2433"/>
      <x:c r="EM62" s="2445"/>
      <x:c r="EN62" s="2429"/>
      <x:c r="EO62" s="2429"/>
      <x:c r="EP62" s="2434"/>
      <x:c r="EQ62" s="2429"/>
      <x:c r="ER62" s="2429"/>
      <x:c r="ES62" s="2429"/>
      <x:c r="ET62" s="2429"/>
      <x:c r="EU62" s="2435"/>
      <x:c r="EV62" s="2436"/>
      <x:c r="EW62" s="2437"/>
      <x:c r="EX62" s="2438"/>
      <x:c r="EY62" s="2439"/>
      <x:c r="EZ62" s="2429"/>
      <x:c r="FA62" s="2429"/>
      <x:c r="FB62" s="2440"/>
      <x:c r="FC62" s="2429"/>
      <x:c r="FD62" s="2441"/>
      <x:c r="FE62" s="2442"/>
      <x:c r="FF62" s="2443"/>
      <x:c r="FG62" s="2443"/>
      <x:c r="FH62" s="2444"/>
      <x:c r="FI62" s="2429"/>
      <x:c r="FJ62" s="2446"/>
      <x:c r="FK62" s="2447"/>
      <x:c r="FL62" s="2447"/>
      <x:c r="FM62" s="2429"/>
      <x:c r="FN62" s="2442"/>
      <x:c r="FO62" s="2429"/>
      <x:c r="FP62" s="2430"/>
      <x:c r="FQ62" s="2431"/>
      <x:c r="FR62" s="2429"/>
      <x:c r="FS62" s="2433"/>
      <x:c r="FT62" s="2433"/>
      <x:c r="FU62" s="2445"/>
      <x:c r="FV62" s="2429"/>
      <x:c r="FW62" s="2429"/>
      <x:c r="FX62" s="2434"/>
      <x:c r="FY62" s="2429"/>
      <x:c r="FZ62" s="2429"/>
      <x:c r="GA62" s="2429"/>
      <x:c r="GB62" s="2429"/>
      <x:c r="GC62" s="2435"/>
      <x:c r="GD62" s="2436"/>
      <x:c r="GE62" s="2437"/>
      <x:c r="GF62" s="2438"/>
      <x:c r="GG62" s="2439"/>
      <x:c r="GH62" s="2429"/>
      <x:c r="GI62" s="2429"/>
      <x:c r="GJ62" s="2440"/>
      <x:c r="GK62" s="2429"/>
      <x:c r="GL62" s="2441"/>
      <x:c r="GM62" s="2442"/>
      <x:c r="GN62" s="2443"/>
      <x:c r="GO62" s="2443"/>
      <x:c r="GP62" s="2444"/>
      <x:c r="GQ62" s="2429"/>
      <x:c r="GR62" s="2446"/>
      <x:c r="GS62" s="2447"/>
      <x:c r="GT62" s="2447"/>
      <x:c r="GU62" s="1299"/>
      <x:c r="GV62" s="2442"/>
      <x:c r="GW62" s="2429"/>
      <x:c r="GX62" s="2430"/>
      <x:c r="GY62" s="2431"/>
      <x:c r="GZ62" s="2429"/>
      <x:c r="HA62" s="2433"/>
      <x:c r="HB62" s="2433"/>
      <x:c r="HC62" s="2445"/>
      <x:c r="HD62" s="2429"/>
      <x:c r="HE62" s="2429"/>
      <x:c r="HF62" s="2434"/>
      <x:c r="HG62" s="2429"/>
      <x:c r="HH62" s="2429"/>
      <x:c r="HI62" s="2429"/>
      <x:c r="HJ62" s="2429"/>
      <x:c r="HK62" s="2435"/>
      <x:c r="HL62" s="2436"/>
      <x:c r="HM62" s="2437"/>
      <x:c r="HN62" s="2438"/>
      <x:c r="HO62" s="2439"/>
      <x:c r="HP62" s="2429"/>
      <x:c r="HQ62" s="2429"/>
      <x:c r="HR62" s="2440"/>
      <x:c r="HS62" s="2429"/>
      <x:c r="HT62" s="2441"/>
      <x:c r="HU62" s="2442"/>
      <x:c r="HV62" s="2443"/>
      <x:c r="HW62" s="2443"/>
      <x:c r="HX62" s="2444"/>
      <x:c r="HY62" s="2429"/>
      <x:c r="HZ62" s="2446"/>
      <x:c r="IA62" s="2447"/>
      <x:c r="IB62" s="2447"/>
      <x:c r="IC62" s="1299"/>
      <x:c r="ID62" s="1299"/>
      <x:c r="IE62" s="1299"/>
      <x:c r="IF62" s="1299"/>
      <x:c r="IG62" s="1299"/>
      <x:c r="IH62" s="1299"/>
      <x:c r="II62" s="1299"/>
      <x:c r="IJ62" s="1299"/>
      <x:c r="IK62" s="1299"/>
      <x:c r="IL62" s="1299"/>
      <x:c r="IM62" s="1299"/>
      <x:c r="IN62" s="1299"/>
      <x:c r="IO62" s="1299"/>
      <x:c r="IP62" s="1299"/>
      <x:c r="IQ62" s="1299"/>
      <x:c r="IR62" s="1299"/>
      <x:c r="IS62" s="1299"/>
      <x:c r="IT62" s="1299"/>
      <x:c r="IU62" s="1299"/>
      <x:c r="IV62" s="1299"/>
    </x:row>
    <x:row r="63" ht="14.25" hidden="1" customHeight="1">
      <x:c r="A63" s="3426"/>
      <x:c r="B63" s="1316"/>
      <x:c r="C63" s="1317"/>
      <x:c r="D63" s="1318"/>
      <x:c r="E63" s="1318"/>
      <x:c r="F63" s="1318"/>
      <x:c r="G63" s="1318"/>
      <x:c r="H63" s="1318"/>
      <x:c r="I63" s="1318"/>
      <x:c r="J63" s="2429" t="n">
        <x:f t="shared" si="6"/>
        <x:v>0</x:v>
      </x:c>
      <x:c r="K63" s="2430" t="str">
        <x:v>#VALUE!</x:v>
      </x:c>
      <x:c r="L63" s="2431" t="n">
        <x:f t="shared" si="4"/>
        <x:v>0</x:v>
      </x:c>
      <x:c r="M63" s="2432" t="n">
        <x:f t="shared" si="5"/>
        <x:v>32</x:v>
      </x:c>
      <x:c r="N63" s="2433" t="str">
        <x:v>#N/A</x:v>
      </x:c>
      <x:c r="O63" s="329"/>
      <x:c r="P63" s="329"/>
      <x:c r="Q63" s="149"/>
      <x:c r="R63" s="149" t="n">
        <x:f t="shared" ref="R63:R69" si="7">R62+1</x:f>
        <x:v>2</x:v>
      </x:c>
      <x:c r="S63" s="149" t="n">
        <x:v>-0.267408</x:v>
      </x:c>
      <x:c r="T63" s="149" t="str">
        <x:v>Fuel Oils</x:v>
      </x:c>
      <x:c r="U63" s="149" t="n">
        <x:v>838.3127</x:v>
      </x:c>
      <x:c r="V63" s="149" t="n">
        <x:v>1163.5</x:v>
      </x:c>
      <x:c r="W63" s="149" t="n">
        <x:v>103.872</x:v>
      </x:c>
      <x:c r="X63" s="149" t="n">
        <x:v>0.2701</x:v>
      </x:c>
      <x:c r="Y63" s="149" t="n">
        <x:v>0</x:v>
      </x:c>
      <x:c r="Z63" s="149" t="n">
        <x:v>1.3</x:v>
      </x:c>
      <x:c r="AA63" s="149"/>
      <x:c r="AB63" s="149"/>
      <x:c r="AC63" s="149"/>
      <x:c r="AD63" s="149"/>
      <x:c r="AE63" s="149"/>
      <x:c r="AF63" s="149"/>
      <x:c r="AG63" s="149"/>
      <x:c r="AH63" s="149"/>
      <x:c r="AI63" s="149"/>
      <x:c r="AJ63" s="149"/>
      <x:c r="AK63" s="149"/>
      <x:c r="AL63" s="149"/>
      <x:c r="AM63" s="149"/>
      <x:c r="AN63" s="149"/>
      <x:c r="AO63" s="149"/>
      <x:c r="AP63" s="149"/>
      <x:c r="AQ63" s="149"/>
      <x:c r="AR63" s="149"/>
      <x:c r="AS63" s="149"/>
      <x:c r="AT63" s="149"/>
      <x:c r="AU63" s="149"/>
      <x:c r="AV63" s="149"/>
      <x:c r="AW63" s="149"/>
      <x:c r="AX63" s="149"/>
      <x:c r="AY63" s="149"/>
      <x:c r="AZ63" s="149"/>
      <x:c r="BA63" s="149"/>
      <x:c r="BB63" s="149"/>
      <x:c r="BC63" s="149"/>
      <x:c r="BD63" s="149"/>
      <x:c r="BE63" s="149"/>
      <x:c r="BF63" s="149"/>
      <x:c r="BG63" s="149"/>
      <x:c r="BH63" s="149"/>
      <x:c r="BI63" s="149"/>
      <x:c r="BJ63" s="149"/>
      <x:c r="BK63" s="149"/>
      <x:c r="BL63" s="149"/>
      <x:c r="BM63" s="149"/>
      <x:c r="BN63" s="149"/>
      <x:c r="BO63" s="149"/>
      <x:c r="BP63" s="149"/>
      <x:c r="BQ63" s="149"/>
      <x:c r="BR63" s="149"/>
      <x:c r="BS63" s="149"/>
      <x:c r="BT63" s="149"/>
      <x:c r="BU63" s="149"/>
      <x:c r="BV63" s="149"/>
      <x:c r="BW63" s="149"/>
      <x:c r="BX63" s="149"/>
      <x:c r="BY63" s="149"/>
      <x:c r="BZ63" s="149"/>
      <x:c r="CA63" s="149"/>
      <x:c r="CB63" s="149"/>
      <x:c r="CC63" s="149"/>
      <x:c r="CD63" s="149"/>
      <x:c r="CE63" s="149"/>
      <x:c r="CF63" s="149"/>
      <x:c r="CG63" s="149"/>
      <x:c r="CH63" s="149"/>
      <x:c r="CI63" s="149"/>
      <x:c r="CJ63" s="149"/>
      <x:c r="CK63" s="149"/>
      <x:c r="CL63" s="149"/>
      <x:c r="CM63" s="149"/>
      <x:c r="CN63" s="149"/>
      <x:c r="CO63" s="149"/>
      <x:c r="CP63" s="149"/>
      <x:c r="CQ63" s="149"/>
      <x:c r="CR63" s="149"/>
      <x:c r="CS63" s="1630"/>
      <x:c r="CT63" s="1630"/>
      <x:c r="CU63" s="1630"/>
      <x:c r="CV63" s="1630"/>
      <x:c r="CW63" s="2141"/>
      <x:c r="CX63" s="1313"/>
      <x:c r="CY63" s="1313"/>
      <x:c r="CZ63" s="1313"/>
      <x:c r="DA63" s="144" t="n">
        <x:v>2</x:v>
      </x:c>
      <x:c r="DB63" s="2087" t="str">
        <x:v>Gasolines</x:v>
      </x:c>
      <x:c r="DC63" s="144" t="n">
        <x:v>192.4571</x:v>
      </x:c>
      <x:c r="DD63" s="144" t="n">
        <x:v>0.2438</x:v>
      </x:c>
      <x:c r="DE63" s="1313"/>
      <x:c r="DF63" s="329"/>
      <x:c r="DG63" s="2429"/>
      <x:c r="DH63" s="2434"/>
      <x:c r="DI63" s="2429"/>
      <x:c r="DJ63" s="2429"/>
      <x:c r="DK63" s="2429"/>
      <x:c r="DL63" s="2429"/>
      <x:c r="DM63" s="2435"/>
      <x:c r="DN63" s="2436"/>
      <x:c r="DO63" s="2437"/>
      <x:c r="DP63" s="2438"/>
      <x:c r="DQ63" s="2439"/>
      <x:c r="DR63" s="2429"/>
      <x:c r="DS63" s="2429"/>
      <x:c r="DT63" s="2440"/>
      <x:c r="DU63" s="2429"/>
      <x:c r="DV63" s="2441"/>
      <x:c r="DW63" s="2442"/>
      <x:c r="DX63" s="2443"/>
      <x:c r="DY63" s="2443"/>
      <x:c r="DZ63" s="2444"/>
      <x:c r="EA63" s="2447"/>
      <x:c r="EB63" s="2410"/>
      <x:c r="EC63" s="2447"/>
      <x:c r="ED63" s="2447"/>
      <x:c r="EE63" s="2429"/>
      <x:c r="EF63" s="2442"/>
      <x:c r="EG63" s="2429"/>
      <x:c r="EH63" s="2430"/>
      <x:c r="EI63" s="2431"/>
      <x:c r="EJ63" s="2429"/>
      <x:c r="EK63" s="2433"/>
      <x:c r="EL63" s="2433"/>
      <x:c r="EM63" s="2445"/>
      <x:c r="EN63" s="2429"/>
      <x:c r="EO63" s="2429"/>
      <x:c r="EP63" s="2434"/>
      <x:c r="EQ63" s="2429"/>
      <x:c r="ER63" s="2429"/>
      <x:c r="ES63" s="2429"/>
      <x:c r="ET63" s="2429"/>
      <x:c r="EU63" s="2435"/>
      <x:c r="EV63" s="2436"/>
      <x:c r="EW63" s="2437"/>
      <x:c r="EX63" s="2438"/>
      <x:c r="EY63" s="2439"/>
      <x:c r="EZ63" s="2429"/>
      <x:c r="FA63" s="2429"/>
      <x:c r="FB63" s="2440"/>
      <x:c r="FC63" s="2429"/>
      <x:c r="FD63" s="2441"/>
      <x:c r="FE63" s="2442"/>
      <x:c r="FF63" s="2443"/>
      <x:c r="FG63" s="2443"/>
      <x:c r="FH63" s="2444"/>
      <x:c r="FI63" s="2447"/>
      <x:c r="FJ63" s="2410"/>
      <x:c r="FK63" s="2447"/>
      <x:c r="FL63" s="2447"/>
      <x:c r="FM63" s="2429"/>
      <x:c r="FN63" s="2442"/>
      <x:c r="FO63" s="2429"/>
      <x:c r="FP63" s="2430"/>
      <x:c r="FQ63" s="2431"/>
      <x:c r="FR63" s="2429"/>
      <x:c r="FS63" s="2433"/>
      <x:c r="FT63" s="2433"/>
      <x:c r="FU63" s="2445"/>
      <x:c r="FV63" s="2429"/>
      <x:c r="FW63" s="2429"/>
      <x:c r="FX63" s="2434"/>
      <x:c r="FY63" s="2429"/>
      <x:c r="FZ63" s="2429"/>
      <x:c r="GA63" s="2429"/>
      <x:c r="GB63" s="2429"/>
      <x:c r="GC63" s="2435"/>
      <x:c r="GD63" s="2436"/>
      <x:c r="GE63" s="2437"/>
      <x:c r="GF63" s="2438"/>
      <x:c r="GG63" s="2439"/>
      <x:c r="GH63" s="2429"/>
      <x:c r="GI63" s="2429"/>
      <x:c r="GJ63" s="2440"/>
      <x:c r="GK63" s="2429"/>
      <x:c r="GL63" s="2441"/>
      <x:c r="GM63" s="2442"/>
      <x:c r="GN63" s="2443"/>
      <x:c r="GO63" s="2443"/>
      <x:c r="GP63" s="2444"/>
      <x:c r="GQ63" s="2447"/>
      <x:c r="GR63" s="2410"/>
      <x:c r="GS63" s="2447"/>
      <x:c r="GT63" s="2447"/>
      <x:c r="GU63" s="1299"/>
      <x:c r="GV63" s="2442"/>
      <x:c r="GW63" s="2429"/>
      <x:c r="GX63" s="2430"/>
      <x:c r="GY63" s="2431"/>
      <x:c r="GZ63" s="2429"/>
      <x:c r="HA63" s="2433"/>
      <x:c r="HB63" s="2433"/>
      <x:c r="HC63" s="2445"/>
      <x:c r="HD63" s="2429"/>
      <x:c r="HE63" s="2429"/>
      <x:c r="HF63" s="2434"/>
      <x:c r="HG63" s="2429"/>
      <x:c r="HH63" s="2429"/>
      <x:c r="HI63" s="2429"/>
      <x:c r="HJ63" s="2429"/>
      <x:c r="HK63" s="2435"/>
      <x:c r="HL63" s="2436"/>
      <x:c r="HM63" s="2437"/>
      <x:c r="HN63" s="2438"/>
      <x:c r="HO63" s="2439"/>
      <x:c r="HP63" s="2429"/>
      <x:c r="HQ63" s="2429"/>
      <x:c r="HR63" s="2440"/>
      <x:c r="HS63" s="2429"/>
      <x:c r="HT63" s="2441"/>
      <x:c r="HU63" s="2442"/>
      <x:c r="HV63" s="2443"/>
      <x:c r="HW63" s="2443"/>
      <x:c r="HX63" s="2444"/>
      <x:c r="HY63" s="2447"/>
      <x:c r="HZ63" s="2410"/>
      <x:c r="IA63" s="2447"/>
      <x:c r="IB63" s="2447"/>
      <x:c r="IC63" s="1299"/>
      <x:c r="ID63" s="1299"/>
      <x:c r="IE63" s="1299"/>
      <x:c r="IF63" s="1299"/>
      <x:c r="IG63" s="1299"/>
      <x:c r="IH63" s="1299"/>
      <x:c r="II63" s="1299"/>
      <x:c r="IJ63" s="1299"/>
      <x:c r="IK63" s="1299"/>
      <x:c r="IL63" s="1299"/>
      <x:c r="IM63" s="1299"/>
      <x:c r="IN63" s="1299"/>
      <x:c r="IO63" s="1299"/>
      <x:c r="IP63" s="1299"/>
      <x:c r="IQ63" s="1299"/>
      <x:c r="IR63" s="1299"/>
      <x:c r="IS63" s="1299"/>
      <x:c r="IT63" s="1299"/>
      <x:c r="IU63" s="1299"/>
      <x:c r="IV63" s="1299"/>
    </x:row>
    <x:row r="64" ht="14.25" hidden="1" customHeight="1">
      <x:c r="A64" s="2407"/>
      <x:c r="B64" s="1316"/>
      <x:c r="C64" s="1317"/>
      <x:c r="D64" s="1318"/>
      <x:c r="E64" s="1318"/>
      <x:c r="F64" s="1318"/>
      <x:c r="G64" s="1318"/>
      <x:c r="H64" s="1318"/>
      <x:c r="I64" s="1318"/>
      <x:c r="J64" s="2429" t="n">
        <x:f t="shared" si="6"/>
        <x:v>0.2701</x:v>
      </x:c>
      <x:c r="K64" s="2430" t="str">
        <x:v>#VALUE!</x:v>
      </x:c>
      <x:c r="L64" s="2431" t="n">
        <x:f t="shared" si="4"/>
        <x:v>0</x:v>
      </x:c>
      <x:c r="M64" s="2432" t="n">
        <x:f t="shared" si="5"/>
        <x:v>32</x:v>
      </x:c>
      <x:c r="N64" s="2433" t="str">
        <x:v>#N/A</x:v>
      </x:c>
      <x:c r="O64" s="329"/>
      <x:c r="P64" s="329"/>
      <x:c r="Q64" s="149"/>
      <x:c r="R64" s="149" t="n">
        <x:f t="shared" si="7"/>
        <x:v>3</x:v>
      </x:c>
      <x:c r="S64" s="149" t="n">
        <x:v>1.08076</x:v>
      </x:c>
      <x:c r="T64" s="149" t="str">
        <x:v>Jet Fuels</x:v>
      </x:c>
      <x:c r="U64" s="149" t="n">
        <x:v>787.5195</x:v>
      </x:c>
      <x:c r="V64" s="149" t="n">
        <x:v>838.3127</x:v>
      </x:c>
      <x:c r="W64" s="149" t="n">
        <x:v>330.301</x:v>
      </x:c>
      <x:c r="X64" s="149" t="n">
        <x:v>0</x:v>
      </x:c>
      <x:c r="Y64" s="149" t="n">
        <x:v>0</x:v>
      </x:c>
      <x:c r="Z64" s="149" t="n">
        <x:v>2</x:v>
      </x:c>
      <x:c r="AA64" s="149"/>
      <x:c r="AB64" s="149"/>
      <x:c r="AC64" s="149"/>
      <x:c r="AD64" s="149"/>
      <x:c r="AE64" s="149"/>
      <x:c r="AF64" s="149"/>
      <x:c r="AG64" s="149"/>
      <x:c r="AH64" s="149"/>
      <x:c r="AI64" s="149"/>
      <x:c r="AJ64" s="149"/>
      <x:c r="AK64" s="149"/>
      <x:c r="AL64" s="149"/>
      <x:c r="AM64" s="149"/>
      <x:c r="AN64" s="149"/>
      <x:c r="AO64" s="149"/>
      <x:c r="AP64" s="149"/>
      <x:c r="AQ64" s="149"/>
      <x:c r="AR64" s="149"/>
      <x:c r="AS64" s="149"/>
      <x:c r="AT64" s="149"/>
      <x:c r="AU64" s="149"/>
      <x:c r="AV64" s="149"/>
      <x:c r="AW64" s="149"/>
      <x:c r="AX64" s="149"/>
      <x:c r="AY64" s="149"/>
      <x:c r="AZ64" s="149"/>
      <x:c r="BA64" s="149"/>
      <x:c r="BB64" s="149"/>
      <x:c r="BC64" s="149"/>
      <x:c r="BD64" s="149"/>
      <x:c r="BE64" s="149"/>
      <x:c r="BF64" s="149"/>
      <x:c r="BG64" s="149"/>
      <x:c r="BH64" s="149"/>
      <x:c r="BI64" s="149"/>
      <x:c r="BJ64" s="149"/>
      <x:c r="BK64" s="149"/>
      <x:c r="BL64" s="149"/>
      <x:c r="BM64" s="149"/>
      <x:c r="BN64" s="149"/>
      <x:c r="BO64" s="149"/>
      <x:c r="BP64" s="149"/>
      <x:c r="BQ64" s="149"/>
      <x:c r="BR64" s="149"/>
      <x:c r="BS64" s="149"/>
      <x:c r="BT64" s="149"/>
      <x:c r="BU64" s="149"/>
      <x:c r="BV64" s="149"/>
      <x:c r="BW64" s="149"/>
      <x:c r="BX64" s="149"/>
      <x:c r="BY64" s="149"/>
      <x:c r="BZ64" s="149"/>
      <x:c r="CA64" s="149"/>
      <x:c r="CB64" s="149"/>
      <x:c r="CC64" s="149"/>
      <x:c r="CD64" s="149"/>
      <x:c r="CE64" s="149"/>
      <x:c r="CF64" s="149"/>
      <x:c r="CG64" s="149"/>
      <x:c r="CH64" s="149"/>
      <x:c r="CI64" s="149"/>
      <x:c r="CJ64" s="149"/>
      <x:c r="CK64" s="149"/>
      <x:c r="CL64" s="149"/>
      <x:c r="CM64" s="149"/>
      <x:c r="CN64" s="149"/>
      <x:c r="CO64" s="149"/>
      <x:c r="CP64" s="149"/>
      <x:c r="CQ64" s="149"/>
      <x:c r="CR64" s="149"/>
      <x:c r="CS64" s="1631"/>
      <x:c r="CT64" s="1631"/>
      <x:c r="CU64" s="1631"/>
      <x:c r="CV64" s="1629"/>
      <x:c r="CW64" s="2141"/>
      <x:c r="CX64" s="1313"/>
      <x:c r="CY64" s="1313"/>
      <x:c r="CZ64" s="1313"/>
      <x:c r="DA64" s="2144" t="n">
        <x:v>3</x:v>
      </x:c>
      <x:c r="DB64" s="2144" t="str">
        <x:v>Jet Fuels</x:v>
      </x:c>
      <x:c r="DC64" s="2087" t="n">
        <x:v>330.301</x:v>
      </x:c>
      <x:c r="DD64" s="2145" t="n">
        <x:v>0</x:v>
      </x:c>
      <x:c r="DE64" s="1313"/>
      <x:c r="DF64" s="329"/>
      <x:c r="DG64" s="2429"/>
      <x:c r="DH64" s="2434"/>
      <x:c r="DI64" s="2429"/>
      <x:c r="DJ64" s="2429"/>
      <x:c r="DK64" s="2429"/>
      <x:c r="DL64" s="2429"/>
      <x:c r="DM64" s="2435"/>
      <x:c r="DN64" s="2436"/>
      <x:c r="DO64" s="2437"/>
      <x:c r="DP64" s="2438"/>
      <x:c r="DQ64" s="2439"/>
      <x:c r="DR64" s="2429"/>
      <x:c r="DS64" s="2429"/>
      <x:c r="DT64" s="2440"/>
      <x:c r="DU64" s="2429"/>
      <x:c r="DV64" s="2441"/>
      <x:c r="DW64" s="2448"/>
      <x:c r="DX64" s="2429"/>
      <x:c r="DY64" s="2429"/>
      <x:c r="DZ64" s="2435"/>
      <x:c r="EA64" s="2429"/>
      <x:c r="EB64" s="2449"/>
      <x:c r="EC64" s="2429"/>
      <x:c r="ED64" s="2450"/>
      <x:c r="EE64" s="2429"/>
      <x:c r="EF64" s="2442"/>
      <x:c r="EG64" s="2429"/>
      <x:c r="EH64" s="2430"/>
      <x:c r="EI64" s="2431"/>
      <x:c r="EJ64" s="2429"/>
      <x:c r="EK64" s="2433"/>
      <x:c r="EL64" s="2433"/>
      <x:c r="EM64" s="2445"/>
      <x:c r="EN64" s="2429"/>
      <x:c r="EO64" s="2429"/>
      <x:c r="EP64" s="2434"/>
      <x:c r="EQ64" s="2429"/>
      <x:c r="ER64" s="2429"/>
      <x:c r="ES64" s="2429"/>
      <x:c r="ET64" s="2429"/>
      <x:c r="EU64" s="2435"/>
      <x:c r="EV64" s="2436"/>
      <x:c r="EW64" s="2437"/>
      <x:c r="EX64" s="2438"/>
      <x:c r="EY64" s="2439"/>
      <x:c r="EZ64" s="2429"/>
      <x:c r="FA64" s="2429"/>
      <x:c r="FB64" s="2440"/>
      <x:c r="FC64" s="2429"/>
      <x:c r="FD64" s="2441"/>
      <x:c r="FE64" s="2448"/>
      <x:c r="FF64" s="2429"/>
      <x:c r="FG64" s="2429"/>
      <x:c r="FH64" s="2435"/>
      <x:c r="FI64" s="2429"/>
      <x:c r="FJ64" s="2449"/>
      <x:c r="FK64" s="2429"/>
      <x:c r="FL64" s="2450"/>
      <x:c r="FM64" s="2429"/>
      <x:c r="FN64" s="2442"/>
      <x:c r="FO64" s="2429"/>
      <x:c r="FP64" s="2430"/>
      <x:c r="FQ64" s="2431"/>
      <x:c r="FR64" s="2429"/>
      <x:c r="FS64" s="2433"/>
      <x:c r="FT64" s="2433"/>
      <x:c r="FU64" s="2445"/>
      <x:c r="FV64" s="2429"/>
      <x:c r="FW64" s="2429"/>
      <x:c r="FX64" s="2434"/>
      <x:c r="FY64" s="2429"/>
      <x:c r="FZ64" s="2429"/>
      <x:c r="GA64" s="2429"/>
      <x:c r="GB64" s="2429"/>
      <x:c r="GC64" s="2435"/>
      <x:c r="GD64" s="2436"/>
      <x:c r="GE64" s="2437"/>
      <x:c r="GF64" s="2438"/>
      <x:c r="GG64" s="2439"/>
      <x:c r="GH64" s="2429"/>
      <x:c r="GI64" s="2429"/>
      <x:c r="GJ64" s="2440"/>
      <x:c r="GK64" s="2429"/>
      <x:c r="GL64" s="2441"/>
      <x:c r="GM64" s="2448"/>
      <x:c r="GN64" s="2429"/>
      <x:c r="GO64" s="2429"/>
      <x:c r="GP64" s="2435"/>
      <x:c r="GQ64" s="2429"/>
      <x:c r="GR64" s="2449"/>
      <x:c r="GS64" s="2429"/>
      <x:c r="GT64" s="2450"/>
      <x:c r="GU64" s="1299"/>
      <x:c r="GV64" s="2442"/>
      <x:c r="GW64" s="2429"/>
      <x:c r="GX64" s="2430"/>
      <x:c r="GY64" s="2431"/>
      <x:c r="GZ64" s="2429"/>
      <x:c r="HA64" s="2433"/>
      <x:c r="HB64" s="2433"/>
      <x:c r="HC64" s="2445"/>
      <x:c r="HD64" s="2429"/>
      <x:c r="HE64" s="2429"/>
      <x:c r="HF64" s="2434"/>
      <x:c r="HG64" s="2429"/>
      <x:c r="HH64" s="2429"/>
      <x:c r="HI64" s="2429"/>
      <x:c r="HJ64" s="2429"/>
      <x:c r="HK64" s="2435"/>
      <x:c r="HL64" s="2436"/>
      <x:c r="HM64" s="2437"/>
      <x:c r="HN64" s="2438"/>
      <x:c r="HO64" s="2439"/>
      <x:c r="HP64" s="2429"/>
      <x:c r="HQ64" s="2429"/>
      <x:c r="HR64" s="2440"/>
      <x:c r="HS64" s="2429"/>
      <x:c r="HT64" s="2441"/>
      <x:c r="HU64" s="2448"/>
      <x:c r="HV64" s="2429"/>
      <x:c r="HW64" s="2429"/>
      <x:c r="HX64" s="2435"/>
      <x:c r="HY64" s="2429"/>
      <x:c r="HZ64" s="2449"/>
      <x:c r="IA64" s="2429"/>
      <x:c r="IB64" s="2450"/>
      <x:c r="IC64" s="1299"/>
      <x:c r="ID64" s="1299"/>
      <x:c r="IE64" s="1299"/>
      <x:c r="IF64" s="1299"/>
      <x:c r="IG64" s="1299"/>
      <x:c r="IH64" s="1299"/>
      <x:c r="II64" s="1299"/>
      <x:c r="IJ64" s="1299"/>
      <x:c r="IK64" s="1299"/>
      <x:c r="IL64" s="1299"/>
      <x:c r="IM64" s="1299"/>
      <x:c r="IN64" s="1299"/>
      <x:c r="IO64" s="1299"/>
      <x:c r="IP64" s="1299"/>
      <x:c r="IQ64" s="1299"/>
      <x:c r="IR64" s="1299"/>
      <x:c r="IS64" s="1299"/>
      <x:c r="IT64" s="1299"/>
      <x:c r="IU64" s="1299"/>
      <x:c r="IV64" s="1299"/>
    </x:row>
    <x:row r="65" ht="14.25" hidden="1" customHeight="1">
      <x:c r="A65" s="3426"/>
      <x:c r="B65" s="1316" t="str">
        <x:v>#VALUE!</x:v>
      </x:c>
      <x:c r="C65" s="1317" t="n">
        <x:v>0</x:v>
      </x:c>
      <x:c r="D65" s="1317" t="n">
        <x:v>0</x:v>
      </x:c>
      <x:c r="E65" s="1317" t="n">
        <x:v>0</x:v>
      </x:c>
      <x:c r="F65" s="1317" t="n">
        <x:v>0</x:v>
      </x:c>
      <x:c r="G65" s="1317" t="n">
        <x:v>0</x:v>
      </x:c>
      <x:c r="H65" s="1317" t="n">
        <x:v>0</x:v>
      </x:c>
      <x:c r="I65" s="1317" t="n">
        <x:v>0</x:v>
      </x:c>
      <x:c r="J65" s="2429" t="n">
        <x:v>1074.9867984790874</x:v>
      </x:c>
      <x:c r="K65" s="2430" t="str">
        <x:v>#VALUE!</x:v>
      </x:c>
      <x:c r="L65" s="2431" t="n">
        <x:f t="shared" si="4"/>
        <x:v>0</x:v>
      </x:c>
      <x:c r="M65" s="2432" t="n">
        <x:f t="shared" si="5"/>
        <x:v>32</x:v>
      </x:c>
      <x:c r="N65" s="2433" t="str">
        <x:v>#N/A</x:v>
      </x:c>
      <x:c r="O65" s="329"/>
      <x:c r="P65" s="329"/>
      <x:c r="Q65" s="149"/>
      <x:c r="R65" s="149" t="n">
        <x:f t="shared" si="7"/>
        <x:v>4</x:v>
      </x:c>
      <x:c r="S65" s="149" t="n">
        <x:v>1.269056</x:v>
      </x:c>
      <x:c r="T65" s="149" t="str">
        <x:v>Transicion Zone</x:v>
      </x:c>
      <x:c r="U65" s="149" t="n">
        <x:v>770.352</x:v>
      </x:c>
      <x:c r="V65" s="149" t="n">
        <x:v>787.5195</x:v>
      </x:c>
      <x:c r="W65" s="149" t="n">
        <x:v>1489.067</x:v>
      </x:c>
      <x:c r="X65" s="149" t="n">
        <x:v>0</x:v>
      </x:c>
      <x:c r="Y65" s="149" t="n">
        <x:v>-0.0018684</x:v>
      </x:c>
      <x:c r="Z65" s="149" t="n">
        <x:v>8.5</x:v>
      </x:c>
      <x:c r="AA65" s="149"/>
      <x:c r="AB65" s="149"/>
      <x:c r="AC65" s="149"/>
      <x:c r="AD65" s="149"/>
      <x:c r="AE65" s="149"/>
      <x:c r="AF65" s="149"/>
      <x:c r="AG65" s="149"/>
      <x:c r="AH65" s="149"/>
      <x:c r="AI65" s="149"/>
      <x:c r="AJ65" s="149"/>
      <x:c r="AK65" s="149"/>
      <x:c r="AL65" s="149"/>
      <x:c r="AM65" s="149"/>
      <x:c r="AN65" s="149"/>
      <x:c r="AO65" s="149"/>
      <x:c r="AP65" s="149"/>
      <x:c r="AQ65" s="149"/>
      <x:c r="AR65" s="149"/>
      <x:c r="AS65" s="149"/>
      <x:c r="AT65" s="149"/>
      <x:c r="AU65" s="149"/>
      <x:c r="AV65" s="149"/>
      <x:c r="AW65" s="149"/>
      <x:c r="AX65" s="149"/>
      <x:c r="AY65" s="149"/>
      <x:c r="AZ65" s="149"/>
      <x:c r="BA65" s="149"/>
      <x:c r="BB65" s="149"/>
      <x:c r="BC65" s="149"/>
      <x:c r="BD65" s="149"/>
      <x:c r="BE65" s="149"/>
      <x:c r="BF65" s="149"/>
      <x:c r="BG65" s="149"/>
      <x:c r="BH65" s="149"/>
      <x:c r="BI65" s="149"/>
      <x:c r="BJ65" s="149"/>
      <x:c r="BK65" s="149"/>
      <x:c r="BL65" s="149"/>
      <x:c r="BM65" s="149"/>
      <x:c r="BN65" s="149"/>
      <x:c r="BO65" s="149"/>
      <x:c r="BP65" s="149"/>
      <x:c r="BQ65" s="149"/>
      <x:c r="BR65" s="149"/>
      <x:c r="BS65" s="149"/>
      <x:c r="BT65" s="149"/>
      <x:c r="BU65" s="149"/>
      <x:c r="BV65" s="149"/>
      <x:c r="BW65" s="149"/>
      <x:c r="BX65" s="149"/>
      <x:c r="BY65" s="149"/>
      <x:c r="BZ65" s="149"/>
      <x:c r="CA65" s="149"/>
      <x:c r="CB65" s="149"/>
      <x:c r="CC65" s="149"/>
      <x:c r="CD65" s="149"/>
      <x:c r="CE65" s="149"/>
      <x:c r="CF65" s="149"/>
      <x:c r="CG65" s="149"/>
      <x:c r="CH65" s="149"/>
      <x:c r="CI65" s="149"/>
      <x:c r="CJ65" s="149"/>
      <x:c r="CK65" s="149"/>
      <x:c r="CL65" s="149"/>
      <x:c r="CM65" s="149"/>
      <x:c r="CN65" s="149"/>
      <x:c r="CO65" s="149"/>
      <x:c r="CP65" s="149"/>
      <x:c r="CQ65" s="149"/>
      <x:c r="CR65" s="149"/>
      <x:c r="CS65" s="1631"/>
      <x:c r="CT65" s="1631"/>
      <x:c r="CU65" s="1631"/>
      <x:c r="CV65" s="1629"/>
      <x:c r="CW65" s="2141"/>
      <x:c r="CX65" s="1313"/>
      <x:c r="CY65" s="1313"/>
      <x:c r="CZ65" s="1313"/>
      <x:c r="DA65" s="2144" t="n">
        <x:v>4</x:v>
      </x:c>
      <x:c r="DB65" s="2144" t="str">
        <x:v>Transition</x:v>
      </x:c>
      <x:c r="DC65" s="2087" t="n">
        <x:v>-0.0018684</x:v>
      </x:c>
      <x:c r="DD65" s="2145" t="n">
        <x:v>1489.067</x:v>
      </x:c>
      <x:c r="DE65" s="1313"/>
      <x:c r="DF65" s="329"/>
      <x:c r="DG65" s="2429"/>
      <x:c r="DH65" s="2434"/>
      <x:c r="DI65" s="2429"/>
      <x:c r="DJ65" s="2429"/>
      <x:c r="DK65" s="2429"/>
      <x:c r="DL65" s="2429"/>
      <x:c r="DM65" s="2435"/>
      <x:c r="DN65" s="2436"/>
      <x:c r="DO65" s="2437"/>
      <x:c r="DP65" s="2438"/>
      <x:c r="DQ65" s="2439"/>
      <x:c r="DR65" s="2429"/>
      <x:c r="DS65" s="2429"/>
      <x:c r="DT65" s="2440"/>
      <x:c r="DU65" s="2429"/>
      <x:c r="DV65" s="2441"/>
      <x:c r="DW65" s="2442"/>
      <x:c r="DX65" s="2443"/>
      <x:c r="DY65" s="2443"/>
      <x:c r="DZ65" s="2444"/>
      <x:c r="EA65" s="2429"/>
      <x:c r="EB65" s="2410"/>
      <x:c r="EC65" s="2429"/>
      <x:c r="ED65" s="2429"/>
      <x:c r="EE65" s="2429"/>
      <x:c r="EF65" s="2442"/>
      <x:c r="EG65" s="2429"/>
      <x:c r="EH65" s="2430"/>
      <x:c r="EI65" s="2431"/>
      <x:c r="EJ65" s="2429"/>
      <x:c r="EK65" s="2433"/>
      <x:c r="EL65" s="2433"/>
      <x:c r="EM65" s="2445"/>
      <x:c r="EN65" s="2429"/>
      <x:c r="EO65" s="2429"/>
      <x:c r="EP65" s="2434"/>
      <x:c r="EQ65" s="2429"/>
      <x:c r="ER65" s="2429"/>
      <x:c r="ES65" s="2429"/>
      <x:c r="ET65" s="2429"/>
      <x:c r="EU65" s="2435"/>
      <x:c r="EV65" s="2436"/>
      <x:c r="EW65" s="2437"/>
      <x:c r="EX65" s="2438"/>
      <x:c r="EY65" s="2439"/>
      <x:c r="EZ65" s="2429"/>
      <x:c r="FA65" s="2429"/>
      <x:c r="FB65" s="2440"/>
      <x:c r="FC65" s="2429"/>
      <x:c r="FD65" s="2441"/>
      <x:c r="FE65" s="2442"/>
      <x:c r="FF65" s="2443"/>
      <x:c r="FG65" s="2443"/>
      <x:c r="FH65" s="2444"/>
      <x:c r="FI65" s="2429"/>
      <x:c r="FJ65" s="2410"/>
      <x:c r="FK65" s="2429"/>
      <x:c r="FL65" s="2429"/>
      <x:c r="FM65" s="2429"/>
      <x:c r="FN65" s="2442"/>
      <x:c r="FO65" s="2429"/>
      <x:c r="FP65" s="2430"/>
      <x:c r="FQ65" s="2431"/>
      <x:c r="FR65" s="2429"/>
      <x:c r="FS65" s="2433"/>
      <x:c r="FT65" s="2433"/>
      <x:c r="FU65" s="2445"/>
      <x:c r="FV65" s="2429"/>
      <x:c r="FW65" s="2429"/>
      <x:c r="FX65" s="2434"/>
      <x:c r="FY65" s="2429"/>
      <x:c r="FZ65" s="2429"/>
      <x:c r="GA65" s="2429"/>
      <x:c r="GB65" s="2429"/>
      <x:c r="GC65" s="2435"/>
      <x:c r="GD65" s="2436"/>
      <x:c r="GE65" s="2437"/>
      <x:c r="GF65" s="2438"/>
      <x:c r="GG65" s="2439"/>
      <x:c r="GH65" s="2429"/>
      <x:c r="GI65" s="2429"/>
      <x:c r="GJ65" s="2440"/>
      <x:c r="GK65" s="2429"/>
      <x:c r="GL65" s="2441"/>
      <x:c r="GM65" s="2442"/>
      <x:c r="GN65" s="2443"/>
      <x:c r="GO65" s="2443"/>
      <x:c r="GP65" s="2444"/>
      <x:c r="GQ65" s="2429"/>
      <x:c r="GR65" s="2410"/>
      <x:c r="GS65" s="2429"/>
      <x:c r="GT65" s="2429"/>
      <x:c r="GU65" s="1299"/>
      <x:c r="GV65" s="2442"/>
      <x:c r="GW65" s="2429"/>
      <x:c r="GX65" s="2430"/>
      <x:c r="GY65" s="2431"/>
      <x:c r="GZ65" s="2429"/>
      <x:c r="HA65" s="2433"/>
      <x:c r="HB65" s="2433"/>
      <x:c r="HC65" s="2445"/>
      <x:c r="HD65" s="2429"/>
      <x:c r="HE65" s="2429"/>
      <x:c r="HF65" s="2434"/>
      <x:c r="HG65" s="2429"/>
      <x:c r="HH65" s="2429"/>
      <x:c r="HI65" s="2429"/>
      <x:c r="HJ65" s="2429"/>
      <x:c r="HK65" s="2435"/>
      <x:c r="HL65" s="2436"/>
      <x:c r="HM65" s="2437"/>
      <x:c r="HN65" s="2438"/>
      <x:c r="HO65" s="2439"/>
      <x:c r="HP65" s="2429"/>
      <x:c r="HQ65" s="2429"/>
      <x:c r="HR65" s="2440"/>
      <x:c r="HS65" s="2429"/>
      <x:c r="HT65" s="2441"/>
      <x:c r="HU65" s="2442"/>
      <x:c r="HV65" s="2443"/>
      <x:c r="HW65" s="2443"/>
      <x:c r="HX65" s="2444"/>
      <x:c r="HY65" s="2429"/>
      <x:c r="HZ65" s="2410"/>
      <x:c r="IA65" s="2429"/>
      <x:c r="IB65" s="2429"/>
      <x:c r="IC65" s="1299"/>
      <x:c r="ID65" s="1299"/>
      <x:c r="IE65" s="1299"/>
      <x:c r="IF65" s="1299"/>
      <x:c r="IG65" s="1299"/>
      <x:c r="IH65" s="1299"/>
      <x:c r="II65" s="1299"/>
      <x:c r="IJ65" s="1299"/>
      <x:c r="IK65" s="1299"/>
      <x:c r="IL65" s="1299"/>
      <x:c r="IM65" s="1299"/>
      <x:c r="IN65" s="1299"/>
      <x:c r="IO65" s="1299"/>
      <x:c r="IP65" s="1299"/>
      <x:c r="IQ65" s="1299"/>
      <x:c r="IR65" s="1299"/>
      <x:c r="IS65" s="1299"/>
      <x:c r="IT65" s="1299"/>
      <x:c r="IU65" s="1299"/>
      <x:c r="IV65" s="1299"/>
    </x:row>
    <x:row r="66" ht="14.25" hidden="1" customHeight="1">
      <x:c r="A66" s="3426"/>
      <x:c r="B66" s="1316"/>
      <x:c r="C66" s="1317"/>
      <x:c r="D66" s="1318"/>
      <x:c r="E66" s="1318"/>
      <x:c r="F66" s="1318"/>
      <x:c r="G66" s="1318"/>
      <x:c r="H66" s="1318"/>
      <x:c r="I66" s="1318"/>
      <x:c r="J66" s="2429" t="n">
        <x:f t="shared" si="6"/>
        <x:v>0</x:v>
      </x:c>
      <x:c r="K66" s="2430" t="str">
        <x:v>#VALUE!</x:v>
      </x:c>
      <x:c r="L66" s="2431" t="n">
        <x:f t="shared" si="4"/>
        <x:v>0</x:v>
      </x:c>
      <x:c r="M66" s="2432" t="n">
        <x:f t="shared" si="5"/>
        <x:v>32</x:v>
      </x:c>
      <x:c r="N66" s="2433" t="str">
        <x:v>#N/A</x:v>
      </x:c>
      <x:c r="O66" s="329"/>
      <x:c r="P66" s="329"/>
      <x:c r="Q66" s="149"/>
      <x:c r="R66" s="149" t="n">
        <x:f t="shared" si="7"/>
        <x:v>5</x:v>
      </x:c>
      <x:c r="S66" s="149" t="n">
        <x:v>-4.089591</x:v>
      </x:c>
      <x:c r="T66" s="149" t="str">
        <x:v>Gasolines</x:v>
      </x:c>
      <x:c r="U66" s="149" t="n">
        <x:v>610.6</x:v>
      </x:c>
      <x:c r="V66" s="149" t="n">
        <x:v>770.352</x:v>
      </x:c>
      <x:c r="W66" s="149" t="n">
        <x:v>192.4571</x:v>
      </x:c>
      <x:c r="X66" s="149" t="n">
        <x:v>0.2438</x:v>
      </x:c>
      <x:c r="Y66" s="149" t="n">
        <x:v>0</x:v>
      </x:c>
      <x:c r="Z66" s="149" t="n">
        <x:v>1.5</x:v>
      </x:c>
      <x:c r="AA66" s="149"/>
      <x:c r="AB66" s="149"/>
      <x:c r="AC66" s="149"/>
      <x:c r="AD66" s="149"/>
      <x:c r="AE66" s="149"/>
      <x:c r="AF66" s="149"/>
      <x:c r="AG66" s="149"/>
      <x:c r="AH66" s="149"/>
      <x:c r="AI66" s="149"/>
      <x:c r="AJ66" s="149"/>
      <x:c r="AK66" s="149"/>
      <x:c r="AL66" s="149"/>
      <x:c r="AM66" s="149"/>
      <x:c r="AN66" s="149"/>
      <x:c r="AO66" s="149"/>
      <x:c r="AP66" s="149"/>
      <x:c r="AQ66" s="149"/>
      <x:c r="AR66" s="149"/>
      <x:c r="AS66" s="149"/>
      <x:c r="AT66" s="149"/>
      <x:c r="AU66" s="149"/>
      <x:c r="AV66" s="149"/>
      <x:c r="AW66" s="149"/>
      <x:c r="AX66" s="149"/>
      <x:c r="AY66" s="149"/>
      <x:c r="AZ66" s="149"/>
      <x:c r="BA66" s="149"/>
      <x:c r="BB66" s="149"/>
      <x:c r="BC66" s="149"/>
      <x:c r="BD66" s="149"/>
      <x:c r="BE66" s="149"/>
      <x:c r="BF66" s="149"/>
      <x:c r="BG66" s="149"/>
      <x:c r="BH66" s="149"/>
      <x:c r="BI66" s="149"/>
      <x:c r="BJ66" s="149"/>
      <x:c r="BK66" s="149"/>
      <x:c r="BL66" s="149"/>
      <x:c r="BM66" s="149"/>
      <x:c r="BN66" s="149"/>
      <x:c r="BO66" s="149"/>
      <x:c r="BP66" s="149"/>
      <x:c r="BQ66" s="149"/>
      <x:c r="BR66" s="149"/>
      <x:c r="BS66" s="149"/>
      <x:c r="BT66" s="149"/>
      <x:c r="BU66" s="149"/>
      <x:c r="BV66" s="149"/>
      <x:c r="BW66" s="149"/>
      <x:c r="BX66" s="149"/>
      <x:c r="BY66" s="149"/>
      <x:c r="BZ66" s="149"/>
      <x:c r="CA66" s="149"/>
      <x:c r="CB66" s="149"/>
      <x:c r="CC66" s="149"/>
      <x:c r="CD66" s="149"/>
      <x:c r="CE66" s="149"/>
      <x:c r="CF66" s="149"/>
      <x:c r="CG66" s="149"/>
      <x:c r="CH66" s="149"/>
      <x:c r="CI66" s="149"/>
      <x:c r="CJ66" s="149"/>
      <x:c r="CK66" s="149"/>
      <x:c r="CL66" s="149"/>
      <x:c r="CM66" s="149"/>
      <x:c r="CN66" s="149"/>
      <x:c r="CO66" s="149"/>
      <x:c r="CP66" s="149"/>
      <x:c r="CQ66" s="149"/>
      <x:c r="CR66" s="149"/>
      <x:c r="CS66" s="1631"/>
      <x:c r="CT66" s="1631"/>
      <x:c r="CU66" s="1631"/>
      <x:c r="CV66" s="1629"/>
      <x:c r="CW66" s="2141"/>
      <x:c r="CX66" s="1313"/>
      <x:c r="CY66" s="1313"/>
      <x:c r="CZ66" s="1313"/>
      <x:c r="DA66" s="2144" t="n">
        <x:v>5</x:v>
      </x:c>
      <x:c r="DB66" s="2144" t="str">
        <x:v>DOS / IFOS</x:v>
      </x:c>
      <x:c r="DC66" s="2087" t="n">
        <x:v>103.872</x:v>
      </x:c>
      <x:c r="DD66" s="1861" t="n">
        <x:v>0.2701</x:v>
      </x:c>
      <x:c r="DE66" s="1313"/>
      <x:c r="DF66" s="329"/>
      <x:c r="DG66" s="2429"/>
      <x:c r="DH66" s="2434"/>
      <x:c r="DI66" s="2429"/>
      <x:c r="DJ66" s="2429"/>
      <x:c r="DK66" s="2429"/>
      <x:c r="DL66" s="2429"/>
      <x:c r="DM66" s="2435"/>
      <x:c r="DN66" s="2436"/>
      <x:c r="DO66" s="2437"/>
      <x:c r="DP66" s="2438"/>
      <x:c r="DQ66" s="2439"/>
      <x:c r="DR66" s="2429"/>
      <x:c r="DS66" s="2429"/>
      <x:c r="DT66" s="2440"/>
      <x:c r="DU66" s="2429"/>
      <x:c r="DV66" s="2441"/>
      <x:c r="DW66" s="2442"/>
      <x:c r="DX66" s="2443"/>
      <x:c r="DY66" s="2443"/>
      <x:c r="DZ66" s="2444"/>
      <x:c r="EA66" s="2429"/>
      <x:c r="EB66" s="2410"/>
      <x:c r="EC66" s="2429"/>
      <x:c r="ED66" s="2429"/>
      <x:c r="EE66" s="2429"/>
      <x:c r="EF66" s="2442"/>
      <x:c r="EG66" s="2429"/>
      <x:c r="EH66" s="2430"/>
      <x:c r="EI66" s="2431"/>
      <x:c r="EJ66" s="2429"/>
      <x:c r="EK66" s="2433"/>
      <x:c r="EL66" s="2433"/>
      <x:c r="EM66" s="2445"/>
      <x:c r="EN66" s="2429"/>
      <x:c r="EO66" s="2429"/>
      <x:c r="EP66" s="2434"/>
      <x:c r="EQ66" s="2429"/>
      <x:c r="ER66" s="2429"/>
      <x:c r="ES66" s="2429"/>
      <x:c r="ET66" s="2429"/>
      <x:c r="EU66" s="2435"/>
      <x:c r="EV66" s="2436"/>
      <x:c r="EW66" s="2437"/>
      <x:c r="EX66" s="2438"/>
      <x:c r="EY66" s="2439"/>
      <x:c r="EZ66" s="2429"/>
      <x:c r="FA66" s="2429"/>
      <x:c r="FB66" s="2440"/>
      <x:c r="FC66" s="2429"/>
      <x:c r="FD66" s="2441"/>
      <x:c r="FE66" s="2442"/>
      <x:c r="FF66" s="2443"/>
      <x:c r="FG66" s="2443"/>
      <x:c r="FH66" s="2444"/>
      <x:c r="FI66" s="2429"/>
      <x:c r="FJ66" s="2410"/>
      <x:c r="FK66" s="2429"/>
      <x:c r="FL66" s="2429"/>
      <x:c r="FM66" s="2429"/>
      <x:c r="FN66" s="2442"/>
      <x:c r="FO66" s="2429"/>
      <x:c r="FP66" s="2430"/>
      <x:c r="FQ66" s="2431"/>
      <x:c r="FR66" s="2429"/>
      <x:c r="FS66" s="2433"/>
      <x:c r="FT66" s="2433"/>
      <x:c r="FU66" s="2445"/>
      <x:c r="FV66" s="2429"/>
      <x:c r="FW66" s="2429"/>
      <x:c r="FX66" s="2434"/>
      <x:c r="FY66" s="2429"/>
      <x:c r="FZ66" s="2429"/>
      <x:c r="GA66" s="2429"/>
      <x:c r="GB66" s="2429"/>
      <x:c r="GC66" s="2435"/>
      <x:c r="GD66" s="2436"/>
      <x:c r="GE66" s="2437"/>
      <x:c r="GF66" s="2438"/>
      <x:c r="GG66" s="2439"/>
      <x:c r="GH66" s="2429"/>
      <x:c r="GI66" s="2429"/>
      <x:c r="GJ66" s="2440"/>
      <x:c r="GK66" s="2429"/>
      <x:c r="GL66" s="2441"/>
      <x:c r="GM66" s="2442"/>
      <x:c r="GN66" s="2443"/>
      <x:c r="GO66" s="2443"/>
      <x:c r="GP66" s="2444"/>
      <x:c r="GQ66" s="2429"/>
      <x:c r="GR66" s="2410"/>
      <x:c r="GS66" s="2429"/>
      <x:c r="GT66" s="2429"/>
      <x:c r="GU66" s="1299"/>
      <x:c r="GV66" s="2442"/>
      <x:c r="GW66" s="2429"/>
      <x:c r="GX66" s="2430"/>
      <x:c r="GY66" s="2431"/>
      <x:c r="GZ66" s="2429"/>
      <x:c r="HA66" s="2433"/>
      <x:c r="HB66" s="2433"/>
      <x:c r="HC66" s="2445"/>
      <x:c r="HD66" s="2429"/>
      <x:c r="HE66" s="2429"/>
      <x:c r="HF66" s="2434"/>
      <x:c r="HG66" s="2429"/>
      <x:c r="HH66" s="2429"/>
      <x:c r="HI66" s="2429"/>
      <x:c r="HJ66" s="2429"/>
      <x:c r="HK66" s="2435"/>
      <x:c r="HL66" s="2436"/>
      <x:c r="HM66" s="2437"/>
      <x:c r="HN66" s="2438"/>
      <x:c r="HO66" s="2439"/>
      <x:c r="HP66" s="2429"/>
      <x:c r="HQ66" s="2429"/>
      <x:c r="HR66" s="2440"/>
      <x:c r="HS66" s="2429"/>
      <x:c r="HT66" s="2441"/>
      <x:c r="HU66" s="2442"/>
      <x:c r="HV66" s="2443"/>
      <x:c r="HW66" s="2443"/>
      <x:c r="HX66" s="2444"/>
      <x:c r="HY66" s="2429"/>
      <x:c r="HZ66" s="2410"/>
      <x:c r="IA66" s="2429"/>
      <x:c r="IB66" s="2429"/>
      <x:c r="IC66" s="1299"/>
      <x:c r="ID66" s="1299"/>
      <x:c r="IE66" s="1299"/>
      <x:c r="IF66" s="1299"/>
      <x:c r="IG66" s="1299"/>
      <x:c r="IH66" s="1299"/>
      <x:c r="II66" s="1299"/>
      <x:c r="IJ66" s="1299"/>
      <x:c r="IK66" s="1299"/>
      <x:c r="IL66" s="1299"/>
      <x:c r="IM66" s="1299"/>
      <x:c r="IN66" s="1299"/>
      <x:c r="IO66" s="1299"/>
      <x:c r="IP66" s="1299"/>
      <x:c r="IQ66" s="1299"/>
      <x:c r="IR66" s="1299"/>
      <x:c r="IS66" s="1299"/>
      <x:c r="IT66" s="1299"/>
      <x:c r="IU66" s="1299"/>
      <x:c r="IV66" s="1299"/>
    </x:row>
    <x:row r="67" ht="14.25" hidden="1" customHeight="1">
      <x:c r="A67" s="2407"/>
      <x:c r="B67" s="1316"/>
      <x:c r="C67" s="1317"/>
      <x:c r="D67" s="1318"/>
      <x:c r="E67" s="1318"/>
      <x:c r="F67" s="1318"/>
      <x:c r="G67" s="1318"/>
      <x:c r="H67" s="1318"/>
      <x:c r="I67" s="1318"/>
      <x:c r="J67" s="2429" t="n">
        <x:f t="shared" si="6"/>
        <x:v>0.2438</x:v>
      </x:c>
      <x:c r="K67" s="2430" t="str">
        <x:v>#VALUE!</x:v>
      </x:c>
      <x:c r="L67" s="2431" t="n">
        <x:f t="shared" si="4"/>
        <x:v>0</x:v>
      </x:c>
      <x:c r="M67" s="2432" t="n">
        <x:f t="shared" si="5"/>
        <x:v>32</x:v>
      </x:c>
      <x:c r="N67" s="2433" t="str">
        <x:v>#N/A</x:v>
      </x:c>
      <x:c r="O67" s="329"/>
      <x:c r="P67" s="329"/>
      <x:c r="Q67" s="149"/>
      <x:c r="R67" s="149" t="n">
        <x:f t="shared" si="7"/>
        <x:v>6</x:v>
      </x:c>
      <x:c r="S67" s="149" t="n">
        <x:v>-1.871251</x:v>
      </x:c>
      <x:c r="T67" s="149" t="str">
        <x:v>Lubricating Oil</x:v>
      </x:c>
      <x:c r="U67" s="149" t="n">
        <x:v>800.9</x:v>
      </x:c>
      <x:c r="V67" s="149" t="n">
        <x:v>1163.5</x:v>
      </x:c>
      <x:c r="W67" s="149" t="n">
        <x:v>0</x:v>
      </x:c>
      <x:c r="X67" s="149" t="n">
        <x:v>0.34878</x:v>
      </x:c>
      <x:c r="Y67" s="149" t="n">
        <x:v>0</x:v>
      </x:c>
      <x:c r="Z67" s="149" t="n">
        <x:v>1</x:v>
      </x:c>
      <x:c r="AA67" s="149"/>
      <x:c r="AB67" s="149"/>
      <x:c r="AC67" s="149"/>
      <x:c r="AD67" s="149"/>
      <x:c r="AE67" s="149"/>
      <x:c r="AF67" s="149"/>
      <x:c r="AG67" s="149"/>
      <x:c r="AH67" s="149"/>
      <x:c r="AI67" s="149"/>
      <x:c r="AJ67" s="149"/>
      <x:c r="AK67" s="149"/>
      <x:c r="AL67" s="149"/>
      <x:c r="AM67" s="149"/>
      <x:c r="AN67" s="149"/>
      <x:c r="AO67" s="149"/>
      <x:c r="AP67" s="149"/>
      <x:c r="AQ67" s="149"/>
      <x:c r="AR67" s="149"/>
      <x:c r="AS67" s="149"/>
      <x:c r="AT67" s="149"/>
      <x:c r="AU67" s="149"/>
      <x:c r="AV67" s="149"/>
      <x:c r="AW67" s="149"/>
      <x:c r="AX67" s="149"/>
      <x:c r="AY67" s="149"/>
      <x:c r="AZ67" s="149"/>
      <x:c r="BA67" s="149"/>
      <x:c r="BB67" s="149"/>
      <x:c r="BC67" s="149"/>
      <x:c r="BD67" s="149"/>
      <x:c r="BE67" s="149"/>
      <x:c r="BF67" s="149"/>
      <x:c r="BG67" s="149"/>
      <x:c r="BH67" s="149"/>
      <x:c r="BI67" s="149"/>
      <x:c r="BJ67" s="149"/>
      <x:c r="BK67" s="149"/>
      <x:c r="BL67" s="149"/>
      <x:c r="BM67" s="149"/>
      <x:c r="BN67" s="149"/>
      <x:c r="BO67" s="149"/>
      <x:c r="BP67" s="149"/>
      <x:c r="BQ67" s="149"/>
      <x:c r="BR67" s="149"/>
      <x:c r="BS67" s="149"/>
      <x:c r="BT67" s="149"/>
      <x:c r="BU67" s="149"/>
      <x:c r="BV67" s="149"/>
      <x:c r="BW67" s="149"/>
      <x:c r="BX67" s="149"/>
      <x:c r="BY67" s="149"/>
      <x:c r="BZ67" s="149"/>
      <x:c r="CA67" s="149"/>
      <x:c r="CB67" s="149"/>
      <x:c r="CC67" s="149"/>
      <x:c r="CD67" s="149"/>
      <x:c r="CE67" s="149"/>
      <x:c r="CF67" s="149"/>
      <x:c r="CG67" s="149"/>
      <x:c r="CH67" s="149"/>
      <x:c r="CI67" s="149"/>
      <x:c r="CJ67" s="149"/>
      <x:c r="CK67" s="149"/>
      <x:c r="CL67" s="149"/>
      <x:c r="CM67" s="149"/>
      <x:c r="CN67" s="149"/>
      <x:c r="CO67" s="149"/>
      <x:c r="CP67" s="149"/>
      <x:c r="CQ67" s="149"/>
      <x:c r="CR67" s="149"/>
      <x:c r="CS67" s="1631"/>
      <x:c r="CT67" s="1631"/>
      <x:c r="CU67" s="1631"/>
      <x:c r="CV67" s="1629"/>
      <x:c r="CW67" s="2141"/>
      <x:c r="CX67" s="1313"/>
      <x:c r="CY67" s="1313"/>
      <x:c r="CZ67" s="1313"/>
      <x:c r="DA67" s="2144" t="n">
        <x:v>6</x:v>
      </x:c>
      <x:c r="DB67" s="2144" t="str">
        <x:v>Lub Oil</x:v>
      </x:c>
      <x:c r="DC67" s="2146" t="n">
        <x:v>144.0427</x:v>
      </x:c>
      <x:c r="DD67" s="2147" t="n">
        <x:v>0.1896</x:v>
      </x:c>
      <x:c r="DE67" s="1313"/>
      <x:c r="DF67" s="329"/>
      <x:c r="DG67" s="2429"/>
      <x:c r="DH67" s="2434"/>
      <x:c r="DI67" s="2429"/>
      <x:c r="DJ67" s="2429"/>
      <x:c r="DK67" s="2429"/>
      <x:c r="DL67" s="2429"/>
      <x:c r="DM67" s="2435"/>
      <x:c r="DN67" s="2436"/>
      <x:c r="DO67" s="2437"/>
      <x:c r="DP67" s="2438"/>
      <x:c r="DQ67" s="2439"/>
      <x:c r="DR67" s="2429"/>
      <x:c r="DS67" s="2429"/>
      <x:c r="DT67" s="2440"/>
      <x:c r="DU67" s="2429"/>
      <x:c r="DV67" s="2441"/>
      <x:c r="DW67" s="2442"/>
      <x:c r="DX67" s="2443"/>
      <x:c r="DY67" s="2443"/>
      <x:c r="DZ67" s="2444"/>
      <x:c r="EA67" s="2429"/>
      <x:c r="EB67" s="2446"/>
      <x:c r="EC67" s="2447"/>
      <x:c r="ED67" s="2447"/>
      <x:c r="EE67" s="2429"/>
      <x:c r="EF67" s="2442"/>
      <x:c r="EG67" s="2429"/>
      <x:c r="EH67" s="2430"/>
      <x:c r="EI67" s="2431"/>
      <x:c r="EJ67" s="2429"/>
      <x:c r="EK67" s="2433"/>
      <x:c r="EL67" s="2433"/>
      <x:c r="EM67" s="2445"/>
      <x:c r="EN67" s="2429"/>
      <x:c r="EO67" s="2429"/>
      <x:c r="EP67" s="2434"/>
      <x:c r="EQ67" s="2429"/>
      <x:c r="ER67" s="2429"/>
      <x:c r="ES67" s="2429"/>
      <x:c r="ET67" s="2429"/>
      <x:c r="EU67" s="2435"/>
      <x:c r="EV67" s="2436"/>
      <x:c r="EW67" s="2437"/>
      <x:c r="EX67" s="2438"/>
      <x:c r="EY67" s="2439"/>
      <x:c r="EZ67" s="2429"/>
      <x:c r="FA67" s="2429"/>
      <x:c r="FB67" s="2440"/>
      <x:c r="FC67" s="2429"/>
      <x:c r="FD67" s="2441"/>
      <x:c r="FE67" s="2442"/>
      <x:c r="FF67" s="2443"/>
      <x:c r="FG67" s="2443"/>
      <x:c r="FH67" s="2444"/>
      <x:c r="FI67" s="2429"/>
      <x:c r="FJ67" s="2446"/>
      <x:c r="FK67" s="2447"/>
      <x:c r="FL67" s="2447"/>
      <x:c r="FM67" s="2429"/>
      <x:c r="FN67" s="2442"/>
      <x:c r="FO67" s="2429"/>
      <x:c r="FP67" s="2430"/>
      <x:c r="FQ67" s="2431"/>
      <x:c r="FR67" s="2429"/>
      <x:c r="FS67" s="2433"/>
      <x:c r="FT67" s="2433"/>
      <x:c r="FU67" s="2445"/>
      <x:c r="FV67" s="2429"/>
      <x:c r="FW67" s="2429"/>
      <x:c r="FX67" s="2434"/>
      <x:c r="FY67" s="2429"/>
      <x:c r="FZ67" s="2429"/>
      <x:c r="GA67" s="2429"/>
      <x:c r="GB67" s="2429"/>
      <x:c r="GC67" s="2435"/>
      <x:c r="GD67" s="2436"/>
      <x:c r="GE67" s="2437"/>
      <x:c r="GF67" s="2438"/>
      <x:c r="GG67" s="2439"/>
      <x:c r="GH67" s="2429"/>
      <x:c r="GI67" s="2429"/>
      <x:c r="GJ67" s="2440"/>
      <x:c r="GK67" s="2429"/>
      <x:c r="GL67" s="2441"/>
      <x:c r="GM67" s="2442"/>
      <x:c r="GN67" s="2443"/>
      <x:c r="GO67" s="2443"/>
      <x:c r="GP67" s="2444"/>
      <x:c r="GQ67" s="2429"/>
      <x:c r="GR67" s="2446"/>
      <x:c r="GS67" s="2447"/>
      <x:c r="GT67" s="2447"/>
      <x:c r="GU67" s="1299"/>
      <x:c r="GV67" s="2442"/>
      <x:c r="GW67" s="2429"/>
      <x:c r="GX67" s="2430"/>
      <x:c r="GY67" s="2431"/>
      <x:c r="GZ67" s="2429"/>
      <x:c r="HA67" s="2433"/>
      <x:c r="HB67" s="2433"/>
      <x:c r="HC67" s="2445"/>
      <x:c r="HD67" s="2429"/>
      <x:c r="HE67" s="2429"/>
      <x:c r="HF67" s="2434"/>
      <x:c r="HG67" s="2429"/>
      <x:c r="HH67" s="2429"/>
      <x:c r="HI67" s="2429"/>
      <x:c r="HJ67" s="2429"/>
      <x:c r="HK67" s="2435"/>
      <x:c r="HL67" s="2436"/>
      <x:c r="HM67" s="2437"/>
      <x:c r="HN67" s="2438"/>
      <x:c r="HO67" s="2439"/>
      <x:c r="HP67" s="2429"/>
      <x:c r="HQ67" s="2429"/>
      <x:c r="HR67" s="2440"/>
      <x:c r="HS67" s="2429"/>
      <x:c r="HT67" s="2441"/>
      <x:c r="HU67" s="2442"/>
      <x:c r="HV67" s="2443"/>
      <x:c r="HW67" s="2443"/>
      <x:c r="HX67" s="2444"/>
      <x:c r="HY67" s="2429"/>
      <x:c r="HZ67" s="2446"/>
      <x:c r="IA67" s="2447"/>
      <x:c r="IB67" s="2447"/>
      <x:c r="IC67" s="1299"/>
      <x:c r="ID67" s="1299"/>
      <x:c r="IE67" s="1299"/>
      <x:c r="IF67" s="1299"/>
      <x:c r="IG67" s="1299"/>
      <x:c r="IH67" s="1299"/>
      <x:c r="II67" s="1299"/>
      <x:c r="IJ67" s="1299"/>
      <x:c r="IK67" s="1299"/>
      <x:c r="IL67" s="1299"/>
      <x:c r="IM67" s="1299"/>
      <x:c r="IN67" s="1299"/>
      <x:c r="IO67" s="1299"/>
      <x:c r="IP67" s="1299"/>
      <x:c r="IQ67" s="1299"/>
      <x:c r="IR67" s="1299"/>
      <x:c r="IS67" s="1299"/>
      <x:c r="IT67" s="1299"/>
      <x:c r="IU67" s="1299"/>
      <x:c r="IV67" s="1299"/>
    </x:row>
    <x:row r="68" ht="14.25" hidden="1" customHeight="1">
      <x:c r="A68" s="3426"/>
      <x:c r="B68" s="1316"/>
      <x:c r="C68" s="1317"/>
      <x:c r="D68" s="1318"/>
      <x:c r="E68" s="1318"/>
      <x:c r="F68" s="1318"/>
      <x:c r="G68" s="1318"/>
      <x:c r="H68" s="1318"/>
      <x:c r="I68" s="1318"/>
      <x:c r="J68" s="2429" t="n">
        <x:f t="shared" si="6"/>
        <x:v>0.34878</x:v>
      </x:c>
      <x:c r="K68" s="2430" t="str">
        <x:v>#VALUE!</x:v>
      </x:c>
      <x:c r="L68" s="2431" t="n">
        <x:f t="shared" si="4"/>
        <x:v>0</x:v>
      </x:c>
      <x:c r="M68" s="2432" t="n">
        <x:f t="shared" si="5"/>
        <x:v>32</x:v>
      </x:c>
      <x:c r="N68" s="2433" t="str">
        <x:v>#N/A</x:v>
      </x:c>
      <x:c r="O68" s="329"/>
      <x:c r="P68" s="329"/>
      <x:c r="Q68" s="149"/>
      <x:c r="R68" s="149" t="n">
        <x:f t="shared" si="7"/>
        <x:v>7</x:v>
      </x:c>
      <x:c r="S68" s="149" t="n">
        <x:v>7.438081</x:v>
      </x:c>
      <x:c r="T68" s="149"/>
      <x:c r="U68" s="149"/>
      <x:c r="V68" s="149"/>
      <x:c r="W68" s="149"/>
      <x:c r="X68" s="149"/>
      <x:c r="Y68" s="149"/>
      <x:c r="Z68" s="149" t="n">
        <x:v>0</x:v>
      </x:c>
      <x:c r="AA68" s="149"/>
      <x:c r="AB68" s="149"/>
      <x:c r="AC68" s="149"/>
      <x:c r="AD68" s="149"/>
      <x:c r="AE68" s="149"/>
      <x:c r="AF68" s="149"/>
      <x:c r="AG68" s="149"/>
      <x:c r="AH68" s="149"/>
      <x:c r="AI68" s="149"/>
      <x:c r="AJ68" s="149"/>
      <x:c r="AK68" s="149"/>
      <x:c r="AL68" s="149"/>
      <x:c r="AM68" s="149"/>
      <x:c r="AN68" s="149"/>
      <x:c r="AO68" s="149"/>
      <x:c r="AP68" s="149"/>
      <x:c r="AQ68" s="149"/>
      <x:c r="AR68" s="149"/>
      <x:c r="AS68" s="149"/>
      <x:c r="AT68" s="149"/>
      <x:c r="AU68" s="149"/>
      <x:c r="AV68" s="149"/>
      <x:c r="AW68" s="149"/>
      <x:c r="AX68" s="149"/>
      <x:c r="AY68" s="149"/>
      <x:c r="AZ68" s="149"/>
      <x:c r="BA68" s="149"/>
      <x:c r="BB68" s="149"/>
      <x:c r="BC68" s="149"/>
      <x:c r="BD68" s="149"/>
      <x:c r="BE68" s="149"/>
      <x:c r="BF68" s="149"/>
      <x:c r="BG68" s="149"/>
      <x:c r="BH68" s="149"/>
      <x:c r="BI68" s="149"/>
      <x:c r="BJ68" s="149"/>
      <x:c r="BK68" s="149"/>
      <x:c r="BL68" s="149"/>
      <x:c r="BM68" s="149"/>
      <x:c r="BN68" s="149"/>
      <x:c r="BO68" s="149"/>
      <x:c r="BP68" s="149"/>
      <x:c r="BQ68" s="149"/>
      <x:c r="BR68" s="149"/>
      <x:c r="BS68" s="149"/>
      <x:c r="BT68" s="149"/>
      <x:c r="BU68" s="149"/>
      <x:c r="BV68" s="149"/>
      <x:c r="BW68" s="149"/>
      <x:c r="BX68" s="149"/>
      <x:c r="BY68" s="149"/>
      <x:c r="BZ68" s="149"/>
      <x:c r="CA68" s="149"/>
      <x:c r="CB68" s="149"/>
      <x:c r="CC68" s="149"/>
      <x:c r="CD68" s="149"/>
      <x:c r="CE68" s="149"/>
      <x:c r="CF68" s="149"/>
      <x:c r="CG68" s="149"/>
      <x:c r="CH68" s="149"/>
      <x:c r="CI68" s="149"/>
      <x:c r="CJ68" s="149"/>
      <x:c r="CK68" s="149"/>
      <x:c r="CL68" s="149"/>
      <x:c r="CM68" s="149"/>
      <x:c r="CN68" s="149"/>
      <x:c r="CO68" s="149"/>
      <x:c r="CP68" s="149"/>
      <x:c r="CQ68" s="149"/>
      <x:c r="CR68" s="149"/>
      <x:c r="CS68" s="1631"/>
      <x:c r="CT68" s="1631"/>
      <x:c r="CU68" s="1631"/>
      <x:c r="CV68" s="1629"/>
      <x:c r="CW68" s="2141"/>
      <x:c r="CX68" s="1313"/>
      <x:c r="CY68" s="1313"/>
      <x:c r="CZ68" s="1313"/>
      <x:c r="DA68" s="1313"/>
      <x:c r="DB68" s="1313"/>
      <x:c r="DC68" s="1313"/>
      <x:c r="DD68" s="1313"/>
      <x:c r="DE68" s="1313"/>
      <x:c r="DF68" s="329"/>
      <x:c r="DG68" s="2429"/>
      <x:c r="DH68" s="2434"/>
      <x:c r="DI68" s="2429"/>
      <x:c r="DJ68" s="2429"/>
      <x:c r="DK68" s="2429"/>
      <x:c r="DL68" s="2429"/>
      <x:c r="DM68" s="2435"/>
      <x:c r="DN68" s="2436"/>
      <x:c r="DO68" s="2437"/>
      <x:c r="DP68" s="2438"/>
      <x:c r="DQ68" s="2439"/>
      <x:c r="DR68" s="2429"/>
      <x:c r="DS68" s="2429"/>
      <x:c r="DT68" s="2440"/>
      <x:c r="DU68" s="2429"/>
      <x:c r="DV68" s="2441"/>
      <x:c r="DW68" s="2442"/>
      <x:c r="DX68" s="2443"/>
      <x:c r="DY68" s="2443"/>
      <x:c r="DZ68" s="2444"/>
      <x:c r="EA68" s="2447"/>
      <x:c r="EB68" s="2410"/>
      <x:c r="EC68" s="2447"/>
      <x:c r="ED68" s="2447"/>
      <x:c r="EE68" s="2429"/>
      <x:c r="EF68" s="2442"/>
      <x:c r="EG68" s="2429"/>
      <x:c r="EH68" s="2430"/>
      <x:c r="EI68" s="2431"/>
      <x:c r="EJ68" s="2429"/>
      <x:c r="EK68" s="2433"/>
      <x:c r="EL68" s="2433"/>
      <x:c r="EM68" s="2445"/>
      <x:c r="EN68" s="2429"/>
      <x:c r="EO68" s="2429"/>
      <x:c r="EP68" s="2434"/>
      <x:c r="EQ68" s="2429"/>
      <x:c r="ER68" s="2429"/>
      <x:c r="ES68" s="2429"/>
      <x:c r="ET68" s="2429"/>
      <x:c r="EU68" s="2435"/>
      <x:c r="EV68" s="2436"/>
      <x:c r="EW68" s="2437"/>
      <x:c r="EX68" s="2438"/>
      <x:c r="EY68" s="2439"/>
      <x:c r="EZ68" s="2429"/>
      <x:c r="FA68" s="2429"/>
      <x:c r="FB68" s="2440"/>
      <x:c r="FC68" s="2429"/>
      <x:c r="FD68" s="2441"/>
      <x:c r="FE68" s="2442"/>
      <x:c r="FF68" s="2443"/>
      <x:c r="FG68" s="2443"/>
      <x:c r="FH68" s="2444"/>
      <x:c r="FI68" s="2447"/>
      <x:c r="FJ68" s="2410"/>
      <x:c r="FK68" s="2447"/>
      <x:c r="FL68" s="2447"/>
      <x:c r="FM68" s="2429"/>
      <x:c r="FN68" s="2442"/>
      <x:c r="FO68" s="2429"/>
      <x:c r="FP68" s="2430"/>
      <x:c r="FQ68" s="2431"/>
      <x:c r="FR68" s="2429"/>
      <x:c r="FS68" s="2433"/>
      <x:c r="FT68" s="2433"/>
      <x:c r="FU68" s="2445"/>
      <x:c r="FV68" s="2429"/>
      <x:c r="FW68" s="2429"/>
      <x:c r="FX68" s="2434"/>
      <x:c r="FY68" s="2429"/>
      <x:c r="FZ68" s="2429"/>
      <x:c r="GA68" s="2429"/>
      <x:c r="GB68" s="2429"/>
      <x:c r="GC68" s="2435"/>
      <x:c r="GD68" s="2436"/>
      <x:c r="GE68" s="2437"/>
      <x:c r="GF68" s="2438"/>
      <x:c r="GG68" s="2439"/>
      <x:c r="GH68" s="2429"/>
      <x:c r="GI68" s="2429"/>
      <x:c r="GJ68" s="2440"/>
      <x:c r="GK68" s="2429"/>
      <x:c r="GL68" s="2441"/>
      <x:c r="GM68" s="2442"/>
      <x:c r="GN68" s="2443"/>
      <x:c r="GO68" s="2443"/>
      <x:c r="GP68" s="2444"/>
      <x:c r="GQ68" s="2447"/>
      <x:c r="GR68" s="2410"/>
      <x:c r="GS68" s="2447"/>
      <x:c r="GT68" s="2447"/>
      <x:c r="GU68" s="1299"/>
      <x:c r="GV68" s="2442"/>
      <x:c r="GW68" s="2429"/>
      <x:c r="GX68" s="2430"/>
      <x:c r="GY68" s="2431"/>
      <x:c r="GZ68" s="2429"/>
      <x:c r="HA68" s="2433"/>
      <x:c r="HB68" s="2433"/>
      <x:c r="HC68" s="2445"/>
      <x:c r="HD68" s="2429"/>
      <x:c r="HE68" s="2429"/>
      <x:c r="HF68" s="2434"/>
      <x:c r="HG68" s="2429"/>
      <x:c r="HH68" s="2429"/>
      <x:c r="HI68" s="2429"/>
      <x:c r="HJ68" s="2429"/>
      <x:c r="HK68" s="2435"/>
      <x:c r="HL68" s="2436"/>
      <x:c r="HM68" s="2437"/>
      <x:c r="HN68" s="2438"/>
      <x:c r="HO68" s="2439"/>
      <x:c r="HP68" s="2429"/>
      <x:c r="HQ68" s="2429"/>
      <x:c r="HR68" s="2440"/>
      <x:c r="HS68" s="2429"/>
      <x:c r="HT68" s="2441"/>
      <x:c r="HU68" s="2442"/>
      <x:c r="HV68" s="2443"/>
      <x:c r="HW68" s="2443"/>
      <x:c r="HX68" s="2444"/>
      <x:c r="HY68" s="2447"/>
      <x:c r="HZ68" s="2410"/>
      <x:c r="IA68" s="2447"/>
      <x:c r="IB68" s="2447"/>
      <x:c r="IC68" s="1299"/>
      <x:c r="ID68" s="1299"/>
      <x:c r="IE68" s="1299"/>
      <x:c r="IF68" s="1299"/>
      <x:c r="IG68" s="1299"/>
      <x:c r="IH68" s="1299"/>
      <x:c r="II68" s="1299"/>
      <x:c r="IJ68" s="1299"/>
      <x:c r="IK68" s="1299"/>
      <x:c r="IL68" s="1299"/>
      <x:c r="IM68" s="1299"/>
      <x:c r="IN68" s="1299"/>
      <x:c r="IO68" s="1299"/>
      <x:c r="IP68" s="1299"/>
      <x:c r="IQ68" s="1299"/>
      <x:c r="IR68" s="1299"/>
      <x:c r="IS68" s="1299"/>
      <x:c r="IT68" s="1299"/>
      <x:c r="IU68" s="1299"/>
      <x:c r="IV68" s="1299"/>
    </x:row>
    <x:row r="69" ht="14.25" hidden="1" customHeight="1">
      <x:c r="A69" s="3426"/>
      <x:c r="B69" s="1316"/>
      <x:c r="C69" s="1317"/>
      <x:c r="D69" s="1318"/>
      <x:c r="E69" s="1318"/>
      <x:c r="F69" s="1318"/>
      <x:c r="G69" s="1318"/>
      <x:c r="H69" s="1318"/>
      <x:c r="I69" s="1318"/>
      <x:c r="J69" s="2429" t="n">
        <x:f t="shared" si="6"/>
        <x:v>0</x:v>
      </x:c>
      <x:c r="K69" s="2430" t="str">
        <x:v>#VALUE!</x:v>
      </x:c>
      <x:c r="L69" s="2431" t="n">
        <x:f t="shared" si="4"/>
        <x:v>0</x:v>
      </x:c>
      <x:c r="M69" s="2432" t="n">
        <x:f t="shared" si="5"/>
        <x:v>32</x:v>
      </x:c>
      <x:c r="N69" s="2433" t="str">
        <x:v>#N/A</x:v>
      </x:c>
      <x:c r="O69" s="329"/>
      <x:c r="P69" s="329"/>
      <x:c r="Q69" s="149"/>
      <x:c r="R69" s="149" t="n">
        <x:f t="shared" si="7"/>
        <x:v>8</x:v>
      </x:c>
      <x:c r="S69" s="149" t="n">
        <x:v>-3.536296</x:v>
      </x:c>
      <x:c r="T69" s="149"/>
      <x:c r="U69" s="149"/>
      <x:c r="V69" s="149"/>
      <x:c r="W69" s="149"/>
      <x:c r="X69" s="149"/>
      <x:c r="Y69" s="149"/>
      <x:c r="Z69" s="149"/>
      <x:c r="AA69" s="149"/>
      <x:c r="AB69" s="149"/>
      <x:c r="AC69" s="149"/>
      <x:c r="AD69" s="149"/>
      <x:c r="AE69" s="149"/>
      <x:c r="AF69" s="149"/>
      <x:c r="AG69" s="149"/>
      <x:c r="AH69" s="149"/>
      <x:c r="AI69" s="149"/>
      <x:c r="AJ69" s="149"/>
      <x:c r="AK69" s="149"/>
      <x:c r="AL69" s="149"/>
      <x:c r="AM69" s="149"/>
      <x:c r="AN69" s="149"/>
      <x:c r="AO69" s="149"/>
      <x:c r="AP69" s="149"/>
      <x:c r="AQ69" s="149"/>
      <x:c r="AR69" s="149"/>
      <x:c r="AS69" s="149"/>
      <x:c r="AT69" s="149"/>
      <x:c r="AU69" s="149"/>
      <x:c r="AV69" s="149"/>
      <x:c r="AW69" s="149"/>
      <x:c r="AX69" s="149"/>
      <x:c r="AY69" s="149"/>
      <x:c r="AZ69" s="149"/>
      <x:c r="BA69" s="149"/>
      <x:c r="BB69" s="149"/>
      <x:c r="BC69" s="149"/>
      <x:c r="BD69" s="149"/>
      <x:c r="BE69" s="149"/>
      <x:c r="BF69" s="149"/>
      <x:c r="BG69" s="149"/>
      <x:c r="BH69" s="149"/>
      <x:c r="BI69" s="149"/>
      <x:c r="BJ69" s="149"/>
      <x:c r="BK69" s="149"/>
      <x:c r="BL69" s="149"/>
      <x:c r="BM69" s="149"/>
      <x:c r="BN69" s="149"/>
      <x:c r="BO69" s="149"/>
      <x:c r="BP69" s="149"/>
      <x:c r="BQ69" s="149"/>
      <x:c r="BR69" s="149"/>
      <x:c r="BS69" s="149"/>
      <x:c r="BT69" s="149"/>
      <x:c r="BU69" s="149"/>
      <x:c r="BV69" s="149"/>
      <x:c r="BW69" s="149"/>
      <x:c r="BX69" s="149"/>
      <x:c r="BY69" s="149"/>
      <x:c r="BZ69" s="149"/>
      <x:c r="CA69" s="149"/>
      <x:c r="CB69" s="149"/>
      <x:c r="CC69" s="149"/>
      <x:c r="CD69" s="149"/>
      <x:c r="CE69" s="149"/>
      <x:c r="CF69" s="149"/>
      <x:c r="CG69" s="149"/>
      <x:c r="CH69" s="149"/>
      <x:c r="CI69" s="149"/>
      <x:c r="CJ69" s="149"/>
      <x:c r="CK69" s="149"/>
      <x:c r="CL69" s="149"/>
      <x:c r="CM69" s="149"/>
      <x:c r="CN69" s="149"/>
      <x:c r="CO69" s="149"/>
      <x:c r="CP69" s="149"/>
      <x:c r="CQ69" s="149"/>
      <x:c r="CR69" s="149"/>
      <x:c r="CS69" s="1631"/>
      <x:c r="CT69" s="1631"/>
      <x:c r="CU69" s="1631"/>
      <x:c r="CV69" s="1629"/>
      <x:c r="CW69" s="2141"/>
      <x:c r="CX69" s="1313"/>
      <x:c r="CY69" s="1313"/>
      <x:c r="CZ69" s="1313"/>
      <x:c r="DA69" s="1313"/>
      <x:c r="DB69" s="1313"/>
      <x:c r="DC69" s="1313"/>
      <x:c r="DD69" s="1313"/>
      <x:c r="DE69" s="1313"/>
      <x:c r="DF69" s="329"/>
      <x:c r="DG69" s="2429"/>
      <x:c r="DH69" s="2434"/>
      <x:c r="DI69" s="2429"/>
      <x:c r="DJ69" s="2429"/>
      <x:c r="DK69" s="2429"/>
      <x:c r="DL69" s="2429"/>
      <x:c r="DM69" s="2435"/>
      <x:c r="DN69" s="2436"/>
      <x:c r="DO69" s="2437"/>
      <x:c r="DP69" s="2438"/>
      <x:c r="DQ69" s="2439"/>
      <x:c r="DR69" s="2429"/>
      <x:c r="DS69" s="2429"/>
      <x:c r="DT69" s="2440"/>
      <x:c r="DU69" s="2429"/>
      <x:c r="DV69" s="2441"/>
      <x:c r="DW69" s="2448"/>
      <x:c r="DX69" s="2429"/>
      <x:c r="DY69" s="2429"/>
      <x:c r="DZ69" s="2435"/>
      <x:c r="EA69" s="2429"/>
      <x:c r="EB69" s="2449"/>
      <x:c r="EC69" s="2429"/>
      <x:c r="ED69" s="2450"/>
      <x:c r="EE69" s="2429"/>
      <x:c r="EF69" s="2442"/>
      <x:c r="EG69" s="2429"/>
      <x:c r="EH69" s="2430"/>
      <x:c r="EI69" s="2431"/>
      <x:c r="EJ69" s="2429"/>
      <x:c r="EK69" s="2433"/>
      <x:c r="EL69" s="2433"/>
      <x:c r="EM69" s="2445"/>
      <x:c r="EN69" s="2429"/>
      <x:c r="EO69" s="2429"/>
      <x:c r="EP69" s="2434"/>
      <x:c r="EQ69" s="2429"/>
      <x:c r="ER69" s="2429"/>
      <x:c r="ES69" s="2429"/>
      <x:c r="ET69" s="2429"/>
      <x:c r="EU69" s="2435"/>
      <x:c r="EV69" s="2436"/>
      <x:c r="EW69" s="2437"/>
      <x:c r="EX69" s="2438"/>
      <x:c r="EY69" s="2439"/>
      <x:c r="EZ69" s="2429"/>
      <x:c r="FA69" s="2429"/>
      <x:c r="FB69" s="2440"/>
      <x:c r="FC69" s="2429"/>
      <x:c r="FD69" s="2441"/>
      <x:c r="FE69" s="2448"/>
      <x:c r="FF69" s="2429"/>
      <x:c r="FG69" s="2429"/>
      <x:c r="FH69" s="2435"/>
      <x:c r="FI69" s="2429"/>
      <x:c r="FJ69" s="2449"/>
      <x:c r="FK69" s="2429"/>
      <x:c r="FL69" s="2450"/>
      <x:c r="FM69" s="2429"/>
      <x:c r="FN69" s="2442"/>
      <x:c r="FO69" s="2429"/>
      <x:c r="FP69" s="2430"/>
      <x:c r="FQ69" s="2431"/>
      <x:c r="FR69" s="2429"/>
      <x:c r="FS69" s="2433"/>
      <x:c r="FT69" s="2433"/>
      <x:c r="FU69" s="2445"/>
      <x:c r="FV69" s="2429"/>
      <x:c r="FW69" s="2429"/>
      <x:c r="FX69" s="2434"/>
      <x:c r="FY69" s="2429"/>
      <x:c r="FZ69" s="2429"/>
      <x:c r="GA69" s="2429"/>
      <x:c r="GB69" s="2429"/>
      <x:c r="GC69" s="2435"/>
      <x:c r="GD69" s="2436"/>
      <x:c r="GE69" s="2437"/>
      <x:c r="GF69" s="2438"/>
      <x:c r="GG69" s="2439"/>
      <x:c r="GH69" s="2429"/>
      <x:c r="GI69" s="2429"/>
      <x:c r="GJ69" s="2440"/>
      <x:c r="GK69" s="2429"/>
      <x:c r="GL69" s="2441"/>
      <x:c r="GM69" s="2448"/>
      <x:c r="GN69" s="2429"/>
      <x:c r="GO69" s="2429"/>
      <x:c r="GP69" s="2435"/>
      <x:c r="GQ69" s="2429"/>
      <x:c r="GR69" s="2449"/>
      <x:c r="GS69" s="2429"/>
      <x:c r="GT69" s="2450"/>
      <x:c r="GU69" s="1299"/>
      <x:c r="GV69" s="2442"/>
      <x:c r="GW69" s="2429"/>
      <x:c r="GX69" s="2430"/>
      <x:c r="GY69" s="2431"/>
      <x:c r="GZ69" s="2429"/>
      <x:c r="HA69" s="2433"/>
      <x:c r="HB69" s="2433"/>
      <x:c r="HC69" s="2445"/>
      <x:c r="HD69" s="2429"/>
      <x:c r="HE69" s="2429"/>
      <x:c r="HF69" s="2434"/>
      <x:c r="HG69" s="2429"/>
      <x:c r="HH69" s="2429"/>
      <x:c r="HI69" s="2429"/>
      <x:c r="HJ69" s="2429"/>
      <x:c r="HK69" s="2435"/>
      <x:c r="HL69" s="2436"/>
      <x:c r="HM69" s="2437"/>
      <x:c r="HN69" s="2438"/>
      <x:c r="HO69" s="2439"/>
      <x:c r="HP69" s="2429"/>
      <x:c r="HQ69" s="2429"/>
      <x:c r="HR69" s="2440"/>
      <x:c r="HS69" s="2429"/>
      <x:c r="HT69" s="2441"/>
      <x:c r="HU69" s="2448"/>
      <x:c r="HV69" s="2429"/>
      <x:c r="HW69" s="2429"/>
      <x:c r="HX69" s="2435"/>
      <x:c r="HY69" s="2429"/>
      <x:c r="HZ69" s="2449"/>
      <x:c r="IA69" s="2429"/>
      <x:c r="IB69" s="2450"/>
      <x:c r="IC69" s="1299"/>
      <x:c r="ID69" s="1299"/>
      <x:c r="IE69" s="1299"/>
      <x:c r="IF69" s="1299"/>
      <x:c r="IG69" s="1299"/>
      <x:c r="IH69" s="1299"/>
      <x:c r="II69" s="1299"/>
      <x:c r="IJ69" s="1299"/>
      <x:c r="IK69" s="1299"/>
      <x:c r="IL69" s="1299"/>
      <x:c r="IM69" s="1299"/>
      <x:c r="IN69" s="1299"/>
      <x:c r="IO69" s="1299"/>
      <x:c r="IP69" s="1299"/>
      <x:c r="IQ69" s="1299"/>
      <x:c r="IR69" s="1299"/>
      <x:c r="IS69" s="1299"/>
      <x:c r="IT69" s="1299"/>
      <x:c r="IU69" s="1299"/>
      <x:c r="IV69" s="1299"/>
    </x:row>
    <x:row r="70" ht="14.25" hidden="1" customHeight="1">
      <x:c r="A70" s="1304"/>
      <x:c r="B70" s="1304"/>
      <x:c r="C70" s="1304"/>
      <x:c r="D70" s="1304"/>
      <x:c r="E70" s="1304"/>
      <x:c r="F70" s="1304"/>
      <x:c r="G70" s="1304"/>
      <x:c r="H70" s="1304"/>
      <x:c r="I70" s="1304"/>
      <x:c r="J70" s="1299"/>
      <x:c r="K70" s="1299"/>
      <x:c r="L70" s="1299"/>
      <x:c r="M70" s="1299"/>
      <x:c r="N70" s="1299"/>
      <x:c r="O70" s="329"/>
      <x:c r="P70" s="329"/>
      <x:c r="Q70" s="149"/>
      <x:c r="R70" s="149"/>
      <x:c r="S70" s="149"/>
      <x:c r="T70" s="149"/>
      <x:c r="U70" s="149"/>
      <x:c r="V70" s="149"/>
      <x:c r="W70" s="149"/>
      <x:c r="X70" s="149"/>
      <x:c r="Y70" s="149"/>
      <x:c r="Z70" s="149"/>
      <x:c r="AA70" s="149"/>
      <x:c r="AB70" s="149"/>
      <x:c r="AC70" s="149"/>
      <x:c r="AD70" s="149"/>
      <x:c r="AE70" s="149"/>
      <x:c r="AF70" s="149"/>
      <x:c r="AG70" s="149"/>
      <x:c r="AH70" s="149"/>
      <x:c r="AI70" s="149"/>
      <x:c r="AJ70" s="149"/>
      <x:c r="AK70" s="149"/>
      <x:c r="AL70" s="149"/>
      <x:c r="AM70" s="149"/>
      <x:c r="AN70" s="149"/>
      <x:c r="AO70" s="149"/>
      <x:c r="AP70" s="149"/>
      <x:c r="AQ70" s="149"/>
      <x:c r="AR70" s="149"/>
      <x:c r="AS70" s="149"/>
      <x:c r="AT70" s="149"/>
      <x:c r="AU70" s="149"/>
      <x:c r="AV70" s="149"/>
      <x:c r="AW70" s="149"/>
      <x:c r="AX70" s="149"/>
      <x:c r="AY70" s="149"/>
      <x:c r="AZ70" s="149"/>
      <x:c r="BA70" s="149"/>
      <x:c r="BB70" s="149"/>
      <x:c r="BC70" s="149"/>
      <x:c r="BD70" s="149"/>
      <x:c r="BE70" s="149"/>
      <x:c r="BF70" s="149"/>
      <x:c r="BG70" s="149"/>
      <x:c r="BH70" s="149"/>
      <x:c r="BI70" s="149"/>
      <x:c r="BJ70" s="149"/>
      <x:c r="BK70" s="149"/>
      <x:c r="BL70" s="149"/>
      <x:c r="BM70" s="149"/>
      <x:c r="BN70" s="149"/>
      <x:c r="BO70" s="149"/>
      <x:c r="BP70" s="149"/>
      <x:c r="BQ70" s="149"/>
      <x:c r="BR70" s="149"/>
      <x:c r="BS70" s="149"/>
      <x:c r="BT70" s="149"/>
      <x:c r="BU70" s="149"/>
      <x:c r="BV70" s="149"/>
      <x:c r="BW70" s="149"/>
      <x:c r="BX70" s="149"/>
      <x:c r="BY70" s="149"/>
      <x:c r="BZ70" s="149"/>
      <x:c r="CA70" s="149"/>
      <x:c r="CB70" s="149"/>
      <x:c r="CC70" s="149"/>
      <x:c r="CD70" s="149"/>
      <x:c r="CE70" s="149"/>
      <x:c r="CF70" s="149"/>
      <x:c r="CG70" s="149"/>
      <x:c r="CH70" s="149"/>
      <x:c r="CI70" s="149"/>
      <x:c r="CJ70" s="149"/>
      <x:c r="CK70" s="149"/>
      <x:c r="CL70" s="149"/>
      <x:c r="CM70" s="149"/>
      <x:c r="CN70" s="149"/>
      <x:c r="CO70" s="149"/>
      <x:c r="CP70" s="149"/>
      <x:c r="CQ70" s="149"/>
      <x:c r="CR70" s="149"/>
      <x:c r="CS70" s="1631"/>
      <x:c r="CT70" s="1631"/>
      <x:c r="CU70" s="1631"/>
      <x:c r="CV70" s="1629"/>
      <x:c r="CW70" s="2141"/>
      <x:c r="CX70" s="1313"/>
      <x:c r="CY70" s="1313"/>
      <x:c r="CZ70" s="1313"/>
      <x:c r="DA70" s="1313"/>
      <x:c r="DB70" s="1313"/>
      <x:c r="DC70" s="1313"/>
      <x:c r="DD70" s="1313"/>
      <x:c r="DE70" s="1313"/>
      <x:c r="DF70" s="329"/>
      <x:c r="DG70" s="1299"/>
      <x:c r="DH70" s="1299"/>
      <x:c r="DI70" s="1299"/>
      <x:c r="DJ70" s="1299"/>
      <x:c r="DK70" s="1299"/>
      <x:c r="DL70" s="1299"/>
      <x:c r="DM70" s="1299"/>
      <x:c r="DN70" s="1299"/>
      <x:c r="DO70" s="1299"/>
      <x:c r="DP70" s="1299"/>
      <x:c r="DQ70" s="1299"/>
      <x:c r="DR70" s="1299"/>
      <x:c r="DS70" s="1299"/>
      <x:c r="DT70" s="1299"/>
      <x:c r="DU70" s="1299"/>
      <x:c r="DV70" s="1299"/>
      <x:c r="DW70" s="1299"/>
      <x:c r="DX70" s="1299"/>
      <x:c r="DY70" s="1299"/>
      <x:c r="DZ70" s="1299"/>
      <x:c r="EA70" s="1299"/>
      <x:c r="EB70" s="1299"/>
      <x:c r="EC70" s="1299"/>
      <x:c r="ED70" s="1299"/>
      <x:c r="EE70" s="1299"/>
      <x:c r="EF70" s="1299"/>
      <x:c r="EG70" s="1299"/>
      <x:c r="EH70" s="1299"/>
      <x:c r="EI70" s="1299"/>
      <x:c r="EJ70" s="1299"/>
      <x:c r="EK70" s="1299"/>
      <x:c r="EL70" s="1299"/>
      <x:c r="EM70" s="1299"/>
      <x:c r="EN70" s="1299"/>
      <x:c r="EO70" s="1299"/>
      <x:c r="EP70" s="1299"/>
      <x:c r="EQ70" s="1299"/>
      <x:c r="ER70" s="1299"/>
      <x:c r="ES70" s="1299"/>
      <x:c r="ET70" s="1299"/>
      <x:c r="EU70" s="1299"/>
      <x:c r="EV70" s="1299"/>
      <x:c r="EW70" s="1299"/>
      <x:c r="EX70" s="1299"/>
      <x:c r="EY70" s="1299"/>
      <x:c r="EZ70" s="1299"/>
      <x:c r="FA70" s="1299"/>
      <x:c r="FB70" s="1299"/>
      <x:c r="FC70" s="1299"/>
      <x:c r="FD70" s="1299"/>
      <x:c r="FE70" s="1299"/>
      <x:c r="FF70" s="1299"/>
      <x:c r="FG70" s="1299"/>
      <x:c r="FH70" s="1299"/>
      <x:c r="FI70" s="1299"/>
      <x:c r="FJ70" s="1299"/>
      <x:c r="FK70" s="1299"/>
      <x:c r="FL70" s="1299"/>
      <x:c r="FM70" s="1299"/>
      <x:c r="FN70" s="1299"/>
      <x:c r="FO70" s="1299"/>
      <x:c r="FP70" s="1299"/>
      <x:c r="FQ70" s="1299"/>
      <x:c r="FR70" s="1299"/>
      <x:c r="FS70" s="1299"/>
      <x:c r="FT70" s="1299"/>
      <x:c r="FU70" s="1299"/>
      <x:c r="FV70" s="1299"/>
      <x:c r="FW70" s="1299"/>
      <x:c r="FX70" s="1299"/>
      <x:c r="FY70" s="1299"/>
      <x:c r="FZ70" s="1299"/>
      <x:c r="GA70" s="1299"/>
      <x:c r="GB70" s="1299"/>
      <x:c r="GC70" s="1299"/>
      <x:c r="GD70" s="1299"/>
      <x:c r="GE70" s="1299"/>
      <x:c r="GF70" s="1299"/>
      <x:c r="GG70" s="1299"/>
      <x:c r="GH70" s="1299"/>
      <x:c r="GI70" s="1299"/>
      <x:c r="GJ70" s="1299"/>
      <x:c r="GK70" s="1299"/>
      <x:c r="GL70" s="1299"/>
      <x:c r="GM70" s="1299"/>
      <x:c r="GN70" s="1299"/>
      <x:c r="GO70" s="1299"/>
      <x:c r="GP70" s="1299"/>
      <x:c r="GQ70" s="1299"/>
      <x:c r="GR70" s="1299"/>
      <x:c r="GS70" s="1299"/>
      <x:c r="GT70" s="1299"/>
      <x:c r="GU70" s="1299"/>
      <x:c r="GV70" s="1299"/>
      <x:c r="GW70" s="1299"/>
      <x:c r="GX70" s="1299"/>
      <x:c r="GY70" s="1299"/>
      <x:c r="GZ70" s="1299"/>
      <x:c r="HA70" s="1299"/>
      <x:c r="HB70" s="1299"/>
      <x:c r="HC70" s="1299"/>
      <x:c r="HD70" s="1299"/>
      <x:c r="HE70" s="1299"/>
      <x:c r="HF70" s="1299"/>
      <x:c r="HG70" s="1299"/>
      <x:c r="HH70" s="1299"/>
      <x:c r="HI70" s="1299"/>
      <x:c r="HJ70" s="1299"/>
      <x:c r="HK70" s="1299"/>
      <x:c r="HL70" s="1299"/>
      <x:c r="HM70" s="1299"/>
      <x:c r="HN70" s="1299"/>
      <x:c r="HO70" s="1299"/>
      <x:c r="HP70" s="1299"/>
      <x:c r="HQ70" s="1299"/>
      <x:c r="HR70" s="1299"/>
      <x:c r="HS70" s="1299"/>
      <x:c r="HT70" s="1299"/>
      <x:c r="HU70" s="1299"/>
      <x:c r="HV70" s="1299"/>
      <x:c r="HW70" s="1299"/>
      <x:c r="HX70" s="1299"/>
      <x:c r="HY70" s="1299"/>
      <x:c r="HZ70" s="1299"/>
      <x:c r="IA70" s="1299"/>
      <x:c r="IB70" s="1299"/>
      <x:c r="IC70" s="1299"/>
      <x:c r="ID70" s="1299"/>
      <x:c r="IE70" s="1299"/>
      <x:c r="IF70" s="1299"/>
      <x:c r="IG70" s="1299"/>
      <x:c r="IH70" s="1299"/>
      <x:c r="II70" s="1299"/>
      <x:c r="IJ70" s="1299"/>
      <x:c r="IK70" s="1299"/>
      <x:c r="IL70" s="1299"/>
      <x:c r="IM70" s="1299"/>
      <x:c r="IN70" s="1299"/>
      <x:c r="IO70" s="1299"/>
      <x:c r="IP70" s="1299"/>
      <x:c r="IQ70" s="1299"/>
      <x:c r="IR70" s="1299"/>
      <x:c r="IS70" s="1299"/>
      <x:c r="IT70" s="1299"/>
      <x:c r="IU70" s="1299"/>
      <x:c r="IV70" s="1299"/>
    </x:row>
    <x:row r="71" ht="15" hidden="1">
      <x:c r="A71" s="1304"/>
      <x:c r="B71" s="1304"/>
      <x:c r="C71" s="1304"/>
      <x:c r="D71" s="1304"/>
      <x:c r="E71" s="1304"/>
      <x:c r="F71" s="1304"/>
      <x:c r="G71" s="1304"/>
      <x:c r="H71" s="1304"/>
      <x:c r="I71" s="1304"/>
      <x:c r="J71" s="1299"/>
      <x:c r="K71" s="1299"/>
      <x:c r="L71" s="1299"/>
      <x:c r="M71" s="1299"/>
      <x:c r="N71" s="1299"/>
      <x:c r="O71" s="329"/>
      <x:c r="P71" s="329"/>
      <x:c r="Q71" s="149"/>
      <x:c r="R71" s="149"/>
      <x:c r="S71" s="149"/>
      <x:c r="T71" s="149"/>
      <x:c r="U71" s="149"/>
      <x:c r="V71" s="149"/>
      <x:c r="W71" s="149"/>
      <x:c r="X71" s="149"/>
      <x:c r="Y71" s="149"/>
      <x:c r="Z71" s="149"/>
      <x:c r="AA71" s="149"/>
      <x:c r="AB71" s="149"/>
      <x:c r="AC71" s="149"/>
      <x:c r="AD71" s="149"/>
      <x:c r="AE71" s="149"/>
      <x:c r="AF71" s="149"/>
      <x:c r="AG71" s="149"/>
      <x:c r="AH71" s="149"/>
      <x:c r="AI71" s="149"/>
      <x:c r="AJ71" s="149"/>
      <x:c r="AK71" s="149"/>
      <x:c r="AL71" s="149"/>
      <x:c r="AM71" s="149"/>
      <x:c r="AN71" s="149"/>
      <x:c r="AO71" s="149"/>
      <x:c r="AP71" s="149"/>
      <x:c r="AQ71" s="149"/>
      <x:c r="AR71" s="149"/>
      <x:c r="AS71" s="149"/>
      <x:c r="AT71" s="149"/>
      <x:c r="AU71" s="149"/>
      <x:c r="AV71" s="149"/>
      <x:c r="AW71" s="149"/>
      <x:c r="AX71" s="149"/>
      <x:c r="AY71" s="149"/>
      <x:c r="AZ71" s="149"/>
      <x:c r="BA71" s="149"/>
      <x:c r="BB71" s="149"/>
      <x:c r="BC71" s="149"/>
      <x:c r="BD71" s="149"/>
      <x:c r="BE71" s="149"/>
      <x:c r="BF71" s="149"/>
      <x:c r="BG71" s="149"/>
      <x:c r="BH71" s="149"/>
      <x:c r="BI71" s="149"/>
      <x:c r="BJ71" s="149"/>
      <x:c r="BK71" s="149"/>
      <x:c r="BL71" s="149"/>
      <x:c r="BM71" s="149"/>
      <x:c r="BN71" s="149"/>
      <x:c r="BO71" s="149"/>
      <x:c r="BP71" s="149"/>
      <x:c r="BQ71" s="149"/>
      <x:c r="BR71" s="149"/>
      <x:c r="BS71" s="149"/>
      <x:c r="BT71" s="149"/>
      <x:c r="BU71" s="149"/>
      <x:c r="BV71" s="149"/>
      <x:c r="BW71" s="149"/>
      <x:c r="BX71" s="149"/>
      <x:c r="BY71" s="149"/>
      <x:c r="BZ71" s="149"/>
      <x:c r="CA71" s="149"/>
      <x:c r="CB71" s="149"/>
      <x:c r="CC71" s="149"/>
      <x:c r="CD71" s="149"/>
      <x:c r="CE71" s="149"/>
      <x:c r="CF71" s="149"/>
      <x:c r="CG71" s="149"/>
      <x:c r="CH71" s="149"/>
      <x:c r="CI71" s="149"/>
      <x:c r="CJ71" s="149"/>
      <x:c r="CK71" s="149"/>
      <x:c r="CL71" s="149"/>
      <x:c r="CM71" s="149"/>
      <x:c r="CN71" s="149"/>
      <x:c r="CO71" s="149"/>
      <x:c r="CP71" s="149"/>
      <x:c r="CQ71" s="149"/>
      <x:c r="CR71" s="149"/>
      <x:c r="CS71" s="1631"/>
      <x:c r="CT71" s="1631"/>
      <x:c r="CU71" s="1631"/>
      <x:c r="CV71" s="1629"/>
      <x:c r="CW71" s="2141"/>
      <x:c r="CX71" s="1313"/>
      <x:c r="CY71" s="1313"/>
      <x:c r="CZ71" s="1313"/>
      <x:c r="DA71" s="1313"/>
      <x:c r="DB71" s="1313"/>
      <x:c r="DC71" s="1313"/>
      <x:c r="DD71" s="1313"/>
      <x:c r="DE71" s="1313"/>
      <x:c r="DF71" s="329"/>
      <x:c r="DG71" s="1299"/>
      <x:c r="DH71" s="1299"/>
      <x:c r="DI71" s="1299"/>
      <x:c r="DJ71" s="1299"/>
      <x:c r="DK71" s="1299"/>
      <x:c r="DL71" s="1299"/>
      <x:c r="DM71" s="1299"/>
      <x:c r="DN71" s="1299"/>
      <x:c r="DO71" s="1299"/>
      <x:c r="DP71" s="1299"/>
      <x:c r="DQ71" s="1299"/>
      <x:c r="DR71" s="1299"/>
      <x:c r="DS71" s="1299"/>
      <x:c r="DT71" s="1299"/>
      <x:c r="DU71" s="1299"/>
      <x:c r="DV71" s="1299"/>
      <x:c r="DW71" s="1299"/>
      <x:c r="DX71" s="1299"/>
      <x:c r="DY71" s="1299"/>
      <x:c r="DZ71" s="1299"/>
      <x:c r="EA71" s="1299"/>
      <x:c r="EB71" s="1299"/>
      <x:c r="EC71" s="1299"/>
      <x:c r="ED71" s="1299"/>
      <x:c r="EE71" s="1299"/>
      <x:c r="EF71" s="1299"/>
      <x:c r="EG71" s="1299"/>
      <x:c r="EH71" s="1299"/>
      <x:c r="EI71" s="1299"/>
      <x:c r="EJ71" s="1299"/>
      <x:c r="EK71" s="1299"/>
      <x:c r="EL71" s="1299"/>
      <x:c r="EM71" s="1299"/>
      <x:c r="EN71" s="1299"/>
      <x:c r="EO71" s="1299"/>
      <x:c r="EP71" s="1299"/>
      <x:c r="EQ71" s="1299"/>
      <x:c r="ER71" s="1299"/>
      <x:c r="ES71" s="1299"/>
      <x:c r="ET71" s="1299"/>
      <x:c r="EU71" s="1299"/>
      <x:c r="EV71" s="1299"/>
      <x:c r="EW71" s="1299"/>
      <x:c r="EX71" s="1299"/>
      <x:c r="EY71" s="1299"/>
      <x:c r="EZ71" s="1299"/>
      <x:c r="FA71" s="1299"/>
      <x:c r="FB71" s="1299"/>
      <x:c r="FC71" s="1299"/>
      <x:c r="FD71" s="1299"/>
      <x:c r="FE71" s="1299"/>
      <x:c r="FF71" s="1299"/>
      <x:c r="FG71" s="1299"/>
      <x:c r="FH71" s="1299"/>
      <x:c r="FI71" s="1299"/>
      <x:c r="FJ71" s="1299"/>
      <x:c r="FK71" s="1299"/>
      <x:c r="FL71" s="1299"/>
      <x:c r="FM71" s="1299"/>
      <x:c r="FN71" s="1299"/>
      <x:c r="FO71" s="1299"/>
      <x:c r="FP71" s="1299"/>
      <x:c r="FQ71" s="1299"/>
      <x:c r="FR71" s="1299"/>
      <x:c r="FS71" s="1299"/>
      <x:c r="FT71" s="1299"/>
      <x:c r="FU71" s="1299"/>
      <x:c r="FV71" s="1299"/>
      <x:c r="FW71" s="1299"/>
      <x:c r="FX71" s="1299"/>
      <x:c r="FY71" s="1299"/>
      <x:c r="FZ71" s="1299"/>
      <x:c r="GA71" s="1299"/>
      <x:c r="GB71" s="1299"/>
      <x:c r="GC71" s="1299"/>
      <x:c r="GD71" s="1299"/>
      <x:c r="GE71" s="1299"/>
      <x:c r="GF71" s="1299"/>
      <x:c r="GG71" s="1299"/>
      <x:c r="GH71" s="1299"/>
      <x:c r="GI71" s="1299"/>
      <x:c r="GJ71" s="1299"/>
      <x:c r="GK71" s="1299"/>
      <x:c r="GL71" s="1299"/>
      <x:c r="GM71" s="1299"/>
      <x:c r="GN71" s="1299"/>
      <x:c r="GO71" s="1299"/>
      <x:c r="GP71" s="1299"/>
      <x:c r="GQ71" s="1299"/>
      <x:c r="GR71" s="1299"/>
      <x:c r="GS71" s="1299"/>
      <x:c r="GT71" s="1299"/>
      <x:c r="GU71" s="1299"/>
      <x:c r="GV71" s="1299"/>
      <x:c r="GW71" s="1299"/>
      <x:c r="GX71" s="1299"/>
      <x:c r="GY71" s="1299"/>
      <x:c r="GZ71" s="1299"/>
      <x:c r="HA71" s="1299"/>
      <x:c r="HB71" s="1299"/>
      <x:c r="HC71" s="1299"/>
      <x:c r="HD71" s="1299"/>
      <x:c r="HE71" s="1299"/>
      <x:c r="HF71" s="1299"/>
      <x:c r="HG71" s="1299"/>
      <x:c r="HH71" s="1299"/>
      <x:c r="HI71" s="1299"/>
      <x:c r="HJ71" s="1299"/>
      <x:c r="HK71" s="1299"/>
      <x:c r="HL71" s="1299"/>
      <x:c r="HM71" s="1299"/>
      <x:c r="HN71" s="1299"/>
      <x:c r="HO71" s="1299"/>
      <x:c r="HP71" s="1299"/>
      <x:c r="HQ71" s="1299"/>
      <x:c r="HR71" s="1299"/>
      <x:c r="HS71" s="1299"/>
      <x:c r="HT71" s="1299"/>
      <x:c r="HU71" s="1299"/>
      <x:c r="HV71" s="1299"/>
      <x:c r="HW71" s="1299"/>
      <x:c r="HX71" s="1299"/>
      <x:c r="HY71" s="1299"/>
      <x:c r="HZ71" s="1299"/>
      <x:c r="IA71" s="1299"/>
      <x:c r="IB71" s="1299"/>
      <x:c r="IC71" s="1299"/>
      <x:c r="ID71" s="1299"/>
      <x:c r="IE71" s="1299"/>
      <x:c r="IF71" s="1299"/>
      <x:c r="IG71" s="1299"/>
      <x:c r="IH71" s="1299"/>
      <x:c r="II71" s="1299"/>
      <x:c r="IJ71" s="1299"/>
      <x:c r="IK71" s="1299"/>
      <x:c r="IL71" s="1299"/>
      <x:c r="IM71" s="1299"/>
      <x:c r="IN71" s="1299"/>
      <x:c r="IO71" s="1299"/>
      <x:c r="IP71" s="1299"/>
      <x:c r="IQ71" s="1299"/>
      <x:c r="IR71" s="1299"/>
      <x:c r="IS71" s="1299"/>
      <x:c r="IT71" s="1299"/>
      <x:c r="IU71" s="1299"/>
      <x:c r="IV71" s="1299"/>
    </x:row>
    <x:row r="72" ht="15" hidden="1">
      <x:c r="A72" s="1319" t="str">
        <x:v>°f</x:v>
      </x:c>
      <x:c r="B72" s="1319" t="str">
        <x:v>5A</x:v>
      </x:c>
      <x:c r="C72" s="1319" t="str">
        <x:v>6A</x:v>
      </x:c>
      <x:c r="D72" s="1320" t="n">
        <x:v>15</x:v>
      </x:c>
      <x:c r="E72" s="1304"/>
      <x:c r="F72" s="1304"/>
      <x:c r="G72" s="1304"/>
      <x:c r="H72" s="1304"/>
      <x:c r="I72" s="1304"/>
      <x:c r="J72" s="1299"/>
      <x:c r="K72" s="1299"/>
      <x:c r="L72" s="1299"/>
      <x:c r="M72" s="1299"/>
      <x:c r="N72" s="1299"/>
      <x:c r="O72" s="329"/>
      <x:c r="P72" s="329"/>
      <x:c r="Q72" s="149"/>
      <x:c r="R72" s="149"/>
      <x:c r="S72" s="149"/>
      <x:c r="T72" s="149"/>
      <x:c r="U72" s="149"/>
      <x:c r="V72" s="149"/>
      <x:c r="W72" s="149"/>
      <x:c r="X72" s="149"/>
      <x:c r="Y72" s="149"/>
      <x:c r="Z72" s="149"/>
      <x:c r="AA72" s="149"/>
      <x:c r="AB72" s="149"/>
      <x:c r="AC72" s="149"/>
      <x:c r="AD72" s="149"/>
      <x:c r="AE72" s="149"/>
      <x:c r="AF72" s="149"/>
      <x:c r="AG72" s="149"/>
      <x:c r="AH72" s="149"/>
      <x:c r="AI72" s="149"/>
      <x:c r="AJ72" s="149"/>
      <x:c r="AK72" s="149"/>
      <x:c r="AL72" s="149"/>
      <x:c r="AM72" s="149"/>
      <x:c r="AN72" s="149"/>
      <x:c r="AO72" s="149"/>
      <x:c r="AP72" s="149"/>
      <x:c r="AQ72" s="149"/>
      <x:c r="AR72" s="149"/>
      <x:c r="AS72" s="149"/>
      <x:c r="AT72" s="149"/>
      <x:c r="AU72" s="149"/>
      <x:c r="AV72" s="149"/>
      <x:c r="AW72" s="149"/>
      <x:c r="AX72" s="149"/>
      <x:c r="AY72" s="149"/>
      <x:c r="AZ72" s="149"/>
      <x:c r="BA72" s="149"/>
      <x:c r="BB72" s="149"/>
      <x:c r="BC72" s="149"/>
      <x:c r="BD72" s="149"/>
      <x:c r="BE72" s="149"/>
      <x:c r="BF72" s="149"/>
      <x:c r="BG72" s="149"/>
      <x:c r="BH72" s="149"/>
      <x:c r="BI72" s="149"/>
      <x:c r="BJ72" s="149"/>
      <x:c r="BK72" s="149"/>
      <x:c r="BL72" s="149"/>
      <x:c r="BM72" s="149"/>
      <x:c r="BN72" s="149"/>
      <x:c r="BO72" s="149"/>
      <x:c r="BP72" s="149"/>
      <x:c r="BQ72" s="149"/>
      <x:c r="BR72" s="149"/>
      <x:c r="BS72" s="149"/>
      <x:c r="BT72" s="149"/>
      <x:c r="BU72" s="149"/>
      <x:c r="BV72" s="149"/>
      <x:c r="BW72" s="149"/>
      <x:c r="BX72" s="149"/>
      <x:c r="BY72" s="149"/>
      <x:c r="BZ72" s="149"/>
      <x:c r="CA72" s="149"/>
      <x:c r="CB72" s="149"/>
      <x:c r="CC72" s="149"/>
      <x:c r="CD72" s="149"/>
      <x:c r="CE72" s="149"/>
      <x:c r="CF72" s="149"/>
      <x:c r="CG72" s="149"/>
      <x:c r="CH72" s="149"/>
      <x:c r="CI72" s="149"/>
      <x:c r="CJ72" s="149"/>
      <x:c r="CK72" s="149"/>
      <x:c r="CL72" s="149"/>
      <x:c r="CM72" s="149"/>
      <x:c r="CN72" s="149"/>
      <x:c r="CO72" s="149"/>
      <x:c r="CP72" s="149"/>
      <x:c r="CQ72" s="149"/>
      <x:c r="CR72" s="149"/>
      <x:c r="CS72" s="1631"/>
      <x:c r="CT72" s="1631"/>
      <x:c r="CU72" s="1631"/>
      <x:c r="CV72" s="1629"/>
      <x:c r="CW72" s="2141"/>
      <x:c r="CX72" s="1313"/>
      <x:c r="CY72" s="1313"/>
      <x:c r="CZ72" s="1313"/>
      <x:c r="DA72" s="1313"/>
      <x:c r="DB72" s="1313"/>
      <x:c r="DC72" s="1313"/>
      <x:c r="DD72" s="1313"/>
      <x:c r="DE72" s="1313"/>
      <x:c r="DF72" s="329"/>
      <x:c r="DG72" s="1299"/>
      <x:c r="DH72" s="1299"/>
      <x:c r="DI72" s="1299"/>
      <x:c r="DJ72" s="1299"/>
      <x:c r="DK72" s="1299"/>
      <x:c r="DL72" s="1299"/>
      <x:c r="DM72" s="1299"/>
      <x:c r="DN72" s="1299"/>
      <x:c r="DO72" s="1299"/>
      <x:c r="DP72" s="1299"/>
      <x:c r="DQ72" s="1299"/>
      <x:c r="DR72" s="1299"/>
      <x:c r="DS72" s="1299"/>
      <x:c r="DT72" s="1299"/>
      <x:c r="DU72" s="1299"/>
      <x:c r="DV72" s="1299"/>
      <x:c r="DW72" s="1299"/>
      <x:c r="DX72" s="1299"/>
      <x:c r="DY72" s="1299"/>
      <x:c r="DZ72" s="1299"/>
      <x:c r="EA72" s="1299"/>
      <x:c r="EB72" s="1299"/>
      <x:c r="EC72" s="1299"/>
      <x:c r="ED72" s="1299"/>
      <x:c r="EE72" s="1299"/>
      <x:c r="EF72" s="1299"/>
      <x:c r="EG72" s="1299"/>
      <x:c r="EH72" s="1299"/>
      <x:c r="EI72" s="1299"/>
      <x:c r="EJ72" s="1299"/>
      <x:c r="EK72" s="1299"/>
      <x:c r="EL72" s="1299"/>
      <x:c r="EM72" s="1299"/>
      <x:c r="EN72" s="1299"/>
      <x:c r="EO72" s="1299"/>
      <x:c r="EP72" s="1299"/>
      <x:c r="EQ72" s="1299"/>
      <x:c r="ER72" s="1299"/>
      <x:c r="ES72" s="1299"/>
      <x:c r="ET72" s="1299"/>
      <x:c r="EU72" s="1299"/>
      <x:c r="EV72" s="1299"/>
      <x:c r="EW72" s="1299"/>
      <x:c r="EX72" s="1299"/>
      <x:c r="EY72" s="1299"/>
      <x:c r="EZ72" s="1299"/>
      <x:c r="FA72" s="1299"/>
      <x:c r="FB72" s="1299"/>
      <x:c r="FC72" s="1299"/>
      <x:c r="FD72" s="1299"/>
      <x:c r="FE72" s="1299"/>
      <x:c r="FF72" s="1299"/>
      <x:c r="FG72" s="1299"/>
      <x:c r="FH72" s="1299"/>
      <x:c r="FI72" s="1299"/>
      <x:c r="FJ72" s="1299"/>
      <x:c r="FK72" s="1299"/>
      <x:c r="FL72" s="1299"/>
      <x:c r="FM72" s="1299"/>
      <x:c r="FN72" s="1299"/>
      <x:c r="FO72" s="1299"/>
      <x:c r="FP72" s="1299"/>
      <x:c r="FQ72" s="1299"/>
      <x:c r="FR72" s="1299"/>
      <x:c r="FS72" s="1299"/>
      <x:c r="FT72" s="1299"/>
      <x:c r="FU72" s="1299"/>
      <x:c r="FV72" s="1299"/>
      <x:c r="FW72" s="1299"/>
      <x:c r="FX72" s="1299"/>
      <x:c r="FY72" s="1299"/>
      <x:c r="FZ72" s="1299"/>
      <x:c r="GA72" s="1299"/>
      <x:c r="GB72" s="1299"/>
      <x:c r="GC72" s="1299"/>
      <x:c r="GD72" s="1299"/>
      <x:c r="GE72" s="1299"/>
      <x:c r="GF72" s="1299"/>
      <x:c r="GG72" s="1299"/>
      <x:c r="GH72" s="1299"/>
      <x:c r="GI72" s="1299"/>
      <x:c r="GJ72" s="1299"/>
      <x:c r="GK72" s="1299"/>
      <x:c r="GL72" s="1299"/>
      <x:c r="GM72" s="1299"/>
      <x:c r="GN72" s="1299"/>
      <x:c r="GO72" s="1299"/>
      <x:c r="GP72" s="1299"/>
      <x:c r="GQ72" s="1299"/>
      <x:c r="GR72" s="1299"/>
      <x:c r="GS72" s="1299"/>
      <x:c r="GT72" s="1299"/>
      <x:c r="GU72" s="1299"/>
      <x:c r="GV72" s="1299"/>
      <x:c r="GW72" s="1299"/>
      <x:c r="GX72" s="1299"/>
      <x:c r="GY72" s="1299"/>
      <x:c r="GZ72" s="1299"/>
      <x:c r="HA72" s="1299"/>
      <x:c r="HB72" s="1299"/>
      <x:c r="HC72" s="1299"/>
      <x:c r="HD72" s="1299"/>
      <x:c r="HE72" s="1299"/>
      <x:c r="HF72" s="1299"/>
      <x:c r="HG72" s="1299"/>
      <x:c r="HH72" s="1299"/>
      <x:c r="HI72" s="1299"/>
      <x:c r="HJ72" s="1299"/>
      <x:c r="HK72" s="1299"/>
      <x:c r="HL72" s="1299"/>
      <x:c r="HM72" s="1299"/>
      <x:c r="HN72" s="1299"/>
      <x:c r="HO72" s="1299"/>
      <x:c r="HP72" s="1299"/>
      <x:c r="HQ72" s="1299"/>
      <x:c r="HR72" s="1299"/>
      <x:c r="HS72" s="1299"/>
      <x:c r="HT72" s="1299"/>
      <x:c r="HU72" s="1299"/>
      <x:c r="HV72" s="1299"/>
      <x:c r="HW72" s="1299"/>
      <x:c r="HX72" s="1299"/>
      <x:c r="HY72" s="1299"/>
      <x:c r="HZ72" s="1299"/>
      <x:c r="IA72" s="1299"/>
      <x:c r="IB72" s="1299"/>
      <x:c r="IC72" s="1299"/>
      <x:c r="ID72" s="1299"/>
      <x:c r="IE72" s="1299"/>
      <x:c r="IF72" s="1299"/>
      <x:c r="IG72" s="1299"/>
      <x:c r="IH72" s="1299"/>
      <x:c r="II72" s="1299"/>
      <x:c r="IJ72" s="1299"/>
      <x:c r="IK72" s="1299"/>
      <x:c r="IL72" s="1299"/>
      <x:c r="IM72" s="1299"/>
      <x:c r="IN72" s="1299"/>
      <x:c r="IO72" s="1299"/>
      <x:c r="IP72" s="1299"/>
      <x:c r="IQ72" s="1299"/>
      <x:c r="IR72" s="1299"/>
      <x:c r="IS72" s="1299"/>
      <x:c r="IT72" s="1299"/>
      <x:c r="IU72" s="1299"/>
      <x:c r="IV72" s="1299"/>
    </x:row>
    <x:row r="73" ht="15" hidden="1">
      <x:c r="A73" s="1319" t="str">
        <x:v>°C</x:v>
      </x:c>
      <x:c r="B73" s="1319" t="str">
        <x:v>5B</x:v>
      </x:c>
      <x:c r="C73" s="1319" t="str">
        <x:v>6B</x:v>
      </x:c>
      <x:c r="D73" s="1320" t="n">
        <x:v>60</x:v>
      </x:c>
      <x:c r="E73" s="1304"/>
      <x:c r="F73" s="1304" t="str">
        <x:v>VCF TABLE 1280</x:v>
      </x:c>
      <x:c r="G73" s="1304"/>
      <x:c r="H73" s="1304"/>
      <x:c r="I73" s="1304"/>
      <x:c r="J73" s="1299"/>
      <x:c r="K73" s="1299"/>
      <x:c r="L73" s="1299"/>
      <x:c r="M73" s="1299"/>
      <x:c r="N73" s="1299"/>
      <x:c r="O73" s="329"/>
      <x:c r="P73" s="329"/>
      <x:c r="Q73" s="149"/>
      <x:c r="R73" s="149"/>
      <x:c r="S73" s="149"/>
      <x:c r="T73" s="149"/>
      <x:c r="U73" s="149"/>
      <x:c r="V73" s="149"/>
      <x:c r="W73" s="149"/>
      <x:c r="X73" s="149"/>
      <x:c r="Y73" s="149"/>
      <x:c r="Z73" s="149"/>
      <x:c r="AA73" s="149"/>
      <x:c r="AB73" s="149"/>
      <x:c r="AC73" s="149"/>
      <x:c r="AD73" s="149"/>
      <x:c r="AE73" s="149"/>
      <x:c r="AF73" s="149"/>
      <x:c r="AG73" s="149"/>
      <x:c r="AH73" s="149"/>
      <x:c r="AI73" s="149"/>
      <x:c r="AJ73" s="149"/>
      <x:c r="AK73" s="149"/>
      <x:c r="AL73" s="149"/>
      <x:c r="AM73" s="149"/>
      <x:c r="AN73" s="149"/>
      <x:c r="AO73" s="149"/>
      <x:c r="AP73" s="149"/>
      <x:c r="AQ73" s="149"/>
      <x:c r="AR73" s="149"/>
      <x:c r="AS73" s="149"/>
      <x:c r="AT73" s="149"/>
      <x:c r="AU73" s="149"/>
      <x:c r="AV73" s="149"/>
      <x:c r="AW73" s="149"/>
      <x:c r="AX73" s="149"/>
      <x:c r="AY73" s="149"/>
      <x:c r="AZ73" s="149"/>
      <x:c r="BA73" s="149"/>
      <x:c r="BB73" s="149"/>
      <x:c r="BC73" s="149"/>
      <x:c r="BD73" s="149"/>
      <x:c r="BE73" s="149"/>
      <x:c r="BF73" s="149"/>
      <x:c r="BG73" s="149"/>
      <x:c r="BH73" s="149"/>
      <x:c r="BI73" s="149"/>
      <x:c r="BJ73" s="149"/>
      <x:c r="BK73" s="149"/>
      <x:c r="BL73" s="149"/>
      <x:c r="BM73" s="149"/>
      <x:c r="BN73" s="149"/>
      <x:c r="BO73" s="149"/>
      <x:c r="BP73" s="149"/>
      <x:c r="BQ73" s="149"/>
      <x:c r="BR73" s="149"/>
      <x:c r="BS73" s="149"/>
      <x:c r="BT73" s="149"/>
      <x:c r="BU73" s="149"/>
      <x:c r="BV73" s="149"/>
      <x:c r="BW73" s="149"/>
      <x:c r="BX73" s="149"/>
      <x:c r="BY73" s="149"/>
      <x:c r="BZ73" s="149"/>
      <x:c r="CA73" s="149"/>
      <x:c r="CB73" s="149"/>
      <x:c r="CC73" s="149"/>
      <x:c r="CD73" s="149"/>
      <x:c r="CE73" s="149"/>
      <x:c r="CF73" s="149"/>
      <x:c r="CG73" s="149"/>
      <x:c r="CH73" s="149"/>
      <x:c r="CI73" s="149"/>
      <x:c r="CJ73" s="149"/>
      <x:c r="CK73" s="149"/>
      <x:c r="CL73" s="149"/>
      <x:c r="CM73" s="149"/>
      <x:c r="CN73" s="149"/>
      <x:c r="CO73" s="149"/>
      <x:c r="CP73" s="149"/>
      <x:c r="CQ73" s="149"/>
      <x:c r="CR73" s="149"/>
      <x:c r="CS73" s="1631"/>
      <x:c r="CT73" s="1631"/>
      <x:c r="CU73" s="1631"/>
      <x:c r="CV73" s="1629"/>
      <x:c r="CW73" s="2141"/>
      <x:c r="CX73" s="1313"/>
      <x:c r="CY73" s="1313"/>
      <x:c r="CZ73" s="1313"/>
      <x:c r="DA73" s="1313"/>
      <x:c r="DB73" s="1313"/>
      <x:c r="DC73" s="1313"/>
      <x:c r="DD73" s="1313"/>
      <x:c r="DE73" s="1313"/>
      <x:c r="DF73" s="329"/>
      <x:c r="DG73" s="1299"/>
      <x:c r="DH73" s="1299"/>
      <x:c r="DI73" s="1299"/>
      <x:c r="DJ73" s="1299"/>
      <x:c r="DK73" s="1299"/>
      <x:c r="DL73" s="1299"/>
      <x:c r="DM73" s="1299"/>
      <x:c r="DN73" s="1299"/>
      <x:c r="DO73" s="1299"/>
      <x:c r="DP73" s="1299"/>
      <x:c r="DQ73" s="1299"/>
      <x:c r="DR73" s="1299"/>
      <x:c r="DS73" s="1299"/>
      <x:c r="DT73" s="1299"/>
      <x:c r="DU73" s="1299"/>
      <x:c r="DV73" s="1299"/>
      <x:c r="DW73" s="1299"/>
      <x:c r="DX73" s="1299"/>
      <x:c r="DY73" s="1299"/>
      <x:c r="DZ73" s="1299"/>
      <x:c r="EA73" s="1299"/>
      <x:c r="EB73" s="1299"/>
      <x:c r="EC73" s="1299"/>
      <x:c r="ED73" s="1299"/>
      <x:c r="EE73" s="1299"/>
      <x:c r="EF73" s="1299"/>
      <x:c r="EG73" s="1299"/>
      <x:c r="EH73" s="1299"/>
      <x:c r="EI73" s="1299"/>
      <x:c r="EJ73" s="1299"/>
      <x:c r="EK73" s="1299"/>
      <x:c r="EL73" s="1299"/>
      <x:c r="EM73" s="1299"/>
      <x:c r="EN73" s="1299"/>
      <x:c r="EO73" s="1299"/>
      <x:c r="EP73" s="1299"/>
      <x:c r="EQ73" s="1299"/>
      <x:c r="ER73" s="1299"/>
      <x:c r="ES73" s="1299"/>
      <x:c r="ET73" s="1299"/>
      <x:c r="EU73" s="1299"/>
      <x:c r="EV73" s="1299"/>
      <x:c r="EW73" s="1299"/>
      <x:c r="EX73" s="1299"/>
      <x:c r="EY73" s="1299"/>
      <x:c r="EZ73" s="1299"/>
      <x:c r="FA73" s="1299"/>
      <x:c r="FB73" s="1299"/>
      <x:c r="FC73" s="1299"/>
      <x:c r="FD73" s="1299"/>
      <x:c r="FE73" s="1299"/>
      <x:c r="FF73" s="1299"/>
      <x:c r="FG73" s="1299"/>
      <x:c r="FH73" s="1299"/>
      <x:c r="FI73" s="1299"/>
      <x:c r="FJ73" s="1299"/>
      <x:c r="FK73" s="1299"/>
      <x:c r="FL73" s="1299"/>
      <x:c r="FM73" s="1299"/>
      <x:c r="FN73" s="1299"/>
      <x:c r="FO73" s="1299"/>
      <x:c r="FP73" s="1299"/>
      <x:c r="FQ73" s="1299"/>
      <x:c r="FR73" s="1299"/>
      <x:c r="FS73" s="1299"/>
      <x:c r="FT73" s="1299"/>
      <x:c r="FU73" s="1299"/>
      <x:c r="FV73" s="1299"/>
      <x:c r="FW73" s="1299"/>
      <x:c r="FX73" s="1299"/>
      <x:c r="FY73" s="1299"/>
      <x:c r="FZ73" s="1299"/>
      <x:c r="GA73" s="1299"/>
      <x:c r="GB73" s="1299"/>
      <x:c r="GC73" s="1299"/>
      <x:c r="GD73" s="1299"/>
      <x:c r="GE73" s="1299"/>
      <x:c r="GF73" s="1299"/>
      <x:c r="GG73" s="1299"/>
      <x:c r="GH73" s="1299"/>
      <x:c r="GI73" s="1299"/>
      <x:c r="GJ73" s="1299"/>
      <x:c r="GK73" s="1299"/>
      <x:c r="GL73" s="1299"/>
      <x:c r="GM73" s="1299"/>
      <x:c r="GN73" s="1299"/>
      <x:c r="GO73" s="1299"/>
      <x:c r="GP73" s="1299"/>
      <x:c r="GQ73" s="1299"/>
      <x:c r="GR73" s="1299"/>
      <x:c r="GS73" s="1299"/>
      <x:c r="GT73" s="1299"/>
      <x:c r="GU73" s="1299"/>
      <x:c r="GV73" s="1299"/>
      <x:c r="GW73" s="1299"/>
      <x:c r="GX73" s="1299"/>
      <x:c r="GY73" s="1299"/>
      <x:c r="GZ73" s="1299"/>
      <x:c r="HA73" s="1299"/>
      <x:c r="HB73" s="1299"/>
      <x:c r="HC73" s="1299"/>
      <x:c r="HD73" s="1299"/>
      <x:c r="HE73" s="1299"/>
      <x:c r="HF73" s="1299"/>
      <x:c r="HG73" s="1299"/>
      <x:c r="HH73" s="1299"/>
      <x:c r="HI73" s="1299"/>
      <x:c r="HJ73" s="1299"/>
      <x:c r="HK73" s="1299"/>
      <x:c r="HL73" s="1299"/>
      <x:c r="HM73" s="1299"/>
      <x:c r="HN73" s="1299"/>
      <x:c r="HO73" s="1299"/>
      <x:c r="HP73" s="1299"/>
      <x:c r="HQ73" s="1299"/>
      <x:c r="HR73" s="1299"/>
      <x:c r="HS73" s="1299"/>
      <x:c r="HT73" s="1299"/>
      <x:c r="HU73" s="1299"/>
      <x:c r="HV73" s="1299"/>
      <x:c r="HW73" s="1299"/>
      <x:c r="HX73" s="1299"/>
      <x:c r="HY73" s="1299"/>
      <x:c r="HZ73" s="1299"/>
      <x:c r="IA73" s="1299"/>
      <x:c r="IB73" s="1299"/>
      <x:c r="IC73" s="1299"/>
      <x:c r="ID73" s="1299"/>
      <x:c r="IE73" s="1299"/>
      <x:c r="IF73" s="1299"/>
      <x:c r="IG73" s="1299"/>
      <x:c r="IH73" s="1299"/>
      <x:c r="II73" s="1299"/>
      <x:c r="IJ73" s="1299"/>
      <x:c r="IK73" s="1299"/>
      <x:c r="IL73" s="1299"/>
      <x:c r="IM73" s="1299"/>
      <x:c r="IN73" s="1299"/>
      <x:c r="IO73" s="1299"/>
      <x:c r="IP73" s="1299"/>
      <x:c r="IQ73" s="1299"/>
      <x:c r="IR73" s="1299"/>
      <x:c r="IS73" s="1299"/>
      <x:c r="IT73" s="1299"/>
      <x:c r="IU73" s="1299"/>
      <x:c r="IV73" s="1299"/>
    </x:row>
    <x:row r="74" ht="15" hidden="1">
      <x:c r="A74" s="1319"/>
      <x:c r="B74" s="1319" t="str">
        <x:v>5D</x:v>
      </x:c>
      <x:c r="C74" s="1319" t="str">
        <x:v>6D</x:v>
      </x:c>
      <x:c r="D74" s="1304"/>
      <x:c r="E74" s="1304"/>
      <x:c r="F74" s="1304" t="str">
        <x:v>VCF TABLE 2004</x:v>
      </x:c>
      <x:c r="G74" s="1304"/>
      <x:c r="H74" s="1304"/>
      <x:c r="I74" s="1304"/>
      <x:c r="J74" s="1299"/>
      <x:c r="K74" s="1299"/>
      <x:c r="L74" s="1299"/>
      <x:c r="M74" s="1299"/>
      <x:c r="N74" s="1299"/>
      <x:c r="O74" s="329"/>
      <x:c r="P74" s="329"/>
      <x:c r="Q74" s="149"/>
      <x:c r="R74" s="149"/>
      <x:c r="S74" s="149"/>
      <x:c r="T74" s="149"/>
      <x:c r="U74" s="149"/>
      <x:c r="V74" s="149"/>
      <x:c r="W74" s="149"/>
      <x:c r="X74" s="149"/>
      <x:c r="Y74" s="149"/>
      <x:c r="Z74" s="149"/>
      <x:c r="AA74" s="149"/>
      <x:c r="AB74" s="149"/>
      <x:c r="AC74" s="149"/>
      <x:c r="AD74" s="149"/>
      <x:c r="AE74" s="149"/>
      <x:c r="AF74" s="149"/>
      <x:c r="AG74" s="149"/>
      <x:c r="AH74" s="149"/>
      <x:c r="AI74" s="149"/>
      <x:c r="AJ74" s="149"/>
      <x:c r="AK74" s="149"/>
      <x:c r="AL74" s="149"/>
      <x:c r="AM74" s="149"/>
      <x:c r="AN74" s="149"/>
      <x:c r="AO74" s="149"/>
      <x:c r="AP74" s="149"/>
      <x:c r="AQ74" s="149"/>
      <x:c r="AR74" s="149"/>
      <x:c r="AS74" s="149"/>
      <x:c r="AT74" s="149"/>
      <x:c r="AU74" s="149"/>
      <x:c r="AV74" s="149"/>
      <x:c r="AW74" s="149"/>
      <x:c r="AX74" s="149"/>
      <x:c r="AY74" s="149"/>
      <x:c r="AZ74" s="149"/>
      <x:c r="BA74" s="149"/>
      <x:c r="BB74" s="149"/>
      <x:c r="BC74" s="149"/>
      <x:c r="BD74" s="149"/>
      <x:c r="BE74" s="149"/>
      <x:c r="BF74" s="149"/>
      <x:c r="BG74" s="149"/>
      <x:c r="BH74" s="149"/>
      <x:c r="BI74" s="149"/>
      <x:c r="BJ74" s="149"/>
      <x:c r="BK74" s="149"/>
      <x:c r="BL74" s="149"/>
      <x:c r="BM74" s="149"/>
      <x:c r="BN74" s="149"/>
      <x:c r="BO74" s="149"/>
      <x:c r="BP74" s="149"/>
      <x:c r="BQ74" s="149"/>
      <x:c r="BR74" s="149"/>
      <x:c r="BS74" s="149"/>
      <x:c r="BT74" s="149"/>
      <x:c r="BU74" s="149"/>
      <x:c r="BV74" s="149"/>
      <x:c r="BW74" s="149"/>
      <x:c r="BX74" s="149"/>
      <x:c r="BY74" s="149"/>
      <x:c r="BZ74" s="149"/>
      <x:c r="CA74" s="149"/>
      <x:c r="CB74" s="149"/>
      <x:c r="CC74" s="149"/>
      <x:c r="CD74" s="149"/>
      <x:c r="CE74" s="149"/>
      <x:c r="CF74" s="149"/>
      <x:c r="CG74" s="149"/>
      <x:c r="CH74" s="149"/>
      <x:c r="CI74" s="149"/>
      <x:c r="CJ74" s="149"/>
      <x:c r="CK74" s="149"/>
      <x:c r="CL74" s="149"/>
      <x:c r="CM74" s="149"/>
      <x:c r="CN74" s="149"/>
      <x:c r="CO74" s="149"/>
      <x:c r="CP74" s="149"/>
      <x:c r="CQ74" s="149"/>
      <x:c r="CR74" s="149"/>
      <x:c r="CS74" s="1631"/>
      <x:c r="CT74" s="1631"/>
      <x:c r="CU74" s="1631"/>
      <x:c r="CV74" s="1629"/>
      <x:c r="CW74" s="2141"/>
      <x:c r="CX74" s="1313"/>
      <x:c r="CY74" s="1313"/>
      <x:c r="CZ74" s="1313"/>
      <x:c r="DA74" s="1313"/>
      <x:c r="DB74" s="1313"/>
      <x:c r="DC74" s="1313"/>
      <x:c r="DD74" s="1313"/>
      <x:c r="DE74" s="1313"/>
      <x:c r="DF74" s="329"/>
      <x:c r="DG74" s="1299"/>
      <x:c r="DH74" s="1299"/>
      <x:c r="DI74" s="1299"/>
      <x:c r="DJ74" s="1299"/>
      <x:c r="DK74" s="1299"/>
      <x:c r="DL74" s="1299"/>
      <x:c r="DM74" s="1299"/>
      <x:c r="DN74" s="1299"/>
      <x:c r="DO74" s="1299"/>
      <x:c r="DP74" s="1299"/>
      <x:c r="DQ74" s="1299"/>
      <x:c r="DR74" s="1299"/>
      <x:c r="DS74" s="1299"/>
      <x:c r="DT74" s="1299"/>
      <x:c r="DU74" s="1299"/>
      <x:c r="DV74" s="1299"/>
      <x:c r="DW74" s="1299"/>
      <x:c r="DX74" s="1299"/>
      <x:c r="DY74" s="1299"/>
      <x:c r="DZ74" s="1299"/>
      <x:c r="EA74" s="1299"/>
      <x:c r="EB74" s="1299"/>
      <x:c r="EC74" s="1299"/>
      <x:c r="ED74" s="1299"/>
      <x:c r="EE74" s="1299"/>
      <x:c r="EF74" s="1299"/>
      <x:c r="EG74" s="1299"/>
      <x:c r="EH74" s="1299"/>
      <x:c r="EI74" s="1299"/>
      <x:c r="EJ74" s="1299"/>
      <x:c r="EK74" s="1299"/>
      <x:c r="EL74" s="1299"/>
      <x:c r="EM74" s="1299"/>
      <x:c r="EN74" s="1299"/>
      <x:c r="EO74" s="1299"/>
      <x:c r="EP74" s="1299"/>
      <x:c r="EQ74" s="1299"/>
      <x:c r="ER74" s="1299"/>
      <x:c r="ES74" s="1299"/>
      <x:c r="ET74" s="1299"/>
      <x:c r="EU74" s="1299"/>
      <x:c r="EV74" s="1299"/>
      <x:c r="EW74" s="1299"/>
      <x:c r="EX74" s="1299"/>
      <x:c r="EY74" s="1299"/>
      <x:c r="EZ74" s="1299"/>
      <x:c r="FA74" s="1299"/>
      <x:c r="FB74" s="1299"/>
      <x:c r="FC74" s="1299"/>
      <x:c r="FD74" s="1299"/>
      <x:c r="FE74" s="1299"/>
      <x:c r="FF74" s="1299"/>
      <x:c r="FG74" s="1299"/>
      <x:c r="FH74" s="1299"/>
      <x:c r="FI74" s="1299"/>
      <x:c r="FJ74" s="1299"/>
      <x:c r="FK74" s="1299"/>
      <x:c r="FL74" s="1299"/>
      <x:c r="FM74" s="1299"/>
      <x:c r="FN74" s="1299"/>
      <x:c r="FO74" s="1299"/>
      <x:c r="FP74" s="1299"/>
      <x:c r="FQ74" s="1299"/>
      <x:c r="FR74" s="1299"/>
      <x:c r="FS74" s="1299"/>
      <x:c r="FT74" s="1299"/>
      <x:c r="FU74" s="1299"/>
      <x:c r="FV74" s="1299"/>
      <x:c r="FW74" s="1299"/>
      <x:c r="FX74" s="1299"/>
      <x:c r="FY74" s="1299"/>
      <x:c r="FZ74" s="1299"/>
      <x:c r="GA74" s="1299"/>
      <x:c r="GB74" s="1299"/>
      <x:c r="GC74" s="1299"/>
      <x:c r="GD74" s="1299"/>
      <x:c r="GE74" s="1299"/>
      <x:c r="GF74" s="1299"/>
      <x:c r="GG74" s="1299"/>
      <x:c r="GH74" s="1299"/>
      <x:c r="GI74" s="1299"/>
      <x:c r="GJ74" s="1299"/>
      <x:c r="GK74" s="1299"/>
      <x:c r="GL74" s="1299"/>
      <x:c r="GM74" s="1299"/>
      <x:c r="GN74" s="1299"/>
      <x:c r="GO74" s="1299"/>
      <x:c r="GP74" s="1299"/>
      <x:c r="GQ74" s="1299"/>
      <x:c r="GR74" s="1299"/>
      <x:c r="GS74" s="1299"/>
      <x:c r="GT74" s="1299"/>
      <x:c r="GU74" s="1299"/>
      <x:c r="GV74" s="1299"/>
      <x:c r="GW74" s="1299"/>
      <x:c r="GX74" s="1299"/>
      <x:c r="GY74" s="1299"/>
      <x:c r="GZ74" s="1299"/>
      <x:c r="HA74" s="1299"/>
      <x:c r="HB74" s="1299"/>
      <x:c r="HC74" s="1299"/>
      <x:c r="HD74" s="1299"/>
      <x:c r="HE74" s="1299"/>
      <x:c r="HF74" s="1299"/>
      <x:c r="HG74" s="1299"/>
      <x:c r="HH74" s="1299"/>
      <x:c r="HI74" s="1299"/>
      <x:c r="HJ74" s="1299"/>
      <x:c r="HK74" s="1299"/>
      <x:c r="HL74" s="1299"/>
      <x:c r="HM74" s="1299"/>
      <x:c r="HN74" s="1299"/>
      <x:c r="HO74" s="1299"/>
      <x:c r="HP74" s="1299"/>
      <x:c r="HQ74" s="1299"/>
      <x:c r="HR74" s="1299"/>
      <x:c r="HS74" s="1299"/>
      <x:c r="HT74" s="1299"/>
      <x:c r="HU74" s="1299"/>
      <x:c r="HV74" s="1299"/>
      <x:c r="HW74" s="1299"/>
      <x:c r="HX74" s="1299"/>
      <x:c r="HY74" s="1299"/>
      <x:c r="HZ74" s="1299"/>
      <x:c r="IA74" s="1299"/>
      <x:c r="IB74" s="1299"/>
      <x:c r="IC74" s="1299"/>
      <x:c r="ID74" s="1299"/>
      <x:c r="IE74" s="1299"/>
      <x:c r="IF74" s="1299"/>
      <x:c r="IG74" s="1299"/>
      <x:c r="IH74" s="1299"/>
      <x:c r="II74" s="1299"/>
      <x:c r="IJ74" s="1299"/>
      <x:c r="IK74" s="1299"/>
      <x:c r="IL74" s="1299"/>
      <x:c r="IM74" s="1299"/>
      <x:c r="IN74" s="1299"/>
      <x:c r="IO74" s="1299"/>
      <x:c r="IP74" s="1299"/>
      <x:c r="IQ74" s="1299"/>
      <x:c r="IR74" s="1299"/>
      <x:c r="IS74" s="1299"/>
      <x:c r="IT74" s="1299"/>
      <x:c r="IU74" s="1299"/>
      <x:c r="IV74" s="1299"/>
    </x:row>
    <x:row r="75" hidden="1">
      <x:c r="A75" s="1319"/>
      <x:c r="B75" s="1319" t="str">
        <x:v>53A</x:v>
      </x:c>
      <x:c r="C75" s="1319" t="str">
        <x:v>54A</x:v>
      </x:c>
      <x:c r="D75" s="1304"/>
      <x:c r="E75" s="1304"/>
      <x:c r="F75" s="1304"/>
      <x:c r="G75" s="1304"/>
      <x:c r="H75" s="1304"/>
      <x:c r="I75" s="1304"/>
      <x:c r="J75" s="1299"/>
      <x:c r="K75" s="1299"/>
      <x:c r="L75" s="1299"/>
      <x:c r="M75" s="1299"/>
      <x:c r="N75" s="1299"/>
      <x:c r="O75" s="1299"/>
      <x:c r="P75" s="1299"/>
      <x:c r="Q75" s="1299"/>
      <x:c r="R75" s="1299"/>
      <x:c r="S75" s="1299"/>
      <x:c r="T75" s="1299"/>
      <x:c r="U75" s="1299"/>
      <x:c r="V75" s="1299"/>
      <x:c r="W75" s="1299"/>
      <x:c r="X75" s="1299"/>
      <x:c r="Y75" s="1299"/>
      <x:c r="Z75" s="1299"/>
      <x:c r="AA75" s="1299"/>
      <x:c r="AB75" s="1299"/>
      <x:c r="AC75" s="1299"/>
      <x:c r="AD75" s="1299"/>
      <x:c r="AE75" s="1299"/>
      <x:c r="AF75" s="1299"/>
      <x:c r="AG75" s="1299"/>
      <x:c r="AH75" s="1299"/>
      <x:c r="AI75" s="1299"/>
      <x:c r="AJ75" s="1299"/>
      <x:c r="AK75" s="1299"/>
      <x:c r="AL75" s="1299"/>
      <x:c r="AM75" s="1299"/>
      <x:c r="AN75" s="1299"/>
      <x:c r="AO75" s="1299"/>
      <x:c r="AP75" s="1299"/>
      <x:c r="AQ75" s="1299"/>
      <x:c r="AR75" s="1299"/>
      <x:c r="AS75" s="1299"/>
      <x:c r="AT75" s="1299"/>
      <x:c r="AU75" s="1299"/>
      <x:c r="AV75" s="1299"/>
      <x:c r="AW75" s="1299"/>
      <x:c r="AX75" s="1299"/>
      <x:c r="AY75" s="1299"/>
      <x:c r="AZ75" s="1299"/>
      <x:c r="BA75" s="1299"/>
      <x:c r="BB75" s="1299"/>
      <x:c r="BC75" s="1299"/>
      <x:c r="BD75" s="1299"/>
      <x:c r="BE75" s="1299"/>
      <x:c r="BF75" s="1299"/>
      <x:c r="BG75" s="1299"/>
      <x:c r="BH75" s="1299"/>
      <x:c r="BI75" s="1299"/>
      <x:c r="BJ75" s="1299"/>
      <x:c r="BK75" s="1299"/>
      <x:c r="BL75" s="1299"/>
      <x:c r="BM75" s="1299"/>
      <x:c r="BN75" s="1299"/>
      <x:c r="BO75" s="1299"/>
      <x:c r="BP75" s="1299"/>
      <x:c r="BQ75" s="1299"/>
      <x:c r="BR75" s="1299"/>
      <x:c r="BS75" s="1299"/>
      <x:c r="BT75" s="1299"/>
      <x:c r="BU75" s="1299"/>
      <x:c r="BV75" s="1299"/>
      <x:c r="BW75" s="1299"/>
      <x:c r="BX75" s="1299"/>
      <x:c r="BY75" s="1299"/>
      <x:c r="BZ75" s="1299"/>
      <x:c r="CA75" s="1299"/>
      <x:c r="CB75" s="1299"/>
      <x:c r="CC75" s="1299"/>
      <x:c r="CD75" s="1299"/>
      <x:c r="CE75" s="1299"/>
      <x:c r="CF75" s="1299"/>
      <x:c r="CG75" s="1299"/>
      <x:c r="CH75" s="1299"/>
      <x:c r="CI75" s="1299"/>
      <x:c r="CJ75" s="1299"/>
      <x:c r="CK75" s="1299"/>
      <x:c r="CL75" s="1299"/>
      <x:c r="CM75" s="1299"/>
      <x:c r="CN75" s="1299"/>
      <x:c r="CO75" s="1299"/>
      <x:c r="CP75" s="1299"/>
      <x:c r="CQ75" s="1299"/>
      <x:c r="CR75" s="1299"/>
      <x:c r="CS75" s="1299"/>
      <x:c r="CT75" s="1299"/>
      <x:c r="CU75" s="1299"/>
      <x:c r="CV75" s="1299"/>
      <x:c r="CW75" s="1299"/>
      <x:c r="CX75" s="1299"/>
      <x:c r="CY75" s="1299"/>
      <x:c r="CZ75" s="1299"/>
      <x:c r="DA75" s="1299"/>
      <x:c r="DB75" s="1299"/>
      <x:c r="DC75" s="1299"/>
      <x:c r="DD75" s="1299"/>
      <x:c r="DE75" s="1299"/>
      <x:c r="DF75" s="1299"/>
      <x:c r="DG75" s="1299"/>
      <x:c r="DH75" s="1299"/>
      <x:c r="DI75" s="1299"/>
      <x:c r="DJ75" s="1299"/>
      <x:c r="DK75" s="1299"/>
      <x:c r="DL75" s="1299"/>
      <x:c r="DM75" s="1299"/>
      <x:c r="DN75" s="1299"/>
      <x:c r="DO75" s="1299"/>
      <x:c r="DP75" s="1299"/>
      <x:c r="DQ75" s="1299"/>
      <x:c r="DR75" s="1299"/>
      <x:c r="DS75" s="1299"/>
      <x:c r="DT75" s="1299"/>
      <x:c r="DU75" s="1299"/>
      <x:c r="DV75" s="1299"/>
      <x:c r="DW75" s="1299"/>
      <x:c r="DX75" s="1299"/>
      <x:c r="DY75" s="1299"/>
      <x:c r="DZ75" s="1299"/>
      <x:c r="EA75" s="1299"/>
      <x:c r="EB75" s="1299"/>
      <x:c r="EC75" s="1299"/>
      <x:c r="ED75" s="1299"/>
      <x:c r="EE75" s="1299"/>
      <x:c r="EF75" s="1299"/>
      <x:c r="EG75" s="1299"/>
      <x:c r="EH75" s="1299"/>
      <x:c r="EI75" s="1299"/>
      <x:c r="EJ75" s="1299"/>
      <x:c r="EK75" s="1299"/>
      <x:c r="EL75" s="1299"/>
      <x:c r="EM75" s="1299"/>
      <x:c r="EN75" s="1299"/>
      <x:c r="EO75" s="1299"/>
      <x:c r="EP75" s="1299"/>
      <x:c r="EQ75" s="1299"/>
      <x:c r="ER75" s="1299"/>
      <x:c r="ES75" s="1299"/>
      <x:c r="ET75" s="1299"/>
      <x:c r="EU75" s="1299"/>
      <x:c r="EV75" s="1299"/>
      <x:c r="EW75" s="1299"/>
      <x:c r="EX75" s="1299"/>
      <x:c r="EY75" s="1299"/>
      <x:c r="EZ75" s="1299"/>
      <x:c r="FA75" s="1299"/>
      <x:c r="FB75" s="1299"/>
      <x:c r="FC75" s="1299"/>
      <x:c r="FD75" s="1299"/>
      <x:c r="FE75" s="1299"/>
      <x:c r="FF75" s="1299"/>
      <x:c r="FG75" s="1299"/>
      <x:c r="FH75" s="1299"/>
      <x:c r="FI75" s="1299"/>
      <x:c r="FJ75" s="1299"/>
      <x:c r="FK75" s="1299"/>
      <x:c r="FL75" s="1299"/>
      <x:c r="FM75" s="1299"/>
      <x:c r="FN75" s="1299"/>
      <x:c r="FO75" s="1299"/>
      <x:c r="FP75" s="1299"/>
      <x:c r="FQ75" s="1299"/>
      <x:c r="FR75" s="1299"/>
      <x:c r="FS75" s="1299"/>
      <x:c r="FT75" s="1299"/>
      <x:c r="FU75" s="1299"/>
      <x:c r="FV75" s="1299"/>
      <x:c r="FW75" s="1299"/>
      <x:c r="FX75" s="1299"/>
      <x:c r="FY75" s="1299"/>
      <x:c r="FZ75" s="1299"/>
      <x:c r="GA75" s="1299"/>
      <x:c r="GB75" s="1299"/>
      <x:c r="GC75" s="1299"/>
      <x:c r="GD75" s="1299"/>
      <x:c r="GE75" s="1299"/>
      <x:c r="GF75" s="1299"/>
      <x:c r="GG75" s="1299"/>
      <x:c r="GH75" s="1299"/>
      <x:c r="GI75" s="1299"/>
      <x:c r="GJ75" s="1299"/>
      <x:c r="GK75" s="1299"/>
      <x:c r="GL75" s="1299"/>
      <x:c r="GM75" s="1299"/>
      <x:c r="GN75" s="1299"/>
      <x:c r="GO75" s="1299"/>
      <x:c r="GP75" s="1299"/>
      <x:c r="GQ75" s="1299"/>
      <x:c r="GR75" s="1299"/>
      <x:c r="GS75" s="1299"/>
      <x:c r="GT75" s="1299"/>
      <x:c r="GU75" s="1299"/>
      <x:c r="GV75" s="1299"/>
      <x:c r="GW75" s="1299"/>
      <x:c r="GX75" s="1299"/>
      <x:c r="GY75" s="1299"/>
      <x:c r="GZ75" s="1299"/>
      <x:c r="HA75" s="1299"/>
      <x:c r="HB75" s="1299"/>
      <x:c r="HC75" s="1299"/>
      <x:c r="HD75" s="1299"/>
      <x:c r="HE75" s="1299"/>
      <x:c r="HF75" s="1299"/>
      <x:c r="HG75" s="1299"/>
      <x:c r="HH75" s="1299"/>
      <x:c r="HI75" s="1299"/>
      <x:c r="HJ75" s="1299"/>
      <x:c r="HK75" s="1299"/>
      <x:c r="HL75" s="1299"/>
      <x:c r="HM75" s="1299"/>
      <x:c r="HN75" s="1299"/>
      <x:c r="HO75" s="1299"/>
      <x:c r="HP75" s="1299"/>
      <x:c r="HQ75" s="1299"/>
      <x:c r="HR75" s="1299"/>
      <x:c r="HS75" s="1299"/>
      <x:c r="HT75" s="1299"/>
      <x:c r="HU75" s="1299"/>
      <x:c r="HV75" s="1299"/>
      <x:c r="HW75" s="1299"/>
      <x:c r="HX75" s="1299"/>
      <x:c r="HY75" s="1299"/>
      <x:c r="HZ75" s="1299"/>
      <x:c r="IA75" s="1299"/>
      <x:c r="IB75" s="1299"/>
      <x:c r="IC75" s="1299"/>
      <x:c r="ID75" s="1299"/>
      <x:c r="IE75" s="1299"/>
      <x:c r="IF75" s="1299"/>
      <x:c r="IG75" s="1299"/>
      <x:c r="IH75" s="1299"/>
      <x:c r="II75" s="1299"/>
      <x:c r="IJ75" s="1299"/>
      <x:c r="IK75" s="1299"/>
      <x:c r="IL75" s="1299"/>
      <x:c r="IM75" s="1299"/>
      <x:c r="IN75" s="1299"/>
      <x:c r="IO75" s="1299"/>
      <x:c r="IP75" s="1299"/>
      <x:c r="IQ75" s="1299"/>
      <x:c r="IR75" s="1299"/>
      <x:c r="IS75" s="1299"/>
      <x:c r="IT75" s="1299"/>
      <x:c r="IU75" s="1299"/>
      <x:c r="IV75" s="1299"/>
    </x:row>
    <x:row r="76" hidden="1">
      <x:c r="A76" s="1319"/>
      <x:c r="B76" s="1319" t="str">
        <x:v>53B</x:v>
      </x:c>
      <x:c r="C76" s="1319" t="str">
        <x:v>54B</x:v>
      </x:c>
      <x:c r="D76" s="1304"/>
      <x:c r="E76" s="1304"/>
      <x:c r="F76" s="1304"/>
      <x:c r="G76" s="1304"/>
      <x:c r="H76" s="1304"/>
      <x:c r="I76" s="1304"/>
      <x:c r="J76" s="1299"/>
      <x:c r="K76" s="1299"/>
      <x:c r="L76" s="1299"/>
      <x:c r="M76" s="1299"/>
      <x:c r="N76" s="1299"/>
      <x:c r="O76" s="1299"/>
      <x:c r="P76" s="1299"/>
      <x:c r="Q76" s="1299"/>
      <x:c r="R76" s="1299"/>
      <x:c r="S76" s="1299"/>
      <x:c r="T76" s="1299"/>
      <x:c r="U76" s="1299"/>
      <x:c r="V76" s="1299"/>
      <x:c r="W76" s="1299"/>
      <x:c r="X76" s="1299"/>
      <x:c r="Y76" s="1299"/>
      <x:c r="Z76" s="1299"/>
      <x:c r="AA76" s="1299"/>
      <x:c r="AB76" s="1299"/>
      <x:c r="AC76" s="1299"/>
      <x:c r="AD76" s="1299"/>
      <x:c r="AE76" s="1299"/>
      <x:c r="AF76" s="1299"/>
      <x:c r="AG76" s="1299"/>
      <x:c r="AH76" s="1299"/>
      <x:c r="AI76" s="1299"/>
      <x:c r="AJ76" s="1299"/>
      <x:c r="AK76" s="1299"/>
      <x:c r="AL76" s="1299"/>
      <x:c r="AM76" s="1299"/>
      <x:c r="AN76" s="1299"/>
      <x:c r="AO76" s="1299"/>
      <x:c r="AP76" s="1299"/>
      <x:c r="AQ76" s="1299"/>
      <x:c r="AR76" s="1299"/>
      <x:c r="AS76" s="1299"/>
      <x:c r="AT76" s="1299"/>
      <x:c r="AU76" s="1299"/>
      <x:c r="AV76" s="1299"/>
      <x:c r="AW76" s="1299"/>
      <x:c r="AX76" s="1299"/>
      <x:c r="AY76" s="1299"/>
      <x:c r="AZ76" s="1299"/>
      <x:c r="BA76" s="1299"/>
      <x:c r="BB76" s="1299"/>
      <x:c r="BC76" s="1299"/>
      <x:c r="BD76" s="1299"/>
      <x:c r="BE76" s="1299"/>
      <x:c r="BF76" s="1299"/>
      <x:c r="BG76" s="1299"/>
      <x:c r="BH76" s="1299"/>
      <x:c r="BI76" s="1299"/>
      <x:c r="BJ76" s="1299"/>
      <x:c r="BK76" s="1299"/>
      <x:c r="BL76" s="1299"/>
      <x:c r="BM76" s="1299"/>
      <x:c r="BN76" s="1299"/>
      <x:c r="BO76" s="1299"/>
      <x:c r="BP76" s="1299"/>
      <x:c r="BQ76" s="1299"/>
      <x:c r="BR76" s="1299"/>
      <x:c r="BS76" s="1299"/>
      <x:c r="BT76" s="1299"/>
      <x:c r="BU76" s="1299"/>
      <x:c r="BV76" s="1299"/>
      <x:c r="BW76" s="1299"/>
      <x:c r="BX76" s="1299"/>
      <x:c r="BY76" s="1299"/>
      <x:c r="BZ76" s="1299"/>
      <x:c r="CA76" s="1299"/>
      <x:c r="CB76" s="1299"/>
      <x:c r="CC76" s="1299"/>
      <x:c r="CD76" s="1299"/>
      <x:c r="CE76" s="1299"/>
      <x:c r="CF76" s="1299"/>
      <x:c r="CG76" s="1299"/>
      <x:c r="CH76" s="1299"/>
      <x:c r="CI76" s="1299"/>
      <x:c r="CJ76" s="1299"/>
      <x:c r="CK76" s="1299"/>
      <x:c r="CL76" s="1299"/>
      <x:c r="CM76" s="1299"/>
      <x:c r="CN76" s="1299"/>
      <x:c r="CO76" s="1299"/>
      <x:c r="CP76" s="1299"/>
      <x:c r="CQ76" s="1299"/>
      <x:c r="CR76" s="1299"/>
      <x:c r="CS76" s="1299"/>
      <x:c r="CT76" s="1299"/>
      <x:c r="CU76" s="1299"/>
      <x:c r="CV76" s="1299"/>
      <x:c r="CW76" s="1299"/>
      <x:c r="CX76" s="1299"/>
      <x:c r="CY76" s="1299"/>
      <x:c r="CZ76" s="1299"/>
      <x:c r="DA76" s="1299"/>
      <x:c r="DB76" s="1299"/>
      <x:c r="DC76" s="1299"/>
      <x:c r="DD76" s="1299"/>
      <x:c r="DE76" s="1299"/>
      <x:c r="DF76" s="1299"/>
      <x:c r="DG76" s="1299"/>
      <x:c r="DH76" s="1299"/>
      <x:c r="DI76" s="1299"/>
      <x:c r="DJ76" s="1299"/>
      <x:c r="DK76" s="1299"/>
      <x:c r="DL76" s="1299"/>
      <x:c r="DM76" s="1299"/>
      <x:c r="DN76" s="1299"/>
      <x:c r="DO76" s="1299"/>
      <x:c r="DP76" s="1299"/>
      <x:c r="DQ76" s="1299"/>
      <x:c r="DR76" s="1299"/>
      <x:c r="DS76" s="1299"/>
      <x:c r="DT76" s="1299"/>
      <x:c r="DU76" s="1299"/>
      <x:c r="DV76" s="1299"/>
      <x:c r="DW76" s="1299"/>
      <x:c r="DX76" s="1299"/>
      <x:c r="DY76" s="1299"/>
      <x:c r="DZ76" s="1299"/>
      <x:c r="EA76" s="1299"/>
      <x:c r="EB76" s="1299"/>
      <x:c r="EC76" s="1299"/>
      <x:c r="ED76" s="1299"/>
      <x:c r="EE76" s="1299"/>
      <x:c r="EF76" s="1299"/>
      <x:c r="EG76" s="1299"/>
      <x:c r="EH76" s="1299"/>
      <x:c r="EI76" s="1299"/>
      <x:c r="EJ76" s="1299"/>
      <x:c r="EK76" s="1299"/>
      <x:c r="EL76" s="1299"/>
      <x:c r="EM76" s="1299"/>
      <x:c r="EN76" s="1299"/>
      <x:c r="EO76" s="1299"/>
      <x:c r="EP76" s="1299"/>
      <x:c r="EQ76" s="1299"/>
      <x:c r="ER76" s="1299"/>
      <x:c r="ES76" s="1299"/>
      <x:c r="ET76" s="1299"/>
      <x:c r="EU76" s="1299"/>
      <x:c r="EV76" s="1299"/>
      <x:c r="EW76" s="1299"/>
      <x:c r="EX76" s="1299"/>
      <x:c r="EY76" s="1299"/>
      <x:c r="EZ76" s="1299"/>
      <x:c r="FA76" s="1299"/>
      <x:c r="FB76" s="1299"/>
      <x:c r="FC76" s="1299"/>
      <x:c r="FD76" s="1299"/>
      <x:c r="FE76" s="1299"/>
      <x:c r="FF76" s="1299"/>
      <x:c r="FG76" s="1299"/>
      <x:c r="FH76" s="1299"/>
      <x:c r="FI76" s="1299"/>
      <x:c r="FJ76" s="1299"/>
      <x:c r="FK76" s="1299"/>
      <x:c r="FL76" s="1299"/>
      <x:c r="FM76" s="1299"/>
      <x:c r="FN76" s="1299"/>
      <x:c r="FO76" s="1299"/>
      <x:c r="FP76" s="1299"/>
      <x:c r="FQ76" s="1299"/>
      <x:c r="FR76" s="1299"/>
      <x:c r="FS76" s="1299"/>
      <x:c r="FT76" s="1299"/>
      <x:c r="FU76" s="1299"/>
      <x:c r="FV76" s="1299"/>
      <x:c r="FW76" s="1299"/>
      <x:c r="FX76" s="1299"/>
      <x:c r="FY76" s="1299"/>
      <x:c r="FZ76" s="1299"/>
      <x:c r="GA76" s="1299"/>
      <x:c r="GB76" s="1299"/>
      <x:c r="GC76" s="1299"/>
      <x:c r="GD76" s="1299"/>
      <x:c r="GE76" s="1299"/>
      <x:c r="GF76" s="1299"/>
      <x:c r="GG76" s="1299"/>
      <x:c r="GH76" s="1299"/>
      <x:c r="GI76" s="1299"/>
      <x:c r="GJ76" s="1299"/>
      <x:c r="GK76" s="1299"/>
      <x:c r="GL76" s="1299"/>
      <x:c r="GM76" s="1299"/>
      <x:c r="GN76" s="1299"/>
      <x:c r="GO76" s="1299"/>
      <x:c r="GP76" s="1299"/>
      <x:c r="GQ76" s="1299"/>
      <x:c r="GR76" s="1299"/>
      <x:c r="GS76" s="1299"/>
      <x:c r="GT76" s="1299"/>
      <x:c r="GU76" s="1299"/>
      <x:c r="GV76" s="1299"/>
      <x:c r="GW76" s="1299"/>
      <x:c r="GX76" s="1299"/>
      <x:c r="GY76" s="1299"/>
      <x:c r="GZ76" s="1299"/>
      <x:c r="HA76" s="1299"/>
      <x:c r="HB76" s="1299"/>
      <x:c r="HC76" s="1299"/>
      <x:c r="HD76" s="1299"/>
      <x:c r="HE76" s="1299"/>
      <x:c r="HF76" s="1299"/>
      <x:c r="HG76" s="1299"/>
      <x:c r="HH76" s="1299"/>
      <x:c r="HI76" s="1299"/>
      <x:c r="HJ76" s="1299"/>
      <x:c r="HK76" s="1299"/>
      <x:c r="HL76" s="1299"/>
      <x:c r="HM76" s="1299"/>
      <x:c r="HN76" s="1299"/>
      <x:c r="HO76" s="1299"/>
      <x:c r="HP76" s="1299"/>
      <x:c r="HQ76" s="1299"/>
      <x:c r="HR76" s="1299"/>
      <x:c r="HS76" s="1299"/>
      <x:c r="HT76" s="1299"/>
      <x:c r="HU76" s="1299"/>
      <x:c r="HV76" s="1299"/>
      <x:c r="HW76" s="1299"/>
      <x:c r="HX76" s="1299"/>
      <x:c r="HY76" s="1299"/>
      <x:c r="HZ76" s="1299"/>
      <x:c r="IA76" s="1299"/>
      <x:c r="IB76" s="1299"/>
      <x:c r="IC76" s="1299"/>
      <x:c r="ID76" s="1299"/>
      <x:c r="IE76" s="1299"/>
      <x:c r="IF76" s="1299"/>
      <x:c r="IG76" s="1299"/>
      <x:c r="IH76" s="1299"/>
      <x:c r="II76" s="1299"/>
      <x:c r="IJ76" s="1299"/>
      <x:c r="IK76" s="1299"/>
      <x:c r="IL76" s="1299"/>
      <x:c r="IM76" s="1299"/>
      <x:c r="IN76" s="1299"/>
      <x:c r="IO76" s="1299"/>
      <x:c r="IP76" s="1299"/>
      <x:c r="IQ76" s="1299"/>
      <x:c r="IR76" s="1299"/>
      <x:c r="IS76" s="1299"/>
      <x:c r="IT76" s="1299"/>
      <x:c r="IU76" s="1299"/>
      <x:c r="IV76" s="1299"/>
    </x:row>
    <x:row r="77" hidden="1">
      <x:c r="A77" s="1319"/>
      <x:c r="B77" s="1319" t="str">
        <x:v>53D</x:v>
      </x:c>
      <x:c r="C77" s="1319" t="str">
        <x:v>54D</x:v>
      </x:c>
      <x:c r="D77" s="1304"/>
      <x:c r="E77" s="1304"/>
      <x:c r="F77" s="1304"/>
      <x:c r="G77" s="1304"/>
      <x:c r="H77" s="1304"/>
      <x:c r="I77" s="1304"/>
      <x:c r="J77" s="1299"/>
      <x:c r="K77" s="1299"/>
      <x:c r="L77" s="1299"/>
      <x:c r="M77" s="1299"/>
      <x:c r="N77" s="1299"/>
      <x:c r="O77" s="1299"/>
      <x:c r="P77" s="1299"/>
      <x:c r="Q77" s="1299"/>
      <x:c r="R77" s="1299"/>
      <x:c r="S77" s="1299"/>
      <x:c r="T77" s="1299"/>
      <x:c r="U77" s="1299"/>
      <x:c r="V77" s="1299"/>
      <x:c r="W77" s="1299"/>
      <x:c r="X77" s="1299"/>
      <x:c r="Y77" s="1299"/>
      <x:c r="Z77" s="1299"/>
      <x:c r="AA77" s="1299"/>
      <x:c r="AB77" s="1299"/>
      <x:c r="AC77" s="1299"/>
      <x:c r="AD77" s="1299"/>
      <x:c r="AE77" s="1299"/>
      <x:c r="AF77" s="1299"/>
      <x:c r="AG77" s="1299"/>
      <x:c r="AH77" s="1299"/>
      <x:c r="AI77" s="1299"/>
      <x:c r="AJ77" s="1299"/>
      <x:c r="AK77" s="1299"/>
      <x:c r="AL77" s="1299"/>
      <x:c r="AM77" s="1299"/>
      <x:c r="AN77" s="1299"/>
      <x:c r="AO77" s="1299"/>
      <x:c r="AP77" s="1299"/>
      <x:c r="AQ77" s="1299"/>
      <x:c r="AR77" s="1299"/>
      <x:c r="AS77" s="1299"/>
      <x:c r="AT77" s="1299"/>
      <x:c r="AU77" s="1299"/>
      <x:c r="AV77" s="1299"/>
      <x:c r="AW77" s="1299"/>
      <x:c r="AX77" s="1299"/>
      <x:c r="AY77" s="1299"/>
      <x:c r="AZ77" s="1299"/>
      <x:c r="BA77" s="1299"/>
      <x:c r="BB77" s="1299"/>
      <x:c r="BC77" s="1299"/>
      <x:c r="BD77" s="1299"/>
      <x:c r="BE77" s="1299"/>
      <x:c r="BF77" s="1299"/>
      <x:c r="BG77" s="1299"/>
      <x:c r="BH77" s="1299"/>
      <x:c r="BI77" s="1299"/>
      <x:c r="BJ77" s="1299"/>
      <x:c r="BK77" s="1299"/>
      <x:c r="BL77" s="1299"/>
      <x:c r="BM77" s="1299"/>
      <x:c r="BN77" s="1299"/>
      <x:c r="BO77" s="1299"/>
      <x:c r="BP77" s="1299"/>
      <x:c r="BQ77" s="1299"/>
      <x:c r="BR77" s="1299"/>
      <x:c r="BS77" s="1299"/>
      <x:c r="BT77" s="1299"/>
      <x:c r="BU77" s="1299"/>
      <x:c r="BV77" s="1299"/>
      <x:c r="BW77" s="1299"/>
      <x:c r="BX77" s="1299"/>
      <x:c r="BY77" s="1299"/>
      <x:c r="BZ77" s="1299"/>
      <x:c r="CA77" s="1299"/>
      <x:c r="CB77" s="1299"/>
      <x:c r="CC77" s="1299"/>
      <x:c r="CD77" s="1299"/>
      <x:c r="CE77" s="1299"/>
      <x:c r="CF77" s="1299"/>
      <x:c r="CG77" s="1299"/>
      <x:c r="CH77" s="1299"/>
      <x:c r="CI77" s="1299"/>
      <x:c r="CJ77" s="1299"/>
      <x:c r="CK77" s="1299"/>
      <x:c r="CL77" s="1299"/>
      <x:c r="CM77" s="1299"/>
      <x:c r="CN77" s="1299"/>
      <x:c r="CO77" s="1299"/>
      <x:c r="CP77" s="1299"/>
      <x:c r="CQ77" s="1299"/>
      <x:c r="CR77" s="1299"/>
      <x:c r="CS77" s="1299"/>
      <x:c r="CT77" s="1299"/>
      <x:c r="CU77" s="1299"/>
      <x:c r="CV77" s="1299"/>
      <x:c r="CW77" s="1299"/>
      <x:c r="CX77" s="1299"/>
      <x:c r="CY77" s="1299"/>
      <x:c r="CZ77" s="1299"/>
      <x:c r="DA77" s="1299"/>
      <x:c r="DB77" s="1299"/>
      <x:c r="DC77" s="1299"/>
      <x:c r="DD77" s="1299"/>
      <x:c r="DE77" s="1299"/>
      <x:c r="DF77" s="1299"/>
      <x:c r="DG77" s="1299"/>
      <x:c r="DH77" s="1299"/>
      <x:c r="DI77" s="1299"/>
      <x:c r="DJ77" s="1299"/>
      <x:c r="DK77" s="1299"/>
      <x:c r="DL77" s="1299"/>
      <x:c r="DM77" s="1299"/>
      <x:c r="DN77" s="1299"/>
      <x:c r="DO77" s="1299"/>
      <x:c r="DP77" s="1299"/>
      <x:c r="DQ77" s="1299"/>
      <x:c r="DR77" s="1299"/>
      <x:c r="DS77" s="1299"/>
      <x:c r="DT77" s="1299"/>
      <x:c r="DU77" s="1299"/>
      <x:c r="DV77" s="1299"/>
      <x:c r="DW77" s="1299"/>
      <x:c r="DX77" s="1299"/>
      <x:c r="DY77" s="1299"/>
      <x:c r="DZ77" s="1299"/>
      <x:c r="EA77" s="1299"/>
      <x:c r="EB77" s="1299"/>
      <x:c r="EC77" s="1299"/>
      <x:c r="ED77" s="1299"/>
      <x:c r="EE77" s="1299"/>
      <x:c r="EF77" s="1299"/>
      <x:c r="EG77" s="1299"/>
      <x:c r="EH77" s="1299"/>
      <x:c r="EI77" s="1299"/>
      <x:c r="EJ77" s="1299"/>
      <x:c r="EK77" s="1299"/>
      <x:c r="EL77" s="1299"/>
      <x:c r="EM77" s="1299"/>
      <x:c r="EN77" s="1299"/>
      <x:c r="EO77" s="1299"/>
      <x:c r="EP77" s="1299"/>
      <x:c r="EQ77" s="1299"/>
      <x:c r="ER77" s="1299"/>
      <x:c r="ES77" s="1299"/>
      <x:c r="ET77" s="1299"/>
      <x:c r="EU77" s="1299"/>
      <x:c r="EV77" s="1299"/>
      <x:c r="EW77" s="1299"/>
      <x:c r="EX77" s="1299"/>
      <x:c r="EY77" s="1299"/>
      <x:c r="EZ77" s="1299"/>
      <x:c r="FA77" s="1299"/>
      <x:c r="FB77" s="1299"/>
      <x:c r="FC77" s="1299"/>
      <x:c r="FD77" s="1299"/>
      <x:c r="FE77" s="1299"/>
      <x:c r="FF77" s="1299"/>
      <x:c r="FG77" s="1299"/>
      <x:c r="FH77" s="1299"/>
      <x:c r="FI77" s="1299"/>
      <x:c r="FJ77" s="1299"/>
      <x:c r="FK77" s="1299"/>
      <x:c r="FL77" s="1299"/>
      <x:c r="FM77" s="1299"/>
      <x:c r="FN77" s="1299"/>
      <x:c r="FO77" s="1299"/>
      <x:c r="FP77" s="1299"/>
      <x:c r="FQ77" s="1299"/>
      <x:c r="FR77" s="1299"/>
      <x:c r="FS77" s="1299"/>
      <x:c r="FT77" s="1299"/>
      <x:c r="FU77" s="1299"/>
      <x:c r="FV77" s="1299"/>
      <x:c r="FW77" s="1299"/>
      <x:c r="FX77" s="1299"/>
      <x:c r="FY77" s="1299"/>
      <x:c r="FZ77" s="1299"/>
      <x:c r="GA77" s="1299"/>
      <x:c r="GB77" s="1299"/>
      <x:c r="GC77" s="1299"/>
      <x:c r="GD77" s="1299"/>
      <x:c r="GE77" s="1299"/>
      <x:c r="GF77" s="1299"/>
      <x:c r="GG77" s="1299"/>
      <x:c r="GH77" s="1299"/>
      <x:c r="GI77" s="1299"/>
      <x:c r="GJ77" s="1299"/>
      <x:c r="GK77" s="1299"/>
      <x:c r="GL77" s="1299"/>
      <x:c r="GM77" s="1299"/>
      <x:c r="GN77" s="1299"/>
      <x:c r="GO77" s="1299"/>
      <x:c r="GP77" s="1299"/>
      <x:c r="GQ77" s="1299"/>
      <x:c r="GR77" s="1299"/>
      <x:c r="GS77" s="1299"/>
      <x:c r="GT77" s="1299"/>
      <x:c r="GU77" s="1299"/>
      <x:c r="GV77" s="1299"/>
      <x:c r="GW77" s="1299"/>
      <x:c r="GX77" s="1299"/>
      <x:c r="GY77" s="1299"/>
      <x:c r="GZ77" s="1299"/>
      <x:c r="HA77" s="1299"/>
      <x:c r="HB77" s="1299"/>
      <x:c r="HC77" s="1299"/>
      <x:c r="HD77" s="1299"/>
      <x:c r="HE77" s="1299"/>
      <x:c r="HF77" s="1299"/>
      <x:c r="HG77" s="1299"/>
      <x:c r="HH77" s="1299"/>
      <x:c r="HI77" s="1299"/>
      <x:c r="HJ77" s="1299"/>
      <x:c r="HK77" s="1299"/>
      <x:c r="HL77" s="1299"/>
      <x:c r="HM77" s="1299"/>
      <x:c r="HN77" s="1299"/>
      <x:c r="HO77" s="1299"/>
      <x:c r="HP77" s="1299"/>
      <x:c r="HQ77" s="1299"/>
      <x:c r="HR77" s="1299"/>
      <x:c r="HS77" s="1299"/>
      <x:c r="HT77" s="1299"/>
      <x:c r="HU77" s="1299"/>
      <x:c r="HV77" s="1299"/>
      <x:c r="HW77" s="1299"/>
      <x:c r="HX77" s="1299"/>
      <x:c r="HY77" s="1299"/>
      <x:c r="HZ77" s="1299"/>
      <x:c r="IA77" s="1299"/>
      <x:c r="IB77" s="1299"/>
      <x:c r="IC77" s="1299"/>
      <x:c r="ID77" s="1299"/>
      <x:c r="IE77" s="1299"/>
      <x:c r="IF77" s="1299"/>
      <x:c r="IG77" s="1299"/>
      <x:c r="IH77" s="1299"/>
      <x:c r="II77" s="1299"/>
      <x:c r="IJ77" s="1299"/>
      <x:c r="IK77" s="1299"/>
      <x:c r="IL77" s="1299"/>
      <x:c r="IM77" s="1299"/>
      <x:c r="IN77" s="1299"/>
      <x:c r="IO77" s="1299"/>
      <x:c r="IP77" s="1299"/>
      <x:c r="IQ77" s="1299"/>
      <x:c r="IR77" s="1299"/>
      <x:c r="IS77" s="1299"/>
      <x:c r="IT77" s="1299"/>
      <x:c r="IU77" s="1299"/>
      <x:c r="IV77" s="1299"/>
    </x:row>
    <x:row r="78" hidden="1">
      <x:c r="A78" s="1319"/>
      <x:c r="B78" s="1319"/>
      <x:c r="C78" s="1319"/>
      <x:c r="D78" s="1304"/>
      <x:c r="E78" s="1304"/>
      <x:c r="F78" s="1304"/>
      <x:c r="G78" s="1304"/>
      <x:c r="H78" s="1304"/>
      <x:c r="I78" s="1304"/>
      <x:c r="J78" s="1299"/>
      <x:c r="K78" s="1299"/>
      <x:c r="L78" s="1299"/>
      <x:c r="M78" s="1299"/>
      <x:c r="N78" s="1299"/>
      <x:c r="O78" s="1299"/>
      <x:c r="P78" s="1299"/>
      <x:c r="Q78" s="1299"/>
      <x:c r="R78" s="1299"/>
      <x:c r="S78" s="1299"/>
      <x:c r="T78" s="1299"/>
      <x:c r="U78" s="1299"/>
      <x:c r="V78" s="1299"/>
      <x:c r="W78" s="1299"/>
      <x:c r="X78" s="1299"/>
      <x:c r="Y78" s="1299"/>
      <x:c r="Z78" s="1299"/>
      <x:c r="AA78" s="1299"/>
      <x:c r="AB78" s="1299"/>
      <x:c r="AC78" s="1299"/>
      <x:c r="AD78" s="1299"/>
      <x:c r="AE78" s="1299"/>
      <x:c r="AF78" s="1299"/>
      <x:c r="AG78" s="1299"/>
      <x:c r="AH78" s="1299"/>
      <x:c r="AI78" s="1299"/>
      <x:c r="AJ78" s="1299"/>
      <x:c r="AK78" s="1299"/>
      <x:c r="AL78" s="1299"/>
      <x:c r="AM78" s="1299"/>
      <x:c r="AN78" s="1299"/>
      <x:c r="AO78" s="1299"/>
      <x:c r="AP78" s="1299"/>
      <x:c r="AQ78" s="1299"/>
      <x:c r="AR78" s="1299"/>
      <x:c r="AS78" s="1299"/>
      <x:c r="AT78" s="1299"/>
      <x:c r="AU78" s="1299"/>
      <x:c r="AV78" s="1299"/>
      <x:c r="AW78" s="1299"/>
      <x:c r="AX78" s="1299"/>
      <x:c r="AY78" s="1299"/>
      <x:c r="AZ78" s="1299"/>
      <x:c r="BA78" s="1299"/>
      <x:c r="BB78" s="1299"/>
      <x:c r="BC78" s="1299"/>
      <x:c r="BD78" s="1299"/>
      <x:c r="BE78" s="1299"/>
      <x:c r="BF78" s="1299"/>
      <x:c r="BG78" s="1299"/>
      <x:c r="BH78" s="1299"/>
      <x:c r="BI78" s="1299"/>
      <x:c r="BJ78" s="1299"/>
      <x:c r="BK78" s="1299"/>
      <x:c r="BL78" s="1299"/>
      <x:c r="BM78" s="1299"/>
      <x:c r="BN78" s="1299"/>
      <x:c r="BO78" s="1299"/>
      <x:c r="BP78" s="1299"/>
      <x:c r="BQ78" s="1299"/>
      <x:c r="BR78" s="1299"/>
      <x:c r="BS78" s="1299"/>
      <x:c r="BT78" s="1299"/>
      <x:c r="BU78" s="1299"/>
      <x:c r="BV78" s="1299"/>
      <x:c r="BW78" s="1299"/>
      <x:c r="BX78" s="1299"/>
      <x:c r="BY78" s="1299"/>
      <x:c r="BZ78" s="1299"/>
      <x:c r="CA78" s="1299"/>
      <x:c r="CB78" s="1299"/>
      <x:c r="CC78" s="1299"/>
      <x:c r="CD78" s="1299"/>
      <x:c r="CE78" s="1299"/>
      <x:c r="CF78" s="1299"/>
      <x:c r="CG78" s="1299"/>
      <x:c r="CH78" s="1299"/>
      <x:c r="CI78" s="1299"/>
      <x:c r="CJ78" s="1299"/>
      <x:c r="CK78" s="1299"/>
      <x:c r="CL78" s="1299"/>
      <x:c r="CM78" s="1299"/>
      <x:c r="CN78" s="1299"/>
      <x:c r="CO78" s="1299"/>
      <x:c r="CP78" s="1299"/>
      <x:c r="CQ78" s="1299"/>
      <x:c r="CR78" s="1299"/>
      <x:c r="CS78" s="1299"/>
      <x:c r="CT78" s="1299"/>
      <x:c r="CU78" s="1299"/>
      <x:c r="CV78" s="1299"/>
      <x:c r="CW78" s="1299"/>
      <x:c r="CX78" s="1299"/>
      <x:c r="CY78" s="1299"/>
      <x:c r="CZ78" s="1299"/>
      <x:c r="DA78" s="1299"/>
      <x:c r="DB78" s="1299"/>
      <x:c r="DC78" s="1299"/>
      <x:c r="DD78" s="1299"/>
      <x:c r="DE78" s="1299"/>
      <x:c r="DF78" s="1299"/>
      <x:c r="DG78" s="1299"/>
      <x:c r="DH78" s="1299"/>
      <x:c r="DI78" s="1299"/>
      <x:c r="DJ78" s="1299"/>
      <x:c r="DK78" s="1299"/>
      <x:c r="DL78" s="1299"/>
      <x:c r="DM78" s="1299"/>
      <x:c r="DN78" s="1299"/>
      <x:c r="DO78" s="1299"/>
      <x:c r="DP78" s="1299"/>
      <x:c r="DQ78" s="1299"/>
      <x:c r="DR78" s="1299"/>
      <x:c r="DS78" s="1299"/>
      <x:c r="DT78" s="1299"/>
      <x:c r="DU78" s="1299"/>
      <x:c r="DV78" s="1299"/>
      <x:c r="DW78" s="1299"/>
      <x:c r="DX78" s="1299"/>
      <x:c r="DY78" s="1299"/>
      <x:c r="DZ78" s="1299"/>
      <x:c r="EA78" s="1299"/>
      <x:c r="EB78" s="1299"/>
      <x:c r="EC78" s="1299"/>
      <x:c r="ED78" s="1299"/>
      <x:c r="EE78" s="1299"/>
      <x:c r="EF78" s="1299"/>
      <x:c r="EG78" s="1299"/>
      <x:c r="EH78" s="1299"/>
      <x:c r="EI78" s="1299"/>
      <x:c r="EJ78" s="1299"/>
      <x:c r="EK78" s="1299"/>
      <x:c r="EL78" s="1299"/>
      <x:c r="EM78" s="1299"/>
      <x:c r="EN78" s="1299"/>
      <x:c r="EO78" s="1299"/>
      <x:c r="EP78" s="1299"/>
      <x:c r="EQ78" s="1299"/>
      <x:c r="ER78" s="1299"/>
      <x:c r="ES78" s="1299"/>
      <x:c r="ET78" s="1299"/>
      <x:c r="EU78" s="1299"/>
      <x:c r="EV78" s="1299"/>
      <x:c r="EW78" s="1299"/>
      <x:c r="EX78" s="1299"/>
      <x:c r="EY78" s="1299"/>
      <x:c r="EZ78" s="1299"/>
      <x:c r="FA78" s="1299"/>
      <x:c r="FB78" s="1299"/>
      <x:c r="FC78" s="1299"/>
      <x:c r="FD78" s="1299"/>
      <x:c r="FE78" s="1299"/>
      <x:c r="FF78" s="1299"/>
      <x:c r="FG78" s="1299"/>
      <x:c r="FH78" s="1299"/>
      <x:c r="FI78" s="1299"/>
      <x:c r="FJ78" s="1299"/>
      <x:c r="FK78" s="1299"/>
      <x:c r="FL78" s="1299"/>
      <x:c r="FM78" s="1299"/>
      <x:c r="FN78" s="1299"/>
      <x:c r="FO78" s="1299"/>
      <x:c r="FP78" s="1299"/>
      <x:c r="FQ78" s="1299"/>
      <x:c r="FR78" s="1299"/>
      <x:c r="FS78" s="1299"/>
      <x:c r="FT78" s="1299"/>
      <x:c r="FU78" s="1299"/>
      <x:c r="FV78" s="1299"/>
      <x:c r="FW78" s="1299"/>
      <x:c r="FX78" s="1299"/>
      <x:c r="FY78" s="1299"/>
      <x:c r="FZ78" s="1299"/>
      <x:c r="GA78" s="1299"/>
      <x:c r="GB78" s="1299"/>
      <x:c r="GC78" s="1299"/>
      <x:c r="GD78" s="1299"/>
      <x:c r="GE78" s="1299"/>
      <x:c r="GF78" s="1299"/>
      <x:c r="GG78" s="1299"/>
      <x:c r="GH78" s="1299"/>
      <x:c r="GI78" s="1299"/>
      <x:c r="GJ78" s="1299"/>
      <x:c r="GK78" s="1299"/>
      <x:c r="GL78" s="1299"/>
      <x:c r="GM78" s="1299"/>
      <x:c r="GN78" s="1299"/>
      <x:c r="GO78" s="1299"/>
      <x:c r="GP78" s="1299"/>
      <x:c r="GQ78" s="1299"/>
      <x:c r="GR78" s="1299"/>
      <x:c r="GS78" s="1299"/>
      <x:c r="GT78" s="1299"/>
      <x:c r="GU78" s="1299"/>
      <x:c r="GV78" s="1299"/>
      <x:c r="GW78" s="1299"/>
      <x:c r="GX78" s="1299"/>
      <x:c r="GY78" s="1299"/>
      <x:c r="GZ78" s="1299"/>
      <x:c r="HA78" s="1299"/>
      <x:c r="HB78" s="1299"/>
      <x:c r="HC78" s="1299"/>
      <x:c r="HD78" s="1299"/>
      <x:c r="HE78" s="1299"/>
      <x:c r="HF78" s="1299"/>
      <x:c r="HG78" s="1299"/>
      <x:c r="HH78" s="1299"/>
      <x:c r="HI78" s="1299"/>
      <x:c r="HJ78" s="1299"/>
      <x:c r="HK78" s="1299"/>
      <x:c r="HL78" s="1299"/>
      <x:c r="HM78" s="1299"/>
      <x:c r="HN78" s="1299"/>
      <x:c r="HO78" s="1299"/>
      <x:c r="HP78" s="1299"/>
      <x:c r="HQ78" s="1299"/>
      <x:c r="HR78" s="1299"/>
      <x:c r="HS78" s="1299"/>
      <x:c r="HT78" s="1299"/>
      <x:c r="HU78" s="1299"/>
      <x:c r="HV78" s="1299"/>
      <x:c r="HW78" s="1299"/>
      <x:c r="HX78" s="1299"/>
      <x:c r="HY78" s="1299"/>
      <x:c r="HZ78" s="1299"/>
      <x:c r="IA78" s="1299"/>
      <x:c r="IB78" s="1299"/>
      <x:c r="IC78" s="1299"/>
      <x:c r="ID78" s="1299"/>
      <x:c r="IE78" s="1299"/>
      <x:c r="IF78" s="1299"/>
      <x:c r="IG78" s="1299"/>
      <x:c r="IH78" s="1299"/>
      <x:c r="II78" s="1299"/>
      <x:c r="IJ78" s="1299"/>
      <x:c r="IK78" s="1299"/>
      <x:c r="IL78" s="1299"/>
      <x:c r="IM78" s="1299"/>
      <x:c r="IN78" s="1299"/>
      <x:c r="IO78" s="1299"/>
      <x:c r="IP78" s="1299"/>
      <x:c r="IQ78" s="1299"/>
      <x:c r="IR78" s="1299"/>
      <x:c r="IS78" s="1299"/>
      <x:c r="IT78" s="1299"/>
      <x:c r="IU78" s="1299"/>
      <x:c r="IV78" s="1299"/>
    </x:row>
    <x:row r="79">
      <x:c r="A79" s="1304"/>
      <x:c r="B79" s="1304"/>
      <x:c r="C79" s="1304"/>
      <x:c r="D79" s="1304"/>
      <x:c r="E79" s="1304"/>
      <x:c r="F79" s="1304"/>
      <x:c r="G79" s="1304"/>
      <x:c r="H79" s="1304"/>
      <x:c r="I79" s="1304"/>
      <x:c r="J79" s="1299"/>
      <x:c r="K79" s="1299"/>
      <x:c r="L79" s="1299"/>
      <x:c r="M79" s="1299"/>
      <x:c r="N79" s="1299"/>
      <x:c r="O79" s="1299"/>
      <x:c r="P79" s="1299"/>
      <x:c r="Q79" s="1299"/>
      <x:c r="R79" s="1299"/>
      <x:c r="S79" s="1299"/>
      <x:c r="T79" s="1299"/>
      <x:c r="U79" s="1299"/>
      <x:c r="V79" s="1299"/>
      <x:c r="W79" s="1299"/>
      <x:c r="X79" s="1299"/>
      <x:c r="Y79" s="1299"/>
      <x:c r="Z79" s="1299"/>
      <x:c r="AA79" s="1299"/>
      <x:c r="AB79" s="1299"/>
      <x:c r="AC79" s="1299"/>
      <x:c r="AD79" s="1299"/>
      <x:c r="AE79" s="1299"/>
      <x:c r="AF79" s="1299"/>
      <x:c r="AG79" s="1299"/>
      <x:c r="AH79" s="1299"/>
      <x:c r="AI79" s="1299"/>
      <x:c r="AJ79" s="1299"/>
      <x:c r="AK79" s="1299"/>
      <x:c r="AL79" s="1299"/>
      <x:c r="AM79" s="1299"/>
      <x:c r="AN79" s="1299"/>
      <x:c r="AO79" s="1299"/>
      <x:c r="AP79" s="1299"/>
      <x:c r="AQ79" s="1299"/>
      <x:c r="AR79" s="1299"/>
      <x:c r="AS79" s="1299"/>
      <x:c r="AT79" s="1299"/>
      <x:c r="AU79" s="1299"/>
      <x:c r="AV79" s="1299"/>
      <x:c r="AW79" s="1299"/>
      <x:c r="AX79" s="1299"/>
      <x:c r="AY79" s="1299"/>
      <x:c r="AZ79" s="1299"/>
      <x:c r="BA79" s="1299"/>
      <x:c r="BB79" s="1299"/>
      <x:c r="BC79" s="1299"/>
      <x:c r="BD79" s="1299"/>
      <x:c r="BE79" s="1299"/>
      <x:c r="BF79" s="1299"/>
      <x:c r="BG79" s="1299"/>
      <x:c r="BH79" s="1299"/>
      <x:c r="BI79" s="1299"/>
      <x:c r="BJ79" s="1299"/>
      <x:c r="BK79" s="1299"/>
      <x:c r="BL79" s="1299"/>
      <x:c r="BM79" s="1299"/>
      <x:c r="BN79" s="1299"/>
      <x:c r="BO79" s="1299"/>
      <x:c r="BP79" s="1299"/>
      <x:c r="BQ79" s="1299"/>
      <x:c r="BR79" s="1299"/>
      <x:c r="BS79" s="1299"/>
      <x:c r="BT79" s="1299"/>
      <x:c r="BU79" s="1299"/>
      <x:c r="BV79" s="1299"/>
      <x:c r="BW79" s="1299"/>
      <x:c r="BX79" s="1299"/>
      <x:c r="BY79" s="1299"/>
      <x:c r="BZ79" s="1299"/>
      <x:c r="CA79" s="1299"/>
      <x:c r="CB79" s="1299"/>
      <x:c r="CC79" s="1299"/>
      <x:c r="CD79" s="1299"/>
      <x:c r="CE79" s="1299"/>
      <x:c r="CF79" s="1299"/>
      <x:c r="CG79" s="1299"/>
      <x:c r="CH79" s="1299"/>
      <x:c r="CI79" s="1299"/>
      <x:c r="CJ79" s="1299"/>
      <x:c r="CK79" s="1299"/>
      <x:c r="CL79" s="1299"/>
      <x:c r="CM79" s="1299"/>
      <x:c r="CN79" s="1299"/>
      <x:c r="CO79" s="1299"/>
      <x:c r="CP79" s="1299"/>
      <x:c r="CQ79" s="1299"/>
      <x:c r="CR79" s="1299"/>
      <x:c r="CS79" s="1299"/>
      <x:c r="CT79" s="1299"/>
      <x:c r="CU79" s="1299"/>
      <x:c r="CV79" s="1299"/>
      <x:c r="CW79" s="1299"/>
      <x:c r="CX79" s="1299"/>
      <x:c r="CY79" s="1299"/>
      <x:c r="CZ79" s="1299"/>
      <x:c r="DA79" s="1299"/>
      <x:c r="DB79" s="1299"/>
      <x:c r="DC79" s="1299"/>
      <x:c r="DD79" s="1299"/>
      <x:c r="DE79" s="1299"/>
      <x:c r="DF79" s="1299"/>
      <x:c r="DG79" s="1299"/>
      <x:c r="DH79" s="1299"/>
      <x:c r="DI79" s="1299"/>
      <x:c r="DJ79" s="1299"/>
      <x:c r="DK79" s="1299"/>
      <x:c r="DL79" s="1299"/>
      <x:c r="DM79" s="1299"/>
      <x:c r="DN79" s="1299"/>
      <x:c r="DO79" s="1299"/>
      <x:c r="DP79" s="1299"/>
      <x:c r="DQ79" s="1299"/>
      <x:c r="DR79" s="1299"/>
      <x:c r="DS79" s="1299"/>
      <x:c r="DT79" s="1299"/>
      <x:c r="DU79" s="1299"/>
      <x:c r="DV79" s="1299"/>
      <x:c r="DW79" s="1299"/>
      <x:c r="DX79" s="1299"/>
      <x:c r="DY79" s="1299"/>
      <x:c r="DZ79" s="1299"/>
      <x:c r="EA79" s="1299"/>
      <x:c r="EB79" s="1299"/>
      <x:c r="EC79" s="1299"/>
      <x:c r="ED79" s="1299"/>
      <x:c r="EE79" s="1299"/>
      <x:c r="EF79" s="1299"/>
      <x:c r="EG79" s="1299"/>
      <x:c r="EH79" s="1299"/>
      <x:c r="EI79" s="1299"/>
      <x:c r="EJ79" s="1299"/>
      <x:c r="EK79" s="1299"/>
      <x:c r="EL79" s="1299"/>
      <x:c r="EM79" s="1299"/>
      <x:c r="EN79" s="1299"/>
      <x:c r="EO79" s="1299"/>
      <x:c r="EP79" s="1299"/>
      <x:c r="EQ79" s="1299"/>
      <x:c r="ER79" s="1299"/>
      <x:c r="ES79" s="1299"/>
      <x:c r="ET79" s="1299"/>
      <x:c r="EU79" s="1299"/>
      <x:c r="EV79" s="1299"/>
      <x:c r="EW79" s="1299"/>
      <x:c r="EX79" s="1299"/>
      <x:c r="EY79" s="1299"/>
      <x:c r="EZ79" s="1299"/>
      <x:c r="FA79" s="1299"/>
      <x:c r="FB79" s="1299"/>
      <x:c r="FC79" s="1299"/>
      <x:c r="FD79" s="1299"/>
      <x:c r="FE79" s="1299"/>
      <x:c r="FF79" s="1299"/>
      <x:c r="FG79" s="1299"/>
      <x:c r="FH79" s="1299"/>
      <x:c r="FI79" s="1299"/>
      <x:c r="FJ79" s="1299"/>
      <x:c r="FK79" s="1299"/>
      <x:c r="FL79" s="1299"/>
      <x:c r="FM79" s="1299"/>
      <x:c r="FN79" s="1299"/>
      <x:c r="FO79" s="1299"/>
      <x:c r="FP79" s="1299"/>
      <x:c r="FQ79" s="1299"/>
      <x:c r="FR79" s="1299"/>
      <x:c r="FS79" s="1299"/>
      <x:c r="FT79" s="1299"/>
      <x:c r="FU79" s="1299"/>
      <x:c r="FV79" s="1299"/>
      <x:c r="FW79" s="1299"/>
      <x:c r="FX79" s="1299"/>
      <x:c r="FY79" s="1299"/>
      <x:c r="FZ79" s="1299"/>
      <x:c r="GA79" s="1299"/>
      <x:c r="GB79" s="1299"/>
      <x:c r="GC79" s="1299"/>
      <x:c r="GD79" s="1299"/>
      <x:c r="GE79" s="1299"/>
      <x:c r="GF79" s="1299"/>
      <x:c r="GG79" s="1299"/>
      <x:c r="GH79" s="1299"/>
      <x:c r="GI79" s="1299"/>
      <x:c r="GJ79" s="1299"/>
      <x:c r="GK79" s="1299"/>
      <x:c r="GL79" s="1299"/>
      <x:c r="GM79" s="1299"/>
      <x:c r="GN79" s="1299"/>
      <x:c r="GO79" s="1299"/>
      <x:c r="GP79" s="1299"/>
      <x:c r="GQ79" s="1299"/>
      <x:c r="GR79" s="1299"/>
      <x:c r="GS79" s="1299"/>
      <x:c r="GT79" s="1299"/>
      <x:c r="GU79" s="1299"/>
      <x:c r="GV79" s="1299"/>
      <x:c r="GW79" s="1299"/>
      <x:c r="GX79" s="1299"/>
      <x:c r="GY79" s="1299"/>
      <x:c r="GZ79" s="1299"/>
      <x:c r="HA79" s="1299"/>
      <x:c r="HB79" s="1299"/>
      <x:c r="HC79" s="1299"/>
      <x:c r="HD79" s="1299"/>
      <x:c r="HE79" s="1299"/>
      <x:c r="HF79" s="1299"/>
      <x:c r="HG79" s="1299"/>
      <x:c r="HH79" s="1299"/>
      <x:c r="HI79" s="1299"/>
      <x:c r="HJ79" s="1299"/>
      <x:c r="HK79" s="1299"/>
      <x:c r="HL79" s="1299"/>
      <x:c r="HM79" s="1299"/>
      <x:c r="HN79" s="1299"/>
      <x:c r="HO79" s="1299"/>
      <x:c r="HP79" s="1299"/>
      <x:c r="HQ79" s="1299"/>
      <x:c r="HR79" s="1299"/>
      <x:c r="HS79" s="1299"/>
      <x:c r="HT79" s="1299"/>
      <x:c r="HU79" s="1299"/>
      <x:c r="HV79" s="1299"/>
      <x:c r="HW79" s="1299"/>
      <x:c r="HX79" s="1299"/>
      <x:c r="HY79" s="1299"/>
      <x:c r="HZ79" s="1299"/>
      <x:c r="IA79" s="1299"/>
      <x:c r="IB79" s="1299"/>
      <x:c r="IC79" s="1299"/>
      <x:c r="ID79" s="1299"/>
      <x:c r="IE79" s="1299"/>
      <x:c r="IF79" s="1299"/>
      <x:c r="IG79" s="1299"/>
      <x:c r="IH79" s="1299"/>
      <x:c r="II79" s="1299"/>
      <x:c r="IJ79" s="1299"/>
      <x:c r="IK79" s="1299"/>
      <x:c r="IL79" s="1299"/>
      <x:c r="IM79" s="1299"/>
      <x:c r="IN79" s="1299"/>
      <x:c r="IO79" s="1299"/>
      <x:c r="IP79" s="1299"/>
      <x:c r="IQ79" s="1299"/>
      <x:c r="IR79" s="1299"/>
      <x:c r="IS79" s="1299"/>
      <x:c r="IT79" s="1299"/>
      <x:c r="IU79" s="1299"/>
      <x:c r="IV79" s="1299"/>
    </x:row>
    <x:row r="80">
      <x:c r="A80" s="1304"/>
      <x:c r="B80" s="1304"/>
      <x:c r="C80" s="1304"/>
      <x:c r="D80" s="1304"/>
      <x:c r="E80" s="1304"/>
      <x:c r="F80" s="1304"/>
      <x:c r="G80" s="1304"/>
      <x:c r="H80" s="1304"/>
      <x:c r="I80" s="1304"/>
      <x:c r="J80" s="1299"/>
      <x:c r="K80" s="1299"/>
      <x:c r="L80" s="1299"/>
      <x:c r="M80" s="1299"/>
      <x:c r="N80" s="1299"/>
      <x:c r="O80" s="1299"/>
      <x:c r="P80" s="1299"/>
      <x:c r="Q80" s="1299"/>
      <x:c r="R80" s="1299"/>
      <x:c r="S80" s="1299"/>
      <x:c r="T80" s="1299"/>
      <x:c r="U80" s="1299"/>
      <x:c r="V80" s="1299"/>
      <x:c r="W80" s="1299"/>
      <x:c r="X80" s="1299"/>
      <x:c r="Y80" s="1299"/>
      <x:c r="Z80" s="1299"/>
      <x:c r="AA80" s="1299"/>
      <x:c r="AB80" s="1299"/>
      <x:c r="AC80" s="1299"/>
      <x:c r="AD80" s="1299"/>
      <x:c r="AE80" s="1299"/>
      <x:c r="AF80" s="1299"/>
      <x:c r="AG80" s="1299"/>
      <x:c r="AH80" s="1299"/>
      <x:c r="AI80" s="1299"/>
      <x:c r="AJ80" s="1299"/>
      <x:c r="AK80" s="1299"/>
      <x:c r="AL80" s="1299"/>
      <x:c r="AM80" s="1299"/>
      <x:c r="AN80" s="1299"/>
      <x:c r="AO80" s="1299"/>
      <x:c r="AP80" s="1299"/>
      <x:c r="AQ80" s="1299"/>
      <x:c r="AR80" s="1299"/>
      <x:c r="AS80" s="1299"/>
      <x:c r="AT80" s="1299"/>
      <x:c r="AU80" s="1299"/>
      <x:c r="AV80" s="1299"/>
      <x:c r="AW80" s="1299"/>
      <x:c r="AX80" s="1299"/>
      <x:c r="AY80" s="1299"/>
      <x:c r="AZ80" s="1299"/>
      <x:c r="BA80" s="1299"/>
      <x:c r="BB80" s="1299"/>
      <x:c r="BC80" s="1299"/>
      <x:c r="BD80" s="1299"/>
      <x:c r="BE80" s="1299"/>
      <x:c r="BF80" s="1299"/>
      <x:c r="BG80" s="1299"/>
      <x:c r="BH80" s="1299"/>
      <x:c r="BI80" s="1299"/>
      <x:c r="BJ80" s="1299"/>
      <x:c r="BK80" s="1299"/>
      <x:c r="BL80" s="1299"/>
      <x:c r="BM80" s="1299"/>
      <x:c r="BN80" s="1299"/>
      <x:c r="BO80" s="1299"/>
      <x:c r="BP80" s="1299"/>
      <x:c r="BQ80" s="1299"/>
      <x:c r="BR80" s="1299"/>
      <x:c r="BS80" s="1299"/>
      <x:c r="BT80" s="1299"/>
      <x:c r="BU80" s="1299"/>
      <x:c r="BV80" s="1299"/>
      <x:c r="BW80" s="1299"/>
      <x:c r="BX80" s="1299"/>
      <x:c r="BY80" s="1299"/>
      <x:c r="BZ80" s="1299"/>
      <x:c r="CA80" s="1299"/>
      <x:c r="CB80" s="1299"/>
      <x:c r="CC80" s="1299"/>
      <x:c r="CD80" s="1299"/>
      <x:c r="CE80" s="1299"/>
      <x:c r="CF80" s="1299"/>
      <x:c r="CG80" s="1299"/>
      <x:c r="CH80" s="1299"/>
      <x:c r="CI80" s="1299"/>
      <x:c r="CJ80" s="1299"/>
      <x:c r="CK80" s="1299"/>
      <x:c r="CL80" s="1299"/>
      <x:c r="CM80" s="1299"/>
      <x:c r="CN80" s="1299"/>
      <x:c r="CO80" s="1299"/>
      <x:c r="CP80" s="1299"/>
      <x:c r="CQ80" s="1299"/>
      <x:c r="CR80" s="1299"/>
      <x:c r="CS80" s="1299"/>
      <x:c r="CT80" s="1299"/>
      <x:c r="CU80" s="1299"/>
      <x:c r="CV80" s="1299"/>
      <x:c r="CW80" s="1299"/>
      <x:c r="CX80" s="1299"/>
      <x:c r="CY80" s="1299"/>
      <x:c r="CZ80" s="1299"/>
      <x:c r="DA80" s="1299"/>
      <x:c r="DB80" s="1299"/>
      <x:c r="DC80" s="1299"/>
      <x:c r="DD80" s="1299"/>
      <x:c r="DE80" s="1299"/>
      <x:c r="DF80" s="1299"/>
      <x:c r="DG80" s="1299"/>
      <x:c r="DH80" s="1299"/>
      <x:c r="DI80" s="1299"/>
      <x:c r="DJ80" s="1299"/>
      <x:c r="DK80" s="1299"/>
      <x:c r="DL80" s="1299"/>
      <x:c r="DM80" s="1299"/>
      <x:c r="DN80" s="1299"/>
      <x:c r="DO80" s="1299"/>
      <x:c r="DP80" s="1299"/>
      <x:c r="DQ80" s="1299"/>
      <x:c r="DR80" s="1299"/>
      <x:c r="DS80" s="1299"/>
      <x:c r="DT80" s="1299"/>
      <x:c r="DU80" s="1299"/>
      <x:c r="DV80" s="1299"/>
      <x:c r="DW80" s="1299"/>
      <x:c r="DX80" s="1299"/>
      <x:c r="DY80" s="1299"/>
      <x:c r="DZ80" s="1299"/>
      <x:c r="EA80" s="1299"/>
      <x:c r="EB80" s="1299"/>
      <x:c r="EC80" s="1299"/>
      <x:c r="ED80" s="1299"/>
      <x:c r="EE80" s="1299"/>
      <x:c r="EF80" s="1299"/>
      <x:c r="EG80" s="1299"/>
      <x:c r="EH80" s="1299"/>
      <x:c r="EI80" s="1299"/>
      <x:c r="EJ80" s="1299"/>
      <x:c r="EK80" s="1299"/>
      <x:c r="EL80" s="1299"/>
      <x:c r="EM80" s="1299"/>
      <x:c r="EN80" s="1299"/>
      <x:c r="EO80" s="1299"/>
      <x:c r="EP80" s="1299"/>
      <x:c r="EQ80" s="1299"/>
      <x:c r="ER80" s="1299"/>
      <x:c r="ES80" s="1299"/>
      <x:c r="ET80" s="1299"/>
      <x:c r="EU80" s="1299"/>
      <x:c r="EV80" s="1299"/>
      <x:c r="EW80" s="1299"/>
      <x:c r="EX80" s="1299"/>
      <x:c r="EY80" s="1299"/>
      <x:c r="EZ80" s="1299"/>
      <x:c r="FA80" s="1299"/>
      <x:c r="FB80" s="1299"/>
      <x:c r="FC80" s="1299"/>
      <x:c r="FD80" s="1299"/>
      <x:c r="FE80" s="1299"/>
      <x:c r="FF80" s="1299"/>
      <x:c r="FG80" s="1299"/>
      <x:c r="FH80" s="1299"/>
      <x:c r="FI80" s="1299"/>
      <x:c r="FJ80" s="1299"/>
      <x:c r="FK80" s="1299"/>
      <x:c r="FL80" s="1299"/>
      <x:c r="FM80" s="1299"/>
      <x:c r="FN80" s="1299"/>
      <x:c r="FO80" s="1299"/>
      <x:c r="FP80" s="1299"/>
      <x:c r="FQ80" s="1299"/>
      <x:c r="FR80" s="1299"/>
      <x:c r="FS80" s="1299"/>
      <x:c r="FT80" s="1299"/>
      <x:c r="FU80" s="1299"/>
      <x:c r="FV80" s="1299"/>
      <x:c r="FW80" s="1299"/>
      <x:c r="FX80" s="1299"/>
      <x:c r="FY80" s="1299"/>
      <x:c r="FZ80" s="1299"/>
      <x:c r="GA80" s="1299"/>
      <x:c r="GB80" s="1299"/>
      <x:c r="GC80" s="1299"/>
      <x:c r="GD80" s="1299"/>
      <x:c r="GE80" s="1299"/>
      <x:c r="GF80" s="1299"/>
      <x:c r="GG80" s="1299"/>
      <x:c r="GH80" s="1299"/>
      <x:c r="GI80" s="1299"/>
      <x:c r="GJ80" s="1299"/>
      <x:c r="GK80" s="1299"/>
      <x:c r="GL80" s="1299"/>
      <x:c r="GM80" s="1299"/>
      <x:c r="GN80" s="1299"/>
      <x:c r="GO80" s="1299"/>
      <x:c r="GP80" s="1299"/>
      <x:c r="GQ80" s="1299"/>
      <x:c r="GR80" s="1299"/>
      <x:c r="GS80" s="1299"/>
      <x:c r="GT80" s="1299"/>
      <x:c r="GU80" s="1299"/>
      <x:c r="GV80" s="1299"/>
      <x:c r="GW80" s="1299"/>
      <x:c r="GX80" s="1299"/>
      <x:c r="GY80" s="1299"/>
      <x:c r="GZ80" s="1299"/>
      <x:c r="HA80" s="1299"/>
      <x:c r="HB80" s="1299"/>
      <x:c r="HC80" s="1299"/>
      <x:c r="HD80" s="1299"/>
      <x:c r="HE80" s="1299"/>
      <x:c r="HF80" s="1299"/>
      <x:c r="HG80" s="1299"/>
      <x:c r="HH80" s="1299"/>
      <x:c r="HI80" s="1299"/>
      <x:c r="HJ80" s="1299"/>
      <x:c r="HK80" s="1299"/>
      <x:c r="HL80" s="1299"/>
      <x:c r="HM80" s="1299"/>
      <x:c r="HN80" s="1299"/>
      <x:c r="HO80" s="1299"/>
      <x:c r="HP80" s="1299"/>
      <x:c r="HQ80" s="1299"/>
      <x:c r="HR80" s="1299"/>
      <x:c r="HS80" s="1299"/>
      <x:c r="HT80" s="1299"/>
      <x:c r="HU80" s="1299"/>
      <x:c r="HV80" s="1299"/>
      <x:c r="HW80" s="1299"/>
      <x:c r="HX80" s="1299"/>
      <x:c r="HY80" s="1299"/>
      <x:c r="HZ80" s="1299"/>
      <x:c r="IA80" s="1299"/>
      <x:c r="IB80" s="1299"/>
      <x:c r="IC80" s="1299"/>
      <x:c r="ID80" s="1299"/>
      <x:c r="IE80" s="1299"/>
      <x:c r="IF80" s="1299"/>
      <x:c r="IG80" s="1299"/>
      <x:c r="IH80" s="1299"/>
      <x:c r="II80" s="1299"/>
      <x:c r="IJ80" s="1299"/>
      <x:c r="IK80" s="1299"/>
      <x:c r="IL80" s="1299"/>
      <x:c r="IM80" s="1299"/>
      <x:c r="IN80" s="1299"/>
      <x:c r="IO80" s="1299"/>
      <x:c r="IP80" s="1299"/>
      <x:c r="IQ80" s="1299"/>
      <x:c r="IR80" s="1299"/>
      <x:c r="IS80" s="1299"/>
      <x:c r="IT80" s="1299"/>
      <x:c r="IU80" s="1299"/>
      <x:c r="IV80" s="1299"/>
    </x:row>
    <x:row r="81" ht="21" hidden="1" customHeight="1">
      <x:c r="A81" s="1304"/>
      <x:c r="B81" s="1304"/>
      <x:c r="C81" s="1304"/>
      <x:c r="D81" s="1304"/>
      <x:c r="E81" s="1304"/>
      <x:c r="F81" s="1304"/>
      <x:c r="G81" s="1304"/>
      <x:c r="H81" s="1304"/>
      <x:c r="I81" s="1304"/>
      <x:c r="J81" s="2451" t="str">
        <x:v>ai</x:v>
      </x:c>
      <x:c r="K81" s="2452" t="str">
        <x:v>PRODUCT</x:v>
      </x:c>
      <x:c r="L81" s="3394" t="str">
        <x:v>DENSITY RANGED (KG/M3)</x:v>
      </x:c>
      <x:c r="M81" s="3394"/>
      <x:c r="N81" s="2453" t="str">
        <x:v>KO</x:v>
      </x:c>
      <x:c r="O81" s="2453" t="str">
        <x:v>K1</x:v>
      </x:c>
      <x:c r="P81" s="2453" t="str">
        <x:v>K2</x:v>
      </x:c>
      <x:c r="Q81" s="1299"/>
      <x:c r="R81" s="1299"/>
      <x:c r="S81" s="1299"/>
      <x:c r="T81" s="1299"/>
      <x:c r="U81" s="1299"/>
      <x:c r="V81" s="1299"/>
      <x:c r="W81" s="1299"/>
      <x:c r="X81" s="1299"/>
      <x:c r="Y81" s="1299"/>
      <x:c r="Z81" s="1299"/>
      <x:c r="AA81" s="1299"/>
      <x:c r="AB81" s="1299"/>
      <x:c r="AC81" s="1299"/>
      <x:c r="AD81" s="1299"/>
      <x:c r="AE81" s="1299"/>
      <x:c r="AF81" s="1299"/>
      <x:c r="AG81" s="1299"/>
      <x:c r="AH81" s="1299"/>
      <x:c r="AI81" s="1299"/>
      <x:c r="AJ81" s="1299"/>
      <x:c r="AK81" s="1299"/>
      <x:c r="AL81" s="1299"/>
      <x:c r="AM81" s="1299"/>
      <x:c r="AN81" s="1299"/>
      <x:c r="AO81" s="1299"/>
      <x:c r="AP81" s="1299"/>
      <x:c r="AQ81" s="1299"/>
      <x:c r="AR81" s="1299"/>
      <x:c r="AS81" s="1299"/>
      <x:c r="AT81" s="1299"/>
      <x:c r="AU81" s="1299"/>
      <x:c r="AV81" s="1299"/>
      <x:c r="AW81" s="1299"/>
      <x:c r="AX81" s="1299"/>
      <x:c r="AY81" s="1299"/>
      <x:c r="AZ81" s="1299"/>
      <x:c r="BA81" s="1299"/>
      <x:c r="BB81" s="1299"/>
      <x:c r="BC81" s="1299"/>
      <x:c r="BD81" s="1299"/>
      <x:c r="BE81" s="1299"/>
      <x:c r="BF81" s="1299"/>
      <x:c r="BG81" s="1299"/>
      <x:c r="BH81" s="1299"/>
      <x:c r="BI81" s="1299"/>
      <x:c r="BJ81" s="1299"/>
      <x:c r="BK81" s="1299"/>
      <x:c r="BL81" s="1299"/>
      <x:c r="BM81" s="1299"/>
      <x:c r="BN81" s="1299"/>
      <x:c r="BO81" s="1299"/>
      <x:c r="BP81" s="1299"/>
      <x:c r="BQ81" s="1299"/>
      <x:c r="BR81" s="1299"/>
      <x:c r="BS81" s="1299"/>
      <x:c r="BT81" s="1299"/>
      <x:c r="BU81" s="1299"/>
      <x:c r="BV81" s="1299"/>
      <x:c r="BW81" s="1299"/>
      <x:c r="BX81" s="1299"/>
      <x:c r="BY81" s="1299"/>
      <x:c r="BZ81" s="1299"/>
      <x:c r="CA81" s="1299"/>
      <x:c r="CB81" s="1299"/>
      <x:c r="CC81" s="1299"/>
      <x:c r="CD81" s="1299"/>
      <x:c r="CE81" s="1299"/>
      <x:c r="CF81" s="1299"/>
      <x:c r="CG81" s="1299"/>
      <x:c r="CH81" s="1299"/>
      <x:c r="CI81" s="1299"/>
      <x:c r="CJ81" s="1299"/>
      <x:c r="CK81" s="1299"/>
      <x:c r="CL81" s="1299"/>
      <x:c r="CM81" s="1299"/>
      <x:c r="CN81" s="1299"/>
      <x:c r="CO81" s="1299"/>
      <x:c r="CP81" s="1299"/>
      <x:c r="CQ81" s="1299"/>
      <x:c r="CR81" s="1299"/>
      <x:c r="CS81" s="1299"/>
      <x:c r="CT81" s="1299"/>
      <x:c r="CU81" s="1299"/>
      <x:c r="CV81" s="1299"/>
      <x:c r="CW81" s="1299"/>
      <x:c r="CX81" s="1299"/>
      <x:c r="CY81" s="1299"/>
      <x:c r="CZ81" s="1299"/>
      <x:c r="DA81" s="1299"/>
      <x:c r="DB81" s="1299"/>
      <x:c r="DC81" s="1299"/>
      <x:c r="DD81" s="1299"/>
      <x:c r="DE81" s="1299"/>
      <x:c r="DF81" s="1299"/>
      <x:c r="DG81" s="1299"/>
      <x:c r="DH81" s="1299"/>
      <x:c r="DI81" s="1299"/>
      <x:c r="DJ81" s="1299"/>
      <x:c r="DK81" s="1299"/>
      <x:c r="DL81" s="1299"/>
      <x:c r="DM81" s="1299"/>
      <x:c r="DN81" s="1299"/>
      <x:c r="DO81" s="1299"/>
      <x:c r="DP81" s="1299"/>
      <x:c r="DQ81" s="1299"/>
      <x:c r="DR81" s="1299"/>
      <x:c r="DS81" s="1299"/>
      <x:c r="DT81" s="1299"/>
      <x:c r="DU81" s="1299"/>
      <x:c r="DV81" s="1299"/>
      <x:c r="DW81" s="1299"/>
      <x:c r="DX81" s="1299"/>
      <x:c r="DY81" s="1299"/>
      <x:c r="DZ81" s="1299"/>
      <x:c r="EA81" s="1299"/>
      <x:c r="EB81" s="1299"/>
      <x:c r="EC81" s="1299"/>
      <x:c r="ED81" s="1299"/>
      <x:c r="EE81" s="1299"/>
      <x:c r="EF81" s="1299"/>
      <x:c r="EG81" s="1299"/>
      <x:c r="EH81" s="1299"/>
      <x:c r="EI81" s="1299"/>
      <x:c r="EJ81" s="1299"/>
      <x:c r="EK81" s="1299"/>
      <x:c r="EL81" s="1299"/>
      <x:c r="EM81" s="1299"/>
      <x:c r="EN81" s="1299"/>
      <x:c r="EO81" s="1299"/>
      <x:c r="EP81" s="1299"/>
      <x:c r="EQ81" s="1299"/>
      <x:c r="ER81" s="1299"/>
      <x:c r="ES81" s="1299"/>
      <x:c r="ET81" s="1299"/>
      <x:c r="EU81" s="1299"/>
      <x:c r="EV81" s="1299"/>
      <x:c r="EW81" s="1299"/>
      <x:c r="EX81" s="1299"/>
      <x:c r="EY81" s="1299"/>
      <x:c r="EZ81" s="1299"/>
      <x:c r="FA81" s="1299"/>
      <x:c r="FB81" s="1299"/>
      <x:c r="FC81" s="1299"/>
      <x:c r="FD81" s="1299"/>
      <x:c r="FE81" s="1299"/>
      <x:c r="FF81" s="1299"/>
      <x:c r="FG81" s="1299"/>
      <x:c r="FH81" s="1299"/>
      <x:c r="FI81" s="1299"/>
      <x:c r="FJ81" s="1299"/>
      <x:c r="FK81" s="1299"/>
      <x:c r="FL81" s="1299"/>
      <x:c r="FM81" s="1299"/>
      <x:c r="FN81" s="1299"/>
      <x:c r="FO81" s="1299"/>
      <x:c r="FP81" s="1299"/>
      <x:c r="FQ81" s="1299"/>
      <x:c r="FR81" s="1299"/>
      <x:c r="FS81" s="1299"/>
      <x:c r="FT81" s="1299"/>
      <x:c r="FU81" s="1299"/>
      <x:c r="FV81" s="1299"/>
      <x:c r="FW81" s="1299"/>
      <x:c r="FX81" s="1299"/>
      <x:c r="FY81" s="1299"/>
      <x:c r="FZ81" s="1299"/>
      <x:c r="GA81" s="1299"/>
      <x:c r="GB81" s="1299"/>
      <x:c r="GC81" s="1299"/>
      <x:c r="GD81" s="1299"/>
      <x:c r="GE81" s="1299"/>
      <x:c r="GF81" s="1299"/>
      <x:c r="GG81" s="1299"/>
      <x:c r="GH81" s="1299"/>
      <x:c r="GI81" s="1299"/>
      <x:c r="GJ81" s="1299"/>
      <x:c r="GK81" s="1299"/>
      <x:c r="GL81" s="1299"/>
      <x:c r="GM81" s="1299"/>
      <x:c r="GN81" s="1299"/>
      <x:c r="GO81" s="1299"/>
      <x:c r="GP81" s="1299"/>
      <x:c r="GQ81" s="1299"/>
      <x:c r="GR81" s="1299"/>
      <x:c r="GS81" s="1299"/>
      <x:c r="GT81" s="1299"/>
      <x:c r="GU81" s="1299"/>
      <x:c r="GV81" s="1299"/>
      <x:c r="GW81" s="1299"/>
      <x:c r="GX81" s="1299"/>
      <x:c r="GY81" s="1299"/>
      <x:c r="GZ81" s="1299"/>
      <x:c r="HA81" s="1299"/>
      <x:c r="HB81" s="1299"/>
      <x:c r="HC81" s="1299"/>
      <x:c r="HD81" s="1299"/>
      <x:c r="HE81" s="1299"/>
      <x:c r="HF81" s="1299"/>
      <x:c r="HG81" s="1299"/>
      <x:c r="HH81" s="1299"/>
      <x:c r="HI81" s="1299"/>
      <x:c r="HJ81" s="1299"/>
      <x:c r="HK81" s="1299"/>
      <x:c r="HL81" s="1299"/>
      <x:c r="HM81" s="1299"/>
      <x:c r="HN81" s="1299"/>
      <x:c r="HO81" s="1299"/>
      <x:c r="HP81" s="1299"/>
      <x:c r="HQ81" s="1299"/>
      <x:c r="HR81" s="1299"/>
      <x:c r="HS81" s="1299"/>
      <x:c r="HT81" s="1299"/>
      <x:c r="HU81" s="1299"/>
      <x:c r="HV81" s="1299"/>
      <x:c r="HW81" s="1299"/>
      <x:c r="HX81" s="1299"/>
      <x:c r="HY81" s="1299"/>
      <x:c r="HZ81" s="1299"/>
      <x:c r="IA81" s="1299"/>
      <x:c r="IB81" s="1299"/>
      <x:c r="IC81" s="1299"/>
      <x:c r="ID81" s="1299"/>
      <x:c r="IE81" s="1299"/>
      <x:c r="IF81" s="1299"/>
      <x:c r="IG81" s="1299"/>
      <x:c r="IH81" s="1299"/>
      <x:c r="II81" s="1299"/>
      <x:c r="IJ81" s="1299"/>
      <x:c r="IK81" s="1299"/>
      <x:c r="IL81" s="1299"/>
      <x:c r="IM81" s="1299"/>
      <x:c r="IN81" s="1299"/>
      <x:c r="IO81" s="1299"/>
      <x:c r="IP81" s="1299"/>
      <x:c r="IQ81" s="1299"/>
      <x:c r="IR81" s="1299"/>
      <x:c r="IS81" s="1299"/>
      <x:c r="IT81" s="1299"/>
      <x:c r="IU81" s="1299"/>
      <x:c r="IV81" s="1299"/>
    </x:row>
    <x:row r="82" ht="14.25" hidden="1" customHeight="1">
      <x:c r="A82" s="1304"/>
      <x:c r="B82" s="1304"/>
      <x:c r="C82" s="1304"/>
      <x:c r="D82" s="1304"/>
      <x:c r="E82" s="1304"/>
      <x:c r="F82" s="1304"/>
      <x:c r="G82" s="1304"/>
      <x:c r="H82" s="1304"/>
      <x:c r="I82" s="1304"/>
      <x:c r="J82" s="2407" t="n">
        <x:v>-0.148759</x:v>
      </x:c>
      <x:c r="K82" s="2430" t="str">
        <x:v>Crude Oil</x:v>
      </x:c>
      <x:c r="L82" s="2454" t="n">
        <x:v>610.6</x:v>
      </x:c>
      <x:c r="M82" s="2454" t="n">
        <x:v>1163.5</x:v>
      </x:c>
      <x:c r="N82" s="2455" t="n">
        <x:v>341.0957</x:v>
      </x:c>
      <x:c r="O82" s="2455" t="n">
        <x:v>0</x:v>
      </x:c>
      <x:c r="P82" s="2455" t="n">
        <x:v>0</x:v>
      </x:c>
      <x:c r="Q82" s="1299"/>
      <x:c r="R82" s="1299"/>
      <x:c r="S82" s="1299"/>
      <x:c r="T82" s="1299"/>
      <x:c r="U82" s="1299"/>
      <x:c r="V82" s="1299"/>
      <x:c r="W82" s="1299"/>
      <x:c r="X82" s="1299"/>
      <x:c r="Y82" s="1299"/>
      <x:c r="Z82" s="1299"/>
      <x:c r="AA82" s="1299"/>
      <x:c r="AB82" s="1299"/>
      <x:c r="AC82" s="1299"/>
      <x:c r="AD82" s="1299"/>
      <x:c r="AE82" s="1299"/>
      <x:c r="AF82" s="1299"/>
      <x:c r="AG82" s="1299"/>
      <x:c r="AH82" s="1299"/>
      <x:c r="AI82" s="1299"/>
      <x:c r="AJ82" s="1299"/>
      <x:c r="AK82" s="1299"/>
      <x:c r="AL82" s="1299"/>
      <x:c r="AM82" s="1299"/>
      <x:c r="AN82" s="1299"/>
      <x:c r="AO82" s="1299"/>
      <x:c r="AP82" s="1299"/>
      <x:c r="AQ82" s="1299"/>
      <x:c r="AR82" s="1299"/>
      <x:c r="AS82" s="1299"/>
      <x:c r="AT82" s="1299"/>
      <x:c r="AU82" s="1299"/>
      <x:c r="AV82" s="1299"/>
      <x:c r="AW82" s="1299"/>
      <x:c r="AX82" s="1299"/>
      <x:c r="AY82" s="1299"/>
      <x:c r="AZ82" s="1299"/>
      <x:c r="BA82" s="1299"/>
      <x:c r="BB82" s="1299"/>
      <x:c r="BC82" s="1299"/>
      <x:c r="BD82" s="1299"/>
      <x:c r="BE82" s="1299"/>
      <x:c r="BF82" s="1299"/>
      <x:c r="BG82" s="1299"/>
      <x:c r="BH82" s="1299"/>
      <x:c r="BI82" s="1299"/>
      <x:c r="BJ82" s="1299"/>
      <x:c r="BK82" s="1299"/>
      <x:c r="BL82" s="1299"/>
      <x:c r="BM82" s="1299"/>
      <x:c r="BN82" s="1299"/>
      <x:c r="BO82" s="1299"/>
      <x:c r="BP82" s="1299"/>
      <x:c r="BQ82" s="1299"/>
      <x:c r="BR82" s="1299"/>
      <x:c r="BS82" s="1299"/>
      <x:c r="BT82" s="1299"/>
      <x:c r="BU82" s="1299"/>
      <x:c r="BV82" s="1299"/>
      <x:c r="BW82" s="1299"/>
      <x:c r="BX82" s="1299"/>
      <x:c r="BY82" s="1299"/>
      <x:c r="BZ82" s="1299"/>
      <x:c r="CA82" s="1299"/>
      <x:c r="CB82" s="1299"/>
      <x:c r="CC82" s="1299"/>
      <x:c r="CD82" s="1299"/>
      <x:c r="CE82" s="1299"/>
      <x:c r="CF82" s="1299"/>
      <x:c r="CG82" s="1299"/>
      <x:c r="CH82" s="1299"/>
      <x:c r="CI82" s="1299"/>
      <x:c r="CJ82" s="1299"/>
      <x:c r="CK82" s="1299"/>
      <x:c r="CL82" s="1299"/>
      <x:c r="CM82" s="1299"/>
      <x:c r="CN82" s="1299"/>
      <x:c r="CO82" s="1299"/>
      <x:c r="CP82" s="1299"/>
      <x:c r="CQ82" s="1299"/>
      <x:c r="CR82" s="1299"/>
      <x:c r="CS82" s="1299"/>
      <x:c r="CT82" s="1299"/>
      <x:c r="CU82" s="1299"/>
      <x:c r="CV82" s="1299"/>
      <x:c r="CW82" s="1299"/>
      <x:c r="CX82" s="1299"/>
      <x:c r="CY82" s="1299"/>
      <x:c r="CZ82" s="1299"/>
      <x:c r="DA82" s="1299"/>
      <x:c r="DB82" s="1299"/>
      <x:c r="DC82" s="1299"/>
      <x:c r="DD82" s="1299"/>
      <x:c r="DE82" s="1299"/>
      <x:c r="DF82" s="1299"/>
      <x:c r="DG82" s="1299"/>
      <x:c r="DH82" s="1299"/>
      <x:c r="DI82" s="1299"/>
      <x:c r="DJ82" s="1299"/>
      <x:c r="DK82" s="1299"/>
      <x:c r="DL82" s="1299"/>
      <x:c r="DM82" s="1299"/>
      <x:c r="DN82" s="1299"/>
      <x:c r="DO82" s="1299"/>
      <x:c r="DP82" s="1299"/>
      <x:c r="DQ82" s="1299"/>
      <x:c r="DR82" s="1299"/>
      <x:c r="DS82" s="1299"/>
      <x:c r="DT82" s="1299"/>
      <x:c r="DU82" s="1299"/>
      <x:c r="DV82" s="1299"/>
      <x:c r="DW82" s="1299"/>
      <x:c r="DX82" s="1299"/>
      <x:c r="DY82" s="1299"/>
      <x:c r="DZ82" s="1299"/>
      <x:c r="EA82" s="1299"/>
      <x:c r="EB82" s="1299"/>
      <x:c r="EC82" s="1299"/>
      <x:c r="ED82" s="1299"/>
      <x:c r="EE82" s="1299"/>
      <x:c r="EF82" s="1299"/>
      <x:c r="EG82" s="1299"/>
      <x:c r="EH82" s="1299"/>
      <x:c r="EI82" s="1299"/>
      <x:c r="EJ82" s="1299"/>
      <x:c r="EK82" s="1299"/>
      <x:c r="EL82" s="1299"/>
      <x:c r="EM82" s="1299"/>
      <x:c r="EN82" s="1299"/>
      <x:c r="EO82" s="1299"/>
      <x:c r="EP82" s="1299"/>
      <x:c r="EQ82" s="1299"/>
      <x:c r="ER82" s="1299"/>
      <x:c r="ES82" s="1299"/>
      <x:c r="ET82" s="1299"/>
      <x:c r="EU82" s="1299"/>
      <x:c r="EV82" s="1299"/>
      <x:c r="EW82" s="1299"/>
      <x:c r="EX82" s="1299"/>
      <x:c r="EY82" s="1299"/>
      <x:c r="EZ82" s="1299"/>
      <x:c r="FA82" s="1299"/>
      <x:c r="FB82" s="1299"/>
      <x:c r="FC82" s="1299"/>
      <x:c r="FD82" s="1299"/>
      <x:c r="FE82" s="1299"/>
      <x:c r="FF82" s="1299"/>
      <x:c r="FG82" s="1299"/>
      <x:c r="FH82" s="1299"/>
      <x:c r="FI82" s="1299"/>
      <x:c r="FJ82" s="1299"/>
      <x:c r="FK82" s="1299"/>
      <x:c r="FL82" s="1299"/>
      <x:c r="FM82" s="1299"/>
      <x:c r="FN82" s="1299"/>
      <x:c r="FO82" s="1299"/>
      <x:c r="FP82" s="1299"/>
      <x:c r="FQ82" s="1299"/>
      <x:c r="FR82" s="1299"/>
      <x:c r="FS82" s="1299"/>
      <x:c r="FT82" s="1299"/>
      <x:c r="FU82" s="1299"/>
      <x:c r="FV82" s="1299"/>
      <x:c r="FW82" s="1299"/>
      <x:c r="FX82" s="1299"/>
      <x:c r="FY82" s="1299"/>
      <x:c r="FZ82" s="1299"/>
      <x:c r="GA82" s="1299"/>
      <x:c r="GB82" s="1299"/>
      <x:c r="GC82" s="1299"/>
      <x:c r="GD82" s="1299"/>
      <x:c r="GE82" s="1299"/>
      <x:c r="GF82" s="1299"/>
      <x:c r="GG82" s="1299"/>
      <x:c r="GH82" s="1299"/>
      <x:c r="GI82" s="1299"/>
      <x:c r="GJ82" s="1299"/>
      <x:c r="GK82" s="1299"/>
      <x:c r="GL82" s="1299"/>
      <x:c r="GM82" s="1299"/>
      <x:c r="GN82" s="1299"/>
      <x:c r="GO82" s="1299"/>
      <x:c r="GP82" s="1299"/>
      <x:c r="GQ82" s="1299"/>
      <x:c r="GR82" s="1299"/>
      <x:c r="GS82" s="1299"/>
      <x:c r="GT82" s="1299"/>
      <x:c r="GU82" s="1299"/>
      <x:c r="GV82" s="1299"/>
      <x:c r="GW82" s="1299"/>
      <x:c r="GX82" s="1299"/>
      <x:c r="GY82" s="1299"/>
      <x:c r="GZ82" s="1299"/>
      <x:c r="HA82" s="1299"/>
      <x:c r="HB82" s="1299"/>
      <x:c r="HC82" s="1299"/>
      <x:c r="HD82" s="1299"/>
      <x:c r="HE82" s="1299"/>
      <x:c r="HF82" s="1299"/>
      <x:c r="HG82" s="1299"/>
      <x:c r="HH82" s="1299"/>
      <x:c r="HI82" s="1299"/>
      <x:c r="HJ82" s="1299"/>
      <x:c r="HK82" s="1299"/>
      <x:c r="HL82" s="1299"/>
      <x:c r="HM82" s="1299"/>
      <x:c r="HN82" s="1299"/>
      <x:c r="HO82" s="1299"/>
      <x:c r="HP82" s="1299"/>
      <x:c r="HQ82" s="1299"/>
      <x:c r="HR82" s="1299"/>
      <x:c r="HS82" s="1299"/>
      <x:c r="HT82" s="1299"/>
      <x:c r="HU82" s="1299"/>
      <x:c r="HV82" s="1299"/>
      <x:c r="HW82" s="1299"/>
      <x:c r="HX82" s="1299"/>
      <x:c r="HY82" s="1299"/>
      <x:c r="HZ82" s="1299"/>
      <x:c r="IA82" s="1299"/>
      <x:c r="IB82" s="1299"/>
      <x:c r="IC82" s="1299"/>
      <x:c r="ID82" s="1299"/>
      <x:c r="IE82" s="1299"/>
      <x:c r="IF82" s="1299"/>
      <x:c r="IG82" s="1299"/>
      <x:c r="IH82" s="1299"/>
      <x:c r="II82" s="1299"/>
      <x:c r="IJ82" s="1299"/>
      <x:c r="IK82" s="1299"/>
      <x:c r="IL82" s="1299"/>
      <x:c r="IM82" s="1299"/>
      <x:c r="IN82" s="1299"/>
      <x:c r="IO82" s="1299"/>
      <x:c r="IP82" s="1299"/>
      <x:c r="IQ82" s="1299"/>
      <x:c r="IR82" s="1299"/>
      <x:c r="IS82" s="1299"/>
      <x:c r="IT82" s="1299"/>
      <x:c r="IU82" s="1299"/>
      <x:c r="IV82" s="1299"/>
    </x:row>
    <x:row r="83" ht="14.25" hidden="1" customHeight="1">
      <x:c r="A83" s="1304"/>
      <x:c r="B83" s="1304"/>
      <x:c r="C83" s="1304"/>
      <x:c r="D83" s="1304"/>
      <x:c r="E83" s="1304"/>
      <x:c r="F83" s="1304"/>
      <x:c r="G83" s="1304"/>
      <x:c r="H83" s="1304"/>
      <x:c r="I83" s="1304"/>
      <x:c r="J83" s="2407" t="n">
        <x:v>-0.267408</x:v>
      </x:c>
      <x:c r="K83" s="2430" t="str">
        <x:v>Fuel Oils</x:v>
      </x:c>
      <x:c r="L83" s="2454" t="n">
        <x:v>838.3127</x:v>
      </x:c>
      <x:c r="M83" s="2454" t="n">
        <x:v>1163.5</x:v>
      </x:c>
      <x:c r="N83" s="2455" t="n">
        <x:v>103.872</x:v>
      </x:c>
      <x:c r="O83" s="2455" t="n">
        <x:v>0.2701</x:v>
      </x:c>
      <x:c r="P83" s="2455" t="n">
        <x:v>0</x:v>
      </x:c>
      <x:c r="Q83" s="1299"/>
      <x:c r="R83" s="1299"/>
      <x:c r="S83" s="1299"/>
      <x:c r="T83" s="1299"/>
      <x:c r="U83" s="1299"/>
      <x:c r="V83" s="1299"/>
      <x:c r="W83" s="1299"/>
      <x:c r="X83" s="1299"/>
      <x:c r="Y83" s="1299"/>
      <x:c r="Z83" s="1299"/>
      <x:c r="AA83" s="1299"/>
      <x:c r="AB83" s="1299"/>
      <x:c r="AC83" s="1299"/>
      <x:c r="AD83" s="1299"/>
      <x:c r="AE83" s="1299"/>
      <x:c r="AF83" s="1299"/>
      <x:c r="AG83" s="1299"/>
      <x:c r="AH83" s="1299"/>
      <x:c r="AI83" s="1299"/>
      <x:c r="AJ83" s="1299"/>
      <x:c r="AK83" s="1299"/>
      <x:c r="AL83" s="1299"/>
      <x:c r="AM83" s="1299"/>
      <x:c r="AN83" s="1299"/>
      <x:c r="AO83" s="1299"/>
      <x:c r="AP83" s="1299"/>
      <x:c r="AQ83" s="1299"/>
      <x:c r="AR83" s="1299"/>
      <x:c r="AS83" s="1299"/>
      <x:c r="AT83" s="1299"/>
      <x:c r="AU83" s="1299"/>
      <x:c r="AV83" s="1299"/>
      <x:c r="AW83" s="1299"/>
      <x:c r="AX83" s="1299"/>
      <x:c r="AY83" s="1299"/>
      <x:c r="AZ83" s="1299"/>
      <x:c r="BA83" s="1299"/>
      <x:c r="BB83" s="1299"/>
      <x:c r="BC83" s="1299"/>
      <x:c r="BD83" s="1299"/>
      <x:c r="BE83" s="1299"/>
      <x:c r="BF83" s="1299"/>
      <x:c r="BG83" s="1299"/>
      <x:c r="BH83" s="1299"/>
      <x:c r="BI83" s="1299"/>
      <x:c r="BJ83" s="1299"/>
      <x:c r="BK83" s="1299"/>
      <x:c r="BL83" s="1299"/>
      <x:c r="BM83" s="1299"/>
      <x:c r="BN83" s="1299"/>
      <x:c r="BO83" s="1299"/>
      <x:c r="BP83" s="1299"/>
      <x:c r="BQ83" s="1299"/>
      <x:c r="BR83" s="1299"/>
      <x:c r="BS83" s="1299"/>
      <x:c r="BT83" s="1299"/>
      <x:c r="BU83" s="1299"/>
      <x:c r="BV83" s="1299"/>
      <x:c r="BW83" s="1299"/>
      <x:c r="BX83" s="1299"/>
      <x:c r="BY83" s="1299"/>
      <x:c r="BZ83" s="1299"/>
      <x:c r="CA83" s="1299"/>
      <x:c r="CB83" s="1299"/>
      <x:c r="CC83" s="1299"/>
      <x:c r="CD83" s="1299"/>
      <x:c r="CE83" s="1299"/>
      <x:c r="CF83" s="1299"/>
      <x:c r="CG83" s="1299"/>
      <x:c r="CH83" s="1299"/>
      <x:c r="CI83" s="1299"/>
      <x:c r="CJ83" s="1299"/>
      <x:c r="CK83" s="1299"/>
      <x:c r="CL83" s="1299"/>
      <x:c r="CM83" s="1299"/>
      <x:c r="CN83" s="1299"/>
      <x:c r="CO83" s="1299"/>
      <x:c r="CP83" s="1299"/>
      <x:c r="CQ83" s="1299"/>
      <x:c r="CR83" s="1299"/>
      <x:c r="CS83" s="1299"/>
      <x:c r="CT83" s="1299"/>
      <x:c r="CU83" s="1299"/>
      <x:c r="CV83" s="1299"/>
      <x:c r="CW83" s="1299"/>
      <x:c r="CX83" s="1299"/>
      <x:c r="CY83" s="1299"/>
      <x:c r="CZ83" s="1299"/>
      <x:c r="DA83" s="1299"/>
      <x:c r="DB83" s="1299"/>
      <x:c r="DC83" s="1299"/>
      <x:c r="DD83" s="1299"/>
      <x:c r="DE83" s="1299"/>
      <x:c r="DF83" s="1299"/>
      <x:c r="DG83" s="1299"/>
      <x:c r="DH83" s="1299"/>
      <x:c r="DI83" s="1299"/>
      <x:c r="DJ83" s="1299"/>
      <x:c r="DK83" s="1299"/>
      <x:c r="DL83" s="1299"/>
      <x:c r="DM83" s="1299"/>
      <x:c r="DN83" s="1299"/>
      <x:c r="DO83" s="1299"/>
      <x:c r="DP83" s="1299"/>
      <x:c r="DQ83" s="1299"/>
      <x:c r="DR83" s="1299"/>
      <x:c r="DS83" s="1299"/>
      <x:c r="DT83" s="1299"/>
      <x:c r="DU83" s="1299"/>
      <x:c r="DV83" s="1299"/>
      <x:c r="DW83" s="1299"/>
      <x:c r="DX83" s="1299"/>
      <x:c r="DY83" s="1299"/>
      <x:c r="DZ83" s="1299"/>
      <x:c r="EA83" s="1299"/>
      <x:c r="EB83" s="1299"/>
      <x:c r="EC83" s="1299"/>
      <x:c r="ED83" s="1299"/>
      <x:c r="EE83" s="1299"/>
      <x:c r="EF83" s="1299"/>
      <x:c r="EG83" s="1299"/>
      <x:c r="EH83" s="1299"/>
      <x:c r="EI83" s="1299"/>
      <x:c r="EJ83" s="1299"/>
      <x:c r="EK83" s="1299"/>
      <x:c r="EL83" s="1299"/>
      <x:c r="EM83" s="1299"/>
      <x:c r="EN83" s="1299"/>
      <x:c r="EO83" s="1299"/>
      <x:c r="EP83" s="1299"/>
      <x:c r="EQ83" s="1299"/>
      <x:c r="ER83" s="1299"/>
      <x:c r="ES83" s="1299"/>
      <x:c r="ET83" s="1299"/>
      <x:c r="EU83" s="1299"/>
      <x:c r="EV83" s="1299"/>
      <x:c r="EW83" s="1299"/>
      <x:c r="EX83" s="1299"/>
      <x:c r="EY83" s="1299"/>
      <x:c r="EZ83" s="1299"/>
      <x:c r="FA83" s="1299"/>
      <x:c r="FB83" s="1299"/>
      <x:c r="FC83" s="1299"/>
      <x:c r="FD83" s="1299"/>
      <x:c r="FE83" s="1299"/>
      <x:c r="FF83" s="1299"/>
      <x:c r="FG83" s="1299"/>
      <x:c r="FH83" s="1299"/>
      <x:c r="FI83" s="1299"/>
      <x:c r="FJ83" s="1299"/>
      <x:c r="FK83" s="1299"/>
      <x:c r="FL83" s="1299"/>
      <x:c r="FM83" s="1299"/>
      <x:c r="FN83" s="1299"/>
      <x:c r="FO83" s="1299"/>
      <x:c r="FP83" s="1299"/>
      <x:c r="FQ83" s="1299"/>
      <x:c r="FR83" s="1299"/>
      <x:c r="FS83" s="1299"/>
      <x:c r="FT83" s="1299"/>
      <x:c r="FU83" s="1299"/>
      <x:c r="FV83" s="1299"/>
      <x:c r="FW83" s="1299"/>
      <x:c r="FX83" s="1299"/>
      <x:c r="FY83" s="1299"/>
      <x:c r="FZ83" s="1299"/>
      <x:c r="GA83" s="1299"/>
      <x:c r="GB83" s="1299"/>
      <x:c r="GC83" s="1299"/>
      <x:c r="GD83" s="1299"/>
      <x:c r="GE83" s="1299"/>
      <x:c r="GF83" s="1299"/>
      <x:c r="GG83" s="1299"/>
      <x:c r="GH83" s="1299"/>
      <x:c r="GI83" s="1299"/>
      <x:c r="GJ83" s="1299"/>
      <x:c r="GK83" s="1299"/>
      <x:c r="GL83" s="1299"/>
      <x:c r="GM83" s="1299"/>
      <x:c r="GN83" s="1299"/>
      <x:c r="GO83" s="1299"/>
      <x:c r="GP83" s="1299"/>
      <x:c r="GQ83" s="1299"/>
      <x:c r="GR83" s="1299"/>
      <x:c r="GS83" s="1299"/>
      <x:c r="GT83" s="1299"/>
      <x:c r="GU83" s="1299"/>
      <x:c r="GV83" s="1299"/>
      <x:c r="GW83" s="1299"/>
      <x:c r="GX83" s="1299"/>
      <x:c r="GY83" s="1299"/>
      <x:c r="GZ83" s="1299"/>
      <x:c r="HA83" s="1299"/>
      <x:c r="HB83" s="1299"/>
      <x:c r="HC83" s="1299"/>
      <x:c r="HD83" s="1299"/>
      <x:c r="HE83" s="1299"/>
      <x:c r="HF83" s="1299"/>
      <x:c r="HG83" s="1299"/>
      <x:c r="HH83" s="1299"/>
      <x:c r="HI83" s="1299"/>
      <x:c r="HJ83" s="1299"/>
      <x:c r="HK83" s="1299"/>
      <x:c r="HL83" s="1299"/>
      <x:c r="HM83" s="1299"/>
      <x:c r="HN83" s="1299"/>
      <x:c r="HO83" s="1299"/>
      <x:c r="HP83" s="1299"/>
      <x:c r="HQ83" s="1299"/>
      <x:c r="HR83" s="1299"/>
      <x:c r="HS83" s="1299"/>
      <x:c r="HT83" s="1299"/>
      <x:c r="HU83" s="1299"/>
      <x:c r="HV83" s="1299"/>
      <x:c r="HW83" s="1299"/>
      <x:c r="HX83" s="1299"/>
      <x:c r="HY83" s="1299"/>
      <x:c r="HZ83" s="1299"/>
      <x:c r="IA83" s="1299"/>
      <x:c r="IB83" s="1299"/>
      <x:c r="IC83" s="1299"/>
      <x:c r="ID83" s="1299"/>
      <x:c r="IE83" s="1299"/>
      <x:c r="IF83" s="1299"/>
      <x:c r="IG83" s="1299"/>
      <x:c r="IH83" s="1299"/>
      <x:c r="II83" s="1299"/>
      <x:c r="IJ83" s="1299"/>
      <x:c r="IK83" s="1299"/>
      <x:c r="IL83" s="1299"/>
      <x:c r="IM83" s="1299"/>
      <x:c r="IN83" s="1299"/>
      <x:c r="IO83" s="1299"/>
      <x:c r="IP83" s="1299"/>
      <x:c r="IQ83" s="1299"/>
      <x:c r="IR83" s="1299"/>
      <x:c r="IS83" s="1299"/>
      <x:c r="IT83" s="1299"/>
      <x:c r="IU83" s="1299"/>
      <x:c r="IV83" s="1299"/>
    </x:row>
    <x:row r="84" ht="14.25" hidden="1" customHeight="1">
      <x:c r="A84" s="1304"/>
      <x:c r="B84" s="1304"/>
      <x:c r="C84" s="1304"/>
      <x:c r="D84" s="1304"/>
      <x:c r="E84" s="1304"/>
      <x:c r="F84" s="1304"/>
      <x:c r="G84" s="1304"/>
      <x:c r="H84" s="1304"/>
      <x:c r="I84" s="1304"/>
      <x:c r="J84" s="2430" t="n">
        <x:v>1.08076</x:v>
      </x:c>
      <x:c r="K84" s="2430" t="str">
        <x:v>Jet Fuels</x:v>
      </x:c>
      <x:c r="L84" s="2454" t="n">
        <x:v>787.5195</x:v>
      </x:c>
      <x:c r="M84" s="2454" t="n">
        <x:v>838.3127</x:v>
      </x:c>
      <x:c r="N84" s="2455" t="n">
        <x:v>330.301</x:v>
      </x:c>
      <x:c r="O84" s="2455" t="n">
        <x:v>0</x:v>
      </x:c>
      <x:c r="P84" s="2455" t="n">
        <x:v>0</x:v>
      </x:c>
      <x:c r="Q84" s="1299"/>
      <x:c r="R84" s="1299"/>
      <x:c r="S84" s="1299"/>
      <x:c r="T84" s="1299"/>
      <x:c r="U84" s="1299"/>
      <x:c r="V84" s="1299"/>
      <x:c r="W84" s="1299"/>
      <x:c r="X84" s="1299"/>
      <x:c r="Y84" s="1299"/>
      <x:c r="Z84" s="1299"/>
      <x:c r="AA84" s="1299"/>
      <x:c r="AB84" s="1299"/>
      <x:c r="AC84" s="1299"/>
      <x:c r="AD84" s="1299"/>
      <x:c r="AE84" s="1299"/>
      <x:c r="AF84" s="1299"/>
      <x:c r="AG84" s="1299"/>
      <x:c r="AH84" s="1299"/>
      <x:c r="AI84" s="1299"/>
      <x:c r="AJ84" s="1299"/>
      <x:c r="AK84" s="1299"/>
      <x:c r="AL84" s="1299"/>
      <x:c r="AM84" s="1299"/>
      <x:c r="AN84" s="1299"/>
      <x:c r="AO84" s="1299"/>
      <x:c r="AP84" s="1299"/>
      <x:c r="AQ84" s="1299"/>
      <x:c r="AR84" s="1299"/>
      <x:c r="AS84" s="1299"/>
      <x:c r="AT84" s="1299"/>
      <x:c r="AU84" s="1299"/>
      <x:c r="AV84" s="1299"/>
      <x:c r="AW84" s="1299"/>
      <x:c r="AX84" s="1299"/>
      <x:c r="AY84" s="1299"/>
      <x:c r="AZ84" s="1299"/>
      <x:c r="BA84" s="1299"/>
      <x:c r="BB84" s="1299"/>
      <x:c r="BC84" s="1299"/>
      <x:c r="BD84" s="1299"/>
      <x:c r="BE84" s="1299"/>
      <x:c r="BF84" s="1299"/>
      <x:c r="BG84" s="1299"/>
      <x:c r="BH84" s="1299"/>
      <x:c r="BI84" s="1299"/>
      <x:c r="BJ84" s="1299"/>
      <x:c r="BK84" s="1299"/>
      <x:c r="BL84" s="1299"/>
      <x:c r="BM84" s="1299"/>
      <x:c r="BN84" s="1299"/>
      <x:c r="BO84" s="1299"/>
      <x:c r="BP84" s="1299"/>
      <x:c r="BQ84" s="1299"/>
      <x:c r="BR84" s="1299"/>
      <x:c r="BS84" s="1299"/>
      <x:c r="BT84" s="1299"/>
      <x:c r="BU84" s="1299"/>
      <x:c r="BV84" s="1299"/>
      <x:c r="BW84" s="1299"/>
      <x:c r="BX84" s="1299"/>
      <x:c r="BY84" s="1299"/>
      <x:c r="BZ84" s="1299"/>
      <x:c r="CA84" s="1299"/>
      <x:c r="CB84" s="1299"/>
      <x:c r="CC84" s="1299"/>
      <x:c r="CD84" s="1299"/>
      <x:c r="CE84" s="1299"/>
      <x:c r="CF84" s="1299"/>
      <x:c r="CG84" s="1299"/>
      <x:c r="CH84" s="1299"/>
      <x:c r="CI84" s="1299"/>
      <x:c r="CJ84" s="1299"/>
      <x:c r="CK84" s="1299"/>
      <x:c r="CL84" s="1299"/>
      <x:c r="CM84" s="1299"/>
      <x:c r="CN84" s="1299"/>
      <x:c r="CO84" s="1299"/>
      <x:c r="CP84" s="1299"/>
      <x:c r="CQ84" s="1299"/>
      <x:c r="CR84" s="1299"/>
      <x:c r="CS84" s="1299"/>
      <x:c r="CT84" s="1299"/>
      <x:c r="CU84" s="1299"/>
      <x:c r="CV84" s="1299"/>
      <x:c r="CW84" s="1299"/>
      <x:c r="CX84" s="1299"/>
      <x:c r="CY84" s="1299"/>
      <x:c r="CZ84" s="1299"/>
      <x:c r="DA84" s="1299"/>
      <x:c r="DB84" s="1299"/>
      <x:c r="DC84" s="1299"/>
      <x:c r="DD84" s="1299"/>
      <x:c r="DE84" s="1299"/>
      <x:c r="DF84" s="1299"/>
      <x:c r="DG84" s="1299"/>
      <x:c r="DH84" s="1299"/>
      <x:c r="DI84" s="1299"/>
      <x:c r="DJ84" s="1299"/>
      <x:c r="DK84" s="1299"/>
      <x:c r="DL84" s="1299"/>
      <x:c r="DM84" s="1299"/>
      <x:c r="DN84" s="1299"/>
      <x:c r="DO84" s="1299"/>
      <x:c r="DP84" s="1299"/>
      <x:c r="DQ84" s="1299"/>
      <x:c r="DR84" s="1299"/>
      <x:c r="DS84" s="1299"/>
      <x:c r="DT84" s="1299"/>
      <x:c r="DU84" s="1299"/>
      <x:c r="DV84" s="1299"/>
      <x:c r="DW84" s="1299"/>
      <x:c r="DX84" s="1299"/>
      <x:c r="DY84" s="1299"/>
      <x:c r="DZ84" s="1299"/>
      <x:c r="EA84" s="1299"/>
      <x:c r="EB84" s="1299"/>
      <x:c r="EC84" s="1299"/>
      <x:c r="ED84" s="1299"/>
      <x:c r="EE84" s="1299"/>
      <x:c r="EF84" s="1299"/>
      <x:c r="EG84" s="1299"/>
      <x:c r="EH84" s="1299"/>
      <x:c r="EI84" s="1299"/>
      <x:c r="EJ84" s="1299"/>
      <x:c r="EK84" s="1299"/>
      <x:c r="EL84" s="1299"/>
      <x:c r="EM84" s="1299"/>
      <x:c r="EN84" s="1299"/>
      <x:c r="EO84" s="1299"/>
      <x:c r="EP84" s="1299"/>
      <x:c r="EQ84" s="1299"/>
      <x:c r="ER84" s="1299"/>
      <x:c r="ES84" s="1299"/>
      <x:c r="ET84" s="1299"/>
      <x:c r="EU84" s="1299"/>
      <x:c r="EV84" s="1299"/>
      <x:c r="EW84" s="1299"/>
      <x:c r="EX84" s="1299"/>
      <x:c r="EY84" s="1299"/>
      <x:c r="EZ84" s="1299"/>
      <x:c r="FA84" s="1299"/>
      <x:c r="FB84" s="1299"/>
      <x:c r="FC84" s="1299"/>
      <x:c r="FD84" s="1299"/>
      <x:c r="FE84" s="1299"/>
      <x:c r="FF84" s="1299"/>
      <x:c r="FG84" s="1299"/>
      <x:c r="FH84" s="1299"/>
      <x:c r="FI84" s="1299"/>
      <x:c r="FJ84" s="1299"/>
      <x:c r="FK84" s="1299"/>
      <x:c r="FL84" s="1299"/>
      <x:c r="FM84" s="1299"/>
      <x:c r="FN84" s="1299"/>
      <x:c r="FO84" s="1299"/>
      <x:c r="FP84" s="1299"/>
      <x:c r="FQ84" s="1299"/>
      <x:c r="FR84" s="1299"/>
      <x:c r="FS84" s="1299"/>
      <x:c r="FT84" s="1299"/>
      <x:c r="FU84" s="1299"/>
      <x:c r="FV84" s="1299"/>
      <x:c r="FW84" s="1299"/>
      <x:c r="FX84" s="1299"/>
      <x:c r="FY84" s="1299"/>
      <x:c r="FZ84" s="1299"/>
      <x:c r="GA84" s="1299"/>
      <x:c r="GB84" s="1299"/>
      <x:c r="GC84" s="1299"/>
      <x:c r="GD84" s="1299"/>
      <x:c r="GE84" s="1299"/>
      <x:c r="GF84" s="1299"/>
      <x:c r="GG84" s="1299"/>
      <x:c r="GH84" s="1299"/>
      <x:c r="GI84" s="1299"/>
      <x:c r="GJ84" s="1299"/>
      <x:c r="GK84" s="1299"/>
      <x:c r="GL84" s="1299"/>
      <x:c r="GM84" s="1299"/>
      <x:c r="GN84" s="1299"/>
      <x:c r="GO84" s="1299"/>
      <x:c r="GP84" s="1299"/>
      <x:c r="GQ84" s="1299"/>
      <x:c r="GR84" s="1299"/>
      <x:c r="GS84" s="1299"/>
      <x:c r="GT84" s="1299"/>
      <x:c r="GU84" s="1299"/>
      <x:c r="GV84" s="1299"/>
      <x:c r="GW84" s="1299"/>
      <x:c r="GX84" s="1299"/>
      <x:c r="GY84" s="1299"/>
      <x:c r="GZ84" s="1299"/>
      <x:c r="HA84" s="1299"/>
      <x:c r="HB84" s="1299"/>
      <x:c r="HC84" s="1299"/>
      <x:c r="HD84" s="1299"/>
      <x:c r="HE84" s="1299"/>
      <x:c r="HF84" s="1299"/>
      <x:c r="HG84" s="1299"/>
      <x:c r="HH84" s="1299"/>
      <x:c r="HI84" s="1299"/>
      <x:c r="HJ84" s="1299"/>
      <x:c r="HK84" s="1299"/>
      <x:c r="HL84" s="1299"/>
      <x:c r="HM84" s="1299"/>
      <x:c r="HN84" s="1299"/>
      <x:c r="HO84" s="1299"/>
      <x:c r="HP84" s="1299"/>
      <x:c r="HQ84" s="1299"/>
      <x:c r="HR84" s="1299"/>
      <x:c r="HS84" s="1299"/>
      <x:c r="HT84" s="1299"/>
      <x:c r="HU84" s="1299"/>
      <x:c r="HV84" s="1299"/>
      <x:c r="HW84" s="1299"/>
      <x:c r="HX84" s="1299"/>
      <x:c r="HY84" s="1299"/>
      <x:c r="HZ84" s="1299"/>
      <x:c r="IA84" s="1299"/>
      <x:c r="IB84" s="1299"/>
      <x:c r="IC84" s="1299"/>
      <x:c r="ID84" s="1299"/>
      <x:c r="IE84" s="1299"/>
      <x:c r="IF84" s="1299"/>
      <x:c r="IG84" s="1299"/>
      <x:c r="IH84" s="1299"/>
      <x:c r="II84" s="1299"/>
      <x:c r="IJ84" s="1299"/>
      <x:c r="IK84" s="1299"/>
      <x:c r="IL84" s="1299"/>
      <x:c r="IM84" s="1299"/>
      <x:c r="IN84" s="1299"/>
      <x:c r="IO84" s="1299"/>
      <x:c r="IP84" s="1299"/>
      <x:c r="IQ84" s="1299"/>
      <x:c r="IR84" s="1299"/>
      <x:c r="IS84" s="1299"/>
      <x:c r="IT84" s="1299"/>
      <x:c r="IU84" s="1299"/>
      <x:c r="IV84" s="1299"/>
    </x:row>
    <x:row r="85" ht="14.25" hidden="1" customHeight="1">
      <x:c r="A85" s="1304"/>
      <x:c r="B85" s="1304"/>
      <x:c r="C85" s="1304"/>
      <x:c r="D85" s="1304"/>
      <x:c r="E85" s="1304"/>
      <x:c r="F85" s="1304"/>
      <x:c r="G85" s="1304"/>
      <x:c r="H85" s="1304"/>
      <x:c r="I85" s="1304"/>
      <x:c r="J85" s="2407" t="n">
        <x:v>1.269056</x:v>
      </x:c>
      <x:c r="K85" s="2430" t="str">
        <x:v>Transicion Zone</x:v>
      </x:c>
      <x:c r="L85" s="2454" t="n">
        <x:v>770.352</x:v>
      </x:c>
      <x:c r="M85" s="2454" t="n">
        <x:v>787.5195</x:v>
      </x:c>
      <x:c r="N85" s="2455" t="n">
        <x:v>1489.067</x:v>
      </x:c>
      <x:c r="O85" s="2455" t="n">
        <x:v>0</x:v>
      </x:c>
      <x:c r="P85" s="2455" t="n">
        <x:v>-0.0019</x:v>
      </x:c>
      <x:c r="Q85" s="1299"/>
      <x:c r="R85" s="1299"/>
      <x:c r="S85" s="1299"/>
      <x:c r="T85" s="1299"/>
      <x:c r="U85" s="1299"/>
      <x:c r="V85" s="1299"/>
      <x:c r="W85" s="1299"/>
      <x:c r="X85" s="1299"/>
      <x:c r="Y85" s="1299"/>
      <x:c r="Z85" s="1299"/>
      <x:c r="AA85" s="1299"/>
      <x:c r="AB85" s="1299"/>
      <x:c r="AC85" s="1299"/>
      <x:c r="AD85" s="1299"/>
      <x:c r="AE85" s="1299"/>
      <x:c r="AF85" s="1299"/>
      <x:c r="AG85" s="1299"/>
      <x:c r="AH85" s="1299"/>
      <x:c r="AI85" s="1299"/>
      <x:c r="AJ85" s="1299"/>
      <x:c r="AK85" s="1299"/>
      <x:c r="AL85" s="1299"/>
      <x:c r="AM85" s="1299"/>
      <x:c r="AN85" s="1299"/>
      <x:c r="AO85" s="1299"/>
      <x:c r="AP85" s="1299"/>
      <x:c r="AQ85" s="1299"/>
      <x:c r="AR85" s="1299"/>
      <x:c r="AS85" s="1299"/>
      <x:c r="AT85" s="1299"/>
      <x:c r="AU85" s="1299"/>
      <x:c r="AV85" s="1299"/>
      <x:c r="AW85" s="1299"/>
      <x:c r="AX85" s="1299"/>
      <x:c r="AY85" s="1299"/>
      <x:c r="AZ85" s="1299"/>
      <x:c r="BA85" s="1299"/>
      <x:c r="BB85" s="1299"/>
      <x:c r="BC85" s="1299"/>
      <x:c r="BD85" s="1299"/>
      <x:c r="BE85" s="1299"/>
      <x:c r="BF85" s="1299"/>
      <x:c r="BG85" s="1299"/>
      <x:c r="BH85" s="1299"/>
      <x:c r="BI85" s="1299"/>
      <x:c r="BJ85" s="1299"/>
      <x:c r="BK85" s="1299"/>
      <x:c r="BL85" s="1299"/>
      <x:c r="BM85" s="1299"/>
      <x:c r="BN85" s="1299"/>
      <x:c r="BO85" s="1299"/>
      <x:c r="BP85" s="1299"/>
      <x:c r="BQ85" s="1299"/>
      <x:c r="BR85" s="1299"/>
      <x:c r="BS85" s="1299"/>
      <x:c r="BT85" s="1299"/>
      <x:c r="BU85" s="1299"/>
      <x:c r="BV85" s="1299"/>
      <x:c r="BW85" s="1299"/>
      <x:c r="BX85" s="1299"/>
      <x:c r="BY85" s="1299"/>
      <x:c r="BZ85" s="1299"/>
      <x:c r="CA85" s="1299"/>
      <x:c r="CB85" s="1299"/>
      <x:c r="CC85" s="1299"/>
      <x:c r="CD85" s="1299"/>
      <x:c r="CE85" s="1299"/>
      <x:c r="CF85" s="1299"/>
      <x:c r="CG85" s="1299"/>
      <x:c r="CH85" s="1299"/>
      <x:c r="CI85" s="1299"/>
      <x:c r="CJ85" s="1299"/>
      <x:c r="CK85" s="1299"/>
      <x:c r="CL85" s="1299"/>
      <x:c r="CM85" s="1299"/>
      <x:c r="CN85" s="1299"/>
      <x:c r="CO85" s="1299"/>
      <x:c r="CP85" s="1299"/>
      <x:c r="CQ85" s="1299"/>
      <x:c r="CR85" s="1299"/>
      <x:c r="CS85" s="1299"/>
      <x:c r="CT85" s="1299"/>
      <x:c r="CU85" s="1299"/>
      <x:c r="CV85" s="1299"/>
      <x:c r="CW85" s="1299"/>
      <x:c r="CX85" s="1299"/>
      <x:c r="CY85" s="1299"/>
      <x:c r="CZ85" s="1299"/>
      <x:c r="DA85" s="1299"/>
      <x:c r="DB85" s="1299"/>
      <x:c r="DC85" s="1299"/>
      <x:c r="DD85" s="1299"/>
      <x:c r="DE85" s="1299"/>
      <x:c r="DF85" s="1299"/>
      <x:c r="DG85" s="1299"/>
      <x:c r="DH85" s="1299"/>
      <x:c r="DI85" s="1299"/>
      <x:c r="DJ85" s="1299"/>
      <x:c r="DK85" s="1299"/>
      <x:c r="DL85" s="1299"/>
      <x:c r="DM85" s="1299"/>
      <x:c r="DN85" s="1299"/>
      <x:c r="DO85" s="1299"/>
      <x:c r="DP85" s="1299"/>
      <x:c r="DQ85" s="1299"/>
      <x:c r="DR85" s="1299"/>
      <x:c r="DS85" s="1299"/>
      <x:c r="DT85" s="1299"/>
      <x:c r="DU85" s="1299"/>
      <x:c r="DV85" s="1299"/>
      <x:c r="DW85" s="1299"/>
      <x:c r="DX85" s="1299"/>
      <x:c r="DY85" s="1299"/>
      <x:c r="DZ85" s="1299"/>
      <x:c r="EA85" s="1299"/>
      <x:c r="EB85" s="1299"/>
      <x:c r="EC85" s="1299"/>
      <x:c r="ED85" s="1299"/>
      <x:c r="EE85" s="1299"/>
      <x:c r="EF85" s="1299"/>
      <x:c r="EG85" s="1299"/>
      <x:c r="EH85" s="1299"/>
      <x:c r="EI85" s="1299"/>
      <x:c r="EJ85" s="1299"/>
      <x:c r="EK85" s="1299"/>
      <x:c r="EL85" s="1299"/>
      <x:c r="EM85" s="1299"/>
      <x:c r="EN85" s="1299"/>
      <x:c r="EO85" s="1299"/>
      <x:c r="EP85" s="1299"/>
      <x:c r="EQ85" s="1299"/>
      <x:c r="ER85" s="1299"/>
      <x:c r="ES85" s="1299"/>
      <x:c r="ET85" s="1299"/>
      <x:c r="EU85" s="1299"/>
      <x:c r="EV85" s="1299"/>
      <x:c r="EW85" s="1299"/>
      <x:c r="EX85" s="1299"/>
      <x:c r="EY85" s="1299"/>
      <x:c r="EZ85" s="1299"/>
      <x:c r="FA85" s="1299"/>
      <x:c r="FB85" s="1299"/>
      <x:c r="FC85" s="1299"/>
      <x:c r="FD85" s="1299"/>
      <x:c r="FE85" s="1299"/>
      <x:c r="FF85" s="1299"/>
      <x:c r="FG85" s="1299"/>
      <x:c r="FH85" s="1299"/>
      <x:c r="FI85" s="1299"/>
      <x:c r="FJ85" s="1299"/>
      <x:c r="FK85" s="1299"/>
      <x:c r="FL85" s="1299"/>
      <x:c r="FM85" s="1299"/>
      <x:c r="FN85" s="1299"/>
      <x:c r="FO85" s="1299"/>
      <x:c r="FP85" s="1299"/>
      <x:c r="FQ85" s="1299"/>
      <x:c r="FR85" s="1299"/>
      <x:c r="FS85" s="1299"/>
      <x:c r="FT85" s="1299"/>
      <x:c r="FU85" s="1299"/>
      <x:c r="FV85" s="1299"/>
      <x:c r="FW85" s="1299"/>
      <x:c r="FX85" s="1299"/>
      <x:c r="FY85" s="1299"/>
      <x:c r="FZ85" s="1299"/>
      <x:c r="GA85" s="1299"/>
      <x:c r="GB85" s="1299"/>
      <x:c r="GC85" s="1299"/>
      <x:c r="GD85" s="1299"/>
      <x:c r="GE85" s="1299"/>
      <x:c r="GF85" s="1299"/>
      <x:c r="GG85" s="1299"/>
      <x:c r="GH85" s="1299"/>
      <x:c r="GI85" s="1299"/>
      <x:c r="GJ85" s="1299"/>
      <x:c r="GK85" s="1299"/>
      <x:c r="GL85" s="1299"/>
      <x:c r="GM85" s="1299"/>
      <x:c r="GN85" s="1299"/>
      <x:c r="GO85" s="1299"/>
      <x:c r="GP85" s="1299"/>
      <x:c r="GQ85" s="1299"/>
      <x:c r="GR85" s="1299"/>
      <x:c r="GS85" s="1299"/>
      <x:c r="GT85" s="1299"/>
      <x:c r="GU85" s="1299"/>
      <x:c r="GV85" s="1299"/>
      <x:c r="GW85" s="1299"/>
      <x:c r="GX85" s="1299"/>
      <x:c r="GY85" s="1299"/>
      <x:c r="GZ85" s="1299"/>
      <x:c r="HA85" s="1299"/>
      <x:c r="HB85" s="1299"/>
      <x:c r="HC85" s="1299"/>
      <x:c r="HD85" s="1299"/>
      <x:c r="HE85" s="1299"/>
      <x:c r="HF85" s="1299"/>
      <x:c r="HG85" s="1299"/>
      <x:c r="HH85" s="1299"/>
      <x:c r="HI85" s="1299"/>
      <x:c r="HJ85" s="1299"/>
      <x:c r="HK85" s="1299"/>
      <x:c r="HL85" s="1299"/>
      <x:c r="HM85" s="1299"/>
      <x:c r="HN85" s="1299"/>
      <x:c r="HO85" s="1299"/>
      <x:c r="HP85" s="1299"/>
      <x:c r="HQ85" s="1299"/>
      <x:c r="HR85" s="1299"/>
      <x:c r="HS85" s="1299"/>
      <x:c r="HT85" s="1299"/>
      <x:c r="HU85" s="1299"/>
      <x:c r="HV85" s="1299"/>
      <x:c r="HW85" s="1299"/>
      <x:c r="HX85" s="1299"/>
      <x:c r="HY85" s="1299"/>
      <x:c r="HZ85" s="1299"/>
      <x:c r="IA85" s="1299"/>
      <x:c r="IB85" s="1299"/>
      <x:c r="IC85" s="1299"/>
      <x:c r="ID85" s="1299"/>
      <x:c r="IE85" s="1299"/>
      <x:c r="IF85" s="1299"/>
      <x:c r="IG85" s="1299"/>
      <x:c r="IH85" s="1299"/>
      <x:c r="II85" s="1299"/>
      <x:c r="IJ85" s="1299"/>
      <x:c r="IK85" s="1299"/>
      <x:c r="IL85" s="1299"/>
      <x:c r="IM85" s="1299"/>
      <x:c r="IN85" s="1299"/>
      <x:c r="IO85" s="1299"/>
      <x:c r="IP85" s="1299"/>
      <x:c r="IQ85" s="1299"/>
      <x:c r="IR85" s="1299"/>
      <x:c r="IS85" s="1299"/>
      <x:c r="IT85" s="1299"/>
      <x:c r="IU85" s="1299"/>
      <x:c r="IV85" s="1299"/>
    </x:row>
    <x:row r="86" ht="14.25" hidden="1" customHeight="1">
      <x:c r="A86" s="1304"/>
      <x:c r="B86" s="1304"/>
      <x:c r="C86" s="1304"/>
      <x:c r="D86" s="1304"/>
      <x:c r="E86" s="1304"/>
      <x:c r="F86" s="1304"/>
      <x:c r="G86" s="1304"/>
      <x:c r="H86" s="1304"/>
      <x:c r="I86" s="1304"/>
      <x:c r="J86" s="2407" t="n">
        <x:v>-4.089591</x:v>
      </x:c>
      <x:c r="K86" s="2430" t="str">
        <x:v>Gasolines</x:v>
      </x:c>
      <x:c r="L86" s="2454" t="n">
        <x:v>610.6</x:v>
      </x:c>
      <x:c r="M86" s="2454" t="n">
        <x:v>770.352</x:v>
      </x:c>
      <x:c r="N86" s="2455" t="n">
        <x:v>192.4571</x:v>
      </x:c>
      <x:c r="O86" s="2455" t="n">
        <x:v>0.2438</x:v>
      </x:c>
      <x:c r="P86" s="2455" t="n">
        <x:v>0</x:v>
      </x:c>
      <x:c r="Q86" s="1299"/>
      <x:c r="R86" s="1299"/>
      <x:c r="S86" s="1299"/>
      <x:c r="T86" s="1299"/>
      <x:c r="U86" s="1299"/>
      <x:c r="V86" s="1299"/>
      <x:c r="W86" s="1299"/>
      <x:c r="X86" s="1299"/>
      <x:c r="Y86" s="1299"/>
      <x:c r="Z86" s="1299"/>
      <x:c r="AA86" s="1299"/>
      <x:c r="AB86" s="1299"/>
      <x:c r="AC86" s="1299"/>
      <x:c r="AD86" s="1299"/>
      <x:c r="AE86" s="1299"/>
      <x:c r="AF86" s="1299"/>
      <x:c r="AG86" s="1299"/>
      <x:c r="AH86" s="1299"/>
      <x:c r="AI86" s="1299"/>
      <x:c r="AJ86" s="1299"/>
      <x:c r="AK86" s="1299"/>
      <x:c r="AL86" s="1299"/>
      <x:c r="AM86" s="1299"/>
      <x:c r="AN86" s="1299"/>
      <x:c r="AO86" s="1299"/>
      <x:c r="AP86" s="1299"/>
      <x:c r="AQ86" s="1299"/>
      <x:c r="AR86" s="1299"/>
      <x:c r="AS86" s="1299"/>
      <x:c r="AT86" s="1299"/>
      <x:c r="AU86" s="1299"/>
      <x:c r="AV86" s="1299"/>
      <x:c r="AW86" s="1299"/>
      <x:c r="AX86" s="1299"/>
      <x:c r="AY86" s="1299"/>
      <x:c r="AZ86" s="1299"/>
      <x:c r="BA86" s="1299"/>
      <x:c r="BB86" s="1299"/>
      <x:c r="BC86" s="1299"/>
      <x:c r="BD86" s="1299"/>
      <x:c r="BE86" s="1299"/>
      <x:c r="BF86" s="1299"/>
      <x:c r="BG86" s="1299"/>
      <x:c r="BH86" s="1299"/>
      <x:c r="BI86" s="1299"/>
      <x:c r="BJ86" s="1299"/>
      <x:c r="BK86" s="1299"/>
      <x:c r="BL86" s="1299"/>
      <x:c r="BM86" s="1299"/>
      <x:c r="BN86" s="1299"/>
      <x:c r="BO86" s="1299"/>
      <x:c r="BP86" s="1299"/>
      <x:c r="BQ86" s="1299"/>
      <x:c r="BR86" s="1299"/>
      <x:c r="BS86" s="1299"/>
      <x:c r="BT86" s="1299"/>
      <x:c r="BU86" s="1299"/>
      <x:c r="BV86" s="1299"/>
      <x:c r="BW86" s="1299"/>
      <x:c r="BX86" s="1299"/>
      <x:c r="BY86" s="1299"/>
      <x:c r="BZ86" s="1299"/>
      <x:c r="CA86" s="1299"/>
      <x:c r="CB86" s="1299"/>
      <x:c r="CC86" s="1299"/>
      <x:c r="CD86" s="1299"/>
      <x:c r="CE86" s="1299"/>
      <x:c r="CF86" s="1299"/>
      <x:c r="CG86" s="1299"/>
      <x:c r="CH86" s="1299"/>
      <x:c r="CI86" s="1299"/>
      <x:c r="CJ86" s="1299"/>
      <x:c r="CK86" s="1299"/>
      <x:c r="CL86" s="1299"/>
      <x:c r="CM86" s="1299"/>
      <x:c r="CN86" s="1299"/>
      <x:c r="CO86" s="1299"/>
      <x:c r="CP86" s="1299"/>
      <x:c r="CQ86" s="1299"/>
      <x:c r="CR86" s="1299"/>
      <x:c r="CS86" s="1299"/>
      <x:c r="CT86" s="1299"/>
      <x:c r="CU86" s="1299"/>
      <x:c r="CV86" s="1299"/>
      <x:c r="CW86" s="1299"/>
      <x:c r="CX86" s="1299"/>
      <x:c r="CY86" s="1299"/>
      <x:c r="CZ86" s="1299"/>
      <x:c r="DA86" s="1299"/>
      <x:c r="DB86" s="1299"/>
      <x:c r="DC86" s="1299"/>
      <x:c r="DD86" s="1299"/>
      <x:c r="DE86" s="1299"/>
      <x:c r="DF86" s="1299"/>
      <x:c r="DG86" s="1299"/>
      <x:c r="DH86" s="1299"/>
      <x:c r="DI86" s="1299"/>
      <x:c r="DJ86" s="1299"/>
      <x:c r="DK86" s="1299"/>
      <x:c r="DL86" s="1299"/>
      <x:c r="DM86" s="1299"/>
      <x:c r="DN86" s="1299"/>
      <x:c r="DO86" s="1299"/>
      <x:c r="DP86" s="1299"/>
      <x:c r="DQ86" s="1299"/>
      <x:c r="DR86" s="1299"/>
      <x:c r="DS86" s="1299"/>
      <x:c r="DT86" s="1299"/>
      <x:c r="DU86" s="1299"/>
      <x:c r="DV86" s="1299"/>
      <x:c r="DW86" s="1299"/>
      <x:c r="DX86" s="1299"/>
      <x:c r="DY86" s="1299"/>
      <x:c r="DZ86" s="1299"/>
      <x:c r="EA86" s="1299"/>
      <x:c r="EB86" s="1299"/>
      <x:c r="EC86" s="1299"/>
      <x:c r="ED86" s="1299"/>
      <x:c r="EE86" s="1299"/>
      <x:c r="EF86" s="1299"/>
      <x:c r="EG86" s="1299"/>
      <x:c r="EH86" s="1299"/>
      <x:c r="EI86" s="1299"/>
      <x:c r="EJ86" s="1299"/>
      <x:c r="EK86" s="1299"/>
      <x:c r="EL86" s="1299"/>
      <x:c r="EM86" s="1299"/>
      <x:c r="EN86" s="1299"/>
      <x:c r="EO86" s="1299"/>
      <x:c r="EP86" s="1299"/>
      <x:c r="EQ86" s="1299"/>
      <x:c r="ER86" s="1299"/>
      <x:c r="ES86" s="1299"/>
      <x:c r="ET86" s="1299"/>
      <x:c r="EU86" s="1299"/>
      <x:c r="EV86" s="1299"/>
      <x:c r="EW86" s="1299"/>
      <x:c r="EX86" s="1299"/>
      <x:c r="EY86" s="1299"/>
      <x:c r="EZ86" s="1299"/>
      <x:c r="FA86" s="1299"/>
      <x:c r="FB86" s="1299"/>
      <x:c r="FC86" s="1299"/>
      <x:c r="FD86" s="1299"/>
      <x:c r="FE86" s="1299"/>
      <x:c r="FF86" s="1299"/>
      <x:c r="FG86" s="1299"/>
      <x:c r="FH86" s="1299"/>
      <x:c r="FI86" s="1299"/>
      <x:c r="FJ86" s="1299"/>
      <x:c r="FK86" s="1299"/>
      <x:c r="FL86" s="1299"/>
      <x:c r="FM86" s="1299"/>
      <x:c r="FN86" s="1299"/>
      <x:c r="FO86" s="1299"/>
      <x:c r="FP86" s="1299"/>
      <x:c r="FQ86" s="1299"/>
      <x:c r="FR86" s="1299"/>
      <x:c r="FS86" s="1299"/>
      <x:c r="FT86" s="1299"/>
      <x:c r="FU86" s="1299"/>
      <x:c r="FV86" s="1299"/>
      <x:c r="FW86" s="1299"/>
      <x:c r="FX86" s="1299"/>
      <x:c r="FY86" s="1299"/>
      <x:c r="FZ86" s="1299"/>
      <x:c r="GA86" s="1299"/>
      <x:c r="GB86" s="1299"/>
      <x:c r="GC86" s="1299"/>
      <x:c r="GD86" s="1299"/>
      <x:c r="GE86" s="1299"/>
      <x:c r="GF86" s="1299"/>
      <x:c r="GG86" s="1299"/>
      <x:c r="GH86" s="1299"/>
      <x:c r="GI86" s="1299"/>
      <x:c r="GJ86" s="1299"/>
      <x:c r="GK86" s="1299"/>
      <x:c r="GL86" s="1299"/>
      <x:c r="GM86" s="1299"/>
      <x:c r="GN86" s="1299"/>
      <x:c r="GO86" s="1299"/>
      <x:c r="GP86" s="1299"/>
      <x:c r="GQ86" s="1299"/>
      <x:c r="GR86" s="1299"/>
      <x:c r="GS86" s="1299"/>
      <x:c r="GT86" s="1299"/>
      <x:c r="GU86" s="1299"/>
      <x:c r="GV86" s="1299"/>
      <x:c r="GW86" s="1299"/>
      <x:c r="GX86" s="1299"/>
      <x:c r="GY86" s="1299"/>
      <x:c r="GZ86" s="1299"/>
      <x:c r="HA86" s="1299"/>
      <x:c r="HB86" s="1299"/>
      <x:c r="HC86" s="1299"/>
      <x:c r="HD86" s="1299"/>
      <x:c r="HE86" s="1299"/>
      <x:c r="HF86" s="1299"/>
      <x:c r="HG86" s="1299"/>
      <x:c r="HH86" s="1299"/>
      <x:c r="HI86" s="1299"/>
      <x:c r="HJ86" s="1299"/>
      <x:c r="HK86" s="1299"/>
      <x:c r="HL86" s="1299"/>
      <x:c r="HM86" s="1299"/>
      <x:c r="HN86" s="1299"/>
      <x:c r="HO86" s="1299"/>
      <x:c r="HP86" s="1299"/>
      <x:c r="HQ86" s="1299"/>
      <x:c r="HR86" s="1299"/>
      <x:c r="HS86" s="1299"/>
      <x:c r="HT86" s="1299"/>
      <x:c r="HU86" s="1299"/>
      <x:c r="HV86" s="1299"/>
      <x:c r="HW86" s="1299"/>
      <x:c r="HX86" s="1299"/>
      <x:c r="HY86" s="1299"/>
      <x:c r="HZ86" s="1299"/>
      <x:c r="IA86" s="1299"/>
      <x:c r="IB86" s="1299"/>
      <x:c r="IC86" s="1299"/>
      <x:c r="ID86" s="1299"/>
      <x:c r="IE86" s="1299"/>
      <x:c r="IF86" s="1299"/>
      <x:c r="IG86" s="1299"/>
      <x:c r="IH86" s="1299"/>
      <x:c r="II86" s="1299"/>
      <x:c r="IJ86" s="1299"/>
      <x:c r="IK86" s="1299"/>
      <x:c r="IL86" s="1299"/>
      <x:c r="IM86" s="1299"/>
      <x:c r="IN86" s="1299"/>
      <x:c r="IO86" s="1299"/>
      <x:c r="IP86" s="1299"/>
      <x:c r="IQ86" s="1299"/>
      <x:c r="IR86" s="1299"/>
      <x:c r="IS86" s="1299"/>
      <x:c r="IT86" s="1299"/>
      <x:c r="IU86" s="1299"/>
      <x:c r="IV86" s="1299"/>
    </x:row>
    <x:row r="87" ht="14.25" hidden="1" customHeight="1">
      <x:c r="A87" s="1304"/>
      <x:c r="B87" s="1304"/>
      <x:c r="C87" s="1304"/>
      <x:c r="D87" s="1304"/>
      <x:c r="E87" s="1304"/>
      <x:c r="F87" s="1304"/>
      <x:c r="G87" s="1304"/>
      <x:c r="H87" s="1304"/>
      <x:c r="I87" s="1304"/>
      <x:c r="J87" s="2407" t="n">
        <x:v>-1.871251</x:v>
      </x:c>
      <x:c r="K87" s="2430" t="str">
        <x:v>Lubricating Oil</x:v>
      </x:c>
      <x:c r="L87" s="2454" t="n">
        <x:v>800.9</x:v>
      </x:c>
      <x:c r="M87" s="2454" t="n">
        <x:v>1163.5</x:v>
      </x:c>
      <x:c r="N87" s="2455" t="n">
        <x:v>0</x:v>
      </x:c>
      <x:c r="O87" s="2455" t="n">
        <x:v>0.3488</x:v>
      </x:c>
      <x:c r="P87" s="2455" t="n">
        <x:v>0</x:v>
      </x:c>
      <x:c r="Q87" s="1299"/>
      <x:c r="R87" s="1299"/>
      <x:c r="S87" s="1299"/>
      <x:c r="T87" s="1299"/>
      <x:c r="U87" s="1299"/>
      <x:c r="V87" s="1299"/>
      <x:c r="W87" s="1299"/>
      <x:c r="X87" s="1299"/>
      <x:c r="Y87" s="1299"/>
      <x:c r="Z87" s="1299"/>
      <x:c r="AA87" s="1299"/>
      <x:c r="AB87" s="1299"/>
      <x:c r="AC87" s="1299"/>
      <x:c r="AD87" s="1299"/>
      <x:c r="AE87" s="1299"/>
      <x:c r="AF87" s="1299"/>
      <x:c r="AG87" s="1299"/>
      <x:c r="AH87" s="1299"/>
      <x:c r="AI87" s="1299"/>
      <x:c r="AJ87" s="1299"/>
      <x:c r="AK87" s="1299"/>
      <x:c r="AL87" s="1299"/>
      <x:c r="AM87" s="1299"/>
      <x:c r="AN87" s="1299"/>
      <x:c r="AO87" s="1299"/>
      <x:c r="AP87" s="1299"/>
      <x:c r="AQ87" s="1299"/>
      <x:c r="AR87" s="1299"/>
      <x:c r="AS87" s="1299"/>
      <x:c r="AT87" s="1299"/>
      <x:c r="AU87" s="1299"/>
      <x:c r="AV87" s="1299"/>
      <x:c r="AW87" s="1299"/>
      <x:c r="AX87" s="1299"/>
      <x:c r="AY87" s="1299"/>
      <x:c r="AZ87" s="1299"/>
      <x:c r="BA87" s="1299"/>
      <x:c r="BB87" s="1299"/>
      <x:c r="BC87" s="1299"/>
      <x:c r="BD87" s="1299"/>
      <x:c r="BE87" s="1299"/>
      <x:c r="BF87" s="1299"/>
      <x:c r="BG87" s="1299"/>
      <x:c r="BH87" s="1299"/>
      <x:c r="BI87" s="1299"/>
      <x:c r="BJ87" s="1299"/>
      <x:c r="BK87" s="1299"/>
      <x:c r="BL87" s="1299"/>
      <x:c r="BM87" s="1299"/>
      <x:c r="BN87" s="1299"/>
      <x:c r="BO87" s="1299"/>
      <x:c r="BP87" s="1299"/>
      <x:c r="BQ87" s="1299"/>
      <x:c r="BR87" s="1299"/>
      <x:c r="BS87" s="1299"/>
      <x:c r="BT87" s="1299"/>
      <x:c r="BU87" s="1299"/>
      <x:c r="BV87" s="1299"/>
      <x:c r="BW87" s="1299"/>
      <x:c r="BX87" s="1299"/>
      <x:c r="BY87" s="1299"/>
      <x:c r="BZ87" s="1299"/>
      <x:c r="CA87" s="1299"/>
      <x:c r="CB87" s="1299"/>
      <x:c r="CC87" s="1299"/>
      <x:c r="CD87" s="1299"/>
      <x:c r="CE87" s="1299"/>
      <x:c r="CF87" s="1299"/>
      <x:c r="CG87" s="1299"/>
      <x:c r="CH87" s="1299"/>
      <x:c r="CI87" s="1299"/>
      <x:c r="CJ87" s="1299"/>
      <x:c r="CK87" s="1299"/>
      <x:c r="CL87" s="1299"/>
      <x:c r="CM87" s="1299"/>
      <x:c r="CN87" s="1299"/>
      <x:c r="CO87" s="1299"/>
      <x:c r="CP87" s="1299"/>
      <x:c r="CQ87" s="1299"/>
      <x:c r="CR87" s="1299"/>
      <x:c r="CS87" s="1299"/>
      <x:c r="CT87" s="1299"/>
      <x:c r="CU87" s="1299"/>
      <x:c r="CV87" s="1299"/>
      <x:c r="CW87" s="1299"/>
      <x:c r="CX87" s="1299"/>
      <x:c r="CY87" s="1299"/>
      <x:c r="CZ87" s="1299"/>
      <x:c r="DA87" s="1299"/>
      <x:c r="DB87" s="1299"/>
      <x:c r="DC87" s="1299"/>
      <x:c r="DD87" s="1299"/>
      <x:c r="DE87" s="1299"/>
      <x:c r="DF87" s="1299"/>
      <x:c r="DG87" s="1299"/>
      <x:c r="DH87" s="1299"/>
      <x:c r="DI87" s="1299"/>
      <x:c r="DJ87" s="1299"/>
      <x:c r="DK87" s="1299"/>
      <x:c r="DL87" s="1299"/>
      <x:c r="DM87" s="1299"/>
      <x:c r="DN87" s="1299"/>
      <x:c r="DO87" s="1299"/>
      <x:c r="DP87" s="1299"/>
      <x:c r="DQ87" s="1299"/>
      <x:c r="DR87" s="1299"/>
      <x:c r="DS87" s="1299"/>
      <x:c r="DT87" s="1299"/>
      <x:c r="DU87" s="1299"/>
      <x:c r="DV87" s="1299"/>
      <x:c r="DW87" s="1299"/>
      <x:c r="DX87" s="1299"/>
      <x:c r="DY87" s="1299"/>
      <x:c r="DZ87" s="1299"/>
      <x:c r="EA87" s="1299"/>
      <x:c r="EB87" s="1299"/>
      <x:c r="EC87" s="1299"/>
      <x:c r="ED87" s="1299"/>
      <x:c r="EE87" s="1299"/>
      <x:c r="EF87" s="1299"/>
      <x:c r="EG87" s="1299"/>
      <x:c r="EH87" s="1299"/>
      <x:c r="EI87" s="1299"/>
      <x:c r="EJ87" s="1299"/>
      <x:c r="EK87" s="1299"/>
      <x:c r="EL87" s="1299"/>
      <x:c r="EM87" s="1299"/>
      <x:c r="EN87" s="1299"/>
      <x:c r="EO87" s="1299"/>
      <x:c r="EP87" s="1299"/>
      <x:c r="EQ87" s="1299"/>
      <x:c r="ER87" s="1299"/>
      <x:c r="ES87" s="1299"/>
      <x:c r="ET87" s="1299"/>
      <x:c r="EU87" s="1299"/>
      <x:c r="EV87" s="1299"/>
      <x:c r="EW87" s="1299"/>
      <x:c r="EX87" s="1299"/>
      <x:c r="EY87" s="1299"/>
      <x:c r="EZ87" s="1299"/>
      <x:c r="FA87" s="1299"/>
      <x:c r="FB87" s="1299"/>
      <x:c r="FC87" s="1299"/>
      <x:c r="FD87" s="1299"/>
      <x:c r="FE87" s="1299"/>
      <x:c r="FF87" s="1299"/>
      <x:c r="FG87" s="1299"/>
      <x:c r="FH87" s="1299"/>
      <x:c r="FI87" s="1299"/>
      <x:c r="FJ87" s="1299"/>
      <x:c r="FK87" s="1299"/>
      <x:c r="FL87" s="1299"/>
      <x:c r="FM87" s="1299"/>
      <x:c r="FN87" s="1299"/>
      <x:c r="FO87" s="1299"/>
      <x:c r="FP87" s="1299"/>
      <x:c r="FQ87" s="1299"/>
      <x:c r="FR87" s="1299"/>
      <x:c r="FS87" s="1299"/>
      <x:c r="FT87" s="1299"/>
      <x:c r="FU87" s="1299"/>
      <x:c r="FV87" s="1299"/>
      <x:c r="FW87" s="1299"/>
      <x:c r="FX87" s="1299"/>
      <x:c r="FY87" s="1299"/>
      <x:c r="FZ87" s="1299"/>
      <x:c r="GA87" s="1299"/>
      <x:c r="GB87" s="1299"/>
      <x:c r="GC87" s="1299"/>
      <x:c r="GD87" s="1299"/>
      <x:c r="GE87" s="1299"/>
      <x:c r="GF87" s="1299"/>
      <x:c r="GG87" s="1299"/>
      <x:c r="GH87" s="1299"/>
      <x:c r="GI87" s="1299"/>
      <x:c r="GJ87" s="1299"/>
      <x:c r="GK87" s="1299"/>
      <x:c r="GL87" s="1299"/>
      <x:c r="GM87" s="1299"/>
      <x:c r="GN87" s="1299"/>
      <x:c r="GO87" s="1299"/>
      <x:c r="GP87" s="1299"/>
      <x:c r="GQ87" s="1299"/>
      <x:c r="GR87" s="1299"/>
      <x:c r="GS87" s="1299"/>
      <x:c r="GT87" s="1299"/>
      <x:c r="GU87" s="1299"/>
      <x:c r="GV87" s="1299"/>
      <x:c r="GW87" s="1299"/>
      <x:c r="GX87" s="1299"/>
      <x:c r="GY87" s="1299"/>
      <x:c r="GZ87" s="1299"/>
      <x:c r="HA87" s="1299"/>
      <x:c r="HB87" s="1299"/>
      <x:c r="HC87" s="1299"/>
      <x:c r="HD87" s="1299"/>
      <x:c r="HE87" s="1299"/>
      <x:c r="HF87" s="1299"/>
      <x:c r="HG87" s="1299"/>
      <x:c r="HH87" s="1299"/>
      <x:c r="HI87" s="1299"/>
      <x:c r="HJ87" s="1299"/>
      <x:c r="HK87" s="1299"/>
      <x:c r="HL87" s="1299"/>
      <x:c r="HM87" s="1299"/>
      <x:c r="HN87" s="1299"/>
      <x:c r="HO87" s="1299"/>
      <x:c r="HP87" s="1299"/>
      <x:c r="HQ87" s="1299"/>
      <x:c r="HR87" s="1299"/>
      <x:c r="HS87" s="1299"/>
      <x:c r="HT87" s="1299"/>
      <x:c r="HU87" s="1299"/>
      <x:c r="HV87" s="1299"/>
      <x:c r="HW87" s="1299"/>
      <x:c r="HX87" s="1299"/>
      <x:c r="HY87" s="1299"/>
      <x:c r="HZ87" s="1299"/>
      <x:c r="IA87" s="1299"/>
      <x:c r="IB87" s="1299"/>
      <x:c r="IC87" s="1299"/>
      <x:c r="ID87" s="1299"/>
      <x:c r="IE87" s="1299"/>
      <x:c r="IF87" s="1299"/>
      <x:c r="IG87" s="1299"/>
      <x:c r="IH87" s="1299"/>
      <x:c r="II87" s="1299"/>
      <x:c r="IJ87" s="1299"/>
      <x:c r="IK87" s="1299"/>
      <x:c r="IL87" s="1299"/>
      <x:c r="IM87" s="1299"/>
      <x:c r="IN87" s="1299"/>
      <x:c r="IO87" s="1299"/>
      <x:c r="IP87" s="1299"/>
      <x:c r="IQ87" s="1299"/>
      <x:c r="IR87" s="1299"/>
      <x:c r="IS87" s="1299"/>
      <x:c r="IT87" s="1299"/>
      <x:c r="IU87" s="1299"/>
      <x:c r="IV87" s="1299"/>
    </x:row>
    <x:row r="88" ht="14.25" hidden="1" customHeight="1">
      <x:c r="A88" s="1304"/>
      <x:c r="B88" s="1304"/>
      <x:c r="C88" s="1304"/>
      <x:c r="D88" s="1304"/>
      <x:c r="E88" s="1304"/>
      <x:c r="F88" s="1304"/>
      <x:c r="G88" s="1304"/>
      <x:c r="H88" s="1304"/>
      <x:c r="I88" s="1304"/>
      <x:c r="J88" s="2407" t="n">
        <x:v>7.438081</x:v>
      </x:c>
      <x:c r="K88" s="2430"/>
      <x:c r="L88" s="2407"/>
      <x:c r="M88" s="2407"/>
      <x:c r="N88" s="2425"/>
      <x:c r="O88" s="2425"/>
      <x:c r="P88" s="2425"/>
      <x:c r="Q88" s="1299"/>
      <x:c r="R88" s="1299"/>
      <x:c r="S88" s="1299"/>
      <x:c r="T88" s="1299"/>
      <x:c r="U88" s="1299"/>
      <x:c r="V88" s="1299"/>
      <x:c r="W88" s="1299"/>
      <x:c r="X88" s="1299"/>
      <x:c r="Y88" s="1299"/>
      <x:c r="Z88" s="1299"/>
      <x:c r="AA88" s="1299"/>
      <x:c r="AB88" s="1299"/>
      <x:c r="AC88" s="1299"/>
      <x:c r="AD88" s="1299"/>
      <x:c r="AE88" s="1299"/>
      <x:c r="AF88" s="1299"/>
      <x:c r="AG88" s="1299"/>
      <x:c r="AH88" s="1299"/>
      <x:c r="AI88" s="1299"/>
      <x:c r="AJ88" s="1299"/>
      <x:c r="AK88" s="1299"/>
      <x:c r="AL88" s="1299"/>
      <x:c r="AM88" s="1299"/>
      <x:c r="AN88" s="1299"/>
      <x:c r="AO88" s="1299"/>
      <x:c r="AP88" s="1299"/>
      <x:c r="AQ88" s="1299"/>
      <x:c r="AR88" s="1299"/>
      <x:c r="AS88" s="1299"/>
      <x:c r="AT88" s="1299"/>
      <x:c r="AU88" s="1299"/>
      <x:c r="AV88" s="1299"/>
      <x:c r="AW88" s="1299"/>
      <x:c r="AX88" s="1299"/>
      <x:c r="AY88" s="1299"/>
      <x:c r="AZ88" s="1299"/>
      <x:c r="BA88" s="1299"/>
      <x:c r="BB88" s="1299"/>
      <x:c r="BC88" s="1299"/>
      <x:c r="BD88" s="1299"/>
      <x:c r="BE88" s="1299"/>
      <x:c r="BF88" s="1299"/>
      <x:c r="BG88" s="1299"/>
      <x:c r="BH88" s="1299"/>
      <x:c r="BI88" s="1299"/>
      <x:c r="BJ88" s="1299"/>
      <x:c r="BK88" s="1299"/>
      <x:c r="BL88" s="1299"/>
      <x:c r="BM88" s="1299"/>
      <x:c r="BN88" s="1299"/>
      <x:c r="BO88" s="1299"/>
      <x:c r="BP88" s="1299"/>
      <x:c r="BQ88" s="1299"/>
      <x:c r="BR88" s="1299"/>
      <x:c r="BS88" s="1299"/>
      <x:c r="BT88" s="1299"/>
      <x:c r="BU88" s="1299"/>
      <x:c r="BV88" s="1299"/>
      <x:c r="BW88" s="1299"/>
      <x:c r="BX88" s="1299"/>
      <x:c r="BY88" s="1299"/>
      <x:c r="BZ88" s="1299"/>
      <x:c r="CA88" s="1299"/>
      <x:c r="CB88" s="1299"/>
      <x:c r="CC88" s="1299"/>
      <x:c r="CD88" s="1299"/>
      <x:c r="CE88" s="1299"/>
      <x:c r="CF88" s="1299"/>
      <x:c r="CG88" s="1299"/>
      <x:c r="CH88" s="1299"/>
      <x:c r="CI88" s="1299"/>
      <x:c r="CJ88" s="1299"/>
      <x:c r="CK88" s="1299"/>
      <x:c r="CL88" s="1299"/>
      <x:c r="CM88" s="1299"/>
      <x:c r="CN88" s="1299"/>
      <x:c r="CO88" s="1299"/>
      <x:c r="CP88" s="1299"/>
      <x:c r="CQ88" s="1299"/>
      <x:c r="CR88" s="1299"/>
      <x:c r="CS88" s="1299"/>
      <x:c r="CT88" s="1299"/>
      <x:c r="CU88" s="1299"/>
      <x:c r="CV88" s="1299"/>
      <x:c r="CW88" s="1299"/>
      <x:c r="CX88" s="1299"/>
      <x:c r="CY88" s="1299"/>
      <x:c r="CZ88" s="1299"/>
      <x:c r="DA88" s="1299"/>
      <x:c r="DB88" s="1299"/>
      <x:c r="DC88" s="1299"/>
      <x:c r="DD88" s="1299"/>
      <x:c r="DE88" s="1299"/>
      <x:c r="DF88" s="1299"/>
      <x:c r="DG88" s="1299"/>
      <x:c r="DH88" s="1299"/>
      <x:c r="DI88" s="1299"/>
      <x:c r="DJ88" s="1299"/>
      <x:c r="DK88" s="1299"/>
      <x:c r="DL88" s="1299"/>
      <x:c r="DM88" s="1299"/>
      <x:c r="DN88" s="1299"/>
      <x:c r="DO88" s="1299"/>
      <x:c r="DP88" s="1299"/>
      <x:c r="DQ88" s="1299"/>
      <x:c r="DR88" s="1299"/>
      <x:c r="DS88" s="1299"/>
      <x:c r="DT88" s="1299"/>
      <x:c r="DU88" s="1299"/>
      <x:c r="DV88" s="1299"/>
      <x:c r="DW88" s="1299"/>
      <x:c r="DX88" s="1299"/>
      <x:c r="DY88" s="1299"/>
      <x:c r="DZ88" s="1299"/>
      <x:c r="EA88" s="1299"/>
      <x:c r="EB88" s="1299"/>
      <x:c r="EC88" s="1299"/>
      <x:c r="ED88" s="1299"/>
      <x:c r="EE88" s="1299"/>
      <x:c r="EF88" s="1299"/>
      <x:c r="EG88" s="1299"/>
      <x:c r="EH88" s="1299"/>
      <x:c r="EI88" s="1299"/>
      <x:c r="EJ88" s="1299"/>
      <x:c r="EK88" s="1299"/>
      <x:c r="EL88" s="1299"/>
      <x:c r="EM88" s="1299"/>
      <x:c r="EN88" s="1299"/>
      <x:c r="EO88" s="1299"/>
      <x:c r="EP88" s="1299"/>
      <x:c r="EQ88" s="1299"/>
      <x:c r="ER88" s="1299"/>
      <x:c r="ES88" s="1299"/>
      <x:c r="ET88" s="1299"/>
      <x:c r="EU88" s="1299"/>
      <x:c r="EV88" s="1299"/>
      <x:c r="EW88" s="1299"/>
      <x:c r="EX88" s="1299"/>
      <x:c r="EY88" s="1299"/>
      <x:c r="EZ88" s="1299"/>
      <x:c r="FA88" s="1299"/>
      <x:c r="FB88" s="1299"/>
      <x:c r="FC88" s="1299"/>
      <x:c r="FD88" s="1299"/>
      <x:c r="FE88" s="1299"/>
      <x:c r="FF88" s="1299"/>
      <x:c r="FG88" s="1299"/>
      <x:c r="FH88" s="1299"/>
      <x:c r="FI88" s="1299"/>
      <x:c r="FJ88" s="1299"/>
      <x:c r="FK88" s="1299"/>
      <x:c r="FL88" s="1299"/>
      <x:c r="FM88" s="1299"/>
      <x:c r="FN88" s="1299"/>
      <x:c r="FO88" s="1299"/>
      <x:c r="FP88" s="1299"/>
      <x:c r="FQ88" s="1299"/>
      <x:c r="FR88" s="1299"/>
      <x:c r="FS88" s="1299"/>
      <x:c r="FT88" s="1299"/>
      <x:c r="FU88" s="1299"/>
      <x:c r="FV88" s="1299"/>
      <x:c r="FW88" s="1299"/>
      <x:c r="FX88" s="1299"/>
      <x:c r="FY88" s="1299"/>
      <x:c r="FZ88" s="1299"/>
      <x:c r="GA88" s="1299"/>
      <x:c r="GB88" s="1299"/>
      <x:c r="GC88" s="1299"/>
      <x:c r="GD88" s="1299"/>
      <x:c r="GE88" s="1299"/>
      <x:c r="GF88" s="1299"/>
      <x:c r="GG88" s="1299"/>
      <x:c r="GH88" s="1299"/>
      <x:c r="GI88" s="1299"/>
      <x:c r="GJ88" s="1299"/>
      <x:c r="GK88" s="1299"/>
      <x:c r="GL88" s="1299"/>
      <x:c r="GM88" s="1299"/>
      <x:c r="GN88" s="1299"/>
      <x:c r="GO88" s="1299"/>
      <x:c r="GP88" s="1299"/>
      <x:c r="GQ88" s="1299"/>
      <x:c r="GR88" s="1299"/>
      <x:c r="GS88" s="1299"/>
      <x:c r="GT88" s="1299"/>
      <x:c r="GU88" s="1299"/>
      <x:c r="GV88" s="1299"/>
      <x:c r="GW88" s="1299"/>
      <x:c r="GX88" s="1299"/>
      <x:c r="GY88" s="1299"/>
      <x:c r="GZ88" s="1299"/>
      <x:c r="HA88" s="1299"/>
      <x:c r="HB88" s="1299"/>
      <x:c r="HC88" s="1299"/>
      <x:c r="HD88" s="1299"/>
      <x:c r="HE88" s="1299"/>
      <x:c r="HF88" s="1299"/>
      <x:c r="HG88" s="1299"/>
      <x:c r="HH88" s="1299"/>
      <x:c r="HI88" s="1299"/>
      <x:c r="HJ88" s="1299"/>
      <x:c r="HK88" s="1299"/>
      <x:c r="HL88" s="1299"/>
      <x:c r="HM88" s="1299"/>
      <x:c r="HN88" s="1299"/>
      <x:c r="HO88" s="1299"/>
      <x:c r="HP88" s="1299"/>
      <x:c r="HQ88" s="1299"/>
      <x:c r="HR88" s="1299"/>
      <x:c r="HS88" s="1299"/>
      <x:c r="HT88" s="1299"/>
      <x:c r="HU88" s="1299"/>
      <x:c r="HV88" s="1299"/>
      <x:c r="HW88" s="1299"/>
      <x:c r="HX88" s="1299"/>
      <x:c r="HY88" s="1299"/>
      <x:c r="HZ88" s="1299"/>
      <x:c r="IA88" s="1299"/>
      <x:c r="IB88" s="1299"/>
      <x:c r="IC88" s="1299"/>
      <x:c r="ID88" s="1299"/>
      <x:c r="IE88" s="1299"/>
      <x:c r="IF88" s="1299"/>
      <x:c r="IG88" s="1299"/>
      <x:c r="IH88" s="1299"/>
      <x:c r="II88" s="1299"/>
      <x:c r="IJ88" s="1299"/>
      <x:c r="IK88" s="1299"/>
      <x:c r="IL88" s="1299"/>
      <x:c r="IM88" s="1299"/>
      <x:c r="IN88" s="1299"/>
      <x:c r="IO88" s="1299"/>
      <x:c r="IP88" s="1299"/>
      <x:c r="IQ88" s="1299"/>
      <x:c r="IR88" s="1299"/>
      <x:c r="IS88" s="1299"/>
      <x:c r="IT88" s="1299"/>
      <x:c r="IU88" s="1299"/>
      <x:c r="IV88" s="1299"/>
    </x:row>
    <x:row r="89" ht="14.25" hidden="1" customHeight="1">
      <x:c r="A89" s="1304"/>
      <x:c r="B89" s="1304"/>
      <x:c r="C89" s="1304"/>
      <x:c r="D89" s="1304"/>
      <x:c r="E89" s="1304"/>
      <x:c r="F89" s="1304"/>
      <x:c r="G89" s="1304"/>
      <x:c r="H89" s="1304"/>
      <x:c r="I89" s="1304"/>
      <x:c r="J89" s="2407" t="n">
        <x:v>-3.536296</x:v>
      </x:c>
      <x:c r="K89" s="2430"/>
      <x:c r="L89" s="2407"/>
      <x:c r="M89" s="2407"/>
      <x:c r="N89" s="2425"/>
      <x:c r="O89" s="2425"/>
      <x:c r="P89" s="2425"/>
      <x:c r="Q89" s="1299"/>
      <x:c r="R89" s="1299"/>
      <x:c r="S89" s="1299"/>
      <x:c r="T89" s="1299"/>
      <x:c r="U89" s="1299"/>
      <x:c r="V89" s="1299"/>
      <x:c r="W89" s="1299"/>
      <x:c r="X89" s="1299"/>
      <x:c r="Y89" s="1299"/>
      <x:c r="Z89" s="1299"/>
      <x:c r="AA89" s="1299"/>
      <x:c r="AB89" s="1299"/>
      <x:c r="AC89" s="1299"/>
      <x:c r="AD89" s="1299"/>
      <x:c r="AE89" s="1299"/>
      <x:c r="AF89" s="1299"/>
      <x:c r="AG89" s="1299"/>
      <x:c r="AH89" s="1299"/>
      <x:c r="AI89" s="1299"/>
      <x:c r="AJ89" s="1299"/>
      <x:c r="AK89" s="1299"/>
      <x:c r="AL89" s="1299"/>
      <x:c r="AM89" s="1299"/>
      <x:c r="AN89" s="1299"/>
      <x:c r="AO89" s="1299"/>
      <x:c r="AP89" s="1299"/>
      <x:c r="AQ89" s="1299"/>
      <x:c r="AR89" s="1299"/>
      <x:c r="AS89" s="1299"/>
      <x:c r="AT89" s="1299"/>
      <x:c r="AU89" s="1299"/>
      <x:c r="AV89" s="1299"/>
      <x:c r="AW89" s="1299"/>
      <x:c r="AX89" s="1299"/>
      <x:c r="AY89" s="1299"/>
      <x:c r="AZ89" s="1299"/>
      <x:c r="BA89" s="1299"/>
      <x:c r="BB89" s="1299"/>
      <x:c r="BC89" s="1299"/>
      <x:c r="BD89" s="1299"/>
      <x:c r="BE89" s="1299"/>
      <x:c r="BF89" s="1299"/>
      <x:c r="BG89" s="1299"/>
      <x:c r="BH89" s="1299"/>
      <x:c r="BI89" s="1299"/>
      <x:c r="BJ89" s="1299"/>
      <x:c r="BK89" s="1299"/>
      <x:c r="BL89" s="1299"/>
      <x:c r="BM89" s="1299"/>
      <x:c r="BN89" s="1299"/>
      <x:c r="BO89" s="1299"/>
      <x:c r="BP89" s="1299"/>
      <x:c r="BQ89" s="1299"/>
      <x:c r="BR89" s="1299"/>
      <x:c r="BS89" s="1299"/>
      <x:c r="BT89" s="1299"/>
      <x:c r="BU89" s="1299"/>
      <x:c r="BV89" s="1299"/>
      <x:c r="BW89" s="1299"/>
      <x:c r="BX89" s="1299"/>
      <x:c r="BY89" s="1299"/>
      <x:c r="BZ89" s="1299"/>
      <x:c r="CA89" s="1299"/>
      <x:c r="CB89" s="1299"/>
      <x:c r="CC89" s="1299"/>
      <x:c r="CD89" s="1299"/>
      <x:c r="CE89" s="1299"/>
      <x:c r="CF89" s="1299"/>
      <x:c r="CG89" s="1299"/>
      <x:c r="CH89" s="1299"/>
      <x:c r="CI89" s="1299"/>
      <x:c r="CJ89" s="1299"/>
      <x:c r="CK89" s="1299"/>
      <x:c r="CL89" s="1299"/>
      <x:c r="CM89" s="1299"/>
      <x:c r="CN89" s="1299"/>
      <x:c r="CO89" s="1299"/>
      <x:c r="CP89" s="1299"/>
      <x:c r="CQ89" s="1299"/>
      <x:c r="CR89" s="1299"/>
      <x:c r="CS89" s="1299"/>
      <x:c r="CT89" s="1299"/>
      <x:c r="CU89" s="1299"/>
      <x:c r="CV89" s="1299"/>
      <x:c r="CW89" s="1299"/>
      <x:c r="CX89" s="1299"/>
      <x:c r="CY89" s="1299"/>
      <x:c r="CZ89" s="1299"/>
      <x:c r="DA89" s="1299"/>
      <x:c r="DB89" s="1299"/>
      <x:c r="DC89" s="1299"/>
      <x:c r="DD89" s="1299"/>
      <x:c r="DE89" s="1299"/>
      <x:c r="DF89" s="1299"/>
      <x:c r="DG89" s="1299"/>
      <x:c r="DH89" s="1299"/>
      <x:c r="DI89" s="1299"/>
      <x:c r="DJ89" s="1299"/>
      <x:c r="DK89" s="1299"/>
      <x:c r="DL89" s="1299"/>
      <x:c r="DM89" s="1299"/>
      <x:c r="DN89" s="1299"/>
      <x:c r="DO89" s="1299"/>
      <x:c r="DP89" s="1299"/>
      <x:c r="DQ89" s="1299"/>
      <x:c r="DR89" s="1299"/>
      <x:c r="DS89" s="1299"/>
      <x:c r="DT89" s="1299"/>
      <x:c r="DU89" s="1299"/>
      <x:c r="DV89" s="1299"/>
      <x:c r="DW89" s="1299"/>
      <x:c r="DX89" s="1299"/>
      <x:c r="DY89" s="1299"/>
      <x:c r="DZ89" s="1299"/>
      <x:c r="EA89" s="1299"/>
      <x:c r="EB89" s="1299"/>
      <x:c r="EC89" s="1299"/>
      <x:c r="ED89" s="1299"/>
      <x:c r="EE89" s="1299"/>
      <x:c r="EF89" s="1299"/>
      <x:c r="EG89" s="1299"/>
      <x:c r="EH89" s="1299"/>
      <x:c r="EI89" s="1299"/>
      <x:c r="EJ89" s="1299"/>
      <x:c r="EK89" s="1299"/>
      <x:c r="EL89" s="1299"/>
      <x:c r="EM89" s="1299"/>
      <x:c r="EN89" s="1299"/>
      <x:c r="EO89" s="1299"/>
      <x:c r="EP89" s="1299"/>
      <x:c r="EQ89" s="1299"/>
      <x:c r="ER89" s="1299"/>
      <x:c r="ES89" s="1299"/>
      <x:c r="ET89" s="1299"/>
      <x:c r="EU89" s="1299"/>
      <x:c r="EV89" s="1299"/>
      <x:c r="EW89" s="1299"/>
      <x:c r="EX89" s="1299"/>
      <x:c r="EY89" s="1299"/>
      <x:c r="EZ89" s="1299"/>
      <x:c r="FA89" s="1299"/>
      <x:c r="FB89" s="1299"/>
      <x:c r="FC89" s="1299"/>
      <x:c r="FD89" s="1299"/>
      <x:c r="FE89" s="1299"/>
      <x:c r="FF89" s="1299"/>
      <x:c r="FG89" s="1299"/>
      <x:c r="FH89" s="1299"/>
      <x:c r="FI89" s="1299"/>
      <x:c r="FJ89" s="1299"/>
      <x:c r="FK89" s="1299"/>
      <x:c r="FL89" s="1299"/>
      <x:c r="FM89" s="1299"/>
      <x:c r="FN89" s="1299"/>
      <x:c r="FO89" s="1299"/>
      <x:c r="FP89" s="1299"/>
      <x:c r="FQ89" s="1299"/>
      <x:c r="FR89" s="1299"/>
      <x:c r="FS89" s="1299"/>
      <x:c r="FT89" s="1299"/>
      <x:c r="FU89" s="1299"/>
      <x:c r="FV89" s="1299"/>
      <x:c r="FW89" s="1299"/>
      <x:c r="FX89" s="1299"/>
      <x:c r="FY89" s="1299"/>
      <x:c r="FZ89" s="1299"/>
      <x:c r="GA89" s="1299"/>
      <x:c r="GB89" s="1299"/>
      <x:c r="GC89" s="1299"/>
      <x:c r="GD89" s="1299"/>
      <x:c r="GE89" s="1299"/>
      <x:c r="GF89" s="1299"/>
      <x:c r="GG89" s="1299"/>
      <x:c r="GH89" s="1299"/>
      <x:c r="GI89" s="1299"/>
      <x:c r="GJ89" s="1299"/>
      <x:c r="GK89" s="1299"/>
      <x:c r="GL89" s="1299"/>
      <x:c r="GM89" s="1299"/>
      <x:c r="GN89" s="1299"/>
      <x:c r="GO89" s="1299"/>
      <x:c r="GP89" s="1299"/>
      <x:c r="GQ89" s="1299"/>
      <x:c r="GR89" s="1299"/>
      <x:c r="GS89" s="1299"/>
      <x:c r="GT89" s="1299"/>
      <x:c r="GU89" s="1299"/>
      <x:c r="GV89" s="1299"/>
      <x:c r="GW89" s="1299"/>
      <x:c r="GX89" s="1299"/>
      <x:c r="GY89" s="1299"/>
      <x:c r="GZ89" s="1299"/>
      <x:c r="HA89" s="1299"/>
      <x:c r="HB89" s="1299"/>
      <x:c r="HC89" s="1299"/>
      <x:c r="HD89" s="1299"/>
      <x:c r="HE89" s="1299"/>
      <x:c r="HF89" s="1299"/>
      <x:c r="HG89" s="1299"/>
      <x:c r="HH89" s="1299"/>
      <x:c r="HI89" s="1299"/>
      <x:c r="HJ89" s="1299"/>
      <x:c r="HK89" s="1299"/>
      <x:c r="HL89" s="1299"/>
      <x:c r="HM89" s="1299"/>
      <x:c r="HN89" s="1299"/>
      <x:c r="HO89" s="1299"/>
      <x:c r="HP89" s="1299"/>
      <x:c r="HQ89" s="1299"/>
      <x:c r="HR89" s="1299"/>
      <x:c r="HS89" s="1299"/>
      <x:c r="HT89" s="1299"/>
      <x:c r="HU89" s="1299"/>
      <x:c r="HV89" s="1299"/>
      <x:c r="HW89" s="1299"/>
      <x:c r="HX89" s="1299"/>
      <x:c r="HY89" s="1299"/>
      <x:c r="HZ89" s="1299"/>
      <x:c r="IA89" s="1299"/>
      <x:c r="IB89" s="1299"/>
      <x:c r="IC89" s="1299"/>
      <x:c r="ID89" s="1299"/>
      <x:c r="IE89" s="1299"/>
      <x:c r="IF89" s="1299"/>
      <x:c r="IG89" s="1299"/>
      <x:c r="IH89" s="1299"/>
      <x:c r="II89" s="1299"/>
      <x:c r="IJ89" s="1299"/>
      <x:c r="IK89" s="1299"/>
      <x:c r="IL89" s="1299"/>
      <x:c r="IM89" s="1299"/>
      <x:c r="IN89" s="1299"/>
      <x:c r="IO89" s="1299"/>
      <x:c r="IP89" s="1299"/>
      <x:c r="IQ89" s="1299"/>
      <x:c r="IR89" s="1299"/>
      <x:c r="IS89" s="1299"/>
      <x:c r="IT89" s="1299"/>
      <x:c r="IU89" s="1299"/>
      <x:c r="IV89" s="1299"/>
    </x:row>
    <x:row r="90">
      <x:c r="A90" s="1304"/>
      <x:c r="B90" s="1304"/>
      <x:c r="C90" s="1304"/>
      <x:c r="D90" s="1304"/>
      <x:c r="E90" s="1304"/>
      <x:c r="F90" s="1304"/>
      <x:c r="G90" s="1304"/>
      <x:c r="H90" s="1304"/>
      <x:c r="I90" s="1304"/>
      <x:c r="J90" s="1299"/>
      <x:c r="K90" s="1299"/>
      <x:c r="L90" s="1299"/>
      <x:c r="M90" s="1299"/>
      <x:c r="N90" s="1299"/>
      <x:c r="O90" s="1299"/>
      <x:c r="P90" s="1299"/>
      <x:c r="Q90" s="1299"/>
      <x:c r="R90" s="1299"/>
      <x:c r="S90" s="1299"/>
      <x:c r="T90" s="1299"/>
      <x:c r="U90" s="1299"/>
      <x:c r="V90" s="1299"/>
      <x:c r="W90" s="1299"/>
      <x:c r="X90" s="1299"/>
      <x:c r="Y90" s="1299"/>
      <x:c r="Z90" s="1299"/>
      <x:c r="AA90" s="1299"/>
      <x:c r="AB90" s="1299"/>
      <x:c r="AC90" s="1299"/>
      <x:c r="AD90" s="1299"/>
      <x:c r="AE90" s="1299"/>
      <x:c r="AF90" s="1299"/>
      <x:c r="AG90" s="1299"/>
      <x:c r="AH90" s="1299"/>
      <x:c r="AI90" s="1299"/>
      <x:c r="AJ90" s="1299"/>
      <x:c r="AK90" s="1299"/>
      <x:c r="AL90" s="1299"/>
      <x:c r="AM90" s="1299"/>
      <x:c r="AN90" s="1299"/>
      <x:c r="AO90" s="1299"/>
      <x:c r="AP90" s="1299"/>
      <x:c r="AQ90" s="1299"/>
      <x:c r="AR90" s="1299"/>
      <x:c r="AS90" s="1299"/>
      <x:c r="AT90" s="1299"/>
      <x:c r="AU90" s="1299"/>
      <x:c r="AV90" s="1299"/>
      <x:c r="AW90" s="1299"/>
      <x:c r="AX90" s="1299"/>
      <x:c r="AY90" s="1299"/>
      <x:c r="AZ90" s="1299"/>
      <x:c r="BA90" s="1299"/>
      <x:c r="BB90" s="1299"/>
      <x:c r="BC90" s="1299"/>
      <x:c r="BD90" s="1299"/>
      <x:c r="BE90" s="1299"/>
      <x:c r="BF90" s="1299"/>
      <x:c r="BG90" s="1299"/>
      <x:c r="BH90" s="1299"/>
      <x:c r="BI90" s="1299"/>
      <x:c r="BJ90" s="1299"/>
      <x:c r="BK90" s="1299"/>
      <x:c r="BL90" s="1299"/>
      <x:c r="BM90" s="1299"/>
      <x:c r="BN90" s="1299"/>
      <x:c r="BO90" s="1299"/>
      <x:c r="BP90" s="1299"/>
      <x:c r="BQ90" s="1299"/>
      <x:c r="BR90" s="1299"/>
      <x:c r="BS90" s="1299"/>
      <x:c r="BT90" s="1299"/>
      <x:c r="BU90" s="1299"/>
      <x:c r="BV90" s="1299"/>
      <x:c r="BW90" s="1299"/>
      <x:c r="BX90" s="1299"/>
      <x:c r="BY90" s="1299"/>
      <x:c r="BZ90" s="1299"/>
      <x:c r="CA90" s="1299"/>
      <x:c r="CB90" s="1299"/>
      <x:c r="CC90" s="1299"/>
      <x:c r="CD90" s="1299"/>
      <x:c r="CE90" s="1299"/>
      <x:c r="CF90" s="1299"/>
      <x:c r="CG90" s="1299"/>
      <x:c r="CH90" s="1299"/>
      <x:c r="CI90" s="1299"/>
      <x:c r="CJ90" s="1299"/>
      <x:c r="CK90" s="1299"/>
      <x:c r="CL90" s="1299"/>
      <x:c r="CM90" s="1299"/>
      <x:c r="CN90" s="1299"/>
      <x:c r="CO90" s="1299"/>
      <x:c r="CP90" s="1299"/>
      <x:c r="CQ90" s="1299"/>
      <x:c r="CR90" s="1299"/>
      <x:c r="CS90" s="1299"/>
      <x:c r="CT90" s="1299"/>
      <x:c r="CU90" s="1299"/>
      <x:c r="CV90" s="1299"/>
      <x:c r="CW90" s="1299"/>
      <x:c r="CX90" s="1299"/>
      <x:c r="CY90" s="1299"/>
      <x:c r="CZ90" s="1299"/>
      <x:c r="DA90" s="1299"/>
      <x:c r="DB90" s="1299"/>
      <x:c r="DC90" s="1299"/>
      <x:c r="DD90" s="1299"/>
      <x:c r="DE90" s="1299"/>
      <x:c r="DF90" s="1299"/>
      <x:c r="DG90" s="1299"/>
      <x:c r="DH90" s="1299"/>
      <x:c r="DI90" s="1299"/>
      <x:c r="DJ90" s="1299"/>
      <x:c r="DK90" s="1299"/>
      <x:c r="DL90" s="1299"/>
      <x:c r="DM90" s="1299"/>
      <x:c r="DN90" s="1299"/>
      <x:c r="DO90" s="1299"/>
      <x:c r="DP90" s="1299"/>
      <x:c r="DQ90" s="1299"/>
      <x:c r="DR90" s="1299"/>
      <x:c r="DS90" s="1299"/>
      <x:c r="DT90" s="1299"/>
      <x:c r="DU90" s="1299"/>
      <x:c r="DV90" s="1299"/>
      <x:c r="DW90" s="1299"/>
      <x:c r="DX90" s="1299"/>
      <x:c r="DY90" s="1299"/>
      <x:c r="DZ90" s="1299"/>
      <x:c r="EA90" s="1299"/>
      <x:c r="EB90" s="1299"/>
      <x:c r="EC90" s="1299"/>
      <x:c r="ED90" s="1299"/>
      <x:c r="EE90" s="1299"/>
      <x:c r="EF90" s="1299"/>
      <x:c r="EG90" s="1299"/>
      <x:c r="EH90" s="1299"/>
      <x:c r="EI90" s="1299"/>
      <x:c r="EJ90" s="1299"/>
      <x:c r="EK90" s="1299"/>
      <x:c r="EL90" s="1299"/>
      <x:c r="EM90" s="1299"/>
      <x:c r="EN90" s="1299"/>
      <x:c r="EO90" s="1299"/>
      <x:c r="EP90" s="1299"/>
      <x:c r="EQ90" s="1299"/>
      <x:c r="ER90" s="1299"/>
      <x:c r="ES90" s="1299"/>
      <x:c r="ET90" s="1299"/>
      <x:c r="EU90" s="1299"/>
      <x:c r="EV90" s="1299"/>
      <x:c r="EW90" s="1299"/>
      <x:c r="EX90" s="1299"/>
      <x:c r="EY90" s="1299"/>
      <x:c r="EZ90" s="1299"/>
      <x:c r="FA90" s="1299"/>
      <x:c r="FB90" s="1299"/>
      <x:c r="FC90" s="1299"/>
      <x:c r="FD90" s="1299"/>
      <x:c r="FE90" s="1299"/>
      <x:c r="FF90" s="1299"/>
      <x:c r="FG90" s="1299"/>
      <x:c r="FH90" s="1299"/>
      <x:c r="FI90" s="1299"/>
      <x:c r="FJ90" s="1299"/>
      <x:c r="FK90" s="1299"/>
      <x:c r="FL90" s="1299"/>
      <x:c r="FM90" s="1299"/>
      <x:c r="FN90" s="1299"/>
      <x:c r="FO90" s="1299"/>
      <x:c r="FP90" s="1299"/>
      <x:c r="FQ90" s="1299"/>
      <x:c r="FR90" s="1299"/>
      <x:c r="FS90" s="1299"/>
      <x:c r="FT90" s="1299"/>
      <x:c r="FU90" s="1299"/>
      <x:c r="FV90" s="1299"/>
      <x:c r="FW90" s="1299"/>
      <x:c r="FX90" s="1299"/>
      <x:c r="FY90" s="1299"/>
      <x:c r="FZ90" s="1299"/>
      <x:c r="GA90" s="1299"/>
      <x:c r="GB90" s="1299"/>
      <x:c r="GC90" s="1299"/>
      <x:c r="GD90" s="1299"/>
      <x:c r="GE90" s="1299"/>
      <x:c r="GF90" s="1299"/>
      <x:c r="GG90" s="1299"/>
      <x:c r="GH90" s="1299"/>
      <x:c r="GI90" s="1299"/>
      <x:c r="GJ90" s="1299"/>
      <x:c r="GK90" s="1299"/>
      <x:c r="GL90" s="1299"/>
      <x:c r="GM90" s="1299"/>
      <x:c r="GN90" s="1299"/>
      <x:c r="GO90" s="1299"/>
      <x:c r="GP90" s="1299"/>
      <x:c r="GQ90" s="1299"/>
      <x:c r="GR90" s="1299"/>
      <x:c r="GS90" s="1299"/>
      <x:c r="GT90" s="1299"/>
      <x:c r="GU90" s="1299"/>
      <x:c r="GV90" s="1299"/>
      <x:c r="GW90" s="1299"/>
      <x:c r="GX90" s="1299"/>
      <x:c r="GY90" s="1299"/>
      <x:c r="GZ90" s="1299"/>
      <x:c r="HA90" s="1299"/>
      <x:c r="HB90" s="1299"/>
      <x:c r="HC90" s="1299"/>
      <x:c r="HD90" s="1299"/>
      <x:c r="HE90" s="1299"/>
      <x:c r="HF90" s="1299"/>
      <x:c r="HG90" s="1299"/>
      <x:c r="HH90" s="1299"/>
      <x:c r="HI90" s="1299"/>
      <x:c r="HJ90" s="1299"/>
      <x:c r="HK90" s="1299"/>
      <x:c r="HL90" s="1299"/>
      <x:c r="HM90" s="1299"/>
      <x:c r="HN90" s="1299"/>
      <x:c r="HO90" s="1299"/>
      <x:c r="HP90" s="1299"/>
      <x:c r="HQ90" s="1299"/>
      <x:c r="HR90" s="1299"/>
      <x:c r="HS90" s="1299"/>
      <x:c r="HT90" s="1299"/>
      <x:c r="HU90" s="1299"/>
      <x:c r="HV90" s="1299"/>
      <x:c r="HW90" s="1299"/>
      <x:c r="HX90" s="1299"/>
      <x:c r="HY90" s="1299"/>
      <x:c r="HZ90" s="1299"/>
      <x:c r="IA90" s="1299"/>
      <x:c r="IB90" s="1299"/>
      <x:c r="IC90" s="1299"/>
      <x:c r="ID90" s="1299"/>
      <x:c r="IE90" s="1299"/>
      <x:c r="IF90" s="1299"/>
      <x:c r="IG90" s="1299"/>
      <x:c r="IH90" s="1299"/>
      <x:c r="II90" s="1299"/>
      <x:c r="IJ90" s="1299"/>
      <x:c r="IK90" s="1299"/>
      <x:c r="IL90" s="1299"/>
      <x:c r="IM90" s="1299"/>
      <x:c r="IN90" s="1299"/>
      <x:c r="IO90" s="1299"/>
      <x:c r="IP90" s="1299"/>
      <x:c r="IQ90" s="1299"/>
      <x:c r="IR90" s="1299"/>
      <x:c r="IS90" s="1299"/>
      <x:c r="IT90" s="1299"/>
      <x:c r="IU90" s="1299"/>
      <x:c r="IV90" s="1299"/>
    </x:row>
    <x:row r="91">
      <x:c r="A91" s="1304"/>
      <x:c r="B91" s="1304"/>
      <x:c r="C91" s="1304"/>
      <x:c r="D91" s="1304"/>
      <x:c r="E91" s="1304"/>
      <x:c r="F91" s="1304"/>
      <x:c r="G91" s="1304"/>
      <x:c r="H91" s="1304"/>
      <x:c r="I91" s="1304"/>
      <x:c r="J91" s="1299"/>
      <x:c r="K91" s="1299"/>
      <x:c r="L91" s="1299"/>
      <x:c r="M91" s="1299"/>
      <x:c r="N91" s="1299"/>
      <x:c r="O91" s="1299"/>
      <x:c r="P91" s="1299"/>
      <x:c r="Q91" s="1299"/>
      <x:c r="R91" s="1299"/>
      <x:c r="S91" s="1299"/>
      <x:c r="T91" s="1299"/>
      <x:c r="U91" s="1299"/>
      <x:c r="V91" s="1299"/>
      <x:c r="W91" s="1299"/>
      <x:c r="X91" s="1299"/>
      <x:c r="Y91" s="1299"/>
      <x:c r="Z91" s="1299"/>
      <x:c r="AA91" s="1299"/>
      <x:c r="AB91" s="1299"/>
      <x:c r="AC91" s="1299"/>
      <x:c r="AD91" s="1299"/>
      <x:c r="AE91" s="1299"/>
      <x:c r="AF91" s="1299"/>
      <x:c r="AG91" s="1299"/>
      <x:c r="AH91" s="1299"/>
      <x:c r="AI91" s="1299"/>
      <x:c r="AJ91" s="1299"/>
      <x:c r="AK91" s="1299"/>
      <x:c r="AL91" s="1299"/>
      <x:c r="AM91" s="1299"/>
      <x:c r="AN91" s="1299"/>
      <x:c r="AO91" s="1299"/>
      <x:c r="AP91" s="1299"/>
      <x:c r="AQ91" s="1299"/>
      <x:c r="AR91" s="1299"/>
      <x:c r="AS91" s="1299"/>
      <x:c r="AT91" s="1299"/>
      <x:c r="AU91" s="1299"/>
      <x:c r="AV91" s="1299"/>
      <x:c r="AW91" s="1299"/>
      <x:c r="AX91" s="1299"/>
      <x:c r="AY91" s="1299"/>
      <x:c r="AZ91" s="1299"/>
      <x:c r="BA91" s="1299"/>
      <x:c r="BB91" s="1299"/>
      <x:c r="BC91" s="1299"/>
      <x:c r="BD91" s="1299"/>
      <x:c r="BE91" s="1299"/>
      <x:c r="BF91" s="1299"/>
      <x:c r="BG91" s="1299"/>
      <x:c r="BH91" s="1299"/>
      <x:c r="BI91" s="1299"/>
      <x:c r="BJ91" s="1299"/>
      <x:c r="BK91" s="1299"/>
      <x:c r="BL91" s="1299"/>
      <x:c r="BM91" s="1299"/>
      <x:c r="BN91" s="1299"/>
      <x:c r="BO91" s="1299"/>
      <x:c r="BP91" s="1299"/>
      <x:c r="BQ91" s="1299"/>
      <x:c r="BR91" s="1299"/>
      <x:c r="BS91" s="1299"/>
      <x:c r="BT91" s="1299"/>
      <x:c r="BU91" s="1299"/>
      <x:c r="BV91" s="1299"/>
      <x:c r="BW91" s="1299"/>
      <x:c r="BX91" s="1299"/>
      <x:c r="BY91" s="1299"/>
      <x:c r="BZ91" s="1299"/>
      <x:c r="CA91" s="1299"/>
      <x:c r="CB91" s="1299"/>
      <x:c r="CC91" s="1299"/>
      <x:c r="CD91" s="1299"/>
      <x:c r="CE91" s="1299"/>
      <x:c r="CF91" s="1299"/>
      <x:c r="CG91" s="1299"/>
      <x:c r="CH91" s="1299"/>
      <x:c r="CI91" s="1299"/>
      <x:c r="CJ91" s="1299"/>
      <x:c r="CK91" s="1299"/>
      <x:c r="CL91" s="1299"/>
      <x:c r="CM91" s="1299"/>
      <x:c r="CN91" s="1299"/>
      <x:c r="CO91" s="1299"/>
      <x:c r="CP91" s="1299"/>
      <x:c r="CQ91" s="1299"/>
      <x:c r="CR91" s="1299"/>
      <x:c r="CS91" s="1299"/>
      <x:c r="CT91" s="1299"/>
      <x:c r="CU91" s="1299"/>
      <x:c r="CV91" s="1299"/>
      <x:c r="CW91" s="1299"/>
      <x:c r="CX91" s="1299"/>
      <x:c r="CY91" s="1299"/>
      <x:c r="CZ91" s="1299"/>
      <x:c r="DA91" s="1299"/>
      <x:c r="DB91" s="1299"/>
      <x:c r="DC91" s="1299"/>
      <x:c r="DD91" s="1299"/>
      <x:c r="DE91" s="1299"/>
      <x:c r="DF91" s="1299"/>
      <x:c r="DG91" s="1299"/>
      <x:c r="DH91" s="1299"/>
      <x:c r="DI91" s="1299"/>
      <x:c r="DJ91" s="1299"/>
      <x:c r="DK91" s="1299"/>
      <x:c r="DL91" s="1299"/>
      <x:c r="DM91" s="1299"/>
      <x:c r="DN91" s="1299"/>
      <x:c r="DO91" s="1299"/>
      <x:c r="DP91" s="1299"/>
      <x:c r="DQ91" s="1299"/>
      <x:c r="DR91" s="1299"/>
      <x:c r="DS91" s="1299"/>
      <x:c r="DT91" s="1299"/>
      <x:c r="DU91" s="1299"/>
      <x:c r="DV91" s="1299"/>
      <x:c r="DW91" s="1299"/>
      <x:c r="DX91" s="1299"/>
      <x:c r="DY91" s="1299"/>
      <x:c r="DZ91" s="1299"/>
      <x:c r="EA91" s="1299"/>
      <x:c r="EB91" s="1299"/>
      <x:c r="EC91" s="1299"/>
      <x:c r="ED91" s="1299"/>
      <x:c r="EE91" s="1299"/>
      <x:c r="EF91" s="1299"/>
      <x:c r="EG91" s="1299"/>
      <x:c r="EH91" s="1299"/>
      <x:c r="EI91" s="1299"/>
      <x:c r="EJ91" s="1299"/>
      <x:c r="EK91" s="1299"/>
      <x:c r="EL91" s="1299"/>
      <x:c r="EM91" s="1299"/>
      <x:c r="EN91" s="1299"/>
      <x:c r="EO91" s="1299"/>
      <x:c r="EP91" s="1299"/>
      <x:c r="EQ91" s="1299"/>
      <x:c r="ER91" s="1299"/>
      <x:c r="ES91" s="1299"/>
      <x:c r="ET91" s="1299"/>
      <x:c r="EU91" s="1299"/>
      <x:c r="EV91" s="1299"/>
      <x:c r="EW91" s="1299"/>
      <x:c r="EX91" s="1299"/>
      <x:c r="EY91" s="1299"/>
      <x:c r="EZ91" s="1299"/>
      <x:c r="FA91" s="1299"/>
      <x:c r="FB91" s="1299"/>
      <x:c r="FC91" s="1299"/>
      <x:c r="FD91" s="1299"/>
      <x:c r="FE91" s="1299"/>
      <x:c r="FF91" s="1299"/>
      <x:c r="FG91" s="1299"/>
      <x:c r="FH91" s="1299"/>
      <x:c r="FI91" s="1299"/>
      <x:c r="FJ91" s="1299"/>
      <x:c r="FK91" s="1299"/>
      <x:c r="FL91" s="1299"/>
      <x:c r="FM91" s="1299"/>
      <x:c r="FN91" s="1299"/>
      <x:c r="FO91" s="1299"/>
      <x:c r="FP91" s="1299"/>
      <x:c r="FQ91" s="1299"/>
      <x:c r="FR91" s="1299"/>
      <x:c r="FS91" s="1299"/>
      <x:c r="FT91" s="1299"/>
      <x:c r="FU91" s="1299"/>
      <x:c r="FV91" s="1299"/>
      <x:c r="FW91" s="1299"/>
      <x:c r="FX91" s="1299"/>
      <x:c r="FY91" s="1299"/>
      <x:c r="FZ91" s="1299"/>
      <x:c r="GA91" s="1299"/>
      <x:c r="GB91" s="1299"/>
      <x:c r="GC91" s="1299"/>
      <x:c r="GD91" s="1299"/>
      <x:c r="GE91" s="1299"/>
      <x:c r="GF91" s="1299"/>
      <x:c r="GG91" s="1299"/>
      <x:c r="GH91" s="1299"/>
      <x:c r="GI91" s="1299"/>
      <x:c r="GJ91" s="1299"/>
      <x:c r="GK91" s="1299"/>
      <x:c r="GL91" s="1299"/>
      <x:c r="GM91" s="1299"/>
      <x:c r="GN91" s="1299"/>
      <x:c r="GO91" s="1299"/>
      <x:c r="GP91" s="1299"/>
      <x:c r="GQ91" s="1299"/>
      <x:c r="GR91" s="1299"/>
      <x:c r="GS91" s="1299"/>
      <x:c r="GT91" s="1299"/>
      <x:c r="GU91" s="1299"/>
      <x:c r="GV91" s="1299"/>
      <x:c r="GW91" s="1299"/>
      <x:c r="GX91" s="1299"/>
      <x:c r="GY91" s="1299"/>
      <x:c r="GZ91" s="1299"/>
      <x:c r="HA91" s="1299"/>
      <x:c r="HB91" s="1299"/>
      <x:c r="HC91" s="1299"/>
      <x:c r="HD91" s="1299"/>
      <x:c r="HE91" s="1299"/>
      <x:c r="HF91" s="1299"/>
      <x:c r="HG91" s="1299"/>
      <x:c r="HH91" s="1299"/>
      <x:c r="HI91" s="1299"/>
      <x:c r="HJ91" s="1299"/>
      <x:c r="HK91" s="1299"/>
      <x:c r="HL91" s="1299"/>
      <x:c r="HM91" s="1299"/>
      <x:c r="HN91" s="1299"/>
      <x:c r="HO91" s="1299"/>
      <x:c r="HP91" s="1299"/>
      <x:c r="HQ91" s="1299"/>
      <x:c r="HR91" s="1299"/>
      <x:c r="HS91" s="1299"/>
      <x:c r="HT91" s="1299"/>
      <x:c r="HU91" s="1299"/>
      <x:c r="HV91" s="1299"/>
      <x:c r="HW91" s="1299"/>
      <x:c r="HX91" s="1299"/>
      <x:c r="HY91" s="1299"/>
      <x:c r="HZ91" s="1299"/>
      <x:c r="IA91" s="1299"/>
      <x:c r="IB91" s="1299"/>
      <x:c r="IC91" s="1299"/>
      <x:c r="ID91" s="1299"/>
      <x:c r="IE91" s="1299"/>
      <x:c r="IF91" s="1299"/>
      <x:c r="IG91" s="1299"/>
      <x:c r="IH91" s="1299"/>
      <x:c r="II91" s="1299"/>
      <x:c r="IJ91" s="1299"/>
      <x:c r="IK91" s="1299"/>
      <x:c r="IL91" s="1299"/>
      <x:c r="IM91" s="1299"/>
      <x:c r="IN91" s="1299"/>
      <x:c r="IO91" s="1299"/>
      <x:c r="IP91" s="1299"/>
      <x:c r="IQ91" s="1299"/>
      <x:c r="IR91" s="1299"/>
      <x:c r="IS91" s="1299"/>
      <x:c r="IT91" s="1299"/>
      <x:c r="IU91" s="1299"/>
      <x:c r="IV91" s="1299"/>
    </x:row>
    <x:row r="92">
      <x:c r="A92" s="1304"/>
      <x:c r="B92" s="1304"/>
      <x:c r="C92" s="1304"/>
      <x:c r="D92" s="1304"/>
      <x:c r="E92" s="1304"/>
      <x:c r="F92" s="1304"/>
      <x:c r="G92" s="1304"/>
      <x:c r="H92" s="1304"/>
      <x:c r="I92" s="1304"/>
      <x:c r="J92" s="1299"/>
      <x:c r="K92" s="1299"/>
      <x:c r="L92" s="1299"/>
      <x:c r="M92" s="1299"/>
      <x:c r="N92" s="1299"/>
      <x:c r="O92" s="1299"/>
      <x:c r="P92" s="1299"/>
      <x:c r="Q92" s="1299"/>
      <x:c r="R92" s="1299"/>
      <x:c r="S92" s="1299"/>
      <x:c r="T92" s="1299"/>
      <x:c r="U92" s="1299"/>
      <x:c r="V92" s="1299"/>
      <x:c r="W92" s="1299"/>
      <x:c r="X92" s="1299"/>
      <x:c r="Y92" s="1299"/>
      <x:c r="Z92" s="1299"/>
      <x:c r="AA92" s="1299"/>
      <x:c r="AB92" s="1299"/>
      <x:c r="AC92" s="1299"/>
      <x:c r="AD92" s="1299"/>
      <x:c r="AE92" s="1299"/>
      <x:c r="AF92" s="1299"/>
      <x:c r="AG92" s="1299"/>
      <x:c r="AH92" s="1299"/>
      <x:c r="AI92" s="1299"/>
      <x:c r="AJ92" s="1299"/>
      <x:c r="AK92" s="1299"/>
      <x:c r="AL92" s="1299"/>
      <x:c r="AM92" s="1299"/>
      <x:c r="AN92" s="1299"/>
      <x:c r="AO92" s="1299"/>
      <x:c r="AP92" s="1299"/>
      <x:c r="AQ92" s="1299"/>
      <x:c r="AR92" s="1299"/>
      <x:c r="AS92" s="1299"/>
      <x:c r="AT92" s="1299"/>
      <x:c r="AU92" s="1299"/>
      <x:c r="AV92" s="1299"/>
      <x:c r="AW92" s="1299"/>
      <x:c r="AX92" s="1299"/>
      <x:c r="AY92" s="1299"/>
      <x:c r="AZ92" s="1299"/>
      <x:c r="BA92" s="1299"/>
      <x:c r="BB92" s="1299"/>
      <x:c r="BC92" s="1299"/>
      <x:c r="BD92" s="1299"/>
      <x:c r="BE92" s="1299"/>
      <x:c r="BF92" s="1299"/>
      <x:c r="BG92" s="1299"/>
      <x:c r="BH92" s="1299"/>
      <x:c r="BI92" s="1299"/>
      <x:c r="BJ92" s="1299"/>
      <x:c r="BK92" s="1299"/>
      <x:c r="BL92" s="1299"/>
      <x:c r="BM92" s="1299"/>
      <x:c r="BN92" s="1299"/>
      <x:c r="BO92" s="1299"/>
      <x:c r="BP92" s="1299"/>
      <x:c r="BQ92" s="1299"/>
      <x:c r="BR92" s="1299"/>
      <x:c r="BS92" s="1299"/>
      <x:c r="BT92" s="1299"/>
      <x:c r="BU92" s="1299"/>
      <x:c r="BV92" s="1299"/>
      <x:c r="BW92" s="1299"/>
      <x:c r="BX92" s="1299"/>
      <x:c r="BY92" s="1299"/>
      <x:c r="BZ92" s="1299"/>
      <x:c r="CA92" s="1299"/>
      <x:c r="CB92" s="1299"/>
      <x:c r="CC92" s="1299"/>
      <x:c r="CD92" s="1299"/>
      <x:c r="CE92" s="1299"/>
      <x:c r="CF92" s="1299"/>
      <x:c r="CG92" s="1299"/>
      <x:c r="CH92" s="1299"/>
      <x:c r="CI92" s="1299"/>
      <x:c r="CJ92" s="1299"/>
      <x:c r="CK92" s="1299"/>
      <x:c r="CL92" s="1299"/>
      <x:c r="CM92" s="1299"/>
      <x:c r="CN92" s="1299"/>
      <x:c r="CO92" s="1299"/>
      <x:c r="CP92" s="1299"/>
      <x:c r="CQ92" s="1299"/>
      <x:c r="CR92" s="1299"/>
      <x:c r="CS92" s="1299"/>
      <x:c r="CT92" s="1299"/>
      <x:c r="CU92" s="1299"/>
      <x:c r="CV92" s="1299"/>
      <x:c r="CW92" s="1299"/>
      <x:c r="CX92" s="1299"/>
      <x:c r="CY92" s="1299"/>
      <x:c r="CZ92" s="1299"/>
      <x:c r="DA92" s="1299"/>
      <x:c r="DB92" s="1299"/>
      <x:c r="DC92" s="1299"/>
      <x:c r="DD92" s="1299"/>
      <x:c r="DE92" s="1299"/>
      <x:c r="DF92" s="1299"/>
      <x:c r="DG92" s="1299"/>
      <x:c r="DH92" s="1299"/>
      <x:c r="DI92" s="1299"/>
      <x:c r="DJ92" s="1299"/>
      <x:c r="DK92" s="1299"/>
      <x:c r="DL92" s="1299"/>
      <x:c r="DM92" s="1299"/>
      <x:c r="DN92" s="1299"/>
      <x:c r="DO92" s="1299"/>
      <x:c r="DP92" s="1299"/>
      <x:c r="DQ92" s="1299"/>
      <x:c r="DR92" s="1299"/>
      <x:c r="DS92" s="1299"/>
      <x:c r="DT92" s="1299"/>
      <x:c r="DU92" s="1299"/>
      <x:c r="DV92" s="1299"/>
      <x:c r="DW92" s="1299"/>
      <x:c r="DX92" s="1299"/>
      <x:c r="DY92" s="1299"/>
      <x:c r="DZ92" s="1299"/>
      <x:c r="EA92" s="1299"/>
      <x:c r="EB92" s="1299"/>
      <x:c r="EC92" s="1299"/>
      <x:c r="ED92" s="1299"/>
      <x:c r="EE92" s="1299"/>
      <x:c r="EF92" s="1299"/>
      <x:c r="EG92" s="1299"/>
      <x:c r="EH92" s="1299"/>
      <x:c r="EI92" s="1299"/>
      <x:c r="EJ92" s="1299"/>
      <x:c r="EK92" s="1299"/>
      <x:c r="EL92" s="1299"/>
      <x:c r="EM92" s="1299"/>
      <x:c r="EN92" s="1299"/>
      <x:c r="EO92" s="1299"/>
      <x:c r="EP92" s="1299"/>
      <x:c r="EQ92" s="1299"/>
      <x:c r="ER92" s="1299"/>
      <x:c r="ES92" s="1299"/>
      <x:c r="ET92" s="1299"/>
      <x:c r="EU92" s="1299"/>
      <x:c r="EV92" s="1299"/>
      <x:c r="EW92" s="1299"/>
      <x:c r="EX92" s="1299"/>
      <x:c r="EY92" s="1299"/>
      <x:c r="EZ92" s="1299"/>
      <x:c r="FA92" s="1299"/>
      <x:c r="FB92" s="1299"/>
      <x:c r="FC92" s="1299"/>
      <x:c r="FD92" s="1299"/>
      <x:c r="FE92" s="1299"/>
      <x:c r="FF92" s="1299"/>
      <x:c r="FG92" s="1299"/>
      <x:c r="FH92" s="1299"/>
      <x:c r="FI92" s="1299"/>
      <x:c r="FJ92" s="1299"/>
      <x:c r="FK92" s="1299"/>
      <x:c r="FL92" s="1299"/>
      <x:c r="FM92" s="1299"/>
      <x:c r="FN92" s="1299"/>
      <x:c r="FO92" s="1299"/>
      <x:c r="FP92" s="1299"/>
      <x:c r="FQ92" s="1299"/>
      <x:c r="FR92" s="1299"/>
      <x:c r="FS92" s="1299"/>
      <x:c r="FT92" s="1299"/>
      <x:c r="FU92" s="1299"/>
      <x:c r="FV92" s="1299"/>
      <x:c r="FW92" s="1299"/>
      <x:c r="FX92" s="1299"/>
      <x:c r="FY92" s="1299"/>
      <x:c r="FZ92" s="1299"/>
      <x:c r="GA92" s="1299"/>
      <x:c r="GB92" s="1299"/>
      <x:c r="GC92" s="1299"/>
      <x:c r="GD92" s="1299"/>
      <x:c r="GE92" s="1299"/>
      <x:c r="GF92" s="1299"/>
      <x:c r="GG92" s="1299"/>
      <x:c r="GH92" s="1299"/>
      <x:c r="GI92" s="1299"/>
      <x:c r="GJ92" s="1299"/>
      <x:c r="GK92" s="1299"/>
      <x:c r="GL92" s="1299"/>
      <x:c r="GM92" s="1299"/>
      <x:c r="GN92" s="1299"/>
      <x:c r="GO92" s="1299"/>
      <x:c r="GP92" s="1299"/>
      <x:c r="GQ92" s="1299"/>
      <x:c r="GR92" s="1299"/>
      <x:c r="GS92" s="1299"/>
      <x:c r="GT92" s="1299"/>
      <x:c r="GU92" s="1299"/>
      <x:c r="GV92" s="1299"/>
      <x:c r="GW92" s="1299"/>
      <x:c r="GX92" s="1299"/>
      <x:c r="GY92" s="1299"/>
      <x:c r="GZ92" s="1299"/>
      <x:c r="HA92" s="1299"/>
      <x:c r="HB92" s="1299"/>
      <x:c r="HC92" s="1299"/>
      <x:c r="HD92" s="1299"/>
      <x:c r="HE92" s="1299"/>
      <x:c r="HF92" s="1299"/>
      <x:c r="HG92" s="1299"/>
      <x:c r="HH92" s="1299"/>
      <x:c r="HI92" s="1299"/>
      <x:c r="HJ92" s="1299"/>
      <x:c r="HK92" s="1299"/>
      <x:c r="HL92" s="1299"/>
      <x:c r="HM92" s="1299"/>
      <x:c r="HN92" s="1299"/>
      <x:c r="HO92" s="1299"/>
      <x:c r="HP92" s="1299"/>
      <x:c r="HQ92" s="1299"/>
      <x:c r="HR92" s="1299"/>
      <x:c r="HS92" s="1299"/>
      <x:c r="HT92" s="1299"/>
      <x:c r="HU92" s="1299"/>
      <x:c r="HV92" s="1299"/>
      <x:c r="HW92" s="1299"/>
      <x:c r="HX92" s="1299"/>
      <x:c r="HY92" s="1299"/>
      <x:c r="HZ92" s="1299"/>
      <x:c r="IA92" s="1299"/>
      <x:c r="IB92" s="1299"/>
      <x:c r="IC92" s="1299"/>
      <x:c r="ID92" s="1299"/>
      <x:c r="IE92" s="1299"/>
      <x:c r="IF92" s="1299"/>
      <x:c r="IG92" s="1299"/>
      <x:c r="IH92" s="1299"/>
      <x:c r="II92" s="1299"/>
      <x:c r="IJ92" s="1299"/>
      <x:c r="IK92" s="1299"/>
      <x:c r="IL92" s="1299"/>
      <x:c r="IM92" s="1299"/>
      <x:c r="IN92" s="1299"/>
      <x:c r="IO92" s="1299"/>
      <x:c r="IP92" s="1299"/>
      <x:c r="IQ92" s="1299"/>
      <x:c r="IR92" s="1299"/>
      <x:c r="IS92" s="1299"/>
      <x:c r="IT92" s="1299"/>
      <x:c r="IU92" s="1299"/>
      <x:c r="IV92" s="1299"/>
    </x:row>
    <x:row r="93">
      <x:c r="A93" s="1304"/>
      <x:c r="B93" s="1304"/>
      <x:c r="C93" s="1304"/>
      <x:c r="D93" s="1304"/>
      <x:c r="E93" s="1304"/>
      <x:c r="F93" s="1304"/>
      <x:c r="G93" s="1304"/>
      <x:c r="H93" s="1304"/>
      <x:c r="I93" s="1304"/>
      <x:c r="J93" s="1299"/>
      <x:c r="K93" s="1299"/>
      <x:c r="L93" s="1299"/>
      <x:c r="M93" s="1299"/>
      <x:c r="N93" s="1299"/>
      <x:c r="O93" s="1299"/>
      <x:c r="P93" s="1299"/>
      <x:c r="Q93" s="1299"/>
      <x:c r="R93" s="1299"/>
      <x:c r="S93" s="1299"/>
      <x:c r="T93" s="1299"/>
      <x:c r="U93" s="1299"/>
      <x:c r="V93" s="1299"/>
      <x:c r="W93" s="1299"/>
      <x:c r="X93" s="1299"/>
      <x:c r="Y93" s="1299"/>
      <x:c r="Z93" s="1299"/>
      <x:c r="AA93" s="1299"/>
      <x:c r="AB93" s="1299"/>
      <x:c r="AC93" s="1299"/>
      <x:c r="AD93" s="1299"/>
      <x:c r="AE93" s="1299"/>
      <x:c r="AF93" s="1299"/>
      <x:c r="AG93" s="1299"/>
      <x:c r="AH93" s="1299"/>
      <x:c r="AI93" s="1299"/>
      <x:c r="AJ93" s="1299"/>
      <x:c r="AK93" s="1299"/>
      <x:c r="AL93" s="1299"/>
      <x:c r="AM93" s="1299"/>
      <x:c r="AN93" s="1299"/>
      <x:c r="AO93" s="1299"/>
      <x:c r="AP93" s="1299"/>
      <x:c r="AQ93" s="1299"/>
      <x:c r="AR93" s="1299"/>
      <x:c r="AS93" s="1299"/>
      <x:c r="AT93" s="1299"/>
      <x:c r="AU93" s="1299"/>
      <x:c r="AV93" s="1299"/>
      <x:c r="AW93" s="1299"/>
      <x:c r="AX93" s="1299"/>
      <x:c r="AY93" s="1299"/>
      <x:c r="AZ93" s="1299"/>
      <x:c r="BA93" s="1299"/>
      <x:c r="BB93" s="1299"/>
      <x:c r="BC93" s="1299"/>
      <x:c r="BD93" s="1299"/>
      <x:c r="BE93" s="1299"/>
      <x:c r="BF93" s="1299"/>
      <x:c r="BG93" s="1299"/>
      <x:c r="BH93" s="1299"/>
      <x:c r="BI93" s="1299"/>
      <x:c r="BJ93" s="1299"/>
      <x:c r="BK93" s="1299"/>
      <x:c r="BL93" s="1299"/>
      <x:c r="BM93" s="1299"/>
      <x:c r="BN93" s="1299"/>
      <x:c r="BO93" s="1299"/>
      <x:c r="BP93" s="1299"/>
      <x:c r="BQ93" s="1299"/>
      <x:c r="BR93" s="1299"/>
      <x:c r="BS93" s="1299"/>
      <x:c r="BT93" s="1299"/>
      <x:c r="BU93" s="1299"/>
      <x:c r="BV93" s="1299"/>
      <x:c r="BW93" s="1299"/>
      <x:c r="BX93" s="1299"/>
      <x:c r="BY93" s="1299"/>
      <x:c r="BZ93" s="1299"/>
      <x:c r="CA93" s="1299"/>
      <x:c r="CB93" s="1299"/>
      <x:c r="CC93" s="1299"/>
      <x:c r="CD93" s="1299"/>
      <x:c r="CE93" s="1299"/>
      <x:c r="CF93" s="1299"/>
      <x:c r="CG93" s="1299"/>
      <x:c r="CH93" s="1299"/>
      <x:c r="CI93" s="1299"/>
      <x:c r="CJ93" s="1299"/>
      <x:c r="CK93" s="1299"/>
      <x:c r="CL93" s="1299"/>
      <x:c r="CM93" s="1299"/>
      <x:c r="CN93" s="1299"/>
      <x:c r="CO93" s="1299"/>
      <x:c r="CP93" s="1299"/>
      <x:c r="CQ93" s="1299"/>
      <x:c r="CR93" s="1299"/>
      <x:c r="CS93" s="1299"/>
      <x:c r="CT93" s="1299"/>
      <x:c r="CU93" s="1299"/>
      <x:c r="CV93" s="1299"/>
      <x:c r="CW93" s="1299"/>
      <x:c r="CX93" s="1299"/>
      <x:c r="CY93" s="1299"/>
      <x:c r="CZ93" s="1299"/>
      <x:c r="DA93" s="1299"/>
      <x:c r="DB93" s="1299"/>
      <x:c r="DC93" s="1299"/>
      <x:c r="DD93" s="1299"/>
      <x:c r="DE93" s="1299"/>
      <x:c r="DF93" s="1299"/>
      <x:c r="DG93" s="1299"/>
      <x:c r="DH93" s="1299"/>
      <x:c r="DI93" s="1299"/>
      <x:c r="DJ93" s="1299"/>
      <x:c r="DK93" s="1299"/>
      <x:c r="DL93" s="1299"/>
      <x:c r="DM93" s="1299"/>
      <x:c r="DN93" s="1299"/>
      <x:c r="DO93" s="1299"/>
      <x:c r="DP93" s="1299"/>
      <x:c r="DQ93" s="1299"/>
      <x:c r="DR93" s="1299"/>
      <x:c r="DS93" s="1299"/>
      <x:c r="DT93" s="1299"/>
      <x:c r="DU93" s="1299"/>
      <x:c r="DV93" s="1299"/>
      <x:c r="DW93" s="1299"/>
      <x:c r="DX93" s="1299"/>
      <x:c r="DY93" s="1299"/>
      <x:c r="DZ93" s="1299"/>
      <x:c r="EA93" s="1299"/>
      <x:c r="EB93" s="1299"/>
      <x:c r="EC93" s="1299"/>
      <x:c r="ED93" s="1299"/>
      <x:c r="EE93" s="1299"/>
      <x:c r="EF93" s="1299"/>
      <x:c r="EG93" s="1299"/>
      <x:c r="EH93" s="1299"/>
      <x:c r="EI93" s="1299"/>
      <x:c r="EJ93" s="1299"/>
      <x:c r="EK93" s="1299"/>
      <x:c r="EL93" s="1299"/>
      <x:c r="EM93" s="1299"/>
      <x:c r="EN93" s="1299"/>
      <x:c r="EO93" s="1299"/>
      <x:c r="EP93" s="1299"/>
      <x:c r="EQ93" s="1299"/>
      <x:c r="ER93" s="1299"/>
      <x:c r="ES93" s="1299"/>
      <x:c r="ET93" s="1299"/>
      <x:c r="EU93" s="1299"/>
      <x:c r="EV93" s="1299"/>
      <x:c r="EW93" s="1299"/>
      <x:c r="EX93" s="1299"/>
      <x:c r="EY93" s="1299"/>
      <x:c r="EZ93" s="1299"/>
      <x:c r="FA93" s="1299"/>
      <x:c r="FB93" s="1299"/>
      <x:c r="FC93" s="1299"/>
      <x:c r="FD93" s="1299"/>
      <x:c r="FE93" s="1299"/>
      <x:c r="FF93" s="1299"/>
      <x:c r="FG93" s="1299"/>
      <x:c r="FH93" s="1299"/>
      <x:c r="FI93" s="1299"/>
      <x:c r="FJ93" s="1299"/>
      <x:c r="FK93" s="1299"/>
      <x:c r="FL93" s="1299"/>
      <x:c r="FM93" s="1299"/>
      <x:c r="FN93" s="1299"/>
      <x:c r="FO93" s="1299"/>
      <x:c r="FP93" s="1299"/>
      <x:c r="FQ93" s="1299"/>
      <x:c r="FR93" s="1299"/>
      <x:c r="FS93" s="1299"/>
      <x:c r="FT93" s="1299"/>
      <x:c r="FU93" s="1299"/>
      <x:c r="FV93" s="1299"/>
      <x:c r="FW93" s="1299"/>
      <x:c r="FX93" s="1299"/>
      <x:c r="FY93" s="1299"/>
      <x:c r="FZ93" s="1299"/>
      <x:c r="GA93" s="1299"/>
      <x:c r="GB93" s="1299"/>
      <x:c r="GC93" s="1299"/>
      <x:c r="GD93" s="1299"/>
      <x:c r="GE93" s="1299"/>
      <x:c r="GF93" s="1299"/>
      <x:c r="GG93" s="1299"/>
      <x:c r="GH93" s="1299"/>
      <x:c r="GI93" s="1299"/>
      <x:c r="GJ93" s="1299"/>
      <x:c r="GK93" s="1299"/>
      <x:c r="GL93" s="1299"/>
      <x:c r="GM93" s="1299"/>
      <x:c r="GN93" s="1299"/>
      <x:c r="GO93" s="1299"/>
      <x:c r="GP93" s="1299"/>
      <x:c r="GQ93" s="1299"/>
      <x:c r="GR93" s="1299"/>
      <x:c r="GS93" s="1299"/>
      <x:c r="GT93" s="1299"/>
      <x:c r="GU93" s="1299"/>
      <x:c r="GV93" s="1299"/>
      <x:c r="GW93" s="1299"/>
      <x:c r="GX93" s="1299"/>
      <x:c r="GY93" s="1299"/>
      <x:c r="GZ93" s="1299"/>
      <x:c r="HA93" s="1299"/>
      <x:c r="HB93" s="1299"/>
      <x:c r="HC93" s="1299"/>
      <x:c r="HD93" s="1299"/>
      <x:c r="HE93" s="1299"/>
      <x:c r="HF93" s="1299"/>
      <x:c r="HG93" s="1299"/>
      <x:c r="HH93" s="1299"/>
      <x:c r="HI93" s="1299"/>
      <x:c r="HJ93" s="1299"/>
      <x:c r="HK93" s="1299"/>
      <x:c r="HL93" s="1299"/>
      <x:c r="HM93" s="1299"/>
      <x:c r="HN93" s="1299"/>
      <x:c r="HO93" s="1299"/>
      <x:c r="HP93" s="1299"/>
      <x:c r="HQ93" s="1299"/>
      <x:c r="HR93" s="1299"/>
      <x:c r="HS93" s="1299"/>
      <x:c r="HT93" s="1299"/>
      <x:c r="HU93" s="1299"/>
      <x:c r="HV93" s="1299"/>
      <x:c r="HW93" s="1299"/>
      <x:c r="HX93" s="1299"/>
      <x:c r="HY93" s="1299"/>
      <x:c r="HZ93" s="1299"/>
      <x:c r="IA93" s="1299"/>
      <x:c r="IB93" s="1299"/>
      <x:c r="IC93" s="1299"/>
      <x:c r="ID93" s="1299"/>
      <x:c r="IE93" s="1299"/>
      <x:c r="IF93" s="1299"/>
      <x:c r="IG93" s="1299"/>
      <x:c r="IH93" s="1299"/>
      <x:c r="II93" s="1299"/>
      <x:c r="IJ93" s="1299"/>
      <x:c r="IK93" s="1299"/>
      <x:c r="IL93" s="1299"/>
      <x:c r="IM93" s="1299"/>
      <x:c r="IN93" s="1299"/>
      <x:c r="IO93" s="1299"/>
      <x:c r="IP93" s="1299"/>
      <x:c r="IQ93" s="1299"/>
      <x:c r="IR93" s="1299"/>
      <x:c r="IS93" s="1299"/>
      <x:c r="IT93" s="1299"/>
      <x:c r="IU93" s="1299"/>
      <x:c r="IV93" s="1299"/>
    </x:row>
    <x:row r="94">
      <x:c r="A94" s="1304"/>
      <x:c r="B94" s="1304"/>
      <x:c r="C94" s="1304"/>
      <x:c r="D94" s="1304"/>
      <x:c r="E94" s="1304"/>
      <x:c r="F94" s="1304"/>
      <x:c r="G94" s="1304"/>
      <x:c r="H94" s="1304"/>
      <x:c r="I94" s="1304"/>
      <x:c r="J94" s="1299"/>
      <x:c r="K94" s="1299"/>
      <x:c r="L94" s="1299"/>
      <x:c r="M94" s="1299"/>
      <x:c r="N94" s="1299"/>
      <x:c r="O94" s="1299"/>
      <x:c r="P94" s="1299"/>
      <x:c r="Q94" s="1299"/>
      <x:c r="R94" s="1299"/>
      <x:c r="S94" s="1299"/>
      <x:c r="T94" s="1299"/>
      <x:c r="U94" s="1299"/>
      <x:c r="V94" s="1299"/>
      <x:c r="W94" s="1299"/>
      <x:c r="X94" s="1299"/>
      <x:c r="Y94" s="1299"/>
      <x:c r="Z94" s="1299"/>
      <x:c r="AA94" s="1299"/>
      <x:c r="AB94" s="1299"/>
      <x:c r="AC94" s="1299"/>
      <x:c r="AD94" s="1299"/>
      <x:c r="AE94" s="1299"/>
      <x:c r="AF94" s="1299"/>
      <x:c r="AG94" s="1299"/>
      <x:c r="AH94" s="1299"/>
      <x:c r="AI94" s="1299"/>
      <x:c r="AJ94" s="1299"/>
      <x:c r="AK94" s="1299"/>
      <x:c r="AL94" s="1299"/>
      <x:c r="AM94" s="1299"/>
      <x:c r="AN94" s="1299"/>
      <x:c r="AO94" s="1299"/>
      <x:c r="AP94" s="1299"/>
      <x:c r="AQ94" s="1299"/>
      <x:c r="AR94" s="1299"/>
      <x:c r="AS94" s="1299"/>
      <x:c r="AT94" s="1299"/>
      <x:c r="AU94" s="1299"/>
      <x:c r="AV94" s="1299"/>
      <x:c r="AW94" s="1299"/>
      <x:c r="AX94" s="1299"/>
      <x:c r="AY94" s="1299"/>
      <x:c r="AZ94" s="1299"/>
      <x:c r="BA94" s="1299"/>
      <x:c r="BB94" s="1299"/>
      <x:c r="BC94" s="1299"/>
      <x:c r="BD94" s="1299"/>
      <x:c r="BE94" s="1299"/>
      <x:c r="BF94" s="1299"/>
      <x:c r="BG94" s="1299"/>
      <x:c r="BH94" s="1299"/>
      <x:c r="BI94" s="1299"/>
      <x:c r="BJ94" s="1299"/>
      <x:c r="BK94" s="1299"/>
      <x:c r="BL94" s="1299"/>
      <x:c r="BM94" s="1299"/>
      <x:c r="BN94" s="1299"/>
      <x:c r="BO94" s="1299"/>
      <x:c r="BP94" s="1299"/>
      <x:c r="BQ94" s="1299"/>
      <x:c r="BR94" s="1299"/>
      <x:c r="BS94" s="1299"/>
      <x:c r="BT94" s="1299"/>
      <x:c r="BU94" s="1299"/>
      <x:c r="BV94" s="1299"/>
      <x:c r="BW94" s="1299"/>
      <x:c r="BX94" s="1299"/>
      <x:c r="BY94" s="1299"/>
      <x:c r="BZ94" s="1299"/>
      <x:c r="CA94" s="1299"/>
      <x:c r="CB94" s="1299"/>
      <x:c r="CC94" s="1299"/>
      <x:c r="CD94" s="1299"/>
      <x:c r="CE94" s="1299"/>
      <x:c r="CF94" s="1299"/>
      <x:c r="CG94" s="1299"/>
      <x:c r="CH94" s="1299"/>
      <x:c r="CI94" s="1299"/>
      <x:c r="CJ94" s="1299"/>
      <x:c r="CK94" s="1299"/>
      <x:c r="CL94" s="1299"/>
      <x:c r="CM94" s="1299"/>
      <x:c r="CN94" s="1299"/>
      <x:c r="CO94" s="1299"/>
      <x:c r="CP94" s="1299"/>
      <x:c r="CQ94" s="1299"/>
      <x:c r="CR94" s="1299"/>
      <x:c r="CS94" s="1299"/>
      <x:c r="CT94" s="1299"/>
      <x:c r="CU94" s="1299"/>
      <x:c r="CV94" s="1299"/>
      <x:c r="CW94" s="1299"/>
      <x:c r="CX94" s="1299"/>
      <x:c r="CY94" s="1299"/>
      <x:c r="CZ94" s="1299"/>
      <x:c r="DA94" s="1299"/>
      <x:c r="DB94" s="1299"/>
      <x:c r="DC94" s="1299"/>
      <x:c r="DD94" s="1299"/>
      <x:c r="DE94" s="1299"/>
      <x:c r="DF94" s="1299"/>
      <x:c r="DG94" s="1299"/>
      <x:c r="DH94" s="1299"/>
      <x:c r="DI94" s="1299"/>
      <x:c r="DJ94" s="1299"/>
      <x:c r="DK94" s="1299"/>
      <x:c r="DL94" s="1299"/>
      <x:c r="DM94" s="1299"/>
      <x:c r="DN94" s="1299"/>
      <x:c r="DO94" s="1299"/>
      <x:c r="DP94" s="1299"/>
      <x:c r="DQ94" s="1299"/>
      <x:c r="DR94" s="1299"/>
      <x:c r="DS94" s="1299"/>
      <x:c r="DT94" s="1299"/>
      <x:c r="DU94" s="1299"/>
      <x:c r="DV94" s="1299"/>
      <x:c r="DW94" s="1299"/>
      <x:c r="DX94" s="1299"/>
      <x:c r="DY94" s="1299"/>
      <x:c r="DZ94" s="1299"/>
      <x:c r="EA94" s="1299"/>
      <x:c r="EB94" s="1299"/>
      <x:c r="EC94" s="1299"/>
      <x:c r="ED94" s="1299"/>
      <x:c r="EE94" s="1299"/>
      <x:c r="EF94" s="1299"/>
      <x:c r="EG94" s="1299"/>
      <x:c r="EH94" s="1299"/>
      <x:c r="EI94" s="1299"/>
      <x:c r="EJ94" s="1299"/>
      <x:c r="EK94" s="1299"/>
      <x:c r="EL94" s="1299"/>
      <x:c r="EM94" s="1299"/>
      <x:c r="EN94" s="1299"/>
      <x:c r="EO94" s="1299"/>
      <x:c r="EP94" s="1299"/>
      <x:c r="EQ94" s="1299"/>
      <x:c r="ER94" s="1299"/>
      <x:c r="ES94" s="1299"/>
      <x:c r="ET94" s="1299"/>
      <x:c r="EU94" s="1299"/>
      <x:c r="EV94" s="1299"/>
      <x:c r="EW94" s="1299"/>
      <x:c r="EX94" s="1299"/>
      <x:c r="EY94" s="1299"/>
      <x:c r="EZ94" s="1299"/>
      <x:c r="FA94" s="1299"/>
      <x:c r="FB94" s="1299"/>
      <x:c r="FC94" s="1299"/>
      <x:c r="FD94" s="1299"/>
      <x:c r="FE94" s="1299"/>
      <x:c r="FF94" s="1299"/>
      <x:c r="FG94" s="1299"/>
      <x:c r="FH94" s="1299"/>
      <x:c r="FI94" s="1299"/>
      <x:c r="FJ94" s="1299"/>
      <x:c r="FK94" s="1299"/>
      <x:c r="FL94" s="1299"/>
      <x:c r="FM94" s="1299"/>
      <x:c r="FN94" s="1299"/>
      <x:c r="FO94" s="1299"/>
      <x:c r="FP94" s="1299"/>
      <x:c r="FQ94" s="1299"/>
      <x:c r="FR94" s="1299"/>
      <x:c r="FS94" s="1299"/>
      <x:c r="FT94" s="1299"/>
      <x:c r="FU94" s="1299"/>
      <x:c r="FV94" s="1299"/>
      <x:c r="FW94" s="1299"/>
      <x:c r="FX94" s="1299"/>
      <x:c r="FY94" s="1299"/>
      <x:c r="FZ94" s="1299"/>
      <x:c r="GA94" s="1299"/>
      <x:c r="GB94" s="1299"/>
      <x:c r="GC94" s="1299"/>
      <x:c r="GD94" s="1299"/>
      <x:c r="GE94" s="1299"/>
      <x:c r="GF94" s="1299"/>
      <x:c r="GG94" s="1299"/>
      <x:c r="GH94" s="1299"/>
      <x:c r="GI94" s="1299"/>
      <x:c r="GJ94" s="1299"/>
      <x:c r="GK94" s="1299"/>
      <x:c r="GL94" s="1299"/>
      <x:c r="GM94" s="1299"/>
      <x:c r="GN94" s="1299"/>
      <x:c r="GO94" s="1299"/>
      <x:c r="GP94" s="1299"/>
      <x:c r="GQ94" s="1299"/>
      <x:c r="GR94" s="1299"/>
      <x:c r="GS94" s="1299"/>
      <x:c r="GT94" s="1299"/>
      <x:c r="GU94" s="1299"/>
      <x:c r="GV94" s="1299"/>
      <x:c r="GW94" s="1299"/>
      <x:c r="GX94" s="1299"/>
      <x:c r="GY94" s="1299"/>
      <x:c r="GZ94" s="1299"/>
      <x:c r="HA94" s="1299"/>
      <x:c r="HB94" s="1299"/>
      <x:c r="HC94" s="1299"/>
      <x:c r="HD94" s="1299"/>
      <x:c r="HE94" s="1299"/>
      <x:c r="HF94" s="1299"/>
      <x:c r="HG94" s="1299"/>
      <x:c r="HH94" s="1299"/>
      <x:c r="HI94" s="1299"/>
      <x:c r="HJ94" s="1299"/>
      <x:c r="HK94" s="1299"/>
      <x:c r="HL94" s="1299"/>
      <x:c r="HM94" s="1299"/>
      <x:c r="HN94" s="1299"/>
      <x:c r="HO94" s="1299"/>
      <x:c r="HP94" s="1299"/>
      <x:c r="HQ94" s="1299"/>
      <x:c r="HR94" s="1299"/>
      <x:c r="HS94" s="1299"/>
      <x:c r="HT94" s="1299"/>
      <x:c r="HU94" s="1299"/>
      <x:c r="HV94" s="1299"/>
      <x:c r="HW94" s="1299"/>
      <x:c r="HX94" s="1299"/>
      <x:c r="HY94" s="1299"/>
      <x:c r="HZ94" s="1299"/>
      <x:c r="IA94" s="1299"/>
      <x:c r="IB94" s="1299"/>
      <x:c r="IC94" s="1299"/>
      <x:c r="ID94" s="1299"/>
      <x:c r="IE94" s="1299"/>
      <x:c r="IF94" s="1299"/>
      <x:c r="IG94" s="1299"/>
      <x:c r="IH94" s="1299"/>
      <x:c r="II94" s="1299"/>
      <x:c r="IJ94" s="1299"/>
      <x:c r="IK94" s="1299"/>
      <x:c r="IL94" s="1299"/>
      <x:c r="IM94" s="1299"/>
      <x:c r="IN94" s="1299"/>
      <x:c r="IO94" s="1299"/>
      <x:c r="IP94" s="1299"/>
      <x:c r="IQ94" s="1299"/>
      <x:c r="IR94" s="1299"/>
      <x:c r="IS94" s="1299"/>
      <x:c r="IT94" s="1299"/>
      <x:c r="IU94" s="1299"/>
      <x:c r="IV94" s="1299"/>
    </x:row>
    <x:row r="95">
      <x:c r="A95" s="1304"/>
      <x:c r="B95" s="1304"/>
      <x:c r="C95" s="1304"/>
      <x:c r="D95" s="1304"/>
      <x:c r="E95" s="1304"/>
      <x:c r="F95" s="1304"/>
      <x:c r="G95" s="1304"/>
      <x:c r="H95" s="1304"/>
      <x:c r="I95" s="1304"/>
      <x:c r="J95" s="1299"/>
      <x:c r="K95" s="1299"/>
      <x:c r="L95" s="1299"/>
      <x:c r="M95" s="1299"/>
      <x:c r="N95" s="1299"/>
      <x:c r="O95" s="1299"/>
      <x:c r="P95" s="1299"/>
      <x:c r="Q95" s="1299"/>
      <x:c r="R95" s="1299"/>
      <x:c r="S95" s="1299"/>
      <x:c r="T95" s="1299"/>
      <x:c r="U95" s="1299"/>
      <x:c r="V95" s="1299"/>
      <x:c r="W95" s="1299"/>
      <x:c r="X95" s="1299"/>
      <x:c r="Y95" s="1299"/>
      <x:c r="Z95" s="1299"/>
      <x:c r="AA95" s="1299"/>
      <x:c r="AB95" s="1299"/>
      <x:c r="AC95" s="1299"/>
      <x:c r="AD95" s="1299"/>
      <x:c r="AE95" s="1299"/>
      <x:c r="AF95" s="1299"/>
      <x:c r="AG95" s="1299"/>
      <x:c r="AH95" s="1299"/>
      <x:c r="AI95" s="1299"/>
      <x:c r="AJ95" s="1299"/>
      <x:c r="AK95" s="1299"/>
      <x:c r="AL95" s="1299"/>
      <x:c r="AM95" s="1299"/>
      <x:c r="AN95" s="1299"/>
      <x:c r="AO95" s="1299"/>
      <x:c r="AP95" s="1299"/>
      <x:c r="AQ95" s="1299"/>
      <x:c r="AR95" s="1299"/>
      <x:c r="AS95" s="1299"/>
      <x:c r="AT95" s="1299"/>
      <x:c r="AU95" s="1299"/>
      <x:c r="AV95" s="1299"/>
      <x:c r="AW95" s="1299"/>
      <x:c r="AX95" s="1299"/>
      <x:c r="AY95" s="1299"/>
      <x:c r="AZ95" s="1299"/>
      <x:c r="BA95" s="1299"/>
      <x:c r="BB95" s="1299"/>
      <x:c r="BC95" s="1299"/>
      <x:c r="BD95" s="1299"/>
      <x:c r="BE95" s="1299"/>
      <x:c r="BF95" s="1299"/>
      <x:c r="BG95" s="1299"/>
      <x:c r="BH95" s="1299"/>
      <x:c r="BI95" s="1299"/>
      <x:c r="BJ95" s="1299"/>
      <x:c r="BK95" s="1299"/>
      <x:c r="BL95" s="1299"/>
      <x:c r="BM95" s="1299"/>
      <x:c r="BN95" s="1299"/>
      <x:c r="BO95" s="1299"/>
      <x:c r="BP95" s="1299"/>
      <x:c r="BQ95" s="1299"/>
      <x:c r="BR95" s="1299"/>
      <x:c r="BS95" s="1299"/>
      <x:c r="BT95" s="1299"/>
      <x:c r="BU95" s="1299"/>
      <x:c r="BV95" s="1299"/>
      <x:c r="BW95" s="1299"/>
      <x:c r="BX95" s="1299"/>
      <x:c r="BY95" s="1299"/>
      <x:c r="BZ95" s="1299"/>
      <x:c r="CA95" s="1299"/>
      <x:c r="CB95" s="1299"/>
      <x:c r="CC95" s="1299"/>
      <x:c r="CD95" s="1299"/>
      <x:c r="CE95" s="1299"/>
      <x:c r="CF95" s="1299"/>
      <x:c r="CG95" s="1299"/>
      <x:c r="CH95" s="1299"/>
      <x:c r="CI95" s="1299"/>
      <x:c r="CJ95" s="1299"/>
      <x:c r="CK95" s="1299"/>
      <x:c r="CL95" s="1299"/>
      <x:c r="CM95" s="1299"/>
      <x:c r="CN95" s="1299"/>
      <x:c r="CO95" s="1299"/>
      <x:c r="CP95" s="1299"/>
      <x:c r="CQ95" s="1299"/>
      <x:c r="CR95" s="1299"/>
      <x:c r="CS95" s="1299"/>
      <x:c r="CT95" s="1299"/>
      <x:c r="CU95" s="1299"/>
      <x:c r="CV95" s="1299"/>
      <x:c r="CW95" s="1299"/>
      <x:c r="CX95" s="1299"/>
      <x:c r="CY95" s="1299"/>
      <x:c r="CZ95" s="1299"/>
      <x:c r="DA95" s="1299"/>
      <x:c r="DB95" s="1299"/>
      <x:c r="DC95" s="1299"/>
      <x:c r="DD95" s="1299"/>
      <x:c r="DE95" s="1299"/>
      <x:c r="DF95" s="1299"/>
      <x:c r="DG95" s="1299"/>
      <x:c r="DH95" s="1299"/>
      <x:c r="DI95" s="1299"/>
      <x:c r="DJ95" s="1299"/>
      <x:c r="DK95" s="1299"/>
      <x:c r="DL95" s="1299"/>
      <x:c r="DM95" s="1299"/>
      <x:c r="DN95" s="1299"/>
      <x:c r="DO95" s="1299"/>
      <x:c r="DP95" s="1299"/>
      <x:c r="DQ95" s="1299"/>
      <x:c r="DR95" s="1299"/>
      <x:c r="DS95" s="1299"/>
      <x:c r="DT95" s="1299"/>
      <x:c r="DU95" s="1299"/>
      <x:c r="DV95" s="1299"/>
      <x:c r="DW95" s="1299"/>
      <x:c r="DX95" s="1299"/>
      <x:c r="DY95" s="1299"/>
      <x:c r="DZ95" s="1299"/>
      <x:c r="EA95" s="1299"/>
      <x:c r="EB95" s="1299"/>
      <x:c r="EC95" s="1299"/>
      <x:c r="ED95" s="1299"/>
      <x:c r="EE95" s="1299"/>
      <x:c r="EF95" s="1299"/>
      <x:c r="EG95" s="1299"/>
      <x:c r="EH95" s="1299"/>
      <x:c r="EI95" s="1299"/>
      <x:c r="EJ95" s="1299"/>
      <x:c r="EK95" s="1299"/>
      <x:c r="EL95" s="1299"/>
      <x:c r="EM95" s="1299"/>
      <x:c r="EN95" s="1299"/>
      <x:c r="EO95" s="1299"/>
      <x:c r="EP95" s="1299"/>
      <x:c r="EQ95" s="1299"/>
      <x:c r="ER95" s="1299"/>
      <x:c r="ES95" s="1299"/>
      <x:c r="ET95" s="1299"/>
      <x:c r="EU95" s="1299"/>
      <x:c r="EV95" s="1299"/>
      <x:c r="EW95" s="1299"/>
      <x:c r="EX95" s="1299"/>
      <x:c r="EY95" s="1299"/>
      <x:c r="EZ95" s="1299"/>
      <x:c r="FA95" s="1299"/>
      <x:c r="FB95" s="1299"/>
      <x:c r="FC95" s="1299"/>
      <x:c r="FD95" s="1299"/>
      <x:c r="FE95" s="1299"/>
      <x:c r="FF95" s="1299"/>
      <x:c r="FG95" s="1299"/>
      <x:c r="FH95" s="1299"/>
      <x:c r="FI95" s="1299"/>
      <x:c r="FJ95" s="1299"/>
      <x:c r="FK95" s="1299"/>
      <x:c r="FL95" s="1299"/>
      <x:c r="FM95" s="1299"/>
      <x:c r="FN95" s="1299"/>
      <x:c r="FO95" s="1299"/>
      <x:c r="FP95" s="1299"/>
      <x:c r="FQ95" s="1299"/>
      <x:c r="FR95" s="1299"/>
      <x:c r="FS95" s="1299"/>
      <x:c r="FT95" s="1299"/>
      <x:c r="FU95" s="1299"/>
      <x:c r="FV95" s="1299"/>
      <x:c r="FW95" s="1299"/>
      <x:c r="FX95" s="1299"/>
      <x:c r="FY95" s="1299"/>
      <x:c r="FZ95" s="1299"/>
      <x:c r="GA95" s="1299"/>
      <x:c r="GB95" s="1299"/>
      <x:c r="GC95" s="1299"/>
      <x:c r="GD95" s="1299"/>
      <x:c r="GE95" s="1299"/>
      <x:c r="GF95" s="1299"/>
      <x:c r="GG95" s="1299"/>
      <x:c r="GH95" s="1299"/>
      <x:c r="GI95" s="1299"/>
      <x:c r="GJ95" s="1299"/>
      <x:c r="GK95" s="1299"/>
      <x:c r="GL95" s="1299"/>
      <x:c r="GM95" s="1299"/>
      <x:c r="GN95" s="1299"/>
      <x:c r="GO95" s="1299"/>
      <x:c r="GP95" s="1299"/>
      <x:c r="GQ95" s="1299"/>
      <x:c r="GR95" s="1299"/>
      <x:c r="GS95" s="1299"/>
      <x:c r="GT95" s="1299"/>
      <x:c r="GU95" s="1299"/>
      <x:c r="GV95" s="1299"/>
      <x:c r="GW95" s="1299"/>
      <x:c r="GX95" s="1299"/>
      <x:c r="GY95" s="1299"/>
      <x:c r="GZ95" s="1299"/>
      <x:c r="HA95" s="1299"/>
      <x:c r="HB95" s="1299"/>
      <x:c r="HC95" s="1299"/>
      <x:c r="HD95" s="1299"/>
      <x:c r="HE95" s="1299"/>
      <x:c r="HF95" s="1299"/>
      <x:c r="HG95" s="1299"/>
      <x:c r="HH95" s="1299"/>
      <x:c r="HI95" s="1299"/>
      <x:c r="HJ95" s="1299"/>
      <x:c r="HK95" s="1299"/>
      <x:c r="HL95" s="1299"/>
      <x:c r="HM95" s="1299"/>
      <x:c r="HN95" s="1299"/>
      <x:c r="HO95" s="1299"/>
      <x:c r="HP95" s="1299"/>
      <x:c r="HQ95" s="1299"/>
      <x:c r="HR95" s="1299"/>
      <x:c r="HS95" s="1299"/>
      <x:c r="HT95" s="1299"/>
      <x:c r="HU95" s="1299"/>
      <x:c r="HV95" s="1299"/>
      <x:c r="HW95" s="1299"/>
      <x:c r="HX95" s="1299"/>
      <x:c r="HY95" s="1299"/>
      <x:c r="HZ95" s="1299"/>
      <x:c r="IA95" s="1299"/>
      <x:c r="IB95" s="1299"/>
      <x:c r="IC95" s="1299"/>
      <x:c r="ID95" s="1299"/>
      <x:c r="IE95" s="1299"/>
      <x:c r="IF95" s="1299"/>
      <x:c r="IG95" s="1299"/>
      <x:c r="IH95" s="1299"/>
      <x:c r="II95" s="1299"/>
      <x:c r="IJ95" s="1299"/>
      <x:c r="IK95" s="1299"/>
      <x:c r="IL95" s="1299"/>
      <x:c r="IM95" s="1299"/>
      <x:c r="IN95" s="1299"/>
      <x:c r="IO95" s="1299"/>
      <x:c r="IP95" s="1299"/>
      <x:c r="IQ95" s="1299"/>
      <x:c r="IR95" s="1299"/>
      <x:c r="IS95" s="1299"/>
      <x:c r="IT95" s="1299"/>
      <x:c r="IU95" s="1299"/>
      <x:c r="IV95" s="1299"/>
    </x:row>
    <x:row r="96">
      <x:c r="A96" s="1304"/>
      <x:c r="B96" s="1304"/>
      <x:c r="C96" s="1304"/>
      <x:c r="D96" s="1304"/>
      <x:c r="E96" s="1304"/>
      <x:c r="F96" s="1304"/>
      <x:c r="G96" s="1304"/>
      <x:c r="H96" s="1304"/>
      <x:c r="I96" s="1304"/>
      <x:c r="J96" s="1299"/>
      <x:c r="K96" s="1299"/>
      <x:c r="L96" s="1299"/>
      <x:c r="M96" s="1299"/>
      <x:c r="N96" s="1299"/>
      <x:c r="O96" s="1299"/>
      <x:c r="P96" s="1299"/>
      <x:c r="Q96" s="1299"/>
      <x:c r="R96" s="1299"/>
      <x:c r="S96" s="1299"/>
      <x:c r="T96" s="1299"/>
      <x:c r="U96" s="1299"/>
      <x:c r="V96" s="1299"/>
      <x:c r="W96" s="1299"/>
      <x:c r="X96" s="1299"/>
      <x:c r="Y96" s="1299"/>
      <x:c r="Z96" s="1299"/>
      <x:c r="AA96" s="1299"/>
      <x:c r="AB96" s="1299"/>
      <x:c r="AC96" s="1299"/>
      <x:c r="AD96" s="1299"/>
      <x:c r="AE96" s="1299"/>
      <x:c r="AF96" s="1299"/>
      <x:c r="AG96" s="1299"/>
      <x:c r="AH96" s="1299"/>
      <x:c r="AI96" s="1299"/>
      <x:c r="AJ96" s="1299"/>
      <x:c r="AK96" s="1299"/>
      <x:c r="AL96" s="1299"/>
      <x:c r="AM96" s="1299"/>
      <x:c r="AN96" s="1299"/>
      <x:c r="AO96" s="1299"/>
      <x:c r="AP96" s="1299"/>
      <x:c r="AQ96" s="1299"/>
      <x:c r="AR96" s="1299"/>
      <x:c r="AS96" s="1299"/>
      <x:c r="AT96" s="1299"/>
      <x:c r="AU96" s="1299"/>
      <x:c r="AV96" s="1299"/>
      <x:c r="AW96" s="1299"/>
      <x:c r="AX96" s="1299"/>
      <x:c r="AY96" s="1299"/>
      <x:c r="AZ96" s="1299"/>
      <x:c r="BA96" s="1299"/>
      <x:c r="BB96" s="1299"/>
      <x:c r="BC96" s="1299"/>
      <x:c r="BD96" s="1299"/>
      <x:c r="BE96" s="1299"/>
      <x:c r="BF96" s="1299"/>
      <x:c r="BG96" s="1299"/>
      <x:c r="BH96" s="1299"/>
      <x:c r="BI96" s="1299"/>
      <x:c r="BJ96" s="1299"/>
      <x:c r="BK96" s="1299"/>
      <x:c r="BL96" s="1299"/>
      <x:c r="BM96" s="1299"/>
      <x:c r="BN96" s="1299"/>
      <x:c r="BO96" s="1299"/>
      <x:c r="BP96" s="1299"/>
      <x:c r="BQ96" s="1299"/>
      <x:c r="BR96" s="1299"/>
      <x:c r="BS96" s="1299"/>
      <x:c r="BT96" s="1299"/>
      <x:c r="BU96" s="1299"/>
      <x:c r="BV96" s="1299"/>
      <x:c r="BW96" s="1299"/>
      <x:c r="BX96" s="1299"/>
      <x:c r="BY96" s="1299"/>
      <x:c r="BZ96" s="1299"/>
      <x:c r="CA96" s="1299"/>
      <x:c r="CB96" s="1299"/>
      <x:c r="CC96" s="1299"/>
      <x:c r="CD96" s="1299"/>
      <x:c r="CE96" s="1299"/>
      <x:c r="CF96" s="1299"/>
      <x:c r="CG96" s="1299"/>
      <x:c r="CH96" s="1299"/>
      <x:c r="CI96" s="1299"/>
      <x:c r="CJ96" s="1299"/>
      <x:c r="CK96" s="1299"/>
      <x:c r="CL96" s="1299"/>
      <x:c r="CM96" s="1299"/>
      <x:c r="CN96" s="1299"/>
      <x:c r="CO96" s="1299"/>
      <x:c r="CP96" s="1299"/>
      <x:c r="CQ96" s="1299"/>
      <x:c r="CR96" s="1299"/>
      <x:c r="CS96" s="1299"/>
      <x:c r="CT96" s="1299"/>
      <x:c r="CU96" s="1299"/>
      <x:c r="CV96" s="1299"/>
      <x:c r="CW96" s="1299"/>
      <x:c r="CX96" s="1299"/>
      <x:c r="CY96" s="1299"/>
      <x:c r="CZ96" s="1299"/>
      <x:c r="DA96" s="1299"/>
      <x:c r="DB96" s="1299"/>
      <x:c r="DC96" s="1299"/>
      <x:c r="DD96" s="1299"/>
      <x:c r="DE96" s="1299"/>
      <x:c r="DF96" s="1299"/>
      <x:c r="DG96" s="1299"/>
      <x:c r="DH96" s="1299"/>
      <x:c r="DI96" s="1299"/>
      <x:c r="DJ96" s="1299"/>
      <x:c r="DK96" s="1299"/>
      <x:c r="DL96" s="1299"/>
      <x:c r="DM96" s="1299"/>
      <x:c r="DN96" s="1299"/>
      <x:c r="DO96" s="1299"/>
      <x:c r="DP96" s="1299"/>
      <x:c r="DQ96" s="1299"/>
      <x:c r="DR96" s="1299"/>
      <x:c r="DS96" s="1299"/>
      <x:c r="DT96" s="1299"/>
      <x:c r="DU96" s="1299"/>
      <x:c r="DV96" s="1299"/>
      <x:c r="DW96" s="1299"/>
      <x:c r="DX96" s="1299"/>
      <x:c r="DY96" s="1299"/>
      <x:c r="DZ96" s="1299"/>
      <x:c r="EA96" s="1299"/>
      <x:c r="EB96" s="1299"/>
      <x:c r="EC96" s="1299"/>
      <x:c r="ED96" s="1299"/>
      <x:c r="EE96" s="1299"/>
      <x:c r="EF96" s="1299"/>
      <x:c r="EG96" s="1299"/>
      <x:c r="EH96" s="1299"/>
      <x:c r="EI96" s="1299"/>
      <x:c r="EJ96" s="1299"/>
      <x:c r="EK96" s="1299"/>
      <x:c r="EL96" s="1299"/>
      <x:c r="EM96" s="1299"/>
      <x:c r="EN96" s="1299"/>
      <x:c r="EO96" s="1299"/>
      <x:c r="EP96" s="1299"/>
      <x:c r="EQ96" s="1299"/>
      <x:c r="ER96" s="1299"/>
      <x:c r="ES96" s="1299"/>
      <x:c r="ET96" s="1299"/>
      <x:c r="EU96" s="1299"/>
      <x:c r="EV96" s="1299"/>
      <x:c r="EW96" s="1299"/>
      <x:c r="EX96" s="1299"/>
      <x:c r="EY96" s="1299"/>
      <x:c r="EZ96" s="1299"/>
      <x:c r="FA96" s="1299"/>
      <x:c r="FB96" s="1299"/>
      <x:c r="FC96" s="1299"/>
      <x:c r="FD96" s="1299"/>
      <x:c r="FE96" s="1299"/>
      <x:c r="FF96" s="1299"/>
      <x:c r="FG96" s="1299"/>
      <x:c r="FH96" s="1299"/>
      <x:c r="FI96" s="1299"/>
      <x:c r="FJ96" s="1299"/>
      <x:c r="FK96" s="1299"/>
      <x:c r="FL96" s="1299"/>
      <x:c r="FM96" s="1299"/>
      <x:c r="FN96" s="1299"/>
      <x:c r="FO96" s="1299"/>
      <x:c r="FP96" s="1299"/>
      <x:c r="FQ96" s="1299"/>
      <x:c r="FR96" s="1299"/>
      <x:c r="FS96" s="1299"/>
      <x:c r="FT96" s="1299"/>
      <x:c r="FU96" s="1299"/>
      <x:c r="FV96" s="1299"/>
      <x:c r="FW96" s="1299"/>
      <x:c r="FX96" s="1299"/>
      <x:c r="FY96" s="1299"/>
      <x:c r="FZ96" s="1299"/>
      <x:c r="GA96" s="1299"/>
      <x:c r="GB96" s="1299"/>
      <x:c r="GC96" s="1299"/>
      <x:c r="GD96" s="1299"/>
      <x:c r="GE96" s="1299"/>
      <x:c r="GF96" s="1299"/>
      <x:c r="GG96" s="1299"/>
      <x:c r="GH96" s="1299"/>
      <x:c r="GI96" s="1299"/>
      <x:c r="GJ96" s="1299"/>
      <x:c r="GK96" s="1299"/>
      <x:c r="GL96" s="1299"/>
      <x:c r="GM96" s="1299"/>
      <x:c r="GN96" s="1299"/>
      <x:c r="GO96" s="1299"/>
      <x:c r="GP96" s="1299"/>
      <x:c r="GQ96" s="1299"/>
      <x:c r="GR96" s="1299"/>
      <x:c r="GS96" s="1299"/>
      <x:c r="GT96" s="1299"/>
      <x:c r="GU96" s="1299"/>
      <x:c r="GV96" s="1299"/>
      <x:c r="GW96" s="1299"/>
      <x:c r="GX96" s="1299"/>
      <x:c r="GY96" s="1299"/>
      <x:c r="GZ96" s="1299"/>
      <x:c r="HA96" s="1299"/>
      <x:c r="HB96" s="1299"/>
      <x:c r="HC96" s="1299"/>
      <x:c r="HD96" s="1299"/>
      <x:c r="HE96" s="1299"/>
      <x:c r="HF96" s="1299"/>
      <x:c r="HG96" s="1299"/>
      <x:c r="HH96" s="1299"/>
      <x:c r="HI96" s="1299"/>
      <x:c r="HJ96" s="1299"/>
      <x:c r="HK96" s="1299"/>
      <x:c r="HL96" s="1299"/>
      <x:c r="HM96" s="1299"/>
      <x:c r="HN96" s="1299"/>
      <x:c r="HO96" s="1299"/>
      <x:c r="HP96" s="1299"/>
      <x:c r="HQ96" s="1299"/>
      <x:c r="HR96" s="1299"/>
      <x:c r="HS96" s="1299"/>
      <x:c r="HT96" s="1299"/>
      <x:c r="HU96" s="1299"/>
      <x:c r="HV96" s="1299"/>
      <x:c r="HW96" s="1299"/>
      <x:c r="HX96" s="1299"/>
      <x:c r="HY96" s="1299"/>
      <x:c r="HZ96" s="1299"/>
      <x:c r="IA96" s="1299"/>
      <x:c r="IB96" s="1299"/>
      <x:c r="IC96" s="1299"/>
      <x:c r="ID96" s="1299"/>
      <x:c r="IE96" s="1299"/>
      <x:c r="IF96" s="1299"/>
      <x:c r="IG96" s="1299"/>
      <x:c r="IH96" s="1299"/>
      <x:c r="II96" s="1299"/>
      <x:c r="IJ96" s="1299"/>
      <x:c r="IK96" s="1299"/>
      <x:c r="IL96" s="1299"/>
      <x:c r="IM96" s="1299"/>
      <x:c r="IN96" s="1299"/>
      <x:c r="IO96" s="1299"/>
      <x:c r="IP96" s="1299"/>
      <x:c r="IQ96" s="1299"/>
      <x:c r="IR96" s="1299"/>
      <x:c r="IS96" s="1299"/>
      <x:c r="IT96" s="1299"/>
      <x:c r="IU96" s="1299"/>
      <x:c r="IV96" s="1299"/>
    </x:row>
    <x:row r="97">
      <x:c r="A97" s="1304"/>
      <x:c r="B97" s="1304"/>
      <x:c r="C97" s="1304"/>
      <x:c r="D97" s="1304"/>
      <x:c r="E97" s="1304"/>
      <x:c r="F97" s="1304"/>
      <x:c r="G97" s="1304"/>
      <x:c r="H97" s="1304"/>
      <x:c r="I97" s="1304"/>
      <x:c r="J97" s="1299"/>
      <x:c r="K97" s="1299"/>
      <x:c r="L97" s="1299"/>
      <x:c r="M97" s="1299"/>
      <x:c r="N97" s="1299"/>
      <x:c r="O97" s="1299"/>
      <x:c r="P97" s="1299"/>
      <x:c r="Q97" s="1299"/>
      <x:c r="R97" s="1299"/>
      <x:c r="S97" s="1299"/>
      <x:c r="T97" s="1299"/>
      <x:c r="U97" s="1299"/>
      <x:c r="V97" s="1299"/>
      <x:c r="W97" s="1299"/>
      <x:c r="X97" s="1299"/>
      <x:c r="Y97" s="1299"/>
      <x:c r="Z97" s="1299"/>
      <x:c r="AA97" s="1299"/>
      <x:c r="AB97" s="1299"/>
      <x:c r="AC97" s="1299"/>
      <x:c r="AD97" s="1299"/>
      <x:c r="AE97" s="1299"/>
      <x:c r="AF97" s="1299"/>
      <x:c r="AG97" s="1299"/>
      <x:c r="AH97" s="1299"/>
      <x:c r="AI97" s="1299"/>
      <x:c r="AJ97" s="1299"/>
      <x:c r="AK97" s="1299"/>
      <x:c r="AL97" s="1299"/>
      <x:c r="AM97" s="1299"/>
      <x:c r="AN97" s="1299"/>
      <x:c r="AO97" s="1299"/>
      <x:c r="AP97" s="1299"/>
      <x:c r="AQ97" s="1299"/>
      <x:c r="AR97" s="1299"/>
      <x:c r="AS97" s="1299"/>
      <x:c r="AT97" s="1299"/>
      <x:c r="AU97" s="1299"/>
      <x:c r="AV97" s="1299"/>
      <x:c r="AW97" s="1299"/>
      <x:c r="AX97" s="1299"/>
      <x:c r="AY97" s="1299"/>
      <x:c r="AZ97" s="1299"/>
      <x:c r="BA97" s="1299"/>
      <x:c r="BB97" s="1299"/>
      <x:c r="BC97" s="1299"/>
      <x:c r="BD97" s="1299"/>
      <x:c r="BE97" s="1299"/>
      <x:c r="BF97" s="1299"/>
      <x:c r="BG97" s="1299"/>
      <x:c r="BH97" s="1299"/>
      <x:c r="BI97" s="1299"/>
      <x:c r="BJ97" s="1299"/>
      <x:c r="BK97" s="1299"/>
      <x:c r="BL97" s="1299"/>
      <x:c r="BM97" s="1299"/>
      <x:c r="BN97" s="1299"/>
      <x:c r="BO97" s="1299"/>
      <x:c r="BP97" s="1299"/>
      <x:c r="BQ97" s="1299"/>
      <x:c r="BR97" s="1299"/>
      <x:c r="BS97" s="1299"/>
      <x:c r="BT97" s="1299"/>
      <x:c r="BU97" s="1299"/>
      <x:c r="BV97" s="1299"/>
      <x:c r="BW97" s="1299"/>
      <x:c r="BX97" s="1299"/>
      <x:c r="BY97" s="1299"/>
      <x:c r="BZ97" s="1299"/>
      <x:c r="CA97" s="1299"/>
      <x:c r="CB97" s="1299"/>
      <x:c r="CC97" s="1299"/>
      <x:c r="CD97" s="1299"/>
      <x:c r="CE97" s="1299"/>
      <x:c r="CF97" s="1299"/>
      <x:c r="CG97" s="1299"/>
      <x:c r="CH97" s="1299"/>
      <x:c r="CI97" s="1299"/>
      <x:c r="CJ97" s="1299"/>
      <x:c r="CK97" s="1299"/>
      <x:c r="CL97" s="1299"/>
      <x:c r="CM97" s="1299"/>
      <x:c r="CN97" s="1299"/>
      <x:c r="CO97" s="1299"/>
      <x:c r="CP97" s="1299"/>
      <x:c r="CQ97" s="1299"/>
      <x:c r="CR97" s="1299"/>
      <x:c r="CS97" s="1299"/>
      <x:c r="CT97" s="1299"/>
      <x:c r="CU97" s="1299"/>
      <x:c r="CV97" s="1299"/>
      <x:c r="CW97" s="1299"/>
      <x:c r="CX97" s="1299"/>
      <x:c r="CY97" s="1299"/>
      <x:c r="CZ97" s="1299"/>
      <x:c r="DA97" s="1299"/>
      <x:c r="DB97" s="1299"/>
      <x:c r="DC97" s="1299"/>
      <x:c r="DD97" s="1299"/>
      <x:c r="DE97" s="1299"/>
      <x:c r="DF97" s="1299"/>
      <x:c r="DG97" s="1299"/>
      <x:c r="DH97" s="1299"/>
      <x:c r="DI97" s="1299"/>
      <x:c r="DJ97" s="1299"/>
      <x:c r="DK97" s="1299"/>
      <x:c r="DL97" s="1299"/>
      <x:c r="DM97" s="1299"/>
      <x:c r="DN97" s="1299"/>
      <x:c r="DO97" s="1299"/>
      <x:c r="DP97" s="1299"/>
      <x:c r="DQ97" s="1299"/>
      <x:c r="DR97" s="1299"/>
      <x:c r="DS97" s="1299"/>
      <x:c r="DT97" s="1299"/>
      <x:c r="DU97" s="1299"/>
      <x:c r="DV97" s="1299"/>
      <x:c r="DW97" s="1299"/>
      <x:c r="DX97" s="1299"/>
      <x:c r="DY97" s="1299"/>
      <x:c r="DZ97" s="1299"/>
      <x:c r="EA97" s="1299"/>
      <x:c r="EB97" s="1299"/>
      <x:c r="EC97" s="1299"/>
      <x:c r="ED97" s="1299"/>
      <x:c r="EE97" s="1299"/>
      <x:c r="EF97" s="1299"/>
      <x:c r="EG97" s="1299"/>
      <x:c r="EH97" s="1299"/>
      <x:c r="EI97" s="1299"/>
      <x:c r="EJ97" s="1299"/>
      <x:c r="EK97" s="1299"/>
      <x:c r="EL97" s="1299"/>
      <x:c r="EM97" s="1299"/>
      <x:c r="EN97" s="1299"/>
      <x:c r="EO97" s="1299"/>
      <x:c r="EP97" s="1299"/>
      <x:c r="EQ97" s="1299"/>
      <x:c r="ER97" s="1299"/>
      <x:c r="ES97" s="1299"/>
      <x:c r="ET97" s="1299"/>
      <x:c r="EU97" s="1299"/>
      <x:c r="EV97" s="1299"/>
      <x:c r="EW97" s="1299"/>
      <x:c r="EX97" s="1299"/>
      <x:c r="EY97" s="1299"/>
      <x:c r="EZ97" s="1299"/>
      <x:c r="FA97" s="1299"/>
      <x:c r="FB97" s="1299"/>
      <x:c r="FC97" s="1299"/>
      <x:c r="FD97" s="1299"/>
      <x:c r="FE97" s="1299"/>
      <x:c r="FF97" s="1299"/>
      <x:c r="FG97" s="1299"/>
      <x:c r="FH97" s="1299"/>
      <x:c r="FI97" s="1299"/>
      <x:c r="FJ97" s="1299"/>
      <x:c r="FK97" s="1299"/>
      <x:c r="FL97" s="1299"/>
      <x:c r="FM97" s="1299"/>
      <x:c r="FN97" s="1299"/>
      <x:c r="FO97" s="1299"/>
      <x:c r="FP97" s="1299"/>
      <x:c r="FQ97" s="1299"/>
      <x:c r="FR97" s="1299"/>
      <x:c r="FS97" s="1299"/>
      <x:c r="FT97" s="1299"/>
      <x:c r="FU97" s="1299"/>
      <x:c r="FV97" s="1299"/>
      <x:c r="FW97" s="1299"/>
      <x:c r="FX97" s="1299"/>
      <x:c r="FY97" s="1299"/>
      <x:c r="FZ97" s="1299"/>
      <x:c r="GA97" s="1299"/>
      <x:c r="GB97" s="1299"/>
      <x:c r="GC97" s="1299"/>
      <x:c r="GD97" s="1299"/>
      <x:c r="GE97" s="1299"/>
      <x:c r="GF97" s="1299"/>
      <x:c r="GG97" s="1299"/>
      <x:c r="GH97" s="1299"/>
      <x:c r="GI97" s="1299"/>
      <x:c r="GJ97" s="1299"/>
      <x:c r="GK97" s="1299"/>
      <x:c r="GL97" s="1299"/>
      <x:c r="GM97" s="1299"/>
      <x:c r="GN97" s="1299"/>
      <x:c r="GO97" s="1299"/>
      <x:c r="GP97" s="1299"/>
      <x:c r="GQ97" s="1299"/>
      <x:c r="GR97" s="1299"/>
      <x:c r="GS97" s="1299"/>
      <x:c r="GT97" s="1299"/>
      <x:c r="GU97" s="1299"/>
      <x:c r="GV97" s="1299"/>
      <x:c r="GW97" s="1299"/>
      <x:c r="GX97" s="1299"/>
      <x:c r="GY97" s="1299"/>
      <x:c r="GZ97" s="1299"/>
      <x:c r="HA97" s="1299"/>
      <x:c r="HB97" s="1299"/>
      <x:c r="HC97" s="1299"/>
      <x:c r="HD97" s="1299"/>
      <x:c r="HE97" s="1299"/>
      <x:c r="HF97" s="1299"/>
      <x:c r="HG97" s="1299"/>
      <x:c r="HH97" s="1299"/>
      <x:c r="HI97" s="1299"/>
      <x:c r="HJ97" s="1299"/>
      <x:c r="HK97" s="1299"/>
      <x:c r="HL97" s="1299"/>
      <x:c r="HM97" s="1299"/>
      <x:c r="HN97" s="1299"/>
      <x:c r="HO97" s="1299"/>
      <x:c r="HP97" s="1299"/>
      <x:c r="HQ97" s="1299"/>
      <x:c r="HR97" s="1299"/>
      <x:c r="HS97" s="1299"/>
      <x:c r="HT97" s="1299"/>
      <x:c r="HU97" s="1299"/>
      <x:c r="HV97" s="1299"/>
      <x:c r="HW97" s="1299"/>
      <x:c r="HX97" s="1299"/>
      <x:c r="HY97" s="1299"/>
      <x:c r="HZ97" s="1299"/>
      <x:c r="IA97" s="1299"/>
      <x:c r="IB97" s="1299"/>
      <x:c r="IC97" s="1299"/>
      <x:c r="ID97" s="1299"/>
      <x:c r="IE97" s="1299"/>
      <x:c r="IF97" s="1299"/>
      <x:c r="IG97" s="1299"/>
      <x:c r="IH97" s="1299"/>
      <x:c r="II97" s="1299"/>
      <x:c r="IJ97" s="1299"/>
      <x:c r="IK97" s="1299"/>
      <x:c r="IL97" s="1299"/>
      <x:c r="IM97" s="1299"/>
      <x:c r="IN97" s="1299"/>
      <x:c r="IO97" s="1299"/>
      <x:c r="IP97" s="1299"/>
      <x:c r="IQ97" s="1299"/>
      <x:c r="IR97" s="1299"/>
      <x:c r="IS97" s="1299"/>
      <x:c r="IT97" s="1299"/>
      <x:c r="IU97" s="1299"/>
      <x:c r="IV97" s="1299"/>
    </x:row>
    <x:row r="98">
      <x:c r="A98" s="1304"/>
      <x:c r="B98" s="1304"/>
      <x:c r="C98" s="1304"/>
      <x:c r="D98" s="1304"/>
      <x:c r="E98" s="1304"/>
      <x:c r="F98" s="1304"/>
      <x:c r="G98" s="1304"/>
      <x:c r="H98" s="1304"/>
      <x:c r="I98" s="1304"/>
      <x:c r="J98" s="1299"/>
      <x:c r="K98" s="1299"/>
      <x:c r="L98" s="1299"/>
      <x:c r="M98" s="1299"/>
      <x:c r="N98" s="1299"/>
      <x:c r="O98" s="1299"/>
      <x:c r="P98" s="1299"/>
      <x:c r="Q98" s="1299"/>
      <x:c r="R98" s="1299"/>
      <x:c r="S98" s="1299"/>
      <x:c r="T98" s="1299"/>
      <x:c r="U98" s="1299"/>
      <x:c r="V98" s="1299"/>
      <x:c r="W98" s="1299"/>
      <x:c r="X98" s="1299"/>
      <x:c r="Y98" s="1299"/>
      <x:c r="Z98" s="1299"/>
      <x:c r="AA98" s="1299"/>
      <x:c r="AB98" s="1299"/>
      <x:c r="AC98" s="1299"/>
      <x:c r="AD98" s="1299"/>
      <x:c r="AE98" s="1299"/>
      <x:c r="AF98" s="1299"/>
      <x:c r="AG98" s="1299"/>
      <x:c r="AH98" s="1299"/>
      <x:c r="AI98" s="1299"/>
      <x:c r="AJ98" s="1299"/>
      <x:c r="AK98" s="1299"/>
      <x:c r="AL98" s="1299"/>
      <x:c r="AM98" s="1299"/>
      <x:c r="AN98" s="1299"/>
      <x:c r="AO98" s="1299"/>
      <x:c r="AP98" s="1299"/>
      <x:c r="AQ98" s="1299"/>
      <x:c r="AR98" s="1299"/>
      <x:c r="AS98" s="1299"/>
      <x:c r="AT98" s="1299"/>
      <x:c r="AU98" s="1299"/>
      <x:c r="AV98" s="1299"/>
      <x:c r="AW98" s="1299"/>
      <x:c r="AX98" s="1299"/>
      <x:c r="AY98" s="1299"/>
      <x:c r="AZ98" s="1299"/>
      <x:c r="BA98" s="1299"/>
      <x:c r="BB98" s="1299"/>
      <x:c r="BC98" s="1299"/>
      <x:c r="BD98" s="1299"/>
      <x:c r="BE98" s="1299"/>
      <x:c r="BF98" s="1299"/>
      <x:c r="BG98" s="1299"/>
      <x:c r="BH98" s="1299"/>
      <x:c r="BI98" s="1299"/>
      <x:c r="BJ98" s="1299"/>
      <x:c r="BK98" s="1299"/>
      <x:c r="BL98" s="1299"/>
      <x:c r="BM98" s="1299"/>
      <x:c r="BN98" s="1299"/>
      <x:c r="BO98" s="1299"/>
      <x:c r="BP98" s="1299"/>
      <x:c r="BQ98" s="1299"/>
      <x:c r="BR98" s="1299"/>
      <x:c r="BS98" s="1299"/>
      <x:c r="BT98" s="1299"/>
      <x:c r="BU98" s="1299"/>
      <x:c r="BV98" s="1299"/>
      <x:c r="BW98" s="1299"/>
      <x:c r="BX98" s="1299"/>
      <x:c r="BY98" s="1299"/>
      <x:c r="BZ98" s="1299"/>
      <x:c r="CA98" s="1299"/>
      <x:c r="CB98" s="1299"/>
      <x:c r="CC98" s="1299"/>
      <x:c r="CD98" s="1299"/>
      <x:c r="CE98" s="1299"/>
      <x:c r="CF98" s="1299"/>
      <x:c r="CG98" s="1299"/>
      <x:c r="CH98" s="1299"/>
      <x:c r="CI98" s="1299"/>
      <x:c r="CJ98" s="1299"/>
      <x:c r="CK98" s="1299"/>
      <x:c r="CL98" s="1299"/>
      <x:c r="CM98" s="1299"/>
      <x:c r="CN98" s="1299"/>
      <x:c r="CO98" s="1299"/>
      <x:c r="CP98" s="1299"/>
      <x:c r="CQ98" s="1299"/>
      <x:c r="CR98" s="1299"/>
      <x:c r="CS98" s="1299"/>
      <x:c r="CT98" s="1299"/>
      <x:c r="CU98" s="1299"/>
      <x:c r="CV98" s="1299"/>
      <x:c r="CW98" s="1299"/>
      <x:c r="CX98" s="1299"/>
      <x:c r="CY98" s="1299"/>
      <x:c r="CZ98" s="1299"/>
      <x:c r="DA98" s="1299"/>
      <x:c r="DB98" s="1299"/>
      <x:c r="DC98" s="1299"/>
      <x:c r="DD98" s="1299"/>
      <x:c r="DE98" s="1299"/>
      <x:c r="DF98" s="1299"/>
      <x:c r="DG98" s="1299"/>
      <x:c r="DH98" s="1299"/>
      <x:c r="DI98" s="1299"/>
      <x:c r="DJ98" s="1299"/>
      <x:c r="DK98" s="1299"/>
      <x:c r="DL98" s="1299"/>
      <x:c r="DM98" s="1299"/>
      <x:c r="DN98" s="1299"/>
      <x:c r="DO98" s="1299"/>
      <x:c r="DP98" s="1299"/>
      <x:c r="DQ98" s="1299"/>
      <x:c r="DR98" s="1299"/>
      <x:c r="DS98" s="1299"/>
      <x:c r="DT98" s="1299"/>
      <x:c r="DU98" s="1299"/>
      <x:c r="DV98" s="1299"/>
      <x:c r="DW98" s="1299"/>
      <x:c r="DX98" s="1299"/>
      <x:c r="DY98" s="1299"/>
      <x:c r="DZ98" s="1299"/>
      <x:c r="EA98" s="1299"/>
      <x:c r="EB98" s="1299"/>
      <x:c r="EC98" s="1299"/>
      <x:c r="ED98" s="1299"/>
      <x:c r="EE98" s="1299"/>
      <x:c r="EF98" s="1299"/>
      <x:c r="EG98" s="1299"/>
      <x:c r="EH98" s="1299"/>
      <x:c r="EI98" s="1299"/>
      <x:c r="EJ98" s="1299"/>
      <x:c r="EK98" s="1299"/>
      <x:c r="EL98" s="1299"/>
      <x:c r="EM98" s="1299"/>
      <x:c r="EN98" s="1299"/>
      <x:c r="EO98" s="1299"/>
      <x:c r="EP98" s="1299"/>
      <x:c r="EQ98" s="1299"/>
      <x:c r="ER98" s="1299"/>
      <x:c r="ES98" s="1299"/>
      <x:c r="ET98" s="1299"/>
      <x:c r="EU98" s="1299"/>
      <x:c r="EV98" s="1299"/>
      <x:c r="EW98" s="1299"/>
      <x:c r="EX98" s="1299"/>
      <x:c r="EY98" s="1299"/>
      <x:c r="EZ98" s="1299"/>
      <x:c r="FA98" s="1299"/>
      <x:c r="FB98" s="1299"/>
      <x:c r="FC98" s="1299"/>
      <x:c r="FD98" s="1299"/>
      <x:c r="FE98" s="1299"/>
      <x:c r="FF98" s="1299"/>
      <x:c r="FG98" s="1299"/>
      <x:c r="FH98" s="1299"/>
      <x:c r="FI98" s="1299"/>
      <x:c r="FJ98" s="1299"/>
      <x:c r="FK98" s="1299"/>
      <x:c r="FL98" s="1299"/>
      <x:c r="FM98" s="1299"/>
      <x:c r="FN98" s="1299"/>
      <x:c r="FO98" s="1299"/>
      <x:c r="FP98" s="1299"/>
      <x:c r="FQ98" s="1299"/>
      <x:c r="FR98" s="1299"/>
      <x:c r="FS98" s="1299"/>
      <x:c r="FT98" s="1299"/>
      <x:c r="FU98" s="1299"/>
      <x:c r="FV98" s="1299"/>
      <x:c r="FW98" s="1299"/>
      <x:c r="FX98" s="1299"/>
      <x:c r="FY98" s="1299"/>
      <x:c r="FZ98" s="1299"/>
      <x:c r="GA98" s="1299"/>
      <x:c r="GB98" s="1299"/>
      <x:c r="GC98" s="1299"/>
      <x:c r="GD98" s="1299"/>
      <x:c r="GE98" s="1299"/>
      <x:c r="GF98" s="1299"/>
      <x:c r="GG98" s="1299"/>
      <x:c r="GH98" s="1299"/>
      <x:c r="GI98" s="1299"/>
      <x:c r="GJ98" s="1299"/>
      <x:c r="GK98" s="1299"/>
      <x:c r="GL98" s="1299"/>
      <x:c r="GM98" s="1299"/>
      <x:c r="GN98" s="1299"/>
      <x:c r="GO98" s="1299"/>
      <x:c r="GP98" s="1299"/>
      <x:c r="GQ98" s="1299"/>
      <x:c r="GR98" s="1299"/>
      <x:c r="GS98" s="1299"/>
      <x:c r="GT98" s="1299"/>
      <x:c r="GU98" s="1299"/>
      <x:c r="GV98" s="1299"/>
      <x:c r="GW98" s="1299"/>
      <x:c r="GX98" s="1299"/>
      <x:c r="GY98" s="1299"/>
      <x:c r="GZ98" s="1299"/>
      <x:c r="HA98" s="1299"/>
      <x:c r="HB98" s="1299"/>
      <x:c r="HC98" s="1299"/>
      <x:c r="HD98" s="1299"/>
      <x:c r="HE98" s="1299"/>
      <x:c r="HF98" s="1299"/>
      <x:c r="HG98" s="1299"/>
      <x:c r="HH98" s="1299"/>
      <x:c r="HI98" s="1299"/>
      <x:c r="HJ98" s="1299"/>
      <x:c r="HK98" s="1299"/>
      <x:c r="HL98" s="1299"/>
      <x:c r="HM98" s="1299"/>
      <x:c r="HN98" s="1299"/>
      <x:c r="HO98" s="1299"/>
      <x:c r="HP98" s="1299"/>
      <x:c r="HQ98" s="1299"/>
      <x:c r="HR98" s="1299"/>
      <x:c r="HS98" s="1299"/>
      <x:c r="HT98" s="1299"/>
      <x:c r="HU98" s="1299"/>
      <x:c r="HV98" s="1299"/>
      <x:c r="HW98" s="1299"/>
      <x:c r="HX98" s="1299"/>
      <x:c r="HY98" s="1299"/>
      <x:c r="HZ98" s="1299"/>
      <x:c r="IA98" s="1299"/>
      <x:c r="IB98" s="1299"/>
      <x:c r="IC98" s="1299"/>
      <x:c r="ID98" s="1299"/>
      <x:c r="IE98" s="1299"/>
      <x:c r="IF98" s="1299"/>
      <x:c r="IG98" s="1299"/>
      <x:c r="IH98" s="1299"/>
      <x:c r="II98" s="1299"/>
      <x:c r="IJ98" s="1299"/>
      <x:c r="IK98" s="1299"/>
      <x:c r="IL98" s="1299"/>
      <x:c r="IM98" s="1299"/>
      <x:c r="IN98" s="1299"/>
      <x:c r="IO98" s="1299"/>
      <x:c r="IP98" s="1299"/>
      <x:c r="IQ98" s="1299"/>
      <x:c r="IR98" s="1299"/>
      <x:c r="IS98" s="1299"/>
      <x:c r="IT98" s="1299"/>
      <x:c r="IU98" s="1299"/>
      <x:c r="IV98" s="1299"/>
    </x:row>
    <x:row r="99">
      <x:c r="A99" s="1304"/>
      <x:c r="B99" s="1304"/>
      <x:c r="C99" s="1304"/>
      <x:c r="D99" s="1304"/>
      <x:c r="E99" s="1304"/>
      <x:c r="F99" s="1304"/>
      <x:c r="G99" s="1304"/>
      <x:c r="H99" s="1304"/>
      <x:c r="I99" s="1304"/>
      <x:c r="J99" s="1299"/>
      <x:c r="K99" s="1299"/>
      <x:c r="L99" s="1299"/>
      <x:c r="M99" s="1299"/>
      <x:c r="N99" s="1299"/>
      <x:c r="O99" s="1299"/>
      <x:c r="P99" s="1299"/>
      <x:c r="Q99" s="1299"/>
      <x:c r="R99" s="1299"/>
      <x:c r="S99" s="1299"/>
      <x:c r="T99" s="1299"/>
      <x:c r="U99" s="1299"/>
      <x:c r="V99" s="1299"/>
      <x:c r="W99" s="1299"/>
      <x:c r="X99" s="1299"/>
      <x:c r="Y99" s="1299"/>
      <x:c r="Z99" s="1299"/>
      <x:c r="AA99" s="1299"/>
      <x:c r="AB99" s="1299"/>
      <x:c r="AC99" s="1299"/>
      <x:c r="AD99" s="1299"/>
      <x:c r="AE99" s="1299"/>
      <x:c r="AF99" s="1299"/>
      <x:c r="AG99" s="1299"/>
      <x:c r="AH99" s="1299"/>
      <x:c r="AI99" s="1299"/>
      <x:c r="AJ99" s="1299"/>
      <x:c r="AK99" s="1299"/>
      <x:c r="AL99" s="1299"/>
      <x:c r="AM99" s="1299"/>
      <x:c r="AN99" s="1299"/>
      <x:c r="AO99" s="1299"/>
      <x:c r="AP99" s="1299"/>
      <x:c r="AQ99" s="1299"/>
      <x:c r="AR99" s="1299"/>
      <x:c r="AS99" s="1299"/>
      <x:c r="AT99" s="1299"/>
      <x:c r="AU99" s="1299"/>
      <x:c r="AV99" s="1299"/>
      <x:c r="AW99" s="1299"/>
      <x:c r="AX99" s="1299"/>
      <x:c r="AY99" s="1299"/>
      <x:c r="AZ99" s="1299"/>
      <x:c r="BA99" s="1299"/>
      <x:c r="BB99" s="1299"/>
      <x:c r="BC99" s="1299"/>
      <x:c r="BD99" s="1299"/>
      <x:c r="BE99" s="1299"/>
      <x:c r="BF99" s="1299"/>
      <x:c r="BG99" s="1299"/>
      <x:c r="BH99" s="1299"/>
      <x:c r="BI99" s="1299"/>
      <x:c r="BJ99" s="1299"/>
      <x:c r="BK99" s="1299"/>
      <x:c r="BL99" s="1299"/>
      <x:c r="BM99" s="1299"/>
      <x:c r="BN99" s="1299"/>
      <x:c r="BO99" s="1299"/>
      <x:c r="BP99" s="1299"/>
      <x:c r="BQ99" s="1299"/>
      <x:c r="BR99" s="1299"/>
      <x:c r="BS99" s="1299"/>
      <x:c r="BT99" s="1299"/>
      <x:c r="BU99" s="1299"/>
      <x:c r="BV99" s="1299"/>
      <x:c r="BW99" s="1299"/>
      <x:c r="BX99" s="1299"/>
      <x:c r="BY99" s="1299"/>
      <x:c r="BZ99" s="1299"/>
      <x:c r="CA99" s="1299"/>
      <x:c r="CB99" s="1299"/>
      <x:c r="CC99" s="1299"/>
      <x:c r="CD99" s="1299"/>
      <x:c r="CE99" s="1299"/>
      <x:c r="CF99" s="1299"/>
      <x:c r="CG99" s="1299"/>
      <x:c r="CH99" s="1299"/>
      <x:c r="CI99" s="1299"/>
      <x:c r="CJ99" s="1299"/>
      <x:c r="CK99" s="1299"/>
      <x:c r="CL99" s="1299"/>
      <x:c r="CM99" s="1299"/>
      <x:c r="CN99" s="1299"/>
      <x:c r="CO99" s="1299"/>
      <x:c r="CP99" s="1299"/>
      <x:c r="CQ99" s="1299"/>
      <x:c r="CR99" s="1299"/>
      <x:c r="CS99" s="1299"/>
      <x:c r="CT99" s="1299"/>
      <x:c r="CU99" s="1299"/>
      <x:c r="CV99" s="1299"/>
      <x:c r="CW99" s="1299"/>
      <x:c r="CX99" s="1299"/>
      <x:c r="CY99" s="1299"/>
      <x:c r="CZ99" s="1299"/>
      <x:c r="DA99" s="1299"/>
      <x:c r="DB99" s="1299"/>
      <x:c r="DC99" s="1299"/>
      <x:c r="DD99" s="1299"/>
      <x:c r="DE99" s="1299"/>
      <x:c r="DF99" s="1299"/>
      <x:c r="DG99" s="1299"/>
      <x:c r="DH99" s="1299"/>
      <x:c r="DI99" s="1299"/>
      <x:c r="DJ99" s="1299"/>
      <x:c r="DK99" s="1299"/>
      <x:c r="DL99" s="1299"/>
      <x:c r="DM99" s="1299"/>
      <x:c r="DN99" s="1299"/>
      <x:c r="DO99" s="1299"/>
      <x:c r="DP99" s="1299"/>
      <x:c r="DQ99" s="1299"/>
      <x:c r="DR99" s="1299"/>
      <x:c r="DS99" s="1299"/>
      <x:c r="DT99" s="1299"/>
      <x:c r="DU99" s="1299"/>
      <x:c r="DV99" s="1299"/>
      <x:c r="DW99" s="1299"/>
      <x:c r="DX99" s="1299"/>
      <x:c r="DY99" s="1299"/>
      <x:c r="DZ99" s="1299"/>
      <x:c r="EA99" s="1299"/>
      <x:c r="EB99" s="1299"/>
      <x:c r="EC99" s="1299"/>
      <x:c r="ED99" s="1299"/>
      <x:c r="EE99" s="1299"/>
      <x:c r="EF99" s="1299"/>
      <x:c r="EG99" s="1299"/>
      <x:c r="EH99" s="1299"/>
      <x:c r="EI99" s="1299"/>
      <x:c r="EJ99" s="1299"/>
      <x:c r="EK99" s="1299"/>
      <x:c r="EL99" s="1299"/>
      <x:c r="EM99" s="1299"/>
      <x:c r="EN99" s="1299"/>
      <x:c r="EO99" s="1299"/>
      <x:c r="EP99" s="1299"/>
      <x:c r="EQ99" s="1299"/>
      <x:c r="ER99" s="1299"/>
      <x:c r="ES99" s="1299"/>
      <x:c r="ET99" s="1299"/>
      <x:c r="EU99" s="1299"/>
      <x:c r="EV99" s="1299"/>
      <x:c r="EW99" s="1299"/>
      <x:c r="EX99" s="1299"/>
      <x:c r="EY99" s="1299"/>
      <x:c r="EZ99" s="1299"/>
      <x:c r="FA99" s="1299"/>
      <x:c r="FB99" s="1299"/>
      <x:c r="FC99" s="1299"/>
      <x:c r="FD99" s="1299"/>
      <x:c r="FE99" s="1299"/>
      <x:c r="FF99" s="1299"/>
      <x:c r="FG99" s="1299"/>
      <x:c r="FH99" s="1299"/>
      <x:c r="FI99" s="1299"/>
      <x:c r="FJ99" s="1299"/>
      <x:c r="FK99" s="1299"/>
      <x:c r="FL99" s="1299"/>
      <x:c r="FM99" s="1299"/>
      <x:c r="FN99" s="1299"/>
      <x:c r="FO99" s="1299"/>
      <x:c r="FP99" s="1299"/>
      <x:c r="FQ99" s="1299"/>
      <x:c r="FR99" s="1299"/>
      <x:c r="FS99" s="1299"/>
      <x:c r="FT99" s="1299"/>
      <x:c r="FU99" s="1299"/>
      <x:c r="FV99" s="1299"/>
      <x:c r="FW99" s="1299"/>
      <x:c r="FX99" s="1299"/>
      <x:c r="FY99" s="1299"/>
      <x:c r="FZ99" s="1299"/>
      <x:c r="GA99" s="1299"/>
      <x:c r="GB99" s="1299"/>
      <x:c r="GC99" s="1299"/>
      <x:c r="GD99" s="1299"/>
      <x:c r="GE99" s="1299"/>
      <x:c r="GF99" s="1299"/>
      <x:c r="GG99" s="1299"/>
      <x:c r="GH99" s="1299"/>
      <x:c r="GI99" s="1299"/>
      <x:c r="GJ99" s="1299"/>
      <x:c r="GK99" s="1299"/>
      <x:c r="GL99" s="1299"/>
      <x:c r="GM99" s="1299"/>
      <x:c r="GN99" s="1299"/>
      <x:c r="GO99" s="1299"/>
      <x:c r="GP99" s="1299"/>
      <x:c r="GQ99" s="1299"/>
      <x:c r="GR99" s="1299"/>
      <x:c r="GS99" s="1299"/>
      <x:c r="GT99" s="1299"/>
      <x:c r="GU99" s="1299"/>
      <x:c r="GV99" s="1299"/>
      <x:c r="GW99" s="1299"/>
      <x:c r="GX99" s="1299"/>
      <x:c r="GY99" s="1299"/>
      <x:c r="GZ99" s="1299"/>
      <x:c r="HA99" s="1299"/>
      <x:c r="HB99" s="1299"/>
      <x:c r="HC99" s="1299"/>
      <x:c r="HD99" s="1299"/>
      <x:c r="HE99" s="1299"/>
      <x:c r="HF99" s="1299"/>
      <x:c r="HG99" s="1299"/>
      <x:c r="HH99" s="1299"/>
      <x:c r="HI99" s="1299"/>
      <x:c r="HJ99" s="1299"/>
      <x:c r="HK99" s="1299"/>
      <x:c r="HL99" s="1299"/>
      <x:c r="HM99" s="1299"/>
      <x:c r="HN99" s="1299"/>
      <x:c r="HO99" s="1299"/>
      <x:c r="HP99" s="1299"/>
      <x:c r="HQ99" s="1299"/>
      <x:c r="HR99" s="1299"/>
      <x:c r="HS99" s="1299"/>
      <x:c r="HT99" s="1299"/>
      <x:c r="HU99" s="1299"/>
      <x:c r="HV99" s="1299"/>
      <x:c r="HW99" s="1299"/>
      <x:c r="HX99" s="1299"/>
      <x:c r="HY99" s="1299"/>
      <x:c r="HZ99" s="1299"/>
      <x:c r="IA99" s="1299"/>
      <x:c r="IB99" s="1299"/>
      <x:c r="IC99" s="1299"/>
      <x:c r="ID99" s="1299"/>
      <x:c r="IE99" s="1299"/>
      <x:c r="IF99" s="1299"/>
      <x:c r="IG99" s="1299"/>
      <x:c r="IH99" s="1299"/>
      <x:c r="II99" s="1299"/>
      <x:c r="IJ99" s="1299"/>
      <x:c r="IK99" s="1299"/>
      <x:c r="IL99" s="1299"/>
      <x:c r="IM99" s="1299"/>
      <x:c r="IN99" s="1299"/>
      <x:c r="IO99" s="1299"/>
      <x:c r="IP99" s="1299"/>
      <x:c r="IQ99" s="1299"/>
      <x:c r="IR99" s="1299"/>
      <x:c r="IS99" s="1299"/>
      <x:c r="IT99" s="1299"/>
      <x:c r="IU99" s="1299"/>
      <x:c r="IV99" s="1299"/>
    </x:row>
    <x:row r="100">
      <x:c r="A100" s="1304"/>
      <x:c r="B100" s="1304"/>
      <x:c r="C100" s="1304"/>
      <x:c r="D100" s="1304"/>
      <x:c r="E100" s="1304"/>
      <x:c r="F100" s="1304"/>
      <x:c r="G100" s="1304"/>
      <x:c r="H100" s="1304"/>
      <x:c r="I100" s="1304"/>
      <x:c r="J100" s="1299"/>
      <x:c r="K100" s="1299"/>
      <x:c r="L100" s="1299"/>
      <x:c r="M100" s="1299"/>
      <x:c r="N100" s="1299"/>
      <x:c r="O100" s="1299"/>
      <x:c r="P100" s="1299"/>
      <x:c r="Q100" s="1299"/>
      <x:c r="R100" s="1299"/>
      <x:c r="S100" s="1299"/>
      <x:c r="T100" s="1299"/>
      <x:c r="U100" s="1299"/>
      <x:c r="V100" s="1299"/>
      <x:c r="W100" s="1299"/>
      <x:c r="X100" s="1299"/>
      <x:c r="Y100" s="1299"/>
      <x:c r="Z100" s="1299"/>
      <x:c r="AA100" s="1299"/>
      <x:c r="AB100" s="1299"/>
      <x:c r="AC100" s="1299"/>
      <x:c r="AD100" s="1299"/>
      <x:c r="AE100" s="1299"/>
      <x:c r="AF100" s="1299"/>
      <x:c r="AG100" s="1299"/>
      <x:c r="AH100" s="1299"/>
      <x:c r="AI100" s="1299"/>
      <x:c r="AJ100" s="1299"/>
      <x:c r="AK100" s="1299"/>
      <x:c r="AL100" s="1299"/>
      <x:c r="AM100" s="1299"/>
      <x:c r="AN100" s="1299"/>
      <x:c r="AO100" s="1299"/>
      <x:c r="AP100" s="1299"/>
      <x:c r="AQ100" s="1299"/>
      <x:c r="AR100" s="1299"/>
      <x:c r="AS100" s="1299"/>
      <x:c r="AT100" s="1299"/>
      <x:c r="AU100" s="1299"/>
      <x:c r="AV100" s="1299"/>
      <x:c r="AW100" s="1299"/>
      <x:c r="AX100" s="1299"/>
      <x:c r="AY100" s="1299"/>
      <x:c r="AZ100" s="1299"/>
      <x:c r="BA100" s="1299"/>
      <x:c r="BB100" s="1299"/>
      <x:c r="BC100" s="1299"/>
      <x:c r="BD100" s="1299"/>
      <x:c r="BE100" s="1299"/>
      <x:c r="BF100" s="1299"/>
      <x:c r="BG100" s="1299"/>
      <x:c r="BH100" s="1299"/>
      <x:c r="BI100" s="1299"/>
      <x:c r="BJ100" s="1299"/>
      <x:c r="BK100" s="1299"/>
      <x:c r="BL100" s="1299"/>
      <x:c r="BM100" s="1299"/>
      <x:c r="BN100" s="1299"/>
      <x:c r="BO100" s="1299"/>
      <x:c r="BP100" s="1299"/>
      <x:c r="BQ100" s="1299"/>
      <x:c r="BR100" s="1299"/>
      <x:c r="BS100" s="1299"/>
      <x:c r="BT100" s="1299"/>
      <x:c r="BU100" s="1299"/>
      <x:c r="BV100" s="1299"/>
      <x:c r="BW100" s="1299"/>
      <x:c r="BX100" s="1299"/>
      <x:c r="BY100" s="1299"/>
      <x:c r="BZ100" s="1299"/>
      <x:c r="CA100" s="1299"/>
      <x:c r="CB100" s="1299"/>
      <x:c r="CC100" s="1299"/>
      <x:c r="CD100" s="1299"/>
      <x:c r="CE100" s="1299"/>
      <x:c r="CF100" s="1299"/>
      <x:c r="CG100" s="1299"/>
      <x:c r="CH100" s="1299"/>
      <x:c r="CI100" s="1299"/>
      <x:c r="CJ100" s="1299"/>
      <x:c r="CK100" s="1299"/>
      <x:c r="CL100" s="1299"/>
      <x:c r="CM100" s="1299"/>
      <x:c r="CN100" s="1299"/>
      <x:c r="CO100" s="1299"/>
      <x:c r="CP100" s="1299"/>
      <x:c r="CQ100" s="1299"/>
      <x:c r="CR100" s="1299"/>
      <x:c r="CS100" s="1299"/>
      <x:c r="CT100" s="1299"/>
      <x:c r="CU100" s="1299"/>
      <x:c r="CV100" s="1299"/>
      <x:c r="CW100" s="1299"/>
      <x:c r="CX100" s="1299"/>
      <x:c r="CY100" s="1299"/>
      <x:c r="CZ100" s="1299"/>
      <x:c r="DA100" s="1299"/>
      <x:c r="DB100" s="1299"/>
      <x:c r="DC100" s="1299"/>
      <x:c r="DD100" s="1299"/>
      <x:c r="DE100" s="1299"/>
      <x:c r="DF100" s="1299"/>
      <x:c r="DG100" s="1299"/>
      <x:c r="DH100" s="1299"/>
      <x:c r="DI100" s="1299"/>
      <x:c r="DJ100" s="1299"/>
      <x:c r="DK100" s="1299"/>
      <x:c r="DL100" s="1299"/>
      <x:c r="DM100" s="1299"/>
      <x:c r="DN100" s="1299"/>
      <x:c r="DO100" s="1299"/>
      <x:c r="DP100" s="1299"/>
      <x:c r="DQ100" s="1299"/>
      <x:c r="DR100" s="1299"/>
      <x:c r="DS100" s="1299"/>
      <x:c r="DT100" s="1299"/>
      <x:c r="DU100" s="1299"/>
      <x:c r="DV100" s="1299"/>
      <x:c r="DW100" s="1299"/>
      <x:c r="DX100" s="1299"/>
      <x:c r="DY100" s="1299"/>
      <x:c r="DZ100" s="1299"/>
      <x:c r="EA100" s="1299"/>
      <x:c r="EB100" s="1299"/>
      <x:c r="EC100" s="1299"/>
      <x:c r="ED100" s="1299"/>
      <x:c r="EE100" s="1299"/>
      <x:c r="EF100" s="1299"/>
      <x:c r="EG100" s="1299"/>
      <x:c r="EH100" s="1299"/>
      <x:c r="EI100" s="1299"/>
      <x:c r="EJ100" s="1299"/>
      <x:c r="EK100" s="1299"/>
      <x:c r="EL100" s="1299"/>
      <x:c r="EM100" s="1299"/>
      <x:c r="EN100" s="1299"/>
      <x:c r="EO100" s="1299"/>
      <x:c r="EP100" s="1299"/>
      <x:c r="EQ100" s="1299"/>
      <x:c r="ER100" s="1299"/>
      <x:c r="ES100" s="1299"/>
      <x:c r="ET100" s="1299"/>
      <x:c r="EU100" s="1299"/>
      <x:c r="EV100" s="1299"/>
      <x:c r="EW100" s="1299"/>
      <x:c r="EX100" s="1299"/>
      <x:c r="EY100" s="1299"/>
      <x:c r="EZ100" s="1299"/>
      <x:c r="FA100" s="1299"/>
      <x:c r="FB100" s="1299"/>
      <x:c r="FC100" s="1299"/>
      <x:c r="FD100" s="1299"/>
      <x:c r="FE100" s="1299"/>
      <x:c r="FF100" s="1299"/>
      <x:c r="FG100" s="1299"/>
      <x:c r="FH100" s="1299"/>
      <x:c r="FI100" s="1299"/>
      <x:c r="FJ100" s="1299"/>
      <x:c r="FK100" s="1299"/>
      <x:c r="FL100" s="1299"/>
      <x:c r="FM100" s="1299"/>
      <x:c r="FN100" s="1299"/>
      <x:c r="FO100" s="1299"/>
      <x:c r="FP100" s="1299"/>
      <x:c r="FQ100" s="1299"/>
      <x:c r="FR100" s="1299"/>
      <x:c r="FS100" s="1299"/>
      <x:c r="FT100" s="1299"/>
      <x:c r="FU100" s="1299"/>
      <x:c r="FV100" s="1299"/>
      <x:c r="FW100" s="1299"/>
      <x:c r="FX100" s="1299"/>
      <x:c r="FY100" s="1299"/>
      <x:c r="FZ100" s="1299"/>
      <x:c r="GA100" s="1299"/>
      <x:c r="GB100" s="1299"/>
      <x:c r="GC100" s="1299"/>
      <x:c r="GD100" s="1299"/>
      <x:c r="GE100" s="1299"/>
      <x:c r="GF100" s="1299"/>
      <x:c r="GG100" s="1299"/>
      <x:c r="GH100" s="1299"/>
      <x:c r="GI100" s="1299"/>
      <x:c r="GJ100" s="1299"/>
      <x:c r="GK100" s="1299"/>
      <x:c r="GL100" s="1299"/>
      <x:c r="GM100" s="1299"/>
      <x:c r="GN100" s="1299"/>
      <x:c r="GO100" s="1299"/>
      <x:c r="GP100" s="1299"/>
      <x:c r="GQ100" s="1299"/>
      <x:c r="GR100" s="1299"/>
      <x:c r="GS100" s="1299"/>
      <x:c r="GT100" s="1299"/>
      <x:c r="GU100" s="1299"/>
      <x:c r="GV100" s="1299"/>
      <x:c r="GW100" s="1299"/>
      <x:c r="GX100" s="1299"/>
      <x:c r="GY100" s="1299"/>
      <x:c r="GZ100" s="1299"/>
      <x:c r="HA100" s="1299"/>
      <x:c r="HB100" s="1299"/>
      <x:c r="HC100" s="1299"/>
      <x:c r="HD100" s="1299"/>
      <x:c r="HE100" s="1299"/>
      <x:c r="HF100" s="1299"/>
      <x:c r="HG100" s="1299"/>
      <x:c r="HH100" s="1299"/>
      <x:c r="HI100" s="1299"/>
      <x:c r="HJ100" s="1299"/>
      <x:c r="HK100" s="1299"/>
      <x:c r="HL100" s="1299"/>
      <x:c r="HM100" s="1299"/>
      <x:c r="HN100" s="1299"/>
      <x:c r="HO100" s="1299"/>
      <x:c r="HP100" s="1299"/>
      <x:c r="HQ100" s="1299"/>
      <x:c r="HR100" s="1299"/>
      <x:c r="HS100" s="1299"/>
      <x:c r="HT100" s="1299"/>
      <x:c r="HU100" s="1299"/>
      <x:c r="HV100" s="1299"/>
      <x:c r="HW100" s="1299"/>
      <x:c r="HX100" s="1299"/>
      <x:c r="HY100" s="1299"/>
      <x:c r="HZ100" s="1299"/>
      <x:c r="IA100" s="1299"/>
      <x:c r="IB100" s="1299"/>
      <x:c r="IC100" s="1299"/>
      <x:c r="ID100" s="1299"/>
      <x:c r="IE100" s="1299"/>
      <x:c r="IF100" s="1299"/>
      <x:c r="IG100" s="1299"/>
      <x:c r="IH100" s="1299"/>
      <x:c r="II100" s="1299"/>
      <x:c r="IJ100" s="1299"/>
      <x:c r="IK100" s="1299"/>
      <x:c r="IL100" s="1299"/>
      <x:c r="IM100" s="1299"/>
      <x:c r="IN100" s="1299"/>
      <x:c r="IO100" s="1299"/>
      <x:c r="IP100" s="1299"/>
      <x:c r="IQ100" s="1299"/>
      <x:c r="IR100" s="1299"/>
      <x:c r="IS100" s="1299"/>
      <x:c r="IT100" s="1299"/>
      <x:c r="IU100" s="1299"/>
      <x:c r="IV100" s="1299"/>
    </x:row>
    <x:row r="101">
      <x:c r="A101" s="1304"/>
      <x:c r="B101" s="1304"/>
      <x:c r="C101" s="1304"/>
      <x:c r="D101" s="1304"/>
      <x:c r="E101" s="1304"/>
      <x:c r="F101" s="1304"/>
      <x:c r="G101" s="1304"/>
      <x:c r="H101" s="1304"/>
      <x:c r="I101" s="1304"/>
      <x:c r="J101" s="1299"/>
      <x:c r="K101" s="1299"/>
      <x:c r="L101" s="1299"/>
      <x:c r="M101" s="1299"/>
      <x:c r="N101" s="1299"/>
      <x:c r="O101" s="1299"/>
      <x:c r="P101" s="1299"/>
      <x:c r="Q101" s="1299"/>
      <x:c r="R101" s="1299"/>
      <x:c r="S101" s="1299"/>
      <x:c r="T101" s="1299"/>
      <x:c r="U101" s="1299"/>
      <x:c r="V101" s="1299"/>
      <x:c r="W101" s="1299"/>
      <x:c r="X101" s="1299"/>
      <x:c r="Y101" s="1299"/>
      <x:c r="Z101" s="1299"/>
      <x:c r="AA101" s="1299"/>
      <x:c r="AB101" s="1299"/>
      <x:c r="AC101" s="1299"/>
      <x:c r="AD101" s="1299"/>
      <x:c r="AE101" s="1299"/>
      <x:c r="AF101" s="1299"/>
      <x:c r="AG101" s="1299"/>
      <x:c r="AH101" s="1299"/>
      <x:c r="AI101" s="1299"/>
      <x:c r="AJ101" s="1299"/>
      <x:c r="AK101" s="1299"/>
      <x:c r="AL101" s="1299"/>
      <x:c r="AM101" s="1299"/>
      <x:c r="AN101" s="1299"/>
      <x:c r="AO101" s="1299"/>
      <x:c r="AP101" s="1299"/>
      <x:c r="AQ101" s="1299"/>
      <x:c r="AR101" s="1299"/>
      <x:c r="AS101" s="1299"/>
      <x:c r="AT101" s="1299"/>
      <x:c r="AU101" s="1299"/>
      <x:c r="AV101" s="1299"/>
      <x:c r="AW101" s="1299"/>
      <x:c r="AX101" s="1299"/>
      <x:c r="AY101" s="1299"/>
      <x:c r="AZ101" s="1299"/>
      <x:c r="BA101" s="1299"/>
      <x:c r="BB101" s="1299"/>
      <x:c r="BC101" s="1299"/>
      <x:c r="BD101" s="1299"/>
      <x:c r="BE101" s="1299"/>
      <x:c r="BF101" s="1299"/>
      <x:c r="BG101" s="1299"/>
      <x:c r="BH101" s="1299"/>
      <x:c r="BI101" s="1299"/>
      <x:c r="BJ101" s="1299"/>
      <x:c r="BK101" s="1299"/>
      <x:c r="BL101" s="1299"/>
      <x:c r="BM101" s="1299"/>
      <x:c r="BN101" s="1299"/>
      <x:c r="BO101" s="1299"/>
      <x:c r="BP101" s="1299"/>
      <x:c r="BQ101" s="1299"/>
      <x:c r="BR101" s="1299"/>
      <x:c r="BS101" s="1299"/>
      <x:c r="BT101" s="1299"/>
      <x:c r="BU101" s="1299"/>
      <x:c r="BV101" s="1299"/>
      <x:c r="BW101" s="1299"/>
      <x:c r="BX101" s="1299"/>
      <x:c r="BY101" s="1299"/>
      <x:c r="BZ101" s="1299"/>
      <x:c r="CA101" s="1299"/>
      <x:c r="CB101" s="1299"/>
      <x:c r="CC101" s="1299"/>
      <x:c r="CD101" s="1299"/>
      <x:c r="CE101" s="1299"/>
      <x:c r="CF101" s="1299"/>
      <x:c r="CG101" s="1299"/>
      <x:c r="CH101" s="1299"/>
      <x:c r="CI101" s="1299"/>
      <x:c r="CJ101" s="1299"/>
      <x:c r="CK101" s="1299"/>
      <x:c r="CL101" s="1299"/>
      <x:c r="CM101" s="1299"/>
      <x:c r="CN101" s="1299"/>
      <x:c r="CO101" s="1299"/>
      <x:c r="CP101" s="1299"/>
      <x:c r="CQ101" s="1299"/>
      <x:c r="CR101" s="1299"/>
      <x:c r="CS101" s="1299"/>
      <x:c r="CT101" s="1299"/>
      <x:c r="CU101" s="1299"/>
      <x:c r="CV101" s="1299"/>
      <x:c r="CW101" s="1299"/>
      <x:c r="CX101" s="1299"/>
      <x:c r="CY101" s="1299"/>
      <x:c r="CZ101" s="1299"/>
      <x:c r="DA101" s="1299"/>
      <x:c r="DB101" s="1299"/>
      <x:c r="DC101" s="1299"/>
      <x:c r="DD101" s="1299"/>
      <x:c r="DE101" s="1299"/>
      <x:c r="DF101" s="1299"/>
      <x:c r="DG101" s="1299"/>
      <x:c r="DH101" s="1299"/>
      <x:c r="DI101" s="1299"/>
      <x:c r="DJ101" s="1299"/>
      <x:c r="DK101" s="1299"/>
      <x:c r="DL101" s="1299"/>
      <x:c r="DM101" s="1299"/>
      <x:c r="DN101" s="1299"/>
      <x:c r="DO101" s="1299"/>
      <x:c r="DP101" s="1299"/>
      <x:c r="DQ101" s="1299"/>
      <x:c r="DR101" s="1299"/>
      <x:c r="DS101" s="1299"/>
      <x:c r="DT101" s="1299"/>
      <x:c r="DU101" s="1299"/>
      <x:c r="DV101" s="1299"/>
      <x:c r="DW101" s="1299"/>
      <x:c r="DX101" s="1299"/>
      <x:c r="DY101" s="1299"/>
      <x:c r="DZ101" s="1299"/>
      <x:c r="EA101" s="1299"/>
      <x:c r="EB101" s="1299"/>
      <x:c r="EC101" s="1299"/>
      <x:c r="ED101" s="1299"/>
      <x:c r="EE101" s="1299"/>
      <x:c r="EF101" s="1299"/>
      <x:c r="EG101" s="1299"/>
      <x:c r="EH101" s="1299"/>
      <x:c r="EI101" s="1299"/>
      <x:c r="EJ101" s="1299"/>
      <x:c r="EK101" s="1299"/>
      <x:c r="EL101" s="1299"/>
      <x:c r="EM101" s="1299"/>
      <x:c r="EN101" s="1299"/>
      <x:c r="EO101" s="1299"/>
      <x:c r="EP101" s="1299"/>
      <x:c r="EQ101" s="1299"/>
      <x:c r="ER101" s="1299"/>
      <x:c r="ES101" s="1299"/>
      <x:c r="ET101" s="1299"/>
      <x:c r="EU101" s="1299"/>
      <x:c r="EV101" s="1299"/>
      <x:c r="EW101" s="1299"/>
      <x:c r="EX101" s="1299"/>
      <x:c r="EY101" s="1299"/>
      <x:c r="EZ101" s="1299"/>
      <x:c r="FA101" s="1299"/>
      <x:c r="FB101" s="1299"/>
      <x:c r="FC101" s="1299"/>
      <x:c r="FD101" s="1299"/>
      <x:c r="FE101" s="1299"/>
      <x:c r="FF101" s="1299"/>
      <x:c r="FG101" s="1299"/>
      <x:c r="FH101" s="1299"/>
      <x:c r="FI101" s="1299"/>
      <x:c r="FJ101" s="1299"/>
      <x:c r="FK101" s="1299"/>
      <x:c r="FL101" s="1299"/>
      <x:c r="FM101" s="1299"/>
      <x:c r="FN101" s="1299"/>
      <x:c r="FO101" s="1299"/>
      <x:c r="FP101" s="1299"/>
      <x:c r="FQ101" s="1299"/>
      <x:c r="FR101" s="1299"/>
      <x:c r="FS101" s="1299"/>
      <x:c r="FT101" s="1299"/>
      <x:c r="FU101" s="1299"/>
      <x:c r="FV101" s="1299"/>
      <x:c r="FW101" s="1299"/>
      <x:c r="FX101" s="1299"/>
      <x:c r="FY101" s="1299"/>
      <x:c r="FZ101" s="1299"/>
      <x:c r="GA101" s="1299"/>
      <x:c r="GB101" s="1299"/>
      <x:c r="GC101" s="1299"/>
      <x:c r="GD101" s="1299"/>
      <x:c r="GE101" s="1299"/>
      <x:c r="GF101" s="1299"/>
      <x:c r="GG101" s="1299"/>
      <x:c r="GH101" s="1299"/>
      <x:c r="GI101" s="1299"/>
      <x:c r="GJ101" s="1299"/>
      <x:c r="GK101" s="1299"/>
      <x:c r="GL101" s="1299"/>
      <x:c r="GM101" s="1299"/>
      <x:c r="GN101" s="1299"/>
      <x:c r="GO101" s="1299"/>
      <x:c r="GP101" s="1299"/>
      <x:c r="GQ101" s="1299"/>
      <x:c r="GR101" s="1299"/>
      <x:c r="GS101" s="1299"/>
      <x:c r="GT101" s="1299"/>
      <x:c r="GU101" s="1299"/>
      <x:c r="GV101" s="1299"/>
      <x:c r="GW101" s="1299"/>
      <x:c r="GX101" s="1299"/>
      <x:c r="GY101" s="1299"/>
      <x:c r="GZ101" s="1299"/>
      <x:c r="HA101" s="1299"/>
      <x:c r="HB101" s="1299"/>
      <x:c r="HC101" s="1299"/>
      <x:c r="HD101" s="1299"/>
      <x:c r="HE101" s="1299"/>
      <x:c r="HF101" s="1299"/>
      <x:c r="HG101" s="1299"/>
      <x:c r="HH101" s="1299"/>
      <x:c r="HI101" s="1299"/>
      <x:c r="HJ101" s="1299"/>
      <x:c r="HK101" s="1299"/>
      <x:c r="HL101" s="1299"/>
      <x:c r="HM101" s="1299"/>
      <x:c r="HN101" s="1299"/>
      <x:c r="HO101" s="1299"/>
      <x:c r="HP101" s="1299"/>
      <x:c r="HQ101" s="1299"/>
      <x:c r="HR101" s="1299"/>
      <x:c r="HS101" s="1299"/>
      <x:c r="HT101" s="1299"/>
      <x:c r="HU101" s="1299"/>
      <x:c r="HV101" s="1299"/>
      <x:c r="HW101" s="1299"/>
      <x:c r="HX101" s="1299"/>
      <x:c r="HY101" s="1299"/>
      <x:c r="HZ101" s="1299"/>
      <x:c r="IA101" s="1299"/>
      <x:c r="IB101" s="1299"/>
      <x:c r="IC101" s="1299"/>
      <x:c r="ID101" s="1299"/>
      <x:c r="IE101" s="1299"/>
      <x:c r="IF101" s="1299"/>
      <x:c r="IG101" s="1299"/>
      <x:c r="IH101" s="1299"/>
      <x:c r="II101" s="1299"/>
      <x:c r="IJ101" s="1299"/>
      <x:c r="IK101" s="1299"/>
      <x:c r="IL101" s="1299"/>
      <x:c r="IM101" s="1299"/>
      <x:c r="IN101" s="1299"/>
      <x:c r="IO101" s="1299"/>
      <x:c r="IP101" s="1299"/>
      <x:c r="IQ101" s="1299"/>
      <x:c r="IR101" s="1299"/>
      <x:c r="IS101" s="1299"/>
      <x:c r="IT101" s="1299"/>
      <x:c r="IU101" s="1299"/>
      <x:c r="IV101" s="1299"/>
    </x:row>
    <x:row r="102">
      <x:c r="A102" s="1304"/>
      <x:c r="B102" s="1304"/>
      <x:c r="C102" s="1304"/>
      <x:c r="D102" s="1304"/>
      <x:c r="E102" s="1304"/>
      <x:c r="F102" s="1304"/>
      <x:c r="G102" s="1304"/>
      <x:c r="H102" s="1304"/>
      <x:c r="I102" s="1304"/>
      <x:c r="J102" s="1299"/>
      <x:c r="K102" s="1299"/>
      <x:c r="L102" s="1299"/>
      <x:c r="M102" s="1299"/>
      <x:c r="N102" s="1299"/>
      <x:c r="O102" s="1299"/>
      <x:c r="P102" s="1299"/>
      <x:c r="Q102" s="1299"/>
      <x:c r="R102" s="1299"/>
      <x:c r="S102" s="1299"/>
      <x:c r="T102" s="1299"/>
      <x:c r="U102" s="1299"/>
      <x:c r="V102" s="1299"/>
      <x:c r="W102" s="1299"/>
      <x:c r="X102" s="1299"/>
      <x:c r="Y102" s="1299"/>
      <x:c r="Z102" s="1299"/>
      <x:c r="AA102" s="1299"/>
      <x:c r="AB102" s="1299"/>
      <x:c r="AC102" s="1299"/>
      <x:c r="AD102" s="1299"/>
      <x:c r="AE102" s="1299"/>
      <x:c r="AF102" s="1299"/>
      <x:c r="AG102" s="1299"/>
      <x:c r="AH102" s="1299"/>
      <x:c r="AI102" s="1299"/>
      <x:c r="AJ102" s="1299"/>
      <x:c r="AK102" s="1299"/>
      <x:c r="AL102" s="1299"/>
      <x:c r="AM102" s="1299"/>
      <x:c r="AN102" s="1299"/>
      <x:c r="AO102" s="1299"/>
      <x:c r="AP102" s="1299"/>
      <x:c r="AQ102" s="1299"/>
      <x:c r="AR102" s="1299"/>
      <x:c r="AS102" s="1299"/>
      <x:c r="AT102" s="1299"/>
      <x:c r="AU102" s="1299"/>
      <x:c r="AV102" s="1299"/>
      <x:c r="AW102" s="1299"/>
      <x:c r="AX102" s="1299"/>
      <x:c r="AY102" s="1299"/>
      <x:c r="AZ102" s="1299"/>
      <x:c r="BA102" s="1299"/>
      <x:c r="BB102" s="1299"/>
      <x:c r="BC102" s="1299"/>
      <x:c r="BD102" s="1299"/>
      <x:c r="BE102" s="1299"/>
      <x:c r="BF102" s="1299"/>
      <x:c r="BG102" s="1299"/>
      <x:c r="BH102" s="1299"/>
      <x:c r="BI102" s="1299"/>
      <x:c r="BJ102" s="1299"/>
      <x:c r="BK102" s="1299"/>
      <x:c r="BL102" s="1299"/>
      <x:c r="BM102" s="1299"/>
      <x:c r="BN102" s="1299"/>
      <x:c r="BO102" s="1299"/>
      <x:c r="BP102" s="1299"/>
      <x:c r="BQ102" s="1299"/>
      <x:c r="BR102" s="1299"/>
      <x:c r="BS102" s="1299"/>
      <x:c r="BT102" s="1299"/>
      <x:c r="BU102" s="1299"/>
      <x:c r="BV102" s="1299"/>
      <x:c r="BW102" s="1299"/>
      <x:c r="BX102" s="1299"/>
      <x:c r="BY102" s="1299"/>
      <x:c r="BZ102" s="1299"/>
      <x:c r="CA102" s="1299"/>
      <x:c r="CB102" s="1299"/>
      <x:c r="CC102" s="1299"/>
      <x:c r="CD102" s="1299"/>
      <x:c r="CE102" s="1299"/>
      <x:c r="CF102" s="1299"/>
      <x:c r="CG102" s="1299"/>
      <x:c r="CH102" s="1299"/>
      <x:c r="CI102" s="1299"/>
      <x:c r="CJ102" s="1299"/>
      <x:c r="CK102" s="1299"/>
      <x:c r="CL102" s="1299"/>
      <x:c r="CM102" s="1299"/>
      <x:c r="CN102" s="1299"/>
      <x:c r="CO102" s="1299"/>
      <x:c r="CP102" s="1299"/>
      <x:c r="CQ102" s="1299"/>
      <x:c r="CR102" s="1299"/>
      <x:c r="CS102" s="1299"/>
      <x:c r="CT102" s="1299"/>
      <x:c r="CU102" s="1299"/>
      <x:c r="CV102" s="1299"/>
      <x:c r="CW102" s="1299"/>
      <x:c r="CX102" s="1299"/>
      <x:c r="CY102" s="1299"/>
      <x:c r="CZ102" s="1299"/>
      <x:c r="DA102" s="1299"/>
      <x:c r="DB102" s="1299"/>
      <x:c r="DC102" s="1299"/>
      <x:c r="DD102" s="1299"/>
      <x:c r="DE102" s="1299"/>
      <x:c r="DF102" s="1299"/>
      <x:c r="DG102" s="1299"/>
      <x:c r="DH102" s="1299"/>
      <x:c r="DI102" s="1299"/>
      <x:c r="DJ102" s="1299"/>
      <x:c r="DK102" s="1299"/>
      <x:c r="DL102" s="1299"/>
      <x:c r="DM102" s="1299"/>
      <x:c r="DN102" s="1299"/>
      <x:c r="DO102" s="1299"/>
      <x:c r="DP102" s="1299"/>
      <x:c r="DQ102" s="1299"/>
      <x:c r="DR102" s="1299"/>
      <x:c r="DS102" s="1299"/>
      <x:c r="DT102" s="1299"/>
      <x:c r="DU102" s="1299"/>
      <x:c r="DV102" s="1299"/>
      <x:c r="DW102" s="1299"/>
      <x:c r="DX102" s="1299"/>
      <x:c r="DY102" s="1299"/>
      <x:c r="DZ102" s="1299"/>
      <x:c r="EA102" s="1299"/>
      <x:c r="EB102" s="1299"/>
      <x:c r="EC102" s="1299"/>
      <x:c r="ED102" s="1299"/>
      <x:c r="EE102" s="1299"/>
      <x:c r="EF102" s="1299"/>
      <x:c r="EG102" s="1299"/>
      <x:c r="EH102" s="1299"/>
      <x:c r="EI102" s="1299"/>
      <x:c r="EJ102" s="1299"/>
      <x:c r="EK102" s="1299"/>
      <x:c r="EL102" s="1299"/>
      <x:c r="EM102" s="1299"/>
      <x:c r="EN102" s="1299"/>
      <x:c r="EO102" s="1299"/>
      <x:c r="EP102" s="1299"/>
      <x:c r="EQ102" s="1299"/>
      <x:c r="ER102" s="1299"/>
      <x:c r="ES102" s="1299"/>
      <x:c r="ET102" s="1299"/>
      <x:c r="EU102" s="1299"/>
      <x:c r="EV102" s="1299"/>
      <x:c r="EW102" s="1299"/>
      <x:c r="EX102" s="1299"/>
      <x:c r="EY102" s="1299"/>
      <x:c r="EZ102" s="1299"/>
      <x:c r="FA102" s="1299"/>
      <x:c r="FB102" s="1299"/>
      <x:c r="FC102" s="1299"/>
      <x:c r="FD102" s="1299"/>
      <x:c r="FE102" s="1299"/>
      <x:c r="FF102" s="1299"/>
      <x:c r="FG102" s="1299"/>
      <x:c r="FH102" s="1299"/>
      <x:c r="FI102" s="1299"/>
      <x:c r="FJ102" s="1299"/>
      <x:c r="FK102" s="1299"/>
      <x:c r="FL102" s="1299"/>
      <x:c r="FM102" s="1299"/>
      <x:c r="FN102" s="1299"/>
      <x:c r="FO102" s="1299"/>
      <x:c r="FP102" s="1299"/>
      <x:c r="FQ102" s="1299"/>
      <x:c r="FR102" s="1299"/>
      <x:c r="FS102" s="1299"/>
      <x:c r="FT102" s="1299"/>
      <x:c r="FU102" s="1299"/>
      <x:c r="FV102" s="1299"/>
      <x:c r="FW102" s="1299"/>
      <x:c r="FX102" s="1299"/>
      <x:c r="FY102" s="1299"/>
      <x:c r="FZ102" s="1299"/>
      <x:c r="GA102" s="1299"/>
      <x:c r="GB102" s="1299"/>
      <x:c r="GC102" s="1299"/>
      <x:c r="GD102" s="1299"/>
      <x:c r="GE102" s="1299"/>
      <x:c r="GF102" s="1299"/>
      <x:c r="GG102" s="1299"/>
      <x:c r="GH102" s="1299"/>
      <x:c r="GI102" s="1299"/>
      <x:c r="GJ102" s="1299"/>
      <x:c r="GK102" s="1299"/>
      <x:c r="GL102" s="1299"/>
      <x:c r="GM102" s="1299"/>
      <x:c r="GN102" s="1299"/>
      <x:c r="GO102" s="1299"/>
      <x:c r="GP102" s="1299"/>
      <x:c r="GQ102" s="1299"/>
      <x:c r="GR102" s="1299"/>
      <x:c r="GS102" s="1299"/>
      <x:c r="GT102" s="1299"/>
      <x:c r="GU102" s="1299"/>
      <x:c r="GV102" s="1299"/>
      <x:c r="GW102" s="1299"/>
      <x:c r="GX102" s="1299"/>
      <x:c r="GY102" s="1299"/>
      <x:c r="GZ102" s="1299"/>
      <x:c r="HA102" s="1299"/>
      <x:c r="HB102" s="1299"/>
      <x:c r="HC102" s="1299"/>
      <x:c r="HD102" s="1299"/>
      <x:c r="HE102" s="1299"/>
      <x:c r="HF102" s="1299"/>
      <x:c r="HG102" s="1299"/>
      <x:c r="HH102" s="1299"/>
      <x:c r="HI102" s="1299"/>
      <x:c r="HJ102" s="1299"/>
      <x:c r="HK102" s="1299"/>
      <x:c r="HL102" s="1299"/>
      <x:c r="HM102" s="1299"/>
      <x:c r="HN102" s="1299"/>
      <x:c r="HO102" s="1299"/>
      <x:c r="HP102" s="1299"/>
      <x:c r="HQ102" s="1299"/>
      <x:c r="HR102" s="1299"/>
      <x:c r="HS102" s="1299"/>
      <x:c r="HT102" s="1299"/>
      <x:c r="HU102" s="1299"/>
      <x:c r="HV102" s="1299"/>
      <x:c r="HW102" s="1299"/>
      <x:c r="HX102" s="1299"/>
      <x:c r="HY102" s="1299"/>
      <x:c r="HZ102" s="1299"/>
      <x:c r="IA102" s="1299"/>
      <x:c r="IB102" s="1299"/>
      <x:c r="IC102" s="1299"/>
      <x:c r="ID102" s="1299"/>
      <x:c r="IE102" s="1299"/>
      <x:c r="IF102" s="1299"/>
      <x:c r="IG102" s="1299"/>
      <x:c r="IH102" s="1299"/>
      <x:c r="II102" s="1299"/>
      <x:c r="IJ102" s="1299"/>
      <x:c r="IK102" s="1299"/>
      <x:c r="IL102" s="1299"/>
      <x:c r="IM102" s="1299"/>
      <x:c r="IN102" s="1299"/>
      <x:c r="IO102" s="1299"/>
      <x:c r="IP102" s="1299"/>
      <x:c r="IQ102" s="1299"/>
      <x:c r="IR102" s="1299"/>
      <x:c r="IS102" s="1299"/>
      <x:c r="IT102" s="1299"/>
      <x:c r="IU102" s="1299"/>
      <x:c r="IV102" s="1299"/>
    </x:row>
    <x:row r="103">
      <x:c r="A103" s="1304"/>
      <x:c r="B103" s="1304"/>
      <x:c r="C103" s="1304"/>
      <x:c r="D103" s="1304"/>
      <x:c r="E103" s="1304"/>
      <x:c r="F103" s="1304"/>
      <x:c r="G103" s="1304"/>
      <x:c r="H103" s="1304"/>
      <x:c r="I103" s="1304"/>
      <x:c r="J103" s="1299"/>
      <x:c r="K103" s="1299"/>
      <x:c r="L103" s="1299"/>
      <x:c r="M103" s="1299"/>
      <x:c r="N103" s="1299"/>
      <x:c r="O103" s="1299"/>
      <x:c r="P103" s="1299"/>
      <x:c r="Q103" s="1299"/>
      <x:c r="R103" s="1299"/>
      <x:c r="S103" s="1299"/>
      <x:c r="T103" s="1299"/>
      <x:c r="U103" s="1299"/>
      <x:c r="V103" s="1299"/>
      <x:c r="W103" s="1299"/>
      <x:c r="X103" s="1299"/>
      <x:c r="Y103" s="1299"/>
      <x:c r="Z103" s="1299"/>
      <x:c r="AA103" s="1299"/>
      <x:c r="AB103" s="1299"/>
      <x:c r="AC103" s="1299"/>
      <x:c r="AD103" s="1299"/>
      <x:c r="AE103" s="1299"/>
      <x:c r="AF103" s="1299"/>
      <x:c r="AG103" s="1299"/>
      <x:c r="AH103" s="1299"/>
      <x:c r="AI103" s="1299"/>
      <x:c r="AJ103" s="1299"/>
      <x:c r="AK103" s="1299"/>
      <x:c r="AL103" s="1299"/>
      <x:c r="AM103" s="1299"/>
      <x:c r="AN103" s="1299"/>
      <x:c r="AO103" s="1299"/>
      <x:c r="AP103" s="1299"/>
      <x:c r="AQ103" s="1299"/>
      <x:c r="AR103" s="1299"/>
      <x:c r="AS103" s="1299"/>
      <x:c r="AT103" s="1299"/>
      <x:c r="AU103" s="1299"/>
      <x:c r="AV103" s="1299"/>
      <x:c r="AW103" s="1299"/>
      <x:c r="AX103" s="1299"/>
      <x:c r="AY103" s="1299"/>
      <x:c r="AZ103" s="1299"/>
      <x:c r="BA103" s="1299"/>
      <x:c r="BB103" s="1299"/>
      <x:c r="BC103" s="1299"/>
      <x:c r="BD103" s="1299"/>
      <x:c r="BE103" s="1299"/>
      <x:c r="BF103" s="1299"/>
      <x:c r="BG103" s="1299"/>
      <x:c r="BH103" s="1299"/>
      <x:c r="BI103" s="1299"/>
      <x:c r="BJ103" s="1299"/>
      <x:c r="BK103" s="1299"/>
      <x:c r="BL103" s="1299"/>
      <x:c r="BM103" s="1299"/>
      <x:c r="BN103" s="1299"/>
      <x:c r="BO103" s="1299"/>
      <x:c r="BP103" s="1299"/>
      <x:c r="BQ103" s="1299"/>
      <x:c r="BR103" s="1299"/>
      <x:c r="BS103" s="1299"/>
      <x:c r="BT103" s="1299"/>
      <x:c r="BU103" s="1299"/>
      <x:c r="BV103" s="1299"/>
      <x:c r="BW103" s="1299"/>
      <x:c r="BX103" s="1299"/>
      <x:c r="BY103" s="1299"/>
      <x:c r="BZ103" s="1299"/>
      <x:c r="CA103" s="1299"/>
      <x:c r="CB103" s="1299"/>
      <x:c r="CC103" s="1299"/>
      <x:c r="CD103" s="1299"/>
      <x:c r="CE103" s="1299"/>
      <x:c r="CF103" s="1299"/>
      <x:c r="CG103" s="1299"/>
      <x:c r="CH103" s="1299"/>
      <x:c r="CI103" s="1299"/>
      <x:c r="CJ103" s="1299"/>
      <x:c r="CK103" s="1299"/>
      <x:c r="CL103" s="1299"/>
      <x:c r="CM103" s="1299"/>
      <x:c r="CN103" s="1299"/>
      <x:c r="CO103" s="1299"/>
      <x:c r="CP103" s="1299"/>
      <x:c r="CQ103" s="1299"/>
      <x:c r="CR103" s="1299"/>
      <x:c r="CS103" s="1299"/>
      <x:c r="CT103" s="1299"/>
      <x:c r="CU103" s="1299"/>
      <x:c r="CV103" s="1299"/>
      <x:c r="CW103" s="1299"/>
      <x:c r="CX103" s="1299"/>
      <x:c r="CY103" s="1299"/>
      <x:c r="CZ103" s="1299"/>
      <x:c r="DA103" s="1299"/>
      <x:c r="DB103" s="1299"/>
      <x:c r="DC103" s="1299"/>
      <x:c r="DD103" s="1299"/>
      <x:c r="DE103" s="1299"/>
      <x:c r="DF103" s="1299"/>
      <x:c r="DG103" s="1299"/>
      <x:c r="DH103" s="1299"/>
      <x:c r="DI103" s="1299"/>
      <x:c r="DJ103" s="1299"/>
      <x:c r="DK103" s="1299"/>
      <x:c r="DL103" s="1299"/>
      <x:c r="DM103" s="1299"/>
      <x:c r="DN103" s="1299"/>
      <x:c r="DO103" s="1299"/>
      <x:c r="DP103" s="1299"/>
      <x:c r="DQ103" s="1299"/>
      <x:c r="DR103" s="1299"/>
      <x:c r="DS103" s="1299"/>
      <x:c r="DT103" s="1299"/>
      <x:c r="DU103" s="1299"/>
      <x:c r="DV103" s="1299"/>
      <x:c r="DW103" s="1299"/>
      <x:c r="DX103" s="1299"/>
      <x:c r="DY103" s="1299"/>
      <x:c r="DZ103" s="1299"/>
      <x:c r="EA103" s="1299"/>
      <x:c r="EB103" s="1299"/>
      <x:c r="EC103" s="1299"/>
      <x:c r="ED103" s="1299"/>
      <x:c r="EE103" s="1299"/>
      <x:c r="EF103" s="1299"/>
      <x:c r="EG103" s="1299"/>
      <x:c r="EH103" s="1299"/>
      <x:c r="EI103" s="1299"/>
      <x:c r="EJ103" s="1299"/>
      <x:c r="EK103" s="1299"/>
      <x:c r="EL103" s="1299"/>
      <x:c r="EM103" s="1299"/>
      <x:c r="EN103" s="1299"/>
      <x:c r="EO103" s="1299"/>
      <x:c r="EP103" s="1299"/>
      <x:c r="EQ103" s="1299"/>
      <x:c r="ER103" s="1299"/>
      <x:c r="ES103" s="1299"/>
      <x:c r="ET103" s="1299"/>
      <x:c r="EU103" s="1299"/>
      <x:c r="EV103" s="1299"/>
      <x:c r="EW103" s="1299"/>
      <x:c r="EX103" s="1299"/>
      <x:c r="EY103" s="1299"/>
      <x:c r="EZ103" s="1299"/>
      <x:c r="FA103" s="1299"/>
      <x:c r="FB103" s="1299"/>
      <x:c r="FC103" s="1299"/>
      <x:c r="FD103" s="1299"/>
      <x:c r="FE103" s="1299"/>
      <x:c r="FF103" s="1299"/>
      <x:c r="FG103" s="1299"/>
      <x:c r="FH103" s="1299"/>
      <x:c r="FI103" s="1299"/>
      <x:c r="FJ103" s="1299"/>
      <x:c r="FK103" s="1299"/>
      <x:c r="FL103" s="1299"/>
      <x:c r="FM103" s="1299"/>
      <x:c r="FN103" s="1299"/>
      <x:c r="FO103" s="1299"/>
      <x:c r="FP103" s="1299"/>
      <x:c r="FQ103" s="1299"/>
      <x:c r="FR103" s="1299"/>
      <x:c r="FS103" s="1299"/>
      <x:c r="FT103" s="1299"/>
      <x:c r="FU103" s="1299"/>
      <x:c r="FV103" s="1299"/>
      <x:c r="FW103" s="1299"/>
      <x:c r="FX103" s="1299"/>
      <x:c r="FY103" s="1299"/>
      <x:c r="FZ103" s="1299"/>
      <x:c r="GA103" s="1299"/>
      <x:c r="GB103" s="1299"/>
      <x:c r="GC103" s="1299"/>
      <x:c r="GD103" s="1299"/>
      <x:c r="GE103" s="1299"/>
      <x:c r="GF103" s="1299"/>
      <x:c r="GG103" s="1299"/>
      <x:c r="GH103" s="1299"/>
      <x:c r="GI103" s="1299"/>
      <x:c r="GJ103" s="1299"/>
      <x:c r="GK103" s="1299"/>
      <x:c r="GL103" s="1299"/>
      <x:c r="GM103" s="1299"/>
      <x:c r="GN103" s="1299"/>
      <x:c r="GO103" s="1299"/>
      <x:c r="GP103" s="1299"/>
      <x:c r="GQ103" s="1299"/>
      <x:c r="GR103" s="1299"/>
      <x:c r="GS103" s="1299"/>
      <x:c r="GT103" s="1299"/>
      <x:c r="GU103" s="1299"/>
      <x:c r="GV103" s="1299"/>
      <x:c r="GW103" s="1299"/>
      <x:c r="GX103" s="1299"/>
      <x:c r="GY103" s="1299"/>
      <x:c r="GZ103" s="1299"/>
      <x:c r="HA103" s="1299"/>
      <x:c r="HB103" s="1299"/>
      <x:c r="HC103" s="1299"/>
      <x:c r="HD103" s="1299"/>
      <x:c r="HE103" s="1299"/>
      <x:c r="HF103" s="1299"/>
      <x:c r="HG103" s="1299"/>
      <x:c r="HH103" s="1299"/>
      <x:c r="HI103" s="1299"/>
      <x:c r="HJ103" s="1299"/>
      <x:c r="HK103" s="1299"/>
      <x:c r="HL103" s="1299"/>
      <x:c r="HM103" s="1299"/>
      <x:c r="HN103" s="1299"/>
      <x:c r="HO103" s="1299"/>
      <x:c r="HP103" s="1299"/>
      <x:c r="HQ103" s="1299"/>
      <x:c r="HR103" s="1299"/>
      <x:c r="HS103" s="1299"/>
      <x:c r="HT103" s="1299"/>
      <x:c r="HU103" s="1299"/>
      <x:c r="HV103" s="1299"/>
      <x:c r="HW103" s="1299"/>
      <x:c r="HX103" s="1299"/>
      <x:c r="HY103" s="1299"/>
      <x:c r="HZ103" s="1299"/>
      <x:c r="IA103" s="1299"/>
      <x:c r="IB103" s="1299"/>
      <x:c r="IC103" s="1299"/>
      <x:c r="ID103" s="1299"/>
      <x:c r="IE103" s="1299"/>
      <x:c r="IF103" s="1299"/>
      <x:c r="IG103" s="1299"/>
      <x:c r="IH103" s="1299"/>
      <x:c r="II103" s="1299"/>
      <x:c r="IJ103" s="1299"/>
      <x:c r="IK103" s="1299"/>
      <x:c r="IL103" s="1299"/>
      <x:c r="IM103" s="1299"/>
      <x:c r="IN103" s="1299"/>
      <x:c r="IO103" s="1299"/>
      <x:c r="IP103" s="1299"/>
      <x:c r="IQ103" s="1299"/>
      <x:c r="IR103" s="1299"/>
      <x:c r="IS103" s="1299"/>
      <x:c r="IT103" s="1299"/>
      <x:c r="IU103" s="1299"/>
      <x:c r="IV103" s="1299"/>
    </x:row>
    <x:row r="104">
      <x:c r="A104" s="1304"/>
      <x:c r="B104" s="1304"/>
      <x:c r="C104" s="1304"/>
      <x:c r="D104" s="1304"/>
      <x:c r="E104" s="1304"/>
      <x:c r="F104" s="1304"/>
      <x:c r="G104" s="1304"/>
      <x:c r="H104" s="1304"/>
      <x:c r="I104" s="1304"/>
      <x:c r="J104" s="1299"/>
      <x:c r="K104" s="1299"/>
      <x:c r="L104" s="1299"/>
      <x:c r="M104" s="1299"/>
      <x:c r="N104" s="1299"/>
      <x:c r="O104" s="1299"/>
      <x:c r="P104" s="1299"/>
      <x:c r="Q104" s="1299"/>
      <x:c r="R104" s="1299"/>
      <x:c r="S104" s="1299"/>
      <x:c r="T104" s="1299"/>
      <x:c r="U104" s="1299"/>
      <x:c r="V104" s="1299"/>
      <x:c r="W104" s="1299"/>
      <x:c r="X104" s="1299"/>
      <x:c r="Y104" s="1299"/>
      <x:c r="Z104" s="1299"/>
      <x:c r="AA104" s="1299"/>
      <x:c r="AB104" s="1299"/>
      <x:c r="AC104" s="1299"/>
      <x:c r="AD104" s="1299"/>
      <x:c r="AE104" s="1299"/>
      <x:c r="AF104" s="1299"/>
      <x:c r="AG104" s="1299"/>
      <x:c r="AH104" s="1299"/>
      <x:c r="AI104" s="1299"/>
      <x:c r="AJ104" s="1299"/>
      <x:c r="AK104" s="1299"/>
      <x:c r="AL104" s="1299"/>
      <x:c r="AM104" s="1299"/>
      <x:c r="AN104" s="1299"/>
      <x:c r="AO104" s="1299"/>
      <x:c r="AP104" s="1299"/>
      <x:c r="AQ104" s="1299"/>
      <x:c r="AR104" s="1299"/>
      <x:c r="AS104" s="1299"/>
      <x:c r="AT104" s="1299"/>
      <x:c r="AU104" s="1299"/>
      <x:c r="AV104" s="1299"/>
      <x:c r="AW104" s="1299"/>
      <x:c r="AX104" s="1299"/>
      <x:c r="AY104" s="1299"/>
      <x:c r="AZ104" s="1299"/>
      <x:c r="BA104" s="1299"/>
      <x:c r="BB104" s="1299"/>
      <x:c r="BC104" s="1299"/>
      <x:c r="BD104" s="1299"/>
      <x:c r="BE104" s="1299"/>
      <x:c r="BF104" s="1299"/>
      <x:c r="BG104" s="1299"/>
      <x:c r="BH104" s="1299"/>
      <x:c r="BI104" s="1299"/>
      <x:c r="BJ104" s="1299"/>
      <x:c r="BK104" s="1299"/>
      <x:c r="BL104" s="1299"/>
      <x:c r="BM104" s="1299"/>
      <x:c r="BN104" s="1299"/>
      <x:c r="BO104" s="1299"/>
      <x:c r="BP104" s="1299"/>
      <x:c r="BQ104" s="1299"/>
      <x:c r="BR104" s="1299"/>
      <x:c r="BS104" s="1299"/>
      <x:c r="BT104" s="1299"/>
      <x:c r="BU104" s="1299"/>
      <x:c r="BV104" s="1299"/>
      <x:c r="BW104" s="1299"/>
      <x:c r="BX104" s="1299"/>
      <x:c r="BY104" s="1299"/>
      <x:c r="BZ104" s="1299"/>
      <x:c r="CA104" s="1299"/>
      <x:c r="CB104" s="1299"/>
      <x:c r="CC104" s="1299"/>
      <x:c r="CD104" s="1299"/>
      <x:c r="CE104" s="1299"/>
      <x:c r="CF104" s="1299"/>
      <x:c r="CG104" s="1299"/>
      <x:c r="CH104" s="1299"/>
      <x:c r="CI104" s="1299"/>
      <x:c r="CJ104" s="1299"/>
      <x:c r="CK104" s="1299"/>
      <x:c r="CL104" s="1299"/>
      <x:c r="CM104" s="1299"/>
      <x:c r="CN104" s="1299"/>
      <x:c r="CO104" s="1299"/>
      <x:c r="CP104" s="1299"/>
      <x:c r="CQ104" s="1299"/>
      <x:c r="CR104" s="1299"/>
      <x:c r="CS104" s="1299"/>
      <x:c r="CT104" s="1299"/>
      <x:c r="CU104" s="1299"/>
      <x:c r="CV104" s="1299"/>
      <x:c r="CW104" s="1299"/>
      <x:c r="CX104" s="1299"/>
      <x:c r="CY104" s="1299"/>
      <x:c r="CZ104" s="1299"/>
      <x:c r="DA104" s="1299"/>
      <x:c r="DB104" s="1299"/>
      <x:c r="DC104" s="1299"/>
      <x:c r="DD104" s="1299"/>
      <x:c r="DE104" s="1299"/>
      <x:c r="DF104" s="1299"/>
      <x:c r="DG104" s="1299"/>
      <x:c r="DH104" s="1299"/>
      <x:c r="DI104" s="1299"/>
      <x:c r="DJ104" s="1299"/>
      <x:c r="DK104" s="1299"/>
      <x:c r="DL104" s="1299"/>
      <x:c r="DM104" s="1299"/>
      <x:c r="DN104" s="1299"/>
      <x:c r="DO104" s="1299"/>
      <x:c r="DP104" s="1299"/>
      <x:c r="DQ104" s="1299"/>
      <x:c r="DR104" s="1299"/>
      <x:c r="DS104" s="1299"/>
      <x:c r="DT104" s="1299"/>
      <x:c r="DU104" s="1299"/>
      <x:c r="DV104" s="1299"/>
      <x:c r="DW104" s="1299"/>
      <x:c r="DX104" s="1299"/>
      <x:c r="DY104" s="1299"/>
      <x:c r="DZ104" s="1299"/>
      <x:c r="EA104" s="1299"/>
      <x:c r="EB104" s="1299"/>
      <x:c r="EC104" s="1299"/>
      <x:c r="ED104" s="1299"/>
      <x:c r="EE104" s="1299"/>
      <x:c r="EF104" s="1299"/>
      <x:c r="EG104" s="1299"/>
      <x:c r="EH104" s="1299"/>
      <x:c r="EI104" s="1299"/>
      <x:c r="EJ104" s="1299"/>
      <x:c r="EK104" s="1299"/>
      <x:c r="EL104" s="1299"/>
      <x:c r="EM104" s="1299"/>
      <x:c r="EN104" s="1299"/>
      <x:c r="EO104" s="1299"/>
      <x:c r="EP104" s="1299"/>
      <x:c r="EQ104" s="1299"/>
      <x:c r="ER104" s="1299"/>
      <x:c r="ES104" s="1299"/>
      <x:c r="ET104" s="1299"/>
      <x:c r="EU104" s="1299"/>
      <x:c r="EV104" s="1299"/>
      <x:c r="EW104" s="1299"/>
      <x:c r="EX104" s="1299"/>
      <x:c r="EY104" s="1299"/>
      <x:c r="EZ104" s="1299"/>
      <x:c r="FA104" s="1299"/>
      <x:c r="FB104" s="1299"/>
      <x:c r="FC104" s="1299"/>
      <x:c r="FD104" s="1299"/>
      <x:c r="FE104" s="1299"/>
      <x:c r="FF104" s="1299"/>
      <x:c r="FG104" s="1299"/>
      <x:c r="FH104" s="1299"/>
      <x:c r="FI104" s="1299"/>
      <x:c r="FJ104" s="1299"/>
      <x:c r="FK104" s="1299"/>
      <x:c r="FL104" s="1299"/>
      <x:c r="FM104" s="1299"/>
      <x:c r="FN104" s="1299"/>
      <x:c r="FO104" s="1299"/>
      <x:c r="FP104" s="1299"/>
      <x:c r="FQ104" s="1299"/>
      <x:c r="FR104" s="1299"/>
      <x:c r="FS104" s="1299"/>
      <x:c r="FT104" s="1299"/>
      <x:c r="FU104" s="1299"/>
      <x:c r="FV104" s="1299"/>
      <x:c r="FW104" s="1299"/>
      <x:c r="FX104" s="1299"/>
      <x:c r="FY104" s="1299"/>
      <x:c r="FZ104" s="1299"/>
      <x:c r="GA104" s="1299"/>
      <x:c r="GB104" s="1299"/>
      <x:c r="GC104" s="1299"/>
      <x:c r="GD104" s="1299"/>
      <x:c r="GE104" s="1299"/>
      <x:c r="GF104" s="1299"/>
      <x:c r="GG104" s="1299"/>
      <x:c r="GH104" s="1299"/>
      <x:c r="GI104" s="1299"/>
      <x:c r="GJ104" s="1299"/>
      <x:c r="GK104" s="1299"/>
      <x:c r="GL104" s="1299"/>
      <x:c r="GM104" s="1299"/>
      <x:c r="GN104" s="1299"/>
      <x:c r="GO104" s="1299"/>
      <x:c r="GP104" s="1299"/>
      <x:c r="GQ104" s="1299"/>
      <x:c r="GR104" s="1299"/>
      <x:c r="GS104" s="1299"/>
      <x:c r="GT104" s="1299"/>
      <x:c r="GU104" s="1299"/>
      <x:c r="GV104" s="1299"/>
      <x:c r="GW104" s="1299"/>
      <x:c r="GX104" s="1299"/>
      <x:c r="GY104" s="1299"/>
      <x:c r="GZ104" s="1299"/>
      <x:c r="HA104" s="1299"/>
      <x:c r="HB104" s="1299"/>
      <x:c r="HC104" s="1299"/>
      <x:c r="HD104" s="1299"/>
      <x:c r="HE104" s="1299"/>
      <x:c r="HF104" s="1299"/>
      <x:c r="HG104" s="1299"/>
      <x:c r="HH104" s="1299"/>
      <x:c r="HI104" s="1299"/>
      <x:c r="HJ104" s="1299"/>
      <x:c r="HK104" s="1299"/>
      <x:c r="HL104" s="1299"/>
      <x:c r="HM104" s="1299"/>
      <x:c r="HN104" s="1299"/>
      <x:c r="HO104" s="1299"/>
      <x:c r="HP104" s="1299"/>
      <x:c r="HQ104" s="1299"/>
      <x:c r="HR104" s="1299"/>
      <x:c r="HS104" s="1299"/>
      <x:c r="HT104" s="1299"/>
      <x:c r="HU104" s="1299"/>
      <x:c r="HV104" s="1299"/>
      <x:c r="HW104" s="1299"/>
      <x:c r="HX104" s="1299"/>
      <x:c r="HY104" s="1299"/>
      <x:c r="HZ104" s="1299"/>
      <x:c r="IA104" s="1299"/>
      <x:c r="IB104" s="1299"/>
      <x:c r="IC104" s="1299"/>
      <x:c r="ID104" s="1299"/>
      <x:c r="IE104" s="1299"/>
      <x:c r="IF104" s="1299"/>
      <x:c r="IG104" s="1299"/>
      <x:c r="IH104" s="1299"/>
      <x:c r="II104" s="1299"/>
      <x:c r="IJ104" s="1299"/>
      <x:c r="IK104" s="1299"/>
      <x:c r="IL104" s="1299"/>
      <x:c r="IM104" s="1299"/>
      <x:c r="IN104" s="1299"/>
      <x:c r="IO104" s="1299"/>
      <x:c r="IP104" s="1299"/>
      <x:c r="IQ104" s="1299"/>
      <x:c r="IR104" s="1299"/>
      <x:c r="IS104" s="1299"/>
      <x:c r="IT104" s="1299"/>
      <x:c r="IU104" s="1299"/>
      <x:c r="IV104" s="1299"/>
    </x:row>
    <x:row r="105">
      <x:c r="A105" s="1304"/>
      <x:c r="B105" s="1304"/>
      <x:c r="C105" s="1304"/>
      <x:c r="D105" s="1304"/>
      <x:c r="E105" s="1304"/>
      <x:c r="F105" s="1304"/>
      <x:c r="G105" s="1304"/>
      <x:c r="H105" s="1304"/>
      <x:c r="I105" s="1304"/>
      <x:c r="J105" s="1299"/>
      <x:c r="K105" s="1299"/>
      <x:c r="L105" s="1299"/>
      <x:c r="M105" s="1299"/>
      <x:c r="N105" s="1299"/>
      <x:c r="O105" s="1299"/>
      <x:c r="P105" s="1299"/>
      <x:c r="Q105" s="1299"/>
      <x:c r="R105" s="1299"/>
      <x:c r="S105" s="1299"/>
      <x:c r="T105" s="1299"/>
      <x:c r="U105" s="1299"/>
      <x:c r="V105" s="1299"/>
      <x:c r="W105" s="1299"/>
      <x:c r="X105" s="1299"/>
      <x:c r="Y105" s="1299"/>
      <x:c r="Z105" s="1299"/>
      <x:c r="AA105" s="1299"/>
      <x:c r="AB105" s="1299"/>
      <x:c r="AC105" s="1299"/>
      <x:c r="AD105" s="1299"/>
      <x:c r="AE105" s="1299"/>
      <x:c r="AF105" s="1299"/>
      <x:c r="AG105" s="1299"/>
      <x:c r="AH105" s="1299"/>
      <x:c r="AI105" s="1299"/>
      <x:c r="AJ105" s="1299"/>
      <x:c r="AK105" s="1299"/>
      <x:c r="AL105" s="1299"/>
      <x:c r="AM105" s="1299"/>
      <x:c r="AN105" s="1299"/>
      <x:c r="AO105" s="1299"/>
      <x:c r="AP105" s="1299"/>
      <x:c r="AQ105" s="1299"/>
      <x:c r="AR105" s="1299"/>
      <x:c r="AS105" s="1299"/>
      <x:c r="AT105" s="1299"/>
      <x:c r="AU105" s="1299"/>
      <x:c r="AV105" s="1299"/>
      <x:c r="AW105" s="1299"/>
      <x:c r="AX105" s="1299"/>
      <x:c r="AY105" s="1299"/>
      <x:c r="AZ105" s="1299"/>
      <x:c r="BA105" s="1299"/>
      <x:c r="BB105" s="1299"/>
      <x:c r="BC105" s="1299"/>
      <x:c r="BD105" s="1299"/>
      <x:c r="BE105" s="1299"/>
      <x:c r="BF105" s="1299"/>
      <x:c r="BG105" s="1299"/>
      <x:c r="BH105" s="1299"/>
      <x:c r="BI105" s="1299"/>
      <x:c r="BJ105" s="1299"/>
      <x:c r="BK105" s="1299"/>
      <x:c r="BL105" s="1299"/>
      <x:c r="BM105" s="1299"/>
      <x:c r="BN105" s="1299"/>
      <x:c r="BO105" s="1299"/>
      <x:c r="BP105" s="1299"/>
      <x:c r="BQ105" s="1299"/>
      <x:c r="BR105" s="1299"/>
      <x:c r="BS105" s="1299"/>
      <x:c r="BT105" s="1299"/>
      <x:c r="BU105" s="1299"/>
      <x:c r="BV105" s="1299"/>
      <x:c r="BW105" s="1299"/>
      <x:c r="BX105" s="1299"/>
      <x:c r="BY105" s="1299"/>
      <x:c r="BZ105" s="1299"/>
      <x:c r="CA105" s="1299"/>
      <x:c r="CB105" s="1299"/>
      <x:c r="CC105" s="1299"/>
      <x:c r="CD105" s="1299"/>
      <x:c r="CE105" s="1299"/>
      <x:c r="CF105" s="1299"/>
      <x:c r="CG105" s="1299"/>
      <x:c r="CH105" s="1299"/>
      <x:c r="CI105" s="1299"/>
      <x:c r="CJ105" s="1299"/>
      <x:c r="CK105" s="1299"/>
      <x:c r="CL105" s="1299"/>
      <x:c r="CM105" s="1299"/>
      <x:c r="CN105" s="1299"/>
      <x:c r="CO105" s="1299"/>
      <x:c r="CP105" s="1299"/>
      <x:c r="CQ105" s="1299"/>
      <x:c r="CR105" s="1299"/>
      <x:c r="CS105" s="1299"/>
      <x:c r="CT105" s="1299"/>
      <x:c r="CU105" s="1299"/>
      <x:c r="CV105" s="1299"/>
      <x:c r="CW105" s="1299"/>
      <x:c r="CX105" s="1299"/>
      <x:c r="CY105" s="1299"/>
      <x:c r="CZ105" s="1299"/>
      <x:c r="DA105" s="1299"/>
      <x:c r="DB105" s="1299"/>
      <x:c r="DC105" s="1299"/>
      <x:c r="DD105" s="1299"/>
      <x:c r="DE105" s="1299"/>
      <x:c r="DF105" s="1299"/>
      <x:c r="DG105" s="1299"/>
      <x:c r="DH105" s="1299"/>
      <x:c r="DI105" s="1299"/>
      <x:c r="DJ105" s="1299"/>
      <x:c r="DK105" s="1299"/>
      <x:c r="DL105" s="1299"/>
      <x:c r="DM105" s="1299"/>
      <x:c r="DN105" s="1299"/>
      <x:c r="DO105" s="1299"/>
      <x:c r="DP105" s="1299"/>
      <x:c r="DQ105" s="1299"/>
      <x:c r="DR105" s="1299"/>
      <x:c r="DS105" s="1299"/>
      <x:c r="DT105" s="1299"/>
      <x:c r="DU105" s="1299"/>
      <x:c r="DV105" s="1299"/>
      <x:c r="DW105" s="1299"/>
      <x:c r="DX105" s="1299"/>
      <x:c r="DY105" s="1299"/>
      <x:c r="DZ105" s="1299"/>
      <x:c r="EA105" s="1299"/>
      <x:c r="EB105" s="1299"/>
      <x:c r="EC105" s="1299"/>
      <x:c r="ED105" s="1299"/>
      <x:c r="EE105" s="1299"/>
      <x:c r="EF105" s="1299"/>
      <x:c r="EG105" s="1299"/>
      <x:c r="EH105" s="1299"/>
      <x:c r="EI105" s="1299"/>
      <x:c r="EJ105" s="1299"/>
      <x:c r="EK105" s="1299"/>
      <x:c r="EL105" s="1299"/>
      <x:c r="EM105" s="1299"/>
      <x:c r="EN105" s="1299"/>
      <x:c r="EO105" s="1299"/>
      <x:c r="EP105" s="1299"/>
      <x:c r="EQ105" s="1299"/>
      <x:c r="ER105" s="1299"/>
      <x:c r="ES105" s="1299"/>
      <x:c r="ET105" s="1299"/>
      <x:c r="EU105" s="1299"/>
      <x:c r="EV105" s="1299"/>
      <x:c r="EW105" s="1299"/>
      <x:c r="EX105" s="1299"/>
      <x:c r="EY105" s="1299"/>
      <x:c r="EZ105" s="1299"/>
      <x:c r="FA105" s="1299"/>
      <x:c r="FB105" s="1299"/>
      <x:c r="FC105" s="1299"/>
      <x:c r="FD105" s="1299"/>
      <x:c r="FE105" s="1299"/>
      <x:c r="FF105" s="1299"/>
      <x:c r="FG105" s="1299"/>
      <x:c r="FH105" s="1299"/>
      <x:c r="FI105" s="1299"/>
      <x:c r="FJ105" s="1299"/>
      <x:c r="FK105" s="1299"/>
      <x:c r="FL105" s="1299"/>
      <x:c r="FM105" s="1299"/>
      <x:c r="FN105" s="1299"/>
      <x:c r="FO105" s="1299"/>
      <x:c r="FP105" s="1299"/>
      <x:c r="FQ105" s="1299"/>
      <x:c r="FR105" s="1299"/>
      <x:c r="FS105" s="1299"/>
      <x:c r="FT105" s="1299"/>
      <x:c r="FU105" s="1299"/>
      <x:c r="FV105" s="1299"/>
      <x:c r="FW105" s="1299"/>
      <x:c r="FX105" s="1299"/>
      <x:c r="FY105" s="1299"/>
      <x:c r="FZ105" s="1299"/>
      <x:c r="GA105" s="1299"/>
      <x:c r="GB105" s="1299"/>
      <x:c r="GC105" s="1299"/>
      <x:c r="GD105" s="1299"/>
      <x:c r="GE105" s="1299"/>
      <x:c r="GF105" s="1299"/>
      <x:c r="GG105" s="1299"/>
      <x:c r="GH105" s="1299"/>
      <x:c r="GI105" s="1299"/>
      <x:c r="GJ105" s="1299"/>
      <x:c r="GK105" s="1299"/>
      <x:c r="GL105" s="1299"/>
      <x:c r="GM105" s="1299"/>
      <x:c r="GN105" s="1299"/>
      <x:c r="GO105" s="1299"/>
      <x:c r="GP105" s="1299"/>
      <x:c r="GQ105" s="1299"/>
      <x:c r="GR105" s="1299"/>
      <x:c r="GS105" s="1299"/>
      <x:c r="GT105" s="1299"/>
      <x:c r="GU105" s="1299"/>
      <x:c r="GV105" s="1299"/>
      <x:c r="GW105" s="1299"/>
      <x:c r="GX105" s="1299"/>
      <x:c r="GY105" s="1299"/>
      <x:c r="GZ105" s="1299"/>
      <x:c r="HA105" s="1299"/>
      <x:c r="HB105" s="1299"/>
      <x:c r="HC105" s="1299"/>
      <x:c r="HD105" s="1299"/>
      <x:c r="HE105" s="1299"/>
      <x:c r="HF105" s="1299"/>
      <x:c r="HG105" s="1299"/>
      <x:c r="HH105" s="1299"/>
      <x:c r="HI105" s="1299"/>
      <x:c r="HJ105" s="1299"/>
      <x:c r="HK105" s="1299"/>
      <x:c r="HL105" s="1299"/>
      <x:c r="HM105" s="1299"/>
      <x:c r="HN105" s="1299"/>
      <x:c r="HO105" s="1299"/>
      <x:c r="HP105" s="1299"/>
      <x:c r="HQ105" s="1299"/>
      <x:c r="HR105" s="1299"/>
      <x:c r="HS105" s="1299"/>
      <x:c r="HT105" s="1299"/>
      <x:c r="HU105" s="1299"/>
      <x:c r="HV105" s="1299"/>
      <x:c r="HW105" s="1299"/>
      <x:c r="HX105" s="1299"/>
      <x:c r="HY105" s="1299"/>
      <x:c r="HZ105" s="1299"/>
      <x:c r="IA105" s="1299"/>
      <x:c r="IB105" s="1299"/>
      <x:c r="IC105" s="1299"/>
      <x:c r="ID105" s="1299"/>
      <x:c r="IE105" s="1299"/>
      <x:c r="IF105" s="1299"/>
      <x:c r="IG105" s="1299"/>
      <x:c r="IH105" s="1299"/>
      <x:c r="II105" s="1299"/>
      <x:c r="IJ105" s="1299"/>
      <x:c r="IK105" s="1299"/>
      <x:c r="IL105" s="1299"/>
      <x:c r="IM105" s="1299"/>
      <x:c r="IN105" s="1299"/>
      <x:c r="IO105" s="1299"/>
      <x:c r="IP105" s="1299"/>
      <x:c r="IQ105" s="1299"/>
      <x:c r="IR105" s="1299"/>
      <x:c r="IS105" s="1299"/>
      <x:c r="IT105" s="1299"/>
      <x:c r="IU105" s="1299"/>
      <x:c r="IV105" s="1299"/>
    </x:row>
    <x:row r="106">
      <x:c r="A106" s="1304"/>
      <x:c r="B106" s="1304"/>
      <x:c r="C106" s="1304"/>
      <x:c r="D106" s="1304"/>
      <x:c r="E106" s="1304"/>
      <x:c r="F106" s="1304"/>
      <x:c r="G106" s="1304"/>
      <x:c r="H106" s="1304"/>
      <x:c r="I106" s="1304"/>
      <x:c r="J106" s="1299"/>
      <x:c r="K106" s="1299"/>
      <x:c r="L106" s="1299"/>
      <x:c r="M106" s="1299"/>
      <x:c r="N106" s="1299"/>
      <x:c r="O106" s="1299"/>
      <x:c r="P106" s="1299"/>
      <x:c r="Q106" s="1299"/>
      <x:c r="R106" s="1299"/>
      <x:c r="S106" s="1299"/>
      <x:c r="T106" s="1299"/>
      <x:c r="U106" s="1299"/>
      <x:c r="V106" s="1299"/>
      <x:c r="W106" s="1299"/>
      <x:c r="X106" s="1299"/>
      <x:c r="Y106" s="1299"/>
      <x:c r="Z106" s="1299"/>
      <x:c r="AA106" s="1299"/>
      <x:c r="AB106" s="1299"/>
      <x:c r="AC106" s="1299"/>
      <x:c r="AD106" s="1299"/>
      <x:c r="AE106" s="1299"/>
      <x:c r="AF106" s="1299"/>
      <x:c r="AG106" s="1299"/>
      <x:c r="AH106" s="1299"/>
      <x:c r="AI106" s="1299"/>
      <x:c r="AJ106" s="1299"/>
      <x:c r="AK106" s="1299"/>
      <x:c r="AL106" s="1299"/>
      <x:c r="AM106" s="1299"/>
      <x:c r="AN106" s="1299"/>
      <x:c r="AO106" s="1299"/>
      <x:c r="AP106" s="1299"/>
      <x:c r="AQ106" s="1299"/>
      <x:c r="AR106" s="1299"/>
      <x:c r="AS106" s="1299"/>
      <x:c r="AT106" s="1299"/>
      <x:c r="AU106" s="1299"/>
      <x:c r="AV106" s="1299"/>
      <x:c r="AW106" s="1299"/>
      <x:c r="AX106" s="1299"/>
      <x:c r="AY106" s="1299"/>
      <x:c r="AZ106" s="1299"/>
      <x:c r="BA106" s="1299"/>
      <x:c r="BB106" s="1299"/>
      <x:c r="BC106" s="1299"/>
      <x:c r="BD106" s="1299"/>
      <x:c r="BE106" s="1299"/>
      <x:c r="BF106" s="1299"/>
      <x:c r="BG106" s="1299"/>
      <x:c r="BH106" s="1299"/>
      <x:c r="BI106" s="1299"/>
      <x:c r="BJ106" s="1299"/>
      <x:c r="BK106" s="1299"/>
      <x:c r="BL106" s="1299"/>
      <x:c r="BM106" s="1299"/>
      <x:c r="BN106" s="1299"/>
      <x:c r="BO106" s="1299"/>
      <x:c r="BP106" s="1299"/>
      <x:c r="BQ106" s="1299"/>
      <x:c r="BR106" s="1299"/>
      <x:c r="BS106" s="1299"/>
      <x:c r="BT106" s="1299"/>
      <x:c r="BU106" s="1299"/>
      <x:c r="BV106" s="1299"/>
      <x:c r="BW106" s="1299"/>
      <x:c r="BX106" s="1299"/>
      <x:c r="BY106" s="1299"/>
      <x:c r="BZ106" s="1299"/>
      <x:c r="CA106" s="1299"/>
      <x:c r="CB106" s="1299"/>
      <x:c r="CC106" s="1299"/>
      <x:c r="CD106" s="1299"/>
      <x:c r="CE106" s="1299"/>
      <x:c r="CF106" s="1299"/>
      <x:c r="CG106" s="1299"/>
      <x:c r="CH106" s="1299"/>
      <x:c r="CI106" s="1299"/>
      <x:c r="CJ106" s="1299"/>
      <x:c r="CK106" s="1299"/>
      <x:c r="CL106" s="1299"/>
      <x:c r="CM106" s="1299"/>
      <x:c r="CN106" s="1299"/>
      <x:c r="CO106" s="1299"/>
      <x:c r="CP106" s="1299"/>
      <x:c r="CQ106" s="1299"/>
      <x:c r="CR106" s="1299"/>
      <x:c r="CS106" s="1299"/>
      <x:c r="CT106" s="1299"/>
      <x:c r="CU106" s="1299"/>
      <x:c r="CV106" s="1299"/>
      <x:c r="CW106" s="1299"/>
      <x:c r="CX106" s="1299"/>
      <x:c r="CY106" s="1299"/>
      <x:c r="CZ106" s="1299"/>
      <x:c r="DA106" s="1299"/>
      <x:c r="DB106" s="1299"/>
      <x:c r="DC106" s="1299"/>
      <x:c r="DD106" s="1299"/>
      <x:c r="DE106" s="1299"/>
      <x:c r="DF106" s="1299"/>
      <x:c r="DG106" s="1299"/>
      <x:c r="DH106" s="1299"/>
      <x:c r="DI106" s="1299"/>
      <x:c r="DJ106" s="1299"/>
      <x:c r="DK106" s="1299"/>
      <x:c r="DL106" s="1299"/>
      <x:c r="DM106" s="1299"/>
      <x:c r="DN106" s="1299"/>
      <x:c r="DO106" s="1299"/>
      <x:c r="DP106" s="1299"/>
      <x:c r="DQ106" s="1299"/>
      <x:c r="DR106" s="1299"/>
      <x:c r="DS106" s="1299"/>
      <x:c r="DT106" s="1299"/>
      <x:c r="DU106" s="1299"/>
      <x:c r="DV106" s="1299"/>
      <x:c r="DW106" s="1299"/>
      <x:c r="DX106" s="1299"/>
      <x:c r="DY106" s="1299"/>
      <x:c r="DZ106" s="1299"/>
      <x:c r="EA106" s="1299"/>
      <x:c r="EB106" s="1299"/>
      <x:c r="EC106" s="1299"/>
      <x:c r="ED106" s="1299"/>
      <x:c r="EE106" s="1299"/>
      <x:c r="EF106" s="1299"/>
      <x:c r="EG106" s="1299"/>
      <x:c r="EH106" s="1299"/>
      <x:c r="EI106" s="1299"/>
      <x:c r="EJ106" s="1299"/>
      <x:c r="EK106" s="1299"/>
      <x:c r="EL106" s="1299"/>
      <x:c r="EM106" s="1299"/>
      <x:c r="EN106" s="1299"/>
      <x:c r="EO106" s="1299"/>
      <x:c r="EP106" s="1299"/>
      <x:c r="EQ106" s="1299"/>
      <x:c r="ER106" s="1299"/>
      <x:c r="ES106" s="1299"/>
      <x:c r="ET106" s="1299"/>
      <x:c r="EU106" s="1299"/>
      <x:c r="EV106" s="1299"/>
      <x:c r="EW106" s="1299"/>
      <x:c r="EX106" s="1299"/>
      <x:c r="EY106" s="1299"/>
      <x:c r="EZ106" s="1299"/>
      <x:c r="FA106" s="1299"/>
      <x:c r="FB106" s="1299"/>
      <x:c r="FC106" s="1299"/>
      <x:c r="FD106" s="1299"/>
      <x:c r="FE106" s="1299"/>
      <x:c r="FF106" s="1299"/>
      <x:c r="FG106" s="1299"/>
      <x:c r="FH106" s="1299"/>
      <x:c r="FI106" s="1299"/>
      <x:c r="FJ106" s="1299"/>
      <x:c r="FK106" s="1299"/>
      <x:c r="FL106" s="1299"/>
      <x:c r="FM106" s="1299"/>
      <x:c r="FN106" s="1299"/>
      <x:c r="FO106" s="1299"/>
      <x:c r="FP106" s="1299"/>
      <x:c r="FQ106" s="1299"/>
      <x:c r="FR106" s="1299"/>
      <x:c r="FS106" s="1299"/>
      <x:c r="FT106" s="1299"/>
      <x:c r="FU106" s="1299"/>
      <x:c r="FV106" s="1299"/>
      <x:c r="FW106" s="1299"/>
      <x:c r="FX106" s="1299"/>
      <x:c r="FY106" s="1299"/>
      <x:c r="FZ106" s="1299"/>
      <x:c r="GA106" s="1299"/>
      <x:c r="GB106" s="1299"/>
      <x:c r="GC106" s="1299"/>
      <x:c r="GD106" s="1299"/>
      <x:c r="GE106" s="1299"/>
      <x:c r="GF106" s="1299"/>
      <x:c r="GG106" s="1299"/>
      <x:c r="GH106" s="1299"/>
      <x:c r="GI106" s="1299"/>
      <x:c r="GJ106" s="1299"/>
      <x:c r="GK106" s="1299"/>
      <x:c r="GL106" s="1299"/>
      <x:c r="GM106" s="1299"/>
      <x:c r="GN106" s="1299"/>
      <x:c r="GO106" s="1299"/>
      <x:c r="GP106" s="1299"/>
      <x:c r="GQ106" s="1299"/>
      <x:c r="GR106" s="1299"/>
      <x:c r="GS106" s="1299"/>
      <x:c r="GT106" s="1299"/>
      <x:c r="GU106" s="1299"/>
      <x:c r="GV106" s="1299"/>
      <x:c r="GW106" s="1299"/>
      <x:c r="GX106" s="1299"/>
      <x:c r="GY106" s="1299"/>
      <x:c r="GZ106" s="1299"/>
      <x:c r="HA106" s="1299"/>
      <x:c r="HB106" s="1299"/>
      <x:c r="HC106" s="1299"/>
      <x:c r="HD106" s="1299"/>
      <x:c r="HE106" s="1299"/>
      <x:c r="HF106" s="1299"/>
      <x:c r="HG106" s="1299"/>
      <x:c r="HH106" s="1299"/>
      <x:c r="HI106" s="1299"/>
      <x:c r="HJ106" s="1299"/>
      <x:c r="HK106" s="1299"/>
      <x:c r="HL106" s="1299"/>
      <x:c r="HM106" s="1299"/>
      <x:c r="HN106" s="1299"/>
      <x:c r="HO106" s="1299"/>
      <x:c r="HP106" s="1299"/>
      <x:c r="HQ106" s="1299"/>
      <x:c r="HR106" s="1299"/>
      <x:c r="HS106" s="1299"/>
      <x:c r="HT106" s="1299"/>
      <x:c r="HU106" s="1299"/>
      <x:c r="HV106" s="1299"/>
      <x:c r="HW106" s="1299"/>
      <x:c r="HX106" s="1299"/>
      <x:c r="HY106" s="1299"/>
      <x:c r="HZ106" s="1299"/>
      <x:c r="IA106" s="1299"/>
      <x:c r="IB106" s="1299"/>
      <x:c r="IC106" s="1299"/>
      <x:c r="ID106" s="1299"/>
      <x:c r="IE106" s="1299"/>
      <x:c r="IF106" s="1299"/>
      <x:c r="IG106" s="1299"/>
      <x:c r="IH106" s="1299"/>
      <x:c r="II106" s="1299"/>
      <x:c r="IJ106" s="1299"/>
      <x:c r="IK106" s="1299"/>
      <x:c r="IL106" s="1299"/>
      <x:c r="IM106" s="1299"/>
      <x:c r="IN106" s="1299"/>
      <x:c r="IO106" s="1299"/>
      <x:c r="IP106" s="1299"/>
      <x:c r="IQ106" s="1299"/>
      <x:c r="IR106" s="1299"/>
      <x:c r="IS106" s="1299"/>
      <x:c r="IT106" s="1299"/>
      <x:c r="IU106" s="1299"/>
      <x:c r="IV106" s="1299"/>
    </x:row>
    <x:row r="107">
      <x:c r="A107" s="1304"/>
      <x:c r="B107" s="1304"/>
      <x:c r="C107" s="1304"/>
      <x:c r="D107" s="1304"/>
      <x:c r="E107" s="1304"/>
      <x:c r="F107" s="1304"/>
      <x:c r="G107" s="1304"/>
      <x:c r="H107" s="1304"/>
      <x:c r="I107" s="1304"/>
      <x:c r="J107" s="1299"/>
      <x:c r="K107" s="1299"/>
      <x:c r="L107" s="1299"/>
      <x:c r="M107" s="1299"/>
      <x:c r="N107" s="1299"/>
      <x:c r="O107" s="1299"/>
      <x:c r="P107" s="1299"/>
      <x:c r="Q107" s="1299"/>
      <x:c r="R107" s="1299"/>
      <x:c r="S107" s="1299"/>
      <x:c r="T107" s="1299"/>
      <x:c r="U107" s="1299"/>
      <x:c r="V107" s="1299"/>
      <x:c r="W107" s="1299"/>
      <x:c r="X107" s="1299"/>
      <x:c r="Y107" s="1299"/>
      <x:c r="Z107" s="1299"/>
      <x:c r="AA107" s="1299"/>
      <x:c r="AB107" s="1299"/>
      <x:c r="AC107" s="1299"/>
      <x:c r="AD107" s="1299"/>
      <x:c r="AE107" s="1299"/>
      <x:c r="AF107" s="1299"/>
      <x:c r="AG107" s="1299"/>
      <x:c r="AH107" s="1299"/>
      <x:c r="AI107" s="1299"/>
      <x:c r="AJ107" s="1299"/>
      <x:c r="AK107" s="1299"/>
      <x:c r="AL107" s="1299"/>
      <x:c r="AM107" s="1299"/>
      <x:c r="AN107" s="1299"/>
      <x:c r="AO107" s="1299"/>
      <x:c r="AP107" s="1299"/>
      <x:c r="AQ107" s="1299"/>
      <x:c r="AR107" s="1299"/>
      <x:c r="AS107" s="1299"/>
      <x:c r="AT107" s="1299"/>
      <x:c r="AU107" s="1299"/>
      <x:c r="AV107" s="1299"/>
      <x:c r="AW107" s="1299"/>
      <x:c r="AX107" s="1299"/>
      <x:c r="AY107" s="1299"/>
      <x:c r="AZ107" s="1299"/>
      <x:c r="BA107" s="1299"/>
      <x:c r="BB107" s="1299"/>
      <x:c r="BC107" s="1299"/>
      <x:c r="BD107" s="1299"/>
      <x:c r="BE107" s="1299"/>
      <x:c r="BF107" s="1299"/>
      <x:c r="BG107" s="1299"/>
      <x:c r="BH107" s="1299"/>
      <x:c r="BI107" s="1299"/>
      <x:c r="BJ107" s="1299"/>
      <x:c r="BK107" s="1299"/>
      <x:c r="BL107" s="1299"/>
      <x:c r="BM107" s="1299"/>
      <x:c r="BN107" s="1299"/>
      <x:c r="BO107" s="1299"/>
      <x:c r="BP107" s="1299"/>
      <x:c r="BQ107" s="1299"/>
      <x:c r="BR107" s="1299"/>
      <x:c r="BS107" s="1299"/>
      <x:c r="BT107" s="1299"/>
      <x:c r="BU107" s="1299"/>
      <x:c r="BV107" s="1299"/>
      <x:c r="BW107" s="1299"/>
      <x:c r="BX107" s="1299"/>
      <x:c r="BY107" s="1299"/>
      <x:c r="BZ107" s="1299"/>
      <x:c r="CA107" s="1299"/>
      <x:c r="CB107" s="1299"/>
      <x:c r="CC107" s="1299"/>
      <x:c r="CD107" s="1299"/>
      <x:c r="CE107" s="1299"/>
      <x:c r="CF107" s="1299"/>
      <x:c r="CG107" s="1299"/>
      <x:c r="CH107" s="1299"/>
      <x:c r="CI107" s="1299"/>
      <x:c r="CJ107" s="1299"/>
      <x:c r="CK107" s="1299"/>
      <x:c r="CL107" s="1299"/>
      <x:c r="CM107" s="1299"/>
      <x:c r="CN107" s="1299"/>
      <x:c r="CO107" s="1299"/>
      <x:c r="CP107" s="1299"/>
      <x:c r="CQ107" s="1299"/>
      <x:c r="CR107" s="1299"/>
      <x:c r="CS107" s="1299"/>
      <x:c r="CT107" s="1299"/>
      <x:c r="CU107" s="1299"/>
      <x:c r="CV107" s="1299"/>
      <x:c r="CW107" s="1299"/>
      <x:c r="CX107" s="1299"/>
      <x:c r="CY107" s="1299"/>
      <x:c r="CZ107" s="1299"/>
      <x:c r="DA107" s="1299"/>
      <x:c r="DB107" s="1299"/>
      <x:c r="DC107" s="1299"/>
      <x:c r="DD107" s="1299"/>
      <x:c r="DE107" s="1299"/>
      <x:c r="DF107" s="1299"/>
      <x:c r="DG107" s="1299"/>
      <x:c r="DH107" s="1299"/>
      <x:c r="DI107" s="1299"/>
      <x:c r="DJ107" s="1299"/>
      <x:c r="DK107" s="1299"/>
      <x:c r="DL107" s="1299"/>
      <x:c r="DM107" s="1299"/>
      <x:c r="DN107" s="1299"/>
      <x:c r="DO107" s="1299"/>
      <x:c r="DP107" s="1299"/>
      <x:c r="DQ107" s="1299"/>
      <x:c r="DR107" s="1299"/>
      <x:c r="DS107" s="1299"/>
      <x:c r="DT107" s="1299"/>
      <x:c r="DU107" s="1299"/>
      <x:c r="DV107" s="1299"/>
      <x:c r="DW107" s="1299"/>
      <x:c r="DX107" s="1299"/>
      <x:c r="DY107" s="1299"/>
      <x:c r="DZ107" s="1299"/>
      <x:c r="EA107" s="1299"/>
      <x:c r="EB107" s="1299"/>
      <x:c r="EC107" s="1299"/>
      <x:c r="ED107" s="1299"/>
      <x:c r="EE107" s="1299"/>
      <x:c r="EF107" s="1299"/>
      <x:c r="EG107" s="1299"/>
      <x:c r="EH107" s="1299"/>
      <x:c r="EI107" s="1299"/>
      <x:c r="EJ107" s="1299"/>
      <x:c r="EK107" s="1299"/>
      <x:c r="EL107" s="1299"/>
      <x:c r="EM107" s="1299"/>
      <x:c r="EN107" s="1299"/>
      <x:c r="EO107" s="1299"/>
      <x:c r="EP107" s="1299"/>
      <x:c r="EQ107" s="1299"/>
      <x:c r="ER107" s="1299"/>
      <x:c r="ES107" s="1299"/>
      <x:c r="ET107" s="1299"/>
      <x:c r="EU107" s="1299"/>
      <x:c r="EV107" s="1299"/>
      <x:c r="EW107" s="1299"/>
      <x:c r="EX107" s="1299"/>
      <x:c r="EY107" s="1299"/>
      <x:c r="EZ107" s="1299"/>
      <x:c r="FA107" s="1299"/>
      <x:c r="FB107" s="1299"/>
      <x:c r="FC107" s="1299"/>
      <x:c r="FD107" s="1299"/>
      <x:c r="FE107" s="1299"/>
      <x:c r="FF107" s="1299"/>
      <x:c r="FG107" s="1299"/>
      <x:c r="FH107" s="1299"/>
      <x:c r="FI107" s="1299"/>
      <x:c r="FJ107" s="1299"/>
      <x:c r="FK107" s="1299"/>
      <x:c r="FL107" s="1299"/>
      <x:c r="FM107" s="1299"/>
      <x:c r="FN107" s="1299"/>
      <x:c r="FO107" s="1299"/>
      <x:c r="FP107" s="1299"/>
      <x:c r="FQ107" s="1299"/>
      <x:c r="FR107" s="1299"/>
      <x:c r="FS107" s="1299"/>
      <x:c r="FT107" s="1299"/>
      <x:c r="FU107" s="1299"/>
      <x:c r="FV107" s="1299"/>
      <x:c r="FW107" s="1299"/>
      <x:c r="FX107" s="1299"/>
      <x:c r="FY107" s="1299"/>
      <x:c r="FZ107" s="1299"/>
      <x:c r="GA107" s="1299"/>
      <x:c r="GB107" s="1299"/>
      <x:c r="GC107" s="1299"/>
      <x:c r="GD107" s="1299"/>
      <x:c r="GE107" s="1299"/>
      <x:c r="GF107" s="1299"/>
      <x:c r="GG107" s="1299"/>
      <x:c r="GH107" s="1299"/>
      <x:c r="GI107" s="1299"/>
      <x:c r="GJ107" s="1299"/>
      <x:c r="GK107" s="1299"/>
      <x:c r="GL107" s="1299"/>
      <x:c r="GM107" s="1299"/>
      <x:c r="GN107" s="1299"/>
      <x:c r="GO107" s="1299"/>
      <x:c r="GP107" s="1299"/>
      <x:c r="GQ107" s="1299"/>
      <x:c r="GR107" s="1299"/>
      <x:c r="GS107" s="1299"/>
      <x:c r="GT107" s="1299"/>
      <x:c r="GU107" s="1299"/>
      <x:c r="GV107" s="1299"/>
      <x:c r="GW107" s="1299"/>
      <x:c r="GX107" s="1299"/>
      <x:c r="GY107" s="1299"/>
      <x:c r="GZ107" s="1299"/>
      <x:c r="HA107" s="1299"/>
      <x:c r="HB107" s="1299"/>
      <x:c r="HC107" s="1299"/>
      <x:c r="HD107" s="1299"/>
      <x:c r="HE107" s="1299"/>
      <x:c r="HF107" s="1299"/>
      <x:c r="HG107" s="1299"/>
      <x:c r="HH107" s="1299"/>
      <x:c r="HI107" s="1299"/>
      <x:c r="HJ107" s="1299"/>
      <x:c r="HK107" s="1299"/>
      <x:c r="HL107" s="1299"/>
      <x:c r="HM107" s="1299"/>
      <x:c r="HN107" s="1299"/>
      <x:c r="HO107" s="1299"/>
      <x:c r="HP107" s="1299"/>
      <x:c r="HQ107" s="1299"/>
      <x:c r="HR107" s="1299"/>
      <x:c r="HS107" s="1299"/>
      <x:c r="HT107" s="1299"/>
      <x:c r="HU107" s="1299"/>
      <x:c r="HV107" s="1299"/>
      <x:c r="HW107" s="1299"/>
      <x:c r="HX107" s="1299"/>
      <x:c r="HY107" s="1299"/>
      <x:c r="HZ107" s="1299"/>
      <x:c r="IA107" s="1299"/>
      <x:c r="IB107" s="1299"/>
      <x:c r="IC107" s="1299"/>
      <x:c r="ID107" s="1299"/>
      <x:c r="IE107" s="1299"/>
      <x:c r="IF107" s="1299"/>
      <x:c r="IG107" s="1299"/>
      <x:c r="IH107" s="1299"/>
      <x:c r="II107" s="1299"/>
      <x:c r="IJ107" s="1299"/>
      <x:c r="IK107" s="1299"/>
      <x:c r="IL107" s="1299"/>
      <x:c r="IM107" s="1299"/>
      <x:c r="IN107" s="1299"/>
      <x:c r="IO107" s="1299"/>
      <x:c r="IP107" s="1299"/>
      <x:c r="IQ107" s="1299"/>
      <x:c r="IR107" s="1299"/>
      <x:c r="IS107" s="1299"/>
      <x:c r="IT107" s="1299"/>
      <x:c r="IU107" s="1299"/>
      <x:c r="IV107" s="1299"/>
    </x:row>
    <x:row r="108">
      <x:c r="A108" s="1304"/>
      <x:c r="B108" s="1304"/>
      <x:c r="C108" s="1304"/>
      <x:c r="D108" s="1304"/>
      <x:c r="E108" s="1304"/>
      <x:c r="F108" s="1304"/>
      <x:c r="G108" s="1304"/>
      <x:c r="H108" s="1304"/>
      <x:c r="I108" s="1304"/>
      <x:c r="J108" s="1299"/>
      <x:c r="K108" s="1299"/>
      <x:c r="L108" s="1299"/>
      <x:c r="M108" s="1299"/>
      <x:c r="N108" s="1299"/>
      <x:c r="O108" s="1299"/>
      <x:c r="P108" s="1299"/>
      <x:c r="Q108" s="1299"/>
      <x:c r="R108" s="1299"/>
      <x:c r="S108" s="1299"/>
      <x:c r="T108" s="1299"/>
      <x:c r="U108" s="1299"/>
      <x:c r="V108" s="1299"/>
      <x:c r="W108" s="1299"/>
      <x:c r="X108" s="1299"/>
      <x:c r="Y108" s="1299"/>
      <x:c r="Z108" s="1299"/>
      <x:c r="AA108" s="1299"/>
      <x:c r="AB108" s="1299"/>
      <x:c r="AC108" s="1299"/>
      <x:c r="AD108" s="1299"/>
      <x:c r="AE108" s="1299"/>
      <x:c r="AF108" s="1299"/>
      <x:c r="AG108" s="1299"/>
      <x:c r="AH108" s="1299"/>
      <x:c r="AI108" s="1299"/>
      <x:c r="AJ108" s="1299"/>
      <x:c r="AK108" s="1299"/>
      <x:c r="AL108" s="1299"/>
      <x:c r="AM108" s="1299"/>
      <x:c r="AN108" s="1299"/>
      <x:c r="AO108" s="1299"/>
      <x:c r="AP108" s="1299"/>
      <x:c r="AQ108" s="1299"/>
      <x:c r="AR108" s="1299"/>
      <x:c r="AS108" s="1299"/>
      <x:c r="AT108" s="1299"/>
      <x:c r="AU108" s="1299"/>
      <x:c r="AV108" s="1299"/>
      <x:c r="AW108" s="1299"/>
      <x:c r="AX108" s="1299"/>
      <x:c r="AY108" s="1299"/>
      <x:c r="AZ108" s="1299"/>
      <x:c r="BA108" s="1299"/>
      <x:c r="BB108" s="1299"/>
      <x:c r="BC108" s="1299"/>
      <x:c r="BD108" s="1299"/>
      <x:c r="BE108" s="1299"/>
      <x:c r="BF108" s="1299"/>
      <x:c r="BG108" s="1299"/>
      <x:c r="BH108" s="1299"/>
      <x:c r="BI108" s="1299"/>
      <x:c r="BJ108" s="1299"/>
      <x:c r="BK108" s="1299"/>
      <x:c r="BL108" s="1299"/>
      <x:c r="BM108" s="1299"/>
      <x:c r="BN108" s="1299"/>
      <x:c r="BO108" s="1299"/>
      <x:c r="BP108" s="1299"/>
      <x:c r="BQ108" s="1299"/>
      <x:c r="BR108" s="1299"/>
      <x:c r="BS108" s="1299"/>
      <x:c r="BT108" s="1299"/>
      <x:c r="BU108" s="1299"/>
      <x:c r="BV108" s="1299"/>
      <x:c r="BW108" s="1299"/>
      <x:c r="BX108" s="1299"/>
      <x:c r="BY108" s="1299"/>
      <x:c r="BZ108" s="1299"/>
      <x:c r="CA108" s="1299"/>
      <x:c r="CB108" s="1299"/>
      <x:c r="CC108" s="1299"/>
      <x:c r="CD108" s="1299"/>
      <x:c r="CE108" s="1299"/>
      <x:c r="CF108" s="1299"/>
      <x:c r="CG108" s="1299"/>
      <x:c r="CH108" s="1299"/>
      <x:c r="CI108" s="1299"/>
      <x:c r="CJ108" s="1299"/>
      <x:c r="CK108" s="1299"/>
      <x:c r="CL108" s="1299"/>
      <x:c r="CM108" s="1299"/>
      <x:c r="CN108" s="1299"/>
      <x:c r="CO108" s="1299"/>
      <x:c r="CP108" s="1299"/>
      <x:c r="CQ108" s="1299"/>
      <x:c r="CR108" s="1299"/>
      <x:c r="CS108" s="1299"/>
      <x:c r="CT108" s="1299"/>
      <x:c r="CU108" s="1299"/>
      <x:c r="CV108" s="1299"/>
      <x:c r="CW108" s="1299"/>
      <x:c r="CX108" s="1299"/>
      <x:c r="CY108" s="1299"/>
      <x:c r="CZ108" s="1299"/>
      <x:c r="DA108" s="1299"/>
      <x:c r="DB108" s="1299"/>
      <x:c r="DC108" s="1299"/>
      <x:c r="DD108" s="1299"/>
      <x:c r="DE108" s="1299"/>
      <x:c r="DF108" s="1299"/>
      <x:c r="DG108" s="1299"/>
      <x:c r="DH108" s="1299"/>
      <x:c r="DI108" s="1299"/>
      <x:c r="DJ108" s="1299"/>
      <x:c r="DK108" s="1299"/>
      <x:c r="DL108" s="1299"/>
      <x:c r="DM108" s="1299"/>
      <x:c r="DN108" s="1299"/>
      <x:c r="DO108" s="1299"/>
      <x:c r="DP108" s="1299"/>
      <x:c r="DQ108" s="1299"/>
      <x:c r="DR108" s="1299"/>
      <x:c r="DS108" s="1299"/>
      <x:c r="DT108" s="1299"/>
      <x:c r="DU108" s="1299"/>
      <x:c r="DV108" s="1299"/>
      <x:c r="DW108" s="1299"/>
      <x:c r="DX108" s="1299"/>
      <x:c r="DY108" s="1299"/>
      <x:c r="DZ108" s="1299"/>
      <x:c r="EA108" s="1299"/>
      <x:c r="EB108" s="1299"/>
      <x:c r="EC108" s="1299"/>
      <x:c r="ED108" s="1299"/>
      <x:c r="EE108" s="1299"/>
      <x:c r="EF108" s="1299"/>
      <x:c r="EG108" s="1299"/>
      <x:c r="EH108" s="1299"/>
      <x:c r="EI108" s="1299"/>
      <x:c r="EJ108" s="1299"/>
      <x:c r="EK108" s="1299"/>
      <x:c r="EL108" s="1299"/>
      <x:c r="EM108" s="1299"/>
      <x:c r="EN108" s="1299"/>
      <x:c r="EO108" s="1299"/>
      <x:c r="EP108" s="1299"/>
      <x:c r="EQ108" s="1299"/>
      <x:c r="ER108" s="1299"/>
      <x:c r="ES108" s="1299"/>
      <x:c r="ET108" s="1299"/>
      <x:c r="EU108" s="1299"/>
      <x:c r="EV108" s="1299"/>
      <x:c r="EW108" s="1299"/>
      <x:c r="EX108" s="1299"/>
      <x:c r="EY108" s="1299"/>
      <x:c r="EZ108" s="1299"/>
      <x:c r="FA108" s="1299"/>
      <x:c r="FB108" s="1299"/>
      <x:c r="FC108" s="1299"/>
      <x:c r="FD108" s="1299"/>
      <x:c r="FE108" s="1299"/>
      <x:c r="FF108" s="1299"/>
      <x:c r="FG108" s="1299"/>
      <x:c r="FH108" s="1299"/>
      <x:c r="FI108" s="1299"/>
      <x:c r="FJ108" s="1299"/>
      <x:c r="FK108" s="1299"/>
      <x:c r="FL108" s="1299"/>
      <x:c r="FM108" s="1299"/>
      <x:c r="FN108" s="1299"/>
      <x:c r="FO108" s="1299"/>
      <x:c r="FP108" s="1299"/>
      <x:c r="FQ108" s="1299"/>
      <x:c r="FR108" s="1299"/>
      <x:c r="FS108" s="1299"/>
      <x:c r="FT108" s="1299"/>
      <x:c r="FU108" s="1299"/>
      <x:c r="FV108" s="1299"/>
      <x:c r="FW108" s="1299"/>
      <x:c r="FX108" s="1299"/>
      <x:c r="FY108" s="1299"/>
      <x:c r="FZ108" s="1299"/>
      <x:c r="GA108" s="1299"/>
      <x:c r="GB108" s="1299"/>
      <x:c r="GC108" s="1299"/>
      <x:c r="GD108" s="1299"/>
      <x:c r="GE108" s="1299"/>
      <x:c r="GF108" s="1299"/>
      <x:c r="GG108" s="1299"/>
      <x:c r="GH108" s="1299"/>
      <x:c r="GI108" s="1299"/>
      <x:c r="GJ108" s="1299"/>
      <x:c r="GK108" s="1299"/>
      <x:c r="GL108" s="1299"/>
      <x:c r="GM108" s="1299"/>
      <x:c r="GN108" s="1299"/>
      <x:c r="GO108" s="1299"/>
      <x:c r="GP108" s="1299"/>
      <x:c r="GQ108" s="1299"/>
      <x:c r="GR108" s="1299"/>
      <x:c r="GS108" s="1299"/>
      <x:c r="GT108" s="1299"/>
      <x:c r="GU108" s="1299"/>
      <x:c r="GV108" s="1299"/>
      <x:c r="GW108" s="1299"/>
      <x:c r="GX108" s="1299"/>
      <x:c r="GY108" s="1299"/>
      <x:c r="GZ108" s="1299"/>
      <x:c r="HA108" s="1299"/>
      <x:c r="HB108" s="1299"/>
      <x:c r="HC108" s="1299"/>
      <x:c r="HD108" s="1299"/>
      <x:c r="HE108" s="1299"/>
      <x:c r="HF108" s="1299"/>
      <x:c r="HG108" s="1299"/>
      <x:c r="HH108" s="1299"/>
      <x:c r="HI108" s="1299"/>
      <x:c r="HJ108" s="1299"/>
      <x:c r="HK108" s="1299"/>
      <x:c r="HL108" s="1299"/>
      <x:c r="HM108" s="1299"/>
      <x:c r="HN108" s="1299"/>
      <x:c r="HO108" s="1299"/>
      <x:c r="HP108" s="1299"/>
      <x:c r="HQ108" s="1299"/>
      <x:c r="HR108" s="1299"/>
      <x:c r="HS108" s="1299"/>
      <x:c r="HT108" s="1299"/>
      <x:c r="HU108" s="1299"/>
      <x:c r="HV108" s="1299"/>
      <x:c r="HW108" s="1299"/>
      <x:c r="HX108" s="1299"/>
      <x:c r="HY108" s="1299"/>
      <x:c r="HZ108" s="1299"/>
      <x:c r="IA108" s="1299"/>
      <x:c r="IB108" s="1299"/>
      <x:c r="IC108" s="1299"/>
      <x:c r="ID108" s="1299"/>
      <x:c r="IE108" s="1299"/>
      <x:c r="IF108" s="1299"/>
      <x:c r="IG108" s="1299"/>
      <x:c r="IH108" s="1299"/>
      <x:c r="II108" s="1299"/>
      <x:c r="IJ108" s="1299"/>
      <x:c r="IK108" s="1299"/>
      <x:c r="IL108" s="1299"/>
      <x:c r="IM108" s="1299"/>
      <x:c r="IN108" s="1299"/>
      <x:c r="IO108" s="1299"/>
      <x:c r="IP108" s="1299"/>
      <x:c r="IQ108" s="1299"/>
      <x:c r="IR108" s="1299"/>
      <x:c r="IS108" s="1299"/>
      <x:c r="IT108" s="1299"/>
      <x:c r="IU108" s="1299"/>
      <x:c r="IV108" s="1299"/>
    </x:row>
    <x:row r="109">
      <x:c r="A109" s="1304"/>
      <x:c r="B109" s="1304"/>
      <x:c r="C109" s="1304"/>
      <x:c r="D109" s="1304"/>
      <x:c r="E109" s="1304"/>
      <x:c r="F109" s="1304"/>
      <x:c r="G109" s="1304"/>
      <x:c r="H109" s="1304"/>
      <x:c r="I109" s="1304"/>
      <x:c r="J109" s="1299"/>
      <x:c r="K109" s="1299"/>
      <x:c r="L109" s="1299"/>
      <x:c r="M109" s="1299"/>
      <x:c r="N109" s="1299"/>
      <x:c r="O109" s="1299"/>
      <x:c r="P109" s="1299"/>
      <x:c r="Q109" s="1299"/>
      <x:c r="R109" s="1299"/>
      <x:c r="S109" s="1299"/>
      <x:c r="T109" s="1299"/>
      <x:c r="U109" s="1299"/>
      <x:c r="V109" s="1299"/>
      <x:c r="W109" s="1299"/>
      <x:c r="X109" s="1299"/>
      <x:c r="Y109" s="1299"/>
      <x:c r="Z109" s="1299"/>
      <x:c r="AA109" s="1299"/>
      <x:c r="AB109" s="1299"/>
      <x:c r="AC109" s="1299"/>
      <x:c r="AD109" s="1299"/>
      <x:c r="AE109" s="1299"/>
      <x:c r="AF109" s="1299"/>
      <x:c r="AG109" s="1299"/>
      <x:c r="AH109" s="1299"/>
      <x:c r="AI109" s="1299"/>
      <x:c r="AJ109" s="1299"/>
      <x:c r="AK109" s="1299"/>
      <x:c r="AL109" s="1299"/>
      <x:c r="AM109" s="1299"/>
      <x:c r="AN109" s="1299"/>
      <x:c r="AO109" s="1299"/>
      <x:c r="AP109" s="1299"/>
      <x:c r="AQ109" s="1299"/>
      <x:c r="AR109" s="1299"/>
      <x:c r="AS109" s="1299"/>
      <x:c r="AT109" s="1299"/>
      <x:c r="AU109" s="1299"/>
      <x:c r="AV109" s="1299"/>
      <x:c r="AW109" s="1299"/>
      <x:c r="AX109" s="1299"/>
      <x:c r="AY109" s="1299"/>
      <x:c r="AZ109" s="1299"/>
      <x:c r="BA109" s="1299"/>
      <x:c r="BB109" s="1299"/>
      <x:c r="BC109" s="1299"/>
      <x:c r="BD109" s="1299"/>
      <x:c r="BE109" s="1299"/>
      <x:c r="BF109" s="1299"/>
      <x:c r="BG109" s="1299"/>
      <x:c r="BH109" s="1299"/>
      <x:c r="BI109" s="1299"/>
      <x:c r="BJ109" s="1299"/>
      <x:c r="BK109" s="1299"/>
      <x:c r="BL109" s="1299"/>
      <x:c r="BM109" s="1299"/>
      <x:c r="BN109" s="1299"/>
      <x:c r="BO109" s="1299"/>
      <x:c r="BP109" s="1299"/>
      <x:c r="BQ109" s="1299"/>
      <x:c r="BR109" s="1299"/>
      <x:c r="BS109" s="1299"/>
      <x:c r="BT109" s="1299"/>
      <x:c r="BU109" s="1299"/>
      <x:c r="BV109" s="1299"/>
      <x:c r="BW109" s="1299"/>
      <x:c r="BX109" s="1299"/>
      <x:c r="BY109" s="1299"/>
      <x:c r="BZ109" s="1299"/>
      <x:c r="CA109" s="1299"/>
      <x:c r="CB109" s="1299"/>
      <x:c r="CC109" s="1299"/>
      <x:c r="CD109" s="1299"/>
      <x:c r="CE109" s="1299"/>
      <x:c r="CF109" s="1299"/>
      <x:c r="CG109" s="1299"/>
      <x:c r="CH109" s="1299"/>
      <x:c r="CI109" s="1299"/>
      <x:c r="CJ109" s="1299"/>
      <x:c r="CK109" s="1299"/>
      <x:c r="CL109" s="1299"/>
      <x:c r="CM109" s="1299"/>
      <x:c r="CN109" s="1299"/>
      <x:c r="CO109" s="1299"/>
      <x:c r="CP109" s="1299"/>
      <x:c r="CQ109" s="1299"/>
      <x:c r="CR109" s="1299"/>
      <x:c r="CS109" s="1299"/>
      <x:c r="CT109" s="1299"/>
      <x:c r="CU109" s="1299"/>
      <x:c r="CV109" s="1299"/>
      <x:c r="CW109" s="1299"/>
      <x:c r="CX109" s="1299"/>
      <x:c r="CY109" s="1299"/>
      <x:c r="CZ109" s="1299"/>
      <x:c r="DA109" s="1299"/>
      <x:c r="DB109" s="1299"/>
      <x:c r="DC109" s="1299"/>
      <x:c r="DD109" s="1299"/>
      <x:c r="DE109" s="1299"/>
      <x:c r="DF109" s="1299"/>
      <x:c r="DG109" s="1299"/>
      <x:c r="DH109" s="1299"/>
      <x:c r="DI109" s="1299"/>
      <x:c r="DJ109" s="1299"/>
      <x:c r="DK109" s="1299"/>
      <x:c r="DL109" s="1299"/>
      <x:c r="DM109" s="1299"/>
      <x:c r="DN109" s="1299"/>
      <x:c r="DO109" s="1299"/>
      <x:c r="DP109" s="1299"/>
      <x:c r="DQ109" s="1299"/>
      <x:c r="DR109" s="1299"/>
      <x:c r="DS109" s="1299"/>
      <x:c r="DT109" s="1299"/>
      <x:c r="DU109" s="1299"/>
      <x:c r="DV109" s="1299"/>
      <x:c r="DW109" s="1299"/>
      <x:c r="DX109" s="1299"/>
      <x:c r="DY109" s="1299"/>
      <x:c r="DZ109" s="1299"/>
      <x:c r="EA109" s="1299"/>
      <x:c r="EB109" s="1299"/>
      <x:c r="EC109" s="1299"/>
      <x:c r="ED109" s="1299"/>
      <x:c r="EE109" s="1299"/>
      <x:c r="EF109" s="1299"/>
      <x:c r="EG109" s="1299"/>
      <x:c r="EH109" s="1299"/>
      <x:c r="EI109" s="1299"/>
      <x:c r="EJ109" s="1299"/>
      <x:c r="EK109" s="1299"/>
      <x:c r="EL109" s="1299"/>
      <x:c r="EM109" s="1299"/>
      <x:c r="EN109" s="1299"/>
      <x:c r="EO109" s="1299"/>
      <x:c r="EP109" s="1299"/>
      <x:c r="EQ109" s="1299"/>
      <x:c r="ER109" s="1299"/>
      <x:c r="ES109" s="1299"/>
      <x:c r="ET109" s="1299"/>
      <x:c r="EU109" s="1299"/>
      <x:c r="EV109" s="1299"/>
      <x:c r="EW109" s="1299"/>
      <x:c r="EX109" s="1299"/>
      <x:c r="EY109" s="1299"/>
      <x:c r="EZ109" s="1299"/>
      <x:c r="FA109" s="1299"/>
      <x:c r="FB109" s="1299"/>
      <x:c r="FC109" s="1299"/>
      <x:c r="FD109" s="1299"/>
      <x:c r="FE109" s="1299"/>
      <x:c r="FF109" s="1299"/>
      <x:c r="FG109" s="1299"/>
      <x:c r="FH109" s="1299"/>
      <x:c r="FI109" s="1299"/>
      <x:c r="FJ109" s="1299"/>
      <x:c r="FK109" s="1299"/>
      <x:c r="FL109" s="1299"/>
      <x:c r="FM109" s="1299"/>
      <x:c r="FN109" s="1299"/>
      <x:c r="FO109" s="1299"/>
      <x:c r="FP109" s="1299"/>
      <x:c r="FQ109" s="1299"/>
      <x:c r="FR109" s="1299"/>
      <x:c r="FS109" s="1299"/>
      <x:c r="FT109" s="1299"/>
      <x:c r="FU109" s="1299"/>
      <x:c r="FV109" s="1299"/>
      <x:c r="FW109" s="1299"/>
      <x:c r="FX109" s="1299"/>
      <x:c r="FY109" s="1299"/>
      <x:c r="FZ109" s="1299"/>
      <x:c r="GA109" s="1299"/>
      <x:c r="GB109" s="1299"/>
      <x:c r="GC109" s="1299"/>
      <x:c r="GD109" s="1299"/>
      <x:c r="GE109" s="1299"/>
      <x:c r="GF109" s="1299"/>
      <x:c r="GG109" s="1299"/>
      <x:c r="GH109" s="1299"/>
      <x:c r="GI109" s="1299"/>
      <x:c r="GJ109" s="1299"/>
      <x:c r="GK109" s="1299"/>
      <x:c r="GL109" s="1299"/>
      <x:c r="GM109" s="1299"/>
      <x:c r="GN109" s="1299"/>
      <x:c r="GO109" s="1299"/>
      <x:c r="GP109" s="1299"/>
      <x:c r="GQ109" s="1299"/>
      <x:c r="GR109" s="1299"/>
      <x:c r="GS109" s="1299"/>
      <x:c r="GT109" s="1299"/>
      <x:c r="GU109" s="1299"/>
      <x:c r="GV109" s="1299"/>
      <x:c r="GW109" s="1299"/>
      <x:c r="GX109" s="1299"/>
      <x:c r="GY109" s="1299"/>
      <x:c r="GZ109" s="1299"/>
      <x:c r="HA109" s="1299"/>
      <x:c r="HB109" s="1299"/>
      <x:c r="HC109" s="1299"/>
      <x:c r="HD109" s="1299"/>
      <x:c r="HE109" s="1299"/>
      <x:c r="HF109" s="1299"/>
      <x:c r="HG109" s="1299"/>
      <x:c r="HH109" s="1299"/>
      <x:c r="HI109" s="1299"/>
      <x:c r="HJ109" s="1299"/>
      <x:c r="HK109" s="1299"/>
      <x:c r="HL109" s="1299"/>
      <x:c r="HM109" s="1299"/>
      <x:c r="HN109" s="1299"/>
      <x:c r="HO109" s="1299"/>
      <x:c r="HP109" s="1299"/>
      <x:c r="HQ109" s="1299"/>
      <x:c r="HR109" s="1299"/>
      <x:c r="HS109" s="1299"/>
      <x:c r="HT109" s="1299"/>
      <x:c r="HU109" s="1299"/>
      <x:c r="HV109" s="1299"/>
      <x:c r="HW109" s="1299"/>
      <x:c r="HX109" s="1299"/>
      <x:c r="HY109" s="1299"/>
      <x:c r="HZ109" s="1299"/>
      <x:c r="IA109" s="1299"/>
      <x:c r="IB109" s="1299"/>
      <x:c r="IC109" s="1299"/>
      <x:c r="ID109" s="1299"/>
      <x:c r="IE109" s="1299"/>
      <x:c r="IF109" s="1299"/>
      <x:c r="IG109" s="1299"/>
      <x:c r="IH109" s="1299"/>
      <x:c r="II109" s="1299"/>
      <x:c r="IJ109" s="1299"/>
      <x:c r="IK109" s="1299"/>
      <x:c r="IL109" s="1299"/>
      <x:c r="IM109" s="1299"/>
      <x:c r="IN109" s="1299"/>
      <x:c r="IO109" s="1299"/>
      <x:c r="IP109" s="1299"/>
      <x:c r="IQ109" s="1299"/>
      <x:c r="IR109" s="1299"/>
      <x:c r="IS109" s="1299"/>
      <x:c r="IT109" s="1299"/>
      <x:c r="IU109" s="1299"/>
      <x:c r="IV109" s="1299"/>
    </x:row>
    <x:row r="110">
      <x:c r="A110" s="1304"/>
      <x:c r="B110" s="1304"/>
      <x:c r="C110" s="1304"/>
      <x:c r="D110" s="1304"/>
      <x:c r="E110" s="1304"/>
      <x:c r="F110" s="1304"/>
      <x:c r="G110" s="1304"/>
      <x:c r="H110" s="1304"/>
      <x:c r="I110" s="1304"/>
      <x:c r="J110" s="1299"/>
      <x:c r="K110" s="1299"/>
      <x:c r="L110" s="1299"/>
      <x:c r="M110" s="1299"/>
      <x:c r="N110" s="1299"/>
      <x:c r="O110" s="1299"/>
      <x:c r="P110" s="1299"/>
      <x:c r="Q110" s="1299"/>
      <x:c r="R110" s="1299"/>
      <x:c r="S110" s="1299"/>
      <x:c r="T110" s="1299"/>
      <x:c r="U110" s="1299"/>
      <x:c r="V110" s="1299"/>
      <x:c r="W110" s="1299"/>
      <x:c r="X110" s="1299"/>
      <x:c r="Y110" s="1299"/>
      <x:c r="Z110" s="1299"/>
      <x:c r="AA110" s="1299"/>
      <x:c r="AB110" s="1299"/>
      <x:c r="AC110" s="1299"/>
      <x:c r="AD110" s="1299"/>
      <x:c r="AE110" s="1299"/>
      <x:c r="AF110" s="1299"/>
      <x:c r="AG110" s="1299"/>
      <x:c r="AH110" s="1299"/>
      <x:c r="AI110" s="1299"/>
      <x:c r="AJ110" s="1299"/>
      <x:c r="AK110" s="1299"/>
      <x:c r="AL110" s="1299"/>
      <x:c r="AM110" s="1299"/>
      <x:c r="AN110" s="1299"/>
      <x:c r="AO110" s="1299"/>
      <x:c r="AP110" s="1299"/>
      <x:c r="AQ110" s="1299"/>
      <x:c r="AR110" s="1299"/>
      <x:c r="AS110" s="1299"/>
      <x:c r="AT110" s="1299"/>
      <x:c r="AU110" s="1299"/>
      <x:c r="AV110" s="1299"/>
      <x:c r="AW110" s="1299"/>
      <x:c r="AX110" s="1299"/>
      <x:c r="AY110" s="1299"/>
      <x:c r="AZ110" s="1299"/>
      <x:c r="BA110" s="1299"/>
      <x:c r="BB110" s="1299"/>
      <x:c r="BC110" s="1299"/>
      <x:c r="BD110" s="1299"/>
      <x:c r="BE110" s="1299"/>
      <x:c r="BF110" s="1299"/>
      <x:c r="BG110" s="1299"/>
      <x:c r="BH110" s="1299"/>
      <x:c r="BI110" s="1299"/>
      <x:c r="BJ110" s="1299"/>
      <x:c r="BK110" s="1299"/>
      <x:c r="BL110" s="1299"/>
      <x:c r="BM110" s="1299"/>
      <x:c r="BN110" s="1299"/>
      <x:c r="BO110" s="1299"/>
      <x:c r="BP110" s="1299"/>
      <x:c r="BQ110" s="1299"/>
      <x:c r="BR110" s="1299"/>
      <x:c r="BS110" s="1299"/>
      <x:c r="BT110" s="1299"/>
      <x:c r="BU110" s="1299"/>
      <x:c r="BV110" s="1299"/>
      <x:c r="BW110" s="1299"/>
      <x:c r="BX110" s="1299"/>
      <x:c r="BY110" s="1299"/>
      <x:c r="BZ110" s="1299"/>
      <x:c r="CA110" s="1299"/>
      <x:c r="CB110" s="1299"/>
      <x:c r="CC110" s="1299"/>
      <x:c r="CD110" s="1299"/>
      <x:c r="CE110" s="1299"/>
      <x:c r="CF110" s="1299"/>
      <x:c r="CG110" s="1299"/>
      <x:c r="CH110" s="1299"/>
      <x:c r="CI110" s="1299"/>
      <x:c r="CJ110" s="1299"/>
      <x:c r="CK110" s="1299"/>
      <x:c r="CL110" s="1299"/>
      <x:c r="CM110" s="1299"/>
      <x:c r="CN110" s="1299"/>
      <x:c r="CO110" s="1299"/>
      <x:c r="CP110" s="1299"/>
      <x:c r="CQ110" s="1299"/>
      <x:c r="CR110" s="1299"/>
      <x:c r="CS110" s="1299"/>
      <x:c r="CT110" s="1299"/>
      <x:c r="CU110" s="1299"/>
      <x:c r="CV110" s="1299"/>
      <x:c r="CW110" s="1299"/>
      <x:c r="CX110" s="1299"/>
      <x:c r="CY110" s="1299"/>
      <x:c r="CZ110" s="1299"/>
      <x:c r="DA110" s="1299"/>
      <x:c r="DB110" s="1299"/>
      <x:c r="DC110" s="1299"/>
      <x:c r="DD110" s="1299"/>
      <x:c r="DE110" s="1299"/>
      <x:c r="DF110" s="1299"/>
      <x:c r="DG110" s="1299"/>
      <x:c r="DH110" s="1299"/>
      <x:c r="DI110" s="1299"/>
      <x:c r="DJ110" s="1299"/>
      <x:c r="DK110" s="1299"/>
      <x:c r="DL110" s="1299"/>
      <x:c r="DM110" s="1299"/>
      <x:c r="DN110" s="1299"/>
      <x:c r="DO110" s="1299"/>
      <x:c r="DP110" s="1299"/>
      <x:c r="DQ110" s="1299"/>
      <x:c r="DR110" s="1299"/>
      <x:c r="DS110" s="1299"/>
      <x:c r="DT110" s="1299"/>
      <x:c r="DU110" s="1299"/>
      <x:c r="DV110" s="1299"/>
      <x:c r="DW110" s="1299"/>
      <x:c r="DX110" s="1299"/>
      <x:c r="DY110" s="1299"/>
      <x:c r="DZ110" s="1299"/>
      <x:c r="EA110" s="1299"/>
      <x:c r="EB110" s="1299"/>
      <x:c r="EC110" s="1299"/>
      <x:c r="ED110" s="1299"/>
      <x:c r="EE110" s="1299"/>
      <x:c r="EF110" s="1299"/>
      <x:c r="EG110" s="1299"/>
      <x:c r="EH110" s="1299"/>
      <x:c r="EI110" s="1299"/>
      <x:c r="EJ110" s="1299"/>
      <x:c r="EK110" s="1299"/>
      <x:c r="EL110" s="1299"/>
      <x:c r="EM110" s="1299"/>
      <x:c r="EN110" s="1299"/>
      <x:c r="EO110" s="1299"/>
      <x:c r="EP110" s="1299"/>
      <x:c r="EQ110" s="1299"/>
      <x:c r="ER110" s="1299"/>
      <x:c r="ES110" s="1299"/>
      <x:c r="ET110" s="1299"/>
      <x:c r="EU110" s="1299"/>
      <x:c r="EV110" s="1299"/>
      <x:c r="EW110" s="1299"/>
      <x:c r="EX110" s="1299"/>
      <x:c r="EY110" s="1299"/>
      <x:c r="EZ110" s="1299"/>
      <x:c r="FA110" s="1299"/>
      <x:c r="FB110" s="1299"/>
      <x:c r="FC110" s="1299"/>
      <x:c r="FD110" s="1299"/>
      <x:c r="FE110" s="1299"/>
      <x:c r="FF110" s="1299"/>
      <x:c r="FG110" s="1299"/>
      <x:c r="FH110" s="1299"/>
      <x:c r="FI110" s="1299"/>
      <x:c r="FJ110" s="1299"/>
      <x:c r="FK110" s="1299"/>
      <x:c r="FL110" s="1299"/>
      <x:c r="FM110" s="1299"/>
      <x:c r="FN110" s="1299"/>
      <x:c r="FO110" s="1299"/>
      <x:c r="FP110" s="1299"/>
      <x:c r="FQ110" s="1299"/>
      <x:c r="FR110" s="1299"/>
      <x:c r="FS110" s="1299"/>
      <x:c r="FT110" s="1299"/>
      <x:c r="FU110" s="1299"/>
      <x:c r="FV110" s="1299"/>
      <x:c r="FW110" s="1299"/>
      <x:c r="FX110" s="1299"/>
      <x:c r="FY110" s="1299"/>
      <x:c r="FZ110" s="1299"/>
      <x:c r="GA110" s="1299"/>
      <x:c r="GB110" s="1299"/>
      <x:c r="GC110" s="1299"/>
      <x:c r="GD110" s="1299"/>
      <x:c r="GE110" s="1299"/>
      <x:c r="GF110" s="1299"/>
      <x:c r="GG110" s="1299"/>
      <x:c r="GH110" s="1299"/>
      <x:c r="GI110" s="1299"/>
      <x:c r="GJ110" s="1299"/>
      <x:c r="GK110" s="1299"/>
      <x:c r="GL110" s="1299"/>
      <x:c r="GM110" s="1299"/>
      <x:c r="GN110" s="1299"/>
      <x:c r="GO110" s="1299"/>
      <x:c r="GP110" s="1299"/>
      <x:c r="GQ110" s="1299"/>
      <x:c r="GR110" s="1299"/>
      <x:c r="GS110" s="1299"/>
      <x:c r="GT110" s="1299"/>
      <x:c r="GU110" s="1299"/>
      <x:c r="GV110" s="1299"/>
      <x:c r="GW110" s="1299"/>
      <x:c r="GX110" s="1299"/>
      <x:c r="GY110" s="1299"/>
      <x:c r="GZ110" s="1299"/>
      <x:c r="HA110" s="1299"/>
      <x:c r="HB110" s="1299"/>
      <x:c r="HC110" s="1299"/>
      <x:c r="HD110" s="1299"/>
      <x:c r="HE110" s="1299"/>
      <x:c r="HF110" s="1299"/>
      <x:c r="HG110" s="1299"/>
      <x:c r="HH110" s="1299"/>
      <x:c r="HI110" s="1299"/>
      <x:c r="HJ110" s="1299"/>
      <x:c r="HK110" s="1299"/>
      <x:c r="HL110" s="1299"/>
      <x:c r="HM110" s="1299"/>
      <x:c r="HN110" s="1299"/>
      <x:c r="HO110" s="1299"/>
      <x:c r="HP110" s="1299"/>
      <x:c r="HQ110" s="1299"/>
      <x:c r="HR110" s="1299"/>
      <x:c r="HS110" s="1299"/>
      <x:c r="HT110" s="1299"/>
      <x:c r="HU110" s="1299"/>
      <x:c r="HV110" s="1299"/>
      <x:c r="HW110" s="1299"/>
      <x:c r="HX110" s="1299"/>
      <x:c r="HY110" s="1299"/>
      <x:c r="HZ110" s="1299"/>
      <x:c r="IA110" s="1299"/>
      <x:c r="IB110" s="1299"/>
      <x:c r="IC110" s="1299"/>
      <x:c r="ID110" s="1299"/>
      <x:c r="IE110" s="1299"/>
      <x:c r="IF110" s="1299"/>
      <x:c r="IG110" s="1299"/>
      <x:c r="IH110" s="1299"/>
      <x:c r="II110" s="1299"/>
      <x:c r="IJ110" s="1299"/>
      <x:c r="IK110" s="1299"/>
      <x:c r="IL110" s="1299"/>
      <x:c r="IM110" s="1299"/>
      <x:c r="IN110" s="1299"/>
      <x:c r="IO110" s="1299"/>
      <x:c r="IP110" s="1299"/>
      <x:c r="IQ110" s="1299"/>
      <x:c r="IR110" s="1299"/>
      <x:c r="IS110" s="1299"/>
      <x:c r="IT110" s="1299"/>
      <x:c r="IU110" s="1299"/>
      <x:c r="IV110" s="1299"/>
    </x:row>
    <x:row r="111">
      <x:c r="A111" s="1304"/>
      <x:c r="B111" s="1304"/>
      <x:c r="C111" s="1304"/>
      <x:c r="D111" s="1304"/>
      <x:c r="E111" s="1304"/>
      <x:c r="F111" s="1304"/>
      <x:c r="G111" s="1304"/>
      <x:c r="H111" s="1304"/>
      <x:c r="I111" s="1304"/>
      <x:c r="J111" s="1299"/>
      <x:c r="K111" s="1299"/>
      <x:c r="L111" s="1299"/>
      <x:c r="M111" s="1299"/>
      <x:c r="N111" s="1299"/>
      <x:c r="O111" s="1299"/>
      <x:c r="P111" s="1299"/>
      <x:c r="Q111" s="1299"/>
      <x:c r="R111" s="1299"/>
      <x:c r="S111" s="1299"/>
      <x:c r="T111" s="1299"/>
      <x:c r="U111" s="1299"/>
      <x:c r="V111" s="1299"/>
      <x:c r="W111" s="1299"/>
      <x:c r="X111" s="1299"/>
      <x:c r="Y111" s="1299"/>
      <x:c r="Z111" s="1299"/>
      <x:c r="AA111" s="1299"/>
      <x:c r="AB111" s="1299"/>
      <x:c r="AC111" s="1299"/>
      <x:c r="AD111" s="1299"/>
      <x:c r="AE111" s="1299"/>
      <x:c r="AF111" s="1299"/>
      <x:c r="AG111" s="1299"/>
      <x:c r="AH111" s="1299"/>
      <x:c r="AI111" s="1299"/>
      <x:c r="AJ111" s="1299"/>
      <x:c r="AK111" s="1299"/>
      <x:c r="AL111" s="1299"/>
      <x:c r="AM111" s="1299"/>
      <x:c r="AN111" s="1299"/>
      <x:c r="AO111" s="1299"/>
      <x:c r="AP111" s="1299"/>
      <x:c r="AQ111" s="1299"/>
      <x:c r="AR111" s="1299"/>
      <x:c r="AS111" s="1299"/>
      <x:c r="AT111" s="1299"/>
      <x:c r="AU111" s="1299"/>
      <x:c r="AV111" s="1299"/>
      <x:c r="AW111" s="1299"/>
      <x:c r="AX111" s="1299"/>
      <x:c r="AY111" s="1299"/>
      <x:c r="AZ111" s="1299"/>
      <x:c r="BA111" s="1299"/>
      <x:c r="BB111" s="1299"/>
      <x:c r="BC111" s="1299"/>
      <x:c r="BD111" s="1299"/>
      <x:c r="BE111" s="1299"/>
      <x:c r="BF111" s="1299"/>
      <x:c r="BG111" s="1299"/>
      <x:c r="BH111" s="1299"/>
      <x:c r="BI111" s="1299"/>
      <x:c r="BJ111" s="1299"/>
      <x:c r="BK111" s="1299"/>
      <x:c r="BL111" s="1299"/>
      <x:c r="BM111" s="1299"/>
      <x:c r="BN111" s="1299"/>
      <x:c r="BO111" s="1299"/>
      <x:c r="BP111" s="1299"/>
      <x:c r="BQ111" s="1299"/>
      <x:c r="BR111" s="1299"/>
      <x:c r="BS111" s="1299"/>
      <x:c r="BT111" s="1299"/>
      <x:c r="BU111" s="1299"/>
      <x:c r="BV111" s="1299"/>
      <x:c r="BW111" s="1299"/>
      <x:c r="BX111" s="1299"/>
      <x:c r="BY111" s="1299"/>
      <x:c r="BZ111" s="1299"/>
      <x:c r="CA111" s="1299"/>
      <x:c r="CB111" s="1299"/>
      <x:c r="CC111" s="1299"/>
      <x:c r="CD111" s="1299"/>
      <x:c r="CE111" s="1299"/>
      <x:c r="CF111" s="1299"/>
      <x:c r="CG111" s="1299"/>
      <x:c r="CH111" s="1299"/>
      <x:c r="CI111" s="1299"/>
      <x:c r="CJ111" s="1299"/>
      <x:c r="CK111" s="1299"/>
      <x:c r="CL111" s="1299"/>
      <x:c r="CM111" s="1299"/>
      <x:c r="CN111" s="1299"/>
      <x:c r="CO111" s="1299"/>
      <x:c r="CP111" s="1299"/>
      <x:c r="CQ111" s="1299"/>
      <x:c r="CR111" s="1299"/>
      <x:c r="CS111" s="1299"/>
      <x:c r="CT111" s="1299"/>
      <x:c r="CU111" s="1299"/>
      <x:c r="CV111" s="1299"/>
      <x:c r="CW111" s="1299"/>
      <x:c r="CX111" s="1299"/>
      <x:c r="CY111" s="1299"/>
      <x:c r="CZ111" s="1299"/>
      <x:c r="DA111" s="1299"/>
      <x:c r="DB111" s="1299"/>
      <x:c r="DC111" s="1299"/>
      <x:c r="DD111" s="1299"/>
      <x:c r="DE111" s="1299"/>
      <x:c r="DF111" s="1299"/>
      <x:c r="DG111" s="1299"/>
      <x:c r="DH111" s="1299"/>
      <x:c r="DI111" s="1299"/>
      <x:c r="DJ111" s="1299"/>
      <x:c r="DK111" s="1299"/>
      <x:c r="DL111" s="1299"/>
      <x:c r="DM111" s="1299"/>
      <x:c r="DN111" s="1299"/>
      <x:c r="DO111" s="1299"/>
      <x:c r="DP111" s="1299"/>
      <x:c r="DQ111" s="1299"/>
      <x:c r="DR111" s="1299"/>
      <x:c r="DS111" s="1299"/>
      <x:c r="DT111" s="1299"/>
      <x:c r="DU111" s="1299"/>
      <x:c r="DV111" s="1299"/>
      <x:c r="DW111" s="1299"/>
      <x:c r="DX111" s="1299"/>
      <x:c r="DY111" s="1299"/>
      <x:c r="DZ111" s="1299"/>
      <x:c r="EA111" s="1299"/>
      <x:c r="EB111" s="1299"/>
      <x:c r="EC111" s="1299"/>
      <x:c r="ED111" s="1299"/>
      <x:c r="EE111" s="1299"/>
      <x:c r="EF111" s="1299"/>
      <x:c r="EG111" s="1299"/>
      <x:c r="EH111" s="1299"/>
      <x:c r="EI111" s="1299"/>
      <x:c r="EJ111" s="1299"/>
      <x:c r="EK111" s="1299"/>
      <x:c r="EL111" s="1299"/>
      <x:c r="EM111" s="1299"/>
      <x:c r="EN111" s="1299"/>
      <x:c r="EO111" s="1299"/>
      <x:c r="EP111" s="1299"/>
      <x:c r="EQ111" s="1299"/>
      <x:c r="ER111" s="1299"/>
      <x:c r="ES111" s="1299"/>
      <x:c r="ET111" s="1299"/>
      <x:c r="EU111" s="1299"/>
      <x:c r="EV111" s="1299"/>
      <x:c r="EW111" s="1299"/>
      <x:c r="EX111" s="1299"/>
      <x:c r="EY111" s="1299"/>
      <x:c r="EZ111" s="1299"/>
      <x:c r="FA111" s="1299"/>
      <x:c r="FB111" s="1299"/>
      <x:c r="FC111" s="1299"/>
      <x:c r="FD111" s="1299"/>
      <x:c r="FE111" s="1299"/>
      <x:c r="FF111" s="1299"/>
      <x:c r="FG111" s="1299"/>
      <x:c r="FH111" s="1299"/>
      <x:c r="FI111" s="1299"/>
      <x:c r="FJ111" s="1299"/>
      <x:c r="FK111" s="1299"/>
      <x:c r="FL111" s="1299"/>
      <x:c r="FM111" s="1299"/>
      <x:c r="FN111" s="1299"/>
      <x:c r="FO111" s="1299"/>
      <x:c r="FP111" s="1299"/>
      <x:c r="FQ111" s="1299"/>
      <x:c r="FR111" s="1299"/>
      <x:c r="FS111" s="1299"/>
      <x:c r="FT111" s="1299"/>
      <x:c r="FU111" s="1299"/>
      <x:c r="FV111" s="1299"/>
      <x:c r="FW111" s="1299"/>
      <x:c r="FX111" s="1299"/>
      <x:c r="FY111" s="1299"/>
      <x:c r="FZ111" s="1299"/>
      <x:c r="GA111" s="1299"/>
      <x:c r="GB111" s="1299"/>
      <x:c r="GC111" s="1299"/>
      <x:c r="GD111" s="1299"/>
      <x:c r="GE111" s="1299"/>
      <x:c r="GF111" s="1299"/>
      <x:c r="GG111" s="1299"/>
      <x:c r="GH111" s="1299"/>
      <x:c r="GI111" s="1299"/>
      <x:c r="GJ111" s="1299"/>
      <x:c r="GK111" s="1299"/>
      <x:c r="GL111" s="1299"/>
      <x:c r="GM111" s="1299"/>
      <x:c r="GN111" s="1299"/>
      <x:c r="GO111" s="1299"/>
      <x:c r="GP111" s="1299"/>
      <x:c r="GQ111" s="1299"/>
      <x:c r="GR111" s="1299"/>
      <x:c r="GS111" s="1299"/>
      <x:c r="GT111" s="1299"/>
      <x:c r="GU111" s="1299"/>
      <x:c r="GV111" s="1299"/>
      <x:c r="GW111" s="1299"/>
      <x:c r="GX111" s="1299"/>
      <x:c r="GY111" s="1299"/>
      <x:c r="GZ111" s="1299"/>
      <x:c r="HA111" s="1299"/>
      <x:c r="HB111" s="1299"/>
      <x:c r="HC111" s="1299"/>
      <x:c r="HD111" s="1299"/>
      <x:c r="HE111" s="1299"/>
      <x:c r="HF111" s="1299"/>
      <x:c r="HG111" s="1299"/>
      <x:c r="HH111" s="1299"/>
      <x:c r="HI111" s="1299"/>
      <x:c r="HJ111" s="1299"/>
      <x:c r="HK111" s="1299"/>
      <x:c r="HL111" s="1299"/>
      <x:c r="HM111" s="1299"/>
      <x:c r="HN111" s="1299"/>
      <x:c r="HO111" s="1299"/>
      <x:c r="HP111" s="1299"/>
      <x:c r="HQ111" s="1299"/>
      <x:c r="HR111" s="1299"/>
      <x:c r="HS111" s="1299"/>
      <x:c r="HT111" s="1299"/>
      <x:c r="HU111" s="1299"/>
      <x:c r="HV111" s="1299"/>
      <x:c r="HW111" s="1299"/>
      <x:c r="HX111" s="1299"/>
      <x:c r="HY111" s="1299"/>
      <x:c r="HZ111" s="1299"/>
      <x:c r="IA111" s="1299"/>
      <x:c r="IB111" s="1299"/>
      <x:c r="IC111" s="1299"/>
      <x:c r="ID111" s="1299"/>
      <x:c r="IE111" s="1299"/>
      <x:c r="IF111" s="1299"/>
      <x:c r="IG111" s="1299"/>
      <x:c r="IH111" s="1299"/>
      <x:c r="II111" s="1299"/>
      <x:c r="IJ111" s="1299"/>
      <x:c r="IK111" s="1299"/>
      <x:c r="IL111" s="1299"/>
      <x:c r="IM111" s="1299"/>
      <x:c r="IN111" s="1299"/>
      <x:c r="IO111" s="1299"/>
      <x:c r="IP111" s="1299"/>
      <x:c r="IQ111" s="1299"/>
      <x:c r="IR111" s="1299"/>
      <x:c r="IS111" s="1299"/>
      <x:c r="IT111" s="1299"/>
      <x:c r="IU111" s="1299"/>
      <x:c r="IV111" s="1299"/>
    </x:row>
    <x:row r="112">
      <x:c r="A112" s="1304"/>
      <x:c r="B112" s="1304"/>
      <x:c r="C112" s="1304"/>
      <x:c r="D112" s="1304"/>
      <x:c r="E112" s="1304"/>
      <x:c r="F112" s="1304"/>
      <x:c r="G112" s="1304"/>
      <x:c r="H112" s="1304"/>
      <x:c r="I112" s="1304"/>
      <x:c r="J112" s="1299"/>
      <x:c r="K112" s="1299"/>
      <x:c r="L112" s="1299"/>
      <x:c r="M112" s="1299"/>
      <x:c r="N112" s="1299"/>
      <x:c r="O112" s="1299"/>
      <x:c r="P112" s="1299"/>
      <x:c r="Q112" s="1299"/>
      <x:c r="R112" s="1299"/>
      <x:c r="S112" s="1299"/>
      <x:c r="T112" s="1299"/>
      <x:c r="U112" s="1299"/>
      <x:c r="V112" s="1299"/>
      <x:c r="W112" s="1299"/>
      <x:c r="X112" s="1299"/>
      <x:c r="Y112" s="1299"/>
      <x:c r="Z112" s="1299"/>
      <x:c r="AA112" s="1299"/>
      <x:c r="AB112" s="1299"/>
      <x:c r="AC112" s="1299"/>
      <x:c r="AD112" s="1299"/>
      <x:c r="AE112" s="1299"/>
      <x:c r="AF112" s="1299"/>
      <x:c r="AG112" s="1299"/>
      <x:c r="AH112" s="1299"/>
      <x:c r="AI112" s="1299"/>
      <x:c r="AJ112" s="1299"/>
      <x:c r="AK112" s="1299"/>
      <x:c r="AL112" s="1299"/>
      <x:c r="AM112" s="1299"/>
      <x:c r="AN112" s="1299"/>
      <x:c r="AO112" s="1299"/>
      <x:c r="AP112" s="1299"/>
      <x:c r="AQ112" s="1299"/>
      <x:c r="AR112" s="1299"/>
      <x:c r="AS112" s="1299"/>
      <x:c r="AT112" s="1299"/>
      <x:c r="AU112" s="1299"/>
      <x:c r="AV112" s="1299"/>
      <x:c r="AW112" s="1299"/>
      <x:c r="AX112" s="1299"/>
      <x:c r="AY112" s="1299"/>
      <x:c r="AZ112" s="1299"/>
      <x:c r="BA112" s="1299"/>
      <x:c r="BB112" s="1299"/>
      <x:c r="BC112" s="1299"/>
      <x:c r="BD112" s="1299"/>
      <x:c r="BE112" s="1299"/>
      <x:c r="BF112" s="1299"/>
      <x:c r="BG112" s="1299"/>
      <x:c r="BH112" s="1299"/>
      <x:c r="BI112" s="1299"/>
      <x:c r="BJ112" s="1299"/>
      <x:c r="BK112" s="1299"/>
      <x:c r="BL112" s="1299"/>
      <x:c r="BM112" s="1299"/>
      <x:c r="BN112" s="1299"/>
      <x:c r="BO112" s="1299"/>
      <x:c r="BP112" s="1299"/>
      <x:c r="BQ112" s="1299"/>
      <x:c r="BR112" s="1299"/>
      <x:c r="BS112" s="1299"/>
      <x:c r="BT112" s="1299"/>
      <x:c r="BU112" s="1299"/>
      <x:c r="BV112" s="1299"/>
      <x:c r="BW112" s="1299"/>
      <x:c r="BX112" s="1299"/>
      <x:c r="BY112" s="1299"/>
      <x:c r="BZ112" s="1299"/>
      <x:c r="CA112" s="1299"/>
      <x:c r="CB112" s="1299"/>
      <x:c r="CC112" s="1299"/>
      <x:c r="CD112" s="1299"/>
      <x:c r="CE112" s="1299"/>
      <x:c r="CF112" s="1299"/>
      <x:c r="CG112" s="1299"/>
      <x:c r="CH112" s="1299"/>
      <x:c r="CI112" s="1299"/>
      <x:c r="CJ112" s="1299"/>
      <x:c r="CK112" s="1299"/>
      <x:c r="CL112" s="1299"/>
      <x:c r="CM112" s="1299"/>
      <x:c r="CN112" s="1299"/>
      <x:c r="CO112" s="1299"/>
      <x:c r="CP112" s="1299"/>
      <x:c r="CQ112" s="1299"/>
      <x:c r="CR112" s="1299"/>
      <x:c r="CS112" s="1299"/>
      <x:c r="CT112" s="1299"/>
      <x:c r="CU112" s="1299"/>
      <x:c r="CV112" s="1299"/>
      <x:c r="CW112" s="1299"/>
      <x:c r="CX112" s="1299"/>
      <x:c r="CY112" s="1299"/>
      <x:c r="CZ112" s="1299"/>
      <x:c r="DA112" s="1299"/>
      <x:c r="DB112" s="1299"/>
      <x:c r="DC112" s="1299"/>
      <x:c r="DD112" s="1299"/>
      <x:c r="DE112" s="1299"/>
      <x:c r="DF112" s="1299"/>
      <x:c r="DG112" s="1299"/>
      <x:c r="DH112" s="1299"/>
      <x:c r="DI112" s="1299"/>
      <x:c r="DJ112" s="1299"/>
      <x:c r="DK112" s="1299"/>
      <x:c r="DL112" s="1299"/>
      <x:c r="DM112" s="1299"/>
      <x:c r="DN112" s="1299"/>
      <x:c r="DO112" s="1299"/>
      <x:c r="DP112" s="1299"/>
      <x:c r="DQ112" s="1299"/>
      <x:c r="DR112" s="1299"/>
      <x:c r="DS112" s="1299"/>
      <x:c r="DT112" s="1299"/>
      <x:c r="DU112" s="1299"/>
      <x:c r="DV112" s="1299"/>
      <x:c r="DW112" s="1299"/>
      <x:c r="DX112" s="1299"/>
      <x:c r="DY112" s="1299"/>
      <x:c r="DZ112" s="1299"/>
      <x:c r="EA112" s="1299"/>
      <x:c r="EB112" s="1299"/>
      <x:c r="EC112" s="1299"/>
      <x:c r="ED112" s="1299"/>
      <x:c r="EE112" s="1299"/>
      <x:c r="EF112" s="1299"/>
      <x:c r="EG112" s="1299"/>
      <x:c r="EH112" s="1299"/>
      <x:c r="EI112" s="1299"/>
      <x:c r="EJ112" s="1299"/>
      <x:c r="EK112" s="1299"/>
      <x:c r="EL112" s="1299"/>
      <x:c r="EM112" s="1299"/>
      <x:c r="EN112" s="1299"/>
      <x:c r="EO112" s="1299"/>
      <x:c r="EP112" s="1299"/>
      <x:c r="EQ112" s="1299"/>
      <x:c r="ER112" s="1299"/>
      <x:c r="ES112" s="1299"/>
      <x:c r="ET112" s="1299"/>
      <x:c r="EU112" s="1299"/>
      <x:c r="EV112" s="1299"/>
      <x:c r="EW112" s="1299"/>
      <x:c r="EX112" s="1299"/>
      <x:c r="EY112" s="1299"/>
      <x:c r="EZ112" s="1299"/>
      <x:c r="FA112" s="1299"/>
      <x:c r="FB112" s="1299"/>
      <x:c r="FC112" s="1299"/>
      <x:c r="FD112" s="1299"/>
      <x:c r="FE112" s="1299"/>
      <x:c r="FF112" s="1299"/>
      <x:c r="FG112" s="1299"/>
      <x:c r="FH112" s="1299"/>
      <x:c r="FI112" s="1299"/>
      <x:c r="FJ112" s="1299"/>
      <x:c r="FK112" s="1299"/>
      <x:c r="FL112" s="1299"/>
      <x:c r="FM112" s="1299"/>
      <x:c r="FN112" s="1299"/>
      <x:c r="FO112" s="1299"/>
      <x:c r="FP112" s="1299"/>
      <x:c r="FQ112" s="1299"/>
      <x:c r="FR112" s="1299"/>
      <x:c r="FS112" s="1299"/>
      <x:c r="FT112" s="1299"/>
      <x:c r="FU112" s="1299"/>
      <x:c r="FV112" s="1299"/>
      <x:c r="FW112" s="1299"/>
      <x:c r="FX112" s="1299"/>
      <x:c r="FY112" s="1299"/>
      <x:c r="FZ112" s="1299"/>
      <x:c r="GA112" s="1299"/>
      <x:c r="GB112" s="1299"/>
      <x:c r="GC112" s="1299"/>
      <x:c r="GD112" s="1299"/>
      <x:c r="GE112" s="1299"/>
      <x:c r="GF112" s="1299"/>
      <x:c r="GG112" s="1299"/>
      <x:c r="GH112" s="1299"/>
      <x:c r="GI112" s="1299"/>
      <x:c r="GJ112" s="1299"/>
      <x:c r="GK112" s="1299"/>
      <x:c r="GL112" s="1299"/>
      <x:c r="GM112" s="1299"/>
      <x:c r="GN112" s="1299"/>
      <x:c r="GO112" s="1299"/>
      <x:c r="GP112" s="1299"/>
      <x:c r="GQ112" s="1299"/>
      <x:c r="GR112" s="1299"/>
      <x:c r="GS112" s="1299"/>
      <x:c r="GT112" s="1299"/>
      <x:c r="GU112" s="1299"/>
      <x:c r="GV112" s="1299"/>
      <x:c r="GW112" s="1299"/>
      <x:c r="GX112" s="1299"/>
      <x:c r="GY112" s="1299"/>
      <x:c r="GZ112" s="1299"/>
      <x:c r="HA112" s="1299"/>
      <x:c r="HB112" s="1299"/>
      <x:c r="HC112" s="1299"/>
      <x:c r="HD112" s="1299"/>
      <x:c r="HE112" s="1299"/>
      <x:c r="HF112" s="1299"/>
      <x:c r="HG112" s="1299"/>
      <x:c r="HH112" s="1299"/>
      <x:c r="HI112" s="1299"/>
      <x:c r="HJ112" s="1299"/>
      <x:c r="HK112" s="1299"/>
      <x:c r="HL112" s="1299"/>
      <x:c r="HM112" s="1299"/>
      <x:c r="HN112" s="1299"/>
      <x:c r="HO112" s="1299"/>
      <x:c r="HP112" s="1299"/>
      <x:c r="HQ112" s="1299"/>
      <x:c r="HR112" s="1299"/>
      <x:c r="HS112" s="1299"/>
      <x:c r="HT112" s="1299"/>
      <x:c r="HU112" s="1299"/>
      <x:c r="HV112" s="1299"/>
      <x:c r="HW112" s="1299"/>
      <x:c r="HX112" s="1299"/>
      <x:c r="HY112" s="1299"/>
      <x:c r="HZ112" s="1299"/>
      <x:c r="IA112" s="1299"/>
      <x:c r="IB112" s="1299"/>
      <x:c r="IC112" s="1299"/>
      <x:c r="ID112" s="1299"/>
      <x:c r="IE112" s="1299"/>
      <x:c r="IF112" s="1299"/>
      <x:c r="IG112" s="1299"/>
      <x:c r="IH112" s="1299"/>
      <x:c r="II112" s="1299"/>
      <x:c r="IJ112" s="1299"/>
      <x:c r="IK112" s="1299"/>
      <x:c r="IL112" s="1299"/>
      <x:c r="IM112" s="1299"/>
      <x:c r="IN112" s="1299"/>
      <x:c r="IO112" s="1299"/>
      <x:c r="IP112" s="1299"/>
      <x:c r="IQ112" s="1299"/>
      <x:c r="IR112" s="1299"/>
      <x:c r="IS112" s="1299"/>
      <x:c r="IT112" s="1299"/>
      <x:c r="IU112" s="1299"/>
      <x:c r="IV112" s="1299"/>
    </x:row>
    <x:row r="113">
      <x:c r="A113" s="1304"/>
      <x:c r="B113" s="1304"/>
      <x:c r="C113" s="1304"/>
      <x:c r="D113" s="1304"/>
      <x:c r="E113" s="1304"/>
      <x:c r="F113" s="1304"/>
      <x:c r="G113" s="1304"/>
      <x:c r="H113" s="1304"/>
      <x:c r="I113" s="1304"/>
      <x:c r="J113" s="1299"/>
      <x:c r="K113" s="1299"/>
      <x:c r="L113" s="1299"/>
      <x:c r="M113" s="1299"/>
      <x:c r="N113" s="1299"/>
      <x:c r="O113" s="1299"/>
      <x:c r="P113" s="1299"/>
      <x:c r="Q113" s="1299"/>
      <x:c r="R113" s="1299"/>
      <x:c r="S113" s="1299"/>
      <x:c r="T113" s="1299"/>
      <x:c r="U113" s="1299"/>
      <x:c r="V113" s="1299"/>
      <x:c r="W113" s="1299"/>
      <x:c r="X113" s="1299"/>
      <x:c r="Y113" s="1299"/>
      <x:c r="Z113" s="1299"/>
      <x:c r="AA113" s="1299"/>
      <x:c r="AB113" s="1299"/>
      <x:c r="AC113" s="1299"/>
      <x:c r="AD113" s="1299"/>
      <x:c r="AE113" s="1299"/>
      <x:c r="AF113" s="1299"/>
      <x:c r="AG113" s="1299"/>
      <x:c r="AH113" s="1299"/>
      <x:c r="AI113" s="1299"/>
      <x:c r="AJ113" s="1299"/>
      <x:c r="AK113" s="1299"/>
      <x:c r="AL113" s="1299"/>
      <x:c r="AM113" s="1299"/>
      <x:c r="AN113" s="1299"/>
      <x:c r="AO113" s="1299"/>
      <x:c r="AP113" s="1299"/>
      <x:c r="AQ113" s="1299"/>
      <x:c r="AR113" s="1299"/>
      <x:c r="AS113" s="1299"/>
      <x:c r="AT113" s="1299"/>
      <x:c r="AU113" s="1299"/>
      <x:c r="AV113" s="1299"/>
      <x:c r="AW113" s="1299"/>
      <x:c r="AX113" s="1299"/>
      <x:c r="AY113" s="1299"/>
      <x:c r="AZ113" s="1299"/>
      <x:c r="BA113" s="1299"/>
      <x:c r="BB113" s="1299"/>
      <x:c r="BC113" s="1299"/>
      <x:c r="BD113" s="1299"/>
      <x:c r="BE113" s="1299"/>
      <x:c r="BF113" s="1299"/>
      <x:c r="BG113" s="1299"/>
      <x:c r="BH113" s="1299"/>
      <x:c r="BI113" s="1299"/>
      <x:c r="BJ113" s="1299"/>
      <x:c r="BK113" s="1299"/>
      <x:c r="BL113" s="1299"/>
      <x:c r="BM113" s="1299"/>
      <x:c r="BN113" s="1299"/>
      <x:c r="BO113" s="1299"/>
      <x:c r="BP113" s="1299"/>
      <x:c r="BQ113" s="1299"/>
      <x:c r="BR113" s="1299"/>
      <x:c r="BS113" s="1299"/>
      <x:c r="BT113" s="1299"/>
      <x:c r="BU113" s="1299"/>
      <x:c r="BV113" s="1299"/>
      <x:c r="BW113" s="1299"/>
      <x:c r="BX113" s="1299"/>
      <x:c r="BY113" s="1299"/>
      <x:c r="BZ113" s="1299"/>
      <x:c r="CA113" s="1299"/>
      <x:c r="CB113" s="1299"/>
      <x:c r="CC113" s="1299"/>
      <x:c r="CD113" s="1299"/>
      <x:c r="CE113" s="1299"/>
      <x:c r="CF113" s="1299"/>
      <x:c r="CG113" s="1299"/>
      <x:c r="CH113" s="1299"/>
      <x:c r="CI113" s="1299"/>
      <x:c r="CJ113" s="1299"/>
      <x:c r="CK113" s="1299"/>
      <x:c r="CL113" s="1299"/>
      <x:c r="CM113" s="1299"/>
      <x:c r="CN113" s="1299"/>
      <x:c r="CO113" s="1299"/>
      <x:c r="CP113" s="1299"/>
      <x:c r="CQ113" s="1299"/>
      <x:c r="CR113" s="1299"/>
      <x:c r="CS113" s="1299"/>
      <x:c r="CT113" s="1299"/>
      <x:c r="CU113" s="1299"/>
      <x:c r="CV113" s="1299"/>
      <x:c r="CW113" s="1299"/>
      <x:c r="CX113" s="1299"/>
      <x:c r="CY113" s="1299"/>
      <x:c r="CZ113" s="1299"/>
      <x:c r="DA113" s="1299"/>
      <x:c r="DB113" s="1299"/>
      <x:c r="DC113" s="1299"/>
      <x:c r="DD113" s="1299"/>
      <x:c r="DE113" s="1299"/>
      <x:c r="DF113" s="1299"/>
      <x:c r="DG113" s="1299"/>
      <x:c r="DH113" s="1299"/>
      <x:c r="DI113" s="1299"/>
      <x:c r="DJ113" s="1299"/>
      <x:c r="DK113" s="1299"/>
      <x:c r="DL113" s="1299"/>
      <x:c r="DM113" s="1299"/>
      <x:c r="DN113" s="1299"/>
      <x:c r="DO113" s="1299"/>
      <x:c r="DP113" s="1299"/>
      <x:c r="DQ113" s="1299"/>
      <x:c r="DR113" s="1299"/>
      <x:c r="DS113" s="1299"/>
      <x:c r="DT113" s="1299"/>
      <x:c r="DU113" s="1299"/>
      <x:c r="DV113" s="1299"/>
      <x:c r="DW113" s="1299"/>
      <x:c r="DX113" s="1299"/>
      <x:c r="DY113" s="1299"/>
      <x:c r="DZ113" s="1299"/>
      <x:c r="EA113" s="1299"/>
      <x:c r="EB113" s="1299"/>
      <x:c r="EC113" s="1299"/>
      <x:c r="ED113" s="1299"/>
      <x:c r="EE113" s="1299"/>
      <x:c r="EF113" s="1299"/>
      <x:c r="EG113" s="1299"/>
      <x:c r="EH113" s="1299"/>
      <x:c r="EI113" s="1299"/>
      <x:c r="EJ113" s="1299"/>
      <x:c r="EK113" s="1299"/>
      <x:c r="EL113" s="1299"/>
      <x:c r="EM113" s="1299"/>
      <x:c r="EN113" s="1299"/>
      <x:c r="EO113" s="1299"/>
      <x:c r="EP113" s="1299"/>
      <x:c r="EQ113" s="1299"/>
      <x:c r="ER113" s="1299"/>
      <x:c r="ES113" s="1299"/>
      <x:c r="ET113" s="1299"/>
      <x:c r="EU113" s="1299"/>
      <x:c r="EV113" s="1299"/>
      <x:c r="EW113" s="1299"/>
      <x:c r="EX113" s="1299"/>
      <x:c r="EY113" s="1299"/>
      <x:c r="EZ113" s="1299"/>
      <x:c r="FA113" s="1299"/>
      <x:c r="FB113" s="1299"/>
      <x:c r="FC113" s="1299"/>
      <x:c r="FD113" s="1299"/>
      <x:c r="FE113" s="1299"/>
      <x:c r="FF113" s="1299"/>
      <x:c r="FG113" s="1299"/>
      <x:c r="FH113" s="1299"/>
      <x:c r="FI113" s="1299"/>
      <x:c r="FJ113" s="1299"/>
      <x:c r="FK113" s="1299"/>
      <x:c r="FL113" s="1299"/>
      <x:c r="FM113" s="1299"/>
      <x:c r="FN113" s="1299"/>
      <x:c r="FO113" s="1299"/>
      <x:c r="FP113" s="1299"/>
      <x:c r="FQ113" s="1299"/>
      <x:c r="FR113" s="1299"/>
      <x:c r="FS113" s="1299"/>
      <x:c r="FT113" s="1299"/>
      <x:c r="FU113" s="1299"/>
      <x:c r="FV113" s="1299"/>
      <x:c r="FW113" s="1299"/>
      <x:c r="FX113" s="1299"/>
      <x:c r="FY113" s="1299"/>
      <x:c r="FZ113" s="1299"/>
      <x:c r="GA113" s="1299"/>
      <x:c r="GB113" s="1299"/>
      <x:c r="GC113" s="1299"/>
      <x:c r="GD113" s="1299"/>
      <x:c r="GE113" s="1299"/>
      <x:c r="GF113" s="1299"/>
      <x:c r="GG113" s="1299"/>
      <x:c r="GH113" s="1299"/>
      <x:c r="GI113" s="1299"/>
      <x:c r="GJ113" s="1299"/>
      <x:c r="GK113" s="1299"/>
      <x:c r="GL113" s="1299"/>
      <x:c r="GM113" s="1299"/>
      <x:c r="GN113" s="1299"/>
      <x:c r="GO113" s="1299"/>
      <x:c r="GP113" s="1299"/>
      <x:c r="GQ113" s="1299"/>
      <x:c r="GR113" s="1299"/>
      <x:c r="GS113" s="1299"/>
      <x:c r="GT113" s="1299"/>
      <x:c r="GU113" s="1299"/>
      <x:c r="GV113" s="1299"/>
      <x:c r="GW113" s="1299"/>
      <x:c r="GX113" s="1299"/>
      <x:c r="GY113" s="1299"/>
      <x:c r="GZ113" s="1299"/>
      <x:c r="HA113" s="1299"/>
      <x:c r="HB113" s="1299"/>
      <x:c r="HC113" s="1299"/>
      <x:c r="HD113" s="1299"/>
      <x:c r="HE113" s="1299"/>
      <x:c r="HF113" s="1299"/>
      <x:c r="HG113" s="1299"/>
      <x:c r="HH113" s="1299"/>
      <x:c r="HI113" s="1299"/>
      <x:c r="HJ113" s="1299"/>
      <x:c r="HK113" s="1299"/>
      <x:c r="HL113" s="1299"/>
      <x:c r="HM113" s="1299"/>
      <x:c r="HN113" s="1299"/>
      <x:c r="HO113" s="1299"/>
      <x:c r="HP113" s="1299"/>
      <x:c r="HQ113" s="1299"/>
      <x:c r="HR113" s="1299"/>
      <x:c r="HS113" s="1299"/>
      <x:c r="HT113" s="1299"/>
      <x:c r="HU113" s="1299"/>
      <x:c r="HV113" s="1299"/>
      <x:c r="HW113" s="1299"/>
      <x:c r="HX113" s="1299"/>
      <x:c r="HY113" s="1299"/>
      <x:c r="HZ113" s="1299"/>
      <x:c r="IA113" s="1299"/>
      <x:c r="IB113" s="1299"/>
      <x:c r="IC113" s="1299"/>
      <x:c r="ID113" s="1299"/>
      <x:c r="IE113" s="1299"/>
      <x:c r="IF113" s="1299"/>
      <x:c r="IG113" s="1299"/>
      <x:c r="IH113" s="1299"/>
      <x:c r="II113" s="1299"/>
      <x:c r="IJ113" s="1299"/>
      <x:c r="IK113" s="1299"/>
      <x:c r="IL113" s="1299"/>
      <x:c r="IM113" s="1299"/>
      <x:c r="IN113" s="1299"/>
      <x:c r="IO113" s="1299"/>
      <x:c r="IP113" s="1299"/>
      <x:c r="IQ113" s="1299"/>
      <x:c r="IR113" s="1299"/>
      <x:c r="IS113" s="1299"/>
      <x:c r="IT113" s="1299"/>
      <x:c r="IU113" s="1299"/>
      <x:c r="IV113" s="1299"/>
    </x:row>
    <x:row r="114">
      <x:c r="A114" s="1304"/>
      <x:c r="B114" s="1304"/>
      <x:c r="C114" s="1304"/>
      <x:c r="D114" s="1304"/>
      <x:c r="E114" s="1304"/>
      <x:c r="F114" s="1304"/>
      <x:c r="G114" s="1304"/>
      <x:c r="H114" s="1304"/>
      <x:c r="I114" s="1304"/>
      <x:c r="J114" s="1299"/>
      <x:c r="K114" s="1299"/>
      <x:c r="L114" s="1299"/>
      <x:c r="M114" s="1299"/>
      <x:c r="N114" s="1299"/>
      <x:c r="O114" s="1299"/>
      <x:c r="P114" s="1299"/>
      <x:c r="Q114" s="1299"/>
      <x:c r="R114" s="1299"/>
      <x:c r="S114" s="1299"/>
      <x:c r="T114" s="1299"/>
      <x:c r="U114" s="1299"/>
      <x:c r="V114" s="1299"/>
      <x:c r="W114" s="1299"/>
      <x:c r="X114" s="1299"/>
      <x:c r="Y114" s="1299"/>
      <x:c r="Z114" s="1299"/>
      <x:c r="AA114" s="1299"/>
      <x:c r="AB114" s="1299"/>
      <x:c r="AC114" s="1299"/>
      <x:c r="AD114" s="1299"/>
      <x:c r="AE114" s="1299"/>
      <x:c r="AF114" s="1299"/>
      <x:c r="AG114" s="1299"/>
      <x:c r="AH114" s="1299"/>
      <x:c r="AI114" s="1299"/>
      <x:c r="AJ114" s="1299"/>
      <x:c r="AK114" s="1299"/>
      <x:c r="AL114" s="1299"/>
      <x:c r="AM114" s="1299"/>
      <x:c r="AN114" s="1299"/>
      <x:c r="AO114" s="1299"/>
      <x:c r="AP114" s="1299"/>
      <x:c r="AQ114" s="1299"/>
      <x:c r="AR114" s="1299"/>
      <x:c r="AS114" s="1299"/>
      <x:c r="AT114" s="1299"/>
      <x:c r="AU114" s="1299"/>
      <x:c r="AV114" s="1299"/>
      <x:c r="AW114" s="1299"/>
      <x:c r="AX114" s="1299"/>
      <x:c r="AY114" s="1299"/>
      <x:c r="AZ114" s="1299"/>
      <x:c r="BA114" s="1299"/>
      <x:c r="BB114" s="1299"/>
      <x:c r="BC114" s="1299"/>
      <x:c r="BD114" s="1299"/>
      <x:c r="BE114" s="1299"/>
      <x:c r="BF114" s="1299"/>
      <x:c r="BG114" s="1299"/>
      <x:c r="BH114" s="1299"/>
      <x:c r="BI114" s="1299"/>
      <x:c r="BJ114" s="1299"/>
      <x:c r="BK114" s="1299"/>
      <x:c r="BL114" s="1299"/>
      <x:c r="BM114" s="1299"/>
      <x:c r="BN114" s="1299"/>
      <x:c r="BO114" s="1299"/>
      <x:c r="BP114" s="1299"/>
      <x:c r="BQ114" s="1299"/>
      <x:c r="BR114" s="1299"/>
      <x:c r="BS114" s="1299"/>
      <x:c r="BT114" s="1299"/>
      <x:c r="BU114" s="1299"/>
      <x:c r="BV114" s="1299"/>
      <x:c r="BW114" s="1299"/>
      <x:c r="BX114" s="1299"/>
      <x:c r="BY114" s="1299"/>
      <x:c r="BZ114" s="1299"/>
      <x:c r="CA114" s="1299"/>
      <x:c r="CB114" s="1299"/>
      <x:c r="CC114" s="1299"/>
      <x:c r="CD114" s="1299"/>
      <x:c r="CE114" s="1299"/>
      <x:c r="CF114" s="1299"/>
      <x:c r="CG114" s="1299"/>
      <x:c r="CH114" s="1299"/>
      <x:c r="CI114" s="1299"/>
      <x:c r="CJ114" s="1299"/>
      <x:c r="CK114" s="1299"/>
      <x:c r="CL114" s="1299"/>
      <x:c r="CM114" s="1299"/>
      <x:c r="CN114" s="1299"/>
      <x:c r="CO114" s="1299"/>
      <x:c r="CP114" s="1299"/>
      <x:c r="CQ114" s="1299"/>
      <x:c r="CR114" s="1299"/>
      <x:c r="CS114" s="1299"/>
      <x:c r="CT114" s="1299"/>
      <x:c r="CU114" s="1299"/>
      <x:c r="CV114" s="1299"/>
      <x:c r="CW114" s="1299"/>
      <x:c r="CX114" s="1299"/>
      <x:c r="CY114" s="1299"/>
      <x:c r="CZ114" s="1299"/>
      <x:c r="DA114" s="1299"/>
      <x:c r="DB114" s="1299"/>
      <x:c r="DC114" s="1299"/>
      <x:c r="DD114" s="1299"/>
      <x:c r="DE114" s="1299"/>
      <x:c r="DF114" s="1299"/>
      <x:c r="DG114" s="1299"/>
      <x:c r="DH114" s="1299"/>
      <x:c r="DI114" s="1299"/>
      <x:c r="DJ114" s="1299"/>
      <x:c r="DK114" s="1299"/>
      <x:c r="DL114" s="1299"/>
      <x:c r="DM114" s="1299"/>
      <x:c r="DN114" s="1299"/>
      <x:c r="DO114" s="1299"/>
      <x:c r="DP114" s="1299"/>
      <x:c r="DQ114" s="1299"/>
      <x:c r="DR114" s="1299"/>
      <x:c r="DS114" s="1299"/>
      <x:c r="DT114" s="1299"/>
      <x:c r="DU114" s="1299"/>
      <x:c r="DV114" s="1299"/>
      <x:c r="DW114" s="1299"/>
      <x:c r="DX114" s="1299"/>
      <x:c r="DY114" s="1299"/>
      <x:c r="DZ114" s="1299"/>
      <x:c r="EA114" s="1299"/>
      <x:c r="EB114" s="1299"/>
      <x:c r="EC114" s="1299"/>
      <x:c r="ED114" s="1299"/>
      <x:c r="EE114" s="1299"/>
      <x:c r="EF114" s="1299"/>
      <x:c r="EG114" s="1299"/>
      <x:c r="EH114" s="1299"/>
      <x:c r="EI114" s="1299"/>
      <x:c r="EJ114" s="1299"/>
      <x:c r="EK114" s="1299"/>
      <x:c r="EL114" s="1299"/>
      <x:c r="EM114" s="1299"/>
      <x:c r="EN114" s="1299"/>
      <x:c r="EO114" s="1299"/>
      <x:c r="EP114" s="1299"/>
      <x:c r="EQ114" s="1299"/>
      <x:c r="ER114" s="1299"/>
      <x:c r="ES114" s="1299"/>
      <x:c r="ET114" s="1299"/>
      <x:c r="EU114" s="1299"/>
      <x:c r="EV114" s="1299"/>
      <x:c r="EW114" s="1299"/>
      <x:c r="EX114" s="1299"/>
      <x:c r="EY114" s="1299"/>
      <x:c r="EZ114" s="1299"/>
      <x:c r="FA114" s="1299"/>
      <x:c r="FB114" s="1299"/>
      <x:c r="FC114" s="1299"/>
      <x:c r="FD114" s="1299"/>
      <x:c r="FE114" s="1299"/>
      <x:c r="FF114" s="1299"/>
      <x:c r="FG114" s="1299"/>
      <x:c r="FH114" s="1299"/>
      <x:c r="FI114" s="1299"/>
      <x:c r="FJ114" s="1299"/>
      <x:c r="FK114" s="1299"/>
      <x:c r="FL114" s="1299"/>
      <x:c r="FM114" s="1299"/>
      <x:c r="FN114" s="1299"/>
      <x:c r="FO114" s="1299"/>
      <x:c r="FP114" s="1299"/>
      <x:c r="FQ114" s="1299"/>
      <x:c r="FR114" s="1299"/>
      <x:c r="FS114" s="1299"/>
      <x:c r="FT114" s="1299"/>
      <x:c r="FU114" s="1299"/>
      <x:c r="FV114" s="1299"/>
      <x:c r="FW114" s="1299"/>
      <x:c r="FX114" s="1299"/>
      <x:c r="FY114" s="1299"/>
      <x:c r="FZ114" s="1299"/>
      <x:c r="GA114" s="1299"/>
      <x:c r="GB114" s="1299"/>
      <x:c r="GC114" s="1299"/>
      <x:c r="GD114" s="1299"/>
      <x:c r="GE114" s="1299"/>
      <x:c r="GF114" s="1299"/>
      <x:c r="GG114" s="1299"/>
      <x:c r="GH114" s="1299"/>
      <x:c r="GI114" s="1299"/>
      <x:c r="GJ114" s="1299"/>
      <x:c r="GK114" s="1299"/>
      <x:c r="GL114" s="1299"/>
      <x:c r="GM114" s="1299"/>
      <x:c r="GN114" s="1299"/>
      <x:c r="GO114" s="1299"/>
      <x:c r="GP114" s="1299"/>
      <x:c r="GQ114" s="1299"/>
      <x:c r="GR114" s="1299"/>
      <x:c r="GS114" s="1299"/>
      <x:c r="GT114" s="1299"/>
      <x:c r="GU114" s="1299"/>
      <x:c r="GV114" s="1299"/>
      <x:c r="GW114" s="1299"/>
      <x:c r="GX114" s="1299"/>
      <x:c r="GY114" s="1299"/>
      <x:c r="GZ114" s="1299"/>
      <x:c r="HA114" s="1299"/>
      <x:c r="HB114" s="1299"/>
      <x:c r="HC114" s="1299"/>
      <x:c r="HD114" s="1299"/>
      <x:c r="HE114" s="1299"/>
      <x:c r="HF114" s="1299"/>
      <x:c r="HG114" s="1299"/>
      <x:c r="HH114" s="1299"/>
      <x:c r="HI114" s="1299"/>
      <x:c r="HJ114" s="1299"/>
      <x:c r="HK114" s="1299"/>
      <x:c r="HL114" s="1299"/>
      <x:c r="HM114" s="1299"/>
      <x:c r="HN114" s="1299"/>
      <x:c r="HO114" s="1299"/>
      <x:c r="HP114" s="1299"/>
      <x:c r="HQ114" s="1299"/>
      <x:c r="HR114" s="1299"/>
      <x:c r="HS114" s="1299"/>
      <x:c r="HT114" s="1299"/>
      <x:c r="HU114" s="1299"/>
      <x:c r="HV114" s="1299"/>
      <x:c r="HW114" s="1299"/>
      <x:c r="HX114" s="1299"/>
      <x:c r="HY114" s="1299"/>
      <x:c r="HZ114" s="1299"/>
      <x:c r="IA114" s="1299"/>
      <x:c r="IB114" s="1299"/>
      <x:c r="IC114" s="1299"/>
      <x:c r="ID114" s="1299"/>
      <x:c r="IE114" s="1299"/>
      <x:c r="IF114" s="1299"/>
      <x:c r="IG114" s="1299"/>
      <x:c r="IH114" s="1299"/>
      <x:c r="II114" s="1299"/>
      <x:c r="IJ114" s="1299"/>
      <x:c r="IK114" s="1299"/>
      <x:c r="IL114" s="1299"/>
      <x:c r="IM114" s="1299"/>
      <x:c r="IN114" s="1299"/>
      <x:c r="IO114" s="1299"/>
      <x:c r="IP114" s="1299"/>
      <x:c r="IQ114" s="1299"/>
      <x:c r="IR114" s="1299"/>
      <x:c r="IS114" s="1299"/>
      <x:c r="IT114" s="1299"/>
      <x:c r="IU114" s="1299"/>
      <x:c r="IV114" s="1299"/>
    </x:row>
    <x:row r="115">
      <x:c r="A115" s="1304"/>
      <x:c r="B115" s="1304"/>
      <x:c r="C115" s="1304"/>
      <x:c r="D115" s="1304"/>
      <x:c r="E115" s="1304"/>
      <x:c r="F115" s="1304"/>
      <x:c r="G115" s="1304"/>
      <x:c r="H115" s="1304"/>
      <x:c r="I115" s="1304"/>
      <x:c r="J115" s="1299"/>
      <x:c r="K115" s="1299"/>
      <x:c r="L115" s="1299"/>
      <x:c r="M115" s="1299"/>
      <x:c r="N115" s="1299"/>
      <x:c r="O115" s="1299"/>
      <x:c r="P115" s="1299"/>
      <x:c r="Q115" s="1299"/>
      <x:c r="R115" s="1299"/>
      <x:c r="S115" s="1299"/>
      <x:c r="T115" s="1299"/>
      <x:c r="U115" s="1299"/>
      <x:c r="V115" s="1299"/>
      <x:c r="W115" s="1299"/>
      <x:c r="X115" s="1299"/>
      <x:c r="Y115" s="1299"/>
      <x:c r="Z115" s="1299"/>
      <x:c r="AA115" s="1299"/>
      <x:c r="AB115" s="1299"/>
      <x:c r="AC115" s="1299"/>
      <x:c r="AD115" s="1299"/>
      <x:c r="AE115" s="1299"/>
      <x:c r="AF115" s="1299"/>
      <x:c r="AG115" s="1299"/>
      <x:c r="AH115" s="1299"/>
      <x:c r="AI115" s="1299"/>
      <x:c r="AJ115" s="1299"/>
      <x:c r="AK115" s="1299"/>
      <x:c r="AL115" s="1299"/>
      <x:c r="AM115" s="1299"/>
      <x:c r="AN115" s="1299"/>
      <x:c r="AO115" s="1299"/>
      <x:c r="AP115" s="1299"/>
      <x:c r="AQ115" s="1299"/>
      <x:c r="AR115" s="1299"/>
      <x:c r="AS115" s="1299"/>
      <x:c r="AT115" s="1299"/>
      <x:c r="AU115" s="1299"/>
      <x:c r="AV115" s="1299"/>
      <x:c r="AW115" s="1299"/>
      <x:c r="AX115" s="1299"/>
      <x:c r="AY115" s="1299"/>
      <x:c r="AZ115" s="1299"/>
      <x:c r="BA115" s="1299"/>
      <x:c r="BB115" s="1299"/>
      <x:c r="BC115" s="1299"/>
      <x:c r="BD115" s="1299"/>
      <x:c r="BE115" s="1299"/>
      <x:c r="BF115" s="1299"/>
      <x:c r="BG115" s="1299"/>
      <x:c r="BH115" s="1299"/>
      <x:c r="BI115" s="1299"/>
      <x:c r="BJ115" s="1299"/>
      <x:c r="BK115" s="1299"/>
      <x:c r="BL115" s="1299"/>
      <x:c r="BM115" s="1299"/>
      <x:c r="BN115" s="1299"/>
      <x:c r="BO115" s="1299"/>
      <x:c r="BP115" s="1299"/>
      <x:c r="BQ115" s="1299"/>
      <x:c r="BR115" s="1299"/>
      <x:c r="BS115" s="1299"/>
      <x:c r="BT115" s="1299"/>
      <x:c r="BU115" s="1299"/>
      <x:c r="BV115" s="1299"/>
      <x:c r="BW115" s="1299"/>
      <x:c r="BX115" s="1299"/>
      <x:c r="BY115" s="1299"/>
      <x:c r="BZ115" s="1299"/>
      <x:c r="CA115" s="1299"/>
      <x:c r="CB115" s="1299"/>
      <x:c r="CC115" s="1299"/>
      <x:c r="CD115" s="1299"/>
      <x:c r="CE115" s="1299"/>
      <x:c r="CF115" s="1299"/>
      <x:c r="CG115" s="1299"/>
      <x:c r="CH115" s="1299"/>
      <x:c r="CI115" s="1299"/>
      <x:c r="CJ115" s="1299"/>
      <x:c r="CK115" s="1299"/>
      <x:c r="CL115" s="1299"/>
      <x:c r="CM115" s="1299"/>
      <x:c r="CN115" s="1299"/>
      <x:c r="CO115" s="1299"/>
      <x:c r="CP115" s="1299"/>
      <x:c r="CQ115" s="1299"/>
      <x:c r="CR115" s="1299"/>
      <x:c r="CS115" s="1299"/>
      <x:c r="CT115" s="1299"/>
      <x:c r="CU115" s="1299"/>
      <x:c r="CV115" s="1299"/>
      <x:c r="CW115" s="1299"/>
      <x:c r="CX115" s="1299"/>
      <x:c r="CY115" s="1299"/>
      <x:c r="CZ115" s="1299"/>
      <x:c r="DA115" s="1299"/>
      <x:c r="DB115" s="1299"/>
      <x:c r="DC115" s="1299"/>
      <x:c r="DD115" s="1299"/>
      <x:c r="DE115" s="1299"/>
      <x:c r="DF115" s="1299"/>
      <x:c r="DG115" s="1299"/>
      <x:c r="DH115" s="1299"/>
      <x:c r="DI115" s="1299"/>
      <x:c r="DJ115" s="1299"/>
      <x:c r="DK115" s="1299"/>
      <x:c r="DL115" s="1299"/>
      <x:c r="DM115" s="1299"/>
      <x:c r="DN115" s="1299"/>
      <x:c r="DO115" s="1299"/>
      <x:c r="DP115" s="1299"/>
      <x:c r="DQ115" s="1299"/>
      <x:c r="DR115" s="1299"/>
      <x:c r="DS115" s="1299"/>
      <x:c r="DT115" s="1299"/>
      <x:c r="DU115" s="1299"/>
      <x:c r="DV115" s="1299"/>
      <x:c r="DW115" s="1299"/>
      <x:c r="DX115" s="1299"/>
      <x:c r="DY115" s="1299"/>
      <x:c r="DZ115" s="1299"/>
      <x:c r="EA115" s="1299"/>
      <x:c r="EB115" s="1299"/>
      <x:c r="EC115" s="1299"/>
      <x:c r="ED115" s="1299"/>
      <x:c r="EE115" s="1299"/>
      <x:c r="EF115" s="1299"/>
      <x:c r="EG115" s="1299"/>
      <x:c r="EH115" s="1299"/>
      <x:c r="EI115" s="1299"/>
      <x:c r="EJ115" s="1299"/>
      <x:c r="EK115" s="1299"/>
      <x:c r="EL115" s="1299"/>
      <x:c r="EM115" s="1299"/>
      <x:c r="EN115" s="1299"/>
      <x:c r="EO115" s="1299"/>
      <x:c r="EP115" s="1299"/>
      <x:c r="EQ115" s="1299"/>
      <x:c r="ER115" s="1299"/>
      <x:c r="ES115" s="1299"/>
      <x:c r="ET115" s="1299"/>
      <x:c r="EU115" s="1299"/>
      <x:c r="EV115" s="1299"/>
      <x:c r="EW115" s="1299"/>
      <x:c r="EX115" s="1299"/>
      <x:c r="EY115" s="1299"/>
      <x:c r="EZ115" s="1299"/>
      <x:c r="FA115" s="1299"/>
      <x:c r="FB115" s="1299"/>
      <x:c r="FC115" s="1299"/>
      <x:c r="FD115" s="1299"/>
      <x:c r="FE115" s="1299"/>
      <x:c r="FF115" s="1299"/>
      <x:c r="FG115" s="1299"/>
      <x:c r="FH115" s="1299"/>
      <x:c r="FI115" s="1299"/>
      <x:c r="FJ115" s="1299"/>
      <x:c r="FK115" s="1299"/>
      <x:c r="FL115" s="1299"/>
      <x:c r="FM115" s="1299"/>
      <x:c r="FN115" s="1299"/>
      <x:c r="FO115" s="1299"/>
      <x:c r="FP115" s="1299"/>
      <x:c r="FQ115" s="1299"/>
      <x:c r="FR115" s="1299"/>
      <x:c r="FS115" s="1299"/>
      <x:c r="FT115" s="1299"/>
      <x:c r="FU115" s="1299"/>
      <x:c r="FV115" s="1299"/>
      <x:c r="FW115" s="1299"/>
      <x:c r="FX115" s="1299"/>
      <x:c r="FY115" s="1299"/>
      <x:c r="FZ115" s="1299"/>
      <x:c r="GA115" s="1299"/>
      <x:c r="GB115" s="1299"/>
      <x:c r="GC115" s="1299"/>
      <x:c r="GD115" s="1299"/>
      <x:c r="GE115" s="1299"/>
      <x:c r="GF115" s="1299"/>
      <x:c r="GG115" s="1299"/>
      <x:c r="GH115" s="1299"/>
      <x:c r="GI115" s="1299"/>
      <x:c r="GJ115" s="1299"/>
      <x:c r="GK115" s="1299"/>
      <x:c r="GL115" s="1299"/>
      <x:c r="GM115" s="1299"/>
      <x:c r="GN115" s="1299"/>
      <x:c r="GO115" s="1299"/>
      <x:c r="GP115" s="1299"/>
      <x:c r="GQ115" s="1299"/>
      <x:c r="GR115" s="1299"/>
      <x:c r="GS115" s="1299"/>
      <x:c r="GT115" s="1299"/>
      <x:c r="GU115" s="1299"/>
      <x:c r="GV115" s="1299"/>
      <x:c r="GW115" s="1299"/>
      <x:c r="GX115" s="1299"/>
      <x:c r="GY115" s="1299"/>
      <x:c r="GZ115" s="1299"/>
      <x:c r="HA115" s="1299"/>
      <x:c r="HB115" s="1299"/>
      <x:c r="HC115" s="1299"/>
      <x:c r="HD115" s="1299"/>
      <x:c r="HE115" s="1299"/>
      <x:c r="HF115" s="1299"/>
      <x:c r="HG115" s="1299"/>
      <x:c r="HH115" s="1299"/>
      <x:c r="HI115" s="1299"/>
      <x:c r="HJ115" s="1299"/>
      <x:c r="HK115" s="1299"/>
      <x:c r="HL115" s="1299"/>
      <x:c r="HM115" s="1299"/>
      <x:c r="HN115" s="1299"/>
      <x:c r="HO115" s="1299"/>
      <x:c r="HP115" s="1299"/>
      <x:c r="HQ115" s="1299"/>
      <x:c r="HR115" s="1299"/>
      <x:c r="HS115" s="1299"/>
      <x:c r="HT115" s="1299"/>
      <x:c r="HU115" s="1299"/>
      <x:c r="HV115" s="1299"/>
      <x:c r="HW115" s="1299"/>
      <x:c r="HX115" s="1299"/>
      <x:c r="HY115" s="1299"/>
      <x:c r="HZ115" s="1299"/>
      <x:c r="IA115" s="1299"/>
      <x:c r="IB115" s="1299"/>
      <x:c r="IC115" s="1299"/>
      <x:c r="ID115" s="1299"/>
      <x:c r="IE115" s="1299"/>
      <x:c r="IF115" s="1299"/>
      <x:c r="IG115" s="1299"/>
      <x:c r="IH115" s="1299"/>
      <x:c r="II115" s="1299"/>
      <x:c r="IJ115" s="1299"/>
      <x:c r="IK115" s="1299"/>
      <x:c r="IL115" s="1299"/>
      <x:c r="IM115" s="1299"/>
      <x:c r="IN115" s="1299"/>
      <x:c r="IO115" s="1299"/>
      <x:c r="IP115" s="1299"/>
      <x:c r="IQ115" s="1299"/>
      <x:c r="IR115" s="1299"/>
      <x:c r="IS115" s="1299"/>
      <x:c r="IT115" s="1299"/>
      <x:c r="IU115" s="1299"/>
      <x:c r="IV115" s="1299"/>
    </x:row>
    <x:row r="116">
      <x:c r="A116" s="1304"/>
      <x:c r="B116" s="1304"/>
      <x:c r="C116" s="1304"/>
      <x:c r="D116" s="1304"/>
      <x:c r="E116" s="1304"/>
      <x:c r="F116" s="1304"/>
      <x:c r="G116" s="1304"/>
      <x:c r="H116" s="1304"/>
      <x:c r="I116" s="1304"/>
      <x:c r="J116" s="1299"/>
      <x:c r="K116" s="1299"/>
      <x:c r="L116" s="1299"/>
      <x:c r="M116" s="1299"/>
      <x:c r="N116" s="1299"/>
      <x:c r="O116" s="1299"/>
      <x:c r="P116" s="1299"/>
      <x:c r="Q116" s="1299"/>
      <x:c r="R116" s="1299"/>
      <x:c r="S116" s="1299"/>
      <x:c r="T116" s="1299"/>
      <x:c r="U116" s="1299"/>
      <x:c r="V116" s="1299"/>
      <x:c r="W116" s="1299"/>
      <x:c r="X116" s="1299"/>
      <x:c r="Y116" s="1299"/>
      <x:c r="Z116" s="1299"/>
      <x:c r="AA116" s="1299"/>
      <x:c r="AB116" s="1299"/>
      <x:c r="AC116" s="1299"/>
      <x:c r="AD116" s="1299"/>
      <x:c r="AE116" s="1299"/>
      <x:c r="AF116" s="1299"/>
      <x:c r="AG116" s="1299"/>
      <x:c r="AH116" s="1299"/>
      <x:c r="AI116" s="1299"/>
      <x:c r="AJ116" s="1299"/>
      <x:c r="AK116" s="1299"/>
      <x:c r="AL116" s="1299"/>
      <x:c r="AM116" s="1299"/>
      <x:c r="AN116" s="1299"/>
      <x:c r="AO116" s="1299"/>
      <x:c r="AP116" s="1299"/>
      <x:c r="AQ116" s="1299"/>
      <x:c r="AR116" s="1299"/>
      <x:c r="AS116" s="1299"/>
      <x:c r="AT116" s="1299"/>
      <x:c r="AU116" s="1299"/>
      <x:c r="AV116" s="1299"/>
      <x:c r="AW116" s="1299"/>
      <x:c r="AX116" s="1299"/>
      <x:c r="AY116" s="1299"/>
      <x:c r="AZ116" s="1299"/>
      <x:c r="BA116" s="1299"/>
      <x:c r="BB116" s="1299"/>
      <x:c r="BC116" s="1299"/>
      <x:c r="BD116" s="1299"/>
      <x:c r="BE116" s="1299"/>
      <x:c r="BF116" s="1299"/>
      <x:c r="BG116" s="1299"/>
      <x:c r="BH116" s="1299"/>
      <x:c r="BI116" s="1299"/>
      <x:c r="BJ116" s="1299"/>
      <x:c r="BK116" s="1299"/>
      <x:c r="BL116" s="1299"/>
      <x:c r="BM116" s="1299"/>
      <x:c r="BN116" s="1299"/>
      <x:c r="BO116" s="1299"/>
      <x:c r="BP116" s="1299"/>
      <x:c r="BQ116" s="1299"/>
      <x:c r="BR116" s="1299"/>
      <x:c r="BS116" s="1299"/>
      <x:c r="BT116" s="1299"/>
      <x:c r="BU116" s="1299"/>
      <x:c r="BV116" s="1299"/>
      <x:c r="BW116" s="1299"/>
      <x:c r="BX116" s="1299"/>
      <x:c r="BY116" s="1299"/>
      <x:c r="BZ116" s="1299"/>
      <x:c r="CA116" s="1299"/>
      <x:c r="CB116" s="1299"/>
      <x:c r="CC116" s="1299"/>
      <x:c r="CD116" s="1299"/>
      <x:c r="CE116" s="1299"/>
      <x:c r="CF116" s="1299"/>
      <x:c r="CG116" s="1299"/>
      <x:c r="CH116" s="1299"/>
      <x:c r="CI116" s="1299"/>
      <x:c r="CJ116" s="1299"/>
      <x:c r="CK116" s="1299"/>
      <x:c r="CL116" s="1299"/>
      <x:c r="CM116" s="1299"/>
      <x:c r="CN116" s="1299"/>
      <x:c r="CO116" s="1299"/>
      <x:c r="CP116" s="1299"/>
      <x:c r="CQ116" s="1299"/>
      <x:c r="CR116" s="1299"/>
      <x:c r="CS116" s="1299"/>
      <x:c r="CT116" s="1299"/>
      <x:c r="CU116" s="1299"/>
      <x:c r="CV116" s="1299"/>
      <x:c r="CW116" s="1299"/>
      <x:c r="CX116" s="1299"/>
      <x:c r="CY116" s="1299"/>
      <x:c r="CZ116" s="1299"/>
      <x:c r="DA116" s="1299"/>
      <x:c r="DB116" s="1299"/>
      <x:c r="DC116" s="1299"/>
      <x:c r="DD116" s="1299"/>
      <x:c r="DE116" s="1299"/>
      <x:c r="DF116" s="1299"/>
      <x:c r="DG116" s="1299"/>
      <x:c r="DH116" s="1299"/>
      <x:c r="DI116" s="1299"/>
      <x:c r="DJ116" s="1299"/>
      <x:c r="DK116" s="1299"/>
      <x:c r="DL116" s="1299"/>
      <x:c r="DM116" s="1299"/>
      <x:c r="DN116" s="1299"/>
      <x:c r="DO116" s="1299"/>
      <x:c r="DP116" s="1299"/>
      <x:c r="DQ116" s="1299"/>
      <x:c r="DR116" s="1299"/>
      <x:c r="DS116" s="1299"/>
      <x:c r="DT116" s="1299"/>
      <x:c r="DU116" s="1299"/>
      <x:c r="DV116" s="1299"/>
      <x:c r="DW116" s="1299"/>
      <x:c r="DX116" s="1299"/>
      <x:c r="DY116" s="1299"/>
      <x:c r="DZ116" s="1299"/>
      <x:c r="EA116" s="1299"/>
      <x:c r="EB116" s="1299"/>
      <x:c r="EC116" s="1299"/>
      <x:c r="ED116" s="1299"/>
      <x:c r="EE116" s="1299"/>
      <x:c r="EF116" s="1299"/>
      <x:c r="EG116" s="1299"/>
      <x:c r="EH116" s="1299"/>
      <x:c r="EI116" s="1299"/>
      <x:c r="EJ116" s="1299"/>
      <x:c r="EK116" s="1299"/>
      <x:c r="EL116" s="1299"/>
      <x:c r="EM116" s="1299"/>
      <x:c r="EN116" s="1299"/>
      <x:c r="EO116" s="1299"/>
      <x:c r="EP116" s="1299"/>
      <x:c r="EQ116" s="1299"/>
      <x:c r="ER116" s="1299"/>
      <x:c r="ES116" s="1299"/>
      <x:c r="ET116" s="1299"/>
      <x:c r="EU116" s="1299"/>
      <x:c r="EV116" s="1299"/>
      <x:c r="EW116" s="1299"/>
      <x:c r="EX116" s="1299"/>
      <x:c r="EY116" s="1299"/>
      <x:c r="EZ116" s="1299"/>
      <x:c r="FA116" s="1299"/>
      <x:c r="FB116" s="1299"/>
      <x:c r="FC116" s="1299"/>
      <x:c r="FD116" s="1299"/>
      <x:c r="FE116" s="1299"/>
      <x:c r="FF116" s="1299"/>
      <x:c r="FG116" s="1299"/>
      <x:c r="FH116" s="1299"/>
      <x:c r="FI116" s="1299"/>
      <x:c r="FJ116" s="1299"/>
      <x:c r="FK116" s="1299"/>
      <x:c r="FL116" s="1299"/>
      <x:c r="FM116" s="1299"/>
      <x:c r="FN116" s="1299"/>
      <x:c r="FO116" s="1299"/>
      <x:c r="FP116" s="1299"/>
      <x:c r="FQ116" s="1299"/>
      <x:c r="FR116" s="1299"/>
      <x:c r="FS116" s="1299"/>
      <x:c r="FT116" s="1299"/>
      <x:c r="FU116" s="1299"/>
      <x:c r="FV116" s="1299"/>
      <x:c r="FW116" s="1299"/>
      <x:c r="FX116" s="1299"/>
      <x:c r="FY116" s="1299"/>
      <x:c r="FZ116" s="1299"/>
      <x:c r="GA116" s="1299"/>
      <x:c r="GB116" s="1299"/>
      <x:c r="GC116" s="1299"/>
      <x:c r="GD116" s="1299"/>
      <x:c r="GE116" s="1299"/>
      <x:c r="GF116" s="1299"/>
      <x:c r="GG116" s="1299"/>
      <x:c r="GH116" s="1299"/>
      <x:c r="GI116" s="1299"/>
      <x:c r="GJ116" s="1299"/>
      <x:c r="GK116" s="1299"/>
      <x:c r="GL116" s="1299"/>
      <x:c r="GM116" s="1299"/>
      <x:c r="GN116" s="1299"/>
      <x:c r="GO116" s="1299"/>
      <x:c r="GP116" s="1299"/>
      <x:c r="GQ116" s="1299"/>
      <x:c r="GR116" s="1299"/>
      <x:c r="GS116" s="1299"/>
      <x:c r="GT116" s="1299"/>
      <x:c r="GU116" s="1299"/>
      <x:c r="GV116" s="1299"/>
      <x:c r="GW116" s="1299"/>
      <x:c r="GX116" s="1299"/>
      <x:c r="GY116" s="1299"/>
      <x:c r="GZ116" s="1299"/>
      <x:c r="HA116" s="1299"/>
      <x:c r="HB116" s="1299"/>
      <x:c r="HC116" s="1299"/>
      <x:c r="HD116" s="1299"/>
      <x:c r="HE116" s="1299"/>
      <x:c r="HF116" s="1299"/>
      <x:c r="HG116" s="1299"/>
      <x:c r="HH116" s="1299"/>
      <x:c r="HI116" s="1299"/>
      <x:c r="HJ116" s="1299"/>
      <x:c r="HK116" s="1299"/>
      <x:c r="HL116" s="1299"/>
      <x:c r="HM116" s="1299"/>
      <x:c r="HN116" s="1299"/>
      <x:c r="HO116" s="1299"/>
      <x:c r="HP116" s="1299"/>
      <x:c r="HQ116" s="1299"/>
      <x:c r="HR116" s="1299"/>
      <x:c r="HS116" s="1299"/>
      <x:c r="HT116" s="1299"/>
      <x:c r="HU116" s="1299"/>
      <x:c r="HV116" s="1299"/>
      <x:c r="HW116" s="1299"/>
      <x:c r="HX116" s="1299"/>
      <x:c r="HY116" s="1299"/>
      <x:c r="HZ116" s="1299"/>
      <x:c r="IA116" s="1299"/>
      <x:c r="IB116" s="1299"/>
      <x:c r="IC116" s="1299"/>
      <x:c r="ID116" s="1299"/>
      <x:c r="IE116" s="1299"/>
      <x:c r="IF116" s="1299"/>
      <x:c r="IG116" s="1299"/>
      <x:c r="IH116" s="1299"/>
      <x:c r="II116" s="1299"/>
      <x:c r="IJ116" s="1299"/>
      <x:c r="IK116" s="1299"/>
      <x:c r="IL116" s="1299"/>
      <x:c r="IM116" s="1299"/>
      <x:c r="IN116" s="1299"/>
      <x:c r="IO116" s="1299"/>
      <x:c r="IP116" s="1299"/>
      <x:c r="IQ116" s="1299"/>
      <x:c r="IR116" s="1299"/>
      <x:c r="IS116" s="1299"/>
      <x:c r="IT116" s="1299"/>
      <x:c r="IU116" s="1299"/>
      <x:c r="IV116" s="1299"/>
    </x:row>
    <x:row r="117">
      <x:c r="A117" s="1304"/>
      <x:c r="B117" s="1304"/>
      <x:c r="C117" s="1304"/>
      <x:c r="D117" s="1304"/>
      <x:c r="E117" s="1304"/>
      <x:c r="F117" s="1304"/>
      <x:c r="G117" s="1304"/>
      <x:c r="H117" s="1304"/>
      <x:c r="I117" s="1304"/>
      <x:c r="J117" s="1299"/>
      <x:c r="K117" s="1299"/>
      <x:c r="L117" s="1299"/>
      <x:c r="M117" s="1299"/>
      <x:c r="N117" s="1299"/>
      <x:c r="O117" s="1299"/>
      <x:c r="P117" s="1299"/>
      <x:c r="Q117" s="1299"/>
      <x:c r="R117" s="1299"/>
      <x:c r="S117" s="1299"/>
      <x:c r="T117" s="1299"/>
      <x:c r="U117" s="1299"/>
      <x:c r="V117" s="1299"/>
      <x:c r="W117" s="1299"/>
      <x:c r="X117" s="1299"/>
      <x:c r="Y117" s="1299"/>
      <x:c r="Z117" s="1299"/>
      <x:c r="AA117" s="1299"/>
      <x:c r="AB117" s="1299"/>
      <x:c r="AC117" s="1299"/>
      <x:c r="AD117" s="1299"/>
      <x:c r="AE117" s="1299"/>
      <x:c r="AF117" s="1299"/>
      <x:c r="AG117" s="1299"/>
      <x:c r="AH117" s="1299"/>
      <x:c r="AI117" s="1299"/>
      <x:c r="AJ117" s="1299"/>
      <x:c r="AK117" s="1299"/>
      <x:c r="AL117" s="1299"/>
      <x:c r="AM117" s="1299"/>
      <x:c r="AN117" s="1299"/>
      <x:c r="AO117" s="1299"/>
      <x:c r="AP117" s="1299"/>
      <x:c r="AQ117" s="1299"/>
      <x:c r="AR117" s="1299"/>
      <x:c r="AS117" s="1299"/>
      <x:c r="AT117" s="1299"/>
      <x:c r="AU117" s="1299"/>
      <x:c r="AV117" s="1299"/>
      <x:c r="AW117" s="1299"/>
      <x:c r="AX117" s="1299"/>
      <x:c r="AY117" s="1299"/>
      <x:c r="AZ117" s="1299"/>
      <x:c r="BA117" s="1299"/>
      <x:c r="BB117" s="1299"/>
      <x:c r="BC117" s="1299"/>
      <x:c r="BD117" s="1299"/>
      <x:c r="BE117" s="1299"/>
      <x:c r="BF117" s="1299"/>
      <x:c r="BG117" s="1299"/>
      <x:c r="BH117" s="1299"/>
      <x:c r="BI117" s="1299"/>
      <x:c r="BJ117" s="1299"/>
      <x:c r="BK117" s="1299"/>
      <x:c r="BL117" s="1299"/>
      <x:c r="BM117" s="1299"/>
      <x:c r="BN117" s="1299"/>
      <x:c r="BO117" s="1299"/>
      <x:c r="BP117" s="1299"/>
      <x:c r="BQ117" s="1299"/>
      <x:c r="BR117" s="1299"/>
      <x:c r="BS117" s="1299"/>
      <x:c r="BT117" s="1299"/>
      <x:c r="BU117" s="1299"/>
      <x:c r="BV117" s="1299"/>
      <x:c r="BW117" s="1299"/>
      <x:c r="BX117" s="1299"/>
      <x:c r="BY117" s="1299"/>
      <x:c r="BZ117" s="1299"/>
      <x:c r="CA117" s="1299"/>
      <x:c r="CB117" s="1299"/>
      <x:c r="CC117" s="1299"/>
      <x:c r="CD117" s="1299"/>
      <x:c r="CE117" s="1299"/>
      <x:c r="CF117" s="1299"/>
      <x:c r="CG117" s="1299"/>
      <x:c r="CH117" s="1299"/>
      <x:c r="CI117" s="1299"/>
      <x:c r="CJ117" s="1299"/>
      <x:c r="CK117" s="1299"/>
      <x:c r="CL117" s="1299"/>
      <x:c r="CM117" s="1299"/>
      <x:c r="CN117" s="1299"/>
      <x:c r="CO117" s="1299"/>
      <x:c r="CP117" s="1299"/>
      <x:c r="CQ117" s="1299"/>
      <x:c r="CR117" s="1299"/>
      <x:c r="CS117" s="1299"/>
      <x:c r="CT117" s="1299"/>
      <x:c r="CU117" s="1299"/>
      <x:c r="CV117" s="1299"/>
      <x:c r="CW117" s="1299"/>
      <x:c r="CX117" s="1299"/>
      <x:c r="CY117" s="1299"/>
      <x:c r="CZ117" s="1299"/>
      <x:c r="DA117" s="1299"/>
      <x:c r="DB117" s="1299"/>
      <x:c r="DC117" s="1299"/>
      <x:c r="DD117" s="1299"/>
      <x:c r="DE117" s="1299"/>
      <x:c r="DF117" s="1299"/>
      <x:c r="DG117" s="1299"/>
      <x:c r="DH117" s="1299"/>
      <x:c r="DI117" s="1299"/>
      <x:c r="DJ117" s="1299"/>
      <x:c r="DK117" s="1299"/>
      <x:c r="DL117" s="1299"/>
      <x:c r="DM117" s="1299"/>
      <x:c r="DN117" s="1299"/>
      <x:c r="DO117" s="1299"/>
      <x:c r="DP117" s="1299"/>
      <x:c r="DQ117" s="1299"/>
      <x:c r="DR117" s="1299"/>
      <x:c r="DS117" s="1299"/>
      <x:c r="DT117" s="1299"/>
      <x:c r="DU117" s="1299"/>
      <x:c r="DV117" s="1299"/>
      <x:c r="DW117" s="1299"/>
      <x:c r="DX117" s="1299"/>
      <x:c r="DY117" s="1299"/>
      <x:c r="DZ117" s="1299"/>
      <x:c r="EA117" s="1299"/>
      <x:c r="EB117" s="1299"/>
      <x:c r="EC117" s="1299"/>
      <x:c r="ED117" s="1299"/>
      <x:c r="EE117" s="1299"/>
      <x:c r="EF117" s="1299"/>
      <x:c r="EG117" s="1299"/>
      <x:c r="EH117" s="1299"/>
      <x:c r="EI117" s="1299"/>
      <x:c r="EJ117" s="1299"/>
      <x:c r="EK117" s="1299"/>
      <x:c r="EL117" s="1299"/>
      <x:c r="EM117" s="1299"/>
      <x:c r="EN117" s="1299"/>
      <x:c r="EO117" s="1299"/>
      <x:c r="EP117" s="1299"/>
      <x:c r="EQ117" s="1299"/>
      <x:c r="ER117" s="1299"/>
      <x:c r="ES117" s="1299"/>
      <x:c r="ET117" s="1299"/>
      <x:c r="EU117" s="1299"/>
      <x:c r="EV117" s="1299"/>
      <x:c r="EW117" s="1299"/>
      <x:c r="EX117" s="1299"/>
      <x:c r="EY117" s="1299"/>
      <x:c r="EZ117" s="1299"/>
      <x:c r="FA117" s="1299"/>
      <x:c r="FB117" s="1299"/>
      <x:c r="FC117" s="1299"/>
      <x:c r="FD117" s="1299"/>
      <x:c r="FE117" s="1299"/>
      <x:c r="FF117" s="1299"/>
      <x:c r="FG117" s="1299"/>
      <x:c r="FH117" s="1299"/>
      <x:c r="FI117" s="1299"/>
      <x:c r="FJ117" s="1299"/>
      <x:c r="FK117" s="1299"/>
      <x:c r="FL117" s="1299"/>
      <x:c r="FM117" s="1299"/>
      <x:c r="FN117" s="1299"/>
      <x:c r="FO117" s="1299"/>
      <x:c r="FP117" s="1299"/>
      <x:c r="FQ117" s="1299"/>
      <x:c r="FR117" s="1299"/>
      <x:c r="FS117" s="1299"/>
      <x:c r="FT117" s="1299"/>
      <x:c r="FU117" s="1299"/>
      <x:c r="FV117" s="1299"/>
      <x:c r="FW117" s="1299"/>
      <x:c r="FX117" s="1299"/>
      <x:c r="FY117" s="1299"/>
      <x:c r="FZ117" s="1299"/>
      <x:c r="GA117" s="1299"/>
      <x:c r="GB117" s="1299"/>
      <x:c r="GC117" s="1299"/>
      <x:c r="GD117" s="1299"/>
      <x:c r="GE117" s="1299"/>
      <x:c r="GF117" s="1299"/>
      <x:c r="GG117" s="1299"/>
      <x:c r="GH117" s="1299"/>
      <x:c r="GI117" s="1299"/>
      <x:c r="GJ117" s="1299"/>
      <x:c r="GK117" s="1299"/>
      <x:c r="GL117" s="1299"/>
      <x:c r="GM117" s="1299"/>
      <x:c r="GN117" s="1299"/>
      <x:c r="GO117" s="1299"/>
      <x:c r="GP117" s="1299"/>
      <x:c r="GQ117" s="1299"/>
      <x:c r="GR117" s="1299"/>
      <x:c r="GS117" s="1299"/>
      <x:c r="GT117" s="1299"/>
      <x:c r="GU117" s="1299"/>
      <x:c r="GV117" s="1299"/>
      <x:c r="GW117" s="1299"/>
      <x:c r="GX117" s="1299"/>
      <x:c r="GY117" s="1299"/>
      <x:c r="GZ117" s="1299"/>
      <x:c r="HA117" s="1299"/>
      <x:c r="HB117" s="1299"/>
      <x:c r="HC117" s="1299"/>
      <x:c r="HD117" s="1299"/>
      <x:c r="HE117" s="1299"/>
      <x:c r="HF117" s="1299"/>
      <x:c r="HG117" s="1299"/>
      <x:c r="HH117" s="1299"/>
      <x:c r="HI117" s="1299"/>
      <x:c r="HJ117" s="1299"/>
      <x:c r="HK117" s="1299"/>
      <x:c r="HL117" s="1299"/>
      <x:c r="HM117" s="1299"/>
      <x:c r="HN117" s="1299"/>
      <x:c r="HO117" s="1299"/>
      <x:c r="HP117" s="1299"/>
      <x:c r="HQ117" s="1299"/>
      <x:c r="HR117" s="1299"/>
      <x:c r="HS117" s="1299"/>
      <x:c r="HT117" s="1299"/>
      <x:c r="HU117" s="1299"/>
      <x:c r="HV117" s="1299"/>
      <x:c r="HW117" s="1299"/>
      <x:c r="HX117" s="1299"/>
      <x:c r="HY117" s="1299"/>
      <x:c r="HZ117" s="1299"/>
      <x:c r="IA117" s="1299"/>
      <x:c r="IB117" s="1299"/>
      <x:c r="IC117" s="1299"/>
      <x:c r="ID117" s="1299"/>
      <x:c r="IE117" s="1299"/>
      <x:c r="IF117" s="1299"/>
      <x:c r="IG117" s="1299"/>
      <x:c r="IH117" s="1299"/>
      <x:c r="II117" s="1299"/>
      <x:c r="IJ117" s="1299"/>
      <x:c r="IK117" s="1299"/>
      <x:c r="IL117" s="1299"/>
      <x:c r="IM117" s="1299"/>
      <x:c r="IN117" s="1299"/>
      <x:c r="IO117" s="1299"/>
      <x:c r="IP117" s="1299"/>
      <x:c r="IQ117" s="1299"/>
      <x:c r="IR117" s="1299"/>
      <x:c r="IS117" s="1299"/>
      <x:c r="IT117" s="1299"/>
      <x:c r="IU117" s="1299"/>
      <x:c r="IV117" s="1299"/>
    </x:row>
    <x:row r="118">
      <x:c r="A118" s="1304"/>
      <x:c r="B118" s="1304"/>
      <x:c r="C118" s="1304"/>
      <x:c r="D118" s="1304"/>
      <x:c r="E118" s="1304"/>
      <x:c r="F118" s="1304"/>
      <x:c r="G118" s="1304"/>
      <x:c r="H118" s="1304"/>
      <x:c r="I118" s="1304"/>
      <x:c r="J118" s="1299"/>
      <x:c r="K118" s="1299"/>
      <x:c r="L118" s="1299"/>
      <x:c r="M118" s="1299"/>
      <x:c r="N118" s="1299"/>
      <x:c r="O118" s="1299"/>
      <x:c r="P118" s="1299"/>
      <x:c r="Q118" s="1299"/>
      <x:c r="R118" s="1299"/>
      <x:c r="S118" s="1299"/>
      <x:c r="T118" s="1299"/>
      <x:c r="U118" s="1299"/>
      <x:c r="V118" s="1299"/>
      <x:c r="W118" s="1299"/>
      <x:c r="X118" s="1299"/>
      <x:c r="Y118" s="1299"/>
      <x:c r="Z118" s="1299"/>
      <x:c r="AA118" s="1299"/>
      <x:c r="AB118" s="1299"/>
      <x:c r="AC118" s="1299"/>
      <x:c r="AD118" s="1299"/>
      <x:c r="AE118" s="1299"/>
      <x:c r="AF118" s="1299"/>
      <x:c r="AG118" s="1299"/>
      <x:c r="AH118" s="1299"/>
      <x:c r="AI118" s="1299"/>
      <x:c r="AJ118" s="1299"/>
      <x:c r="AK118" s="1299"/>
      <x:c r="AL118" s="1299"/>
      <x:c r="AM118" s="1299"/>
      <x:c r="AN118" s="1299"/>
      <x:c r="AO118" s="1299"/>
      <x:c r="AP118" s="1299"/>
      <x:c r="AQ118" s="1299"/>
      <x:c r="AR118" s="1299"/>
      <x:c r="AS118" s="1299"/>
      <x:c r="AT118" s="1299"/>
      <x:c r="AU118" s="1299"/>
      <x:c r="AV118" s="1299"/>
      <x:c r="AW118" s="1299"/>
      <x:c r="AX118" s="1299"/>
      <x:c r="AY118" s="1299"/>
      <x:c r="AZ118" s="1299"/>
      <x:c r="BA118" s="1299"/>
      <x:c r="BB118" s="1299"/>
      <x:c r="BC118" s="1299"/>
      <x:c r="BD118" s="1299"/>
      <x:c r="BE118" s="1299"/>
      <x:c r="BF118" s="1299"/>
      <x:c r="BG118" s="1299"/>
      <x:c r="BH118" s="1299"/>
      <x:c r="BI118" s="1299"/>
      <x:c r="BJ118" s="1299"/>
      <x:c r="BK118" s="1299"/>
      <x:c r="BL118" s="1299"/>
      <x:c r="BM118" s="1299"/>
      <x:c r="BN118" s="1299"/>
      <x:c r="BO118" s="1299"/>
      <x:c r="BP118" s="1299"/>
      <x:c r="BQ118" s="1299"/>
      <x:c r="BR118" s="1299"/>
      <x:c r="BS118" s="1299"/>
      <x:c r="BT118" s="1299"/>
      <x:c r="BU118" s="1299"/>
      <x:c r="BV118" s="1299"/>
      <x:c r="BW118" s="1299"/>
      <x:c r="BX118" s="1299"/>
      <x:c r="BY118" s="1299"/>
      <x:c r="BZ118" s="1299"/>
      <x:c r="CA118" s="1299"/>
      <x:c r="CB118" s="1299"/>
      <x:c r="CC118" s="1299"/>
      <x:c r="CD118" s="1299"/>
      <x:c r="CE118" s="1299"/>
      <x:c r="CF118" s="1299"/>
      <x:c r="CG118" s="1299"/>
      <x:c r="CH118" s="1299"/>
      <x:c r="CI118" s="1299"/>
      <x:c r="CJ118" s="1299"/>
      <x:c r="CK118" s="1299"/>
      <x:c r="CL118" s="1299"/>
      <x:c r="CM118" s="1299"/>
      <x:c r="CN118" s="1299"/>
      <x:c r="CO118" s="1299"/>
      <x:c r="CP118" s="1299"/>
      <x:c r="CQ118" s="1299"/>
      <x:c r="CR118" s="1299"/>
      <x:c r="CS118" s="1299"/>
      <x:c r="CT118" s="1299"/>
      <x:c r="CU118" s="1299"/>
      <x:c r="CV118" s="1299"/>
      <x:c r="CW118" s="1299"/>
      <x:c r="CX118" s="1299"/>
      <x:c r="CY118" s="1299"/>
      <x:c r="CZ118" s="1299"/>
      <x:c r="DA118" s="1299"/>
      <x:c r="DB118" s="1299"/>
      <x:c r="DC118" s="1299"/>
      <x:c r="DD118" s="1299"/>
      <x:c r="DE118" s="1299"/>
      <x:c r="DF118" s="1299"/>
      <x:c r="DG118" s="1299"/>
      <x:c r="DH118" s="1299"/>
      <x:c r="DI118" s="1299"/>
      <x:c r="DJ118" s="1299"/>
      <x:c r="DK118" s="1299"/>
      <x:c r="DL118" s="1299"/>
      <x:c r="DM118" s="1299"/>
      <x:c r="DN118" s="1299"/>
      <x:c r="DO118" s="1299"/>
      <x:c r="DP118" s="1299"/>
      <x:c r="DQ118" s="1299"/>
      <x:c r="DR118" s="1299"/>
      <x:c r="DS118" s="1299"/>
      <x:c r="DT118" s="1299"/>
      <x:c r="DU118" s="1299"/>
      <x:c r="DV118" s="1299"/>
      <x:c r="DW118" s="1299"/>
      <x:c r="DX118" s="1299"/>
      <x:c r="DY118" s="1299"/>
      <x:c r="DZ118" s="1299"/>
      <x:c r="EA118" s="1299"/>
      <x:c r="EB118" s="1299"/>
      <x:c r="EC118" s="1299"/>
      <x:c r="ED118" s="1299"/>
      <x:c r="EE118" s="1299"/>
      <x:c r="EF118" s="1299"/>
      <x:c r="EG118" s="1299"/>
      <x:c r="EH118" s="1299"/>
      <x:c r="EI118" s="1299"/>
      <x:c r="EJ118" s="1299"/>
      <x:c r="EK118" s="1299"/>
      <x:c r="EL118" s="1299"/>
      <x:c r="EM118" s="1299"/>
      <x:c r="EN118" s="1299"/>
      <x:c r="EO118" s="1299"/>
      <x:c r="EP118" s="1299"/>
      <x:c r="EQ118" s="1299"/>
      <x:c r="ER118" s="1299"/>
      <x:c r="ES118" s="1299"/>
      <x:c r="ET118" s="1299"/>
      <x:c r="EU118" s="1299"/>
      <x:c r="EV118" s="1299"/>
      <x:c r="EW118" s="1299"/>
      <x:c r="EX118" s="1299"/>
      <x:c r="EY118" s="1299"/>
      <x:c r="EZ118" s="1299"/>
      <x:c r="FA118" s="1299"/>
      <x:c r="FB118" s="1299"/>
      <x:c r="FC118" s="1299"/>
      <x:c r="FD118" s="1299"/>
      <x:c r="FE118" s="1299"/>
      <x:c r="FF118" s="1299"/>
      <x:c r="FG118" s="1299"/>
      <x:c r="FH118" s="1299"/>
      <x:c r="FI118" s="1299"/>
      <x:c r="FJ118" s="1299"/>
      <x:c r="FK118" s="1299"/>
      <x:c r="FL118" s="1299"/>
      <x:c r="FM118" s="1299"/>
      <x:c r="FN118" s="1299"/>
      <x:c r="FO118" s="1299"/>
      <x:c r="FP118" s="1299"/>
      <x:c r="FQ118" s="1299"/>
      <x:c r="FR118" s="1299"/>
      <x:c r="FS118" s="1299"/>
      <x:c r="FT118" s="1299"/>
      <x:c r="FU118" s="1299"/>
      <x:c r="FV118" s="1299"/>
      <x:c r="FW118" s="1299"/>
      <x:c r="FX118" s="1299"/>
      <x:c r="FY118" s="1299"/>
      <x:c r="FZ118" s="1299"/>
      <x:c r="GA118" s="1299"/>
      <x:c r="GB118" s="1299"/>
      <x:c r="GC118" s="1299"/>
      <x:c r="GD118" s="1299"/>
      <x:c r="GE118" s="1299"/>
      <x:c r="GF118" s="1299"/>
      <x:c r="GG118" s="1299"/>
      <x:c r="GH118" s="1299"/>
      <x:c r="GI118" s="1299"/>
      <x:c r="GJ118" s="1299"/>
      <x:c r="GK118" s="1299"/>
      <x:c r="GL118" s="1299"/>
      <x:c r="GM118" s="1299"/>
      <x:c r="GN118" s="1299"/>
      <x:c r="GO118" s="1299"/>
      <x:c r="GP118" s="1299"/>
      <x:c r="GQ118" s="1299"/>
      <x:c r="GR118" s="1299"/>
      <x:c r="GS118" s="1299"/>
      <x:c r="GT118" s="1299"/>
      <x:c r="GU118" s="1299"/>
      <x:c r="GV118" s="1299"/>
      <x:c r="GW118" s="1299"/>
      <x:c r="GX118" s="1299"/>
      <x:c r="GY118" s="1299"/>
      <x:c r="GZ118" s="1299"/>
      <x:c r="HA118" s="1299"/>
      <x:c r="HB118" s="1299"/>
      <x:c r="HC118" s="1299"/>
      <x:c r="HD118" s="1299"/>
      <x:c r="HE118" s="1299"/>
      <x:c r="HF118" s="1299"/>
      <x:c r="HG118" s="1299"/>
      <x:c r="HH118" s="1299"/>
      <x:c r="HI118" s="1299"/>
      <x:c r="HJ118" s="1299"/>
      <x:c r="HK118" s="1299"/>
      <x:c r="HL118" s="1299"/>
      <x:c r="HM118" s="1299"/>
      <x:c r="HN118" s="1299"/>
      <x:c r="HO118" s="1299"/>
      <x:c r="HP118" s="1299"/>
      <x:c r="HQ118" s="1299"/>
      <x:c r="HR118" s="1299"/>
      <x:c r="HS118" s="1299"/>
      <x:c r="HT118" s="1299"/>
      <x:c r="HU118" s="1299"/>
      <x:c r="HV118" s="1299"/>
      <x:c r="HW118" s="1299"/>
      <x:c r="HX118" s="1299"/>
      <x:c r="HY118" s="1299"/>
      <x:c r="HZ118" s="1299"/>
      <x:c r="IA118" s="1299"/>
      <x:c r="IB118" s="1299"/>
      <x:c r="IC118" s="1299"/>
      <x:c r="ID118" s="1299"/>
      <x:c r="IE118" s="1299"/>
      <x:c r="IF118" s="1299"/>
      <x:c r="IG118" s="1299"/>
      <x:c r="IH118" s="1299"/>
      <x:c r="II118" s="1299"/>
      <x:c r="IJ118" s="1299"/>
      <x:c r="IK118" s="1299"/>
      <x:c r="IL118" s="1299"/>
      <x:c r="IM118" s="1299"/>
      <x:c r="IN118" s="1299"/>
      <x:c r="IO118" s="1299"/>
      <x:c r="IP118" s="1299"/>
      <x:c r="IQ118" s="1299"/>
      <x:c r="IR118" s="1299"/>
      <x:c r="IS118" s="1299"/>
      <x:c r="IT118" s="1299"/>
      <x:c r="IU118" s="1299"/>
      <x:c r="IV118" s="1299"/>
    </x:row>
    <x:row r="119">
      <x:c r="A119" s="1304"/>
      <x:c r="B119" s="1304"/>
      <x:c r="C119" s="1304"/>
      <x:c r="D119" s="1304"/>
      <x:c r="E119" s="1304"/>
      <x:c r="F119" s="1304"/>
      <x:c r="G119" s="1304"/>
      <x:c r="H119" s="1304"/>
      <x:c r="I119" s="1304"/>
      <x:c r="J119" s="1299"/>
      <x:c r="K119" s="1299"/>
      <x:c r="L119" s="1299"/>
      <x:c r="M119" s="1299"/>
      <x:c r="N119" s="1299"/>
      <x:c r="O119" s="1299"/>
      <x:c r="P119" s="1299"/>
      <x:c r="Q119" s="1299"/>
      <x:c r="R119" s="1299"/>
      <x:c r="S119" s="1299"/>
      <x:c r="T119" s="1299"/>
      <x:c r="U119" s="1299"/>
      <x:c r="V119" s="1299"/>
      <x:c r="W119" s="1299"/>
      <x:c r="X119" s="1299"/>
      <x:c r="Y119" s="1299"/>
      <x:c r="Z119" s="1299"/>
      <x:c r="AA119" s="1299"/>
      <x:c r="AB119" s="1299"/>
      <x:c r="AC119" s="1299"/>
      <x:c r="AD119" s="1299"/>
      <x:c r="AE119" s="1299"/>
      <x:c r="AF119" s="1299"/>
      <x:c r="AG119" s="1299"/>
      <x:c r="AH119" s="1299"/>
      <x:c r="AI119" s="1299"/>
      <x:c r="AJ119" s="1299"/>
      <x:c r="AK119" s="1299"/>
      <x:c r="AL119" s="1299"/>
      <x:c r="AM119" s="1299"/>
      <x:c r="AN119" s="1299"/>
      <x:c r="AO119" s="1299"/>
      <x:c r="AP119" s="1299"/>
      <x:c r="AQ119" s="1299"/>
      <x:c r="AR119" s="1299"/>
      <x:c r="AS119" s="1299"/>
      <x:c r="AT119" s="1299"/>
      <x:c r="AU119" s="1299"/>
      <x:c r="AV119" s="1299"/>
      <x:c r="AW119" s="1299"/>
      <x:c r="AX119" s="1299"/>
      <x:c r="AY119" s="1299"/>
      <x:c r="AZ119" s="1299"/>
      <x:c r="BA119" s="1299"/>
      <x:c r="BB119" s="1299"/>
      <x:c r="BC119" s="1299"/>
      <x:c r="BD119" s="1299"/>
      <x:c r="BE119" s="1299"/>
      <x:c r="BF119" s="1299"/>
      <x:c r="BG119" s="1299"/>
      <x:c r="BH119" s="1299"/>
      <x:c r="BI119" s="1299"/>
      <x:c r="BJ119" s="1299"/>
      <x:c r="BK119" s="1299"/>
      <x:c r="BL119" s="1299"/>
      <x:c r="BM119" s="1299"/>
      <x:c r="BN119" s="1299"/>
      <x:c r="BO119" s="1299"/>
      <x:c r="BP119" s="1299"/>
      <x:c r="BQ119" s="1299"/>
      <x:c r="BR119" s="1299"/>
      <x:c r="BS119" s="1299"/>
      <x:c r="BT119" s="1299"/>
      <x:c r="BU119" s="1299"/>
      <x:c r="BV119" s="1299"/>
      <x:c r="BW119" s="1299"/>
      <x:c r="BX119" s="1299"/>
      <x:c r="BY119" s="1299"/>
      <x:c r="BZ119" s="1299"/>
      <x:c r="CA119" s="1299"/>
      <x:c r="CB119" s="1299"/>
      <x:c r="CC119" s="1299"/>
      <x:c r="CD119" s="1299"/>
      <x:c r="CE119" s="1299"/>
      <x:c r="CF119" s="1299"/>
      <x:c r="CG119" s="1299"/>
      <x:c r="CH119" s="1299"/>
      <x:c r="CI119" s="1299"/>
      <x:c r="CJ119" s="1299"/>
      <x:c r="CK119" s="1299"/>
      <x:c r="CL119" s="1299"/>
      <x:c r="CM119" s="1299"/>
      <x:c r="CN119" s="1299"/>
      <x:c r="CO119" s="1299"/>
      <x:c r="CP119" s="1299"/>
      <x:c r="CQ119" s="1299"/>
      <x:c r="CR119" s="1299"/>
      <x:c r="CS119" s="1299"/>
      <x:c r="CT119" s="1299"/>
      <x:c r="CU119" s="1299"/>
      <x:c r="CV119" s="1299"/>
      <x:c r="CW119" s="1299"/>
      <x:c r="CX119" s="1299"/>
      <x:c r="CY119" s="1299"/>
      <x:c r="CZ119" s="1299"/>
      <x:c r="DA119" s="1299"/>
      <x:c r="DB119" s="1299"/>
      <x:c r="DC119" s="1299"/>
      <x:c r="DD119" s="1299"/>
      <x:c r="DE119" s="1299"/>
      <x:c r="DF119" s="1299"/>
      <x:c r="DG119" s="1299"/>
      <x:c r="DH119" s="1299"/>
      <x:c r="DI119" s="1299"/>
      <x:c r="DJ119" s="1299"/>
      <x:c r="DK119" s="1299"/>
      <x:c r="DL119" s="1299"/>
      <x:c r="DM119" s="1299"/>
      <x:c r="DN119" s="1299"/>
      <x:c r="DO119" s="1299"/>
      <x:c r="DP119" s="1299"/>
      <x:c r="DQ119" s="1299"/>
      <x:c r="DR119" s="1299"/>
      <x:c r="DS119" s="1299"/>
      <x:c r="DT119" s="1299"/>
      <x:c r="DU119" s="1299"/>
      <x:c r="DV119" s="1299"/>
      <x:c r="DW119" s="1299"/>
      <x:c r="DX119" s="1299"/>
      <x:c r="DY119" s="1299"/>
      <x:c r="DZ119" s="1299"/>
      <x:c r="EA119" s="1299"/>
      <x:c r="EB119" s="1299"/>
      <x:c r="EC119" s="1299"/>
      <x:c r="ED119" s="1299"/>
      <x:c r="EE119" s="1299"/>
      <x:c r="EF119" s="1299"/>
      <x:c r="EG119" s="1299"/>
      <x:c r="EH119" s="1299"/>
      <x:c r="EI119" s="1299"/>
      <x:c r="EJ119" s="1299"/>
      <x:c r="EK119" s="1299"/>
      <x:c r="EL119" s="1299"/>
      <x:c r="EM119" s="1299"/>
      <x:c r="EN119" s="1299"/>
      <x:c r="EO119" s="1299"/>
      <x:c r="EP119" s="1299"/>
      <x:c r="EQ119" s="1299"/>
      <x:c r="ER119" s="1299"/>
      <x:c r="ES119" s="1299"/>
      <x:c r="ET119" s="1299"/>
      <x:c r="EU119" s="1299"/>
      <x:c r="EV119" s="1299"/>
      <x:c r="EW119" s="1299"/>
      <x:c r="EX119" s="1299"/>
      <x:c r="EY119" s="1299"/>
      <x:c r="EZ119" s="1299"/>
      <x:c r="FA119" s="1299"/>
      <x:c r="FB119" s="1299"/>
      <x:c r="FC119" s="1299"/>
      <x:c r="FD119" s="1299"/>
      <x:c r="FE119" s="1299"/>
      <x:c r="FF119" s="1299"/>
      <x:c r="FG119" s="1299"/>
      <x:c r="FH119" s="1299"/>
      <x:c r="FI119" s="1299"/>
      <x:c r="FJ119" s="1299"/>
      <x:c r="FK119" s="1299"/>
      <x:c r="FL119" s="1299"/>
      <x:c r="FM119" s="1299"/>
      <x:c r="FN119" s="1299"/>
      <x:c r="FO119" s="1299"/>
      <x:c r="FP119" s="1299"/>
      <x:c r="FQ119" s="1299"/>
      <x:c r="FR119" s="1299"/>
      <x:c r="FS119" s="1299"/>
      <x:c r="FT119" s="1299"/>
      <x:c r="FU119" s="1299"/>
      <x:c r="FV119" s="1299"/>
      <x:c r="FW119" s="1299"/>
      <x:c r="FX119" s="1299"/>
      <x:c r="FY119" s="1299"/>
      <x:c r="FZ119" s="1299"/>
      <x:c r="GA119" s="1299"/>
      <x:c r="GB119" s="1299"/>
      <x:c r="GC119" s="1299"/>
      <x:c r="GD119" s="1299"/>
      <x:c r="GE119" s="1299"/>
      <x:c r="GF119" s="1299"/>
      <x:c r="GG119" s="1299"/>
      <x:c r="GH119" s="1299"/>
      <x:c r="GI119" s="1299"/>
      <x:c r="GJ119" s="1299"/>
      <x:c r="GK119" s="1299"/>
      <x:c r="GL119" s="1299"/>
      <x:c r="GM119" s="1299"/>
      <x:c r="GN119" s="1299"/>
      <x:c r="GO119" s="1299"/>
      <x:c r="GP119" s="1299"/>
      <x:c r="GQ119" s="1299"/>
      <x:c r="GR119" s="1299"/>
      <x:c r="GS119" s="1299"/>
      <x:c r="GT119" s="1299"/>
      <x:c r="GU119" s="1299"/>
      <x:c r="GV119" s="1299"/>
      <x:c r="GW119" s="1299"/>
      <x:c r="GX119" s="1299"/>
      <x:c r="GY119" s="1299"/>
      <x:c r="GZ119" s="1299"/>
      <x:c r="HA119" s="1299"/>
      <x:c r="HB119" s="1299"/>
      <x:c r="HC119" s="1299"/>
      <x:c r="HD119" s="1299"/>
      <x:c r="HE119" s="1299"/>
      <x:c r="HF119" s="1299"/>
      <x:c r="HG119" s="1299"/>
      <x:c r="HH119" s="1299"/>
      <x:c r="HI119" s="1299"/>
      <x:c r="HJ119" s="1299"/>
      <x:c r="HK119" s="1299"/>
      <x:c r="HL119" s="1299"/>
      <x:c r="HM119" s="1299"/>
      <x:c r="HN119" s="1299"/>
      <x:c r="HO119" s="1299"/>
      <x:c r="HP119" s="1299"/>
      <x:c r="HQ119" s="1299"/>
      <x:c r="HR119" s="1299"/>
      <x:c r="HS119" s="1299"/>
      <x:c r="HT119" s="1299"/>
      <x:c r="HU119" s="1299"/>
      <x:c r="HV119" s="1299"/>
      <x:c r="HW119" s="1299"/>
      <x:c r="HX119" s="1299"/>
      <x:c r="HY119" s="1299"/>
      <x:c r="HZ119" s="1299"/>
      <x:c r="IA119" s="1299"/>
      <x:c r="IB119" s="1299"/>
      <x:c r="IC119" s="1299"/>
      <x:c r="ID119" s="1299"/>
      <x:c r="IE119" s="1299"/>
      <x:c r="IF119" s="1299"/>
      <x:c r="IG119" s="1299"/>
      <x:c r="IH119" s="1299"/>
      <x:c r="II119" s="1299"/>
      <x:c r="IJ119" s="1299"/>
      <x:c r="IK119" s="1299"/>
      <x:c r="IL119" s="1299"/>
      <x:c r="IM119" s="1299"/>
      <x:c r="IN119" s="1299"/>
      <x:c r="IO119" s="1299"/>
      <x:c r="IP119" s="1299"/>
      <x:c r="IQ119" s="1299"/>
      <x:c r="IR119" s="1299"/>
      <x:c r="IS119" s="1299"/>
      <x:c r="IT119" s="1299"/>
      <x:c r="IU119" s="1299"/>
      <x:c r="IV119" s="1299"/>
    </x:row>
    <x:row r="120">
      <x:c r="A120" s="1304"/>
      <x:c r="B120" s="1304"/>
      <x:c r="C120" s="1304"/>
      <x:c r="D120" s="1304"/>
      <x:c r="E120" s="1304"/>
      <x:c r="F120" s="1304"/>
      <x:c r="G120" s="1304"/>
      <x:c r="H120" s="1304"/>
      <x:c r="I120" s="1304"/>
      <x:c r="J120" s="1299"/>
      <x:c r="K120" s="1299"/>
      <x:c r="L120" s="1299"/>
      <x:c r="M120" s="1299"/>
      <x:c r="N120" s="1299"/>
      <x:c r="O120" s="1299"/>
      <x:c r="P120" s="1299"/>
      <x:c r="Q120" s="1299"/>
      <x:c r="R120" s="1299"/>
      <x:c r="S120" s="1299"/>
      <x:c r="T120" s="1299"/>
      <x:c r="U120" s="1299"/>
      <x:c r="V120" s="1299"/>
      <x:c r="W120" s="1299"/>
      <x:c r="X120" s="1299"/>
      <x:c r="Y120" s="1299"/>
      <x:c r="Z120" s="1299"/>
      <x:c r="AA120" s="1299"/>
      <x:c r="AB120" s="1299"/>
      <x:c r="AC120" s="1299"/>
      <x:c r="AD120" s="1299"/>
      <x:c r="AE120" s="1299"/>
      <x:c r="AF120" s="1299"/>
      <x:c r="AG120" s="1299"/>
      <x:c r="AH120" s="1299"/>
      <x:c r="AI120" s="1299"/>
      <x:c r="AJ120" s="1299"/>
      <x:c r="AK120" s="1299"/>
      <x:c r="AL120" s="1299"/>
      <x:c r="AM120" s="1299"/>
      <x:c r="AN120" s="1299"/>
      <x:c r="AO120" s="1299"/>
      <x:c r="AP120" s="1299"/>
      <x:c r="AQ120" s="1299"/>
      <x:c r="AR120" s="1299"/>
      <x:c r="AS120" s="1299"/>
      <x:c r="AT120" s="1299"/>
      <x:c r="AU120" s="1299"/>
      <x:c r="AV120" s="1299"/>
      <x:c r="AW120" s="1299"/>
      <x:c r="AX120" s="1299"/>
      <x:c r="AY120" s="1299"/>
      <x:c r="AZ120" s="1299"/>
      <x:c r="BA120" s="1299"/>
      <x:c r="BB120" s="1299"/>
      <x:c r="BC120" s="1299"/>
      <x:c r="BD120" s="1299"/>
      <x:c r="BE120" s="1299"/>
      <x:c r="BF120" s="1299"/>
      <x:c r="BG120" s="1299"/>
      <x:c r="BH120" s="1299"/>
      <x:c r="BI120" s="1299"/>
      <x:c r="BJ120" s="1299"/>
      <x:c r="BK120" s="1299"/>
      <x:c r="BL120" s="1299"/>
      <x:c r="BM120" s="1299"/>
      <x:c r="BN120" s="1299"/>
      <x:c r="BO120" s="1299"/>
      <x:c r="BP120" s="1299"/>
      <x:c r="BQ120" s="1299"/>
      <x:c r="BR120" s="1299"/>
      <x:c r="BS120" s="1299"/>
      <x:c r="BT120" s="1299"/>
      <x:c r="BU120" s="1299"/>
      <x:c r="BV120" s="1299"/>
      <x:c r="BW120" s="1299"/>
      <x:c r="BX120" s="1299"/>
      <x:c r="BY120" s="1299"/>
      <x:c r="BZ120" s="1299"/>
      <x:c r="CA120" s="1299"/>
      <x:c r="CB120" s="1299"/>
      <x:c r="CC120" s="1299"/>
      <x:c r="CD120" s="1299"/>
      <x:c r="CE120" s="1299"/>
      <x:c r="CF120" s="1299"/>
      <x:c r="CG120" s="1299"/>
      <x:c r="CH120" s="1299"/>
      <x:c r="CI120" s="1299"/>
      <x:c r="CJ120" s="1299"/>
      <x:c r="CK120" s="1299"/>
      <x:c r="CL120" s="1299"/>
      <x:c r="CM120" s="1299"/>
      <x:c r="CN120" s="1299"/>
      <x:c r="CO120" s="1299"/>
      <x:c r="CP120" s="1299"/>
      <x:c r="CQ120" s="1299"/>
      <x:c r="CR120" s="1299"/>
      <x:c r="CS120" s="1299"/>
      <x:c r="CT120" s="1299"/>
      <x:c r="CU120" s="1299"/>
      <x:c r="CV120" s="1299"/>
      <x:c r="CW120" s="1299"/>
      <x:c r="CX120" s="1299"/>
      <x:c r="CY120" s="1299"/>
      <x:c r="CZ120" s="1299"/>
      <x:c r="DA120" s="1299"/>
      <x:c r="DB120" s="1299"/>
      <x:c r="DC120" s="1299"/>
      <x:c r="DD120" s="1299"/>
      <x:c r="DE120" s="1299"/>
      <x:c r="DF120" s="1299"/>
      <x:c r="DG120" s="1299"/>
      <x:c r="DH120" s="1299"/>
      <x:c r="DI120" s="1299"/>
      <x:c r="DJ120" s="1299"/>
      <x:c r="DK120" s="1299"/>
      <x:c r="DL120" s="1299"/>
      <x:c r="DM120" s="1299"/>
      <x:c r="DN120" s="1299"/>
      <x:c r="DO120" s="1299"/>
      <x:c r="DP120" s="1299"/>
      <x:c r="DQ120" s="1299"/>
      <x:c r="DR120" s="1299"/>
      <x:c r="DS120" s="1299"/>
      <x:c r="DT120" s="1299"/>
      <x:c r="DU120" s="1299"/>
      <x:c r="DV120" s="1299"/>
      <x:c r="DW120" s="1299"/>
      <x:c r="DX120" s="1299"/>
      <x:c r="DY120" s="1299"/>
      <x:c r="DZ120" s="1299"/>
      <x:c r="EA120" s="1299"/>
      <x:c r="EB120" s="1299"/>
      <x:c r="EC120" s="1299"/>
      <x:c r="ED120" s="1299"/>
      <x:c r="EE120" s="1299"/>
      <x:c r="EF120" s="1299"/>
      <x:c r="EG120" s="1299"/>
      <x:c r="EH120" s="1299"/>
      <x:c r="EI120" s="1299"/>
      <x:c r="EJ120" s="1299"/>
      <x:c r="EK120" s="1299"/>
      <x:c r="EL120" s="1299"/>
      <x:c r="EM120" s="1299"/>
      <x:c r="EN120" s="1299"/>
      <x:c r="EO120" s="1299"/>
      <x:c r="EP120" s="1299"/>
      <x:c r="EQ120" s="1299"/>
      <x:c r="ER120" s="1299"/>
      <x:c r="ES120" s="1299"/>
      <x:c r="ET120" s="1299"/>
      <x:c r="EU120" s="1299"/>
      <x:c r="EV120" s="1299"/>
      <x:c r="EW120" s="1299"/>
      <x:c r="EX120" s="1299"/>
      <x:c r="EY120" s="1299"/>
      <x:c r="EZ120" s="1299"/>
      <x:c r="FA120" s="1299"/>
      <x:c r="FB120" s="1299"/>
      <x:c r="FC120" s="1299"/>
      <x:c r="FD120" s="1299"/>
      <x:c r="FE120" s="1299"/>
      <x:c r="FF120" s="1299"/>
      <x:c r="FG120" s="1299"/>
      <x:c r="FH120" s="1299"/>
      <x:c r="FI120" s="1299"/>
      <x:c r="FJ120" s="1299"/>
      <x:c r="FK120" s="1299"/>
      <x:c r="FL120" s="1299"/>
      <x:c r="FM120" s="1299"/>
      <x:c r="FN120" s="1299"/>
      <x:c r="FO120" s="1299"/>
      <x:c r="FP120" s="1299"/>
      <x:c r="FQ120" s="1299"/>
      <x:c r="FR120" s="1299"/>
      <x:c r="FS120" s="1299"/>
      <x:c r="FT120" s="1299"/>
      <x:c r="FU120" s="1299"/>
      <x:c r="FV120" s="1299"/>
      <x:c r="FW120" s="1299"/>
      <x:c r="FX120" s="1299"/>
      <x:c r="FY120" s="1299"/>
      <x:c r="FZ120" s="1299"/>
      <x:c r="GA120" s="1299"/>
      <x:c r="GB120" s="1299"/>
      <x:c r="GC120" s="1299"/>
      <x:c r="GD120" s="1299"/>
      <x:c r="GE120" s="1299"/>
      <x:c r="GF120" s="1299"/>
      <x:c r="GG120" s="1299"/>
      <x:c r="GH120" s="1299"/>
      <x:c r="GI120" s="1299"/>
      <x:c r="GJ120" s="1299"/>
      <x:c r="GK120" s="1299"/>
      <x:c r="GL120" s="1299"/>
      <x:c r="GM120" s="1299"/>
      <x:c r="GN120" s="1299"/>
      <x:c r="GO120" s="1299"/>
      <x:c r="GP120" s="1299"/>
      <x:c r="GQ120" s="1299"/>
      <x:c r="GR120" s="1299"/>
      <x:c r="GS120" s="1299"/>
      <x:c r="GT120" s="1299"/>
      <x:c r="GU120" s="1299"/>
      <x:c r="GV120" s="1299"/>
      <x:c r="GW120" s="1299"/>
      <x:c r="GX120" s="1299"/>
      <x:c r="GY120" s="1299"/>
      <x:c r="GZ120" s="1299"/>
      <x:c r="HA120" s="1299"/>
      <x:c r="HB120" s="1299"/>
      <x:c r="HC120" s="1299"/>
      <x:c r="HD120" s="1299"/>
      <x:c r="HE120" s="1299"/>
      <x:c r="HF120" s="1299"/>
      <x:c r="HG120" s="1299"/>
      <x:c r="HH120" s="1299"/>
      <x:c r="HI120" s="1299"/>
      <x:c r="HJ120" s="1299"/>
      <x:c r="HK120" s="1299"/>
      <x:c r="HL120" s="1299"/>
      <x:c r="HM120" s="1299"/>
      <x:c r="HN120" s="1299"/>
      <x:c r="HO120" s="1299"/>
      <x:c r="HP120" s="1299"/>
      <x:c r="HQ120" s="1299"/>
      <x:c r="HR120" s="1299"/>
      <x:c r="HS120" s="1299"/>
      <x:c r="HT120" s="1299"/>
      <x:c r="HU120" s="1299"/>
      <x:c r="HV120" s="1299"/>
      <x:c r="HW120" s="1299"/>
      <x:c r="HX120" s="1299"/>
      <x:c r="HY120" s="1299"/>
      <x:c r="HZ120" s="1299"/>
      <x:c r="IA120" s="1299"/>
      <x:c r="IB120" s="1299"/>
      <x:c r="IC120" s="1299"/>
      <x:c r="ID120" s="1299"/>
      <x:c r="IE120" s="1299"/>
      <x:c r="IF120" s="1299"/>
      <x:c r="IG120" s="1299"/>
      <x:c r="IH120" s="1299"/>
      <x:c r="II120" s="1299"/>
      <x:c r="IJ120" s="1299"/>
      <x:c r="IK120" s="1299"/>
      <x:c r="IL120" s="1299"/>
      <x:c r="IM120" s="1299"/>
      <x:c r="IN120" s="1299"/>
      <x:c r="IO120" s="1299"/>
      <x:c r="IP120" s="1299"/>
      <x:c r="IQ120" s="1299"/>
      <x:c r="IR120" s="1299"/>
      <x:c r="IS120" s="1299"/>
      <x:c r="IT120" s="1299"/>
      <x:c r="IU120" s="1299"/>
      <x:c r="IV120" s="1299"/>
    </x:row>
    <x:row r="121">
      <x:c r="A121" s="1304"/>
      <x:c r="B121" s="1304"/>
      <x:c r="C121" s="1304"/>
      <x:c r="D121" s="1304"/>
      <x:c r="E121" s="1304"/>
      <x:c r="F121" s="1304"/>
      <x:c r="G121" s="1304"/>
      <x:c r="H121" s="1304"/>
      <x:c r="I121" s="1304"/>
      <x:c r="J121" s="1299"/>
      <x:c r="K121" s="1299"/>
      <x:c r="L121" s="1299"/>
      <x:c r="M121" s="1299"/>
      <x:c r="N121" s="1299"/>
      <x:c r="O121" s="1299"/>
      <x:c r="P121" s="1299"/>
      <x:c r="Q121" s="1299"/>
      <x:c r="R121" s="1299"/>
      <x:c r="S121" s="1299"/>
      <x:c r="T121" s="1299"/>
      <x:c r="U121" s="1299"/>
      <x:c r="V121" s="1299"/>
      <x:c r="W121" s="1299"/>
      <x:c r="X121" s="1299"/>
      <x:c r="Y121" s="1299"/>
      <x:c r="Z121" s="1299"/>
      <x:c r="AA121" s="1299"/>
      <x:c r="AB121" s="1299"/>
      <x:c r="AC121" s="1299"/>
      <x:c r="AD121" s="1299"/>
      <x:c r="AE121" s="1299"/>
      <x:c r="AF121" s="1299"/>
      <x:c r="AG121" s="1299"/>
      <x:c r="AH121" s="1299"/>
      <x:c r="AI121" s="1299"/>
      <x:c r="AJ121" s="1299"/>
      <x:c r="AK121" s="1299"/>
      <x:c r="AL121" s="1299"/>
      <x:c r="AM121" s="1299"/>
      <x:c r="AN121" s="1299"/>
      <x:c r="AO121" s="1299"/>
      <x:c r="AP121" s="1299"/>
      <x:c r="AQ121" s="1299"/>
      <x:c r="AR121" s="1299"/>
      <x:c r="AS121" s="1299"/>
      <x:c r="AT121" s="1299"/>
      <x:c r="AU121" s="1299"/>
      <x:c r="AV121" s="1299"/>
      <x:c r="AW121" s="1299"/>
      <x:c r="AX121" s="1299"/>
      <x:c r="AY121" s="1299"/>
      <x:c r="AZ121" s="1299"/>
      <x:c r="BA121" s="1299"/>
      <x:c r="BB121" s="1299"/>
      <x:c r="BC121" s="1299"/>
      <x:c r="BD121" s="1299"/>
      <x:c r="BE121" s="1299"/>
      <x:c r="BF121" s="1299"/>
      <x:c r="BG121" s="1299"/>
      <x:c r="BH121" s="1299"/>
      <x:c r="BI121" s="1299"/>
      <x:c r="BJ121" s="1299"/>
      <x:c r="BK121" s="1299"/>
      <x:c r="BL121" s="1299"/>
      <x:c r="BM121" s="1299"/>
      <x:c r="BN121" s="1299"/>
      <x:c r="BO121" s="1299"/>
      <x:c r="BP121" s="1299"/>
      <x:c r="BQ121" s="1299"/>
      <x:c r="BR121" s="1299"/>
      <x:c r="BS121" s="1299"/>
      <x:c r="BT121" s="1299"/>
      <x:c r="BU121" s="1299"/>
      <x:c r="BV121" s="1299"/>
      <x:c r="BW121" s="1299"/>
      <x:c r="BX121" s="1299"/>
      <x:c r="BY121" s="1299"/>
      <x:c r="BZ121" s="1299"/>
      <x:c r="CA121" s="1299"/>
      <x:c r="CB121" s="1299"/>
      <x:c r="CC121" s="1299"/>
      <x:c r="CD121" s="1299"/>
      <x:c r="CE121" s="1299"/>
      <x:c r="CF121" s="1299"/>
      <x:c r="CG121" s="1299"/>
      <x:c r="CH121" s="1299"/>
      <x:c r="CI121" s="1299"/>
      <x:c r="CJ121" s="1299"/>
      <x:c r="CK121" s="1299"/>
      <x:c r="CL121" s="1299"/>
      <x:c r="CM121" s="1299"/>
      <x:c r="CN121" s="1299"/>
      <x:c r="CO121" s="1299"/>
      <x:c r="CP121" s="1299"/>
      <x:c r="CQ121" s="1299"/>
      <x:c r="CR121" s="1299"/>
      <x:c r="CS121" s="1299"/>
      <x:c r="CT121" s="1299"/>
      <x:c r="CU121" s="1299"/>
      <x:c r="CV121" s="1299"/>
      <x:c r="CW121" s="1299"/>
      <x:c r="CX121" s="1299"/>
      <x:c r="CY121" s="1299"/>
      <x:c r="CZ121" s="1299"/>
      <x:c r="DA121" s="1299"/>
      <x:c r="DB121" s="1299"/>
      <x:c r="DC121" s="1299"/>
      <x:c r="DD121" s="1299"/>
      <x:c r="DE121" s="1299"/>
      <x:c r="DF121" s="1299"/>
      <x:c r="DG121" s="1299"/>
      <x:c r="DH121" s="1299"/>
      <x:c r="DI121" s="1299"/>
      <x:c r="DJ121" s="1299"/>
      <x:c r="DK121" s="1299"/>
      <x:c r="DL121" s="1299"/>
      <x:c r="DM121" s="1299"/>
      <x:c r="DN121" s="1299"/>
      <x:c r="DO121" s="1299"/>
      <x:c r="DP121" s="1299"/>
      <x:c r="DQ121" s="1299"/>
      <x:c r="DR121" s="1299"/>
      <x:c r="DS121" s="1299"/>
      <x:c r="DT121" s="1299"/>
      <x:c r="DU121" s="1299"/>
      <x:c r="DV121" s="1299"/>
      <x:c r="DW121" s="1299"/>
      <x:c r="DX121" s="1299"/>
      <x:c r="DY121" s="1299"/>
      <x:c r="DZ121" s="1299"/>
      <x:c r="EA121" s="1299"/>
      <x:c r="EB121" s="1299"/>
      <x:c r="EC121" s="1299"/>
      <x:c r="ED121" s="1299"/>
      <x:c r="EE121" s="1299"/>
      <x:c r="EF121" s="1299"/>
      <x:c r="EG121" s="1299"/>
      <x:c r="EH121" s="1299"/>
      <x:c r="EI121" s="1299"/>
      <x:c r="EJ121" s="1299"/>
      <x:c r="EK121" s="1299"/>
      <x:c r="EL121" s="1299"/>
      <x:c r="EM121" s="1299"/>
      <x:c r="EN121" s="1299"/>
      <x:c r="EO121" s="1299"/>
      <x:c r="EP121" s="1299"/>
      <x:c r="EQ121" s="1299"/>
      <x:c r="ER121" s="1299"/>
      <x:c r="ES121" s="1299"/>
      <x:c r="ET121" s="1299"/>
      <x:c r="EU121" s="1299"/>
      <x:c r="EV121" s="1299"/>
      <x:c r="EW121" s="1299"/>
      <x:c r="EX121" s="1299"/>
      <x:c r="EY121" s="1299"/>
      <x:c r="EZ121" s="1299"/>
      <x:c r="FA121" s="1299"/>
      <x:c r="FB121" s="1299"/>
      <x:c r="FC121" s="1299"/>
      <x:c r="FD121" s="1299"/>
      <x:c r="FE121" s="1299"/>
      <x:c r="FF121" s="1299"/>
      <x:c r="FG121" s="1299"/>
      <x:c r="FH121" s="1299"/>
      <x:c r="FI121" s="1299"/>
      <x:c r="FJ121" s="1299"/>
      <x:c r="FK121" s="1299"/>
      <x:c r="FL121" s="1299"/>
      <x:c r="FM121" s="1299"/>
      <x:c r="FN121" s="1299"/>
      <x:c r="FO121" s="1299"/>
      <x:c r="FP121" s="1299"/>
      <x:c r="FQ121" s="1299"/>
      <x:c r="FR121" s="1299"/>
      <x:c r="FS121" s="1299"/>
      <x:c r="FT121" s="1299"/>
      <x:c r="FU121" s="1299"/>
      <x:c r="FV121" s="1299"/>
      <x:c r="FW121" s="1299"/>
      <x:c r="FX121" s="1299"/>
      <x:c r="FY121" s="1299"/>
      <x:c r="FZ121" s="1299"/>
      <x:c r="GA121" s="1299"/>
      <x:c r="GB121" s="1299"/>
      <x:c r="GC121" s="1299"/>
      <x:c r="GD121" s="1299"/>
      <x:c r="GE121" s="1299"/>
      <x:c r="GF121" s="1299"/>
      <x:c r="GG121" s="1299"/>
      <x:c r="GH121" s="1299"/>
      <x:c r="GI121" s="1299"/>
      <x:c r="GJ121" s="1299"/>
      <x:c r="GK121" s="1299"/>
      <x:c r="GL121" s="1299"/>
      <x:c r="GM121" s="1299"/>
      <x:c r="GN121" s="1299"/>
      <x:c r="GO121" s="1299"/>
      <x:c r="GP121" s="1299"/>
      <x:c r="GQ121" s="1299"/>
      <x:c r="GR121" s="1299"/>
      <x:c r="GS121" s="1299"/>
      <x:c r="GT121" s="1299"/>
      <x:c r="GU121" s="1299"/>
      <x:c r="GV121" s="1299"/>
      <x:c r="GW121" s="1299"/>
      <x:c r="GX121" s="1299"/>
      <x:c r="GY121" s="1299"/>
      <x:c r="GZ121" s="1299"/>
      <x:c r="HA121" s="1299"/>
      <x:c r="HB121" s="1299"/>
      <x:c r="HC121" s="1299"/>
      <x:c r="HD121" s="1299"/>
      <x:c r="HE121" s="1299"/>
      <x:c r="HF121" s="1299"/>
      <x:c r="HG121" s="1299"/>
      <x:c r="HH121" s="1299"/>
      <x:c r="HI121" s="1299"/>
      <x:c r="HJ121" s="1299"/>
      <x:c r="HK121" s="1299"/>
      <x:c r="HL121" s="1299"/>
      <x:c r="HM121" s="1299"/>
      <x:c r="HN121" s="1299"/>
      <x:c r="HO121" s="1299"/>
      <x:c r="HP121" s="1299"/>
      <x:c r="HQ121" s="1299"/>
      <x:c r="HR121" s="1299"/>
      <x:c r="HS121" s="1299"/>
      <x:c r="HT121" s="1299"/>
      <x:c r="HU121" s="1299"/>
      <x:c r="HV121" s="1299"/>
      <x:c r="HW121" s="1299"/>
      <x:c r="HX121" s="1299"/>
      <x:c r="HY121" s="1299"/>
      <x:c r="HZ121" s="1299"/>
      <x:c r="IA121" s="1299"/>
      <x:c r="IB121" s="1299"/>
      <x:c r="IC121" s="1299"/>
      <x:c r="ID121" s="1299"/>
      <x:c r="IE121" s="1299"/>
      <x:c r="IF121" s="1299"/>
      <x:c r="IG121" s="1299"/>
      <x:c r="IH121" s="1299"/>
      <x:c r="II121" s="1299"/>
      <x:c r="IJ121" s="1299"/>
      <x:c r="IK121" s="1299"/>
      <x:c r="IL121" s="1299"/>
      <x:c r="IM121" s="1299"/>
      <x:c r="IN121" s="1299"/>
      <x:c r="IO121" s="1299"/>
      <x:c r="IP121" s="1299"/>
      <x:c r="IQ121" s="1299"/>
      <x:c r="IR121" s="1299"/>
      <x:c r="IS121" s="1299"/>
      <x:c r="IT121" s="1299"/>
      <x:c r="IU121" s="1299"/>
      <x:c r="IV121" s="1299"/>
    </x:row>
    <x:row r="122">
      <x:c r="A122" s="1304"/>
      <x:c r="B122" s="1304"/>
      <x:c r="C122" s="1304"/>
      <x:c r="D122" s="1304"/>
      <x:c r="E122" s="1304"/>
      <x:c r="F122" s="1304"/>
      <x:c r="G122" s="1304"/>
      <x:c r="H122" s="1304"/>
      <x:c r="I122" s="1304"/>
      <x:c r="J122" s="1299"/>
      <x:c r="K122" s="1299"/>
      <x:c r="L122" s="1299"/>
      <x:c r="M122" s="1299"/>
      <x:c r="N122" s="1299"/>
      <x:c r="O122" s="1299"/>
      <x:c r="P122" s="1299"/>
      <x:c r="Q122" s="1299"/>
      <x:c r="R122" s="1299"/>
      <x:c r="S122" s="1299"/>
      <x:c r="T122" s="1299"/>
      <x:c r="U122" s="1299"/>
      <x:c r="V122" s="1299"/>
      <x:c r="W122" s="1299"/>
      <x:c r="X122" s="1299"/>
      <x:c r="Y122" s="1299"/>
      <x:c r="Z122" s="1299"/>
      <x:c r="AA122" s="1299"/>
      <x:c r="AB122" s="1299"/>
      <x:c r="AC122" s="1299"/>
      <x:c r="AD122" s="1299"/>
      <x:c r="AE122" s="1299"/>
      <x:c r="AF122" s="1299"/>
      <x:c r="AG122" s="1299"/>
      <x:c r="AH122" s="1299"/>
      <x:c r="AI122" s="1299"/>
      <x:c r="AJ122" s="1299"/>
      <x:c r="AK122" s="1299"/>
      <x:c r="AL122" s="1299"/>
      <x:c r="AM122" s="1299"/>
      <x:c r="AN122" s="1299"/>
      <x:c r="AO122" s="1299"/>
      <x:c r="AP122" s="1299"/>
      <x:c r="AQ122" s="1299"/>
      <x:c r="AR122" s="1299"/>
      <x:c r="AS122" s="1299"/>
      <x:c r="AT122" s="1299"/>
      <x:c r="AU122" s="1299"/>
      <x:c r="AV122" s="1299"/>
      <x:c r="AW122" s="1299"/>
      <x:c r="AX122" s="1299"/>
      <x:c r="AY122" s="1299"/>
      <x:c r="AZ122" s="1299"/>
      <x:c r="BA122" s="1299"/>
      <x:c r="BB122" s="1299"/>
      <x:c r="BC122" s="1299"/>
      <x:c r="BD122" s="1299"/>
      <x:c r="BE122" s="1299"/>
      <x:c r="BF122" s="1299"/>
      <x:c r="BG122" s="1299"/>
      <x:c r="BH122" s="1299"/>
      <x:c r="BI122" s="1299"/>
      <x:c r="BJ122" s="1299"/>
      <x:c r="BK122" s="1299"/>
      <x:c r="BL122" s="1299"/>
      <x:c r="BM122" s="1299"/>
      <x:c r="BN122" s="1299"/>
      <x:c r="BO122" s="1299"/>
      <x:c r="BP122" s="1299"/>
      <x:c r="BQ122" s="1299"/>
      <x:c r="BR122" s="1299"/>
      <x:c r="BS122" s="1299"/>
      <x:c r="BT122" s="1299"/>
      <x:c r="BU122" s="1299"/>
      <x:c r="BV122" s="1299"/>
      <x:c r="BW122" s="1299"/>
      <x:c r="BX122" s="1299"/>
      <x:c r="BY122" s="1299"/>
      <x:c r="BZ122" s="1299"/>
      <x:c r="CA122" s="1299"/>
      <x:c r="CB122" s="1299"/>
      <x:c r="CC122" s="1299"/>
      <x:c r="CD122" s="1299"/>
      <x:c r="CE122" s="1299"/>
      <x:c r="CF122" s="1299"/>
      <x:c r="CG122" s="1299"/>
      <x:c r="CH122" s="1299"/>
      <x:c r="CI122" s="1299"/>
      <x:c r="CJ122" s="1299"/>
      <x:c r="CK122" s="1299"/>
      <x:c r="CL122" s="1299"/>
      <x:c r="CM122" s="1299"/>
      <x:c r="CN122" s="1299"/>
      <x:c r="CO122" s="1299"/>
      <x:c r="CP122" s="1299"/>
      <x:c r="CQ122" s="1299"/>
      <x:c r="CR122" s="1299"/>
      <x:c r="CS122" s="1299"/>
      <x:c r="CT122" s="1299"/>
      <x:c r="CU122" s="1299"/>
      <x:c r="CV122" s="1299"/>
      <x:c r="CW122" s="1299"/>
      <x:c r="CX122" s="1299"/>
      <x:c r="CY122" s="1299"/>
      <x:c r="CZ122" s="1299"/>
      <x:c r="DA122" s="1299"/>
      <x:c r="DB122" s="1299"/>
      <x:c r="DC122" s="1299"/>
      <x:c r="DD122" s="1299"/>
      <x:c r="DE122" s="1299"/>
      <x:c r="DF122" s="1299"/>
      <x:c r="DG122" s="1299"/>
      <x:c r="DH122" s="1299"/>
      <x:c r="DI122" s="1299"/>
      <x:c r="DJ122" s="1299"/>
      <x:c r="DK122" s="1299"/>
      <x:c r="DL122" s="1299"/>
      <x:c r="DM122" s="1299"/>
      <x:c r="DN122" s="1299"/>
      <x:c r="DO122" s="1299"/>
      <x:c r="DP122" s="1299"/>
      <x:c r="DQ122" s="1299"/>
      <x:c r="DR122" s="1299"/>
      <x:c r="DS122" s="1299"/>
      <x:c r="DT122" s="1299"/>
      <x:c r="DU122" s="1299"/>
      <x:c r="DV122" s="1299"/>
      <x:c r="DW122" s="1299"/>
      <x:c r="DX122" s="1299"/>
      <x:c r="DY122" s="1299"/>
      <x:c r="DZ122" s="1299"/>
      <x:c r="EA122" s="1299"/>
      <x:c r="EB122" s="1299"/>
      <x:c r="EC122" s="1299"/>
      <x:c r="ED122" s="1299"/>
      <x:c r="EE122" s="1299"/>
      <x:c r="EF122" s="1299"/>
      <x:c r="EG122" s="1299"/>
      <x:c r="EH122" s="1299"/>
      <x:c r="EI122" s="1299"/>
      <x:c r="EJ122" s="1299"/>
      <x:c r="EK122" s="1299"/>
      <x:c r="EL122" s="1299"/>
      <x:c r="EM122" s="1299"/>
      <x:c r="EN122" s="1299"/>
      <x:c r="EO122" s="1299"/>
      <x:c r="EP122" s="1299"/>
      <x:c r="EQ122" s="1299"/>
      <x:c r="ER122" s="1299"/>
      <x:c r="ES122" s="1299"/>
      <x:c r="ET122" s="1299"/>
      <x:c r="EU122" s="1299"/>
      <x:c r="EV122" s="1299"/>
      <x:c r="EW122" s="1299"/>
      <x:c r="EX122" s="1299"/>
      <x:c r="EY122" s="1299"/>
      <x:c r="EZ122" s="1299"/>
      <x:c r="FA122" s="1299"/>
      <x:c r="FB122" s="1299"/>
      <x:c r="FC122" s="1299"/>
      <x:c r="FD122" s="1299"/>
      <x:c r="FE122" s="1299"/>
      <x:c r="FF122" s="1299"/>
      <x:c r="FG122" s="1299"/>
      <x:c r="FH122" s="1299"/>
      <x:c r="FI122" s="1299"/>
      <x:c r="FJ122" s="1299"/>
      <x:c r="FK122" s="1299"/>
      <x:c r="FL122" s="1299"/>
      <x:c r="FM122" s="1299"/>
      <x:c r="FN122" s="1299"/>
      <x:c r="FO122" s="1299"/>
      <x:c r="FP122" s="1299"/>
      <x:c r="FQ122" s="1299"/>
      <x:c r="FR122" s="1299"/>
      <x:c r="FS122" s="1299"/>
      <x:c r="FT122" s="1299"/>
      <x:c r="FU122" s="1299"/>
      <x:c r="FV122" s="1299"/>
      <x:c r="FW122" s="1299"/>
      <x:c r="FX122" s="1299"/>
      <x:c r="FY122" s="1299"/>
      <x:c r="FZ122" s="1299"/>
      <x:c r="GA122" s="1299"/>
      <x:c r="GB122" s="1299"/>
      <x:c r="GC122" s="1299"/>
      <x:c r="GD122" s="1299"/>
      <x:c r="GE122" s="1299"/>
      <x:c r="GF122" s="1299"/>
      <x:c r="GG122" s="1299"/>
      <x:c r="GH122" s="1299"/>
      <x:c r="GI122" s="1299"/>
      <x:c r="GJ122" s="1299"/>
      <x:c r="GK122" s="1299"/>
      <x:c r="GL122" s="1299"/>
      <x:c r="GM122" s="1299"/>
      <x:c r="GN122" s="1299"/>
      <x:c r="GO122" s="1299"/>
      <x:c r="GP122" s="1299"/>
      <x:c r="GQ122" s="1299"/>
      <x:c r="GR122" s="1299"/>
      <x:c r="GS122" s="1299"/>
      <x:c r="GT122" s="1299"/>
      <x:c r="GU122" s="1299"/>
      <x:c r="GV122" s="1299"/>
      <x:c r="GW122" s="1299"/>
      <x:c r="GX122" s="1299"/>
      <x:c r="GY122" s="1299"/>
      <x:c r="GZ122" s="1299"/>
      <x:c r="HA122" s="1299"/>
      <x:c r="HB122" s="1299"/>
      <x:c r="HC122" s="1299"/>
      <x:c r="HD122" s="1299"/>
      <x:c r="HE122" s="1299"/>
      <x:c r="HF122" s="1299"/>
      <x:c r="HG122" s="1299"/>
      <x:c r="HH122" s="1299"/>
      <x:c r="HI122" s="1299"/>
      <x:c r="HJ122" s="1299"/>
      <x:c r="HK122" s="1299"/>
      <x:c r="HL122" s="1299"/>
      <x:c r="HM122" s="1299"/>
      <x:c r="HN122" s="1299"/>
      <x:c r="HO122" s="1299"/>
      <x:c r="HP122" s="1299"/>
      <x:c r="HQ122" s="1299"/>
      <x:c r="HR122" s="1299"/>
      <x:c r="HS122" s="1299"/>
      <x:c r="HT122" s="1299"/>
      <x:c r="HU122" s="1299"/>
      <x:c r="HV122" s="1299"/>
      <x:c r="HW122" s="1299"/>
      <x:c r="HX122" s="1299"/>
      <x:c r="HY122" s="1299"/>
      <x:c r="HZ122" s="1299"/>
      <x:c r="IA122" s="1299"/>
      <x:c r="IB122" s="1299"/>
      <x:c r="IC122" s="1299"/>
      <x:c r="ID122" s="1299"/>
      <x:c r="IE122" s="1299"/>
      <x:c r="IF122" s="1299"/>
      <x:c r="IG122" s="1299"/>
      <x:c r="IH122" s="1299"/>
      <x:c r="II122" s="1299"/>
      <x:c r="IJ122" s="1299"/>
      <x:c r="IK122" s="1299"/>
      <x:c r="IL122" s="1299"/>
      <x:c r="IM122" s="1299"/>
      <x:c r="IN122" s="1299"/>
      <x:c r="IO122" s="1299"/>
      <x:c r="IP122" s="1299"/>
      <x:c r="IQ122" s="1299"/>
      <x:c r="IR122" s="1299"/>
      <x:c r="IS122" s="1299"/>
      <x:c r="IT122" s="1299"/>
      <x:c r="IU122" s="1299"/>
      <x:c r="IV122" s="1299"/>
    </x:row>
    <x:row r="123">
      <x:c r="A123" s="1304"/>
      <x:c r="B123" s="1304"/>
      <x:c r="C123" s="1304"/>
      <x:c r="D123" s="1304"/>
      <x:c r="E123" s="1304"/>
      <x:c r="F123" s="1304"/>
      <x:c r="G123" s="1304"/>
      <x:c r="H123" s="1304"/>
      <x:c r="I123" s="1304"/>
      <x:c r="J123" s="1299"/>
      <x:c r="K123" s="1299"/>
      <x:c r="L123" s="1299"/>
      <x:c r="M123" s="1299"/>
      <x:c r="N123" s="1299"/>
      <x:c r="O123" s="1299"/>
      <x:c r="P123" s="1299"/>
      <x:c r="Q123" s="1299"/>
      <x:c r="R123" s="1299"/>
      <x:c r="S123" s="1299"/>
      <x:c r="T123" s="1299"/>
      <x:c r="U123" s="1299"/>
      <x:c r="V123" s="1299"/>
      <x:c r="W123" s="1299"/>
      <x:c r="X123" s="1299"/>
      <x:c r="Y123" s="1299"/>
      <x:c r="Z123" s="1299"/>
      <x:c r="AA123" s="1299"/>
      <x:c r="AB123" s="1299"/>
      <x:c r="AC123" s="1299"/>
      <x:c r="AD123" s="1299"/>
      <x:c r="AE123" s="1299"/>
      <x:c r="AF123" s="1299"/>
      <x:c r="AG123" s="1299"/>
      <x:c r="AH123" s="1299"/>
      <x:c r="AI123" s="1299"/>
      <x:c r="AJ123" s="1299"/>
      <x:c r="AK123" s="1299"/>
      <x:c r="AL123" s="1299"/>
      <x:c r="AM123" s="1299"/>
      <x:c r="AN123" s="1299"/>
      <x:c r="AO123" s="1299"/>
      <x:c r="AP123" s="1299"/>
      <x:c r="AQ123" s="1299"/>
      <x:c r="AR123" s="1299"/>
      <x:c r="AS123" s="1299"/>
      <x:c r="AT123" s="1299"/>
      <x:c r="AU123" s="1299"/>
      <x:c r="AV123" s="1299"/>
      <x:c r="AW123" s="1299"/>
      <x:c r="AX123" s="1299"/>
      <x:c r="AY123" s="1299"/>
      <x:c r="AZ123" s="1299"/>
      <x:c r="BA123" s="1299"/>
      <x:c r="BB123" s="1299"/>
      <x:c r="BC123" s="1299"/>
      <x:c r="BD123" s="1299"/>
      <x:c r="BE123" s="1299"/>
      <x:c r="BF123" s="1299"/>
      <x:c r="BG123" s="1299"/>
      <x:c r="BH123" s="1299"/>
      <x:c r="BI123" s="1299"/>
      <x:c r="BJ123" s="1299"/>
      <x:c r="BK123" s="1299"/>
      <x:c r="BL123" s="1299"/>
      <x:c r="BM123" s="1299"/>
      <x:c r="BN123" s="1299"/>
      <x:c r="BO123" s="1299"/>
      <x:c r="BP123" s="1299"/>
      <x:c r="BQ123" s="1299"/>
      <x:c r="BR123" s="1299"/>
      <x:c r="BS123" s="1299"/>
      <x:c r="BT123" s="1299"/>
      <x:c r="BU123" s="1299"/>
      <x:c r="BV123" s="1299"/>
      <x:c r="BW123" s="1299"/>
      <x:c r="BX123" s="1299"/>
      <x:c r="BY123" s="1299"/>
      <x:c r="BZ123" s="1299"/>
      <x:c r="CA123" s="1299"/>
      <x:c r="CB123" s="1299"/>
      <x:c r="CC123" s="1299"/>
      <x:c r="CD123" s="1299"/>
      <x:c r="CE123" s="1299"/>
      <x:c r="CF123" s="1299"/>
      <x:c r="CG123" s="1299"/>
      <x:c r="CH123" s="1299"/>
      <x:c r="CI123" s="1299"/>
      <x:c r="CJ123" s="1299"/>
      <x:c r="CK123" s="1299"/>
      <x:c r="CL123" s="1299"/>
      <x:c r="CM123" s="1299"/>
      <x:c r="CN123" s="1299"/>
      <x:c r="CO123" s="1299"/>
      <x:c r="CP123" s="1299"/>
      <x:c r="CQ123" s="1299"/>
      <x:c r="CR123" s="1299"/>
      <x:c r="CS123" s="1299"/>
      <x:c r="CT123" s="1299"/>
      <x:c r="CU123" s="1299"/>
      <x:c r="CV123" s="1299"/>
      <x:c r="CW123" s="1299"/>
      <x:c r="CX123" s="1299"/>
      <x:c r="CY123" s="1299"/>
      <x:c r="CZ123" s="1299"/>
      <x:c r="DA123" s="1299"/>
      <x:c r="DB123" s="1299"/>
      <x:c r="DC123" s="1299"/>
      <x:c r="DD123" s="1299"/>
      <x:c r="DE123" s="1299"/>
      <x:c r="DF123" s="1299"/>
      <x:c r="DG123" s="1299"/>
      <x:c r="DH123" s="1299"/>
      <x:c r="DI123" s="1299"/>
      <x:c r="DJ123" s="1299"/>
      <x:c r="DK123" s="1299"/>
      <x:c r="DL123" s="1299"/>
      <x:c r="DM123" s="1299"/>
      <x:c r="DN123" s="1299"/>
      <x:c r="DO123" s="1299"/>
      <x:c r="DP123" s="1299"/>
      <x:c r="DQ123" s="1299"/>
      <x:c r="DR123" s="1299"/>
      <x:c r="DS123" s="1299"/>
      <x:c r="DT123" s="1299"/>
      <x:c r="DU123" s="1299"/>
      <x:c r="DV123" s="1299"/>
      <x:c r="DW123" s="1299"/>
      <x:c r="DX123" s="1299"/>
      <x:c r="DY123" s="1299"/>
      <x:c r="DZ123" s="1299"/>
      <x:c r="EA123" s="1299"/>
      <x:c r="EB123" s="1299"/>
      <x:c r="EC123" s="1299"/>
      <x:c r="ED123" s="1299"/>
      <x:c r="EE123" s="1299"/>
      <x:c r="EF123" s="1299"/>
      <x:c r="EG123" s="1299"/>
      <x:c r="EH123" s="1299"/>
      <x:c r="EI123" s="1299"/>
      <x:c r="EJ123" s="1299"/>
      <x:c r="EK123" s="1299"/>
      <x:c r="EL123" s="1299"/>
      <x:c r="EM123" s="1299"/>
      <x:c r="EN123" s="1299"/>
      <x:c r="EO123" s="1299"/>
      <x:c r="EP123" s="1299"/>
      <x:c r="EQ123" s="1299"/>
      <x:c r="ER123" s="1299"/>
      <x:c r="ES123" s="1299"/>
      <x:c r="ET123" s="1299"/>
      <x:c r="EU123" s="1299"/>
      <x:c r="EV123" s="1299"/>
      <x:c r="EW123" s="1299"/>
      <x:c r="EX123" s="1299"/>
      <x:c r="EY123" s="1299"/>
      <x:c r="EZ123" s="1299"/>
      <x:c r="FA123" s="1299"/>
      <x:c r="FB123" s="1299"/>
      <x:c r="FC123" s="1299"/>
      <x:c r="FD123" s="1299"/>
      <x:c r="FE123" s="1299"/>
      <x:c r="FF123" s="1299"/>
      <x:c r="FG123" s="1299"/>
      <x:c r="FH123" s="1299"/>
      <x:c r="FI123" s="1299"/>
      <x:c r="FJ123" s="1299"/>
      <x:c r="FK123" s="1299"/>
      <x:c r="FL123" s="1299"/>
      <x:c r="FM123" s="1299"/>
      <x:c r="FN123" s="1299"/>
      <x:c r="FO123" s="1299"/>
      <x:c r="FP123" s="1299"/>
      <x:c r="FQ123" s="1299"/>
      <x:c r="FR123" s="1299"/>
      <x:c r="FS123" s="1299"/>
      <x:c r="FT123" s="1299"/>
      <x:c r="FU123" s="1299"/>
      <x:c r="FV123" s="1299"/>
      <x:c r="FW123" s="1299"/>
      <x:c r="FX123" s="1299"/>
      <x:c r="FY123" s="1299"/>
      <x:c r="FZ123" s="1299"/>
      <x:c r="GA123" s="1299"/>
      <x:c r="GB123" s="1299"/>
      <x:c r="GC123" s="1299"/>
      <x:c r="GD123" s="1299"/>
      <x:c r="GE123" s="1299"/>
      <x:c r="GF123" s="1299"/>
      <x:c r="GG123" s="1299"/>
      <x:c r="GH123" s="1299"/>
      <x:c r="GI123" s="1299"/>
      <x:c r="GJ123" s="1299"/>
      <x:c r="GK123" s="1299"/>
      <x:c r="GL123" s="1299"/>
      <x:c r="GM123" s="1299"/>
      <x:c r="GN123" s="1299"/>
      <x:c r="GO123" s="1299"/>
      <x:c r="GP123" s="1299"/>
      <x:c r="GQ123" s="1299"/>
      <x:c r="GR123" s="1299"/>
      <x:c r="GS123" s="1299"/>
      <x:c r="GT123" s="1299"/>
      <x:c r="GU123" s="1299"/>
      <x:c r="GV123" s="1299"/>
      <x:c r="GW123" s="1299"/>
      <x:c r="GX123" s="1299"/>
      <x:c r="GY123" s="1299"/>
      <x:c r="GZ123" s="1299"/>
      <x:c r="HA123" s="1299"/>
      <x:c r="HB123" s="1299"/>
      <x:c r="HC123" s="1299"/>
      <x:c r="HD123" s="1299"/>
      <x:c r="HE123" s="1299"/>
      <x:c r="HF123" s="1299"/>
      <x:c r="HG123" s="1299"/>
      <x:c r="HH123" s="1299"/>
      <x:c r="HI123" s="1299"/>
      <x:c r="HJ123" s="1299"/>
      <x:c r="HK123" s="1299"/>
      <x:c r="HL123" s="1299"/>
      <x:c r="HM123" s="1299"/>
      <x:c r="HN123" s="1299"/>
      <x:c r="HO123" s="1299"/>
      <x:c r="HP123" s="1299"/>
      <x:c r="HQ123" s="1299"/>
      <x:c r="HR123" s="1299"/>
      <x:c r="HS123" s="1299"/>
      <x:c r="HT123" s="1299"/>
      <x:c r="HU123" s="1299"/>
      <x:c r="HV123" s="1299"/>
      <x:c r="HW123" s="1299"/>
      <x:c r="HX123" s="1299"/>
      <x:c r="HY123" s="1299"/>
      <x:c r="HZ123" s="1299"/>
      <x:c r="IA123" s="1299"/>
      <x:c r="IB123" s="1299"/>
      <x:c r="IC123" s="1299"/>
      <x:c r="ID123" s="1299"/>
      <x:c r="IE123" s="1299"/>
      <x:c r="IF123" s="1299"/>
      <x:c r="IG123" s="1299"/>
      <x:c r="IH123" s="1299"/>
      <x:c r="II123" s="1299"/>
      <x:c r="IJ123" s="1299"/>
      <x:c r="IK123" s="1299"/>
      <x:c r="IL123" s="1299"/>
      <x:c r="IM123" s="1299"/>
      <x:c r="IN123" s="1299"/>
      <x:c r="IO123" s="1299"/>
      <x:c r="IP123" s="1299"/>
      <x:c r="IQ123" s="1299"/>
      <x:c r="IR123" s="1299"/>
      <x:c r="IS123" s="1299"/>
      <x:c r="IT123" s="1299"/>
      <x:c r="IU123" s="1299"/>
      <x:c r="IV123" s="1299"/>
    </x:row>
    <x:row r="124">
      <x:c r="A124" s="1304"/>
      <x:c r="B124" s="1304"/>
      <x:c r="C124" s="1304"/>
      <x:c r="D124" s="1304"/>
      <x:c r="E124" s="1304"/>
      <x:c r="F124" s="1304"/>
      <x:c r="G124" s="1304"/>
      <x:c r="H124" s="1304"/>
      <x:c r="I124" s="1304"/>
      <x:c r="J124" s="1299"/>
      <x:c r="K124" s="1299"/>
      <x:c r="L124" s="1299"/>
      <x:c r="M124" s="1299"/>
      <x:c r="N124" s="1299"/>
      <x:c r="O124" s="1299"/>
      <x:c r="P124" s="1299"/>
      <x:c r="Q124" s="1299"/>
      <x:c r="R124" s="1299"/>
      <x:c r="S124" s="1299"/>
      <x:c r="T124" s="1299"/>
      <x:c r="U124" s="1299"/>
      <x:c r="V124" s="1299"/>
      <x:c r="W124" s="1299"/>
      <x:c r="X124" s="1299"/>
      <x:c r="Y124" s="1299"/>
      <x:c r="Z124" s="1299"/>
      <x:c r="AA124" s="1299"/>
      <x:c r="AB124" s="1299"/>
      <x:c r="AC124" s="1299"/>
      <x:c r="AD124" s="1299"/>
      <x:c r="AE124" s="1299"/>
      <x:c r="AF124" s="1299"/>
      <x:c r="AG124" s="1299"/>
      <x:c r="AH124" s="1299"/>
      <x:c r="AI124" s="1299"/>
      <x:c r="AJ124" s="1299"/>
      <x:c r="AK124" s="1299"/>
      <x:c r="AL124" s="1299"/>
      <x:c r="AM124" s="1299"/>
      <x:c r="AN124" s="1299"/>
      <x:c r="AO124" s="1299"/>
      <x:c r="AP124" s="1299"/>
      <x:c r="AQ124" s="1299"/>
      <x:c r="AR124" s="1299"/>
      <x:c r="AS124" s="1299"/>
      <x:c r="AT124" s="1299"/>
      <x:c r="AU124" s="1299"/>
      <x:c r="AV124" s="1299"/>
      <x:c r="AW124" s="1299"/>
      <x:c r="AX124" s="1299"/>
      <x:c r="AY124" s="1299"/>
      <x:c r="AZ124" s="1299"/>
      <x:c r="BA124" s="1299"/>
      <x:c r="BB124" s="1299"/>
      <x:c r="BC124" s="1299"/>
      <x:c r="BD124" s="1299"/>
      <x:c r="BE124" s="1299"/>
      <x:c r="BF124" s="1299"/>
      <x:c r="BG124" s="1299"/>
      <x:c r="BH124" s="1299"/>
      <x:c r="BI124" s="1299"/>
      <x:c r="BJ124" s="1299"/>
      <x:c r="BK124" s="1299"/>
      <x:c r="BL124" s="1299"/>
      <x:c r="BM124" s="1299"/>
      <x:c r="BN124" s="1299"/>
      <x:c r="BO124" s="1299"/>
      <x:c r="BP124" s="1299"/>
      <x:c r="BQ124" s="1299"/>
      <x:c r="BR124" s="1299"/>
      <x:c r="BS124" s="1299"/>
      <x:c r="BT124" s="1299"/>
      <x:c r="BU124" s="1299"/>
      <x:c r="BV124" s="1299"/>
      <x:c r="BW124" s="1299"/>
      <x:c r="BX124" s="1299"/>
      <x:c r="BY124" s="1299"/>
      <x:c r="BZ124" s="1299"/>
      <x:c r="CA124" s="1299"/>
      <x:c r="CB124" s="1299"/>
      <x:c r="CC124" s="1299"/>
      <x:c r="CD124" s="1299"/>
      <x:c r="CE124" s="1299"/>
      <x:c r="CF124" s="1299"/>
      <x:c r="CG124" s="1299"/>
      <x:c r="CH124" s="1299"/>
      <x:c r="CI124" s="1299"/>
      <x:c r="CJ124" s="1299"/>
      <x:c r="CK124" s="1299"/>
      <x:c r="CL124" s="1299"/>
      <x:c r="CM124" s="1299"/>
      <x:c r="CN124" s="1299"/>
      <x:c r="CO124" s="1299"/>
      <x:c r="CP124" s="1299"/>
      <x:c r="CQ124" s="1299"/>
      <x:c r="CR124" s="1299"/>
      <x:c r="CS124" s="1299"/>
      <x:c r="CT124" s="1299"/>
      <x:c r="CU124" s="1299"/>
      <x:c r="CV124" s="1299"/>
      <x:c r="CW124" s="1299"/>
      <x:c r="CX124" s="1299"/>
      <x:c r="CY124" s="1299"/>
      <x:c r="CZ124" s="1299"/>
      <x:c r="DA124" s="1299"/>
      <x:c r="DB124" s="1299"/>
      <x:c r="DC124" s="1299"/>
      <x:c r="DD124" s="1299"/>
      <x:c r="DE124" s="1299"/>
      <x:c r="DF124" s="1299"/>
      <x:c r="DG124" s="1299"/>
      <x:c r="DH124" s="1299"/>
      <x:c r="DI124" s="1299"/>
      <x:c r="DJ124" s="1299"/>
      <x:c r="DK124" s="1299"/>
      <x:c r="DL124" s="1299"/>
      <x:c r="DM124" s="1299"/>
      <x:c r="DN124" s="1299"/>
      <x:c r="DO124" s="1299"/>
      <x:c r="DP124" s="1299"/>
      <x:c r="DQ124" s="1299"/>
      <x:c r="DR124" s="1299"/>
      <x:c r="DS124" s="1299"/>
      <x:c r="DT124" s="1299"/>
      <x:c r="DU124" s="1299"/>
      <x:c r="DV124" s="1299"/>
      <x:c r="DW124" s="1299"/>
      <x:c r="DX124" s="1299"/>
      <x:c r="DY124" s="1299"/>
      <x:c r="DZ124" s="1299"/>
      <x:c r="EA124" s="1299"/>
      <x:c r="EB124" s="1299"/>
      <x:c r="EC124" s="1299"/>
      <x:c r="ED124" s="1299"/>
      <x:c r="EE124" s="1299"/>
      <x:c r="EF124" s="1299"/>
      <x:c r="EG124" s="1299"/>
      <x:c r="EH124" s="1299"/>
      <x:c r="EI124" s="1299"/>
      <x:c r="EJ124" s="1299"/>
      <x:c r="EK124" s="1299"/>
      <x:c r="EL124" s="1299"/>
      <x:c r="EM124" s="1299"/>
      <x:c r="EN124" s="1299"/>
      <x:c r="EO124" s="1299"/>
      <x:c r="EP124" s="1299"/>
      <x:c r="EQ124" s="1299"/>
      <x:c r="ER124" s="1299"/>
      <x:c r="ES124" s="1299"/>
      <x:c r="ET124" s="1299"/>
      <x:c r="EU124" s="1299"/>
      <x:c r="EV124" s="1299"/>
      <x:c r="EW124" s="1299"/>
      <x:c r="EX124" s="1299"/>
      <x:c r="EY124" s="1299"/>
      <x:c r="EZ124" s="1299"/>
      <x:c r="FA124" s="1299"/>
      <x:c r="FB124" s="1299"/>
      <x:c r="FC124" s="1299"/>
      <x:c r="FD124" s="1299"/>
      <x:c r="FE124" s="1299"/>
      <x:c r="FF124" s="1299"/>
      <x:c r="FG124" s="1299"/>
      <x:c r="FH124" s="1299"/>
      <x:c r="FI124" s="1299"/>
      <x:c r="FJ124" s="1299"/>
      <x:c r="FK124" s="1299"/>
      <x:c r="FL124" s="1299"/>
      <x:c r="FM124" s="1299"/>
      <x:c r="FN124" s="1299"/>
      <x:c r="FO124" s="1299"/>
      <x:c r="FP124" s="1299"/>
      <x:c r="FQ124" s="1299"/>
      <x:c r="FR124" s="1299"/>
      <x:c r="FS124" s="1299"/>
      <x:c r="FT124" s="1299"/>
      <x:c r="FU124" s="1299"/>
      <x:c r="FV124" s="1299"/>
      <x:c r="FW124" s="1299"/>
      <x:c r="FX124" s="1299"/>
      <x:c r="FY124" s="1299"/>
      <x:c r="FZ124" s="1299"/>
      <x:c r="GA124" s="1299"/>
      <x:c r="GB124" s="1299"/>
      <x:c r="GC124" s="1299"/>
      <x:c r="GD124" s="1299"/>
      <x:c r="GE124" s="1299"/>
      <x:c r="GF124" s="1299"/>
      <x:c r="GG124" s="1299"/>
      <x:c r="GH124" s="1299"/>
      <x:c r="GI124" s="1299"/>
      <x:c r="GJ124" s="1299"/>
      <x:c r="GK124" s="1299"/>
      <x:c r="GL124" s="1299"/>
      <x:c r="GM124" s="1299"/>
      <x:c r="GN124" s="1299"/>
      <x:c r="GO124" s="1299"/>
      <x:c r="GP124" s="1299"/>
      <x:c r="GQ124" s="1299"/>
      <x:c r="GR124" s="1299"/>
      <x:c r="GS124" s="1299"/>
      <x:c r="GT124" s="1299"/>
      <x:c r="GU124" s="1299"/>
      <x:c r="GV124" s="1299"/>
      <x:c r="GW124" s="1299"/>
      <x:c r="GX124" s="1299"/>
      <x:c r="GY124" s="1299"/>
      <x:c r="GZ124" s="1299"/>
      <x:c r="HA124" s="1299"/>
      <x:c r="HB124" s="1299"/>
      <x:c r="HC124" s="1299"/>
      <x:c r="HD124" s="1299"/>
      <x:c r="HE124" s="1299"/>
      <x:c r="HF124" s="1299"/>
      <x:c r="HG124" s="1299"/>
      <x:c r="HH124" s="1299"/>
      <x:c r="HI124" s="1299"/>
      <x:c r="HJ124" s="1299"/>
      <x:c r="HK124" s="1299"/>
      <x:c r="HL124" s="1299"/>
      <x:c r="HM124" s="1299"/>
      <x:c r="HN124" s="1299"/>
      <x:c r="HO124" s="1299"/>
      <x:c r="HP124" s="1299"/>
      <x:c r="HQ124" s="1299"/>
      <x:c r="HR124" s="1299"/>
      <x:c r="HS124" s="1299"/>
      <x:c r="HT124" s="1299"/>
      <x:c r="HU124" s="1299"/>
      <x:c r="HV124" s="1299"/>
      <x:c r="HW124" s="1299"/>
      <x:c r="HX124" s="1299"/>
      <x:c r="HY124" s="1299"/>
      <x:c r="HZ124" s="1299"/>
      <x:c r="IA124" s="1299"/>
      <x:c r="IB124" s="1299"/>
      <x:c r="IC124" s="1299"/>
      <x:c r="ID124" s="1299"/>
      <x:c r="IE124" s="1299"/>
      <x:c r="IF124" s="1299"/>
      <x:c r="IG124" s="1299"/>
      <x:c r="IH124" s="1299"/>
      <x:c r="II124" s="1299"/>
      <x:c r="IJ124" s="1299"/>
      <x:c r="IK124" s="1299"/>
      <x:c r="IL124" s="1299"/>
      <x:c r="IM124" s="1299"/>
      <x:c r="IN124" s="1299"/>
      <x:c r="IO124" s="1299"/>
      <x:c r="IP124" s="1299"/>
      <x:c r="IQ124" s="1299"/>
      <x:c r="IR124" s="1299"/>
      <x:c r="IS124" s="1299"/>
      <x:c r="IT124" s="1299"/>
      <x:c r="IU124" s="1299"/>
      <x:c r="IV124" s="1299"/>
    </x:row>
    <x:row r="125">
      <x:c r="A125" s="1304"/>
      <x:c r="B125" s="1304"/>
      <x:c r="C125" s="1304"/>
      <x:c r="D125" s="1304"/>
      <x:c r="E125" s="1304"/>
      <x:c r="F125" s="1304"/>
      <x:c r="G125" s="1304"/>
      <x:c r="H125" s="1304"/>
      <x:c r="I125" s="1304"/>
      <x:c r="J125" s="1299"/>
      <x:c r="K125" s="1299"/>
      <x:c r="L125" s="1299"/>
      <x:c r="M125" s="1299"/>
      <x:c r="N125" s="1299"/>
      <x:c r="O125" s="1299"/>
      <x:c r="P125" s="1299"/>
      <x:c r="Q125" s="1299"/>
      <x:c r="R125" s="1299"/>
      <x:c r="S125" s="1299"/>
      <x:c r="T125" s="1299"/>
      <x:c r="U125" s="1299"/>
      <x:c r="V125" s="1299"/>
      <x:c r="W125" s="1299"/>
      <x:c r="X125" s="1299"/>
      <x:c r="Y125" s="1299"/>
      <x:c r="Z125" s="1299"/>
      <x:c r="AA125" s="1299"/>
      <x:c r="AB125" s="1299"/>
      <x:c r="AC125" s="1299"/>
      <x:c r="AD125" s="1299"/>
      <x:c r="AE125" s="1299"/>
      <x:c r="AF125" s="1299"/>
      <x:c r="AG125" s="1299"/>
      <x:c r="AH125" s="1299"/>
      <x:c r="AI125" s="1299"/>
      <x:c r="AJ125" s="1299"/>
      <x:c r="AK125" s="1299"/>
      <x:c r="AL125" s="1299"/>
      <x:c r="AM125" s="1299"/>
      <x:c r="AN125" s="1299"/>
      <x:c r="AO125" s="1299"/>
      <x:c r="AP125" s="1299"/>
      <x:c r="AQ125" s="1299"/>
      <x:c r="AR125" s="1299"/>
      <x:c r="AS125" s="1299"/>
      <x:c r="AT125" s="1299"/>
      <x:c r="AU125" s="1299"/>
      <x:c r="AV125" s="1299"/>
      <x:c r="AW125" s="1299"/>
      <x:c r="AX125" s="1299"/>
      <x:c r="AY125" s="1299"/>
      <x:c r="AZ125" s="1299"/>
      <x:c r="BA125" s="1299"/>
      <x:c r="BB125" s="1299"/>
      <x:c r="BC125" s="1299"/>
      <x:c r="BD125" s="1299"/>
      <x:c r="BE125" s="1299"/>
      <x:c r="BF125" s="1299"/>
      <x:c r="BG125" s="1299"/>
      <x:c r="BH125" s="1299"/>
      <x:c r="BI125" s="1299"/>
      <x:c r="BJ125" s="1299"/>
      <x:c r="BK125" s="1299"/>
      <x:c r="BL125" s="1299"/>
      <x:c r="BM125" s="1299"/>
      <x:c r="BN125" s="1299"/>
      <x:c r="BO125" s="1299"/>
      <x:c r="BP125" s="1299"/>
      <x:c r="BQ125" s="1299"/>
      <x:c r="BR125" s="1299"/>
      <x:c r="BS125" s="1299"/>
      <x:c r="BT125" s="1299"/>
      <x:c r="BU125" s="1299"/>
      <x:c r="BV125" s="1299"/>
      <x:c r="BW125" s="1299"/>
      <x:c r="BX125" s="1299"/>
      <x:c r="BY125" s="1299"/>
      <x:c r="BZ125" s="1299"/>
      <x:c r="CA125" s="1299"/>
      <x:c r="CB125" s="1299"/>
      <x:c r="CC125" s="1299"/>
      <x:c r="CD125" s="1299"/>
      <x:c r="CE125" s="1299"/>
      <x:c r="CF125" s="1299"/>
      <x:c r="CG125" s="1299"/>
      <x:c r="CH125" s="1299"/>
      <x:c r="CI125" s="1299"/>
      <x:c r="CJ125" s="1299"/>
      <x:c r="CK125" s="1299"/>
      <x:c r="CL125" s="1299"/>
      <x:c r="CM125" s="1299"/>
      <x:c r="CN125" s="1299"/>
      <x:c r="CO125" s="1299"/>
      <x:c r="CP125" s="1299"/>
      <x:c r="CQ125" s="1299"/>
      <x:c r="CR125" s="1299"/>
      <x:c r="CS125" s="1299"/>
      <x:c r="CT125" s="1299"/>
      <x:c r="CU125" s="1299"/>
      <x:c r="CV125" s="1299"/>
      <x:c r="CW125" s="1299"/>
      <x:c r="CX125" s="1299"/>
      <x:c r="CY125" s="1299"/>
      <x:c r="CZ125" s="1299"/>
      <x:c r="DA125" s="1299"/>
      <x:c r="DB125" s="1299"/>
      <x:c r="DC125" s="1299"/>
      <x:c r="DD125" s="1299"/>
      <x:c r="DE125" s="1299"/>
      <x:c r="DF125" s="1299"/>
      <x:c r="DG125" s="1299"/>
      <x:c r="DH125" s="1299"/>
      <x:c r="DI125" s="1299"/>
      <x:c r="DJ125" s="1299"/>
      <x:c r="DK125" s="1299"/>
      <x:c r="DL125" s="1299"/>
      <x:c r="DM125" s="1299"/>
      <x:c r="DN125" s="1299"/>
      <x:c r="DO125" s="1299"/>
      <x:c r="DP125" s="1299"/>
      <x:c r="DQ125" s="1299"/>
      <x:c r="DR125" s="1299"/>
      <x:c r="DS125" s="1299"/>
      <x:c r="DT125" s="1299"/>
      <x:c r="DU125" s="1299"/>
      <x:c r="DV125" s="1299"/>
      <x:c r="DW125" s="1299"/>
      <x:c r="DX125" s="1299"/>
      <x:c r="DY125" s="1299"/>
      <x:c r="DZ125" s="1299"/>
      <x:c r="EA125" s="1299"/>
      <x:c r="EB125" s="1299"/>
      <x:c r="EC125" s="1299"/>
      <x:c r="ED125" s="1299"/>
      <x:c r="EE125" s="1299"/>
      <x:c r="EF125" s="1299"/>
      <x:c r="EG125" s="1299"/>
      <x:c r="EH125" s="1299"/>
      <x:c r="EI125" s="1299"/>
      <x:c r="EJ125" s="1299"/>
      <x:c r="EK125" s="1299"/>
      <x:c r="EL125" s="1299"/>
      <x:c r="EM125" s="1299"/>
      <x:c r="EN125" s="1299"/>
      <x:c r="EO125" s="1299"/>
      <x:c r="EP125" s="1299"/>
      <x:c r="EQ125" s="1299"/>
      <x:c r="ER125" s="1299"/>
      <x:c r="ES125" s="1299"/>
      <x:c r="ET125" s="1299"/>
      <x:c r="EU125" s="1299"/>
      <x:c r="EV125" s="1299"/>
      <x:c r="EW125" s="1299"/>
      <x:c r="EX125" s="1299"/>
      <x:c r="EY125" s="1299"/>
      <x:c r="EZ125" s="1299"/>
      <x:c r="FA125" s="1299"/>
      <x:c r="FB125" s="1299"/>
      <x:c r="FC125" s="1299"/>
      <x:c r="FD125" s="1299"/>
      <x:c r="FE125" s="1299"/>
      <x:c r="FF125" s="1299"/>
      <x:c r="FG125" s="1299"/>
      <x:c r="FH125" s="1299"/>
      <x:c r="FI125" s="1299"/>
      <x:c r="FJ125" s="1299"/>
      <x:c r="FK125" s="1299"/>
      <x:c r="FL125" s="1299"/>
      <x:c r="FM125" s="1299"/>
      <x:c r="FN125" s="1299"/>
      <x:c r="FO125" s="1299"/>
      <x:c r="FP125" s="1299"/>
      <x:c r="FQ125" s="1299"/>
      <x:c r="FR125" s="1299"/>
      <x:c r="FS125" s="1299"/>
      <x:c r="FT125" s="1299"/>
      <x:c r="FU125" s="1299"/>
      <x:c r="FV125" s="1299"/>
      <x:c r="FW125" s="1299"/>
      <x:c r="FX125" s="1299"/>
      <x:c r="FY125" s="1299"/>
      <x:c r="FZ125" s="1299"/>
      <x:c r="GA125" s="1299"/>
      <x:c r="GB125" s="1299"/>
      <x:c r="GC125" s="1299"/>
      <x:c r="GD125" s="1299"/>
      <x:c r="GE125" s="1299"/>
      <x:c r="GF125" s="1299"/>
      <x:c r="GG125" s="1299"/>
      <x:c r="GH125" s="1299"/>
      <x:c r="GI125" s="1299"/>
      <x:c r="GJ125" s="1299"/>
      <x:c r="GK125" s="1299"/>
      <x:c r="GL125" s="1299"/>
      <x:c r="GM125" s="1299"/>
      <x:c r="GN125" s="1299"/>
      <x:c r="GO125" s="1299"/>
      <x:c r="GP125" s="1299"/>
      <x:c r="GQ125" s="1299"/>
      <x:c r="GR125" s="1299"/>
      <x:c r="GS125" s="1299"/>
      <x:c r="GT125" s="1299"/>
      <x:c r="GU125" s="1299"/>
      <x:c r="GV125" s="1299"/>
      <x:c r="GW125" s="1299"/>
      <x:c r="GX125" s="1299"/>
      <x:c r="GY125" s="1299"/>
      <x:c r="GZ125" s="1299"/>
      <x:c r="HA125" s="1299"/>
      <x:c r="HB125" s="1299"/>
      <x:c r="HC125" s="1299"/>
      <x:c r="HD125" s="1299"/>
      <x:c r="HE125" s="1299"/>
      <x:c r="HF125" s="1299"/>
      <x:c r="HG125" s="1299"/>
      <x:c r="HH125" s="1299"/>
      <x:c r="HI125" s="1299"/>
      <x:c r="HJ125" s="1299"/>
      <x:c r="HK125" s="1299"/>
      <x:c r="HL125" s="1299"/>
      <x:c r="HM125" s="1299"/>
      <x:c r="HN125" s="1299"/>
      <x:c r="HO125" s="1299"/>
      <x:c r="HP125" s="1299"/>
      <x:c r="HQ125" s="1299"/>
      <x:c r="HR125" s="1299"/>
      <x:c r="HS125" s="1299"/>
      <x:c r="HT125" s="1299"/>
      <x:c r="HU125" s="1299"/>
      <x:c r="HV125" s="1299"/>
      <x:c r="HW125" s="1299"/>
      <x:c r="HX125" s="1299"/>
      <x:c r="HY125" s="1299"/>
      <x:c r="HZ125" s="1299"/>
      <x:c r="IA125" s="1299"/>
      <x:c r="IB125" s="1299"/>
      <x:c r="IC125" s="1299"/>
      <x:c r="ID125" s="1299"/>
      <x:c r="IE125" s="1299"/>
      <x:c r="IF125" s="1299"/>
      <x:c r="IG125" s="1299"/>
      <x:c r="IH125" s="1299"/>
      <x:c r="II125" s="1299"/>
      <x:c r="IJ125" s="1299"/>
      <x:c r="IK125" s="1299"/>
      <x:c r="IL125" s="1299"/>
      <x:c r="IM125" s="1299"/>
      <x:c r="IN125" s="1299"/>
      <x:c r="IO125" s="1299"/>
      <x:c r="IP125" s="1299"/>
      <x:c r="IQ125" s="1299"/>
      <x:c r="IR125" s="1299"/>
      <x:c r="IS125" s="1299"/>
      <x:c r="IT125" s="1299"/>
      <x:c r="IU125" s="1299"/>
      <x:c r="IV125" s="1299"/>
    </x:row>
    <x:row r="126">
      <x:c r="A126" s="1304"/>
      <x:c r="B126" s="1304"/>
      <x:c r="C126" s="1304"/>
      <x:c r="D126" s="1304"/>
      <x:c r="E126" s="1304"/>
      <x:c r="F126" s="1304"/>
      <x:c r="G126" s="1304"/>
      <x:c r="H126" s="1304"/>
      <x:c r="I126" s="1304"/>
      <x:c r="J126" s="1299"/>
      <x:c r="K126" s="1299"/>
      <x:c r="L126" s="1299"/>
      <x:c r="M126" s="1299"/>
      <x:c r="N126" s="1299"/>
      <x:c r="O126" s="1299"/>
      <x:c r="P126" s="1299"/>
      <x:c r="Q126" s="1299"/>
      <x:c r="R126" s="1299"/>
      <x:c r="S126" s="1299"/>
      <x:c r="T126" s="1299"/>
      <x:c r="U126" s="1299"/>
      <x:c r="V126" s="1299"/>
      <x:c r="W126" s="1299"/>
      <x:c r="X126" s="1299"/>
      <x:c r="Y126" s="1299"/>
      <x:c r="Z126" s="1299"/>
      <x:c r="AA126" s="1299"/>
      <x:c r="AB126" s="1299"/>
      <x:c r="AC126" s="1299"/>
      <x:c r="AD126" s="1299"/>
      <x:c r="AE126" s="1299"/>
      <x:c r="AF126" s="1299"/>
      <x:c r="AG126" s="1299"/>
      <x:c r="AH126" s="1299"/>
      <x:c r="AI126" s="1299"/>
      <x:c r="AJ126" s="1299"/>
      <x:c r="AK126" s="1299"/>
      <x:c r="AL126" s="1299"/>
      <x:c r="AM126" s="1299"/>
      <x:c r="AN126" s="1299"/>
      <x:c r="AO126" s="1299"/>
      <x:c r="AP126" s="1299"/>
      <x:c r="AQ126" s="1299"/>
      <x:c r="AR126" s="1299"/>
      <x:c r="AS126" s="1299"/>
      <x:c r="AT126" s="1299"/>
      <x:c r="AU126" s="1299"/>
      <x:c r="AV126" s="1299"/>
      <x:c r="AW126" s="1299"/>
      <x:c r="AX126" s="1299"/>
      <x:c r="AY126" s="1299"/>
      <x:c r="AZ126" s="1299"/>
      <x:c r="BA126" s="1299"/>
      <x:c r="BB126" s="1299"/>
      <x:c r="BC126" s="1299"/>
      <x:c r="BD126" s="1299"/>
      <x:c r="BE126" s="1299"/>
      <x:c r="BF126" s="1299"/>
      <x:c r="BG126" s="1299"/>
      <x:c r="BH126" s="1299"/>
      <x:c r="BI126" s="1299"/>
      <x:c r="BJ126" s="1299"/>
      <x:c r="BK126" s="1299"/>
      <x:c r="BL126" s="1299"/>
      <x:c r="BM126" s="1299"/>
      <x:c r="BN126" s="1299"/>
      <x:c r="BO126" s="1299"/>
      <x:c r="BP126" s="1299"/>
      <x:c r="BQ126" s="1299"/>
      <x:c r="BR126" s="1299"/>
      <x:c r="BS126" s="1299"/>
      <x:c r="BT126" s="1299"/>
      <x:c r="BU126" s="1299"/>
      <x:c r="BV126" s="1299"/>
      <x:c r="BW126" s="1299"/>
      <x:c r="BX126" s="1299"/>
      <x:c r="BY126" s="1299"/>
      <x:c r="BZ126" s="1299"/>
      <x:c r="CA126" s="1299"/>
      <x:c r="CB126" s="1299"/>
      <x:c r="CC126" s="1299"/>
      <x:c r="CD126" s="1299"/>
      <x:c r="CE126" s="1299"/>
      <x:c r="CF126" s="1299"/>
      <x:c r="CG126" s="1299"/>
      <x:c r="CH126" s="1299"/>
      <x:c r="CI126" s="1299"/>
      <x:c r="CJ126" s="1299"/>
      <x:c r="CK126" s="1299"/>
      <x:c r="CL126" s="1299"/>
      <x:c r="CM126" s="1299"/>
      <x:c r="CN126" s="1299"/>
      <x:c r="CO126" s="1299"/>
      <x:c r="CP126" s="1299"/>
      <x:c r="CQ126" s="1299"/>
      <x:c r="CR126" s="1299"/>
      <x:c r="CS126" s="1299"/>
      <x:c r="CT126" s="1299"/>
      <x:c r="CU126" s="1299"/>
      <x:c r="CV126" s="1299"/>
      <x:c r="CW126" s="1299"/>
      <x:c r="CX126" s="1299"/>
      <x:c r="CY126" s="1299"/>
      <x:c r="CZ126" s="1299"/>
      <x:c r="DA126" s="1299"/>
      <x:c r="DB126" s="1299"/>
      <x:c r="DC126" s="1299"/>
      <x:c r="DD126" s="1299"/>
      <x:c r="DE126" s="1299"/>
      <x:c r="DF126" s="1299"/>
      <x:c r="DG126" s="1299"/>
      <x:c r="DH126" s="1299"/>
      <x:c r="DI126" s="1299"/>
      <x:c r="DJ126" s="1299"/>
      <x:c r="DK126" s="1299"/>
      <x:c r="DL126" s="1299"/>
      <x:c r="DM126" s="1299"/>
      <x:c r="DN126" s="1299"/>
      <x:c r="DO126" s="1299"/>
      <x:c r="DP126" s="1299"/>
      <x:c r="DQ126" s="1299"/>
      <x:c r="DR126" s="1299"/>
      <x:c r="DS126" s="1299"/>
      <x:c r="DT126" s="1299"/>
      <x:c r="DU126" s="1299"/>
      <x:c r="DV126" s="1299"/>
      <x:c r="DW126" s="1299"/>
      <x:c r="DX126" s="1299"/>
      <x:c r="DY126" s="1299"/>
      <x:c r="DZ126" s="1299"/>
      <x:c r="EA126" s="1299"/>
      <x:c r="EB126" s="1299"/>
      <x:c r="EC126" s="1299"/>
      <x:c r="ED126" s="1299"/>
      <x:c r="EE126" s="1299"/>
      <x:c r="EF126" s="1299"/>
      <x:c r="EG126" s="1299"/>
      <x:c r="EH126" s="1299"/>
      <x:c r="EI126" s="1299"/>
      <x:c r="EJ126" s="1299"/>
      <x:c r="EK126" s="1299"/>
      <x:c r="EL126" s="1299"/>
      <x:c r="EM126" s="1299"/>
      <x:c r="EN126" s="1299"/>
      <x:c r="EO126" s="1299"/>
      <x:c r="EP126" s="1299"/>
      <x:c r="EQ126" s="1299"/>
      <x:c r="ER126" s="1299"/>
      <x:c r="ES126" s="1299"/>
      <x:c r="ET126" s="1299"/>
      <x:c r="EU126" s="1299"/>
      <x:c r="EV126" s="1299"/>
      <x:c r="EW126" s="1299"/>
      <x:c r="EX126" s="1299"/>
      <x:c r="EY126" s="1299"/>
      <x:c r="EZ126" s="1299"/>
      <x:c r="FA126" s="1299"/>
      <x:c r="FB126" s="1299"/>
      <x:c r="FC126" s="1299"/>
      <x:c r="FD126" s="1299"/>
      <x:c r="FE126" s="1299"/>
      <x:c r="FF126" s="1299"/>
      <x:c r="FG126" s="1299"/>
      <x:c r="FH126" s="1299"/>
      <x:c r="FI126" s="1299"/>
      <x:c r="FJ126" s="1299"/>
      <x:c r="FK126" s="1299"/>
      <x:c r="FL126" s="1299"/>
      <x:c r="FM126" s="1299"/>
      <x:c r="FN126" s="1299"/>
      <x:c r="FO126" s="1299"/>
      <x:c r="FP126" s="1299"/>
      <x:c r="FQ126" s="1299"/>
      <x:c r="FR126" s="1299"/>
      <x:c r="FS126" s="1299"/>
      <x:c r="FT126" s="1299"/>
      <x:c r="FU126" s="1299"/>
      <x:c r="FV126" s="1299"/>
      <x:c r="FW126" s="1299"/>
      <x:c r="FX126" s="1299"/>
      <x:c r="FY126" s="1299"/>
      <x:c r="FZ126" s="1299"/>
      <x:c r="GA126" s="1299"/>
      <x:c r="GB126" s="1299"/>
      <x:c r="GC126" s="1299"/>
      <x:c r="GD126" s="1299"/>
      <x:c r="GE126" s="1299"/>
      <x:c r="GF126" s="1299"/>
      <x:c r="GG126" s="1299"/>
      <x:c r="GH126" s="1299"/>
      <x:c r="GI126" s="1299"/>
      <x:c r="GJ126" s="1299"/>
      <x:c r="GK126" s="1299"/>
      <x:c r="GL126" s="1299"/>
      <x:c r="GM126" s="1299"/>
      <x:c r="GN126" s="1299"/>
      <x:c r="GO126" s="1299"/>
      <x:c r="GP126" s="1299"/>
      <x:c r="GQ126" s="1299"/>
      <x:c r="GR126" s="1299"/>
      <x:c r="GS126" s="1299"/>
      <x:c r="GT126" s="1299"/>
      <x:c r="GU126" s="1299"/>
      <x:c r="GV126" s="1299"/>
      <x:c r="GW126" s="1299"/>
      <x:c r="GX126" s="1299"/>
      <x:c r="GY126" s="1299"/>
      <x:c r="GZ126" s="1299"/>
      <x:c r="HA126" s="1299"/>
      <x:c r="HB126" s="1299"/>
      <x:c r="HC126" s="1299"/>
      <x:c r="HD126" s="1299"/>
      <x:c r="HE126" s="1299"/>
      <x:c r="HF126" s="1299"/>
      <x:c r="HG126" s="1299"/>
      <x:c r="HH126" s="1299"/>
      <x:c r="HI126" s="1299"/>
      <x:c r="HJ126" s="1299"/>
      <x:c r="HK126" s="1299"/>
      <x:c r="HL126" s="1299"/>
      <x:c r="HM126" s="1299"/>
      <x:c r="HN126" s="1299"/>
      <x:c r="HO126" s="1299"/>
      <x:c r="HP126" s="1299"/>
      <x:c r="HQ126" s="1299"/>
      <x:c r="HR126" s="1299"/>
      <x:c r="HS126" s="1299"/>
      <x:c r="HT126" s="1299"/>
      <x:c r="HU126" s="1299"/>
      <x:c r="HV126" s="1299"/>
      <x:c r="HW126" s="1299"/>
      <x:c r="HX126" s="1299"/>
      <x:c r="HY126" s="1299"/>
      <x:c r="HZ126" s="1299"/>
      <x:c r="IA126" s="1299"/>
      <x:c r="IB126" s="1299"/>
      <x:c r="IC126" s="1299"/>
      <x:c r="ID126" s="1299"/>
      <x:c r="IE126" s="1299"/>
      <x:c r="IF126" s="1299"/>
      <x:c r="IG126" s="1299"/>
      <x:c r="IH126" s="1299"/>
      <x:c r="II126" s="1299"/>
      <x:c r="IJ126" s="1299"/>
      <x:c r="IK126" s="1299"/>
      <x:c r="IL126" s="1299"/>
      <x:c r="IM126" s="1299"/>
      <x:c r="IN126" s="1299"/>
      <x:c r="IO126" s="1299"/>
      <x:c r="IP126" s="1299"/>
      <x:c r="IQ126" s="1299"/>
      <x:c r="IR126" s="1299"/>
      <x:c r="IS126" s="1299"/>
      <x:c r="IT126" s="1299"/>
      <x:c r="IU126" s="1299"/>
      <x:c r="IV126" s="1299"/>
    </x:row>
    <x:row r="127">
      <x:c r="A127" s="1304"/>
      <x:c r="B127" s="1304"/>
      <x:c r="C127" s="1304"/>
      <x:c r="D127" s="1304"/>
      <x:c r="E127" s="1304"/>
      <x:c r="F127" s="1304"/>
      <x:c r="G127" s="1304"/>
      <x:c r="H127" s="1304"/>
      <x:c r="I127" s="1304"/>
      <x:c r="J127" s="1299"/>
      <x:c r="K127" s="1299"/>
      <x:c r="L127" s="1299"/>
      <x:c r="M127" s="1299"/>
      <x:c r="N127" s="1299"/>
      <x:c r="O127" s="1299"/>
      <x:c r="P127" s="1299"/>
      <x:c r="Q127" s="1299"/>
      <x:c r="R127" s="1299"/>
      <x:c r="S127" s="1299"/>
      <x:c r="T127" s="1299"/>
      <x:c r="U127" s="1299"/>
      <x:c r="V127" s="1299"/>
      <x:c r="W127" s="1299"/>
      <x:c r="X127" s="1299"/>
      <x:c r="Y127" s="1299"/>
      <x:c r="Z127" s="1299"/>
      <x:c r="AA127" s="1299"/>
      <x:c r="AB127" s="1299"/>
      <x:c r="AC127" s="1299"/>
      <x:c r="AD127" s="1299"/>
      <x:c r="AE127" s="1299"/>
      <x:c r="AF127" s="1299"/>
      <x:c r="AG127" s="1299"/>
      <x:c r="AH127" s="1299"/>
      <x:c r="AI127" s="1299"/>
      <x:c r="AJ127" s="1299"/>
      <x:c r="AK127" s="1299"/>
      <x:c r="AL127" s="1299"/>
      <x:c r="AM127" s="1299"/>
      <x:c r="AN127" s="1299"/>
      <x:c r="AO127" s="1299"/>
      <x:c r="AP127" s="1299"/>
      <x:c r="AQ127" s="1299"/>
      <x:c r="AR127" s="1299"/>
      <x:c r="AS127" s="1299"/>
      <x:c r="AT127" s="1299"/>
      <x:c r="AU127" s="1299"/>
      <x:c r="AV127" s="1299"/>
      <x:c r="AW127" s="1299"/>
      <x:c r="AX127" s="1299"/>
      <x:c r="AY127" s="1299"/>
      <x:c r="AZ127" s="1299"/>
      <x:c r="BA127" s="1299"/>
      <x:c r="BB127" s="1299"/>
      <x:c r="BC127" s="1299"/>
      <x:c r="BD127" s="1299"/>
      <x:c r="BE127" s="1299"/>
      <x:c r="BF127" s="1299"/>
      <x:c r="BG127" s="1299"/>
      <x:c r="BH127" s="1299"/>
      <x:c r="BI127" s="1299"/>
      <x:c r="BJ127" s="1299"/>
      <x:c r="BK127" s="1299"/>
      <x:c r="BL127" s="1299"/>
      <x:c r="BM127" s="1299"/>
      <x:c r="BN127" s="1299"/>
      <x:c r="BO127" s="1299"/>
      <x:c r="BP127" s="1299"/>
      <x:c r="BQ127" s="1299"/>
      <x:c r="BR127" s="1299"/>
      <x:c r="BS127" s="1299"/>
      <x:c r="BT127" s="1299"/>
      <x:c r="BU127" s="1299"/>
      <x:c r="BV127" s="1299"/>
      <x:c r="BW127" s="1299"/>
      <x:c r="BX127" s="1299"/>
      <x:c r="BY127" s="1299"/>
      <x:c r="BZ127" s="1299"/>
      <x:c r="CA127" s="1299"/>
      <x:c r="CB127" s="1299"/>
      <x:c r="CC127" s="1299"/>
      <x:c r="CD127" s="1299"/>
      <x:c r="CE127" s="1299"/>
      <x:c r="CF127" s="1299"/>
      <x:c r="CG127" s="1299"/>
      <x:c r="CH127" s="1299"/>
      <x:c r="CI127" s="1299"/>
      <x:c r="CJ127" s="1299"/>
      <x:c r="CK127" s="1299"/>
      <x:c r="CL127" s="1299"/>
      <x:c r="CM127" s="1299"/>
      <x:c r="CN127" s="1299"/>
      <x:c r="CO127" s="1299"/>
      <x:c r="CP127" s="1299"/>
      <x:c r="CQ127" s="1299"/>
      <x:c r="CR127" s="1299"/>
      <x:c r="CS127" s="1299"/>
      <x:c r="CT127" s="1299"/>
      <x:c r="CU127" s="1299"/>
      <x:c r="CV127" s="1299"/>
      <x:c r="CW127" s="1299"/>
      <x:c r="CX127" s="1299"/>
      <x:c r="CY127" s="1299"/>
      <x:c r="CZ127" s="1299"/>
      <x:c r="DA127" s="1299"/>
      <x:c r="DB127" s="1299"/>
      <x:c r="DC127" s="1299"/>
      <x:c r="DD127" s="1299"/>
      <x:c r="DE127" s="1299"/>
      <x:c r="DF127" s="1299"/>
      <x:c r="DG127" s="1299"/>
      <x:c r="DH127" s="1299"/>
      <x:c r="DI127" s="1299"/>
      <x:c r="DJ127" s="1299"/>
      <x:c r="DK127" s="1299"/>
      <x:c r="DL127" s="1299"/>
      <x:c r="DM127" s="1299"/>
      <x:c r="DN127" s="1299"/>
      <x:c r="DO127" s="1299"/>
      <x:c r="DP127" s="1299"/>
      <x:c r="DQ127" s="1299"/>
      <x:c r="DR127" s="1299"/>
      <x:c r="DS127" s="1299"/>
      <x:c r="DT127" s="1299"/>
      <x:c r="DU127" s="1299"/>
      <x:c r="DV127" s="1299"/>
      <x:c r="DW127" s="1299"/>
      <x:c r="DX127" s="1299"/>
      <x:c r="DY127" s="1299"/>
      <x:c r="DZ127" s="1299"/>
      <x:c r="EA127" s="1299"/>
      <x:c r="EB127" s="1299"/>
      <x:c r="EC127" s="1299"/>
      <x:c r="ED127" s="1299"/>
      <x:c r="EE127" s="1299"/>
      <x:c r="EF127" s="1299"/>
      <x:c r="EG127" s="1299"/>
      <x:c r="EH127" s="1299"/>
      <x:c r="EI127" s="1299"/>
      <x:c r="EJ127" s="1299"/>
      <x:c r="EK127" s="1299"/>
      <x:c r="EL127" s="1299"/>
      <x:c r="EM127" s="1299"/>
      <x:c r="EN127" s="1299"/>
      <x:c r="EO127" s="1299"/>
      <x:c r="EP127" s="1299"/>
      <x:c r="EQ127" s="1299"/>
      <x:c r="ER127" s="1299"/>
      <x:c r="ES127" s="1299"/>
      <x:c r="ET127" s="1299"/>
      <x:c r="EU127" s="1299"/>
      <x:c r="EV127" s="1299"/>
      <x:c r="EW127" s="1299"/>
      <x:c r="EX127" s="1299"/>
      <x:c r="EY127" s="1299"/>
      <x:c r="EZ127" s="1299"/>
      <x:c r="FA127" s="1299"/>
      <x:c r="FB127" s="1299"/>
      <x:c r="FC127" s="1299"/>
      <x:c r="FD127" s="1299"/>
      <x:c r="FE127" s="1299"/>
      <x:c r="FF127" s="1299"/>
      <x:c r="FG127" s="1299"/>
      <x:c r="FH127" s="1299"/>
      <x:c r="FI127" s="1299"/>
      <x:c r="FJ127" s="1299"/>
      <x:c r="FK127" s="1299"/>
      <x:c r="FL127" s="1299"/>
      <x:c r="FM127" s="1299"/>
      <x:c r="FN127" s="1299"/>
      <x:c r="FO127" s="1299"/>
      <x:c r="FP127" s="1299"/>
      <x:c r="FQ127" s="1299"/>
      <x:c r="FR127" s="1299"/>
      <x:c r="FS127" s="1299"/>
      <x:c r="FT127" s="1299"/>
      <x:c r="FU127" s="1299"/>
      <x:c r="FV127" s="1299"/>
      <x:c r="FW127" s="1299"/>
      <x:c r="FX127" s="1299"/>
      <x:c r="FY127" s="1299"/>
      <x:c r="FZ127" s="1299"/>
      <x:c r="GA127" s="1299"/>
      <x:c r="GB127" s="1299"/>
      <x:c r="GC127" s="1299"/>
      <x:c r="GD127" s="1299"/>
      <x:c r="GE127" s="1299"/>
      <x:c r="GF127" s="1299"/>
      <x:c r="GG127" s="1299"/>
      <x:c r="GH127" s="1299"/>
      <x:c r="GI127" s="1299"/>
      <x:c r="GJ127" s="1299"/>
      <x:c r="GK127" s="1299"/>
      <x:c r="GL127" s="1299"/>
      <x:c r="GM127" s="1299"/>
      <x:c r="GN127" s="1299"/>
      <x:c r="GO127" s="1299"/>
      <x:c r="GP127" s="1299"/>
      <x:c r="GQ127" s="1299"/>
      <x:c r="GR127" s="1299"/>
      <x:c r="GS127" s="1299"/>
      <x:c r="GT127" s="1299"/>
      <x:c r="GU127" s="1299"/>
      <x:c r="GV127" s="1299"/>
      <x:c r="GW127" s="1299"/>
      <x:c r="GX127" s="1299"/>
      <x:c r="GY127" s="1299"/>
      <x:c r="GZ127" s="1299"/>
      <x:c r="HA127" s="1299"/>
      <x:c r="HB127" s="1299"/>
      <x:c r="HC127" s="1299"/>
      <x:c r="HD127" s="1299"/>
      <x:c r="HE127" s="1299"/>
      <x:c r="HF127" s="1299"/>
      <x:c r="HG127" s="1299"/>
      <x:c r="HH127" s="1299"/>
      <x:c r="HI127" s="1299"/>
      <x:c r="HJ127" s="1299"/>
      <x:c r="HK127" s="1299"/>
      <x:c r="HL127" s="1299"/>
      <x:c r="HM127" s="1299"/>
      <x:c r="HN127" s="1299"/>
      <x:c r="HO127" s="1299"/>
      <x:c r="HP127" s="1299"/>
      <x:c r="HQ127" s="1299"/>
      <x:c r="HR127" s="1299"/>
      <x:c r="HS127" s="1299"/>
      <x:c r="HT127" s="1299"/>
      <x:c r="HU127" s="1299"/>
      <x:c r="HV127" s="1299"/>
      <x:c r="HW127" s="1299"/>
      <x:c r="HX127" s="1299"/>
      <x:c r="HY127" s="1299"/>
      <x:c r="HZ127" s="1299"/>
      <x:c r="IA127" s="1299"/>
      <x:c r="IB127" s="1299"/>
      <x:c r="IC127" s="1299"/>
      <x:c r="ID127" s="1299"/>
      <x:c r="IE127" s="1299"/>
      <x:c r="IF127" s="1299"/>
      <x:c r="IG127" s="1299"/>
      <x:c r="IH127" s="1299"/>
      <x:c r="II127" s="1299"/>
      <x:c r="IJ127" s="1299"/>
      <x:c r="IK127" s="1299"/>
      <x:c r="IL127" s="1299"/>
      <x:c r="IM127" s="1299"/>
      <x:c r="IN127" s="1299"/>
      <x:c r="IO127" s="1299"/>
      <x:c r="IP127" s="1299"/>
      <x:c r="IQ127" s="1299"/>
      <x:c r="IR127" s="1299"/>
      <x:c r="IS127" s="1299"/>
      <x:c r="IT127" s="1299"/>
      <x:c r="IU127" s="1299"/>
      <x:c r="IV127" s="1299"/>
    </x:row>
    <x:row r="128">
      <x:c r="A128" s="1304"/>
      <x:c r="B128" s="1304"/>
      <x:c r="C128" s="1304"/>
      <x:c r="D128" s="1304"/>
      <x:c r="E128" s="1304"/>
      <x:c r="F128" s="1304"/>
      <x:c r="G128" s="1304"/>
      <x:c r="H128" s="1304"/>
      <x:c r="I128" s="1304"/>
      <x:c r="J128" s="1299"/>
      <x:c r="K128" s="1299"/>
      <x:c r="L128" s="1299"/>
      <x:c r="M128" s="1299"/>
      <x:c r="N128" s="1299"/>
      <x:c r="O128" s="1299"/>
      <x:c r="P128" s="1299"/>
      <x:c r="Q128" s="1299"/>
      <x:c r="R128" s="1299"/>
      <x:c r="S128" s="1299"/>
      <x:c r="T128" s="1299"/>
      <x:c r="U128" s="1299"/>
      <x:c r="V128" s="1299"/>
      <x:c r="W128" s="1299"/>
      <x:c r="X128" s="1299"/>
      <x:c r="Y128" s="1299"/>
      <x:c r="Z128" s="1299"/>
      <x:c r="AA128" s="1299"/>
      <x:c r="AB128" s="1299"/>
      <x:c r="AC128" s="1299"/>
      <x:c r="AD128" s="1299"/>
      <x:c r="AE128" s="1299"/>
      <x:c r="AF128" s="1299"/>
      <x:c r="AG128" s="1299"/>
      <x:c r="AH128" s="1299"/>
      <x:c r="AI128" s="1299"/>
      <x:c r="AJ128" s="1299"/>
      <x:c r="AK128" s="1299"/>
      <x:c r="AL128" s="1299"/>
      <x:c r="AM128" s="1299"/>
      <x:c r="AN128" s="1299"/>
      <x:c r="AO128" s="1299"/>
      <x:c r="AP128" s="1299"/>
      <x:c r="AQ128" s="1299"/>
      <x:c r="AR128" s="1299"/>
      <x:c r="AS128" s="1299"/>
      <x:c r="AT128" s="1299"/>
      <x:c r="AU128" s="1299"/>
      <x:c r="AV128" s="1299"/>
      <x:c r="AW128" s="1299"/>
      <x:c r="AX128" s="1299"/>
      <x:c r="AY128" s="1299"/>
      <x:c r="AZ128" s="1299"/>
      <x:c r="BA128" s="1299"/>
      <x:c r="BB128" s="1299"/>
      <x:c r="BC128" s="1299"/>
      <x:c r="BD128" s="1299"/>
      <x:c r="BE128" s="1299"/>
      <x:c r="BF128" s="1299"/>
      <x:c r="BG128" s="1299"/>
      <x:c r="BH128" s="1299"/>
      <x:c r="BI128" s="1299"/>
      <x:c r="BJ128" s="1299"/>
      <x:c r="BK128" s="1299"/>
      <x:c r="BL128" s="1299"/>
      <x:c r="BM128" s="1299"/>
      <x:c r="BN128" s="1299"/>
      <x:c r="BO128" s="1299"/>
      <x:c r="BP128" s="1299"/>
      <x:c r="BQ128" s="1299"/>
      <x:c r="BR128" s="1299"/>
      <x:c r="BS128" s="1299"/>
      <x:c r="BT128" s="1299"/>
      <x:c r="BU128" s="1299"/>
      <x:c r="BV128" s="1299"/>
      <x:c r="BW128" s="1299"/>
      <x:c r="BX128" s="1299"/>
      <x:c r="BY128" s="1299"/>
      <x:c r="BZ128" s="1299"/>
      <x:c r="CA128" s="1299"/>
      <x:c r="CB128" s="1299"/>
      <x:c r="CC128" s="1299"/>
      <x:c r="CD128" s="1299"/>
      <x:c r="CE128" s="1299"/>
      <x:c r="CF128" s="1299"/>
      <x:c r="CG128" s="1299"/>
      <x:c r="CH128" s="1299"/>
      <x:c r="CI128" s="1299"/>
      <x:c r="CJ128" s="1299"/>
      <x:c r="CK128" s="1299"/>
      <x:c r="CL128" s="1299"/>
      <x:c r="CM128" s="1299"/>
      <x:c r="CN128" s="1299"/>
      <x:c r="CO128" s="1299"/>
      <x:c r="CP128" s="1299"/>
      <x:c r="CQ128" s="1299"/>
      <x:c r="CR128" s="1299"/>
      <x:c r="CS128" s="1299"/>
      <x:c r="CT128" s="1299"/>
      <x:c r="CU128" s="1299"/>
      <x:c r="CV128" s="1299"/>
      <x:c r="CW128" s="1299"/>
      <x:c r="CX128" s="1299"/>
      <x:c r="CY128" s="1299"/>
      <x:c r="CZ128" s="1299"/>
      <x:c r="DA128" s="1299"/>
      <x:c r="DB128" s="1299"/>
      <x:c r="DC128" s="1299"/>
      <x:c r="DD128" s="1299"/>
      <x:c r="DE128" s="1299"/>
      <x:c r="DF128" s="1299"/>
      <x:c r="DG128" s="1299"/>
      <x:c r="DH128" s="1299"/>
      <x:c r="DI128" s="1299"/>
      <x:c r="DJ128" s="1299"/>
      <x:c r="DK128" s="1299"/>
      <x:c r="DL128" s="1299"/>
      <x:c r="DM128" s="1299"/>
      <x:c r="DN128" s="1299"/>
      <x:c r="DO128" s="1299"/>
      <x:c r="DP128" s="1299"/>
      <x:c r="DQ128" s="1299"/>
      <x:c r="DR128" s="1299"/>
      <x:c r="DS128" s="1299"/>
      <x:c r="DT128" s="1299"/>
      <x:c r="DU128" s="1299"/>
      <x:c r="DV128" s="1299"/>
      <x:c r="DW128" s="1299"/>
      <x:c r="DX128" s="1299"/>
      <x:c r="DY128" s="1299"/>
      <x:c r="DZ128" s="1299"/>
      <x:c r="EA128" s="1299"/>
      <x:c r="EB128" s="1299"/>
      <x:c r="EC128" s="1299"/>
      <x:c r="ED128" s="1299"/>
      <x:c r="EE128" s="1299"/>
      <x:c r="EF128" s="1299"/>
      <x:c r="EG128" s="1299"/>
      <x:c r="EH128" s="1299"/>
      <x:c r="EI128" s="1299"/>
      <x:c r="EJ128" s="1299"/>
      <x:c r="EK128" s="1299"/>
      <x:c r="EL128" s="1299"/>
      <x:c r="EM128" s="1299"/>
      <x:c r="EN128" s="1299"/>
      <x:c r="EO128" s="1299"/>
      <x:c r="EP128" s="1299"/>
      <x:c r="EQ128" s="1299"/>
      <x:c r="ER128" s="1299"/>
      <x:c r="ES128" s="1299"/>
      <x:c r="ET128" s="1299"/>
      <x:c r="EU128" s="1299"/>
      <x:c r="EV128" s="1299"/>
      <x:c r="EW128" s="1299"/>
      <x:c r="EX128" s="1299"/>
      <x:c r="EY128" s="1299"/>
      <x:c r="EZ128" s="1299"/>
      <x:c r="FA128" s="1299"/>
      <x:c r="FB128" s="1299"/>
      <x:c r="FC128" s="1299"/>
      <x:c r="FD128" s="1299"/>
      <x:c r="FE128" s="1299"/>
      <x:c r="FF128" s="1299"/>
      <x:c r="FG128" s="1299"/>
      <x:c r="FH128" s="1299"/>
      <x:c r="FI128" s="1299"/>
      <x:c r="FJ128" s="1299"/>
      <x:c r="FK128" s="1299"/>
      <x:c r="FL128" s="1299"/>
      <x:c r="FM128" s="1299"/>
      <x:c r="FN128" s="1299"/>
      <x:c r="FO128" s="1299"/>
      <x:c r="FP128" s="1299"/>
      <x:c r="FQ128" s="1299"/>
      <x:c r="FR128" s="1299"/>
      <x:c r="FS128" s="1299"/>
      <x:c r="FT128" s="1299"/>
      <x:c r="FU128" s="1299"/>
      <x:c r="FV128" s="1299"/>
      <x:c r="FW128" s="1299"/>
      <x:c r="FX128" s="1299"/>
      <x:c r="FY128" s="1299"/>
      <x:c r="FZ128" s="1299"/>
      <x:c r="GA128" s="1299"/>
      <x:c r="GB128" s="1299"/>
      <x:c r="GC128" s="1299"/>
      <x:c r="GD128" s="1299"/>
      <x:c r="GE128" s="1299"/>
      <x:c r="GF128" s="1299"/>
      <x:c r="GG128" s="1299"/>
      <x:c r="GH128" s="1299"/>
      <x:c r="GI128" s="1299"/>
      <x:c r="GJ128" s="1299"/>
      <x:c r="GK128" s="1299"/>
      <x:c r="GL128" s="1299"/>
      <x:c r="GM128" s="1299"/>
      <x:c r="GN128" s="1299"/>
      <x:c r="GO128" s="1299"/>
      <x:c r="GP128" s="1299"/>
      <x:c r="GQ128" s="1299"/>
      <x:c r="GR128" s="1299"/>
      <x:c r="GS128" s="1299"/>
      <x:c r="GT128" s="1299"/>
      <x:c r="GU128" s="1299"/>
      <x:c r="GV128" s="1299"/>
      <x:c r="GW128" s="1299"/>
      <x:c r="GX128" s="1299"/>
      <x:c r="GY128" s="1299"/>
      <x:c r="GZ128" s="1299"/>
      <x:c r="HA128" s="1299"/>
      <x:c r="HB128" s="1299"/>
      <x:c r="HC128" s="1299"/>
      <x:c r="HD128" s="1299"/>
      <x:c r="HE128" s="1299"/>
      <x:c r="HF128" s="1299"/>
      <x:c r="HG128" s="1299"/>
      <x:c r="HH128" s="1299"/>
      <x:c r="HI128" s="1299"/>
      <x:c r="HJ128" s="1299"/>
      <x:c r="HK128" s="1299"/>
      <x:c r="HL128" s="1299"/>
      <x:c r="HM128" s="1299"/>
      <x:c r="HN128" s="1299"/>
      <x:c r="HO128" s="1299"/>
      <x:c r="HP128" s="1299"/>
      <x:c r="HQ128" s="1299"/>
      <x:c r="HR128" s="1299"/>
      <x:c r="HS128" s="1299"/>
      <x:c r="HT128" s="1299"/>
      <x:c r="HU128" s="1299"/>
      <x:c r="HV128" s="1299"/>
      <x:c r="HW128" s="1299"/>
      <x:c r="HX128" s="1299"/>
      <x:c r="HY128" s="1299"/>
      <x:c r="HZ128" s="1299"/>
      <x:c r="IA128" s="1299"/>
      <x:c r="IB128" s="1299"/>
      <x:c r="IC128" s="1299"/>
      <x:c r="ID128" s="1299"/>
      <x:c r="IE128" s="1299"/>
      <x:c r="IF128" s="1299"/>
      <x:c r="IG128" s="1299"/>
      <x:c r="IH128" s="1299"/>
      <x:c r="II128" s="1299"/>
      <x:c r="IJ128" s="1299"/>
      <x:c r="IK128" s="1299"/>
      <x:c r="IL128" s="1299"/>
      <x:c r="IM128" s="1299"/>
      <x:c r="IN128" s="1299"/>
      <x:c r="IO128" s="1299"/>
      <x:c r="IP128" s="1299"/>
      <x:c r="IQ128" s="1299"/>
      <x:c r="IR128" s="1299"/>
      <x:c r="IS128" s="1299"/>
      <x:c r="IT128" s="1299"/>
      <x:c r="IU128" s="1299"/>
      <x:c r="IV128" s="1299"/>
    </x:row>
    <x:row r="129">
      <x:c r="A129" s="1304"/>
      <x:c r="B129" s="1304"/>
      <x:c r="C129" s="1304"/>
      <x:c r="D129" s="1304"/>
      <x:c r="E129" s="1304"/>
      <x:c r="F129" s="1304"/>
      <x:c r="G129" s="1304"/>
      <x:c r="H129" s="1304"/>
      <x:c r="I129" s="1304"/>
      <x:c r="J129" s="1299"/>
      <x:c r="K129" s="1299"/>
      <x:c r="L129" s="1299"/>
      <x:c r="M129" s="1299"/>
      <x:c r="N129" s="1299"/>
      <x:c r="O129" s="1299"/>
      <x:c r="P129" s="1299"/>
      <x:c r="Q129" s="1299"/>
      <x:c r="R129" s="1299"/>
      <x:c r="S129" s="1299"/>
      <x:c r="T129" s="1299"/>
      <x:c r="U129" s="1299"/>
      <x:c r="V129" s="1299"/>
      <x:c r="W129" s="1299"/>
      <x:c r="X129" s="1299"/>
      <x:c r="Y129" s="1299"/>
      <x:c r="Z129" s="1299"/>
      <x:c r="AA129" s="1299"/>
      <x:c r="AB129" s="1299"/>
      <x:c r="AC129" s="1299"/>
      <x:c r="AD129" s="1299"/>
      <x:c r="AE129" s="1299"/>
      <x:c r="AF129" s="1299"/>
      <x:c r="AG129" s="1299"/>
      <x:c r="AH129" s="1299"/>
      <x:c r="AI129" s="1299"/>
      <x:c r="AJ129" s="1299"/>
      <x:c r="AK129" s="1299"/>
      <x:c r="AL129" s="1299"/>
      <x:c r="AM129" s="1299"/>
      <x:c r="AN129" s="1299"/>
      <x:c r="AO129" s="1299"/>
      <x:c r="AP129" s="1299"/>
      <x:c r="AQ129" s="1299"/>
      <x:c r="AR129" s="1299"/>
      <x:c r="AS129" s="1299"/>
      <x:c r="AT129" s="1299"/>
      <x:c r="AU129" s="1299"/>
      <x:c r="AV129" s="1299"/>
      <x:c r="AW129" s="1299"/>
      <x:c r="AX129" s="1299"/>
      <x:c r="AY129" s="1299"/>
      <x:c r="AZ129" s="1299"/>
      <x:c r="BA129" s="1299"/>
      <x:c r="BB129" s="1299"/>
      <x:c r="BC129" s="1299"/>
      <x:c r="BD129" s="1299"/>
      <x:c r="BE129" s="1299"/>
      <x:c r="BF129" s="1299"/>
      <x:c r="BG129" s="1299"/>
      <x:c r="BH129" s="1299"/>
      <x:c r="BI129" s="1299"/>
      <x:c r="BJ129" s="1299"/>
      <x:c r="BK129" s="1299"/>
      <x:c r="BL129" s="1299"/>
      <x:c r="BM129" s="1299"/>
      <x:c r="BN129" s="1299"/>
      <x:c r="BO129" s="1299"/>
      <x:c r="BP129" s="1299"/>
      <x:c r="BQ129" s="1299"/>
      <x:c r="BR129" s="1299"/>
      <x:c r="BS129" s="1299"/>
      <x:c r="BT129" s="1299"/>
      <x:c r="BU129" s="1299"/>
      <x:c r="BV129" s="1299"/>
      <x:c r="BW129" s="1299"/>
      <x:c r="BX129" s="1299"/>
      <x:c r="BY129" s="1299"/>
      <x:c r="BZ129" s="1299"/>
      <x:c r="CA129" s="1299"/>
      <x:c r="CB129" s="1299"/>
      <x:c r="CC129" s="1299"/>
      <x:c r="CD129" s="1299"/>
      <x:c r="CE129" s="1299"/>
      <x:c r="CF129" s="1299"/>
      <x:c r="CG129" s="1299"/>
      <x:c r="CH129" s="1299"/>
      <x:c r="CI129" s="1299"/>
      <x:c r="CJ129" s="1299"/>
      <x:c r="CK129" s="1299"/>
      <x:c r="CL129" s="1299"/>
      <x:c r="CM129" s="1299"/>
      <x:c r="CN129" s="1299"/>
      <x:c r="CO129" s="1299"/>
      <x:c r="CP129" s="1299"/>
      <x:c r="CQ129" s="1299"/>
      <x:c r="CR129" s="1299"/>
      <x:c r="CS129" s="1299"/>
      <x:c r="CT129" s="1299"/>
      <x:c r="CU129" s="1299"/>
      <x:c r="CV129" s="1299"/>
      <x:c r="CW129" s="1299"/>
      <x:c r="CX129" s="1299"/>
      <x:c r="CY129" s="1299"/>
      <x:c r="CZ129" s="1299"/>
      <x:c r="DA129" s="1299"/>
      <x:c r="DB129" s="1299"/>
      <x:c r="DC129" s="1299"/>
      <x:c r="DD129" s="1299"/>
      <x:c r="DE129" s="1299"/>
      <x:c r="DF129" s="1299"/>
      <x:c r="DG129" s="1299"/>
      <x:c r="DH129" s="1299"/>
      <x:c r="DI129" s="1299"/>
      <x:c r="DJ129" s="1299"/>
      <x:c r="DK129" s="1299"/>
      <x:c r="DL129" s="1299"/>
      <x:c r="DM129" s="1299"/>
      <x:c r="DN129" s="1299"/>
      <x:c r="DO129" s="1299"/>
      <x:c r="DP129" s="1299"/>
      <x:c r="DQ129" s="1299"/>
      <x:c r="DR129" s="1299"/>
      <x:c r="DS129" s="1299"/>
      <x:c r="DT129" s="1299"/>
      <x:c r="DU129" s="1299"/>
      <x:c r="DV129" s="1299"/>
      <x:c r="DW129" s="1299"/>
      <x:c r="DX129" s="1299"/>
      <x:c r="DY129" s="1299"/>
      <x:c r="DZ129" s="1299"/>
      <x:c r="EA129" s="1299"/>
      <x:c r="EB129" s="1299"/>
      <x:c r="EC129" s="1299"/>
      <x:c r="ED129" s="1299"/>
      <x:c r="EE129" s="1299"/>
      <x:c r="EF129" s="1299"/>
      <x:c r="EG129" s="1299"/>
      <x:c r="EH129" s="1299"/>
      <x:c r="EI129" s="1299"/>
      <x:c r="EJ129" s="1299"/>
      <x:c r="EK129" s="1299"/>
      <x:c r="EL129" s="1299"/>
      <x:c r="EM129" s="1299"/>
      <x:c r="EN129" s="1299"/>
      <x:c r="EO129" s="1299"/>
      <x:c r="EP129" s="1299"/>
      <x:c r="EQ129" s="1299"/>
      <x:c r="ER129" s="1299"/>
      <x:c r="ES129" s="1299"/>
      <x:c r="ET129" s="1299"/>
      <x:c r="EU129" s="1299"/>
      <x:c r="EV129" s="1299"/>
      <x:c r="EW129" s="1299"/>
      <x:c r="EX129" s="1299"/>
      <x:c r="EY129" s="1299"/>
      <x:c r="EZ129" s="1299"/>
      <x:c r="FA129" s="1299"/>
      <x:c r="FB129" s="1299"/>
      <x:c r="FC129" s="1299"/>
      <x:c r="FD129" s="1299"/>
      <x:c r="FE129" s="1299"/>
      <x:c r="FF129" s="1299"/>
      <x:c r="FG129" s="1299"/>
      <x:c r="FH129" s="1299"/>
      <x:c r="FI129" s="1299"/>
      <x:c r="FJ129" s="1299"/>
      <x:c r="FK129" s="1299"/>
      <x:c r="FL129" s="1299"/>
      <x:c r="FM129" s="1299"/>
      <x:c r="FN129" s="1299"/>
      <x:c r="FO129" s="1299"/>
      <x:c r="FP129" s="1299"/>
      <x:c r="FQ129" s="1299"/>
      <x:c r="FR129" s="1299"/>
      <x:c r="FS129" s="1299"/>
      <x:c r="FT129" s="1299"/>
      <x:c r="FU129" s="1299"/>
      <x:c r="FV129" s="1299"/>
      <x:c r="FW129" s="1299"/>
      <x:c r="FX129" s="1299"/>
      <x:c r="FY129" s="1299"/>
      <x:c r="FZ129" s="1299"/>
      <x:c r="GA129" s="1299"/>
      <x:c r="GB129" s="1299"/>
      <x:c r="GC129" s="1299"/>
      <x:c r="GD129" s="1299"/>
      <x:c r="GE129" s="1299"/>
      <x:c r="GF129" s="1299"/>
      <x:c r="GG129" s="1299"/>
      <x:c r="GH129" s="1299"/>
      <x:c r="GI129" s="1299"/>
      <x:c r="GJ129" s="1299"/>
      <x:c r="GK129" s="1299"/>
      <x:c r="GL129" s="1299"/>
      <x:c r="GM129" s="1299"/>
      <x:c r="GN129" s="1299"/>
      <x:c r="GO129" s="1299"/>
      <x:c r="GP129" s="1299"/>
      <x:c r="GQ129" s="1299"/>
      <x:c r="GR129" s="1299"/>
      <x:c r="GS129" s="1299"/>
      <x:c r="GT129" s="1299"/>
      <x:c r="GU129" s="1299"/>
      <x:c r="GV129" s="1299"/>
      <x:c r="GW129" s="1299"/>
      <x:c r="GX129" s="1299"/>
      <x:c r="GY129" s="1299"/>
      <x:c r="GZ129" s="1299"/>
      <x:c r="HA129" s="1299"/>
      <x:c r="HB129" s="1299"/>
      <x:c r="HC129" s="1299"/>
      <x:c r="HD129" s="1299"/>
      <x:c r="HE129" s="1299"/>
      <x:c r="HF129" s="1299"/>
      <x:c r="HG129" s="1299"/>
      <x:c r="HH129" s="1299"/>
      <x:c r="HI129" s="1299"/>
      <x:c r="HJ129" s="1299"/>
      <x:c r="HK129" s="1299"/>
      <x:c r="HL129" s="1299"/>
      <x:c r="HM129" s="1299"/>
      <x:c r="HN129" s="1299"/>
      <x:c r="HO129" s="1299"/>
      <x:c r="HP129" s="1299"/>
      <x:c r="HQ129" s="1299"/>
      <x:c r="HR129" s="1299"/>
      <x:c r="HS129" s="1299"/>
      <x:c r="HT129" s="1299"/>
      <x:c r="HU129" s="1299"/>
      <x:c r="HV129" s="1299"/>
      <x:c r="HW129" s="1299"/>
      <x:c r="HX129" s="1299"/>
      <x:c r="HY129" s="1299"/>
      <x:c r="HZ129" s="1299"/>
      <x:c r="IA129" s="1299"/>
      <x:c r="IB129" s="1299"/>
      <x:c r="IC129" s="1299"/>
      <x:c r="ID129" s="1299"/>
      <x:c r="IE129" s="1299"/>
      <x:c r="IF129" s="1299"/>
      <x:c r="IG129" s="1299"/>
      <x:c r="IH129" s="1299"/>
      <x:c r="II129" s="1299"/>
      <x:c r="IJ129" s="1299"/>
      <x:c r="IK129" s="1299"/>
      <x:c r="IL129" s="1299"/>
      <x:c r="IM129" s="1299"/>
      <x:c r="IN129" s="1299"/>
      <x:c r="IO129" s="1299"/>
      <x:c r="IP129" s="1299"/>
      <x:c r="IQ129" s="1299"/>
      <x:c r="IR129" s="1299"/>
      <x:c r="IS129" s="1299"/>
      <x:c r="IT129" s="1299"/>
      <x:c r="IU129" s="1299"/>
      <x:c r="IV129" s="1299"/>
    </x:row>
    <x:row r="130">
      <x:c r="A130" s="1304"/>
      <x:c r="B130" s="1304"/>
      <x:c r="C130" s="1304"/>
      <x:c r="D130" s="1304"/>
      <x:c r="E130" s="1304"/>
      <x:c r="F130" s="1304"/>
      <x:c r="G130" s="1304"/>
      <x:c r="H130" s="1304"/>
      <x:c r="I130" s="1304"/>
      <x:c r="J130" s="1299"/>
      <x:c r="K130" s="1299"/>
      <x:c r="L130" s="1299"/>
      <x:c r="M130" s="1299"/>
      <x:c r="N130" s="1299"/>
      <x:c r="O130" s="1299"/>
      <x:c r="P130" s="1299"/>
      <x:c r="Q130" s="1299"/>
      <x:c r="R130" s="1299"/>
      <x:c r="S130" s="1299"/>
      <x:c r="T130" s="1299"/>
      <x:c r="U130" s="1299"/>
      <x:c r="V130" s="1299"/>
      <x:c r="W130" s="1299"/>
      <x:c r="X130" s="1299"/>
      <x:c r="Y130" s="1299"/>
      <x:c r="Z130" s="1299"/>
      <x:c r="AA130" s="1299"/>
      <x:c r="AB130" s="1299"/>
      <x:c r="AC130" s="1299"/>
      <x:c r="AD130" s="1299"/>
      <x:c r="AE130" s="1299"/>
      <x:c r="AF130" s="1299"/>
      <x:c r="AG130" s="1299"/>
      <x:c r="AH130" s="1299"/>
      <x:c r="AI130" s="1299"/>
      <x:c r="AJ130" s="1299"/>
      <x:c r="AK130" s="1299"/>
      <x:c r="AL130" s="1299"/>
      <x:c r="AM130" s="1299"/>
      <x:c r="AN130" s="1299"/>
      <x:c r="AO130" s="1299"/>
      <x:c r="AP130" s="1299"/>
      <x:c r="AQ130" s="1299"/>
      <x:c r="AR130" s="1299"/>
      <x:c r="AS130" s="1299"/>
      <x:c r="AT130" s="1299"/>
      <x:c r="AU130" s="1299"/>
      <x:c r="AV130" s="1299"/>
      <x:c r="AW130" s="1299"/>
      <x:c r="AX130" s="1299"/>
      <x:c r="AY130" s="1299"/>
      <x:c r="AZ130" s="1299"/>
      <x:c r="BA130" s="1299"/>
      <x:c r="BB130" s="1299"/>
      <x:c r="BC130" s="1299"/>
      <x:c r="BD130" s="1299"/>
      <x:c r="BE130" s="1299"/>
      <x:c r="BF130" s="1299"/>
      <x:c r="BG130" s="1299"/>
      <x:c r="BH130" s="1299"/>
      <x:c r="BI130" s="1299"/>
      <x:c r="BJ130" s="1299"/>
      <x:c r="BK130" s="1299"/>
      <x:c r="BL130" s="1299"/>
      <x:c r="BM130" s="1299"/>
      <x:c r="BN130" s="1299"/>
      <x:c r="BO130" s="1299"/>
      <x:c r="BP130" s="1299"/>
      <x:c r="BQ130" s="1299"/>
      <x:c r="BR130" s="1299"/>
      <x:c r="BS130" s="1299"/>
      <x:c r="BT130" s="1299"/>
      <x:c r="BU130" s="1299"/>
      <x:c r="BV130" s="1299"/>
      <x:c r="BW130" s="1299"/>
      <x:c r="BX130" s="1299"/>
      <x:c r="BY130" s="1299"/>
      <x:c r="BZ130" s="1299"/>
      <x:c r="CA130" s="1299"/>
      <x:c r="CB130" s="1299"/>
      <x:c r="CC130" s="1299"/>
      <x:c r="CD130" s="1299"/>
      <x:c r="CE130" s="1299"/>
      <x:c r="CF130" s="1299"/>
      <x:c r="CG130" s="1299"/>
      <x:c r="CH130" s="1299"/>
      <x:c r="CI130" s="1299"/>
      <x:c r="CJ130" s="1299"/>
      <x:c r="CK130" s="1299"/>
      <x:c r="CL130" s="1299"/>
      <x:c r="CM130" s="1299"/>
      <x:c r="CN130" s="1299"/>
      <x:c r="CO130" s="1299"/>
      <x:c r="CP130" s="1299"/>
      <x:c r="CQ130" s="1299"/>
      <x:c r="CR130" s="1299"/>
      <x:c r="CS130" s="1299"/>
      <x:c r="CT130" s="1299"/>
      <x:c r="CU130" s="1299"/>
      <x:c r="CV130" s="1299"/>
      <x:c r="CW130" s="1299"/>
      <x:c r="CX130" s="1299"/>
      <x:c r="CY130" s="1299"/>
      <x:c r="CZ130" s="1299"/>
      <x:c r="DA130" s="1299"/>
      <x:c r="DB130" s="1299"/>
      <x:c r="DC130" s="1299"/>
      <x:c r="DD130" s="1299"/>
      <x:c r="DE130" s="1299"/>
      <x:c r="DF130" s="1299"/>
      <x:c r="DG130" s="1299"/>
      <x:c r="DH130" s="1299"/>
      <x:c r="DI130" s="1299"/>
      <x:c r="DJ130" s="1299"/>
      <x:c r="DK130" s="1299"/>
      <x:c r="DL130" s="1299"/>
      <x:c r="DM130" s="1299"/>
      <x:c r="DN130" s="1299"/>
      <x:c r="DO130" s="1299"/>
      <x:c r="DP130" s="1299"/>
      <x:c r="DQ130" s="1299"/>
      <x:c r="DR130" s="1299"/>
      <x:c r="DS130" s="1299"/>
      <x:c r="DT130" s="1299"/>
      <x:c r="DU130" s="1299"/>
      <x:c r="DV130" s="1299"/>
      <x:c r="DW130" s="1299"/>
      <x:c r="DX130" s="1299"/>
      <x:c r="DY130" s="1299"/>
      <x:c r="DZ130" s="1299"/>
      <x:c r="EA130" s="1299"/>
      <x:c r="EB130" s="1299"/>
      <x:c r="EC130" s="1299"/>
      <x:c r="ED130" s="1299"/>
      <x:c r="EE130" s="1299"/>
      <x:c r="EF130" s="1299"/>
      <x:c r="EG130" s="1299"/>
      <x:c r="EH130" s="1299"/>
      <x:c r="EI130" s="1299"/>
      <x:c r="EJ130" s="1299"/>
      <x:c r="EK130" s="1299"/>
      <x:c r="EL130" s="1299"/>
      <x:c r="EM130" s="1299"/>
      <x:c r="EN130" s="1299"/>
      <x:c r="EO130" s="1299"/>
      <x:c r="EP130" s="1299"/>
      <x:c r="EQ130" s="1299"/>
      <x:c r="ER130" s="1299"/>
      <x:c r="ES130" s="1299"/>
      <x:c r="ET130" s="1299"/>
      <x:c r="EU130" s="1299"/>
      <x:c r="EV130" s="1299"/>
      <x:c r="EW130" s="1299"/>
      <x:c r="EX130" s="1299"/>
      <x:c r="EY130" s="1299"/>
      <x:c r="EZ130" s="1299"/>
      <x:c r="FA130" s="1299"/>
      <x:c r="FB130" s="1299"/>
      <x:c r="FC130" s="1299"/>
      <x:c r="FD130" s="1299"/>
      <x:c r="FE130" s="1299"/>
      <x:c r="FF130" s="1299"/>
      <x:c r="FG130" s="1299"/>
      <x:c r="FH130" s="1299"/>
      <x:c r="FI130" s="1299"/>
      <x:c r="FJ130" s="1299"/>
      <x:c r="FK130" s="1299"/>
      <x:c r="FL130" s="1299"/>
      <x:c r="FM130" s="1299"/>
      <x:c r="FN130" s="1299"/>
      <x:c r="FO130" s="1299"/>
      <x:c r="FP130" s="1299"/>
      <x:c r="FQ130" s="1299"/>
      <x:c r="FR130" s="1299"/>
      <x:c r="FS130" s="1299"/>
      <x:c r="FT130" s="1299"/>
      <x:c r="FU130" s="1299"/>
      <x:c r="FV130" s="1299"/>
      <x:c r="FW130" s="1299"/>
      <x:c r="FX130" s="1299"/>
      <x:c r="FY130" s="1299"/>
      <x:c r="FZ130" s="1299"/>
      <x:c r="GA130" s="1299"/>
      <x:c r="GB130" s="1299"/>
      <x:c r="GC130" s="1299"/>
      <x:c r="GD130" s="1299"/>
      <x:c r="GE130" s="1299"/>
      <x:c r="GF130" s="1299"/>
      <x:c r="GG130" s="1299"/>
      <x:c r="GH130" s="1299"/>
      <x:c r="GI130" s="1299"/>
      <x:c r="GJ130" s="1299"/>
      <x:c r="GK130" s="1299"/>
      <x:c r="GL130" s="1299"/>
      <x:c r="GM130" s="1299"/>
      <x:c r="GN130" s="1299"/>
      <x:c r="GO130" s="1299"/>
      <x:c r="GP130" s="1299"/>
      <x:c r="GQ130" s="1299"/>
      <x:c r="GR130" s="1299"/>
      <x:c r="GS130" s="1299"/>
      <x:c r="GT130" s="1299"/>
      <x:c r="GU130" s="1299"/>
      <x:c r="GV130" s="1299"/>
      <x:c r="GW130" s="1299"/>
      <x:c r="GX130" s="1299"/>
      <x:c r="GY130" s="1299"/>
      <x:c r="GZ130" s="1299"/>
      <x:c r="HA130" s="1299"/>
      <x:c r="HB130" s="1299"/>
      <x:c r="HC130" s="1299"/>
      <x:c r="HD130" s="1299"/>
      <x:c r="HE130" s="1299"/>
      <x:c r="HF130" s="1299"/>
      <x:c r="HG130" s="1299"/>
      <x:c r="HH130" s="1299"/>
      <x:c r="HI130" s="1299"/>
      <x:c r="HJ130" s="1299"/>
      <x:c r="HK130" s="1299"/>
      <x:c r="HL130" s="1299"/>
      <x:c r="HM130" s="1299"/>
      <x:c r="HN130" s="1299"/>
      <x:c r="HO130" s="1299"/>
      <x:c r="HP130" s="1299"/>
      <x:c r="HQ130" s="1299"/>
      <x:c r="HR130" s="1299"/>
      <x:c r="HS130" s="1299"/>
      <x:c r="HT130" s="1299"/>
      <x:c r="HU130" s="1299"/>
      <x:c r="HV130" s="1299"/>
      <x:c r="HW130" s="1299"/>
      <x:c r="HX130" s="1299"/>
      <x:c r="HY130" s="1299"/>
      <x:c r="HZ130" s="1299"/>
      <x:c r="IA130" s="1299"/>
      <x:c r="IB130" s="1299"/>
      <x:c r="IC130" s="1299"/>
      <x:c r="ID130" s="1299"/>
      <x:c r="IE130" s="1299"/>
      <x:c r="IF130" s="1299"/>
      <x:c r="IG130" s="1299"/>
      <x:c r="IH130" s="1299"/>
      <x:c r="II130" s="1299"/>
      <x:c r="IJ130" s="1299"/>
      <x:c r="IK130" s="1299"/>
      <x:c r="IL130" s="1299"/>
      <x:c r="IM130" s="1299"/>
      <x:c r="IN130" s="1299"/>
      <x:c r="IO130" s="1299"/>
      <x:c r="IP130" s="1299"/>
      <x:c r="IQ130" s="1299"/>
      <x:c r="IR130" s="1299"/>
      <x:c r="IS130" s="1299"/>
      <x:c r="IT130" s="1299"/>
      <x:c r="IU130" s="1299"/>
      <x:c r="IV130" s="1299"/>
    </x:row>
    <x:row r="131">
      <x:c r="A131" s="1304"/>
      <x:c r="B131" s="1304"/>
      <x:c r="C131" s="1304"/>
      <x:c r="D131" s="1304"/>
      <x:c r="E131" s="1304"/>
      <x:c r="F131" s="1304"/>
      <x:c r="G131" s="1304"/>
      <x:c r="H131" s="1304"/>
      <x:c r="I131" s="1304"/>
      <x:c r="J131" s="1299"/>
      <x:c r="K131" s="1299"/>
      <x:c r="L131" s="1299"/>
      <x:c r="M131" s="1299"/>
      <x:c r="N131" s="1299"/>
      <x:c r="O131" s="1299"/>
      <x:c r="P131" s="1299"/>
      <x:c r="Q131" s="1299"/>
      <x:c r="R131" s="1299"/>
      <x:c r="S131" s="1299"/>
      <x:c r="T131" s="1299"/>
      <x:c r="U131" s="1299"/>
      <x:c r="V131" s="1299"/>
      <x:c r="W131" s="1299"/>
      <x:c r="X131" s="1299"/>
      <x:c r="Y131" s="1299"/>
      <x:c r="Z131" s="1299"/>
      <x:c r="AA131" s="1299"/>
      <x:c r="AB131" s="1299"/>
      <x:c r="AC131" s="1299"/>
      <x:c r="AD131" s="1299"/>
      <x:c r="AE131" s="1299"/>
      <x:c r="AF131" s="1299"/>
      <x:c r="AG131" s="1299"/>
      <x:c r="AH131" s="1299"/>
      <x:c r="AI131" s="1299"/>
      <x:c r="AJ131" s="1299"/>
      <x:c r="AK131" s="1299"/>
      <x:c r="AL131" s="1299"/>
      <x:c r="AM131" s="1299"/>
      <x:c r="AN131" s="1299"/>
      <x:c r="AO131" s="1299"/>
      <x:c r="AP131" s="1299"/>
      <x:c r="AQ131" s="1299"/>
      <x:c r="AR131" s="1299"/>
      <x:c r="AS131" s="1299"/>
      <x:c r="AT131" s="1299"/>
      <x:c r="AU131" s="1299"/>
      <x:c r="AV131" s="1299"/>
      <x:c r="AW131" s="1299"/>
      <x:c r="AX131" s="1299"/>
      <x:c r="AY131" s="1299"/>
      <x:c r="AZ131" s="1299"/>
      <x:c r="BA131" s="1299"/>
      <x:c r="BB131" s="1299"/>
      <x:c r="BC131" s="1299"/>
      <x:c r="BD131" s="1299"/>
      <x:c r="BE131" s="1299"/>
      <x:c r="BF131" s="1299"/>
      <x:c r="BG131" s="1299"/>
      <x:c r="BH131" s="1299"/>
      <x:c r="BI131" s="1299"/>
      <x:c r="BJ131" s="1299"/>
      <x:c r="BK131" s="1299"/>
      <x:c r="BL131" s="1299"/>
      <x:c r="BM131" s="1299"/>
      <x:c r="BN131" s="1299"/>
      <x:c r="BO131" s="1299"/>
      <x:c r="BP131" s="1299"/>
      <x:c r="BQ131" s="1299"/>
      <x:c r="BR131" s="1299"/>
      <x:c r="BS131" s="1299"/>
      <x:c r="BT131" s="1299"/>
      <x:c r="BU131" s="1299"/>
      <x:c r="BV131" s="1299"/>
      <x:c r="BW131" s="1299"/>
      <x:c r="BX131" s="1299"/>
      <x:c r="BY131" s="1299"/>
      <x:c r="BZ131" s="1299"/>
      <x:c r="CA131" s="1299"/>
      <x:c r="CB131" s="1299"/>
      <x:c r="CC131" s="1299"/>
      <x:c r="CD131" s="1299"/>
      <x:c r="CE131" s="1299"/>
      <x:c r="CF131" s="1299"/>
      <x:c r="CG131" s="1299"/>
      <x:c r="CH131" s="1299"/>
      <x:c r="CI131" s="1299"/>
      <x:c r="CJ131" s="1299"/>
      <x:c r="CK131" s="1299"/>
      <x:c r="CL131" s="1299"/>
      <x:c r="CM131" s="1299"/>
      <x:c r="CN131" s="1299"/>
      <x:c r="CO131" s="1299"/>
      <x:c r="CP131" s="1299"/>
      <x:c r="CQ131" s="1299"/>
      <x:c r="CR131" s="1299"/>
      <x:c r="CS131" s="1299"/>
      <x:c r="CT131" s="1299"/>
      <x:c r="CU131" s="1299"/>
      <x:c r="CV131" s="1299"/>
      <x:c r="CW131" s="1299"/>
      <x:c r="CX131" s="1299"/>
      <x:c r="CY131" s="1299"/>
      <x:c r="CZ131" s="1299"/>
      <x:c r="DA131" s="1299"/>
      <x:c r="DB131" s="1299"/>
      <x:c r="DC131" s="1299"/>
      <x:c r="DD131" s="1299"/>
      <x:c r="DE131" s="1299"/>
      <x:c r="DF131" s="1299"/>
      <x:c r="DG131" s="1299"/>
      <x:c r="DH131" s="1299"/>
      <x:c r="DI131" s="1299"/>
      <x:c r="DJ131" s="1299"/>
      <x:c r="DK131" s="1299"/>
      <x:c r="DL131" s="1299"/>
      <x:c r="DM131" s="1299"/>
      <x:c r="DN131" s="1299"/>
      <x:c r="DO131" s="1299"/>
      <x:c r="DP131" s="1299"/>
      <x:c r="DQ131" s="1299"/>
      <x:c r="DR131" s="1299"/>
      <x:c r="DS131" s="1299"/>
      <x:c r="DT131" s="1299"/>
      <x:c r="DU131" s="1299"/>
      <x:c r="DV131" s="1299"/>
      <x:c r="DW131" s="1299"/>
      <x:c r="DX131" s="1299"/>
      <x:c r="DY131" s="1299"/>
      <x:c r="DZ131" s="1299"/>
      <x:c r="EA131" s="1299"/>
      <x:c r="EB131" s="1299"/>
      <x:c r="EC131" s="1299"/>
      <x:c r="ED131" s="1299"/>
      <x:c r="EE131" s="1299"/>
      <x:c r="EF131" s="1299"/>
      <x:c r="EG131" s="1299"/>
      <x:c r="EH131" s="1299"/>
      <x:c r="EI131" s="1299"/>
      <x:c r="EJ131" s="1299"/>
      <x:c r="EK131" s="1299"/>
      <x:c r="EL131" s="1299"/>
      <x:c r="EM131" s="1299"/>
      <x:c r="EN131" s="1299"/>
      <x:c r="EO131" s="1299"/>
      <x:c r="EP131" s="1299"/>
      <x:c r="EQ131" s="1299"/>
      <x:c r="ER131" s="1299"/>
      <x:c r="ES131" s="1299"/>
      <x:c r="ET131" s="1299"/>
      <x:c r="EU131" s="1299"/>
      <x:c r="EV131" s="1299"/>
      <x:c r="EW131" s="1299"/>
      <x:c r="EX131" s="1299"/>
      <x:c r="EY131" s="1299"/>
      <x:c r="EZ131" s="1299"/>
      <x:c r="FA131" s="1299"/>
      <x:c r="FB131" s="1299"/>
      <x:c r="FC131" s="1299"/>
      <x:c r="FD131" s="1299"/>
      <x:c r="FE131" s="1299"/>
      <x:c r="FF131" s="1299"/>
      <x:c r="FG131" s="1299"/>
      <x:c r="FH131" s="1299"/>
      <x:c r="FI131" s="1299"/>
      <x:c r="FJ131" s="1299"/>
      <x:c r="FK131" s="1299"/>
      <x:c r="FL131" s="1299"/>
      <x:c r="FM131" s="1299"/>
      <x:c r="FN131" s="1299"/>
      <x:c r="FO131" s="1299"/>
      <x:c r="FP131" s="1299"/>
      <x:c r="FQ131" s="1299"/>
      <x:c r="FR131" s="1299"/>
      <x:c r="FS131" s="1299"/>
      <x:c r="FT131" s="1299"/>
      <x:c r="FU131" s="1299"/>
      <x:c r="FV131" s="1299"/>
      <x:c r="FW131" s="1299"/>
      <x:c r="FX131" s="1299"/>
      <x:c r="FY131" s="1299"/>
      <x:c r="FZ131" s="1299"/>
      <x:c r="GA131" s="1299"/>
      <x:c r="GB131" s="1299"/>
      <x:c r="GC131" s="1299"/>
      <x:c r="GD131" s="1299"/>
      <x:c r="GE131" s="1299"/>
      <x:c r="GF131" s="1299"/>
      <x:c r="GG131" s="1299"/>
      <x:c r="GH131" s="1299"/>
      <x:c r="GI131" s="1299"/>
      <x:c r="GJ131" s="1299"/>
      <x:c r="GK131" s="1299"/>
      <x:c r="GL131" s="1299"/>
      <x:c r="GM131" s="1299"/>
      <x:c r="GN131" s="1299"/>
      <x:c r="GO131" s="1299"/>
      <x:c r="GP131" s="1299"/>
      <x:c r="GQ131" s="1299"/>
      <x:c r="GR131" s="1299"/>
      <x:c r="GS131" s="1299"/>
      <x:c r="GT131" s="1299"/>
      <x:c r="GU131" s="1299"/>
      <x:c r="GV131" s="1299"/>
      <x:c r="GW131" s="1299"/>
      <x:c r="GX131" s="1299"/>
      <x:c r="GY131" s="1299"/>
      <x:c r="GZ131" s="1299"/>
      <x:c r="HA131" s="1299"/>
      <x:c r="HB131" s="1299"/>
      <x:c r="HC131" s="1299"/>
      <x:c r="HD131" s="1299"/>
      <x:c r="HE131" s="1299"/>
      <x:c r="HF131" s="1299"/>
      <x:c r="HG131" s="1299"/>
      <x:c r="HH131" s="1299"/>
      <x:c r="HI131" s="1299"/>
      <x:c r="HJ131" s="1299"/>
      <x:c r="HK131" s="1299"/>
      <x:c r="HL131" s="1299"/>
      <x:c r="HM131" s="1299"/>
      <x:c r="HN131" s="1299"/>
      <x:c r="HO131" s="1299"/>
      <x:c r="HP131" s="1299"/>
      <x:c r="HQ131" s="1299"/>
      <x:c r="HR131" s="1299"/>
      <x:c r="HS131" s="1299"/>
      <x:c r="HT131" s="1299"/>
      <x:c r="HU131" s="1299"/>
      <x:c r="HV131" s="1299"/>
      <x:c r="HW131" s="1299"/>
      <x:c r="HX131" s="1299"/>
      <x:c r="HY131" s="1299"/>
      <x:c r="HZ131" s="1299"/>
      <x:c r="IA131" s="1299"/>
      <x:c r="IB131" s="1299"/>
      <x:c r="IC131" s="1299"/>
      <x:c r="ID131" s="1299"/>
      <x:c r="IE131" s="1299"/>
      <x:c r="IF131" s="1299"/>
      <x:c r="IG131" s="1299"/>
      <x:c r="IH131" s="1299"/>
      <x:c r="II131" s="1299"/>
      <x:c r="IJ131" s="1299"/>
      <x:c r="IK131" s="1299"/>
      <x:c r="IL131" s="1299"/>
      <x:c r="IM131" s="1299"/>
      <x:c r="IN131" s="1299"/>
      <x:c r="IO131" s="1299"/>
      <x:c r="IP131" s="1299"/>
      <x:c r="IQ131" s="1299"/>
      <x:c r="IR131" s="1299"/>
      <x:c r="IS131" s="1299"/>
      <x:c r="IT131" s="1299"/>
      <x:c r="IU131" s="1299"/>
      <x:c r="IV131" s="1299"/>
    </x:row>
    <x:row r="132">
      <x:c r="A132" s="1304"/>
      <x:c r="B132" s="1304"/>
      <x:c r="C132" s="1304"/>
      <x:c r="D132" s="1304"/>
      <x:c r="E132" s="1304"/>
      <x:c r="F132" s="1304"/>
      <x:c r="G132" s="1304"/>
      <x:c r="H132" s="1304"/>
      <x:c r="I132" s="1304"/>
      <x:c r="J132" s="1299"/>
      <x:c r="K132" s="1299"/>
      <x:c r="L132" s="1299"/>
      <x:c r="M132" s="1299"/>
      <x:c r="N132" s="1299"/>
      <x:c r="O132" s="1299"/>
      <x:c r="P132" s="1299"/>
      <x:c r="Q132" s="1299"/>
      <x:c r="R132" s="1299"/>
      <x:c r="S132" s="1299"/>
      <x:c r="T132" s="1299"/>
      <x:c r="U132" s="1299"/>
      <x:c r="V132" s="1299"/>
      <x:c r="W132" s="1299"/>
      <x:c r="X132" s="1299"/>
      <x:c r="Y132" s="1299"/>
      <x:c r="Z132" s="1299"/>
      <x:c r="AA132" s="1299"/>
      <x:c r="AB132" s="1299"/>
      <x:c r="AC132" s="1299"/>
      <x:c r="AD132" s="1299"/>
      <x:c r="AE132" s="1299"/>
      <x:c r="AF132" s="1299"/>
      <x:c r="AG132" s="1299"/>
      <x:c r="AH132" s="1299"/>
      <x:c r="AI132" s="1299"/>
      <x:c r="AJ132" s="1299"/>
      <x:c r="AK132" s="1299"/>
      <x:c r="AL132" s="1299"/>
      <x:c r="AM132" s="1299"/>
      <x:c r="AN132" s="1299"/>
      <x:c r="AO132" s="1299"/>
      <x:c r="AP132" s="1299"/>
      <x:c r="AQ132" s="1299"/>
      <x:c r="AR132" s="1299"/>
      <x:c r="AS132" s="1299"/>
      <x:c r="AT132" s="1299"/>
      <x:c r="AU132" s="1299"/>
      <x:c r="AV132" s="1299"/>
      <x:c r="AW132" s="1299"/>
      <x:c r="AX132" s="1299"/>
      <x:c r="AY132" s="1299"/>
      <x:c r="AZ132" s="1299"/>
      <x:c r="BA132" s="1299"/>
      <x:c r="BB132" s="1299"/>
      <x:c r="BC132" s="1299"/>
      <x:c r="BD132" s="1299"/>
      <x:c r="BE132" s="1299"/>
      <x:c r="BF132" s="1299"/>
      <x:c r="BG132" s="1299"/>
      <x:c r="BH132" s="1299"/>
      <x:c r="BI132" s="1299"/>
      <x:c r="BJ132" s="1299"/>
      <x:c r="BK132" s="1299"/>
      <x:c r="BL132" s="1299"/>
      <x:c r="BM132" s="1299"/>
      <x:c r="BN132" s="1299"/>
      <x:c r="BO132" s="1299"/>
      <x:c r="BP132" s="1299"/>
      <x:c r="BQ132" s="1299"/>
      <x:c r="BR132" s="1299"/>
      <x:c r="BS132" s="1299"/>
      <x:c r="BT132" s="1299"/>
      <x:c r="BU132" s="1299"/>
      <x:c r="BV132" s="1299"/>
      <x:c r="BW132" s="1299"/>
      <x:c r="BX132" s="1299"/>
      <x:c r="BY132" s="1299"/>
      <x:c r="BZ132" s="1299"/>
      <x:c r="CA132" s="1299"/>
      <x:c r="CB132" s="1299"/>
      <x:c r="CC132" s="1299"/>
      <x:c r="CD132" s="1299"/>
      <x:c r="CE132" s="1299"/>
      <x:c r="CF132" s="1299"/>
      <x:c r="CG132" s="1299"/>
      <x:c r="CH132" s="1299"/>
      <x:c r="CI132" s="1299"/>
      <x:c r="CJ132" s="1299"/>
      <x:c r="CK132" s="1299"/>
      <x:c r="CL132" s="1299"/>
      <x:c r="CM132" s="1299"/>
      <x:c r="CN132" s="1299"/>
      <x:c r="CO132" s="1299"/>
      <x:c r="CP132" s="1299"/>
      <x:c r="CQ132" s="1299"/>
      <x:c r="CR132" s="1299"/>
      <x:c r="CS132" s="1299"/>
      <x:c r="CT132" s="1299"/>
      <x:c r="CU132" s="1299"/>
      <x:c r="CV132" s="1299"/>
      <x:c r="CW132" s="1299"/>
      <x:c r="CX132" s="1299"/>
      <x:c r="CY132" s="1299"/>
      <x:c r="CZ132" s="1299"/>
      <x:c r="DA132" s="1299"/>
      <x:c r="DB132" s="1299"/>
      <x:c r="DC132" s="1299"/>
      <x:c r="DD132" s="1299"/>
      <x:c r="DE132" s="1299"/>
      <x:c r="DF132" s="1299"/>
      <x:c r="DG132" s="1299"/>
      <x:c r="DH132" s="1299"/>
      <x:c r="DI132" s="1299"/>
      <x:c r="DJ132" s="1299"/>
      <x:c r="DK132" s="1299"/>
      <x:c r="DL132" s="1299"/>
      <x:c r="DM132" s="1299"/>
      <x:c r="DN132" s="1299"/>
      <x:c r="DO132" s="1299"/>
      <x:c r="DP132" s="1299"/>
      <x:c r="DQ132" s="1299"/>
      <x:c r="DR132" s="1299"/>
      <x:c r="DS132" s="1299"/>
      <x:c r="DT132" s="1299"/>
      <x:c r="DU132" s="1299"/>
      <x:c r="DV132" s="1299"/>
      <x:c r="DW132" s="1299"/>
      <x:c r="DX132" s="1299"/>
      <x:c r="DY132" s="1299"/>
      <x:c r="DZ132" s="1299"/>
      <x:c r="EA132" s="1299"/>
      <x:c r="EB132" s="1299"/>
      <x:c r="EC132" s="1299"/>
      <x:c r="ED132" s="1299"/>
      <x:c r="EE132" s="1299"/>
      <x:c r="EF132" s="1299"/>
      <x:c r="EG132" s="1299"/>
      <x:c r="EH132" s="1299"/>
      <x:c r="EI132" s="1299"/>
      <x:c r="EJ132" s="1299"/>
      <x:c r="EK132" s="1299"/>
      <x:c r="EL132" s="1299"/>
      <x:c r="EM132" s="1299"/>
      <x:c r="EN132" s="1299"/>
      <x:c r="EO132" s="1299"/>
      <x:c r="EP132" s="1299"/>
      <x:c r="EQ132" s="1299"/>
      <x:c r="ER132" s="1299"/>
      <x:c r="ES132" s="1299"/>
      <x:c r="ET132" s="1299"/>
      <x:c r="EU132" s="1299"/>
      <x:c r="EV132" s="1299"/>
      <x:c r="EW132" s="1299"/>
      <x:c r="EX132" s="1299"/>
      <x:c r="EY132" s="1299"/>
      <x:c r="EZ132" s="1299"/>
      <x:c r="FA132" s="1299"/>
      <x:c r="FB132" s="1299"/>
      <x:c r="FC132" s="1299"/>
      <x:c r="FD132" s="1299"/>
      <x:c r="FE132" s="1299"/>
      <x:c r="FF132" s="1299"/>
      <x:c r="FG132" s="1299"/>
      <x:c r="FH132" s="1299"/>
      <x:c r="FI132" s="1299"/>
      <x:c r="FJ132" s="1299"/>
      <x:c r="FK132" s="1299"/>
      <x:c r="FL132" s="1299"/>
      <x:c r="FM132" s="1299"/>
      <x:c r="FN132" s="1299"/>
      <x:c r="FO132" s="1299"/>
      <x:c r="FP132" s="1299"/>
      <x:c r="FQ132" s="1299"/>
      <x:c r="FR132" s="1299"/>
      <x:c r="FS132" s="1299"/>
      <x:c r="FT132" s="1299"/>
      <x:c r="FU132" s="1299"/>
      <x:c r="FV132" s="1299"/>
      <x:c r="FW132" s="1299"/>
      <x:c r="FX132" s="1299"/>
      <x:c r="FY132" s="1299"/>
      <x:c r="FZ132" s="1299"/>
      <x:c r="GA132" s="1299"/>
      <x:c r="GB132" s="1299"/>
      <x:c r="GC132" s="1299"/>
      <x:c r="GD132" s="1299"/>
      <x:c r="GE132" s="1299"/>
      <x:c r="GF132" s="1299"/>
      <x:c r="GG132" s="1299"/>
      <x:c r="GH132" s="1299"/>
      <x:c r="GI132" s="1299"/>
      <x:c r="GJ132" s="1299"/>
      <x:c r="GK132" s="1299"/>
      <x:c r="GL132" s="1299"/>
      <x:c r="GM132" s="1299"/>
      <x:c r="GN132" s="1299"/>
      <x:c r="GO132" s="1299"/>
      <x:c r="GP132" s="1299"/>
      <x:c r="GQ132" s="1299"/>
      <x:c r="GR132" s="1299"/>
      <x:c r="GS132" s="1299"/>
      <x:c r="GT132" s="1299"/>
      <x:c r="GU132" s="1299"/>
      <x:c r="GV132" s="1299"/>
      <x:c r="GW132" s="1299"/>
      <x:c r="GX132" s="1299"/>
      <x:c r="GY132" s="1299"/>
      <x:c r="GZ132" s="1299"/>
      <x:c r="HA132" s="1299"/>
      <x:c r="HB132" s="1299"/>
      <x:c r="HC132" s="1299"/>
      <x:c r="HD132" s="1299"/>
      <x:c r="HE132" s="1299"/>
      <x:c r="HF132" s="1299"/>
      <x:c r="HG132" s="1299"/>
      <x:c r="HH132" s="1299"/>
      <x:c r="HI132" s="1299"/>
      <x:c r="HJ132" s="1299"/>
      <x:c r="HK132" s="1299"/>
      <x:c r="HL132" s="1299"/>
      <x:c r="HM132" s="1299"/>
      <x:c r="HN132" s="1299"/>
      <x:c r="HO132" s="1299"/>
      <x:c r="HP132" s="1299"/>
      <x:c r="HQ132" s="1299"/>
      <x:c r="HR132" s="1299"/>
      <x:c r="HS132" s="1299"/>
      <x:c r="HT132" s="1299"/>
      <x:c r="HU132" s="1299"/>
      <x:c r="HV132" s="1299"/>
      <x:c r="HW132" s="1299"/>
      <x:c r="HX132" s="1299"/>
      <x:c r="HY132" s="1299"/>
      <x:c r="HZ132" s="1299"/>
      <x:c r="IA132" s="1299"/>
      <x:c r="IB132" s="1299"/>
      <x:c r="IC132" s="1299"/>
      <x:c r="ID132" s="1299"/>
      <x:c r="IE132" s="1299"/>
      <x:c r="IF132" s="1299"/>
      <x:c r="IG132" s="1299"/>
      <x:c r="IH132" s="1299"/>
      <x:c r="II132" s="1299"/>
      <x:c r="IJ132" s="1299"/>
      <x:c r="IK132" s="1299"/>
      <x:c r="IL132" s="1299"/>
      <x:c r="IM132" s="1299"/>
      <x:c r="IN132" s="1299"/>
      <x:c r="IO132" s="1299"/>
      <x:c r="IP132" s="1299"/>
      <x:c r="IQ132" s="1299"/>
      <x:c r="IR132" s="1299"/>
      <x:c r="IS132" s="1299"/>
      <x:c r="IT132" s="1299"/>
      <x:c r="IU132" s="1299"/>
      <x:c r="IV132" s="1299"/>
    </x:row>
    <x:row r="133">
      <x:c r="A133" s="1304"/>
      <x:c r="B133" s="1304"/>
      <x:c r="C133" s="1304"/>
      <x:c r="D133" s="1304"/>
      <x:c r="E133" s="1304"/>
      <x:c r="F133" s="1304"/>
      <x:c r="G133" s="1304"/>
      <x:c r="H133" s="1304"/>
      <x:c r="I133" s="1304"/>
      <x:c r="J133" s="1299"/>
      <x:c r="K133" s="1299"/>
      <x:c r="L133" s="1299"/>
      <x:c r="M133" s="1299"/>
      <x:c r="N133" s="1299"/>
      <x:c r="O133" s="1299"/>
      <x:c r="P133" s="1299"/>
      <x:c r="Q133" s="1299"/>
      <x:c r="R133" s="1299"/>
      <x:c r="S133" s="1299"/>
      <x:c r="T133" s="1299"/>
      <x:c r="U133" s="1299"/>
      <x:c r="V133" s="1299"/>
      <x:c r="W133" s="1299"/>
      <x:c r="X133" s="1299"/>
      <x:c r="Y133" s="1299"/>
      <x:c r="Z133" s="1299"/>
      <x:c r="AA133" s="1299"/>
      <x:c r="AB133" s="1299"/>
      <x:c r="AC133" s="1299"/>
      <x:c r="AD133" s="1299"/>
      <x:c r="AE133" s="1299"/>
      <x:c r="AF133" s="1299"/>
      <x:c r="AG133" s="1299"/>
      <x:c r="AH133" s="1299"/>
      <x:c r="AI133" s="1299"/>
      <x:c r="AJ133" s="1299"/>
      <x:c r="AK133" s="1299"/>
      <x:c r="AL133" s="1299"/>
      <x:c r="AM133" s="1299"/>
      <x:c r="AN133" s="1299"/>
      <x:c r="AO133" s="1299"/>
      <x:c r="AP133" s="1299"/>
      <x:c r="AQ133" s="1299"/>
      <x:c r="AR133" s="1299"/>
      <x:c r="AS133" s="1299"/>
      <x:c r="AT133" s="1299"/>
      <x:c r="AU133" s="1299"/>
      <x:c r="AV133" s="1299"/>
      <x:c r="AW133" s="1299"/>
      <x:c r="AX133" s="1299"/>
      <x:c r="AY133" s="1299"/>
      <x:c r="AZ133" s="1299"/>
      <x:c r="BA133" s="1299"/>
      <x:c r="BB133" s="1299"/>
      <x:c r="BC133" s="1299"/>
      <x:c r="BD133" s="1299"/>
      <x:c r="BE133" s="1299"/>
      <x:c r="BF133" s="1299"/>
      <x:c r="BG133" s="1299"/>
      <x:c r="BH133" s="1299"/>
      <x:c r="BI133" s="1299"/>
      <x:c r="BJ133" s="1299"/>
      <x:c r="BK133" s="1299"/>
      <x:c r="BL133" s="1299"/>
      <x:c r="BM133" s="1299"/>
      <x:c r="BN133" s="1299"/>
      <x:c r="BO133" s="1299"/>
      <x:c r="BP133" s="1299"/>
      <x:c r="BQ133" s="1299"/>
      <x:c r="BR133" s="1299"/>
      <x:c r="BS133" s="1299"/>
      <x:c r="BT133" s="1299"/>
      <x:c r="BU133" s="1299"/>
      <x:c r="BV133" s="1299"/>
      <x:c r="BW133" s="1299"/>
      <x:c r="BX133" s="1299"/>
      <x:c r="BY133" s="1299"/>
      <x:c r="BZ133" s="1299"/>
      <x:c r="CA133" s="1299"/>
      <x:c r="CB133" s="1299"/>
      <x:c r="CC133" s="1299"/>
      <x:c r="CD133" s="1299"/>
      <x:c r="CE133" s="1299"/>
      <x:c r="CF133" s="1299"/>
      <x:c r="CG133" s="1299"/>
      <x:c r="CH133" s="1299"/>
      <x:c r="CI133" s="1299"/>
      <x:c r="CJ133" s="1299"/>
      <x:c r="CK133" s="1299"/>
      <x:c r="CL133" s="1299"/>
      <x:c r="CM133" s="1299"/>
      <x:c r="CN133" s="1299"/>
      <x:c r="CO133" s="1299"/>
      <x:c r="CP133" s="1299"/>
      <x:c r="CQ133" s="1299"/>
      <x:c r="CR133" s="1299"/>
      <x:c r="CS133" s="1299"/>
      <x:c r="CT133" s="1299"/>
      <x:c r="CU133" s="1299"/>
      <x:c r="CV133" s="1299"/>
      <x:c r="CW133" s="1299"/>
      <x:c r="CX133" s="1299"/>
      <x:c r="CY133" s="1299"/>
      <x:c r="CZ133" s="1299"/>
      <x:c r="DA133" s="1299"/>
      <x:c r="DB133" s="1299"/>
      <x:c r="DC133" s="1299"/>
      <x:c r="DD133" s="1299"/>
      <x:c r="DE133" s="1299"/>
      <x:c r="DF133" s="1299"/>
      <x:c r="DG133" s="1299"/>
      <x:c r="DH133" s="1299"/>
      <x:c r="DI133" s="1299"/>
      <x:c r="DJ133" s="1299"/>
      <x:c r="DK133" s="1299"/>
      <x:c r="DL133" s="1299"/>
      <x:c r="DM133" s="1299"/>
      <x:c r="DN133" s="1299"/>
      <x:c r="DO133" s="1299"/>
      <x:c r="DP133" s="1299"/>
      <x:c r="DQ133" s="1299"/>
      <x:c r="DR133" s="1299"/>
      <x:c r="DS133" s="1299"/>
      <x:c r="DT133" s="1299"/>
      <x:c r="DU133" s="1299"/>
      <x:c r="DV133" s="1299"/>
      <x:c r="DW133" s="1299"/>
      <x:c r="DX133" s="1299"/>
      <x:c r="DY133" s="1299"/>
      <x:c r="DZ133" s="1299"/>
      <x:c r="EA133" s="1299"/>
      <x:c r="EB133" s="1299"/>
      <x:c r="EC133" s="1299"/>
      <x:c r="ED133" s="1299"/>
      <x:c r="EE133" s="1299"/>
      <x:c r="EF133" s="1299"/>
      <x:c r="EG133" s="1299"/>
      <x:c r="EH133" s="1299"/>
      <x:c r="EI133" s="1299"/>
      <x:c r="EJ133" s="1299"/>
      <x:c r="EK133" s="1299"/>
      <x:c r="EL133" s="1299"/>
      <x:c r="EM133" s="1299"/>
      <x:c r="EN133" s="1299"/>
      <x:c r="EO133" s="1299"/>
      <x:c r="EP133" s="1299"/>
      <x:c r="EQ133" s="1299"/>
      <x:c r="ER133" s="1299"/>
      <x:c r="ES133" s="1299"/>
      <x:c r="ET133" s="1299"/>
      <x:c r="EU133" s="1299"/>
      <x:c r="EV133" s="1299"/>
      <x:c r="EW133" s="1299"/>
      <x:c r="EX133" s="1299"/>
      <x:c r="EY133" s="1299"/>
      <x:c r="EZ133" s="1299"/>
      <x:c r="FA133" s="1299"/>
      <x:c r="FB133" s="1299"/>
      <x:c r="FC133" s="1299"/>
      <x:c r="FD133" s="1299"/>
      <x:c r="FE133" s="1299"/>
      <x:c r="FF133" s="1299"/>
      <x:c r="FG133" s="1299"/>
      <x:c r="FH133" s="1299"/>
      <x:c r="FI133" s="1299"/>
      <x:c r="FJ133" s="1299"/>
      <x:c r="FK133" s="1299"/>
      <x:c r="FL133" s="1299"/>
      <x:c r="FM133" s="1299"/>
      <x:c r="FN133" s="1299"/>
      <x:c r="FO133" s="1299"/>
      <x:c r="FP133" s="1299"/>
      <x:c r="FQ133" s="1299"/>
      <x:c r="FR133" s="1299"/>
      <x:c r="FS133" s="1299"/>
      <x:c r="FT133" s="1299"/>
      <x:c r="FU133" s="1299"/>
      <x:c r="FV133" s="1299"/>
      <x:c r="FW133" s="1299"/>
      <x:c r="FX133" s="1299"/>
      <x:c r="FY133" s="1299"/>
      <x:c r="FZ133" s="1299"/>
      <x:c r="GA133" s="1299"/>
      <x:c r="GB133" s="1299"/>
      <x:c r="GC133" s="1299"/>
      <x:c r="GD133" s="1299"/>
      <x:c r="GE133" s="1299"/>
      <x:c r="GF133" s="1299"/>
      <x:c r="GG133" s="1299"/>
      <x:c r="GH133" s="1299"/>
      <x:c r="GI133" s="1299"/>
      <x:c r="GJ133" s="1299"/>
      <x:c r="GK133" s="1299"/>
      <x:c r="GL133" s="1299"/>
      <x:c r="GM133" s="1299"/>
      <x:c r="GN133" s="1299"/>
      <x:c r="GO133" s="1299"/>
      <x:c r="GP133" s="1299"/>
      <x:c r="GQ133" s="1299"/>
      <x:c r="GR133" s="1299"/>
      <x:c r="GS133" s="1299"/>
      <x:c r="GT133" s="1299"/>
      <x:c r="GU133" s="1299"/>
      <x:c r="GV133" s="1299"/>
      <x:c r="GW133" s="1299"/>
      <x:c r="GX133" s="1299"/>
      <x:c r="GY133" s="1299"/>
      <x:c r="GZ133" s="1299"/>
      <x:c r="HA133" s="1299"/>
      <x:c r="HB133" s="1299"/>
      <x:c r="HC133" s="1299"/>
      <x:c r="HD133" s="1299"/>
      <x:c r="HE133" s="1299"/>
      <x:c r="HF133" s="1299"/>
      <x:c r="HG133" s="1299"/>
      <x:c r="HH133" s="1299"/>
      <x:c r="HI133" s="1299"/>
      <x:c r="HJ133" s="1299"/>
      <x:c r="HK133" s="1299"/>
      <x:c r="HL133" s="1299"/>
      <x:c r="HM133" s="1299"/>
      <x:c r="HN133" s="1299"/>
      <x:c r="HO133" s="1299"/>
      <x:c r="HP133" s="1299"/>
      <x:c r="HQ133" s="1299"/>
      <x:c r="HR133" s="1299"/>
      <x:c r="HS133" s="1299"/>
      <x:c r="HT133" s="1299"/>
      <x:c r="HU133" s="1299"/>
      <x:c r="HV133" s="1299"/>
      <x:c r="HW133" s="1299"/>
      <x:c r="HX133" s="1299"/>
      <x:c r="HY133" s="1299"/>
      <x:c r="HZ133" s="1299"/>
      <x:c r="IA133" s="1299"/>
      <x:c r="IB133" s="1299"/>
      <x:c r="IC133" s="1299"/>
      <x:c r="ID133" s="1299"/>
      <x:c r="IE133" s="1299"/>
      <x:c r="IF133" s="1299"/>
      <x:c r="IG133" s="1299"/>
      <x:c r="IH133" s="1299"/>
      <x:c r="II133" s="1299"/>
      <x:c r="IJ133" s="1299"/>
      <x:c r="IK133" s="1299"/>
      <x:c r="IL133" s="1299"/>
      <x:c r="IM133" s="1299"/>
      <x:c r="IN133" s="1299"/>
      <x:c r="IO133" s="1299"/>
      <x:c r="IP133" s="1299"/>
      <x:c r="IQ133" s="1299"/>
      <x:c r="IR133" s="1299"/>
      <x:c r="IS133" s="1299"/>
      <x:c r="IT133" s="1299"/>
      <x:c r="IU133" s="1299"/>
      <x:c r="IV133" s="1299"/>
    </x:row>
    <x:row r="134">
      <x:c r="A134" s="1304"/>
      <x:c r="B134" s="1304"/>
      <x:c r="C134" s="1304"/>
      <x:c r="D134" s="1304"/>
      <x:c r="E134" s="1304"/>
      <x:c r="F134" s="1304"/>
      <x:c r="G134" s="1304"/>
      <x:c r="H134" s="1304"/>
      <x:c r="I134" s="1304"/>
      <x:c r="J134" s="1299"/>
      <x:c r="K134" s="1299"/>
      <x:c r="L134" s="1299"/>
      <x:c r="M134" s="1299"/>
      <x:c r="N134" s="1299"/>
      <x:c r="O134" s="1299"/>
      <x:c r="P134" s="1299"/>
      <x:c r="Q134" s="1299"/>
      <x:c r="R134" s="1299"/>
      <x:c r="S134" s="1299"/>
      <x:c r="T134" s="1299"/>
      <x:c r="U134" s="1299"/>
      <x:c r="V134" s="1299"/>
      <x:c r="W134" s="1299"/>
      <x:c r="X134" s="1299"/>
      <x:c r="Y134" s="1299"/>
      <x:c r="Z134" s="1299"/>
      <x:c r="AA134" s="1299"/>
      <x:c r="AB134" s="1299"/>
      <x:c r="AC134" s="1299"/>
      <x:c r="AD134" s="1299"/>
      <x:c r="AE134" s="1299"/>
      <x:c r="AF134" s="1299"/>
      <x:c r="AG134" s="1299"/>
      <x:c r="AH134" s="1299"/>
      <x:c r="AI134" s="1299"/>
      <x:c r="AJ134" s="1299"/>
      <x:c r="AK134" s="1299"/>
      <x:c r="AL134" s="1299"/>
      <x:c r="AM134" s="1299"/>
      <x:c r="AN134" s="1299"/>
      <x:c r="AO134" s="1299"/>
      <x:c r="AP134" s="1299"/>
      <x:c r="AQ134" s="1299"/>
      <x:c r="AR134" s="1299"/>
      <x:c r="AS134" s="1299"/>
      <x:c r="AT134" s="1299"/>
      <x:c r="AU134" s="1299"/>
      <x:c r="AV134" s="1299"/>
      <x:c r="AW134" s="1299"/>
      <x:c r="AX134" s="1299"/>
      <x:c r="AY134" s="1299"/>
      <x:c r="AZ134" s="1299"/>
      <x:c r="BA134" s="1299"/>
      <x:c r="BB134" s="1299"/>
      <x:c r="BC134" s="1299"/>
      <x:c r="BD134" s="1299"/>
      <x:c r="BE134" s="1299"/>
      <x:c r="BF134" s="1299"/>
      <x:c r="BG134" s="1299"/>
      <x:c r="BH134" s="1299"/>
      <x:c r="BI134" s="1299"/>
      <x:c r="BJ134" s="1299"/>
      <x:c r="BK134" s="1299"/>
      <x:c r="BL134" s="1299"/>
      <x:c r="BM134" s="1299"/>
      <x:c r="BN134" s="1299"/>
      <x:c r="BO134" s="1299"/>
      <x:c r="BP134" s="1299"/>
      <x:c r="BQ134" s="1299"/>
      <x:c r="BR134" s="1299"/>
      <x:c r="BS134" s="1299"/>
      <x:c r="BT134" s="1299"/>
      <x:c r="BU134" s="1299"/>
      <x:c r="BV134" s="1299"/>
      <x:c r="BW134" s="1299"/>
      <x:c r="BX134" s="1299"/>
      <x:c r="BY134" s="1299"/>
      <x:c r="BZ134" s="1299"/>
      <x:c r="CA134" s="1299"/>
      <x:c r="CB134" s="1299"/>
      <x:c r="CC134" s="1299"/>
      <x:c r="CD134" s="1299"/>
      <x:c r="CE134" s="1299"/>
      <x:c r="CF134" s="1299"/>
      <x:c r="CG134" s="1299"/>
      <x:c r="CH134" s="1299"/>
      <x:c r="CI134" s="1299"/>
      <x:c r="CJ134" s="1299"/>
      <x:c r="CK134" s="1299"/>
      <x:c r="CL134" s="1299"/>
      <x:c r="CM134" s="1299"/>
      <x:c r="CN134" s="1299"/>
      <x:c r="CO134" s="1299"/>
      <x:c r="CP134" s="1299"/>
      <x:c r="CQ134" s="1299"/>
      <x:c r="CR134" s="1299"/>
      <x:c r="CS134" s="1299"/>
      <x:c r="CT134" s="1299"/>
      <x:c r="CU134" s="1299"/>
      <x:c r="CV134" s="1299"/>
      <x:c r="CW134" s="1299"/>
      <x:c r="CX134" s="1299"/>
      <x:c r="CY134" s="1299"/>
      <x:c r="CZ134" s="1299"/>
      <x:c r="DA134" s="1299"/>
      <x:c r="DB134" s="1299"/>
      <x:c r="DC134" s="1299"/>
      <x:c r="DD134" s="1299"/>
      <x:c r="DE134" s="1299"/>
      <x:c r="DF134" s="1299"/>
      <x:c r="DG134" s="1299"/>
      <x:c r="DH134" s="1299"/>
      <x:c r="DI134" s="1299"/>
      <x:c r="DJ134" s="1299"/>
      <x:c r="DK134" s="1299"/>
      <x:c r="DL134" s="1299"/>
      <x:c r="DM134" s="1299"/>
      <x:c r="DN134" s="1299"/>
      <x:c r="DO134" s="1299"/>
      <x:c r="DP134" s="1299"/>
      <x:c r="DQ134" s="1299"/>
      <x:c r="DR134" s="1299"/>
      <x:c r="DS134" s="1299"/>
      <x:c r="DT134" s="1299"/>
      <x:c r="DU134" s="1299"/>
      <x:c r="DV134" s="1299"/>
      <x:c r="DW134" s="1299"/>
      <x:c r="DX134" s="1299"/>
      <x:c r="DY134" s="1299"/>
      <x:c r="DZ134" s="1299"/>
      <x:c r="EA134" s="1299"/>
      <x:c r="EB134" s="1299"/>
      <x:c r="EC134" s="1299"/>
      <x:c r="ED134" s="1299"/>
      <x:c r="EE134" s="1299"/>
      <x:c r="EF134" s="1299"/>
      <x:c r="EG134" s="1299"/>
      <x:c r="EH134" s="1299"/>
      <x:c r="EI134" s="1299"/>
      <x:c r="EJ134" s="1299"/>
      <x:c r="EK134" s="1299"/>
      <x:c r="EL134" s="1299"/>
      <x:c r="EM134" s="1299"/>
      <x:c r="EN134" s="1299"/>
      <x:c r="EO134" s="1299"/>
      <x:c r="EP134" s="1299"/>
      <x:c r="EQ134" s="1299"/>
      <x:c r="ER134" s="1299"/>
      <x:c r="ES134" s="1299"/>
      <x:c r="ET134" s="1299"/>
      <x:c r="EU134" s="1299"/>
      <x:c r="EV134" s="1299"/>
      <x:c r="EW134" s="1299"/>
      <x:c r="EX134" s="1299"/>
      <x:c r="EY134" s="1299"/>
      <x:c r="EZ134" s="1299"/>
      <x:c r="FA134" s="1299"/>
      <x:c r="FB134" s="1299"/>
      <x:c r="FC134" s="1299"/>
      <x:c r="FD134" s="1299"/>
      <x:c r="FE134" s="1299"/>
      <x:c r="FF134" s="1299"/>
      <x:c r="FG134" s="1299"/>
      <x:c r="FH134" s="1299"/>
      <x:c r="FI134" s="1299"/>
      <x:c r="FJ134" s="1299"/>
      <x:c r="FK134" s="1299"/>
      <x:c r="FL134" s="1299"/>
      <x:c r="FM134" s="1299"/>
      <x:c r="FN134" s="1299"/>
      <x:c r="FO134" s="1299"/>
      <x:c r="FP134" s="1299"/>
      <x:c r="FQ134" s="1299"/>
      <x:c r="FR134" s="1299"/>
      <x:c r="FS134" s="1299"/>
      <x:c r="FT134" s="1299"/>
      <x:c r="FU134" s="1299"/>
      <x:c r="FV134" s="1299"/>
      <x:c r="FW134" s="1299"/>
      <x:c r="FX134" s="1299"/>
      <x:c r="FY134" s="1299"/>
      <x:c r="FZ134" s="1299"/>
      <x:c r="GA134" s="1299"/>
      <x:c r="GB134" s="1299"/>
      <x:c r="GC134" s="1299"/>
      <x:c r="GD134" s="1299"/>
      <x:c r="GE134" s="1299"/>
      <x:c r="GF134" s="1299"/>
      <x:c r="GG134" s="1299"/>
      <x:c r="GH134" s="1299"/>
      <x:c r="GI134" s="1299"/>
      <x:c r="GJ134" s="1299"/>
      <x:c r="GK134" s="1299"/>
      <x:c r="GL134" s="1299"/>
      <x:c r="GM134" s="1299"/>
      <x:c r="GN134" s="1299"/>
      <x:c r="GO134" s="1299"/>
      <x:c r="GP134" s="1299"/>
      <x:c r="GQ134" s="1299"/>
      <x:c r="GR134" s="1299"/>
      <x:c r="GS134" s="1299"/>
      <x:c r="GT134" s="1299"/>
      <x:c r="GU134" s="1299"/>
      <x:c r="GV134" s="1299"/>
      <x:c r="GW134" s="1299"/>
      <x:c r="GX134" s="1299"/>
      <x:c r="GY134" s="1299"/>
      <x:c r="GZ134" s="1299"/>
      <x:c r="HA134" s="1299"/>
      <x:c r="HB134" s="1299"/>
      <x:c r="HC134" s="1299"/>
      <x:c r="HD134" s="1299"/>
      <x:c r="HE134" s="1299"/>
      <x:c r="HF134" s="1299"/>
      <x:c r="HG134" s="1299"/>
      <x:c r="HH134" s="1299"/>
      <x:c r="HI134" s="1299"/>
      <x:c r="HJ134" s="1299"/>
      <x:c r="HK134" s="1299"/>
      <x:c r="HL134" s="1299"/>
      <x:c r="HM134" s="1299"/>
      <x:c r="HN134" s="1299"/>
      <x:c r="HO134" s="1299"/>
      <x:c r="HP134" s="1299"/>
      <x:c r="HQ134" s="1299"/>
      <x:c r="HR134" s="1299"/>
      <x:c r="HS134" s="1299"/>
      <x:c r="HT134" s="1299"/>
      <x:c r="HU134" s="1299"/>
      <x:c r="HV134" s="1299"/>
      <x:c r="HW134" s="1299"/>
      <x:c r="HX134" s="1299"/>
      <x:c r="HY134" s="1299"/>
      <x:c r="HZ134" s="1299"/>
      <x:c r="IA134" s="1299"/>
      <x:c r="IB134" s="1299"/>
      <x:c r="IC134" s="1299"/>
      <x:c r="ID134" s="1299"/>
      <x:c r="IE134" s="1299"/>
      <x:c r="IF134" s="1299"/>
      <x:c r="IG134" s="1299"/>
      <x:c r="IH134" s="1299"/>
      <x:c r="II134" s="1299"/>
      <x:c r="IJ134" s="1299"/>
      <x:c r="IK134" s="1299"/>
      <x:c r="IL134" s="1299"/>
      <x:c r="IM134" s="1299"/>
      <x:c r="IN134" s="1299"/>
      <x:c r="IO134" s="1299"/>
      <x:c r="IP134" s="1299"/>
      <x:c r="IQ134" s="1299"/>
      <x:c r="IR134" s="1299"/>
      <x:c r="IS134" s="1299"/>
      <x:c r="IT134" s="1299"/>
      <x:c r="IU134" s="1299"/>
      <x:c r="IV134" s="1299"/>
    </x:row>
    <x:row r="135">
      <x:c r="A135" s="1304"/>
      <x:c r="B135" s="1304"/>
      <x:c r="C135" s="1304"/>
      <x:c r="D135" s="1304"/>
      <x:c r="E135" s="1304"/>
      <x:c r="F135" s="1304"/>
      <x:c r="G135" s="1304"/>
      <x:c r="H135" s="1304"/>
      <x:c r="I135" s="1304"/>
      <x:c r="J135" s="1299"/>
      <x:c r="K135" s="1299"/>
      <x:c r="L135" s="1299"/>
      <x:c r="M135" s="1299"/>
      <x:c r="N135" s="1299"/>
      <x:c r="O135" s="1299"/>
      <x:c r="P135" s="1299"/>
      <x:c r="Q135" s="1299"/>
      <x:c r="R135" s="1299"/>
      <x:c r="S135" s="1299"/>
      <x:c r="T135" s="1299"/>
      <x:c r="U135" s="1299"/>
      <x:c r="V135" s="1299"/>
      <x:c r="W135" s="1299"/>
      <x:c r="X135" s="1299"/>
      <x:c r="Y135" s="1299"/>
      <x:c r="Z135" s="1299"/>
      <x:c r="AA135" s="1299"/>
      <x:c r="AB135" s="1299"/>
      <x:c r="AC135" s="1299"/>
      <x:c r="AD135" s="1299"/>
      <x:c r="AE135" s="1299"/>
      <x:c r="AF135" s="1299"/>
      <x:c r="AG135" s="1299"/>
      <x:c r="AH135" s="1299"/>
      <x:c r="AI135" s="1299"/>
      <x:c r="AJ135" s="1299"/>
      <x:c r="AK135" s="1299"/>
      <x:c r="AL135" s="1299"/>
      <x:c r="AM135" s="1299"/>
      <x:c r="AN135" s="1299"/>
      <x:c r="AO135" s="1299"/>
      <x:c r="AP135" s="1299"/>
      <x:c r="AQ135" s="1299"/>
      <x:c r="AR135" s="1299"/>
      <x:c r="AS135" s="1299"/>
      <x:c r="AT135" s="1299"/>
      <x:c r="AU135" s="1299"/>
      <x:c r="AV135" s="1299"/>
      <x:c r="AW135" s="1299"/>
      <x:c r="AX135" s="1299"/>
      <x:c r="AY135" s="1299"/>
      <x:c r="AZ135" s="1299"/>
      <x:c r="BA135" s="1299"/>
      <x:c r="BB135" s="1299"/>
      <x:c r="BC135" s="1299"/>
      <x:c r="BD135" s="1299"/>
      <x:c r="BE135" s="1299"/>
      <x:c r="BF135" s="1299"/>
      <x:c r="BG135" s="1299"/>
      <x:c r="BH135" s="1299"/>
      <x:c r="BI135" s="1299"/>
      <x:c r="BJ135" s="1299"/>
      <x:c r="BK135" s="1299"/>
      <x:c r="BL135" s="1299"/>
      <x:c r="BM135" s="1299"/>
      <x:c r="BN135" s="1299"/>
      <x:c r="BO135" s="1299"/>
      <x:c r="BP135" s="1299"/>
      <x:c r="BQ135" s="1299"/>
      <x:c r="BR135" s="1299"/>
      <x:c r="BS135" s="1299"/>
      <x:c r="BT135" s="1299"/>
      <x:c r="BU135" s="1299"/>
      <x:c r="BV135" s="1299"/>
      <x:c r="BW135" s="1299"/>
      <x:c r="BX135" s="1299"/>
      <x:c r="BY135" s="1299"/>
      <x:c r="BZ135" s="1299"/>
      <x:c r="CA135" s="1299"/>
      <x:c r="CB135" s="1299"/>
      <x:c r="CC135" s="1299"/>
      <x:c r="CD135" s="1299"/>
      <x:c r="CE135" s="1299"/>
      <x:c r="CF135" s="1299"/>
      <x:c r="CG135" s="1299"/>
      <x:c r="CH135" s="1299"/>
      <x:c r="CI135" s="1299"/>
      <x:c r="CJ135" s="1299"/>
      <x:c r="CK135" s="1299"/>
      <x:c r="CL135" s="1299"/>
      <x:c r="CM135" s="1299"/>
      <x:c r="CN135" s="1299"/>
      <x:c r="CO135" s="1299"/>
      <x:c r="CP135" s="1299"/>
      <x:c r="CQ135" s="1299"/>
      <x:c r="CR135" s="1299"/>
      <x:c r="CS135" s="1299"/>
      <x:c r="CT135" s="1299"/>
      <x:c r="CU135" s="1299"/>
      <x:c r="CV135" s="1299"/>
      <x:c r="CW135" s="1299"/>
      <x:c r="CX135" s="1299"/>
      <x:c r="CY135" s="1299"/>
      <x:c r="CZ135" s="1299"/>
      <x:c r="DA135" s="1299"/>
      <x:c r="DB135" s="1299"/>
      <x:c r="DC135" s="1299"/>
      <x:c r="DD135" s="1299"/>
      <x:c r="DE135" s="1299"/>
      <x:c r="DF135" s="1299"/>
      <x:c r="DG135" s="1299"/>
      <x:c r="DH135" s="1299"/>
      <x:c r="DI135" s="1299"/>
      <x:c r="DJ135" s="1299"/>
      <x:c r="DK135" s="1299"/>
      <x:c r="DL135" s="1299"/>
      <x:c r="DM135" s="1299"/>
      <x:c r="DN135" s="1299"/>
      <x:c r="DO135" s="1299"/>
      <x:c r="DP135" s="1299"/>
      <x:c r="DQ135" s="1299"/>
      <x:c r="DR135" s="1299"/>
      <x:c r="DS135" s="1299"/>
      <x:c r="DT135" s="1299"/>
      <x:c r="DU135" s="1299"/>
      <x:c r="DV135" s="1299"/>
      <x:c r="DW135" s="1299"/>
      <x:c r="DX135" s="1299"/>
      <x:c r="DY135" s="1299"/>
      <x:c r="DZ135" s="1299"/>
      <x:c r="EA135" s="1299"/>
      <x:c r="EB135" s="1299"/>
      <x:c r="EC135" s="1299"/>
      <x:c r="ED135" s="1299"/>
      <x:c r="EE135" s="1299"/>
      <x:c r="EF135" s="1299"/>
      <x:c r="EG135" s="1299"/>
      <x:c r="EH135" s="1299"/>
      <x:c r="EI135" s="1299"/>
      <x:c r="EJ135" s="1299"/>
      <x:c r="EK135" s="1299"/>
      <x:c r="EL135" s="1299"/>
      <x:c r="EM135" s="1299"/>
      <x:c r="EN135" s="1299"/>
      <x:c r="EO135" s="1299"/>
      <x:c r="EP135" s="1299"/>
      <x:c r="EQ135" s="1299"/>
      <x:c r="ER135" s="1299"/>
      <x:c r="ES135" s="1299"/>
      <x:c r="ET135" s="1299"/>
      <x:c r="EU135" s="1299"/>
      <x:c r="EV135" s="1299"/>
      <x:c r="EW135" s="1299"/>
      <x:c r="EX135" s="1299"/>
      <x:c r="EY135" s="1299"/>
      <x:c r="EZ135" s="1299"/>
      <x:c r="FA135" s="1299"/>
      <x:c r="FB135" s="1299"/>
      <x:c r="FC135" s="1299"/>
      <x:c r="FD135" s="1299"/>
      <x:c r="FE135" s="1299"/>
      <x:c r="FF135" s="1299"/>
      <x:c r="FG135" s="1299"/>
      <x:c r="FH135" s="1299"/>
      <x:c r="FI135" s="1299"/>
      <x:c r="FJ135" s="1299"/>
      <x:c r="FK135" s="1299"/>
      <x:c r="FL135" s="1299"/>
      <x:c r="FM135" s="1299"/>
      <x:c r="FN135" s="1299"/>
      <x:c r="FO135" s="1299"/>
      <x:c r="FP135" s="1299"/>
      <x:c r="FQ135" s="1299"/>
      <x:c r="FR135" s="1299"/>
      <x:c r="FS135" s="1299"/>
      <x:c r="FT135" s="1299"/>
      <x:c r="FU135" s="1299"/>
      <x:c r="FV135" s="1299"/>
      <x:c r="FW135" s="1299"/>
      <x:c r="FX135" s="1299"/>
      <x:c r="FY135" s="1299"/>
      <x:c r="FZ135" s="1299"/>
      <x:c r="GA135" s="1299"/>
      <x:c r="GB135" s="1299"/>
      <x:c r="GC135" s="1299"/>
      <x:c r="GD135" s="1299"/>
      <x:c r="GE135" s="1299"/>
      <x:c r="GF135" s="1299"/>
      <x:c r="GG135" s="1299"/>
      <x:c r="GH135" s="1299"/>
      <x:c r="GI135" s="1299"/>
      <x:c r="GJ135" s="1299"/>
      <x:c r="GK135" s="1299"/>
      <x:c r="GL135" s="1299"/>
      <x:c r="GM135" s="1299"/>
      <x:c r="GN135" s="1299"/>
      <x:c r="GO135" s="1299"/>
      <x:c r="GP135" s="1299"/>
      <x:c r="GQ135" s="1299"/>
      <x:c r="GR135" s="1299"/>
      <x:c r="GS135" s="1299"/>
      <x:c r="GT135" s="1299"/>
      <x:c r="GU135" s="1299"/>
      <x:c r="GV135" s="1299"/>
      <x:c r="GW135" s="1299"/>
      <x:c r="GX135" s="1299"/>
      <x:c r="GY135" s="1299"/>
      <x:c r="GZ135" s="1299"/>
      <x:c r="HA135" s="1299"/>
      <x:c r="HB135" s="1299"/>
      <x:c r="HC135" s="1299"/>
      <x:c r="HD135" s="1299"/>
      <x:c r="HE135" s="1299"/>
      <x:c r="HF135" s="1299"/>
      <x:c r="HG135" s="1299"/>
      <x:c r="HH135" s="1299"/>
      <x:c r="HI135" s="1299"/>
      <x:c r="HJ135" s="1299"/>
      <x:c r="HK135" s="1299"/>
      <x:c r="HL135" s="1299"/>
      <x:c r="HM135" s="1299"/>
      <x:c r="HN135" s="1299"/>
      <x:c r="HO135" s="1299"/>
      <x:c r="HP135" s="1299"/>
      <x:c r="HQ135" s="1299"/>
      <x:c r="HR135" s="1299"/>
      <x:c r="HS135" s="1299"/>
      <x:c r="HT135" s="1299"/>
      <x:c r="HU135" s="1299"/>
      <x:c r="HV135" s="1299"/>
      <x:c r="HW135" s="1299"/>
      <x:c r="HX135" s="1299"/>
      <x:c r="HY135" s="1299"/>
      <x:c r="HZ135" s="1299"/>
      <x:c r="IA135" s="1299"/>
      <x:c r="IB135" s="1299"/>
      <x:c r="IC135" s="1299"/>
      <x:c r="ID135" s="1299"/>
      <x:c r="IE135" s="1299"/>
      <x:c r="IF135" s="1299"/>
      <x:c r="IG135" s="1299"/>
      <x:c r="IH135" s="1299"/>
      <x:c r="II135" s="1299"/>
      <x:c r="IJ135" s="1299"/>
      <x:c r="IK135" s="1299"/>
      <x:c r="IL135" s="1299"/>
      <x:c r="IM135" s="1299"/>
      <x:c r="IN135" s="1299"/>
      <x:c r="IO135" s="1299"/>
      <x:c r="IP135" s="1299"/>
      <x:c r="IQ135" s="1299"/>
      <x:c r="IR135" s="1299"/>
      <x:c r="IS135" s="1299"/>
      <x:c r="IT135" s="1299"/>
      <x:c r="IU135" s="1299"/>
      <x:c r="IV135" s="1299"/>
    </x:row>
    <x:row r="136">
      <x:c r="A136" s="1304"/>
      <x:c r="B136" s="1304"/>
      <x:c r="C136" s="1304"/>
      <x:c r="D136" s="1304"/>
      <x:c r="E136" s="1304"/>
      <x:c r="F136" s="1304"/>
      <x:c r="G136" s="1304"/>
      <x:c r="H136" s="1304"/>
      <x:c r="I136" s="1304"/>
      <x:c r="J136" s="1299"/>
      <x:c r="K136" s="1299"/>
      <x:c r="L136" s="1299"/>
      <x:c r="M136" s="1299"/>
      <x:c r="N136" s="1299"/>
      <x:c r="O136" s="1299"/>
      <x:c r="P136" s="1299"/>
      <x:c r="Q136" s="1299"/>
      <x:c r="R136" s="1299"/>
      <x:c r="S136" s="1299"/>
      <x:c r="T136" s="1299"/>
      <x:c r="U136" s="1299"/>
      <x:c r="V136" s="1299"/>
      <x:c r="W136" s="1299"/>
      <x:c r="X136" s="1299"/>
      <x:c r="Y136" s="1299"/>
      <x:c r="Z136" s="1299"/>
      <x:c r="AA136" s="1299"/>
      <x:c r="AB136" s="1299"/>
      <x:c r="AC136" s="1299"/>
      <x:c r="AD136" s="1299"/>
      <x:c r="AE136" s="1299"/>
      <x:c r="AF136" s="1299"/>
      <x:c r="AG136" s="1299"/>
      <x:c r="AH136" s="1299"/>
      <x:c r="AI136" s="1299"/>
      <x:c r="AJ136" s="1299"/>
      <x:c r="AK136" s="1299"/>
      <x:c r="AL136" s="1299"/>
      <x:c r="AM136" s="1299"/>
      <x:c r="AN136" s="1299"/>
      <x:c r="AO136" s="1299"/>
      <x:c r="AP136" s="1299"/>
      <x:c r="AQ136" s="1299"/>
      <x:c r="AR136" s="1299"/>
      <x:c r="AS136" s="1299"/>
      <x:c r="AT136" s="1299"/>
      <x:c r="AU136" s="1299"/>
      <x:c r="AV136" s="1299"/>
      <x:c r="AW136" s="1299"/>
      <x:c r="AX136" s="1299"/>
      <x:c r="AY136" s="1299"/>
      <x:c r="AZ136" s="1299"/>
      <x:c r="BA136" s="1299"/>
      <x:c r="BB136" s="1299"/>
      <x:c r="BC136" s="1299"/>
      <x:c r="BD136" s="1299"/>
      <x:c r="BE136" s="1299"/>
      <x:c r="BF136" s="1299"/>
      <x:c r="BG136" s="1299"/>
      <x:c r="BH136" s="1299"/>
      <x:c r="BI136" s="1299"/>
      <x:c r="BJ136" s="1299"/>
      <x:c r="BK136" s="1299"/>
      <x:c r="BL136" s="1299"/>
      <x:c r="BM136" s="1299"/>
      <x:c r="BN136" s="1299"/>
      <x:c r="BO136" s="1299"/>
      <x:c r="BP136" s="1299"/>
      <x:c r="BQ136" s="1299"/>
      <x:c r="BR136" s="1299"/>
      <x:c r="BS136" s="1299"/>
      <x:c r="BT136" s="1299"/>
      <x:c r="BU136" s="1299"/>
      <x:c r="BV136" s="1299"/>
      <x:c r="BW136" s="1299"/>
      <x:c r="BX136" s="1299"/>
      <x:c r="BY136" s="1299"/>
      <x:c r="BZ136" s="1299"/>
      <x:c r="CA136" s="1299"/>
      <x:c r="CB136" s="1299"/>
      <x:c r="CC136" s="1299"/>
      <x:c r="CD136" s="1299"/>
      <x:c r="CE136" s="1299"/>
      <x:c r="CF136" s="1299"/>
      <x:c r="CG136" s="1299"/>
      <x:c r="CH136" s="1299"/>
      <x:c r="CI136" s="1299"/>
      <x:c r="CJ136" s="1299"/>
      <x:c r="CK136" s="1299"/>
      <x:c r="CL136" s="1299"/>
      <x:c r="CM136" s="1299"/>
      <x:c r="CN136" s="1299"/>
      <x:c r="CO136" s="1299"/>
      <x:c r="CP136" s="1299"/>
      <x:c r="CQ136" s="1299"/>
      <x:c r="CR136" s="1299"/>
      <x:c r="CS136" s="1299"/>
      <x:c r="CT136" s="1299"/>
      <x:c r="CU136" s="1299"/>
      <x:c r="CV136" s="1299"/>
      <x:c r="CW136" s="1299"/>
      <x:c r="CX136" s="1299"/>
      <x:c r="CY136" s="1299"/>
      <x:c r="CZ136" s="1299"/>
      <x:c r="DA136" s="1299"/>
      <x:c r="DB136" s="1299"/>
      <x:c r="DC136" s="1299"/>
      <x:c r="DD136" s="1299"/>
      <x:c r="DE136" s="1299"/>
      <x:c r="DF136" s="1299"/>
      <x:c r="DG136" s="1299"/>
      <x:c r="DH136" s="1299"/>
      <x:c r="DI136" s="1299"/>
      <x:c r="DJ136" s="1299"/>
      <x:c r="DK136" s="1299"/>
      <x:c r="DL136" s="1299"/>
      <x:c r="DM136" s="1299"/>
      <x:c r="DN136" s="1299"/>
      <x:c r="DO136" s="1299"/>
      <x:c r="DP136" s="1299"/>
      <x:c r="DQ136" s="1299"/>
      <x:c r="DR136" s="1299"/>
      <x:c r="DS136" s="1299"/>
      <x:c r="DT136" s="1299"/>
      <x:c r="DU136" s="1299"/>
      <x:c r="DV136" s="1299"/>
      <x:c r="DW136" s="1299"/>
      <x:c r="DX136" s="1299"/>
      <x:c r="DY136" s="1299"/>
      <x:c r="DZ136" s="1299"/>
      <x:c r="EA136" s="1299"/>
      <x:c r="EB136" s="1299"/>
      <x:c r="EC136" s="1299"/>
      <x:c r="ED136" s="1299"/>
      <x:c r="EE136" s="1299"/>
      <x:c r="EF136" s="1299"/>
      <x:c r="EG136" s="1299"/>
      <x:c r="EH136" s="1299"/>
      <x:c r="EI136" s="1299"/>
      <x:c r="EJ136" s="1299"/>
      <x:c r="EK136" s="1299"/>
      <x:c r="EL136" s="1299"/>
      <x:c r="EM136" s="1299"/>
      <x:c r="EN136" s="1299"/>
      <x:c r="EO136" s="1299"/>
      <x:c r="EP136" s="1299"/>
      <x:c r="EQ136" s="1299"/>
      <x:c r="ER136" s="1299"/>
      <x:c r="ES136" s="1299"/>
      <x:c r="ET136" s="1299"/>
      <x:c r="EU136" s="1299"/>
      <x:c r="EV136" s="1299"/>
      <x:c r="EW136" s="1299"/>
      <x:c r="EX136" s="1299"/>
      <x:c r="EY136" s="1299"/>
      <x:c r="EZ136" s="1299"/>
      <x:c r="FA136" s="1299"/>
      <x:c r="FB136" s="1299"/>
      <x:c r="FC136" s="1299"/>
      <x:c r="FD136" s="1299"/>
      <x:c r="FE136" s="1299"/>
      <x:c r="FF136" s="1299"/>
      <x:c r="FG136" s="1299"/>
      <x:c r="FH136" s="1299"/>
      <x:c r="FI136" s="1299"/>
      <x:c r="FJ136" s="1299"/>
      <x:c r="FK136" s="1299"/>
      <x:c r="FL136" s="1299"/>
      <x:c r="FM136" s="1299"/>
      <x:c r="FN136" s="1299"/>
      <x:c r="FO136" s="1299"/>
      <x:c r="FP136" s="1299"/>
      <x:c r="FQ136" s="1299"/>
      <x:c r="FR136" s="1299"/>
      <x:c r="FS136" s="1299"/>
      <x:c r="FT136" s="1299"/>
      <x:c r="FU136" s="1299"/>
      <x:c r="FV136" s="1299"/>
      <x:c r="FW136" s="1299"/>
      <x:c r="FX136" s="1299"/>
      <x:c r="FY136" s="1299"/>
      <x:c r="FZ136" s="1299"/>
      <x:c r="GA136" s="1299"/>
      <x:c r="GB136" s="1299"/>
      <x:c r="GC136" s="1299"/>
      <x:c r="GD136" s="1299"/>
      <x:c r="GE136" s="1299"/>
      <x:c r="GF136" s="1299"/>
      <x:c r="GG136" s="1299"/>
      <x:c r="GH136" s="1299"/>
      <x:c r="GI136" s="1299"/>
      <x:c r="GJ136" s="1299"/>
      <x:c r="GK136" s="1299"/>
      <x:c r="GL136" s="1299"/>
      <x:c r="GM136" s="1299"/>
      <x:c r="GN136" s="1299"/>
      <x:c r="GO136" s="1299"/>
      <x:c r="GP136" s="1299"/>
      <x:c r="GQ136" s="1299"/>
      <x:c r="GR136" s="1299"/>
      <x:c r="GS136" s="1299"/>
      <x:c r="GT136" s="1299"/>
      <x:c r="GU136" s="1299"/>
      <x:c r="GV136" s="1299"/>
      <x:c r="GW136" s="1299"/>
      <x:c r="GX136" s="1299"/>
      <x:c r="GY136" s="1299"/>
      <x:c r="GZ136" s="1299"/>
      <x:c r="HA136" s="1299"/>
      <x:c r="HB136" s="1299"/>
      <x:c r="HC136" s="1299"/>
      <x:c r="HD136" s="1299"/>
      <x:c r="HE136" s="1299"/>
      <x:c r="HF136" s="1299"/>
      <x:c r="HG136" s="1299"/>
      <x:c r="HH136" s="1299"/>
      <x:c r="HI136" s="1299"/>
      <x:c r="HJ136" s="1299"/>
      <x:c r="HK136" s="1299"/>
      <x:c r="HL136" s="1299"/>
      <x:c r="HM136" s="1299"/>
      <x:c r="HN136" s="1299"/>
      <x:c r="HO136" s="1299"/>
      <x:c r="HP136" s="1299"/>
      <x:c r="HQ136" s="1299"/>
      <x:c r="HR136" s="1299"/>
      <x:c r="HS136" s="1299"/>
      <x:c r="HT136" s="1299"/>
      <x:c r="HU136" s="1299"/>
      <x:c r="HV136" s="1299"/>
      <x:c r="HW136" s="1299"/>
      <x:c r="HX136" s="1299"/>
      <x:c r="HY136" s="1299"/>
      <x:c r="HZ136" s="1299"/>
      <x:c r="IA136" s="1299"/>
      <x:c r="IB136" s="1299"/>
      <x:c r="IC136" s="1299"/>
      <x:c r="ID136" s="1299"/>
      <x:c r="IE136" s="1299"/>
      <x:c r="IF136" s="1299"/>
      <x:c r="IG136" s="1299"/>
      <x:c r="IH136" s="1299"/>
      <x:c r="II136" s="1299"/>
      <x:c r="IJ136" s="1299"/>
      <x:c r="IK136" s="1299"/>
      <x:c r="IL136" s="1299"/>
      <x:c r="IM136" s="1299"/>
      <x:c r="IN136" s="1299"/>
      <x:c r="IO136" s="1299"/>
      <x:c r="IP136" s="1299"/>
      <x:c r="IQ136" s="1299"/>
      <x:c r="IR136" s="1299"/>
      <x:c r="IS136" s="1299"/>
      <x:c r="IT136" s="1299"/>
      <x:c r="IU136" s="1299"/>
      <x:c r="IV136" s="1299"/>
    </x:row>
    <x:row r="137">
      <x:c r="A137" s="1304"/>
      <x:c r="B137" s="1304"/>
      <x:c r="C137" s="1304"/>
      <x:c r="D137" s="1304"/>
      <x:c r="E137" s="1304"/>
      <x:c r="F137" s="1304"/>
      <x:c r="G137" s="1304"/>
      <x:c r="H137" s="1304"/>
      <x:c r="I137" s="1304"/>
      <x:c r="J137" s="1299"/>
      <x:c r="K137" s="1299"/>
      <x:c r="L137" s="1299"/>
      <x:c r="M137" s="1299"/>
      <x:c r="N137" s="1299"/>
      <x:c r="O137" s="1299"/>
      <x:c r="P137" s="1299"/>
      <x:c r="Q137" s="1299"/>
      <x:c r="R137" s="1299"/>
      <x:c r="S137" s="1299"/>
      <x:c r="T137" s="1299"/>
      <x:c r="U137" s="1299"/>
      <x:c r="V137" s="1299"/>
      <x:c r="W137" s="1299"/>
      <x:c r="X137" s="1299"/>
      <x:c r="Y137" s="1299"/>
      <x:c r="Z137" s="1299"/>
      <x:c r="AA137" s="1299"/>
      <x:c r="AB137" s="1299"/>
      <x:c r="AC137" s="1299"/>
      <x:c r="AD137" s="1299"/>
      <x:c r="AE137" s="1299"/>
      <x:c r="AF137" s="1299"/>
      <x:c r="AG137" s="1299"/>
      <x:c r="AH137" s="1299"/>
      <x:c r="AI137" s="1299"/>
      <x:c r="AJ137" s="1299"/>
      <x:c r="AK137" s="1299"/>
      <x:c r="AL137" s="1299"/>
      <x:c r="AM137" s="1299"/>
      <x:c r="AN137" s="1299"/>
      <x:c r="AO137" s="1299"/>
      <x:c r="AP137" s="1299"/>
      <x:c r="AQ137" s="1299"/>
      <x:c r="AR137" s="1299"/>
      <x:c r="AS137" s="1299"/>
      <x:c r="AT137" s="1299"/>
      <x:c r="AU137" s="1299"/>
      <x:c r="AV137" s="1299"/>
      <x:c r="AW137" s="1299"/>
      <x:c r="AX137" s="1299"/>
      <x:c r="AY137" s="1299"/>
      <x:c r="AZ137" s="1299"/>
      <x:c r="BA137" s="1299"/>
      <x:c r="BB137" s="1299"/>
      <x:c r="BC137" s="1299"/>
      <x:c r="BD137" s="1299"/>
      <x:c r="BE137" s="1299"/>
      <x:c r="BF137" s="1299"/>
      <x:c r="BG137" s="1299"/>
      <x:c r="BH137" s="1299"/>
      <x:c r="BI137" s="1299"/>
      <x:c r="BJ137" s="1299"/>
      <x:c r="BK137" s="1299"/>
      <x:c r="BL137" s="1299"/>
      <x:c r="BM137" s="1299"/>
      <x:c r="BN137" s="1299"/>
      <x:c r="BO137" s="1299"/>
      <x:c r="BP137" s="1299"/>
      <x:c r="BQ137" s="1299"/>
      <x:c r="BR137" s="1299"/>
      <x:c r="BS137" s="1299"/>
      <x:c r="BT137" s="1299"/>
      <x:c r="BU137" s="1299"/>
      <x:c r="BV137" s="1299"/>
      <x:c r="BW137" s="1299"/>
      <x:c r="BX137" s="1299"/>
      <x:c r="BY137" s="1299"/>
      <x:c r="BZ137" s="1299"/>
      <x:c r="CA137" s="1299"/>
      <x:c r="CB137" s="1299"/>
      <x:c r="CC137" s="1299"/>
      <x:c r="CD137" s="1299"/>
      <x:c r="CE137" s="1299"/>
      <x:c r="CF137" s="1299"/>
      <x:c r="CG137" s="1299"/>
      <x:c r="CH137" s="1299"/>
      <x:c r="CI137" s="1299"/>
      <x:c r="CJ137" s="1299"/>
      <x:c r="CK137" s="1299"/>
      <x:c r="CL137" s="1299"/>
      <x:c r="CM137" s="1299"/>
      <x:c r="CN137" s="1299"/>
      <x:c r="CO137" s="1299"/>
      <x:c r="CP137" s="1299"/>
      <x:c r="CQ137" s="1299"/>
      <x:c r="CR137" s="1299"/>
      <x:c r="CS137" s="1299"/>
      <x:c r="CT137" s="1299"/>
      <x:c r="CU137" s="1299"/>
      <x:c r="CV137" s="1299"/>
      <x:c r="CW137" s="1299"/>
      <x:c r="CX137" s="1299"/>
      <x:c r="CY137" s="1299"/>
      <x:c r="CZ137" s="1299"/>
      <x:c r="DA137" s="1299"/>
      <x:c r="DB137" s="1299"/>
      <x:c r="DC137" s="1299"/>
      <x:c r="DD137" s="1299"/>
      <x:c r="DE137" s="1299"/>
      <x:c r="DF137" s="1299"/>
      <x:c r="DG137" s="1299"/>
      <x:c r="DH137" s="1299"/>
      <x:c r="DI137" s="1299"/>
      <x:c r="DJ137" s="1299"/>
      <x:c r="DK137" s="1299"/>
      <x:c r="DL137" s="1299"/>
      <x:c r="DM137" s="1299"/>
      <x:c r="DN137" s="1299"/>
      <x:c r="DO137" s="1299"/>
      <x:c r="DP137" s="1299"/>
      <x:c r="DQ137" s="1299"/>
      <x:c r="DR137" s="1299"/>
      <x:c r="DS137" s="1299"/>
      <x:c r="DT137" s="1299"/>
      <x:c r="DU137" s="1299"/>
      <x:c r="DV137" s="1299"/>
      <x:c r="DW137" s="1299"/>
      <x:c r="DX137" s="1299"/>
      <x:c r="DY137" s="1299"/>
      <x:c r="DZ137" s="1299"/>
      <x:c r="EA137" s="1299"/>
      <x:c r="EB137" s="1299"/>
      <x:c r="EC137" s="1299"/>
      <x:c r="ED137" s="1299"/>
      <x:c r="EE137" s="1299"/>
      <x:c r="EF137" s="1299"/>
      <x:c r="EG137" s="1299"/>
      <x:c r="EH137" s="1299"/>
      <x:c r="EI137" s="1299"/>
      <x:c r="EJ137" s="1299"/>
      <x:c r="EK137" s="1299"/>
      <x:c r="EL137" s="1299"/>
      <x:c r="EM137" s="1299"/>
      <x:c r="EN137" s="1299"/>
      <x:c r="EO137" s="1299"/>
      <x:c r="EP137" s="1299"/>
      <x:c r="EQ137" s="1299"/>
      <x:c r="ER137" s="1299"/>
      <x:c r="ES137" s="1299"/>
      <x:c r="ET137" s="1299"/>
      <x:c r="EU137" s="1299"/>
      <x:c r="EV137" s="1299"/>
      <x:c r="EW137" s="1299"/>
      <x:c r="EX137" s="1299"/>
      <x:c r="EY137" s="1299"/>
      <x:c r="EZ137" s="1299"/>
      <x:c r="FA137" s="1299"/>
      <x:c r="FB137" s="1299"/>
      <x:c r="FC137" s="1299"/>
      <x:c r="FD137" s="1299"/>
      <x:c r="FE137" s="1299"/>
      <x:c r="FF137" s="1299"/>
      <x:c r="FG137" s="1299"/>
      <x:c r="FH137" s="1299"/>
      <x:c r="FI137" s="1299"/>
      <x:c r="FJ137" s="1299"/>
      <x:c r="FK137" s="1299"/>
      <x:c r="FL137" s="1299"/>
      <x:c r="FM137" s="1299"/>
      <x:c r="FN137" s="1299"/>
      <x:c r="FO137" s="1299"/>
      <x:c r="FP137" s="1299"/>
      <x:c r="FQ137" s="1299"/>
      <x:c r="FR137" s="1299"/>
      <x:c r="FS137" s="1299"/>
      <x:c r="FT137" s="1299"/>
      <x:c r="FU137" s="1299"/>
      <x:c r="FV137" s="1299"/>
      <x:c r="FW137" s="1299"/>
      <x:c r="FX137" s="1299"/>
      <x:c r="FY137" s="1299"/>
      <x:c r="FZ137" s="1299"/>
      <x:c r="GA137" s="1299"/>
      <x:c r="GB137" s="1299"/>
      <x:c r="GC137" s="1299"/>
      <x:c r="GD137" s="1299"/>
      <x:c r="GE137" s="1299"/>
      <x:c r="GF137" s="1299"/>
      <x:c r="GG137" s="1299"/>
      <x:c r="GH137" s="1299"/>
      <x:c r="GI137" s="1299"/>
      <x:c r="GJ137" s="1299"/>
      <x:c r="GK137" s="1299"/>
      <x:c r="GL137" s="1299"/>
      <x:c r="GM137" s="1299"/>
      <x:c r="GN137" s="1299"/>
      <x:c r="GO137" s="1299"/>
      <x:c r="GP137" s="1299"/>
      <x:c r="GQ137" s="1299"/>
      <x:c r="GR137" s="1299"/>
      <x:c r="GS137" s="1299"/>
      <x:c r="GT137" s="1299"/>
      <x:c r="GU137" s="1299"/>
      <x:c r="GV137" s="1299"/>
      <x:c r="GW137" s="1299"/>
      <x:c r="GX137" s="1299"/>
      <x:c r="GY137" s="1299"/>
      <x:c r="GZ137" s="1299"/>
      <x:c r="HA137" s="1299"/>
      <x:c r="HB137" s="1299"/>
      <x:c r="HC137" s="1299"/>
      <x:c r="HD137" s="1299"/>
      <x:c r="HE137" s="1299"/>
      <x:c r="HF137" s="1299"/>
      <x:c r="HG137" s="1299"/>
      <x:c r="HH137" s="1299"/>
      <x:c r="HI137" s="1299"/>
      <x:c r="HJ137" s="1299"/>
      <x:c r="HK137" s="1299"/>
      <x:c r="HL137" s="1299"/>
      <x:c r="HM137" s="1299"/>
      <x:c r="HN137" s="1299"/>
      <x:c r="HO137" s="1299"/>
      <x:c r="HP137" s="1299"/>
      <x:c r="HQ137" s="1299"/>
      <x:c r="HR137" s="1299"/>
      <x:c r="HS137" s="1299"/>
      <x:c r="HT137" s="1299"/>
      <x:c r="HU137" s="1299"/>
      <x:c r="HV137" s="1299"/>
      <x:c r="HW137" s="1299"/>
      <x:c r="HX137" s="1299"/>
      <x:c r="HY137" s="1299"/>
      <x:c r="HZ137" s="1299"/>
      <x:c r="IA137" s="1299"/>
      <x:c r="IB137" s="1299"/>
      <x:c r="IC137" s="1299"/>
      <x:c r="ID137" s="1299"/>
      <x:c r="IE137" s="1299"/>
      <x:c r="IF137" s="1299"/>
      <x:c r="IG137" s="1299"/>
      <x:c r="IH137" s="1299"/>
      <x:c r="II137" s="1299"/>
      <x:c r="IJ137" s="1299"/>
      <x:c r="IK137" s="1299"/>
      <x:c r="IL137" s="1299"/>
      <x:c r="IM137" s="1299"/>
      <x:c r="IN137" s="1299"/>
      <x:c r="IO137" s="1299"/>
      <x:c r="IP137" s="1299"/>
      <x:c r="IQ137" s="1299"/>
      <x:c r="IR137" s="1299"/>
      <x:c r="IS137" s="1299"/>
      <x:c r="IT137" s="1299"/>
      <x:c r="IU137" s="1299"/>
      <x:c r="IV137" s="1299"/>
    </x:row>
    <x:row r="138">
      <x:c r="A138" s="1304"/>
      <x:c r="B138" s="1304"/>
      <x:c r="C138" s="1304"/>
      <x:c r="D138" s="1304"/>
      <x:c r="E138" s="1304"/>
      <x:c r="F138" s="1304"/>
      <x:c r="G138" s="1304"/>
      <x:c r="H138" s="1304"/>
      <x:c r="I138" s="1304"/>
      <x:c r="J138" s="1299"/>
      <x:c r="K138" s="1299"/>
      <x:c r="L138" s="1299"/>
      <x:c r="M138" s="1299"/>
      <x:c r="N138" s="1299"/>
      <x:c r="O138" s="1299"/>
      <x:c r="P138" s="1299"/>
      <x:c r="Q138" s="1299"/>
      <x:c r="R138" s="1299"/>
      <x:c r="S138" s="1299"/>
      <x:c r="T138" s="1299"/>
      <x:c r="U138" s="1299"/>
      <x:c r="V138" s="1299"/>
      <x:c r="W138" s="1299"/>
      <x:c r="X138" s="1299"/>
      <x:c r="Y138" s="1299"/>
      <x:c r="Z138" s="1299"/>
      <x:c r="AA138" s="1299"/>
      <x:c r="AB138" s="1299"/>
      <x:c r="AC138" s="1299"/>
      <x:c r="AD138" s="1299"/>
      <x:c r="AE138" s="1299"/>
      <x:c r="AF138" s="1299"/>
      <x:c r="AG138" s="1299"/>
      <x:c r="AH138" s="1299"/>
      <x:c r="AI138" s="1299"/>
      <x:c r="AJ138" s="1299"/>
      <x:c r="AK138" s="1299"/>
      <x:c r="AL138" s="1299"/>
      <x:c r="AM138" s="1299"/>
      <x:c r="AN138" s="1299"/>
      <x:c r="AO138" s="1299"/>
      <x:c r="AP138" s="1299"/>
      <x:c r="AQ138" s="1299"/>
      <x:c r="AR138" s="1299"/>
      <x:c r="AS138" s="1299"/>
      <x:c r="AT138" s="1299"/>
      <x:c r="AU138" s="1299"/>
      <x:c r="AV138" s="1299"/>
      <x:c r="AW138" s="1299"/>
      <x:c r="AX138" s="1299"/>
      <x:c r="AY138" s="1299"/>
      <x:c r="AZ138" s="1299"/>
      <x:c r="BA138" s="1299"/>
      <x:c r="BB138" s="1299"/>
      <x:c r="BC138" s="1299"/>
      <x:c r="BD138" s="1299"/>
      <x:c r="BE138" s="1299"/>
      <x:c r="BF138" s="1299"/>
      <x:c r="BG138" s="1299"/>
      <x:c r="BH138" s="1299"/>
      <x:c r="BI138" s="1299"/>
      <x:c r="BJ138" s="1299"/>
      <x:c r="BK138" s="1299"/>
      <x:c r="BL138" s="1299"/>
      <x:c r="BM138" s="1299"/>
      <x:c r="BN138" s="1299"/>
      <x:c r="BO138" s="1299"/>
      <x:c r="BP138" s="1299"/>
      <x:c r="BQ138" s="1299"/>
      <x:c r="BR138" s="1299"/>
      <x:c r="BS138" s="1299"/>
      <x:c r="BT138" s="1299"/>
      <x:c r="BU138" s="1299"/>
      <x:c r="BV138" s="1299"/>
      <x:c r="BW138" s="1299"/>
      <x:c r="BX138" s="1299"/>
      <x:c r="BY138" s="1299"/>
      <x:c r="BZ138" s="1299"/>
      <x:c r="CA138" s="1299"/>
      <x:c r="CB138" s="1299"/>
      <x:c r="CC138" s="1299"/>
      <x:c r="CD138" s="1299"/>
      <x:c r="CE138" s="1299"/>
      <x:c r="CF138" s="1299"/>
      <x:c r="CG138" s="1299"/>
      <x:c r="CH138" s="1299"/>
      <x:c r="CI138" s="1299"/>
      <x:c r="CJ138" s="1299"/>
      <x:c r="CK138" s="1299"/>
      <x:c r="CL138" s="1299"/>
      <x:c r="CM138" s="1299"/>
      <x:c r="CN138" s="1299"/>
      <x:c r="CO138" s="1299"/>
      <x:c r="CP138" s="1299"/>
      <x:c r="CQ138" s="1299"/>
      <x:c r="CR138" s="1299"/>
      <x:c r="CS138" s="1299"/>
      <x:c r="CT138" s="1299"/>
      <x:c r="CU138" s="1299"/>
      <x:c r="CV138" s="1299"/>
      <x:c r="CW138" s="1299"/>
      <x:c r="CX138" s="1299"/>
      <x:c r="CY138" s="1299"/>
      <x:c r="CZ138" s="1299"/>
      <x:c r="DA138" s="1299"/>
      <x:c r="DB138" s="1299"/>
      <x:c r="DC138" s="1299"/>
      <x:c r="DD138" s="1299"/>
      <x:c r="DE138" s="1299"/>
      <x:c r="DF138" s="1299"/>
      <x:c r="DG138" s="1299"/>
      <x:c r="DH138" s="1299"/>
      <x:c r="DI138" s="1299"/>
      <x:c r="DJ138" s="1299"/>
      <x:c r="DK138" s="1299"/>
      <x:c r="DL138" s="1299"/>
      <x:c r="DM138" s="1299"/>
      <x:c r="DN138" s="1299"/>
      <x:c r="DO138" s="1299"/>
      <x:c r="DP138" s="1299"/>
      <x:c r="DQ138" s="1299"/>
      <x:c r="DR138" s="1299"/>
      <x:c r="DS138" s="1299"/>
      <x:c r="DT138" s="1299"/>
      <x:c r="DU138" s="1299"/>
      <x:c r="DV138" s="1299"/>
      <x:c r="DW138" s="1299"/>
      <x:c r="DX138" s="1299"/>
      <x:c r="DY138" s="1299"/>
      <x:c r="DZ138" s="1299"/>
      <x:c r="EA138" s="1299"/>
      <x:c r="EB138" s="1299"/>
      <x:c r="EC138" s="1299"/>
      <x:c r="ED138" s="1299"/>
      <x:c r="EE138" s="1299"/>
      <x:c r="EF138" s="1299"/>
      <x:c r="EG138" s="1299"/>
      <x:c r="EH138" s="1299"/>
      <x:c r="EI138" s="1299"/>
      <x:c r="EJ138" s="1299"/>
      <x:c r="EK138" s="1299"/>
      <x:c r="EL138" s="1299"/>
      <x:c r="EM138" s="1299"/>
      <x:c r="EN138" s="1299"/>
      <x:c r="EO138" s="1299"/>
      <x:c r="EP138" s="1299"/>
      <x:c r="EQ138" s="1299"/>
      <x:c r="ER138" s="1299"/>
      <x:c r="ES138" s="1299"/>
      <x:c r="ET138" s="1299"/>
      <x:c r="EU138" s="1299"/>
      <x:c r="EV138" s="1299"/>
      <x:c r="EW138" s="1299"/>
      <x:c r="EX138" s="1299"/>
      <x:c r="EY138" s="1299"/>
      <x:c r="EZ138" s="1299"/>
      <x:c r="FA138" s="1299"/>
      <x:c r="FB138" s="1299"/>
      <x:c r="FC138" s="1299"/>
      <x:c r="FD138" s="1299"/>
      <x:c r="FE138" s="1299"/>
      <x:c r="FF138" s="1299"/>
      <x:c r="FG138" s="1299"/>
      <x:c r="FH138" s="1299"/>
      <x:c r="FI138" s="1299"/>
      <x:c r="FJ138" s="1299"/>
      <x:c r="FK138" s="1299"/>
      <x:c r="FL138" s="1299"/>
      <x:c r="FM138" s="1299"/>
      <x:c r="FN138" s="1299"/>
      <x:c r="FO138" s="1299"/>
      <x:c r="FP138" s="1299"/>
      <x:c r="FQ138" s="1299"/>
      <x:c r="FR138" s="1299"/>
      <x:c r="FS138" s="1299"/>
      <x:c r="FT138" s="1299"/>
      <x:c r="FU138" s="1299"/>
      <x:c r="FV138" s="1299"/>
      <x:c r="FW138" s="1299"/>
      <x:c r="FX138" s="1299"/>
      <x:c r="FY138" s="1299"/>
      <x:c r="FZ138" s="1299"/>
      <x:c r="GA138" s="1299"/>
      <x:c r="GB138" s="1299"/>
      <x:c r="GC138" s="1299"/>
      <x:c r="GD138" s="1299"/>
      <x:c r="GE138" s="1299"/>
      <x:c r="GF138" s="1299"/>
      <x:c r="GG138" s="1299"/>
      <x:c r="GH138" s="1299"/>
      <x:c r="GI138" s="1299"/>
      <x:c r="GJ138" s="1299"/>
      <x:c r="GK138" s="1299"/>
      <x:c r="GL138" s="1299"/>
      <x:c r="GM138" s="1299"/>
      <x:c r="GN138" s="1299"/>
      <x:c r="GO138" s="1299"/>
      <x:c r="GP138" s="1299"/>
      <x:c r="GQ138" s="1299"/>
      <x:c r="GR138" s="1299"/>
      <x:c r="GS138" s="1299"/>
      <x:c r="GT138" s="1299"/>
      <x:c r="GU138" s="1299"/>
      <x:c r="GV138" s="1299"/>
      <x:c r="GW138" s="1299"/>
      <x:c r="GX138" s="1299"/>
      <x:c r="GY138" s="1299"/>
      <x:c r="GZ138" s="1299"/>
      <x:c r="HA138" s="1299"/>
      <x:c r="HB138" s="1299"/>
      <x:c r="HC138" s="1299"/>
      <x:c r="HD138" s="1299"/>
      <x:c r="HE138" s="1299"/>
      <x:c r="HF138" s="1299"/>
      <x:c r="HG138" s="1299"/>
      <x:c r="HH138" s="1299"/>
      <x:c r="HI138" s="1299"/>
      <x:c r="HJ138" s="1299"/>
      <x:c r="HK138" s="1299"/>
      <x:c r="HL138" s="1299"/>
      <x:c r="HM138" s="1299"/>
      <x:c r="HN138" s="1299"/>
      <x:c r="HO138" s="1299"/>
      <x:c r="HP138" s="1299"/>
      <x:c r="HQ138" s="1299"/>
      <x:c r="HR138" s="1299"/>
      <x:c r="HS138" s="1299"/>
      <x:c r="HT138" s="1299"/>
      <x:c r="HU138" s="1299"/>
      <x:c r="HV138" s="1299"/>
      <x:c r="HW138" s="1299"/>
      <x:c r="HX138" s="1299"/>
      <x:c r="HY138" s="1299"/>
      <x:c r="HZ138" s="1299"/>
      <x:c r="IA138" s="1299"/>
      <x:c r="IB138" s="1299"/>
      <x:c r="IC138" s="1299"/>
      <x:c r="ID138" s="1299"/>
      <x:c r="IE138" s="1299"/>
      <x:c r="IF138" s="1299"/>
      <x:c r="IG138" s="1299"/>
      <x:c r="IH138" s="1299"/>
      <x:c r="II138" s="1299"/>
      <x:c r="IJ138" s="1299"/>
      <x:c r="IK138" s="1299"/>
      <x:c r="IL138" s="1299"/>
      <x:c r="IM138" s="1299"/>
      <x:c r="IN138" s="1299"/>
      <x:c r="IO138" s="1299"/>
      <x:c r="IP138" s="1299"/>
      <x:c r="IQ138" s="1299"/>
      <x:c r="IR138" s="1299"/>
      <x:c r="IS138" s="1299"/>
      <x:c r="IT138" s="1299"/>
      <x:c r="IU138" s="1299"/>
      <x:c r="IV138" s="1299"/>
    </x:row>
    <x:row r="139">
      <x:c r="A139" s="1304"/>
      <x:c r="B139" s="1304"/>
      <x:c r="C139" s="1304"/>
      <x:c r="D139" s="1304"/>
      <x:c r="E139" s="1304"/>
      <x:c r="F139" s="1304"/>
      <x:c r="G139" s="1304"/>
      <x:c r="H139" s="1304"/>
      <x:c r="I139" s="1304"/>
      <x:c r="J139" s="1299"/>
      <x:c r="K139" s="1299"/>
      <x:c r="L139" s="1299"/>
      <x:c r="M139" s="1299"/>
      <x:c r="N139" s="1299"/>
      <x:c r="O139" s="1299"/>
      <x:c r="P139" s="1299"/>
      <x:c r="Q139" s="1299"/>
      <x:c r="R139" s="1299"/>
      <x:c r="S139" s="1299"/>
      <x:c r="T139" s="1299"/>
      <x:c r="U139" s="1299"/>
      <x:c r="V139" s="1299"/>
      <x:c r="W139" s="1299"/>
      <x:c r="X139" s="1299"/>
      <x:c r="Y139" s="1299"/>
      <x:c r="Z139" s="1299"/>
      <x:c r="AA139" s="1299"/>
      <x:c r="AB139" s="1299"/>
      <x:c r="AC139" s="1299"/>
      <x:c r="AD139" s="1299"/>
      <x:c r="AE139" s="1299"/>
      <x:c r="AF139" s="1299"/>
      <x:c r="AG139" s="1299"/>
      <x:c r="AH139" s="1299"/>
      <x:c r="AI139" s="1299"/>
      <x:c r="AJ139" s="1299"/>
      <x:c r="AK139" s="1299"/>
      <x:c r="AL139" s="1299"/>
      <x:c r="AM139" s="1299"/>
      <x:c r="AN139" s="1299"/>
      <x:c r="AO139" s="1299"/>
      <x:c r="AP139" s="1299"/>
      <x:c r="AQ139" s="1299"/>
      <x:c r="AR139" s="1299"/>
      <x:c r="AS139" s="1299"/>
      <x:c r="AT139" s="1299"/>
      <x:c r="AU139" s="1299"/>
      <x:c r="AV139" s="1299"/>
      <x:c r="AW139" s="1299"/>
      <x:c r="AX139" s="1299"/>
      <x:c r="AY139" s="1299"/>
      <x:c r="AZ139" s="1299"/>
      <x:c r="BA139" s="1299"/>
      <x:c r="BB139" s="1299"/>
      <x:c r="BC139" s="1299"/>
      <x:c r="BD139" s="1299"/>
      <x:c r="BE139" s="1299"/>
      <x:c r="BF139" s="1299"/>
      <x:c r="BG139" s="1299"/>
      <x:c r="BH139" s="1299"/>
      <x:c r="BI139" s="1299"/>
      <x:c r="BJ139" s="1299"/>
      <x:c r="BK139" s="1299"/>
      <x:c r="BL139" s="1299"/>
      <x:c r="BM139" s="1299"/>
      <x:c r="BN139" s="1299"/>
      <x:c r="BO139" s="1299"/>
      <x:c r="BP139" s="1299"/>
      <x:c r="BQ139" s="1299"/>
      <x:c r="BR139" s="1299"/>
      <x:c r="BS139" s="1299"/>
      <x:c r="BT139" s="1299"/>
      <x:c r="BU139" s="1299"/>
      <x:c r="BV139" s="1299"/>
      <x:c r="BW139" s="1299"/>
      <x:c r="BX139" s="1299"/>
      <x:c r="BY139" s="1299"/>
      <x:c r="BZ139" s="1299"/>
      <x:c r="CA139" s="1299"/>
      <x:c r="CB139" s="1299"/>
      <x:c r="CC139" s="1299"/>
      <x:c r="CD139" s="1299"/>
      <x:c r="CE139" s="1299"/>
      <x:c r="CF139" s="1299"/>
      <x:c r="CG139" s="1299"/>
      <x:c r="CH139" s="1299"/>
      <x:c r="CI139" s="1299"/>
      <x:c r="CJ139" s="1299"/>
      <x:c r="CK139" s="1299"/>
      <x:c r="CL139" s="1299"/>
      <x:c r="CM139" s="1299"/>
      <x:c r="CN139" s="1299"/>
      <x:c r="CO139" s="1299"/>
      <x:c r="CP139" s="1299"/>
      <x:c r="CQ139" s="1299"/>
      <x:c r="CR139" s="1299"/>
      <x:c r="CS139" s="1299"/>
      <x:c r="CT139" s="1299"/>
      <x:c r="CU139" s="1299"/>
      <x:c r="CV139" s="1299"/>
      <x:c r="CW139" s="1299"/>
      <x:c r="CX139" s="1299"/>
      <x:c r="CY139" s="1299"/>
      <x:c r="CZ139" s="1299"/>
      <x:c r="DA139" s="1299"/>
      <x:c r="DB139" s="1299"/>
      <x:c r="DC139" s="1299"/>
      <x:c r="DD139" s="1299"/>
      <x:c r="DE139" s="1299"/>
      <x:c r="DF139" s="1299"/>
      <x:c r="DG139" s="1299"/>
      <x:c r="DH139" s="1299"/>
      <x:c r="DI139" s="1299"/>
      <x:c r="DJ139" s="1299"/>
      <x:c r="DK139" s="1299"/>
      <x:c r="DL139" s="1299"/>
      <x:c r="DM139" s="1299"/>
      <x:c r="DN139" s="1299"/>
      <x:c r="DO139" s="1299"/>
      <x:c r="DP139" s="1299"/>
      <x:c r="DQ139" s="1299"/>
      <x:c r="DR139" s="1299"/>
      <x:c r="DS139" s="1299"/>
      <x:c r="DT139" s="1299"/>
      <x:c r="DU139" s="1299"/>
      <x:c r="DV139" s="1299"/>
      <x:c r="DW139" s="1299"/>
      <x:c r="DX139" s="1299"/>
      <x:c r="DY139" s="1299"/>
      <x:c r="DZ139" s="1299"/>
      <x:c r="EA139" s="1299"/>
      <x:c r="EB139" s="1299"/>
      <x:c r="EC139" s="1299"/>
      <x:c r="ED139" s="1299"/>
      <x:c r="EE139" s="1299"/>
      <x:c r="EF139" s="1299"/>
      <x:c r="EG139" s="1299"/>
      <x:c r="EH139" s="1299"/>
      <x:c r="EI139" s="1299"/>
      <x:c r="EJ139" s="1299"/>
      <x:c r="EK139" s="1299"/>
      <x:c r="EL139" s="1299"/>
      <x:c r="EM139" s="1299"/>
      <x:c r="EN139" s="1299"/>
      <x:c r="EO139" s="1299"/>
      <x:c r="EP139" s="1299"/>
      <x:c r="EQ139" s="1299"/>
      <x:c r="ER139" s="1299"/>
      <x:c r="ES139" s="1299"/>
      <x:c r="ET139" s="1299"/>
      <x:c r="EU139" s="1299"/>
      <x:c r="EV139" s="1299"/>
      <x:c r="EW139" s="1299"/>
      <x:c r="EX139" s="1299"/>
      <x:c r="EY139" s="1299"/>
      <x:c r="EZ139" s="1299"/>
      <x:c r="FA139" s="1299"/>
      <x:c r="FB139" s="1299"/>
      <x:c r="FC139" s="1299"/>
      <x:c r="FD139" s="1299"/>
      <x:c r="FE139" s="1299"/>
      <x:c r="FF139" s="1299"/>
      <x:c r="FG139" s="1299"/>
      <x:c r="FH139" s="1299"/>
      <x:c r="FI139" s="1299"/>
      <x:c r="FJ139" s="1299"/>
      <x:c r="FK139" s="1299"/>
      <x:c r="FL139" s="1299"/>
      <x:c r="FM139" s="1299"/>
      <x:c r="FN139" s="1299"/>
      <x:c r="FO139" s="1299"/>
      <x:c r="FP139" s="1299"/>
      <x:c r="FQ139" s="1299"/>
      <x:c r="FR139" s="1299"/>
      <x:c r="FS139" s="1299"/>
      <x:c r="FT139" s="1299"/>
      <x:c r="FU139" s="1299"/>
      <x:c r="FV139" s="1299"/>
      <x:c r="FW139" s="1299"/>
      <x:c r="FX139" s="1299"/>
      <x:c r="FY139" s="1299"/>
      <x:c r="FZ139" s="1299"/>
      <x:c r="GA139" s="1299"/>
      <x:c r="GB139" s="1299"/>
      <x:c r="GC139" s="1299"/>
      <x:c r="GD139" s="1299"/>
      <x:c r="GE139" s="1299"/>
      <x:c r="GF139" s="1299"/>
      <x:c r="GG139" s="1299"/>
      <x:c r="GH139" s="1299"/>
      <x:c r="GI139" s="1299"/>
      <x:c r="GJ139" s="1299"/>
      <x:c r="GK139" s="1299"/>
      <x:c r="GL139" s="1299"/>
      <x:c r="GM139" s="1299"/>
      <x:c r="GN139" s="1299"/>
      <x:c r="GO139" s="1299"/>
      <x:c r="GP139" s="1299"/>
      <x:c r="GQ139" s="1299"/>
      <x:c r="GR139" s="1299"/>
      <x:c r="GS139" s="1299"/>
      <x:c r="GT139" s="1299"/>
      <x:c r="GU139" s="1299"/>
      <x:c r="GV139" s="1299"/>
      <x:c r="GW139" s="1299"/>
      <x:c r="GX139" s="1299"/>
      <x:c r="GY139" s="1299"/>
      <x:c r="GZ139" s="1299"/>
      <x:c r="HA139" s="1299"/>
      <x:c r="HB139" s="1299"/>
      <x:c r="HC139" s="1299"/>
      <x:c r="HD139" s="1299"/>
      <x:c r="HE139" s="1299"/>
      <x:c r="HF139" s="1299"/>
      <x:c r="HG139" s="1299"/>
      <x:c r="HH139" s="1299"/>
      <x:c r="HI139" s="1299"/>
      <x:c r="HJ139" s="1299"/>
      <x:c r="HK139" s="1299"/>
      <x:c r="HL139" s="1299"/>
      <x:c r="HM139" s="1299"/>
      <x:c r="HN139" s="1299"/>
      <x:c r="HO139" s="1299"/>
      <x:c r="HP139" s="1299"/>
      <x:c r="HQ139" s="1299"/>
      <x:c r="HR139" s="1299"/>
      <x:c r="HS139" s="1299"/>
      <x:c r="HT139" s="1299"/>
      <x:c r="HU139" s="1299"/>
      <x:c r="HV139" s="1299"/>
      <x:c r="HW139" s="1299"/>
      <x:c r="HX139" s="1299"/>
      <x:c r="HY139" s="1299"/>
      <x:c r="HZ139" s="1299"/>
      <x:c r="IA139" s="1299"/>
      <x:c r="IB139" s="1299"/>
      <x:c r="IC139" s="1299"/>
      <x:c r="ID139" s="1299"/>
      <x:c r="IE139" s="1299"/>
      <x:c r="IF139" s="1299"/>
      <x:c r="IG139" s="1299"/>
      <x:c r="IH139" s="1299"/>
      <x:c r="II139" s="1299"/>
      <x:c r="IJ139" s="1299"/>
      <x:c r="IK139" s="1299"/>
      <x:c r="IL139" s="1299"/>
      <x:c r="IM139" s="1299"/>
      <x:c r="IN139" s="1299"/>
      <x:c r="IO139" s="1299"/>
      <x:c r="IP139" s="1299"/>
      <x:c r="IQ139" s="1299"/>
      <x:c r="IR139" s="1299"/>
      <x:c r="IS139" s="1299"/>
      <x:c r="IT139" s="1299"/>
      <x:c r="IU139" s="1299"/>
      <x:c r="IV139" s="1299"/>
    </x:row>
    <x:row r="140">
      <x:c r="A140" s="1304"/>
      <x:c r="B140" s="1304"/>
      <x:c r="C140" s="1304"/>
      <x:c r="D140" s="1304"/>
      <x:c r="E140" s="1304"/>
      <x:c r="F140" s="1304"/>
      <x:c r="G140" s="1304"/>
      <x:c r="H140" s="1304"/>
      <x:c r="I140" s="1304"/>
      <x:c r="J140" s="1299"/>
      <x:c r="K140" s="1299"/>
      <x:c r="L140" s="1299"/>
      <x:c r="M140" s="1299"/>
      <x:c r="N140" s="1299"/>
      <x:c r="O140" s="1299"/>
      <x:c r="P140" s="1299"/>
      <x:c r="Q140" s="1299"/>
      <x:c r="R140" s="1299"/>
      <x:c r="S140" s="1299"/>
      <x:c r="T140" s="1299"/>
      <x:c r="U140" s="1299"/>
      <x:c r="V140" s="1299"/>
      <x:c r="W140" s="1299"/>
      <x:c r="X140" s="1299"/>
      <x:c r="Y140" s="1299"/>
      <x:c r="Z140" s="1299"/>
      <x:c r="AA140" s="1299"/>
      <x:c r="AB140" s="1299"/>
      <x:c r="AC140" s="1299"/>
      <x:c r="AD140" s="1299"/>
      <x:c r="AE140" s="1299"/>
      <x:c r="AF140" s="1299"/>
      <x:c r="AG140" s="1299"/>
      <x:c r="AH140" s="1299"/>
      <x:c r="AI140" s="1299"/>
      <x:c r="AJ140" s="1299"/>
      <x:c r="AK140" s="1299"/>
      <x:c r="AL140" s="1299"/>
      <x:c r="AM140" s="1299"/>
      <x:c r="AN140" s="1299"/>
      <x:c r="AO140" s="1299"/>
      <x:c r="AP140" s="1299"/>
      <x:c r="AQ140" s="1299"/>
      <x:c r="AR140" s="1299"/>
      <x:c r="AS140" s="1299"/>
      <x:c r="AT140" s="1299"/>
      <x:c r="AU140" s="1299"/>
      <x:c r="AV140" s="1299"/>
      <x:c r="AW140" s="1299"/>
      <x:c r="AX140" s="1299"/>
      <x:c r="AY140" s="1299"/>
      <x:c r="AZ140" s="1299"/>
      <x:c r="BA140" s="1299"/>
      <x:c r="BB140" s="1299"/>
      <x:c r="BC140" s="1299"/>
      <x:c r="BD140" s="1299"/>
      <x:c r="BE140" s="1299"/>
      <x:c r="BF140" s="1299"/>
      <x:c r="BG140" s="1299"/>
      <x:c r="BH140" s="1299"/>
      <x:c r="BI140" s="1299"/>
      <x:c r="BJ140" s="1299"/>
      <x:c r="BK140" s="1299"/>
      <x:c r="BL140" s="1299"/>
      <x:c r="BM140" s="1299"/>
      <x:c r="BN140" s="1299"/>
      <x:c r="BO140" s="1299"/>
      <x:c r="BP140" s="1299"/>
      <x:c r="BQ140" s="1299"/>
      <x:c r="BR140" s="1299"/>
      <x:c r="BS140" s="1299"/>
      <x:c r="BT140" s="1299"/>
      <x:c r="BU140" s="1299"/>
      <x:c r="BV140" s="1299"/>
      <x:c r="BW140" s="1299"/>
      <x:c r="BX140" s="1299"/>
      <x:c r="BY140" s="1299"/>
      <x:c r="BZ140" s="1299"/>
      <x:c r="CA140" s="1299"/>
      <x:c r="CB140" s="1299"/>
      <x:c r="CC140" s="1299"/>
      <x:c r="CD140" s="1299"/>
      <x:c r="CE140" s="1299"/>
      <x:c r="CF140" s="1299"/>
      <x:c r="CG140" s="1299"/>
      <x:c r="CH140" s="1299"/>
      <x:c r="CI140" s="1299"/>
      <x:c r="CJ140" s="1299"/>
      <x:c r="CK140" s="1299"/>
      <x:c r="CL140" s="1299"/>
      <x:c r="CM140" s="1299"/>
      <x:c r="CN140" s="1299"/>
      <x:c r="CO140" s="1299"/>
      <x:c r="CP140" s="1299"/>
      <x:c r="CQ140" s="1299"/>
      <x:c r="CR140" s="1299"/>
      <x:c r="CS140" s="1299"/>
      <x:c r="CT140" s="1299"/>
      <x:c r="CU140" s="1299"/>
      <x:c r="CV140" s="1299"/>
      <x:c r="CW140" s="1299"/>
      <x:c r="CX140" s="1299"/>
      <x:c r="CY140" s="1299"/>
      <x:c r="CZ140" s="1299"/>
      <x:c r="DA140" s="1299"/>
      <x:c r="DB140" s="1299"/>
      <x:c r="DC140" s="1299"/>
      <x:c r="DD140" s="1299"/>
      <x:c r="DE140" s="1299"/>
      <x:c r="DF140" s="1299"/>
      <x:c r="DG140" s="1299"/>
      <x:c r="DH140" s="1299"/>
      <x:c r="DI140" s="1299"/>
      <x:c r="DJ140" s="1299"/>
      <x:c r="DK140" s="1299"/>
      <x:c r="DL140" s="1299"/>
      <x:c r="DM140" s="1299"/>
      <x:c r="DN140" s="1299"/>
      <x:c r="DO140" s="1299"/>
      <x:c r="DP140" s="1299"/>
      <x:c r="DQ140" s="1299"/>
      <x:c r="DR140" s="1299"/>
      <x:c r="DS140" s="1299"/>
      <x:c r="DT140" s="1299"/>
      <x:c r="DU140" s="1299"/>
      <x:c r="DV140" s="1299"/>
      <x:c r="DW140" s="1299"/>
      <x:c r="DX140" s="1299"/>
      <x:c r="DY140" s="1299"/>
      <x:c r="DZ140" s="1299"/>
      <x:c r="EA140" s="1299"/>
      <x:c r="EB140" s="1299"/>
      <x:c r="EC140" s="1299"/>
      <x:c r="ED140" s="1299"/>
      <x:c r="EE140" s="1299"/>
      <x:c r="EF140" s="1299"/>
      <x:c r="EG140" s="1299"/>
      <x:c r="EH140" s="1299"/>
      <x:c r="EI140" s="1299"/>
      <x:c r="EJ140" s="1299"/>
      <x:c r="EK140" s="1299"/>
      <x:c r="EL140" s="1299"/>
      <x:c r="EM140" s="1299"/>
      <x:c r="EN140" s="1299"/>
      <x:c r="EO140" s="1299"/>
      <x:c r="EP140" s="1299"/>
      <x:c r="EQ140" s="1299"/>
      <x:c r="ER140" s="1299"/>
      <x:c r="ES140" s="1299"/>
      <x:c r="ET140" s="1299"/>
      <x:c r="EU140" s="1299"/>
      <x:c r="EV140" s="1299"/>
      <x:c r="EW140" s="1299"/>
      <x:c r="EX140" s="1299"/>
      <x:c r="EY140" s="1299"/>
      <x:c r="EZ140" s="1299"/>
      <x:c r="FA140" s="1299"/>
      <x:c r="FB140" s="1299"/>
      <x:c r="FC140" s="1299"/>
      <x:c r="FD140" s="1299"/>
      <x:c r="FE140" s="1299"/>
      <x:c r="FF140" s="1299"/>
      <x:c r="FG140" s="1299"/>
      <x:c r="FH140" s="1299"/>
      <x:c r="FI140" s="1299"/>
      <x:c r="FJ140" s="1299"/>
      <x:c r="FK140" s="1299"/>
      <x:c r="FL140" s="1299"/>
      <x:c r="FM140" s="1299"/>
      <x:c r="FN140" s="1299"/>
      <x:c r="FO140" s="1299"/>
      <x:c r="FP140" s="1299"/>
      <x:c r="FQ140" s="1299"/>
      <x:c r="FR140" s="1299"/>
      <x:c r="FS140" s="1299"/>
      <x:c r="FT140" s="1299"/>
      <x:c r="FU140" s="1299"/>
      <x:c r="FV140" s="1299"/>
      <x:c r="FW140" s="1299"/>
      <x:c r="FX140" s="1299"/>
      <x:c r="FY140" s="1299"/>
      <x:c r="FZ140" s="1299"/>
      <x:c r="GA140" s="1299"/>
      <x:c r="GB140" s="1299"/>
      <x:c r="GC140" s="1299"/>
      <x:c r="GD140" s="1299"/>
      <x:c r="GE140" s="1299"/>
      <x:c r="GF140" s="1299"/>
      <x:c r="GG140" s="1299"/>
      <x:c r="GH140" s="1299"/>
      <x:c r="GI140" s="1299"/>
      <x:c r="GJ140" s="1299"/>
      <x:c r="GK140" s="1299"/>
      <x:c r="GL140" s="1299"/>
      <x:c r="GM140" s="1299"/>
      <x:c r="GN140" s="1299"/>
      <x:c r="GO140" s="1299"/>
      <x:c r="GP140" s="1299"/>
      <x:c r="GQ140" s="1299"/>
      <x:c r="GR140" s="1299"/>
      <x:c r="GS140" s="1299"/>
      <x:c r="GT140" s="1299"/>
      <x:c r="GU140" s="1299"/>
      <x:c r="GV140" s="1299"/>
      <x:c r="GW140" s="1299"/>
      <x:c r="GX140" s="1299"/>
      <x:c r="GY140" s="1299"/>
      <x:c r="GZ140" s="1299"/>
      <x:c r="HA140" s="1299"/>
      <x:c r="HB140" s="1299"/>
      <x:c r="HC140" s="1299"/>
      <x:c r="HD140" s="1299"/>
      <x:c r="HE140" s="1299"/>
      <x:c r="HF140" s="1299"/>
      <x:c r="HG140" s="1299"/>
      <x:c r="HH140" s="1299"/>
      <x:c r="HI140" s="1299"/>
      <x:c r="HJ140" s="1299"/>
      <x:c r="HK140" s="1299"/>
      <x:c r="HL140" s="1299"/>
      <x:c r="HM140" s="1299"/>
      <x:c r="HN140" s="1299"/>
      <x:c r="HO140" s="1299"/>
      <x:c r="HP140" s="1299"/>
      <x:c r="HQ140" s="1299"/>
      <x:c r="HR140" s="1299"/>
      <x:c r="HS140" s="1299"/>
      <x:c r="HT140" s="1299"/>
      <x:c r="HU140" s="1299"/>
      <x:c r="HV140" s="1299"/>
      <x:c r="HW140" s="1299"/>
      <x:c r="HX140" s="1299"/>
      <x:c r="HY140" s="1299"/>
      <x:c r="HZ140" s="1299"/>
      <x:c r="IA140" s="1299"/>
      <x:c r="IB140" s="1299"/>
      <x:c r="IC140" s="1299"/>
      <x:c r="ID140" s="1299"/>
      <x:c r="IE140" s="1299"/>
      <x:c r="IF140" s="1299"/>
      <x:c r="IG140" s="1299"/>
      <x:c r="IH140" s="1299"/>
      <x:c r="II140" s="1299"/>
      <x:c r="IJ140" s="1299"/>
      <x:c r="IK140" s="1299"/>
      <x:c r="IL140" s="1299"/>
      <x:c r="IM140" s="1299"/>
      <x:c r="IN140" s="1299"/>
      <x:c r="IO140" s="1299"/>
      <x:c r="IP140" s="1299"/>
      <x:c r="IQ140" s="1299"/>
      <x:c r="IR140" s="1299"/>
      <x:c r="IS140" s="1299"/>
      <x:c r="IT140" s="1299"/>
      <x:c r="IU140" s="1299"/>
      <x:c r="IV140" s="1299"/>
    </x:row>
    <x:row r="141">
      <x:c r="A141" s="1304"/>
      <x:c r="B141" s="1304"/>
      <x:c r="C141" s="1304"/>
      <x:c r="D141" s="1304"/>
      <x:c r="E141" s="1304"/>
      <x:c r="F141" s="1304"/>
      <x:c r="G141" s="1304"/>
      <x:c r="H141" s="1304"/>
      <x:c r="I141" s="1304"/>
      <x:c r="J141" s="1299"/>
      <x:c r="K141" s="1299"/>
      <x:c r="L141" s="1299"/>
      <x:c r="M141" s="1299"/>
      <x:c r="N141" s="1299"/>
      <x:c r="O141" s="1299"/>
      <x:c r="P141" s="1299"/>
      <x:c r="Q141" s="1299"/>
      <x:c r="R141" s="1299"/>
      <x:c r="S141" s="1299"/>
      <x:c r="T141" s="1299"/>
      <x:c r="U141" s="1299"/>
      <x:c r="V141" s="1299"/>
      <x:c r="W141" s="1299"/>
      <x:c r="X141" s="1299"/>
      <x:c r="Y141" s="1299"/>
      <x:c r="Z141" s="1299"/>
      <x:c r="AA141" s="1299"/>
      <x:c r="AB141" s="1299"/>
      <x:c r="AC141" s="1299"/>
      <x:c r="AD141" s="1299"/>
      <x:c r="AE141" s="1299"/>
      <x:c r="AF141" s="1299"/>
      <x:c r="AG141" s="1299"/>
      <x:c r="AH141" s="1299"/>
      <x:c r="AI141" s="1299"/>
      <x:c r="AJ141" s="1299"/>
      <x:c r="AK141" s="1299"/>
      <x:c r="AL141" s="1299"/>
      <x:c r="AM141" s="1299"/>
      <x:c r="AN141" s="1299"/>
      <x:c r="AO141" s="1299"/>
      <x:c r="AP141" s="1299"/>
      <x:c r="AQ141" s="1299"/>
      <x:c r="AR141" s="1299"/>
      <x:c r="AS141" s="1299"/>
      <x:c r="AT141" s="1299"/>
      <x:c r="AU141" s="1299"/>
      <x:c r="AV141" s="1299"/>
      <x:c r="AW141" s="1299"/>
      <x:c r="AX141" s="1299"/>
      <x:c r="AY141" s="1299"/>
      <x:c r="AZ141" s="1299"/>
      <x:c r="BA141" s="1299"/>
      <x:c r="BB141" s="1299"/>
      <x:c r="BC141" s="1299"/>
      <x:c r="BD141" s="1299"/>
      <x:c r="BE141" s="1299"/>
      <x:c r="BF141" s="1299"/>
      <x:c r="BG141" s="1299"/>
      <x:c r="BH141" s="1299"/>
      <x:c r="BI141" s="1299"/>
      <x:c r="BJ141" s="1299"/>
      <x:c r="BK141" s="1299"/>
      <x:c r="BL141" s="1299"/>
      <x:c r="BM141" s="1299"/>
      <x:c r="BN141" s="1299"/>
      <x:c r="BO141" s="1299"/>
      <x:c r="BP141" s="1299"/>
      <x:c r="BQ141" s="1299"/>
      <x:c r="BR141" s="1299"/>
      <x:c r="BS141" s="1299"/>
      <x:c r="BT141" s="1299"/>
      <x:c r="BU141" s="1299"/>
      <x:c r="BV141" s="1299"/>
      <x:c r="BW141" s="1299"/>
      <x:c r="BX141" s="1299"/>
      <x:c r="BY141" s="1299"/>
      <x:c r="BZ141" s="1299"/>
      <x:c r="CA141" s="1299"/>
      <x:c r="CB141" s="1299"/>
      <x:c r="CC141" s="1299"/>
      <x:c r="CD141" s="1299"/>
      <x:c r="CE141" s="1299"/>
      <x:c r="CF141" s="1299"/>
      <x:c r="CG141" s="1299"/>
      <x:c r="CH141" s="1299"/>
      <x:c r="CI141" s="1299"/>
      <x:c r="CJ141" s="1299"/>
      <x:c r="CK141" s="1299"/>
      <x:c r="CL141" s="1299"/>
      <x:c r="CM141" s="1299"/>
      <x:c r="CN141" s="1299"/>
      <x:c r="CO141" s="1299"/>
      <x:c r="CP141" s="1299"/>
      <x:c r="CQ141" s="1299"/>
      <x:c r="CR141" s="1299"/>
      <x:c r="CS141" s="1299"/>
      <x:c r="CT141" s="1299"/>
      <x:c r="CU141" s="1299"/>
      <x:c r="CV141" s="1299"/>
      <x:c r="CW141" s="1299"/>
      <x:c r="CX141" s="1299"/>
      <x:c r="CY141" s="1299"/>
      <x:c r="CZ141" s="1299"/>
      <x:c r="DA141" s="1299"/>
      <x:c r="DB141" s="1299"/>
      <x:c r="DC141" s="1299"/>
      <x:c r="DD141" s="1299"/>
      <x:c r="DE141" s="1299"/>
      <x:c r="DF141" s="1299"/>
      <x:c r="DG141" s="1299"/>
      <x:c r="DH141" s="1299"/>
      <x:c r="DI141" s="1299"/>
      <x:c r="DJ141" s="1299"/>
      <x:c r="DK141" s="1299"/>
      <x:c r="DL141" s="1299"/>
      <x:c r="DM141" s="1299"/>
      <x:c r="DN141" s="1299"/>
      <x:c r="DO141" s="1299"/>
      <x:c r="DP141" s="1299"/>
      <x:c r="DQ141" s="1299"/>
      <x:c r="DR141" s="1299"/>
      <x:c r="DS141" s="1299"/>
      <x:c r="DT141" s="1299"/>
      <x:c r="DU141" s="1299"/>
      <x:c r="DV141" s="1299"/>
      <x:c r="DW141" s="1299"/>
      <x:c r="DX141" s="1299"/>
      <x:c r="DY141" s="1299"/>
      <x:c r="DZ141" s="1299"/>
      <x:c r="EA141" s="1299"/>
      <x:c r="EB141" s="1299"/>
      <x:c r="EC141" s="1299"/>
      <x:c r="ED141" s="1299"/>
      <x:c r="EE141" s="1299"/>
      <x:c r="EF141" s="1299"/>
      <x:c r="EG141" s="1299"/>
      <x:c r="EH141" s="1299"/>
      <x:c r="EI141" s="1299"/>
      <x:c r="EJ141" s="1299"/>
      <x:c r="EK141" s="1299"/>
      <x:c r="EL141" s="1299"/>
      <x:c r="EM141" s="1299"/>
      <x:c r="EN141" s="1299"/>
      <x:c r="EO141" s="1299"/>
      <x:c r="EP141" s="1299"/>
      <x:c r="EQ141" s="1299"/>
      <x:c r="ER141" s="1299"/>
      <x:c r="ES141" s="1299"/>
      <x:c r="ET141" s="1299"/>
      <x:c r="EU141" s="1299"/>
      <x:c r="EV141" s="1299"/>
      <x:c r="EW141" s="1299"/>
      <x:c r="EX141" s="1299"/>
      <x:c r="EY141" s="1299"/>
      <x:c r="EZ141" s="1299"/>
      <x:c r="FA141" s="1299"/>
      <x:c r="FB141" s="1299"/>
      <x:c r="FC141" s="1299"/>
      <x:c r="FD141" s="1299"/>
      <x:c r="FE141" s="1299"/>
      <x:c r="FF141" s="1299"/>
      <x:c r="FG141" s="1299"/>
      <x:c r="FH141" s="1299"/>
      <x:c r="FI141" s="1299"/>
      <x:c r="FJ141" s="1299"/>
      <x:c r="FK141" s="1299"/>
      <x:c r="FL141" s="1299"/>
      <x:c r="FM141" s="1299"/>
      <x:c r="FN141" s="1299"/>
      <x:c r="FO141" s="1299"/>
      <x:c r="FP141" s="1299"/>
      <x:c r="FQ141" s="1299"/>
      <x:c r="FR141" s="1299"/>
      <x:c r="FS141" s="1299"/>
      <x:c r="FT141" s="1299"/>
      <x:c r="FU141" s="1299"/>
      <x:c r="FV141" s="1299"/>
      <x:c r="FW141" s="1299"/>
      <x:c r="FX141" s="1299"/>
      <x:c r="FY141" s="1299"/>
      <x:c r="FZ141" s="1299"/>
      <x:c r="GA141" s="1299"/>
      <x:c r="GB141" s="1299"/>
      <x:c r="GC141" s="1299"/>
      <x:c r="GD141" s="1299"/>
      <x:c r="GE141" s="1299"/>
      <x:c r="GF141" s="1299"/>
      <x:c r="GG141" s="1299"/>
      <x:c r="GH141" s="1299"/>
      <x:c r="GI141" s="1299"/>
      <x:c r="GJ141" s="1299"/>
      <x:c r="GK141" s="1299"/>
      <x:c r="GL141" s="1299"/>
      <x:c r="GM141" s="1299"/>
      <x:c r="GN141" s="1299"/>
      <x:c r="GO141" s="1299"/>
      <x:c r="GP141" s="1299"/>
      <x:c r="GQ141" s="1299"/>
      <x:c r="GR141" s="1299"/>
      <x:c r="GS141" s="1299"/>
      <x:c r="GT141" s="1299"/>
      <x:c r="GU141" s="1299"/>
      <x:c r="GV141" s="1299"/>
      <x:c r="GW141" s="1299"/>
      <x:c r="GX141" s="1299"/>
      <x:c r="GY141" s="1299"/>
      <x:c r="GZ141" s="1299"/>
      <x:c r="HA141" s="1299"/>
      <x:c r="HB141" s="1299"/>
      <x:c r="HC141" s="1299"/>
      <x:c r="HD141" s="1299"/>
      <x:c r="HE141" s="1299"/>
      <x:c r="HF141" s="1299"/>
      <x:c r="HG141" s="1299"/>
      <x:c r="HH141" s="1299"/>
      <x:c r="HI141" s="1299"/>
      <x:c r="HJ141" s="1299"/>
      <x:c r="HK141" s="1299"/>
      <x:c r="HL141" s="1299"/>
      <x:c r="HM141" s="1299"/>
      <x:c r="HN141" s="1299"/>
      <x:c r="HO141" s="1299"/>
      <x:c r="HP141" s="1299"/>
      <x:c r="HQ141" s="1299"/>
      <x:c r="HR141" s="1299"/>
      <x:c r="HS141" s="1299"/>
      <x:c r="HT141" s="1299"/>
      <x:c r="HU141" s="1299"/>
      <x:c r="HV141" s="1299"/>
      <x:c r="HW141" s="1299"/>
      <x:c r="HX141" s="1299"/>
      <x:c r="HY141" s="1299"/>
      <x:c r="HZ141" s="1299"/>
      <x:c r="IA141" s="1299"/>
      <x:c r="IB141" s="1299"/>
      <x:c r="IC141" s="1299"/>
      <x:c r="ID141" s="1299"/>
      <x:c r="IE141" s="1299"/>
      <x:c r="IF141" s="1299"/>
      <x:c r="IG141" s="1299"/>
      <x:c r="IH141" s="1299"/>
      <x:c r="II141" s="1299"/>
      <x:c r="IJ141" s="1299"/>
      <x:c r="IK141" s="1299"/>
      <x:c r="IL141" s="1299"/>
      <x:c r="IM141" s="1299"/>
      <x:c r="IN141" s="1299"/>
      <x:c r="IO141" s="1299"/>
      <x:c r="IP141" s="1299"/>
      <x:c r="IQ141" s="1299"/>
      <x:c r="IR141" s="1299"/>
      <x:c r="IS141" s="1299"/>
      <x:c r="IT141" s="1299"/>
      <x:c r="IU141" s="1299"/>
      <x:c r="IV141" s="1299"/>
    </x:row>
    <x:row r="142">
      <x:c r="A142" s="1304"/>
      <x:c r="B142" s="1304"/>
      <x:c r="C142" s="1304"/>
      <x:c r="D142" s="1304"/>
      <x:c r="E142" s="1304"/>
      <x:c r="F142" s="1304"/>
      <x:c r="G142" s="1304"/>
      <x:c r="H142" s="1304"/>
      <x:c r="I142" s="1304"/>
      <x:c r="J142" s="1299"/>
      <x:c r="K142" s="1299"/>
      <x:c r="L142" s="1299"/>
      <x:c r="M142" s="1299"/>
      <x:c r="N142" s="1299"/>
      <x:c r="O142" s="1299"/>
      <x:c r="P142" s="1299"/>
      <x:c r="Q142" s="1299"/>
      <x:c r="R142" s="1299"/>
      <x:c r="S142" s="1299"/>
      <x:c r="T142" s="1299"/>
      <x:c r="U142" s="1299"/>
      <x:c r="V142" s="1299"/>
      <x:c r="W142" s="1299"/>
      <x:c r="X142" s="1299"/>
      <x:c r="Y142" s="1299"/>
      <x:c r="Z142" s="1299"/>
      <x:c r="AA142" s="1299"/>
      <x:c r="AB142" s="1299"/>
      <x:c r="AC142" s="1299"/>
      <x:c r="AD142" s="1299"/>
      <x:c r="AE142" s="1299"/>
      <x:c r="AF142" s="1299"/>
      <x:c r="AG142" s="1299"/>
      <x:c r="AH142" s="1299"/>
      <x:c r="AI142" s="1299"/>
      <x:c r="AJ142" s="1299"/>
      <x:c r="AK142" s="1299"/>
      <x:c r="AL142" s="1299"/>
      <x:c r="AM142" s="1299"/>
      <x:c r="AN142" s="1299"/>
      <x:c r="AO142" s="1299"/>
      <x:c r="AP142" s="1299"/>
      <x:c r="AQ142" s="1299"/>
      <x:c r="AR142" s="1299"/>
      <x:c r="AS142" s="1299"/>
      <x:c r="AT142" s="1299"/>
      <x:c r="AU142" s="1299"/>
      <x:c r="AV142" s="1299"/>
      <x:c r="AW142" s="1299"/>
      <x:c r="AX142" s="1299"/>
      <x:c r="AY142" s="1299"/>
      <x:c r="AZ142" s="1299"/>
      <x:c r="BA142" s="1299"/>
      <x:c r="BB142" s="1299"/>
      <x:c r="BC142" s="1299"/>
      <x:c r="BD142" s="1299"/>
      <x:c r="BE142" s="1299"/>
      <x:c r="BF142" s="1299"/>
      <x:c r="BG142" s="1299"/>
      <x:c r="BH142" s="1299"/>
      <x:c r="BI142" s="1299"/>
      <x:c r="BJ142" s="1299"/>
      <x:c r="BK142" s="1299"/>
      <x:c r="BL142" s="1299"/>
      <x:c r="BM142" s="1299"/>
      <x:c r="BN142" s="1299"/>
      <x:c r="BO142" s="1299"/>
      <x:c r="BP142" s="1299"/>
      <x:c r="BQ142" s="1299"/>
      <x:c r="BR142" s="1299"/>
      <x:c r="BS142" s="1299"/>
      <x:c r="BT142" s="1299"/>
      <x:c r="BU142" s="1299"/>
      <x:c r="BV142" s="1299"/>
      <x:c r="BW142" s="1299"/>
      <x:c r="BX142" s="1299"/>
      <x:c r="BY142" s="1299"/>
      <x:c r="BZ142" s="1299"/>
      <x:c r="CA142" s="1299"/>
      <x:c r="CB142" s="1299"/>
      <x:c r="CC142" s="1299"/>
      <x:c r="CD142" s="1299"/>
      <x:c r="CE142" s="1299"/>
      <x:c r="CF142" s="1299"/>
      <x:c r="CG142" s="1299"/>
      <x:c r="CH142" s="1299"/>
      <x:c r="CI142" s="1299"/>
      <x:c r="CJ142" s="1299"/>
      <x:c r="CK142" s="1299"/>
      <x:c r="CL142" s="1299"/>
      <x:c r="CM142" s="1299"/>
      <x:c r="CN142" s="1299"/>
      <x:c r="CO142" s="1299"/>
      <x:c r="CP142" s="1299"/>
      <x:c r="CQ142" s="1299"/>
      <x:c r="CR142" s="1299"/>
      <x:c r="CS142" s="1299"/>
      <x:c r="CT142" s="1299"/>
      <x:c r="CU142" s="1299"/>
      <x:c r="CV142" s="1299"/>
      <x:c r="CW142" s="1299"/>
      <x:c r="CX142" s="1299"/>
      <x:c r="CY142" s="1299"/>
      <x:c r="CZ142" s="1299"/>
      <x:c r="DA142" s="1299"/>
      <x:c r="DB142" s="1299"/>
      <x:c r="DC142" s="1299"/>
      <x:c r="DD142" s="1299"/>
      <x:c r="DE142" s="1299"/>
      <x:c r="DF142" s="1299"/>
      <x:c r="DG142" s="1299"/>
      <x:c r="DH142" s="1299"/>
      <x:c r="DI142" s="1299"/>
      <x:c r="DJ142" s="1299"/>
      <x:c r="DK142" s="1299"/>
      <x:c r="DL142" s="1299"/>
      <x:c r="DM142" s="1299"/>
      <x:c r="DN142" s="1299"/>
      <x:c r="DO142" s="1299"/>
      <x:c r="DP142" s="1299"/>
      <x:c r="DQ142" s="1299"/>
      <x:c r="DR142" s="1299"/>
      <x:c r="DS142" s="1299"/>
      <x:c r="DT142" s="1299"/>
      <x:c r="DU142" s="1299"/>
      <x:c r="DV142" s="1299"/>
      <x:c r="DW142" s="1299"/>
      <x:c r="DX142" s="1299"/>
      <x:c r="DY142" s="1299"/>
      <x:c r="DZ142" s="1299"/>
      <x:c r="EA142" s="1299"/>
      <x:c r="EB142" s="1299"/>
      <x:c r="EC142" s="1299"/>
      <x:c r="ED142" s="1299"/>
      <x:c r="EE142" s="1299"/>
      <x:c r="EF142" s="1299"/>
      <x:c r="EG142" s="1299"/>
      <x:c r="EH142" s="1299"/>
      <x:c r="EI142" s="1299"/>
      <x:c r="EJ142" s="1299"/>
      <x:c r="EK142" s="1299"/>
      <x:c r="EL142" s="1299"/>
      <x:c r="EM142" s="1299"/>
      <x:c r="EN142" s="1299"/>
      <x:c r="EO142" s="1299"/>
      <x:c r="EP142" s="1299"/>
      <x:c r="EQ142" s="1299"/>
      <x:c r="ER142" s="1299"/>
      <x:c r="ES142" s="1299"/>
      <x:c r="ET142" s="1299"/>
      <x:c r="EU142" s="1299"/>
      <x:c r="EV142" s="1299"/>
      <x:c r="EW142" s="1299"/>
      <x:c r="EX142" s="1299"/>
      <x:c r="EY142" s="1299"/>
      <x:c r="EZ142" s="1299"/>
      <x:c r="FA142" s="1299"/>
      <x:c r="FB142" s="1299"/>
      <x:c r="FC142" s="1299"/>
      <x:c r="FD142" s="1299"/>
      <x:c r="FE142" s="1299"/>
      <x:c r="FF142" s="1299"/>
      <x:c r="FG142" s="1299"/>
      <x:c r="FH142" s="1299"/>
      <x:c r="FI142" s="1299"/>
      <x:c r="FJ142" s="1299"/>
      <x:c r="FK142" s="1299"/>
      <x:c r="FL142" s="1299"/>
      <x:c r="FM142" s="1299"/>
      <x:c r="FN142" s="1299"/>
      <x:c r="FO142" s="1299"/>
      <x:c r="FP142" s="1299"/>
      <x:c r="FQ142" s="1299"/>
      <x:c r="FR142" s="1299"/>
      <x:c r="FS142" s="1299"/>
      <x:c r="FT142" s="1299"/>
      <x:c r="FU142" s="1299"/>
      <x:c r="FV142" s="1299"/>
      <x:c r="FW142" s="1299"/>
      <x:c r="FX142" s="1299"/>
      <x:c r="FY142" s="1299"/>
      <x:c r="FZ142" s="1299"/>
      <x:c r="GA142" s="1299"/>
      <x:c r="GB142" s="1299"/>
      <x:c r="GC142" s="1299"/>
      <x:c r="GD142" s="1299"/>
      <x:c r="GE142" s="1299"/>
      <x:c r="GF142" s="1299"/>
      <x:c r="GG142" s="1299"/>
      <x:c r="GH142" s="1299"/>
      <x:c r="GI142" s="1299"/>
      <x:c r="GJ142" s="1299"/>
      <x:c r="GK142" s="1299"/>
      <x:c r="GL142" s="1299"/>
      <x:c r="GM142" s="1299"/>
      <x:c r="GN142" s="1299"/>
      <x:c r="GO142" s="1299"/>
      <x:c r="GP142" s="1299"/>
      <x:c r="GQ142" s="1299"/>
      <x:c r="GR142" s="1299"/>
      <x:c r="GS142" s="1299"/>
      <x:c r="GT142" s="1299"/>
      <x:c r="GU142" s="1299"/>
      <x:c r="GV142" s="1299"/>
      <x:c r="GW142" s="1299"/>
      <x:c r="GX142" s="1299"/>
      <x:c r="GY142" s="1299"/>
      <x:c r="GZ142" s="1299"/>
      <x:c r="HA142" s="1299"/>
      <x:c r="HB142" s="1299"/>
      <x:c r="HC142" s="1299"/>
      <x:c r="HD142" s="1299"/>
      <x:c r="HE142" s="1299"/>
      <x:c r="HF142" s="1299"/>
      <x:c r="HG142" s="1299"/>
      <x:c r="HH142" s="1299"/>
      <x:c r="HI142" s="1299"/>
      <x:c r="HJ142" s="1299"/>
      <x:c r="HK142" s="1299"/>
      <x:c r="HL142" s="1299"/>
      <x:c r="HM142" s="1299"/>
      <x:c r="HN142" s="1299"/>
      <x:c r="HO142" s="1299"/>
      <x:c r="HP142" s="1299"/>
      <x:c r="HQ142" s="1299"/>
      <x:c r="HR142" s="1299"/>
      <x:c r="HS142" s="1299"/>
      <x:c r="HT142" s="1299"/>
      <x:c r="HU142" s="1299"/>
      <x:c r="HV142" s="1299"/>
      <x:c r="HW142" s="1299"/>
      <x:c r="HX142" s="1299"/>
      <x:c r="HY142" s="1299"/>
      <x:c r="HZ142" s="1299"/>
      <x:c r="IA142" s="1299"/>
      <x:c r="IB142" s="1299"/>
      <x:c r="IC142" s="1299"/>
      <x:c r="ID142" s="1299"/>
      <x:c r="IE142" s="1299"/>
      <x:c r="IF142" s="1299"/>
      <x:c r="IG142" s="1299"/>
      <x:c r="IH142" s="1299"/>
      <x:c r="II142" s="1299"/>
      <x:c r="IJ142" s="1299"/>
      <x:c r="IK142" s="1299"/>
      <x:c r="IL142" s="1299"/>
      <x:c r="IM142" s="1299"/>
      <x:c r="IN142" s="1299"/>
      <x:c r="IO142" s="1299"/>
      <x:c r="IP142" s="1299"/>
      <x:c r="IQ142" s="1299"/>
      <x:c r="IR142" s="1299"/>
      <x:c r="IS142" s="1299"/>
      <x:c r="IT142" s="1299"/>
      <x:c r="IU142" s="1299"/>
      <x:c r="IV142" s="1299"/>
    </x:row>
    <x:row r="143">
      <x:c r="A143" s="1304"/>
      <x:c r="B143" s="1304"/>
      <x:c r="C143" s="1304"/>
      <x:c r="D143" s="1304"/>
      <x:c r="E143" s="1304"/>
      <x:c r="F143" s="1304"/>
      <x:c r="G143" s="1304"/>
      <x:c r="H143" s="1304"/>
      <x:c r="I143" s="1304"/>
      <x:c r="J143" s="1299"/>
      <x:c r="K143" s="1299"/>
      <x:c r="L143" s="1299"/>
      <x:c r="M143" s="1299"/>
      <x:c r="N143" s="1299"/>
      <x:c r="O143" s="1299"/>
      <x:c r="P143" s="1299"/>
      <x:c r="Q143" s="1299"/>
      <x:c r="R143" s="1299"/>
      <x:c r="S143" s="1299"/>
      <x:c r="T143" s="1299"/>
      <x:c r="U143" s="1299"/>
      <x:c r="V143" s="1299"/>
      <x:c r="W143" s="1299"/>
      <x:c r="X143" s="1299"/>
      <x:c r="Y143" s="1299"/>
      <x:c r="Z143" s="1299"/>
      <x:c r="AA143" s="1299"/>
      <x:c r="AB143" s="1299"/>
      <x:c r="AC143" s="1299"/>
      <x:c r="AD143" s="1299"/>
      <x:c r="AE143" s="1299"/>
      <x:c r="AF143" s="1299"/>
      <x:c r="AG143" s="1299"/>
      <x:c r="AH143" s="1299"/>
      <x:c r="AI143" s="1299"/>
      <x:c r="AJ143" s="1299"/>
      <x:c r="AK143" s="1299"/>
      <x:c r="AL143" s="1299"/>
      <x:c r="AM143" s="1299"/>
      <x:c r="AN143" s="1299"/>
      <x:c r="AO143" s="1299"/>
      <x:c r="AP143" s="1299"/>
      <x:c r="AQ143" s="1299"/>
      <x:c r="AR143" s="1299"/>
      <x:c r="AS143" s="1299"/>
      <x:c r="AT143" s="1299"/>
      <x:c r="AU143" s="1299"/>
      <x:c r="AV143" s="1299"/>
      <x:c r="AW143" s="1299"/>
      <x:c r="AX143" s="1299"/>
      <x:c r="AY143" s="1299"/>
      <x:c r="AZ143" s="1299"/>
      <x:c r="BA143" s="1299"/>
      <x:c r="BB143" s="1299"/>
      <x:c r="BC143" s="1299"/>
      <x:c r="BD143" s="1299"/>
      <x:c r="BE143" s="1299"/>
      <x:c r="BF143" s="1299"/>
      <x:c r="BG143" s="1299"/>
      <x:c r="BH143" s="1299"/>
      <x:c r="BI143" s="1299"/>
      <x:c r="BJ143" s="1299"/>
      <x:c r="BK143" s="1299"/>
      <x:c r="BL143" s="1299"/>
      <x:c r="BM143" s="1299"/>
      <x:c r="BN143" s="1299"/>
      <x:c r="BO143" s="1299"/>
      <x:c r="BP143" s="1299"/>
      <x:c r="BQ143" s="1299"/>
      <x:c r="BR143" s="1299"/>
      <x:c r="BS143" s="1299"/>
      <x:c r="BT143" s="1299"/>
      <x:c r="BU143" s="1299"/>
      <x:c r="BV143" s="1299"/>
      <x:c r="BW143" s="1299"/>
      <x:c r="BX143" s="1299"/>
      <x:c r="BY143" s="1299"/>
      <x:c r="BZ143" s="1299"/>
      <x:c r="CA143" s="1299"/>
      <x:c r="CB143" s="1299"/>
      <x:c r="CC143" s="1299"/>
      <x:c r="CD143" s="1299"/>
      <x:c r="CE143" s="1299"/>
      <x:c r="CF143" s="1299"/>
      <x:c r="CG143" s="1299"/>
      <x:c r="CH143" s="1299"/>
      <x:c r="CI143" s="1299"/>
      <x:c r="CJ143" s="1299"/>
      <x:c r="CK143" s="1299"/>
      <x:c r="CL143" s="1299"/>
      <x:c r="CM143" s="1299"/>
      <x:c r="CN143" s="1299"/>
      <x:c r="CO143" s="1299"/>
      <x:c r="CP143" s="1299"/>
      <x:c r="CQ143" s="1299"/>
      <x:c r="CR143" s="1299"/>
      <x:c r="CS143" s="1299"/>
      <x:c r="CT143" s="1299"/>
      <x:c r="CU143" s="1299"/>
      <x:c r="CV143" s="1299"/>
      <x:c r="CW143" s="1299"/>
      <x:c r="CX143" s="1299"/>
      <x:c r="CY143" s="1299"/>
      <x:c r="CZ143" s="1299"/>
      <x:c r="DA143" s="1299"/>
      <x:c r="DB143" s="1299"/>
      <x:c r="DC143" s="1299"/>
      <x:c r="DD143" s="1299"/>
      <x:c r="DE143" s="1299"/>
      <x:c r="DF143" s="1299"/>
      <x:c r="DG143" s="1299"/>
      <x:c r="DH143" s="1299"/>
      <x:c r="DI143" s="1299"/>
      <x:c r="DJ143" s="1299"/>
      <x:c r="DK143" s="1299"/>
      <x:c r="DL143" s="1299"/>
      <x:c r="DM143" s="1299"/>
      <x:c r="DN143" s="1299"/>
      <x:c r="DO143" s="1299"/>
      <x:c r="DP143" s="1299"/>
      <x:c r="DQ143" s="1299"/>
      <x:c r="DR143" s="1299"/>
      <x:c r="DS143" s="1299"/>
      <x:c r="DT143" s="1299"/>
      <x:c r="DU143" s="1299"/>
      <x:c r="DV143" s="1299"/>
      <x:c r="DW143" s="1299"/>
      <x:c r="DX143" s="1299"/>
      <x:c r="DY143" s="1299"/>
      <x:c r="DZ143" s="1299"/>
      <x:c r="EA143" s="1299"/>
      <x:c r="EB143" s="1299"/>
      <x:c r="EC143" s="1299"/>
      <x:c r="ED143" s="1299"/>
      <x:c r="EE143" s="1299"/>
      <x:c r="EF143" s="1299"/>
      <x:c r="EG143" s="1299"/>
      <x:c r="EH143" s="1299"/>
      <x:c r="EI143" s="1299"/>
      <x:c r="EJ143" s="1299"/>
      <x:c r="EK143" s="1299"/>
      <x:c r="EL143" s="1299"/>
      <x:c r="EM143" s="1299"/>
      <x:c r="EN143" s="1299"/>
      <x:c r="EO143" s="1299"/>
      <x:c r="EP143" s="1299"/>
      <x:c r="EQ143" s="1299"/>
      <x:c r="ER143" s="1299"/>
      <x:c r="ES143" s="1299"/>
      <x:c r="ET143" s="1299"/>
      <x:c r="EU143" s="1299"/>
      <x:c r="EV143" s="1299"/>
      <x:c r="EW143" s="1299"/>
      <x:c r="EX143" s="1299"/>
      <x:c r="EY143" s="1299"/>
      <x:c r="EZ143" s="1299"/>
      <x:c r="FA143" s="1299"/>
      <x:c r="FB143" s="1299"/>
      <x:c r="FC143" s="1299"/>
      <x:c r="FD143" s="1299"/>
      <x:c r="FE143" s="1299"/>
      <x:c r="FF143" s="1299"/>
      <x:c r="FG143" s="1299"/>
      <x:c r="FH143" s="1299"/>
      <x:c r="FI143" s="1299"/>
      <x:c r="FJ143" s="1299"/>
      <x:c r="FK143" s="1299"/>
      <x:c r="FL143" s="1299"/>
      <x:c r="FM143" s="1299"/>
      <x:c r="FN143" s="1299"/>
      <x:c r="FO143" s="1299"/>
      <x:c r="FP143" s="1299"/>
      <x:c r="FQ143" s="1299"/>
      <x:c r="FR143" s="1299"/>
      <x:c r="FS143" s="1299"/>
      <x:c r="FT143" s="1299"/>
      <x:c r="FU143" s="1299"/>
      <x:c r="FV143" s="1299"/>
      <x:c r="FW143" s="1299"/>
      <x:c r="FX143" s="1299"/>
      <x:c r="FY143" s="1299"/>
      <x:c r="FZ143" s="1299"/>
      <x:c r="GA143" s="1299"/>
      <x:c r="GB143" s="1299"/>
      <x:c r="GC143" s="1299"/>
      <x:c r="GD143" s="1299"/>
      <x:c r="GE143" s="1299"/>
      <x:c r="GF143" s="1299"/>
      <x:c r="GG143" s="1299"/>
      <x:c r="GH143" s="1299"/>
      <x:c r="GI143" s="1299"/>
      <x:c r="GJ143" s="1299"/>
      <x:c r="GK143" s="1299"/>
      <x:c r="GL143" s="1299"/>
      <x:c r="GM143" s="1299"/>
      <x:c r="GN143" s="1299"/>
      <x:c r="GO143" s="1299"/>
      <x:c r="GP143" s="1299"/>
      <x:c r="GQ143" s="1299"/>
      <x:c r="GR143" s="1299"/>
      <x:c r="GS143" s="1299"/>
      <x:c r="GT143" s="1299"/>
      <x:c r="GU143" s="1299"/>
      <x:c r="GV143" s="1299"/>
      <x:c r="GW143" s="1299"/>
      <x:c r="GX143" s="1299"/>
      <x:c r="GY143" s="1299"/>
      <x:c r="GZ143" s="1299"/>
      <x:c r="HA143" s="1299"/>
      <x:c r="HB143" s="1299"/>
      <x:c r="HC143" s="1299"/>
      <x:c r="HD143" s="1299"/>
      <x:c r="HE143" s="1299"/>
      <x:c r="HF143" s="1299"/>
      <x:c r="HG143" s="1299"/>
      <x:c r="HH143" s="1299"/>
      <x:c r="HI143" s="1299"/>
      <x:c r="HJ143" s="1299"/>
      <x:c r="HK143" s="1299"/>
      <x:c r="HL143" s="1299"/>
      <x:c r="HM143" s="1299"/>
      <x:c r="HN143" s="1299"/>
      <x:c r="HO143" s="1299"/>
      <x:c r="HP143" s="1299"/>
      <x:c r="HQ143" s="1299"/>
      <x:c r="HR143" s="1299"/>
      <x:c r="HS143" s="1299"/>
      <x:c r="HT143" s="1299"/>
      <x:c r="HU143" s="1299"/>
      <x:c r="HV143" s="1299"/>
      <x:c r="HW143" s="1299"/>
      <x:c r="HX143" s="1299"/>
      <x:c r="HY143" s="1299"/>
      <x:c r="HZ143" s="1299"/>
      <x:c r="IA143" s="1299"/>
      <x:c r="IB143" s="1299"/>
      <x:c r="IC143" s="1299"/>
      <x:c r="ID143" s="1299"/>
      <x:c r="IE143" s="1299"/>
      <x:c r="IF143" s="1299"/>
      <x:c r="IG143" s="1299"/>
      <x:c r="IH143" s="1299"/>
      <x:c r="II143" s="1299"/>
      <x:c r="IJ143" s="1299"/>
      <x:c r="IK143" s="1299"/>
      <x:c r="IL143" s="1299"/>
      <x:c r="IM143" s="1299"/>
      <x:c r="IN143" s="1299"/>
      <x:c r="IO143" s="1299"/>
      <x:c r="IP143" s="1299"/>
      <x:c r="IQ143" s="1299"/>
      <x:c r="IR143" s="1299"/>
      <x:c r="IS143" s="1299"/>
      <x:c r="IT143" s="1299"/>
      <x:c r="IU143" s="1299"/>
      <x:c r="IV143" s="1299"/>
    </x:row>
    <x:row r="144">
      <x:c r="A144" s="1304"/>
      <x:c r="B144" s="1304"/>
      <x:c r="C144" s="1304"/>
      <x:c r="D144" s="1304"/>
      <x:c r="E144" s="1304"/>
      <x:c r="F144" s="1304"/>
      <x:c r="G144" s="1304"/>
      <x:c r="H144" s="1304"/>
      <x:c r="I144" s="1304"/>
      <x:c r="J144" s="1299"/>
      <x:c r="K144" s="1299"/>
      <x:c r="L144" s="1299"/>
      <x:c r="M144" s="1299"/>
      <x:c r="N144" s="1299"/>
      <x:c r="O144" s="1299"/>
      <x:c r="P144" s="1299"/>
      <x:c r="Q144" s="1299"/>
      <x:c r="R144" s="1299"/>
      <x:c r="S144" s="1299"/>
      <x:c r="T144" s="1299"/>
      <x:c r="U144" s="1299"/>
      <x:c r="V144" s="1299"/>
      <x:c r="W144" s="1299"/>
      <x:c r="X144" s="1299"/>
      <x:c r="Y144" s="1299"/>
      <x:c r="Z144" s="1299"/>
      <x:c r="AA144" s="1299"/>
      <x:c r="AB144" s="1299"/>
      <x:c r="AC144" s="1299"/>
      <x:c r="AD144" s="1299"/>
      <x:c r="AE144" s="1299"/>
      <x:c r="AF144" s="1299"/>
      <x:c r="AG144" s="1299"/>
      <x:c r="AH144" s="1299"/>
      <x:c r="AI144" s="1299"/>
      <x:c r="AJ144" s="1299"/>
      <x:c r="AK144" s="1299"/>
      <x:c r="AL144" s="1299"/>
      <x:c r="AM144" s="1299"/>
      <x:c r="AN144" s="1299"/>
      <x:c r="AO144" s="1299"/>
      <x:c r="AP144" s="1299"/>
      <x:c r="AQ144" s="1299"/>
      <x:c r="AR144" s="1299"/>
      <x:c r="AS144" s="1299"/>
      <x:c r="AT144" s="1299"/>
      <x:c r="AU144" s="1299"/>
      <x:c r="AV144" s="1299"/>
      <x:c r="AW144" s="1299"/>
      <x:c r="AX144" s="1299"/>
      <x:c r="AY144" s="1299"/>
      <x:c r="AZ144" s="1299"/>
      <x:c r="BA144" s="1299"/>
      <x:c r="BB144" s="1299"/>
      <x:c r="BC144" s="1299"/>
      <x:c r="BD144" s="1299"/>
      <x:c r="BE144" s="1299"/>
      <x:c r="BF144" s="1299"/>
      <x:c r="BG144" s="1299"/>
      <x:c r="BH144" s="1299"/>
      <x:c r="BI144" s="1299"/>
      <x:c r="BJ144" s="1299"/>
      <x:c r="BK144" s="1299"/>
      <x:c r="BL144" s="1299"/>
      <x:c r="BM144" s="1299"/>
      <x:c r="BN144" s="1299"/>
      <x:c r="BO144" s="1299"/>
      <x:c r="BP144" s="1299"/>
      <x:c r="BQ144" s="1299"/>
      <x:c r="BR144" s="1299"/>
      <x:c r="BS144" s="1299"/>
      <x:c r="BT144" s="1299"/>
      <x:c r="BU144" s="1299"/>
      <x:c r="BV144" s="1299"/>
      <x:c r="BW144" s="1299"/>
      <x:c r="BX144" s="1299"/>
      <x:c r="BY144" s="1299"/>
      <x:c r="BZ144" s="1299"/>
      <x:c r="CA144" s="1299"/>
      <x:c r="CB144" s="1299"/>
      <x:c r="CC144" s="1299"/>
      <x:c r="CD144" s="1299"/>
      <x:c r="CE144" s="1299"/>
      <x:c r="CF144" s="1299"/>
      <x:c r="CG144" s="1299"/>
      <x:c r="CH144" s="1299"/>
      <x:c r="CI144" s="1299"/>
      <x:c r="CJ144" s="1299"/>
      <x:c r="CK144" s="1299"/>
      <x:c r="CL144" s="1299"/>
      <x:c r="CM144" s="1299"/>
      <x:c r="CN144" s="1299"/>
      <x:c r="CO144" s="1299"/>
      <x:c r="CP144" s="1299"/>
      <x:c r="CQ144" s="1299"/>
      <x:c r="CR144" s="1299"/>
      <x:c r="CS144" s="1299"/>
      <x:c r="CT144" s="1299"/>
      <x:c r="CU144" s="1299"/>
      <x:c r="CV144" s="1299"/>
      <x:c r="CW144" s="1299"/>
      <x:c r="CX144" s="1299"/>
      <x:c r="CY144" s="1299"/>
      <x:c r="CZ144" s="1299"/>
      <x:c r="DA144" s="1299"/>
      <x:c r="DB144" s="1299"/>
      <x:c r="DC144" s="1299"/>
      <x:c r="DD144" s="1299"/>
      <x:c r="DE144" s="1299"/>
      <x:c r="DF144" s="1299"/>
      <x:c r="DG144" s="1299"/>
      <x:c r="DH144" s="1299"/>
      <x:c r="DI144" s="1299"/>
      <x:c r="DJ144" s="1299"/>
      <x:c r="DK144" s="1299"/>
      <x:c r="DL144" s="1299"/>
      <x:c r="DM144" s="1299"/>
      <x:c r="DN144" s="1299"/>
      <x:c r="DO144" s="1299"/>
      <x:c r="DP144" s="1299"/>
      <x:c r="DQ144" s="1299"/>
      <x:c r="DR144" s="1299"/>
      <x:c r="DS144" s="1299"/>
      <x:c r="DT144" s="1299"/>
      <x:c r="DU144" s="1299"/>
      <x:c r="DV144" s="1299"/>
      <x:c r="DW144" s="1299"/>
      <x:c r="DX144" s="1299"/>
      <x:c r="DY144" s="1299"/>
      <x:c r="DZ144" s="1299"/>
      <x:c r="EA144" s="1299"/>
      <x:c r="EB144" s="1299"/>
      <x:c r="EC144" s="1299"/>
      <x:c r="ED144" s="1299"/>
      <x:c r="EE144" s="1299"/>
      <x:c r="EF144" s="1299"/>
      <x:c r="EG144" s="1299"/>
      <x:c r="EH144" s="1299"/>
      <x:c r="EI144" s="1299"/>
      <x:c r="EJ144" s="1299"/>
      <x:c r="EK144" s="1299"/>
      <x:c r="EL144" s="1299"/>
      <x:c r="EM144" s="1299"/>
      <x:c r="EN144" s="1299"/>
      <x:c r="EO144" s="1299"/>
      <x:c r="EP144" s="1299"/>
      <x:c r="EQ144" s="1299"/>
      <x:c r="ER144" s="1299"/>
      <x:c r="ES144" s="1299"/>
      <x:c r="ET144" s="1299"/>
      <x:c r="EU144" s="1299"/>
      <x:c r="EV144" s="1299"/>
      <x:c r="EW144" s="1299"/>
      <x:c r="EX144" s="1299"/>
      <x:c r="EY144" s="1299"/>
      <x:c r="EZ144" s="1299"/>
      <x:c r="FA144" s="1299"/>
      <x:c r="FB144" s="1299"/>
      <x:c r="FC144" s="1299"/>
      <x:c r="FD144" s="1299"/>
      <x:c r="FE144" s="1299"/>
      <x:c r="FF144" s="1299"/>
      <x:c r="FG144" s="1299"/>
      <x:c r="FH144" s="1299"/>
      <x:c r="FI144" s="1299"/>
      <x:c r="FJ144" s="1299"/>
      <x:c r="FK144" s="1299"/>
      <x:c r="FL144" s="1299"/>
      <x:c r="FM144" s="1299"/>
      <x:c r="FN144" s="1299"/>
      <x:c r="FO144" s="1299"/>
      <x:c r="FP144" s="1299"/>
      <x:c r="FQ144" s="1299"/>
      <x:c r="FR144" s="1299"/>
      <x:c r="FS144" s="1299"/>
      <x:c r="FT144" s="1299"/>
      <x:c r="FU144" s="1299"/>
      <x:c r="FV144" s="1299"/>
      <x:c r="FW144" s="1299"/>
      <x:c r="FX144" s="1299"/>
      <x:c r="FY144" s="1299"/>
      <x:c r="FZ144" s="1299"/>
      <x:c r="GA144" s="1299"/>
      <x:c r="GB144" s="1299"/>
      <x:c r="GC144" s="1299"/>
      <x:c r="GD144" s="1299"/>
      <x:c r="GE144" s="1299"/>
      <x:c r="GF144" s="1299"/>
      <x:c r="GG144" s="1299"/>
      <x:c r="GH144" s="1299"/>
      <x:c r="GI144" s="1299"/>
      <x:c r="GJ144" s="1299"/>
      <x:c r="GK144" s="1299"/>
      <x:c r="GL144" s="1299"/>
      <x:c r="GM144" s="1299"/>
      <x:c r="GN144" s="1299"/>
      <x:c r="GO144" s="1299"/>
      <x:c r="GP144" s="1299"/>
      <x:c r="GQ144" s="1299"/>
      <x:c r="GR144" s="1299"/>
      <x:c r="GS144" s="1299"/>
      <x:c r="GT144" s="1299"/>
      <x:c r="GU144" s="1299"/>
      <x:c r="GV144" s="1299"/>
      <x:c r="GW144" s="1299"/>
      <x:c r="GX144" s="1299"/>
      <x:c r="GY144" s="1299"/>
      <x:c r="GZ144" s="1299"/>
      <x:c r="HA144" s="1299"/>
      <x:c r="HB144" s="1299"/>
      <x:c r="HC144" s="1299"/>
      <x:c r="HD144" s="1299"/>
      <x:c r="HE144" s="1299"/>
      <x:c r="HF144" s="1299"/>
      <x:c r="HG144" s="1299"/>
      <x:c r="HH144" s="1299"/>
      <x:c r="HI144" s="1299"/>
      <x:c r="HJ144" s="1299"/>
      <x:c r="HK144" s="1299"/>
      <x:c r="HL144" s="1299"/>
      <x:c r="HM144" s="1299"/>
      <x:c r="HN144" s="1299"/>
      <x:c r="HO144" s="1299"/>
      <x:c r="HP144" s="1299"/>
      <x:c r="HQ144" s="1299"/>
      <x:c r="HR144" s="1299"/>
      <x:c r="HS144" s="1299"/>
      <x:c r="HT144" s="1299"/>
      <x:c r="HU144" s="1299"/>
      <x:c r="HV144" s="1299"/>
      <x:c r="HW144" s="1299"/>
      <x:c r="HX144" s="1299"/>
      <x:c r="HY144" s="1299"/>
      <x:c r="HZ144" s="1299"/>
      <x:c r="IA144" s="1299"/>
      <x:c r="IB144" s="1299"/>
      <x:c r="IC144" s="1299"/>
      <x:c r="ID144" s="1299"/>
      <x:c r="IE144" s="1299"/>
      <x:c r="IF144" s="1299"/>
      <x:c r="IG144" s="1299"/>
      <x:c r="IH144" s="1299"/>
      <x:c r="II144" s="1299"/>
      <x:c r="IJ144" s="1299"/>
      <x:c r="IK144" s="1299"/>
      <x:c r="IL144" s="1299"/>
      <x:c r="IM144" s="1299"/>
      <x:c r="IN144" s="1299"/>
      <x:c r="IO144" s="1299"/>
      <x:c r="IP144" s="1299"/>
      <x:c r="IQ144" s="1299"/>
      <x:c r="IR144" s="1299"/>
      <x:c r="IS144" s="1299"/>
      <x:c r="IT144" s="1299"/>
      <x:c r="IU144" s="1299"/>
      <x:c r="IV144" s="1299"/>
    </x:row>
    <x:row r="145">
      <x:c r="A145" s="1304"/>
      <x:c r="B145" s="1304"/>
      <x:c r="C145" s="1304"/>
      <x:c r="D145" s="1304"/>
      <x:c r="E145" s="1304"/>
      <x:c r="F145" s="1304"/>
      <x:c r="G145" s="1304"/>
      <x:c r="H145" s="1304"/>
      <x:c r="I145" s="1304"/>
      <x:c r="J145" s="1299"/>
      <x:c r="K145" s="1299"/>
      <x:c r="L145" s="1299"/>
      <x:c r="M145" s="1299"/>
      <x:c r="N145" s="1299"/>
      <x:c r="O145" s="1299"/>
      <x:c r="P145" s="1299"/>
      <x:c r="Q145" s="1299"/>
      <x:c r="R145" s="1299"/>
      <x:c r="S145" s="1299"/>
      <x:c r="T145" s="1299"/>
      <x:c r="U145" s="1299"/>
      <x:c r="V145" s="1299"/>
      <x:c r="W145" s="1299"/>
      <x:c r="X145" s="1299"/>
      <x:c r="Y145" s="1299"/>
      <x:c r="Z145" s="1299"/>
      <x:c r="AA145" s="1299"/>
      <x:c r="AB145" s="1299"/>
      <x:c r="AC145" s="1299"/>
      <x:c r="AD145" s="1299"/>
      <x:c r="AE145" s="1299"/>
      <x:c r="AF145" s="1299"/>
      <x:c r="AG145" s="1299"/>
      <x:c r="AH145" s="1299"/>
      <x:c r="AI145" s="1299"/>
      <x:c r="AJ145" s="1299"/>
      <x:c r="AK145" s="1299"/>
      <x:c r="AL145" s="1299"/>
      <x:c r="AM145" s="1299"/>
      <x:c r="AN145" s="1299"/>
      <x:c r="AO145" s="1299"/>
      <x:c r="AP145" s="1299"/>
      <x:c r="AQ145" s="1299"/>
      <x:c r="AR145" s="1299"/>
      <x:c r="AS145" s="1299"/>
      <x:c r="AT145" s="1299"/>
      <x:c r="AU145" s="1299"/>
      <x:c r="AV145" s="1299"/>
      <x:c r="AW145" s="1299"/>
      <x:c r="AX145" s="1299"/>
      <x:c r="AY145" s="1299"/>
      <x:c r="AZ145" s="1299"/>
      <x:c r="BA145" s="1299"/>
      <x:c r="BB145" s="1299"/>
      <x:c r="BC145" s="1299"/>
      <x:c r="BD145" s="1299"/>
      <x:c r="BE145" s="1299"/>
      <x:c r="BF145" s="1299"/>
      <x:c r="BG145" s="1299"/>
      <x:c r="BH145" s="1299"/>
      <x:c r="BI145" s="1299"/>
      <x:c r="BJ145" s="1299"/>
      <x:c r="BK145" s="1299"/>
      <x:c r="BL145" s="1299"/>
      <x:c r="BM145" s="1299"/>
      <x:c r="BN145" s="1299"/>
      <x:c r="BO145" s="1299"/>
      <x:c r="BP145" s="1299"/>
      <x:c r="BQ145" s="1299"/>
      <x:c r="BR145" s="1299"/>
      <x:c r="BS145" s="1299"/>
      <x:c r="BT145" s="1299"/>
      <x:c r="BU145" s="1299"/>
      <x:c r="BV145" s="1299"/>
      <x:c r="BW145" s="1299"/>
      <x:c r="BX145" s="1299"/>
      <x:c r="BY145" s="1299"/>
      <x:c r="BZ145" s="1299"/>
      <x:c r="CA145" s="1299"/>
      <x:c r="CB145" s="1299"/>
      <x:c r="CC145" s="1299"/>
      <x:c r="CD145" s="1299"/>
      <x:c r="CE145" s="1299"/>
      <x:c r="CF145" s="1299"/>
      <x:c r="CG145" s="1299"/>
      <x:c r="CH145" s="1299"/>
      <x:c r="CI145" s="1299"/>
      <x:c r="CJ145" s="1299"/>
      <x:c r="CK145" s="1299"/>
      <x:c r="CL145" s="1299"/>
      <x:c r="CM145" s="1299"/>
      <x:c r="CN145" s="1299"/>
      <x:c r="CO145" s="1299"/>
      <x:c r="CP145" s="1299"/>
      <x:c r="CQ145" s="1299"/>
      <x:c r="CR145" s="1299"/>
      <x:c r="CS145" s="1299"/>
      <x:c r="CT145" s="1299"/>
      <x:c r="CU145" s="1299"/>
      <x:c r="CV145" s="1299"/>
      <x:c r="CW145" s="1299"/>
      <x:c r="CX145" s="1299"/>
      <x:c r="CY145" s="1299"/>
      <x:c r="CZ145" s="1299"/>
      <x:c r="DA145" s="1299"/>
      <x:c r="DB145" s="1299"/>
      <x:c r="DC145" s="1299"/>
      <x:c r="DD145" s="1299"/>
      <x:c r="DE145" s="1299"/>
      <x:c r="DF145" s="1299"/>
      <x:c r="DG145" s="1299"/>
      <x:c r="DH145" s="1299"/>
      <x:c r="DI145" s="1299"/>
      <x:c r="DJ145" s="1299"/>
      <x:c r="DK145" s="1299"/>
      <x:c r="DL145" s="1299"/>
      <x:c r="DM145" s="1299"/>
      <x:c r="DN145" s="1299"/>
      <x:c r="DO145" s="1299"/>
      <x:c r="DP145" s="1299"/>
      <x:c r="DQ145" s="1299"/>
      <x:c r="DR145" s="1299"/>
      <x:c r="DS145" s="1299"/>
      <x:c r="DT145" s="1299"/>
      <x:c r="DU145" s="1299"/>
      <x:c r="DV145" s="1299"/>
      <x:c r="DW145" s="1299"/>
      <x:c r="DX145" s="1299"/>
      <x:c r="DY145" s="1299"/>
      <x:c r="DZ145" s="1299"/>
      <x:c r="EA145" s="1299"/>
      <x:c r="EB145" s="1299"/>
      <x:c r="EC145" s="1299"/>
      <x:c r="ED145" s="1299"/>
      <x:c r="EE145" s="1299"/>
      <x:c r="EF145" s="1299"/>
      <x:c r="EG145" s="1299"/>
      <x:c r="EH145" s="1299"/>
      <x:c r="EI145" s="1299"/>
      <x:c r="EJ145" s="1299"/>
      <x:c r="EK145" s="1299"/>
      <x:c r="EL145" s="1299"/>
      <x:c r="EM145" s="1299"/>
      <x:c r="EN145" s="1299"/>
      <x:c r="EO145" s="1299"/>
      <x:c r="EP145" s="1299"/>
      <x:c r="EQ145" s="1299"/>
      <x:c r="ER145" s="1299"/>
      <x:c r="ES145" s="1299"/>
      <x:c r="ET145" s="1299"/>
      <x:c r="EU145" s="1299"/>
      <x:c r="EV145" s="1299"/>
      <x:c r="EW145" s="1299"/>
      <x:c r="EX145" s="1299"/>
      <x:c r="EY145" s="1299"/>
      <x:c r="EZ145" s="1299"/>
      <x:c r="FA145" s="1299"/>
      <x:c r="FB145" s="1299"/>
      <x:c r="FC145" s="1299"/>
      <x:c r="FD145" s="1299"/>
      <x:c r="FE145" s="1299"/>
      <x:c r="FF145" s="1299"/>
      <x:c r="FG145" s="1299"/>
      <x:c r="FH145" s="1299"/>
      <x:c r="FI145" s="1299"/>
      <x:c r="FJ145" s="1299"/>
      <x:c r="FK145" s="1299"/>
      <x:c r="FL145" s="1299"/>
      <x:c r="FM145" s="1299"/>
      <x:c r="FN145" s="1299"/>
      <x:c r="FO145" s="1299"/>
      <x:c r="FP145" s="1299"/>
      <x:c r="FQ145" s="1299"/>
      <x:c r="FR145" s="1299"/>
      <x:c r="FS145" s="1299"/>
      <x:c r="FT145" s="1299"/>
      <x:c r="FU145" s="1299"/>
      <x:c r="FV145" s="1299"/>
      <x:c r="FW145" s="1299"/>
      <x:c r="FX145" s="1299"/>
      <x:c r="FY145" s="1299"/>
      <x:c r="FZ145" s="1299"/>
      <x:c r="GA145" s="1299"/>
      <x:c r="GB145" s="1299"/>
      <x:c r="GC145" s="1299"/>
      <x:c r="GD145" s="1299"/>
      <x:c r="GE145" s="1299"/>
      <x:c r="GF145" s="1299"/>
      <x:c r="GG145" s="1299"/>
      <x:c r="GH145" s="1299"/>
      <x:c r="GI145" s="1299"/>
      <x:c r="GJ145" s="1299"/>
      <x:c r="GK145" s="1299"/>
      <x:c r="GL145" s="1299"/>
      <x:c r="GM145" s="1299"/>
      <x:c r="GN145" s="1299"/>
      <x:c r="GO145" s="1299"/>
      <x:c r="GP145" s="1299"/>
      <x:c r="GQ145" s="1299"/>
      <x:c r="GR145" s="1299"/>
      <x:c r="GS145" s="1299"/>
      <x:c r="GT145" s="1299"/>
      <x:c r="GU145" s="1299"/>
      <x:c r="GV145" s="1299"/>
      <x:c r="GW145" s="1299"/>
      <x:c r="GX145" s="1299"/>
      <x:c r="GY145" s="1299"/>
      <x:c r="GZ145" s="1299"/>
      <x:c r="HA145" s="1299"/>
      <x:c r="HB145" s="1299"/>
      <x:c r="HC145" s="1299"/>
      <x:c r="HD145" s="1299"/>
      <x:c r="HE145" s="1299"/>
      <x:c r="HF145" s="1299"/>
      <x:c r="HG145" s="1299"/>
      <x:c r="HH145" s="1299"/>
      <x:c r="HI145" s="1299"/>
      <x:c r="HJ145" s="1299"/>
      <x:c r="HK145" s="1299"/>
      <x:c r="HL145" s="1299"/>
      <x:c r="HM145" s="1299"/>
      <x:c r="HN145" s="1299"/>
      <x:c r="HO145" s="1299"/>
      <x:c r="HP145" s="1299"/>
      <x:c r="HQ145" s="1299"/>
      <x:c r="HR145" s="1299"/>
      <x:c r="HS145" s="1299"/>
      <x:c r="HT145" s="1299"/>
      <x:c r="HU145" s="1299"/>
      <x:c r="HV145" s="1299"/>
      <x:c r="HW145" s="1299"/>
      <x:c r="HX145" s="1299"/>
      <x:c r="HY145" s="1299"/>
      <x:c r="HZ145" s="1299"/>
      <x:c r="IA145" s="1299"/>
      <x:c r="IB145" s="1299"/>
      <x:c r="IC145" s="1299"/>
      <x:c r="ID145" s="1299"/>
      <x:c r="IE145" s="1299"/>
      <x:c r="IF145" s="1299"/>
      <x:c r="IG145" s="1299"/>
      <x:c r="IH145" s="1299"/>
      <x:c r="II145" s="1299"/>
      <x:c r="IJ145" s="1299"/>
      <x:c r="IK145" s="1299"/>
      <x:c r="IL145" s="1299"/>
      <x:c r="IM145" s="1299"/>
      <x:c r="IN145" s="1299"/>
      <x:c r="IO145" s="1299"/>
      <x:c r="IP145" s="1299"/>
      <x:c r="IQ145" s="1299"/>
      <x:c r="IR145" s="1299"/>
      <x:c r="IS145" s="1299"/>
      <x:c r="IT145" s="1299"/>
      <x:c r="IU145" s="1299"/>
      <x:c r="IV145" s="1299"/>
    </x:row>
    <x:row r="146">
      <x:c r="A146" s="1304"/>
      <x:c r="B146" s="1304"/>
      <x:c r="C146" s="1304"/>
      <x:c r="D146" s="1304"/>
      <x:c r="E146" s="1304"/>
      <x:c r="F146" s="1304"/>
      <x:c r="G146" s="1304"/>
      <x:c r="H146" s="1304"/>
      <x:c r="I146" s="1304"/>
      <x:c r="J146" s="1299"/>
      <x:c r="K146" s="1299"/>
      <x:c r="L146" s="1299"/>
      <x:c r="M146" s="1299"/>
      <x:c r="N146" s="1299"/>
      <x:c r="O146" s="1299"/>
      <x:c r="P146" s="1299"/>
      <x:c r="Q146" s="1299"/>
      <x:c r="R146" s="1299"/>
      <x:c r="S146" s="1299"/>
      <x:c r="T146" s="1299"/>
      <x:c r="U146" s="1299"/>
      <x:c r="V146" s="1299"/>
      <x:c r="W146" s="1299"/>
      <x:c r="X146" s="1299"/>
      <x:c r="Y146" s="1299"/>
      <x:c r="Z146" s="1299"/>
      <x:c r="AA146" s="1299"/>
      <x:c r="AB146" s="1299"/>
      <x:c r="AC146" s="1299"/>
      <x:c r="AD146" s="1299"/>
      <x:c r="AE146" s="1299"/>
      <x:c r="AF146" s="1299"/>
      <x:c r="AG146" s="1299"/>
      <x:c r="AH146" s="1299"/>
      <x:c r="AI146" s="1299"/>
      <x:c r="AJ146" s="1299"/>
      <x:c r="AK146" s="1299"/>
      <x:c r="AL146" s="1299"/>
      <x:c r="AM146" s="1299"/>
      <x:c r="AN146" s="1299"/>
      <x:c r="AO146" s="1299"/>
      <x:c r="AP146" s="1299"/>
      <x:c r="AQ146" s="1299"/>
      <x:c r="AR146" s="1299"/>
      <x:c r="AS146" s="1299"/>
      <x:c r="AT146" s="1299"/>
      <x:c r="AU146" s="1299"/>
      <x:c r="AV146" s="1299"/>
      <x:c r="AW146" s="1299"/>
      <x:c r="AX146" s="1299"/>
      <x:c r="AY146" s="1299"/>
      <x:c r="AZ146" s="1299"/>
      <x:c r="BA146" s="1299"/>
      <x:c r="BB146" s="1299"/>
      <x:c r="BC146" s="1299"/>
      <x:c r="BD146" s="1299"/>
      <x:c r="BE146" s="1299"/>
      <x:c r="BF146" s="1299"/>
      <x:c r="BG146" s="1299"/>
      <x:c r="BH146" s="1299"/>
      <x:c r="BI146" s="1299"/>
      <x:c r="BJ146" s="1299"/>
      <x:c r="BK146" s="1299"/>
      <x:c r="BL146" s="1299"/>
      <x:c r="BM146" s="1299"/>
      <x:c r="BN146" s="1299"/>
      <x:c r="BO146" s="1299"/>
      <x:c r="BP146" s="1299"/>
      <x:c r="BQ146" s="1299"/>
      <x:c r="BR146" s="1299"/>
      <x:c r="BS146" s="1299"/>
      <x:c r="BT146" s="1299"/>
      <x:c r="BU146" s="1299"/>
      <x:c r="BV146" s="1299"/>
      <x:c r="BW146" s="1299"/>
      <x:c r="BX146" s="1299"/>
      <x:c r="BY146" s="1299"/>
      <x:c r="BZ146" s="1299"/>
      <x:c r="CA146" s="1299"/>
      <x:c r="CB146" s="1299"/>
      <x:c r="CC146" s="1299"/>
      <x:c r="CD146" s="1299"/>
      <x:c r="CE146" s="1299"/>
      <x:c r="CF146" s="1299"/>
      <x:c r="CG146" s="1299"/>
      <x:c r="CH146" s="1299"/>
      <x:c r="CI146" s="1299"/>
      <x:c r="CJ146" s="1299"/>
      <x:c r="CK146" s="1299"/>
      <x:c r="CL146" s="1299"/>
      <x:c r="CM146" s="1299"/>
      <x:c r="CN146" s="1299"/>
      <x:c r="CO146" s="1299"/>
      <x:c r="CP146" s="1299"/>
      <x:c r="CQ146" s="1299"/>
      <x:c r="CR146" s="1299"/>
      <x:c r="CS146" s="1299"/>
      <x:c r="CT146" s="1299"/>
      <x:c r="CU146" s="1299"/>
      <x:c r="CV146" s="1299"/>
      <x:c r="CW146" s="1299"/>
      <x:c r="CX146" s="1299"/>
      <x:c r="CY146" s="1299"/>
      <x:c r="CZ146" s="1299"/>
      <x:c r="DA146" s="1299"/>
      <x:c r="DB146" s="1299"/>
      <x:c r="DC146" s="1299"/>
      <x:c r="DD146" s="1299"/>
      <x:c r="DE146" s="1299"/>
      <x:c r="DF146" s="1299"/>
      <x:c r="DG146" s="1299"/>
      <x:c r="DH146" s="1299"/>
      <x:c r="DI146" s="1299"/>
      <x:c r="DJ146" s="1299"/>
      <x:c r="DK146" s="1299"/>
      <x:c r="DL146" s="1299"/>
      <x:c r="DM146" s="1299"/>
      <x:c r="DN146" s="1299"/>
      <x:c r="DO146" s="1299"/>
      <x:c r="DP146" s="1299"/>
      <x:c r="DQ146" s="1299"/>
      <x:c r="DR146" s="1299"/>
      <x:c r="DS146" s="1299"/>
      <x:c r="DT146" s="1299"/>
      <x:c r="DU146" s="1299"/>
      <x:c r="DV146" s="1299"/>
      <x:c r="DW146" s="1299"/>
      <x:c r="DX146" s="1299"/>
      <x:c r="DY146" s="1299"/>
      <x:c r="DZ146" s="1299"/>
      <x:c r="EA146" s="1299"/>
      <x:c r="EB146" s="1299"/>
      <x:c r="EC146" s="1299"/>
      <x:c r="ED146" s="1299"/>
      <x:c r="EE146" s="1299"/>
      <x:c r="EF146" s="1299"/>
      <x:c r="EG146" s="1299"/>
      <x:c r="EH146" s="1299"/>
      <x:c r="EI146" s="1299"/>
      <x:c r="EJ146" s="1299"/>
      <x:c r="EK146" s="1299"/>
      <x:c r="EL146" s="1299"/>
      <x:c r="EM146" s="1299"/>
      <x:c r="EN146" s="1299"/>
      <x:c r="EO146" s="1299"/>
      <x:c r="EP146" s="1299"/>
      <x:c r="EQ146" s="1299"/>
      <x:c r="ER146" s="1299"/>
      <x:c r="ES146" s="1299"/>
      <x:c r="ET146" s="1299"/>
      <x:c r="EU146" s="1299"/>
      <x:c r="EV146" s="1299"/>
      <x:c r="EW146" s="1299"/>
      <x:c r="EX146" s="1299"/>
      <x:c r="EY146" s="1299"/>
      <x:c r="EZ146" s="1299"/>
      <x:c r="FA146" s="1299"/>
      <x:c r="FB146" s="1299"/>
      <x:c r="FC146" s="1299"/>
      <x:c r="FD146" s="1299"/>
      <x:c r="FE146" s="1299"/>
      <x:c r="FF146" s="1299"/>
      <x:c r="FG146" s="1299"/>
      <x:c r="FH146" s="1299"/>
      <x:c r="FI146" s="1299"/>
      <x:c r="FJ146" s="1299"/>
      <x:c r="FK146" s="1299"/>
      <x:c r="FL146" s="1299"/>
      <x:c r="FM146" s="1299"/>
      <x:c r="FN146" s="1299"/>
      <x:c r="FO146" s="1299"/>
      <x:c r="FP146" s="1299"/>
      <x:c r="FQ146" s="1299"/>
      <x:c r="FR146" s="1299"/>
      <x:c r="FS146" s="1299"/>
      <x:c r="FT146" s="1299"/>
      <x:c r="FU146" s="1299"/>
      <x:c r="FV146" s="1299"/>
      <x:c r="FW146" s="1299"/>
      <x:c r="FX146" s="1299"/>
      <x:c r="FY146" s="1299"/>
      <x:c r="FZ146" s="1299"/>
      <x:c r="GA146" s="1299"/>
      <x:c r="GB146" s="1299"/>
      <x:c r="GC146" s="1299"/>
      <x:c r="GD146" s="1299"/>
      <x:c r="GE146" s="1299"/>
      <x:c r="GF146" s="1299"/>
      <x:c r="GG146" s="1299"/>
      <x:c r="GH146" s="1299"/>
      <x:c r="GI146" s="1299"/>
      <x:c r="GJ146" s="1299"/>
      <x:c r="GK146" s="1299"/>
      <x:c r="GL146" s="1299"/>
      <x:c r="GM146" s="1299"/>
      <x:c r="GN146" s="1299"/>
      <x:c r="GO146" s="1299"/>
      <x:c r="GP146" s="1299"/>
      <x:c r="GQ146" s="1299"/>
      <x:c r="GR146" s="1299"/>
      <x:c r="GS146" s="1299"/>
      <x:c r="GT146" s="1299"/>
      <x:c r="GU146" s="1299"/>
      <x:c r="GV146" s="1299"/>
      <x:c r="GW146" s="1299"/>
      <x:c r="GX146" s="1299"/>
      <x:c r="GY146" s="1299"/>
      <x:c r="GZ146" s="1299"/>
      <x:c r="HA146" s="1299"/>
      <x:c r="HB146" s="1299"/>
      <x:c r="HC146" s="1299"/>
      <x:c r="HD146" s="1299"/>
      <x:c r="HE146" s="1299"/>
      <x:c r="HF146" s="1299"/>
      <x:c r="HG146" s="1299"/>
      <x:c r="HH146" s="1299"/>
      <x:c r="HI146" s="1299"/>
      <x:c r="HJ146" s="1299"/>
      <x:c r="HK146" s="1299"/>
      <x:c r="HL146" s="1299"/>
      <x:c r="HM146" s="1299"/>
      <x:c r="HN146" s="1299"/>
      <x:c r="HO146" s="1299"/>
      <x:c r="HP146" s="1299"/>
      <x:c r="HQ146" s="1299"/>
      <x:c r="HR146" s="1299"/>
      <x:c r="HS146" s="1299"/>
      <x:c r="HT146" s="1299"/>
      <x:c r="HU146" s="1299"/>
      <x:c r="HV146" s="1299"/>
      <x:c r="HW146" s="1299"/>
      <x:c r="HX146" s="1299"/>
      <x:c r="HY146" s="1299"/>
      <x:c r="HZ146" s="1299"/>
      <x:c r="IA146" s="1299"/>
      <x:c r="IB146" s="1299"/>
      <x:c r="IC146" s="1299"/>
      <x:c r="ID146" s="1299"/>
      <x:c r="IE146" s="1299"/>
      <x:c r="IF146" s="1299"/>
      <x:c r="IG146" s="1299"/>
      <x:c r="IH146" s="1299"/>
      <x:c r="II146" s="1299"/>
      <x:c r="IJ146" s="1299"/>
      <x:c r="IK146" s="1299"/>
      <x:c r="IL146" s="1299"/>
      <x:c r="IM146" s="1299"/>
      <x:c r="IN146" s="1299"/>
      <x:c r="IO146" s="1299"/>
      <x:c r="IP146" s="1299"/>
      <x:c r="IQ146" s="1299"/>
      <x:c r="IR146" s="1299"/>
      <x:c r="IS146" s="1299"/>
      <x:c r="IT146" s="1299"/>
      <x:c r="IU146" s="1299"/>
      <x:c r="IV146" s="1299"/>
    </x:row>
    <x:row r="147">
      <x:c r="A147" s="1304"/>
      <x:c r="B147" s="1304"/>
      <x:c r="C147" s="1304"/>
      <x:c r="D147" s="1304"/>
      <x:c r="E147" s="1304"/>
      <x:c r="F147" s="1304"/>
      <x:c r="G147" s="1304"/>
      <x:c r="H147" s="1304"/>
      <x:c r="I147" s="1304"/>
      <x:c r="J147" s="1299"/>
      <x:c r="K147" s="1299"/>
      <x:c r="L147" s="1299"/>
      <x:c r="M147" s="1299"/>
      <x:c r="N147" s="1299"/>
      <x:c r="O147" s="1299"/>
      <x:c r="P147" s="1299"/>
      <x:c r="Q147" s="1299"/>
      <x:c r="R147" s="1299"/>
      <x:c r="S147" s="1299"/>
      <x:c r="T147" s="1299"/>
      <x:c r="U147" s="1299"/>
      <x:c r="V147" s="1299"/>
      <x:c r="W147" s="1299"/>
      <x:c r="X147" s="1299"/>
      <x:c r="Y147" s="1299"/>
      <x:c r="Z147" s="1299"/>
      <x:c r="AA147" s="1299"/>
      <x:c r="AB147" s="1299"/>
      <x:c r="AC147" s="1299"/>
      <x:c r="AD147" s="1299"/>
      <x:c r="AE147" s="1299"/>
      <x:c r="AF147" s="1299"/>
      <x:c r="AG147" s="1299"/>
      <x:c r="AH147" s="1299"/>
      <x:c r="AI147" s="1299"/>
      <x:c r="AJ147" s="1299"/>
      <x:c r="AK147" s="1299"/>
      <x:c r="AL147" s="1299"/>
      <x:c r="AM147" s="1299"/>
      <x:c r="AN147" s="1299"/>
      <x:c r="AO147" s="1299"/>
      <x:c r="AP147" s="1299"/>
      <x:c r="AQ147" s="1299"/>
      <x:c r="AR147" s="1299"/>
      <x:c r="AS147" s="1299"/>
      <x:c r="AT147" s="1299"/>
      <x:c r="AU147" s="1299"/>
      <x:c r="AV147" s="1299"/>
      <x:c r="AW147" s="1299"/>
      <x:c r="AX147" s="1299"/>
      <x:c r="AY147" s="1299"/>
      <x:c r="AZ147" s="1299"/>
      <x:c r="BA147" s="1299"/>
      <x:c r="BB147" s="1299"/>
      <x:c r="BC147" s="1299"/>
      <x:c r="BD147" s="1299"/>
      <x:c r="BE147" s="1299"/>
      <x:c r="BF147" s="1299"/>
      <x:c r="BG147" s="1299"/>
      <x:c r="BH147" s="1299"/>
      <x:c r="BI147" s="1299"/>
      <x:c r="BJ147" s="1299"/>
      <x:c r="BK147" s="1299"/>
      <x:c r="BL147" s="1299"/>
      <x:c r="BM147" s="1299"/>
      <x:c r="BN147" s="1299"/>
      <x:c r="BO147" s="1299"/>
      <x:c r="BP147" s="1299"/>
      <x:c r="BQ147" s="1299"/>
      <x:c r="BR147" s="1299"/>
      <x:c r="BS147" s="1299"/>
      <x:c r="BT147" s="1299"/>
      <x:c r="BU147" s="1299"/>
      <x:c r="BV147" s="1299"/>
      <x:c r="BW147" s="1299"/>
      <x:c r="BX147" s="1299"/>
      <x:c r="BY147" s="1299"/>
      <x:c r="BZ147" s="1299"/>
      <x:c r="CA147" s="1299"/>
      <x:c r="CB147" s="1299"/>
      <x:c r="CC147" s="1299"/>
      <x:c r="CD147" s="1299"/>
      <x:c r="CE147" s="1299"/>
      <x:c r="CF147" s="1299"/>
      <x:c r="CG147" s="1299"/>
      <x:c r="CH147" s="1299"/>
      <x:c r="CI147" s="1299"/>
      <x:c r="CJ147" s="1299"/>
      <x:c r="CK147" s="1299"/>
      <x:c r="CL147" s="1299"/>
      <x:c r="CM147" s="1299"/>
      <x:c r="CN147" s="1299"/>
      <x:c r="CO147" s="1299"/>
      <x:c r="CP147" s="1299"/>
      <x:c r="CQ147" s="1299"/>
      <x:c r="CR147" s="1299"/>
      <x:c r="CS147" s="1299"/>
      <x:c r="CT147" s="1299"/>
      <x:c r="CU147" s="1299"/>
      <x:c r="CV147" s="1299"/>
      <x:c r="CW147" s="1299"/>
      <x:c r="CX147" s="1299"/>
      <x:c r="CY147" s="1299"/>
      <x:c r="CZ147" s="1299"/>
      <x:c r="DA147" s="1299"/>
      <x:c r="DB147" s="1299"/>
      <x:c r="DC147" s="1299"/>
      <x:c r="DD147" s="1299"/>
      <x:c r="DE147" s="1299"/>
      <x:c r="DF147" s="1299"/>
      <x:c r="DG147" s="1299"/>
      <x:c r="DH147" s="1299"/>
      <x:c r="DI147" s="1299"/>
      <x:c r="DJ147" s="1299"/>
      <x:c r="DK147" s="1299"/>
      <x:c r="DL147" s="1299"/>
      <x:c r="DM147" s="1299"/>
      <x:c r="DN147" s="1299"/>
      <x:c r="DO147" s="1299"/>
      <x:c r="DP147" s="1299"/>
      <x:c r="DQ147" s="1299"/>
      <x:c r="DR147" s="1299"/>
      <x:c r="DS147" s="1299"/>
      <x:c r="DT147" s="1299"/>
      <x:c r="DU147" s="1299"/>
      <x:c r="DV147" s="1299"/>
      <x:c r="DW147" s="1299"/>
      <x:c r="DX147" s="1299"/>
      <x:c r="DY147" s="1299"/>
      <x:c r="DZ147" s="1299"/>
      <x:c r="EA147" s="1299"/>
      <x:c r="EB147" s="1299"/>
      <x:c r="EC147" s="1299"/>
      <x:c r="ED147" s="1299"/>
      <x:c r="EE147" s="1299"/>
      <x:c r="EF147" s="1299"/>
      <x:c r="EG147" s="1299"/>
      <x:c r="EH147" s="1299"/>
      <x:c r="EI147" s="1299"/>
      <x:c r="EJ147" s="1299"/>
      <x:c r="EK147" s="1299"/>
      <x:c r="EL147" s="1299"/>
      <x:c r="EM147" s="1299"/>
      <x:c r="EN147" s="1299"/>
      <x:c r="EO147" s="1299"/>
      <x:c r="EP147" s="1299"/>
      <x:c r="EQ147" s="1299"/>
      <x:c r="ER147" s="1299"/>
      <x:c r="ES147" s="1299"/>
      <x:c r="ET147" s="1299"/>
      <x:c r="EU147" s="1299"/>
      <x:c r="EV147" s="1299"/>
      <x:c r="EW147" s="1299"/>
      <x:c r="EX147" s="1299"/>
      <x:c r="EY147" s="1299"/>
      <x:c r="EZ147" s="1299"/>
      <x:c r="FA147" s="1299"/>
      <x:c r="FB147" s="1299"/>
      <x:c r="FC147" s="1299"/>
      <x:c r="FD147" s="1299"/>
      <x:c r="FE147" s="1299"/>
      <x:c r="FF147" s="1299"/>
      <x:c r="FG147" s="1299"/>
      <x:c r="FH147" s="1299"/>
      <x:c r="FI147" s="1299"/>
      <x:c r="FJ147" s="1299"/>
      <x:c r="FK147" s="1299"/>
      <x:c r="FL147" s="1299"/>
      <x:c r="FM147" s="1299"/>
      <x:c r="FN147" s="1299"/>
      <x:c r="FO147" s="1299"/>
      <x:c r="FP147" s="1299"/>
      <x:c r="FQ147" s="1299"/>
      <x:c r="FR147" s="1299"/>
      <x:c r="FS147" s="1299"/>
      <x:c r="FT147" s="1299"/>
      <x:c r="FU147" s="1299"/>
      <x:c r="FV147" s="1299"/>
      <x:c r="FW147" s="1299"/>
      <x:c r="FX147" s="1299"/>
      <x:c r="FY147" s="1299"/>
      <x:c r="FZ147" s="1299"/>
      <x:c r="GA147" s="1299"/>
      <x:c r="GB147" s="1299"/>
      <x:c r="GC147" s="1299"/>
      <x:c r="GD147" s="1299"/>
      <x:c r="GE147" s="1299"/>
      <x:c r="GF147" s="1299"/>
      <x:c r="GG147" s="1299"/>
      <x:c r="GH147" s="1299"/>
      <x:c r="GI147" s="1299"/>
      <x:c r="GJ147" s="1299"/>
      <x:c r="GK147" s="1299"/>
      <x:c r="GL147" s="1299"/>
      <x:c r="GM147" s="1299"/>
      <x:c r="GN147" s="1299"/>
      <x:c r="GO147" s="1299"/>
      <x:c r="GP147" s="1299"/>
      <x:c r="GQ147" s="1299"/>
      <x:c r="GR147" s="1299"/>
      <x:c r="GS147" s="1299"/>
      <x:c r="GT147" s="1299"/>
      <x:c r="GU147" s="1299"/>
      <x:c r="GV147" s="1299"/>
      <x:c r="GW147" s="1299"/>
      <x:c r="GX147" s="1299"/>
      <x:c r="GY147" s="1299"/>
      <x:c r="GZ147" s="1299"/>
      <x:c r="HA147" s="1299"/>
      <x:c r="HB147" s="1299"/>
      <x:c r="HC147" s="1299"/>
      <x:c r="HD147" s="1299"/>
      <x:c r="HE147" s="1299"/>
      <x:c r="HF147" s="1299"/>
      <x:c r="HG147" s="1299"/>
      <x:c r="HH147" s="1299"/>
      <x:c r="HI147" s="1299"/>
      <x:c r="HJ147" s="1299"/>
      <x:c r="HK147" s="1299"/>
      <x:c r="HL147" s="1299"/>
      <x:c r="HM147" s="1299"/>
      <x:c r="HN147" s="1299"/>
      <x:c r="HO147" s="1299"/>
      <x:c r="HP147" s="1299"/>
      <x:c r="HQ147" s="1299"/>
      <x:c r="HR147" s="1299"/>
      <x:c r="HS147" s="1299"/>
      <x:c r="HT147" s="1299"/>
      <x:c r="HU147" s="1299"/>
      <x:c r="HV147" s="1299"/>
      <x:c r="HW147" s="1299"/>
      <x:c r="HX147" s="1299"/>
      <x:c r="HY147" s="1299"/>
      <x:c r="HZ147" s="1299"/>
      <x:c r="IA147" s="1299"/>
      <x:c r="IB147" s="1299"/>
      <x:c r="IC147" s="1299"/>
      <x:c r="ID147" s="1299"/>
      <x:c r="IE147" s="1299"/>
      <x:c r="IF147" s="1299"/>
      <x:c r="IG147" s="1299"/>
      <x:c r="IH147" s="1299"/>
      <x:c r="II147" s="1299"/>
      <x:c r="IJ147" s="1299"/>
      <x:c r="IK147" s="1299"/>
      <x:c r="IL147" s="1299"/>
      <x:c r="IM147" s="1299"/>
      <x:c r="IN147" s="1299"/>
      <x:c r="IO147" s="1299"/>
      <x:c r="IP147" s="1299"/>
      <x:c r="IQ147" s="1299"/>
      <x:c r="IR147" s="1299"/>
      <x:c r="IS147" s="1299"/>
      <x:c r="IT147" s="1299"/>
      <x:c r="IU147" s="1299"/>
      <x:c r="IV147" s="1299"/>
    </x:row>
    <x:row r="148">
      <x:c r="A148" s="1304"/>
      <x:c r="B148" s="1304"/>
      <x:c r="C148" s="1304"/>
      <x:c r="D148" s="1304"/>
      <x:c r="E148" s="1304"/>
      <x:c r="F148" s="1304"/>
      <x:c r="G148" s="1304"/>
      <x:c r="H148" s="1304"/>
      <x:c r="I148" s="1304"/>
      <x:c r="J148" s="1299"/>
      <x:c r="K148" s="1299"/>
      <x:c r="L148" s="1299"/>
      <x:c r="M148" s="1299"/>
      <x:c r="N148" s="1299"/>
      <x:c r="O148" s="1299"/>
      <x:c r="P148" s="1299"/>
      <x:c r="Q148" s="1299"/>
      <x:c r="R148" s="1299"/>
      <x:c r="S148" s="1299"/>
      <x:c r="T148" s="1299"/>
      <x:c r="U148" s="1299"/>
      <x:c r="V148" s="1299"/>
      <x:c r="W148" s="1299"/>
      <x:c r="X148" s="1299"/>
      <x:c r="Y148" s="1299"/>
      <x:c r="Z148" s="1299"/>
      <x:c r="AA148" s="1299"/>
      <x:c r="AB148" s="1299"/>
      <x:c r="AC148" s="1299"/>
      <x:c r="AD148" s="1299"/>
      <x:c r="AE148" s="1299"/>
      <x:c r="AF148" s="1299"/>
      <x:c r="AG148" s="1299"/>
      <x:c r="AH148" s="1299"/>
      <x:c r="AI148" s="1299"/>
      <x:c r="AJ148" s="1299"/>
      <x:c r="AK148" s="1299"/>
      <x:c r="AL148" s="1299"/>
      <x:c r="AM148" s="1299"/>
      <x:c r="AN148" s="1299"/>
      <x:c r="AO148" s="1299"/>
      <x:c r="AP148" s="1299"/>
      <x:c r="AQ148" s="1299"/>
      <x:c r="AR148" s="1299"/>
      <x:c r="AS148" s="1299"/>
      <x:c r="AT148" s="1299"/>
      <x:c r="AU148" s="1299"/>
      <x:c r="AV148" s="1299"/>
      <x:c r="AW148" s="1299"/>
      <x:c r="AX148" s="1299"/>
      <x:c r="AY148" s="1299"/>
      <x:c r="AZ148" s="1299"/>
      <x:c r="BA148" s="1299"/>
      <x:c r="BB148" s="1299"/>
      <x:c r="BC148" s="1299"/>
      <x:c r="BD148" s="1299"/>
      <x:c r="BE148" s="1299"/>
      <x:c r="BF148" s="1299"/>
      <x:c r="BG148" s="1299"/>
      <x:c r="BH148" s="1299"/>
      <x:c r="BI148" s="1299"/>
      <x:c r="BJ148" s="1299"/>
      <x:c r="BK148" s="1299"/>
      <x:c r="BL148" s="1299"/>
      <x:c r="BM148" s="1299"/>
      <x:c r="BN148" s="1299"/>
      <x:c r="BO148" s="1299"/>
      <x:c r="BP148" s="1299"/>
      <x:c r="BQ148" s="1299"/>
      <x:c r="BR148" s="1299"/>
      <x:c r="BS148" s="1299"/>
      <x:c r="BT148" s="1299"/>
      <x:c r="BU148" s="1299"/>
      <x:c r="BV148" s="1299"/>
      <x:c r="BW148" s="1299"/>
      <x:c r="BX148" s="1299"/>
      <x:c r="BY148" s="1299"/>
      <x:c r="BZ148" s="1299"/>
      <x:c r="CA148" s="1299"/>
      <x:c r="CB148" s="1299"/>
      <x:c r="CC148" s="1299"/>
      <x:c r="CD148" s="1299"/>
      <x:c r="CE148" s="1299"/>
      <x:c r="CF148" s="1299"/>
      <x:c r="CG148" s="1299"/>
      <x:c r="CH148" s="1299"/>
      <x:c r="CI148" s="1299"/>
      <x:c r="CJ148" s="1299"/>
      <x:c r="CK148" s="1299"/>
      <x:c r="CL148" s="1299"/>
      <x:c r="CM148" s="1299"/>
      <x:c r="CN148" s="1299"/>
      <x:c r="CO148" s="1299"/>
      <x:c r="CP148" s="1299"/>
      <x:c r="CQ148" s="1299"/>
      <x:c r="CR148" s="1299"/>
      <x:c r="CS148" s="1299"/>
      <x:c r="CT148" s="1299"/>
      <x:c r="CU148" s="1299"/>
      <x:c r="CV148" s="1299"/>
      <x:c r="CW148" s="1299"/>
      <x:c r="CX148" s="1299"/>
      <x:c r="CY148" s="1299"/>
      <x:c r="CZ148" s="1299"/>
      <x:c r="DA148" s="1299"/>
      <x:c r="DB148" s="1299"/>
      <x:c r="DC148" s="1299"/>
      <x:c r="DD148" s="1299"/>
      <x:c r="DE148" s="1299"/>
      <x:c r="DF148" s="1299"/>
      <x:c r="DG148" s="1299"/>
      <x:c r="DH148" s="1299"/>
      <x:c r="DI148" s="1299"/>
      <x:c r="DJ148" s="1299"/>
      <x:c r="DK148" s="1299"/>
      <x:c r="DL148" s="1299"/>
      <x:c r="DM148" s="1299"/>
      <x:c r="DN148" s="1299"/>
      <x:c r="DO148" s="1299"/>
      <x:c r="DP148" s="1299"/>
      <x:c r="DQ148" s="1299"/>
      <x:c r="DR148" s="1299"/>
      <x:c r="DS148" s="1299"/>
      <x:c r="DT148" s="1299"/>
      <x:c r="DU148" s="1299"/>
      <x:c r="DV148" s="1299"/>
      <x:c r="DW148" s="1299"/>
      <x:c r="DX148" s="1299"/>
      <x:c r="DY148" s="1299"/>
      <x:c r="DZ148" s="1299"/>
      <x:c r="EA148" s="1299"/>
      <x:c r="EB148" s="1299"/>
      <x:c r="EC148" s="1299"/>
      <x:c r="ED148" s="1299"/>
      <x:c r="EE148" s="1299"/>
      <x:c r="EF148" s="1299"/>
      <x:c r="EG148" s="1299"/>
      <x:c r="EH148" s="1299"/>
      <x:c r="EI148" s="1299"/>
      <x:c r="EJ148" s="1299"/>
      <x:c r="EK148" s="1299"/>
      <x:c r="EL148" s="1299"/>
      <x:c r="EM148" s="1299"/>
      <x:c r="EN148" s="1299"/>
      <x:c r="EO148" s="1299"/>
      <x:c r="EP148" s="1299"/>
      <x:c r="EQ148" s="1299"/>
      <x:c r="ER148" s="1299"/>
      <x:c r="ES148" s="1299"/>
      <x:c r="ET148" s="1299"/>
      <x:c r="EU148" s="1299"/>
      <x:c r="EV148" s="1299"/>
      <x:c r="EW148" s="1299"/>
      <x:c r="EX148" s="1299"/>
      <x:c r="EY148" s="1299"/>
      <x:c r="EZ148" s="1299"/>
      <x:c r="FA148" s="1299"/>
      <x:c r="FB148" s="1299"/>
      <x:c r="FC148" s="1299"/>
      <x:c r="FD148" s="1299"/>
      <x:c r="FE148" s="1299"/>
      <x:c r="FF148" s="1299"/>
      <x:c r="FG148" s="1299"/>
      <x:c r="FH148" s="1299"/>
      <x:c r="FI148" s="1299"/>
      <x:c r="FJ148" s="1299"/>
      <x:c r="FK148" s="1299"/>
      <x:c r="FL148" s="1299"/>
      <x:c r="FM148" s="1299"/>
      <x:c r="FN148" s="1299"/>
      <x:c r="FO148" s="1299"/>
      <x:c r="FP148" s="1299"/>
      <x:c r="FQ148" s="1299"/>
      <x:c r="FR148" s="1299"/>
      <x:c r="FS148" s="1299"/>
      <x:c r="FT148" s="1299"/>
      <x:c r="FU148" s="1299"/>
      <x:c r="FV148" s="1299"/>
      <x:c r="FW148" s="1299"/>
      <x:c r="FX148" s="1299"/>
      <x:c r="FY148" s="1299"/>
      <x:c r="FZ148" s="1299"/>
      <x:c r="GA148" s="1299"/>
      <x:c r="GB148" s="1299"/>
      <x:c r="GC148" s="1299"/>
      <x:c r="GD148" s="1299"/>
      <x:c r="GE148" s="1299"/>
      <x:c r="GF148" s="1299"/>
      <x:c r="GG148" s="1299"/>
      <x:c r="GH148" s="1299"/>
      <x:c r="GI148" s="1299"/>
      <x:c r="GJ148" s="1299"/>
      <x:c r="GK148" s="1299"/>
      <x:c r="GL148" s="1299"/>
      <x:c r="GM148" s="1299"/>
      <x:c r="GN148" s="1299"/>
      <x:c r="GO148" s="1299"/>
      <x:c r="GP148" s="1299"/>
      <x:c r="GQ148" s="1299"/>
      <x:c r="GR148" s="1299"/>
      <x:c r="GS148" s="1299"/>
      <x:c r="GT148" s="1299"/>
      <x:c r="GU148" s="1299"/>
      <x:c r="GV148" s="1299"/>
      <x:c r="GW148" s="1299"/>
      <x:c r="GX148" s="1299"/>
      <x:c r="GY148" s="1299"/>
      <x:c r="GZ148" s="1299"/>
      <x:c r="HA148" s="1299"/>
      <x:c r="HB148" s="1299"/>
      <x:c r="HC148" s="1299"/>
      <x:c r="HD148" s="1299"/>
      <x:c r="HE148" s="1299"/>
      <x:c r="HF148" s="1299"/>
      <x:c r="HG148" s="1299"/>
      <x:c r="HH148" s="1299"/>
      <x:c r="HI148" s="1299"/>
      <x:c r="HJ148" s="1299"/>
      <x:c r="HK148" s="1299"/>
      <x:c r="HL148" s="1299"/>
      <x:c r="HM148" s="1299"/>
      <x:c r="HN148" s="1299"/>
      <x:c r="HO148" s="1299"/>
      <x:c r="HP148" s="1299"/>
      <x:c r="HQ148" s="1299"/>
      <x:c r="HR148" s="1299"/>
      <x:c r="HS148" s="1299"/>
      <x:c r="HT148" s="1299"/>
      <x:c r="HU148" s="1299"/>
      <x:c r="HV148" s="1299"/>
      <x:c r="HW148" s="1299"/>
      <x:c r="HX148" s="1299"/>
      <x:c r="HY148" s="1299"/>
      <x:c r="HZ148" s="1299"/>
      <x:c r="IA148" s="1299"/>
      <x:c r="IB148" s="1299"/>
      <x:c r="IC148" s="1299"/>
      <x:c r="ID148" s="1299"/>
      <x:c r="IE148" s="1299"/>
      <x:c r="IF148" s="1299"/>
      <x:c r="IG148" s="1299"/>
      <x:c r="IH148" s="1299"/>
      <x:c r="II148" s="1299"/>
      <x:c r="IJ148" s="1299"/>
      <x:c r="IK148" s="1299"/>
      <x:c r="IL148" s="1299"/>
      <x:c r="IM148" s="1299"/>
      <x:c r="IN148" s="1299"/>
      <x:c r="IO148" s="1299"/>
      <x:c r="IP148" s="1299"/>
      <x:c r="IQ148" s="1299"/>
      <x:c r="IR148" s="1299"/>
      <x:c r="IS148" s="1299"/>
      <x:c r="IT148" s="1299"/>
      <x:c r="IU148" s="1299"/>
      <x:c r="IV148" s="1299"/>
    </x:row>
    <x:row r="149">
      <x:c r="A149" s="1304"/>
      <x:c r="B149" s="1304"/>
      <x:c r="C149" s="1304"/>
      <x:c r="D149" s="1304"/>
      <x:c r="E149" s="1304"/>
      <x:c r="F149" s="1304"/>
      <x:c r="G149" s="1304"/>
      <x:c r="H149" s="1304"/>
      <x:c r="I149" s="1304"/>
      <x:c r="J149" s="1299"/>
      <x:c r="K149" s="1299"/>
      <x:c r="L149" s="1299"/>
      <x:c r="M149" s="1299"/>
      <x:c r="N149" s="1299"/>
      <x:c r="O149" s="1299"/>
      <x:c r="P149" s="1299"/>
      <x:c r="Q149" s="1299"/>
      <x:c r="R149" s="1299"/>
      <x:c r="S149" s="1299"/>
      <x:c r="T149" s="1299"/>
      <x:c r="U149" s="1299"/>
      <x:c r="V149" s="1299"/>
      <x:c r="W149" s="1299"/>
      <x:c r="X149" s="1299"/>
      <x:c r="Y149" s="1299"/>
      <x:c r="Z149" s="1299"/>
      <x:c r="AA149" s="1299"/>
      <x:c r="AB149" s="1299"/>
      <x:c r="AC149" s="1299"/>
      <x:c r="AD149" s="1299"/>
      <x:c r="AE149" s="1299"/>
      <x:c r="AF149" s="1299"/>
      <x:c r="AG149" s="1299"/>
      <x:c r="AH149" s="1299"/>
      <x:c r="AI149" s="1299"/>
      <x:c r="AJ149" s="1299"/>
      <x:c r="AK149" s="1299"/>
      <x:c r="AL149" s="1299"/>
      <x:c r="AM149" s="1299"/>
      <x:c r="AN149" s="1299"/>
      <x:c r="AO149" s="1299"/>
      <x:c r="AP149" s="1299"/>
      <x:c r="AQ149" s="1299"/>
      <x:c r="AR149" s="1299"/>
      <x:c r="AS149" s="1299"/>
      <x:c r="AT149" s="1299"/>
      <x:c r="AU149" s="1299"/>
      <x:c r="AV149" s="1299"/>
      <x:c r="AW149" s="1299"/>
      <x:c r="AX149" s="1299"/>
      <x:c r="AY149" s="1299"/>
      <x:c r="AZ149" s="1299"/>
      <x:c r="BA149" s="1299"/>
      <x:c r="BB149" s="1299"/>
      <x:c r="BC149" s="1299"/>
      <x:c r="BD149" s="1299"/>
      <x:c r="BE149" s="1299"/>
      <x:c r="BF149" s="1299"/>
      <x:c r="BG149" s="1299"/>
      <x:c r="BH149" s="1299"/>
      <x:c r="BI149" s="1299"/>
      <x:c r="BJ149" s="1299"/>
      <x:c r="BK149" s="1299"/>
      <x:c r="BL149" s="1299"/>
      <x:c r="BM149" s="1299"/>
      <x:c r="BN149" s="1299"/>
      <x:c r="BO149" s="1299"/>
      <x:c r="BP149" s="1299"/>
      <x:c r="BQ149" s="1299"/>
      <x:c r="BR149" s="1299"/>
      <x:c r="BS149" s="1299"/>
      <x:c r="BT149" s="1299"/>
      <x:c r="BU149" s="1299"/>
      <x:c r="BV149" s="1299"/>
      <x:c r="BW149" s="1299"/>
      <x:c r="BX149" s="1299"/>
      <x:c r="BY149" s="1299"/>
      <x:c r="BZ149" s="1299"/>
      <x:c r="CA149" s="1299"/>
      <x:c r="CB149" s="1299"/>
      <x:c r="CC149" s="1299"/>
      <x:c r="CD149" s="1299"/>
      <x:c r="CE149" s="1299"/>
      <x:c r="CF149" s="1299"/>
      <x:c r="CG149" s="1299"/>
      <x:c r="CH149" s="1299"/>
      <x:c r="CI149" s="1299"/>
      <x:c r="CJ149" s="1299"/>
      <x:c r="CK149" s="1299"/>
      <x:c r="CL149" s="1299"/>
      <x:c r="CM149" s="1299"/>
      <x:c r="CN149" s="1299"/>
      <x:c r="CO149" s="1299"/>
      <x:c r="CP149" s="1299"/>
      <x:c r="CQ149" s="1299"/>
      <x:c r="CR149" s="1299"/>
      <x:c r="CS149" s="1299"/>
      <x:c r="CT149" s="1299"/>
      <x:c r="CU149" s="1299"/>
      <x:c r="CV149" s="1299"/>
      <x:c r="CW149" s="1299"/>
      <x:c r="CX149" s="1299"/>
      <x:c r="CY149" s="1299"/>
      <x:c r="CZ149" s="1299"/>
      <x:c r="DA149" s="1299"/>
      <x:c r="DB149" s="1299"/>
      <x:c r="DC149" s="1299"/>
      <x:c r="DD149" s="1299"/>
      <x:c r="DE149" s="1299"/>
      <x:c r="DF149" s="1299"/>
      <x:c r="DG149" s="1299"/>
      <x:c r="DH149" s="1299"/>
      <x:c r="DI149" s="1299"/>
      <x:c r="DJ149" s="1299"/>
      <x:c r="DK149" s="1299"/>
      <x:c r="DL149" s="1299"/>
      <x:c r="DM149" s="1299"/>
      <x:c r="DN149" s="1299"/>
      <x:c r="DO149" s="1299"/>
      <x:c r="DP149" s="1299"/>
      <x:c r="DQ149" s="1299"/>
      <x:c r="DR149" s="1299"/>
      <x:c r="DS149" s="1299"/>
      <x:c r="DT149" s="1299"/>
      <x:c r="DU149" s="1299"/>
      <x:c r="DV149" s="1299"/>
      <x:c r="DW149" s="1299"/>
      <x:c r="DX149" s="1299"/>
      <x:c r="DY149" s="1299"/>
      <x:c r="DZ149" s="1299"/>
      <x:c r="EA149" s="1299"/>
      <x:c r="EB149" s="1299"/>
      <x:c r="EC149" s="1299"/>
      <x:c r="ED149" s="1299"/>
      <x:c r="EE149" s="1299"/>
      <x:c r="EF149" s="1299"/>
      <x:c r="EG149" s="1299"/>
      <x:c r="EH149" s="1299"/>
      <x:c r="EI149" s="1299"/>
      <x:c r="EJ149" s="1299"/>
      <x:c r="EK149" s="1299"/>
      <x:c r="EL149" s="1299"/>
      <x:c r="EM149" s="1299"/>
      <x:c r="EN149" s="1299"/>
      <x:c r="EO149" s="1299"/>
      <x:c r="EP149" s="1299"/>
      <x:c r="EQ149" s="1299"/>
      <x:c r="ER149" s="1299"/>
      <x:c r="ES149" s="1299"/>
      <x:c r="ET149" s="1299"/>
      <x:c r="EU149" s="1299"/>
      <x:c r="EV149" s="1299"/>
      <x:c r="EW149" s="1299"/>
      <x:c r="EX149" s="1299"/>
      <x:c r="EY149" s="1299"/>
      <x:c r="EZ149" s="1299"/>
      <x:c r="FA149" s="1299"/>
      <x:c r="FB149" s="1299"/>
      <x:c r="FC149" s="1299"/>
      <x:c r="FD149" s="1299"/>
      <x:c r="FE149" s="1299"/>
      <x:c r="FF149" s="1299"/>
      <x:c r="FG149" s="1299"/>
      <x:c r="FH149" s="1299"/>
      <x:c r="FI149" s="1299"/>
      <x:c r="FJ149" s="1299"/>
      <x:c r="FK149" s="1299"/>
      <x:c r="FL149" s="1299"/>
      <x:c r="FM149" s="1299"/>
      <x:c r="FN149" s="1299"/>
      <x:c r="FO149" s="1299"/>
      <x:c r="FP149" s="1299"/>
      <x:c r="FQ149" s="1299"/>
      <x:c r="FR149" s="1299"/>
      <x:c r="FS149" s="1299"/>
      <x:c r="FT149" s="1299"/>
      <x:c r="FU149" s="1299"/>
      <x:c r="FV149" s="1299"/>
      <x:c r="FW149" s="1299"/>
      <x:c r="FX149" s="1299"/>
      <x:c r="FY149" s="1299"/>
      <x:c r="FZ149" s="1299"/>
      <x:c r="GA149" s="1299"/>
      <x:c r="GB149" s="1299"/>
      <x:c r="GC149" s="1299"/>
      <x:c r="GD149" s="1299"/>
      <x:c r="GE149" s="1299"/>
      <x:c r="GF149" s="1299"/>
      <x:c r="GG149" s="1299"/>
      <x:c r="GH149" s="1299"/>
      <x:c r="GI149" s="1299"/>
      <x:c r="GJ149" s="1299"/>
      <x:c r="GK149" s="1299"/>
      <x:c r="GL149" s="1299"/>
      <x:c r="GM149" s="1299"/>
      <x:c r="GN149" s="1299"/>
      <x:c r="GO149" s="1299"/>
      <x:c r="GP149" s="1299"/>
      <x:c r="GQ149" s="1299"/>
      <x:c r="GR149" s="1299"/>
      <x:c r="GS149" s="1299"/>
      <x:c r="GT149" s="1299"/>
      <x:c r="GU149" s="1299"/>
      <x:c r="GV149" s="1299"/>
      <x:c r="GW149" s="1299"/>
      <x:c r="GX149" s="1299"/>
      <x:c r="GY149" s="1299"/>
      <x:c r="GZ149" s="1299"/>
      <x:c r="HA149" s="1299"/>
      <x:c r="HB149" s="1299"/>
      <x:c r="HC149" s="1299"/>
      <x:c r="HD149" s="1299"/>
      <x:c r="HE149" s="1299"/>
      <x:c r="HF149" s="1299"/>
      <x:c r="HG149" s="1299"/>
      <x:c r="HH149" s="1299"/>
      <x:c r="HI149" s="1299"/>
      <x:c r="HJ149" s="1299"/>
      <x:c r="HK149" s="1299"/>
      <x:c r="HL149" s="1299"/>
      <x:c r="HM149" s="1299"/>
      <x:c r="HN149" s="1299"/>
      <x:c r="HO149" s="1299"/>
      <x:c r="HP149" s="1299"/>
      <x:c r="HQ149" s="1299"/>
      <x:c r="HR149" s="1299"/>
      <x:c r="HS149" s="1299"/>
      <x:c r="HT149" s="1299"/>
      <x:c r="HU149" s="1299"/>
      <x:c r="HV149" s="1299"/>
      <x:c r="HW149" s="1299"/>
      <x:c r="HX149" s="1299"/>
      <x:c r="HY149" s="1299"/>
      <x:c r="HZ149" s="1299"/>
      <x:c r="IA149" s="1299"/>
      <x:c r="IB149" s="1299"/>
      <x:c r="IC149" s="1299"/>
      <x:c r="ID149" s="1299"/>
      <x:c r="IE149" s="1299"/>
      <x:c r="IF149" s="1299"/>
      <x:c r="IG149" s="1299"/>
      <x:c r="IH149" s="1299"/>
      <x:c r="II149" s="1299"/>
      <x:c r="IJ149" s="1299"/>
      <x:c r="IK149" s="1299"/>
      <x:c r="IL149" s="1299"/>
      <x:c r="IM149" s="1299"/>
      <x:c r="IN149" s="1299"/>
      <x:c r="IO149" s="1299"/>
      <x:c r="IP149" s="1299"/>
      <x:c r="IQ149" s="1299"/>
      <x:c r="IR149" s="1299"/>
      <x:c r="IS149" s="1299"/>
      <x:c r="IT149" s="1299"/>
      <x:c r="IU149" s="1299"/>
      <x:c r="IV149" s="1299"/>
    </x:row>
    <x:row r="150">
      <x:c r="A150" s="1304"/>
      <x:c r="B150" s="1304"/>
      <x:c r="C150" s="1304"/>
      <x:c r="D150" s="1304"/>
      <x:c r="E150" s="1304"/>
      <x:c r="F150" s="1304"/>
      <x:c r="G150" s="1304"/>
      <x:c r="H150" s="1304"/>
      <x:c r="I150" s="1304"/>
      <x:c r="J150" s="1299"/>
      <x:c r="K150" s="1299"/>
      <x:c r="L150" s="1299"/>
      <x:c r="M150" s="1299"/>
      <x:c r="N150" s="1299"/>
      <x:c r="O150" s="1299"/>
      <x:c r="P150" s="1299"/>
      <x:c r="Q150" s="1299"/>
      <x:c r="R150" s="1299"/>
      <x:c r="S150" s="1299"/>
      <x:c r="T150" s="1299"/>
      <x:c r="U150" s="1299"/>
      <x:c r="V150" s="1299"/>
      <x:c r="W150" s="1299"/>
      <x:c r="X150" s="1299"/>
      <x:c r="Y150" s="1299"/>
      <x:c r="Z150" s="1299"/>
      <x:c r="AA150" s="1299"/>
      <x:c r="AB150" s="1299"/>
      <x:c r="AC150" s="1299"/>
      <x:c r="AD150" s="1299"/>
      <x:c r="AE150" s="1299"/>
      <x:c r="AF150" s="1299"/>
      <x:c r="AG150" s="1299"/>
      <x:c r="AH150" s="1299"/>
      <x:c r="AI150" s="1299"/>
      <x:c r="AJ150" s="1299"/>
      <x:c r="AK150" s="1299"/>
      <x:c r="AL150" s="1299"/>
      <x:c r="AM150" s="1299"/>
      <x:c r="AN150" s="1299"/>
      <x:c r="AO150" s="1299"/>
      <x:c r="AP150" s="1299"/>
      <x:c r="AQ150" s="1299"/>
      <x:c r="AR150" s="1299"/>
      <x:c r="AS150" s="1299"/>
      <x:c r="AT150" s="1299"/>
      <x:c r="AU150" s="1299"/>
      <x:c r="AV150" s="1299"/>
      <x:c r="AW150" s="1299"/>
      <x:c r="AX150" s="1299"/>
      <x:c r="AY150" s="1299"/>
      <x:c r="AZ150" s="1299"/>
      <x:c r="BA150" s="1299"/>
      <x:c r="BB150" s="1299"/>
      <x:c r="BC150" s="1299"/>
      <x:c r="BD150" s="1299"/>
      <x:c r="BE150" s="1299"/>
      <x:c r="BF150" s="1299"/>
      <x:c r="BG150" s="1299"/>
      <x:c r="BH150" s="1299"/>
      <x:c r="BI150" s="1299"/>
      <x:c r="BJ150" s="1299"/>
      <x:c r="BK150" s="1299"/>
      <x:c r="BL150" s="1299"/>
      <x:c r="BM150" s="1299"/>
      <x:c r="BN150" s="1299"/>
      <x:c r="BO150" s="1299"/>
      <x:c r="BP150" s="1299"/>
      <x:c r="BQ150" s="1299"/>
      <x:c r="BR150" s="1299"/>
      <x:c r="BS150" s="1299"/>
      <x:c r="BT150" s="1299"/>
      <x:c r="BU150" s="1299"/>
      <x:c r="BV150" s="1299"/>
      <x:c r="BW150" s="1299"/>
      <x:c r="BX150" s="1299"/>
      <x:c r="BY150" s="1299"/>
      <x:c r="BZ150" s="1299"/>
      <x:c r="CA150" s="1299"/>
      <x:c r="CB150" s="1299"/>
      <x:c r="CC150" s="1299"/>
      <x:c r="CD150" s="1299"/>
      <x:c r="CE150" s="1299"/>
      <x:c r="CF150" s="1299"/>
      <x:c r="CG150" s="1299"/>
      <x:c r="CH150" s="1299"/>
      <x:c r="CI150" s="1299"/>
      <x:c r="CJ150" s="1299"/>
      <x:c r="CK150" s="1299"/>
      <x:c r="CL150" s="1299"/>
      <x:c r="CM150" s="1299"/>
      <x:c r="CN150" s="1299"/>
      <x:c r="CO150" s="1299"/>
      <x:c r="CP150" s="1299"/>
      <x:c r="CQ150" s="1299"/>
      <x:c r="CR150" s="1299"/>
      <x:c r="CS150" s="1299"/>
      <x:c r="CT150" s="1299"/>
      <x:c r="CU150" s="1299"/>
      <x:c r="CV150" s="1299"/>
      <x:c r="CW150" s="1299"/>
      <x:c r="CX150" s="1299"/>
      <x:c r="CY150" s="1299"/>
      <x:c r="CZ150" s="1299"/>
      <x:c r="DA150" s="1299"/>
      <x:c r="DB150" s="1299"/>
      <x:c r="DC150" s="1299"/>
      <x:c r="DD150" s="1299"/>
      <x:c r="DE150" s="1299"/>
      <x:c r="DF150" s="1299"/>
      <x:c r="DG150" s="1299"/>
      <x:c r="DH150" s="1299"/>
      <x:c r="DI150" s="1299"/>
      <x:c r="DJ150" s="1299"/>
      <x:c r="DK150" s="1299"/>
      <x:c r="DL150" s="1299"/>
      <x:c r="DM150" s="1299"/>
      <x:c r="DN150" s="1299"/>
      <x:c r="DO150" s="1299"/>
      <x:c r="DP150" s="1299"/>
      <x:c r="DQ150" s="1299"/>
      <x:c r="DR150" s="1299"/>
      <x:c r="DS150" s="1299"/>
      <x:c r="DT150" s="1299"/>
      <x:c r="DU150" s="1299"/>
      <x:c r="DV150" s="1299"/>
      <x:c r="DW150" s="1299"/>
      <x:c r="DX150" s="1299"/>
      <x:c r="DY150" s="1299"/>
      <x:c r="DZ150" s="1299"/>
      <x:c r="EA150" s="1299"/>
      <x:c r="EB150" s="1299"/>
      <x:c r="EC150" s="1299"/>
      <x:c r="ED150" s="1299"/>
      <x:c r="EE150" s="1299"/>
      <x:c r="EF150" s="1299"/>
      <x:c r="EG150" s="1299"/>
      <x:c r="EH150" s="1299"/>
      <x:c r="EI150" s="1299"/>
      <x:c r="EJ150" s="1299"/>
      <x:c r="EK150" s="1299"/>
      <x:c r="EL150" s="1299"/>
      <x:c r="EM150" s="1299"/>
      <x:c r="EN150" s="1299"/>
      <x:c r="EO150" s="1299"/>
      <x:c r="EP150" s="1299"/>
      <x:c r="EQ150" s="1299"/>
      <x:c r="ER150" s="1299"/>
      <x:c r="ES150" s="1299"/>
      <x:c r="ET150" s="1299"/>
      <x:c r="EU150" s="1299"/>
      <x:c r="EV150" s="1299"/>
      <x:c r="EW150" s="1299"/>
      <x:c r="EX150" s="1299"/>
      <x:c r="EY150" s="1299"/>
      <x:c r="EZ150" s="1299"/>
      <x:c r="FA150" s="1299"/>
      <x:c r="FB150" s="1299"/>
      <x:c r="FC150" s="1299"/>
      <x:c r="FD150" s="1299"/>
      <x:c r="FE150" s="1299"/>
      <x:c r="FF150" s="1299"/>
      <x:c r="FG150" s="1299"/>
      <x:c r="FH150" s="1299"/>
      <x:c r="FI150" s="1299"/>
      <x:c r="FJ150" s="1299"/>
      <x:c r="FK150" s="1299"/>
      <x:c r="FL150" s="1299"/>
      <x:c r="FM150" s="1299"/>
      <x:c r="FN150" s="1299"/>
      <x:c r="FO150" s="1299"/>
      <x:c r="FP150" s="1299"/>
      <x:c r="FQ150" s="1299"/>
      <x:c r="FR150" s="1299"/>
      <x:c r="FS150" s="1299"/>
      <x:c r="FT150" s="1299"/>
      <x:c r="FU150" s="1299"/>
      <x:c r="FV150" s="1299"/>
      <x:c r="FW150" s="1299"/>
      <x:c r="FX150" s="1299"/>
      <x:c r="FY150" s="1299"/>
      <x:c r="FZ150" s="1299"/>
      <x:c r="GA150" s="1299"/>
      <x:c r="GB150" s="1299"/>
      <x:c r="GC150" s="1299"/>
      <x:c r="GD150" s="1299"/>
      <x:c r="GE150" s="1299"/>
      <x:c r="GF150" s="1299"/>
      <x:c r="GG150" s="1299"/>
      <x:c r="GH150" s="1299"/>
      <x:c r="GI150" s="1299"/>
      <x:c r="GJ150" s="1299"/>
      <x:c r="GK150" s="1299"/>
      <x:c r="GL150" s="1299"/>
      <x:c r="GM150" s="1299"/>
      <x:c r="GN150" s="1299"/>
      <x:c r="GO150" s="1299"/>
      <x:c r="GP150" s="1299"/>
      <x:c r="GQ150" s="1299"/>
      <x:c r="GR150" s="1299"/>
      <x:c r="GS150" s="1299"/>
      <x:c r="GT150" s="1299"/>
      <x:c r="GU150" s="1299"/>
      <x:c r="GV150" s="1299"/>
      <x:c r="GW150" s="1299"/>
      <x:c r="GX150" s="1299"/>
      <x:c r="GY150" s="1299"/>
      <x:c r="GZ150" s="1299"/>
      <x:c r="HA150" s="1299"/>
      <x:c r="HB150" s="1299"/>
      <x:c r="HC150" s="1299"/>
      <x:c r="HD150" s="1299"/>
      <x:c r="HE150" s="1299"/>
      <x:c r="HF150" s="1299"/>
      <x:c r="HG150" s="1299"/>
      <x:c r="HH150" s="1299"/>
      <x:c r="HI150" s="1299"/>
      <x:c r="HJ150" s="1299"/>
      <x:c r="HK150" s="1299"/>
      <x:c r="HL150" s="1299"/>
      <x:c r="HM150" s="1299"/>
      <x:c r="HN150" s="1299"/>
      <x:c r="HO150" s="1299"/>
      <x:c r="HP150" s="1299"/>
      <x:c r="HQ150" s="1299"/>
      <x:c r="HR150" s="1299"/>
      <x:c r="HS150" s="1299"/>
      <x:c r="HT150" s="1299"/>
      <x:c r="HU150" s="1299"/>
      <x:c r="HV150" s="1299"/>
      <x:c r="HW150" s="1299"/>
      <x:c r="HX150" s="1299"/>
      <x:c r="HY150" s="1299"/>
      <x:c r="HZ150" s="1299"/>
      <x:c r="IA150" s="1299"/>
      <x:c r="IB150" s="1299"/>
      <x:c r="IC150" s="1299"/>
      <x:c r="ID150" s="1299"/>
      <x:c r="IE150" s="1299"/>
      <x:c r="IF150" s="1299"/>
      <x:c r="IG150" s="1299"/>
      <x:c r="IH150" s="1299"/>
      <x:c r="II150" s="1299"/>
      <x:c r="IJ150" s="1299"/>
      <x:c r="IK150" s="1299"/>
      <x:c r="IL150" s="1299"/>
      <x:c r="IM150" s="1299"/>
      <x:c r="IN150" s="1299"/>
      <x:c r="IO150" s="1299"/>
      <x:c r="IP150" s="1299"/>
      <x:c r="IQ150" s="1299"/>
      <x:c r="IR150" s="1299"/>
      <x:c r="IS150" s="1299"/>
      <x:c r="IT150" s="1299"/>
      <x:c r="IU150" s="1299"/>
      <x:c r="IV150" s="1299"/>
    </x:row>
    <x:row r="151">
      <x:c r="A151" s="1304"/>
      <x:c r="B151" s="1304"/>
      <x:c r="C151" s="1304"/>
      <x:c r="D151" s="1304"/>
      <x:c r="E151" s="1304"/>
      <x:c r="F151" s="1304"/>
      <x:c r="G151" s="1304"/>
      <x:c r="H151" s="1304"/>
      <x:c r="I151" s="1304"/>
      <x:c r="J151" s="1299"/>
      <x:c r="K151" s="1299"/>
      <x:c r="L151" s="1299"/>
      <x:c r="M151" s="1299"/>
      <x:c r="N151" s="1299"/>
      <x:c r="O151" s="1299"/>
      <x:c r="P151" s="1299"/>
      <x:c r="Q151" s="1299"/>
      <x:c r="R151" s="1299"/>
      <x:c r="S151" s="1299"/>
      <x:c r="T151" s="1299"/>
      <x:c r="U151" s="1299"/>
      <x:c r="V151" s="1299"/>
      <x:c r="W151" s="1299"/>
      <x:c r="X151" s="1299"/>
      <x:c r="Y151" s="1299"/>
      <x:c r="Z151" s="1299"/>
      <x:c r="AA151" s="1299"/>
      <x:c r="AB151" s="1299"/>
      <x:c r="AC151" s="1299"/>
      <x:c r="AD151" s="1299"/>
      <x:c r="AE151" s="1299"/>
      <x:c r="AF151" s="1299"/>
      <x:c r="AG151" s="1299"/>
      <x:c r="AH151" s="1299"/>
      <x:c r="AI151" s="1299"/>
      <x:c r="AJ151" s="1299"/>
      <x:c r="AK151" s="1299"/>
      <x:c r="AL151" s="1299"/>
      <x:c r="AM151" s="1299"/>
      <x:c r="AN151" s="1299"/>
      <x:c r="AO151" s="1299"/>
      <x:c r="AP151" s="1299"/>
      <x:c r="AQ151" s="1299"/>
      <x:c r="AR151" s="1299"/>
      <x:c r="AS151" s="1299"/>
      <x:c r="AT151" s="1299"/>
      <x:c r="AU151" s="1299"/>
      <x:c r="AV151" s="1299"/>
      <x:c r="AW151" s="1299"/>
      <x:c r="AX151" s="1299"/>
      <x:c r="AY151" s="1299"/>
      <x:c r="AZ151" s="1299"/>
      <x:c r="BA151" s="1299"/>
      <x:c r="BB151" s="1299"/>
      <x:c r="BC151" s="1299"/>
      <x:c r="BD151" s="1299"/>
      <x:c r="BE151" s="1299"/>
      <x:c r="BF151" s="1299"/>
      <x:c r="BG151" s="1299"/>
      <x:c r="BH151" s="1299"/>
      <x:c r="BI151" s="1299"/>
      <x:c r="BJ151" s="1299"/>
      <x:c r="BK151" s="1299"/>
      <x:c r="BL151" s="1299"/>
      <x:c r="BM151" s="1299"/>
      <x:c r="BN151" s="1299"/>
      <x:c r="BO151" s="1299"/>
      <x:c r="BP151" s="1299"/>
      <x:c r="BQ151" s="1299"/>
      <x:c r="BR151" s="1299"/>
      <x:c r="BS151" s="1299"/>
      <x:c r="BT151" s="1299"/>
      <x:c r="BU151" s="1299"/>
      <x:c r="BV151" s="1299"/>
      <x:c r="BW151" s="1299"/>
      <x:c r="BX151" s="1299"/>
      <x:c r="BY151" s="1299"/>
      <x:c r="BZ151" s="1299"/>
      <x:c r="CA151" s="1299"/>
      <x:c r="CB151" s="1299"/>
      <x:c r="CC151" s="1299"/>
      <x:c r="CD151" s="1299"/>
      <x:c r="CE151" s="1299"/>
      <x:c r="CF151" s="1299"/>
      <x:c r="CG151" s="1299"/>
      <x:c r="CH151" s="1299"/>
      <x:c r="CI151" s="1299"/>
      <x:c r="CJ151" s="1299"/>
      <x:c r="CK151" s="1299"/>
      <x:c r="CL151" s="1299"/>
      <x:c r="CM151" s="1299"/>
      <x:c r="CN151" s="1299"/>
      <x:c r="CO151" s="1299"/>
      <x:c r="CP151" s="1299"/>
      <x:c r="CQ151" s="1299"/>
      <x:c r="CR151" s="1299"/>
      <x:c r="CS151" s="1299"/>
      <x:c r="CT151" s="1299"/>
      <x:c r="CU151" s="1299"/>
      <x:c r="CV151" s="1299"/>
      <x:c r="CW151" s="1299"/>
      <x:c r="CX151" s="1299"/>
      <x:c r="CY151" s="1299"/>
      <x:c r="CZ151" s="1299"/>
      <x:c r="DA151" s="1299"/>
      <x:c r="DB151" s="1299"/>
      <x:c r="DC151" s="1299"/>
      <x:c r="DD151" s="1299"/>
      <x:c r="DE151" s="1299"/>
      <x:c r="DF151" s="1299"/>
      <x:c r="DG151" s="1299"/>
      <x:c r="DH151" s="1299"/>
      <x:c r="DI151" s="1299"/>
      <x:c r="DJ151" s="1299"/>
      <x:c r="DK151" s="1299"/>
      <x:c r="DL151" s="1299"/>
      <x:c r="DM151" s="1299"/>
      <x:c r="DN151" s="1299"/>
      <x:c r="DO151" s="1299"/>
      <x:c r="DP151" s="1299"/>
      <x:c r="DQ151" s="1299"/>
      <x:c r="DR151" s="1299"/>
      <x:c r="DS151" s="1299"/>
      <x:c r="DT151" s="1299"/>
      <x:c r="DU151" s="1299"/>
      <x:c r="DV151" s="1299"/>
      <x:c r="DW151" s="1299"/>
      <x:c r="DX151" s="1299"/>
      <x:c r="DY151" s="1299"/>
      <x:c r="DZ151" s="1299"/>
      <x:c r="EA151" s="1299"/>
      <x:c r="EB151" s="1299"/>
      <x:c r="EC151" s="1299"/>
      <x:c r="ED151" s="1299"/>
      <x:c r="EE151" s="1299"/>
      <x:c r="EF151" s="1299"/>
      <x:c r="EG151" s="1299"/>
      <x:c r="EH151" s="1299"/>
      <x:c r="EI151" s="1299"/>
      <x:c r="EJ151" s="1299"/>
      <x:c r="EK151" s="1299"/>
      <x:c r="EL151" s="1299"/>
      <x:c r="EM151" s="1299"/>
      <x:c r="EN151" s="1299"/>
      <x:c r="EO151" s="1299"/>
      <x:c r="EP151" s="1299"/>
      <x:c r="EQ151" s="1299"/>
      <x:c r="ER151" s="1299"/>
      <x:c r="ES151" s="1299"/>
      <x:c r="ET151" s="1299"/>
      <x:c r="EU151" s="1299"/>
      <x:c r="EV151" s="1299"/>
      <x:c r="EW151" s="1299"/>
      <x:c r="EX151" s="1299"/>
      <x:c r="EY151" s="1299"/>
      <x:c r="EZ151" s="1299"/>
      <x:c r="FA151" s="1299"/>
      <x:c r="FB151" s="1299"/>
      <x:c r="FC151" s="1299"/>
      <x:c r="FD151" s="1299"/>
      <x:c r="FE151" s="1299"/>
      <x:c r="FF151" s="1299"/>
      <x:c r="FG151" s="1299"/>
      <x:c r="FH151" s="1299"/>
      <x:c r="FI151" s="1299"/>
      <x:c r="FJ151" s="1299"/>
      <x:c r="FK151" s="1299"/>
      <x:c r="FL151" s="1299"/>
      <x:c r="FM151" s="1299"/>
      <x:c r="FN151" s="1299"/>
      <x:c r="FO151" s="1299"/>
      <x:c r="FP151" s="1299"/>
      <x:c r="FQ151" s="1299"/>
      <x:c r="FR151" s="1299"/>
      <x:c r="FS151" s="1299"/>
      <x:c r="FT151" s="1299"/>
      <x:c r="FU151" s="1299"/>
      <x:c r="FV151" s="1299"/>
      <x:c r="FW151" s="1299"/>
      <x:c r="FX151" s="1299"/>
      <x:c r="FY151" s="1299"/>
      <x:c r="FZ151" s="1299"/>
      <x:c r="GA151" s="1299"/>
      <x:c r="GB151" s="1299"/>
      <x:c r="GC151" s="1299"/>
      <x:c r="GD151" s="1299"/>
      <x:c r="GE151" s="1299"/>
      <x:c r="GF151" s="1299"/>
      <x:c r="GG151" s="1299"/>
      <x:c r="GH151" s="1299"/>
      <x:c r="GI151" s="1299"/>
      <x:c r="GJ151" s="1299"/>
      <x:c r="GK151" s="1299"/>
      <x:c r="GL151" s="1299"/>
      <x:c r="GM151" s="1299"/>
      <x:c r="GN151" s="1299"/>
      <x:c r="GO151" s="1299"/>
      <x:c r="GP151" s="1299"/>
      <x:c r="GQ151" s="1299"/>
      <x:c r="GR151" s="1299"/>
      <x:c r="GS151" s="1299"/>
      <x:c r="GT151" s="1299"/>
      <x:c r="GU151" s="1299"/>
      <x:c r="GV151" s="1299"/>
      <x:c r="GW151" s="1299"/>
      <x:c r="GX151" s="1299"/>
      <x:c r="GY151" s="1299"/>
      <x:c r="GZ151" s="1299"/>
      <x:c r="HA151" s="1299"/>
      <x:c r="HB151" s="1299"/>
      <x:c r="HC151" s="1299"/>
      <x:c r="HD151" s="1299"/>
      <x:c r="HE151" s="1299"/>
      <x:c r="HF151" s="1299"/>
      <x:c r="HG151" s="1299"/>
      <x:c r="HH151" s="1299"/>
      <x:c r="HI151" s="1299"/>
      <x:c r="HJ151" s="1299"/>
      <x:c r="HK151" s="1299"/>
      <x:c r="HL151" s="1299"/>
      <x:c r="HM151" s="1299"/>
      <x:c r="HN151" s="1299"/>
      <x:c r="HO151" s="1299"/>
      <x:c r="HP151" s="1299"/>
      <x:c r="HQ151" s="1299"/>
      <x:c r="HR151" s="1299"/>
      <x:c r="HS151" s="1299"/>
      <x:c r="HT151" s="1299"/>
      <x:c r="HU151" s="1299"/>
      <x:c r="HV151" s="1299"/>
      <x:c r="HW151" s="1299"/>
      <x:c r="HX151" s="1299"/>
      <x:c r="HY151" s="1299"/>
      <x:c r="HZ151" s="1299"/>
      <x:c r="IA151" s="1299"/>
      <x:c r="IB151" s="1299"/>
      <x:c r="IC151" s="1299"/>
      <x:c r="ID151" s="1299"/>
      <x:c r="IE151" s="1299"/>
      <x:c r="IF151" s="1299"/>
      <x:c r="IG151" s="1299"/>
      <x:c r="IH151" s="1299"/>
      <x:c r="II151" s="1299"/>
      <x:c r="IJ151" s="1299"/>
      <x:c r="IK151" s="1299"/>
      <x:c r="IL151" s="1299"/>
      <x:c r="IM151" s="1299"/>
      <x:c r="IN151" s="1299"/>
      <x:c r="IO151" s="1299"/>
      <x:c r="IP151" s="1299"/>
      <x:c r="IQ151" s="1299"/>
      <x:c r="IR151" s="1299"/>
      <x:c r="IS151" s="1299"/>
      <x:c r="IT151" s="1299"/>
      <x:c r="IU151" s="1299"/>
      <x:c r="IV151" s="1299"/>
    </x:row>
    <x:row r="152">
      <x:c r="A152" s="1304"/>
      <x:c r="B152" s="1304"/>
      <x:c r="C152" s="1304"/>
      <x:c r="D152" s="1304"/>
      <x:c r="E152" s="1304"/>
      <x:c r="F152" s="1304"/>
      <x:c r="G152" s="1304"/>
      <x:c r="H152" s="1304"/>
      <x:c r="I152" s="1304"/>
      <x:c r="J152" s="1299"/>
      <x:c r="K152" s="1299"/>
      <x:c r="L152" s="1299"/>
      <x:c r="M152" s="1299"/>
      <x:c r="N152" s="1299"/>
      <x:c r="O152" s="1299"/>
      <x:c r="P152" s="1299"/>
      <x:c r="Q152" s="1299"/>
      <x:c r="R152" s="1299"/>
      <x:c r="S152" s="1299"/>
      <x:c r="T152" s="1299"/>
      <x:c r="U152" s="1299"/>
      <x:c r="V152" s="1299"/>
      <x:c r="W152" s="1299"/>
      <x:c r="X152" s="1299"/>
      <x:c r="Y152" s="1299"/>
      <x:c r="Z152" s="1299"/>
      <x:c r="AA152" s="1299"/>
      <x:c r="AB152" s="1299"/>
      <x:c r="AC152" s="1299"/>
      <x:c r="AD152" s="1299"/>
      <x:c r="AE152" s="1299"/>
      <x:c r="AF152" s="1299"/>
      <x:c r="AG152" s="1299"/>
      <x:c r="AH152" s="1299"/>
      <x:c r="AI152" s="1299"/>
      <x:c r="AJ152" s="1299"/>
      <x:c r="AK152" s="1299"/>
      <x:c r="AL152" s="1299"/>
      <x:c r="AM152" s="1299"/>
      <x:c r="AN152" s="1299"/>
      <x:c r="AO152" s="1299"/>
      <x:c r="AP152" s="1299"/>
      <x:c r="AQ152" s="1299"/>
      <x:c r="AR152" s="1299"/>
      <x:c r="AS152" s="1299"/>
      <x:c r="AT152" s="1299"/>
      <x:c r="AU152" s="1299"/>
      <x:c r="AV152" s="1299"/>
      <x:c r="AW152" s="1299"/>
      <x:c r="AX152" s="1299"/>
      <x:c r="AY152" s="1299"/>
      <x:c r="AZ152" s="1299"/>
      <x:c r="BA152" s="1299"/>
      <x:c r="BB152" s="1299"/>
      <x:c r="BC152" s="1299"/>
      <x:c r="BD152" s="1299"/>
      <x:c r="BE152" s="1299"/>
      <x:c r="BF152" s="1299"/>
      <x:c r="BG152" s="1299"/>
      <x:c r="BH152" s="1299"/>
      <x:c r="BI152" s="1299"/>
      <x:c r="BJ152" s="1299"/>
      <x:c r="BK152" s="1299"/>
      <x:c r="BL152" s="1299"/>
      <x:c r="BM152" s="1299"/>
      <x:c r="BN152" s="1299"/>
      <x:c r="BO152" s="1299"/>
      <x:c r="BP152" s="1299"/>
      <x:c r="BQ152" s="1299"/>
      <x:c r="BR152" s="1299"/>
      <x:c r="BS152" s="1299"/>
      <x:c r="BT152" s="1299"/>
      <x:c r="BU152" s="1299"/>
      <x:c r="BV152" s="1299"/>
      <x:c r="BW152" s="1299"/>
      <x:c r="BX152" s="1299"/>
      <x:c r="BY152" s="1299"/>
      <x:c r="BZ152" s="1299"/>
      <x:c r="CA152" s="1299"/>
      <x:c r="CB152" s="1299"/>
      <x:c r="CC152" s="1299"/>
      <x:c r="CD152" s="1299"/>
      <x:c r="CE152" s="1299"/>
      <x:c r="CF152" s="1299"/>
      <x:c r="CG152" s="1299"/>
      <x:c r="CH152" s="1299"/>
      <x:c r="CI152" s="1299"/>
      <x:c r="CJ152" s="1299"/>
      <x:c r="CK152" s="1299"/>
      <x:c r="CL152" s="1299"/>
      <x:c r="CM152" s="1299"/>
      <x:c r="CN152" s="1299"/>
      <x:c r="CO152" s="1299"/>
      <x:c r="CP152" s="1299"/>
      <x:c r="CQ152" s="1299"/>
      <x:c r="CR152" s="1299"/>
      <x:c r="CS152" s="1299"/>
      <x:c r="CT152" s="1299"/>
      <x:c r="CU152" s="1299"/>
      <x:c r="CV152" s="1299"/>
      <x:c r="CW152" s="1299"/>
      <x:c r="CX152" s="1299"/>
      <x:c r="CY152" s="1299"/>
      <x:c r="CZ152" s="1299"/>
      <x:c r="DA152" s="1299"/>
      <x:c r="DB152" s="1299"/>
      <x:c r="DC152" s="1299"/>
      <x:c r="DD152" s="1299"/>
      <x:c r="DE152" s="1299"/>
      <x:c r="DF152" s="1299"/>
      <x:c r="DG152" s="1299"/>
      <x:c r="DH152" s="1299"/>
      <x:c r="DI152" s="1299"/>
      <x:c r="DJ152" s="1299"/>
      <x:c r="DK152" s="1299"/>
      <x:c r="DL152" s="1299"/>
      <x:c r="DM152" s="1299"/>
      <x:c r="DN152" s="1299"/>
      <x:c r="DO152" s="1299"/>
      <x:c r="DP152" s="1299"/>
      <x:c r="DQ152" s="1299"/>
      <x:c r="DR152" s="1299"/>
      <x:c r="DS152" s="1299"/>
      <x:c r="DT152" s="1299"/>
      <x:c r="DU152" s="1299"/>
      <x:c r="DV152" s="1299"/>
      <x:c r="DW152" s="1299"/>
      <x:c r="DX152" s="1299"/>
      <x:c r="DY152" s="1299"/>
      <x:c r="DZ152" s="1299"/>
      <x:c r="EA152" s="1299"/>
      <x:c r="EB152" s="1299"/>
      <x:c r="EC152" s="1299"/>
      <x:c r="ED152" s="1299"/>
      <x:c r="EE152" s="1299"/>
      <x:c r="EF152" s="1299"/>
      <x:c r="EG152" s="1299"/>
      <x:c r="EH152" s="1299"/>
      <x:c r="EI152" s="1299"/>
      <x:c r="EJ152" s="1299"/>
      <x:c r="EK152" s="1299"/>
      <x:c r="EL152" s="1299"/>
      <x:c r="EM152" s="1299"/>
      <x:c r="EN152" s="1299"/>
      <x:c r="EO152" s="1299"/>
      <x:c r="EP152" s="1299"/>
      <x:c r="EQ152" s="1299"/>
      <x:c r="ER152" s="1299"/>
      <x:c r="ES152" s="1299"/>
      <x:c r="ET152" s="1299"/>
      <x:c r="EU152" s="1299"/>
      <x:c r="EV152" s="1299"/>
      <x:c r="EW152" s="1299"/>
      <x:c r="EX152" s="1299"/>
      <x:c r="EY152" s="1299"/>
      <x:c r="EZ152" s="1299"/>
      <x:c r="FA152" s="1299"/>
      <x:c r="FB152" s="1299"/>
      <x:c r="FC152" s="1299"/>
      <x:c r="FD152" s="1299"/>
      <x:c r="FE152" s="1299"/>
      <x:c r="FF152" s="1299"/>
      <x:c r="FG152" s="1299"/>
      <x:c r="FH152" s="1299"/>
      <x:c r="FI152" s="1299"/>
      <x:c r="FJ152" s="1299"/>
      <x:c r="FK152" s="1299"/>
      <x:c r="FL152" s="1299"/>
      <x:c r="FM152" s="1299"/>
      <x:c r="FN152" s="1299"/>
      <x:c r="FO152" s="1299"/>
      <x:c r="FP152" s="1299"/>
      <x:c r="FQ152" s="1299"/>
      <x:c r="FR152" s="1299"/>
      <x:c r="FS152" s="1299"/>
      <x:c r="FT152" s="1299"/>
      <x:c r="FU152" s="1299"/>
      <x:c r="FV152" s="1299"/>
      <x:c r="FW152" s="1299"/>
      <x:c r="FX152" s="1299"/>
      <x:c r="FY152" s="1299"/>
      <x:c r="FZ152" s="1299"/>
      <x:c r="GA152" s="1299"/>
      <x:c r="GB152" s="1299"/>
      <x:c r="GC152" s="1299"/>
      <x:c r="GD152" s="1299"/>
      <x:c r="GE152" s="1299"/>
      <x:c r="GF152" s="1299"/>
      <x:c r="GG152" s="1299"/>
      <x:c r="GH152" s="1299"/>
      <x:c r="GI152" s="1299"/>
      <x:c r="GJ152" s="1299"/>
      <x:c r="GK152" s="1299"/>
      <x:c r="GL152" s="1299"/>
      <x:c r="GM152" s="1299"/>
      <x:c r="GN152" s="1299"/>
      <x:c r="GO152" s="1299"/>
      <x:c r="GP152" s="1299"/>
      <x:c r="GQ152" s="1299"/>
      <x:c r="GR152" s="1299"/>
      <x:c r="GS152" s="1299"/>
      <x:c r="GT152" s="1299"/>
      <x:c r="GU152" s="1299"/>
      <x:c r="GV152" s="1299"/>
      <x:c r="GW152" s="1299"/>
      <x:c r="GX152" s="1299"/>
      <x:c r="GY152" s="1299"/>
      <x:c r="GZ152" s="1299"/>
      <x:c r="HA152" s="1299"/>
      <x:c r="HB152" s="1299"/>
      <x:c r="HC152" s="1299"/>
      <x:c r="HD152" s="1299"/>
      <x:c r="HE152" s="1299"/>
      <x:c r="HF152" s="1299"/>
      <x:c r="HG152" s="1299"/>
      <x:c r="HH152" s="1299"/>
      <x:c r="HI152" s="1299"/>
      <x:c r="HJ152" s="1299"/>
      <x:c r="HK152" s="1299"/>
      <x:c r="HL152" s="1299"/>
      <x:c r="HM152" s="1299"/>
      <x:c r="HN152" s="1299"/>
      <x:c r="HO152" s="1299"/>
      <x:c r="HP152" s="1299"/>
      <x:c r="HQ152" s="1299"/>
      <x:c r="HR152" s="1299"/>
      <x:c r="HS152" s="1299"/>
      <x:c r="HT152" s="1299"/>
      <x:c r="HU152" s="1299"/>
      <x:c r="HV152" s="1299"/>
      <x:c r="HW152" s="1299"/>
      <x:c r="HX152" s="1299"/>
      <x:c r="HY152" s="1299"/>
      <x:c r="HZ152" s="1299"/>
      <x:c r="IA152" s="1299"/>
      <x:c r="IB152" s="1299"/>
      <x:c r="IC152" s="1299"/>
      <x:c r="ID152" s="1299"/>
      <x:c r="IE152" s="1299"/>
      <x:c r="IF152" s="1299"/>
      <x:c r="IG152" s="1299"/>
      <x:c r="IH152" s="1299"/>
      <x:c r="II152" s="1299"/>
      <x:c r="IJ152" s="1299"/>
      <x:c r="IK152" s="1299"/>
      <x:c r="IL152" s="1299"/>
      <x:c r="IM152" s="1299"/>
      <x:c r="IN152" s="1299"/>
      <x:c r="IO152" s="1299"/>
      <x:c r="IP152" s="1299"/>
      <x:c r="IQ152" s="1299"/>
      <x:c r="IR152" s="1299"/>
      <x:c r="IS152" s="1299"/>
      <x:c r="IT152" s="1299"/>
      <x:c r="IU152" s="1299"/>
      <x:c r="IV152" s="1299"/>
    </x:row>
    <x:row r="153">
      <x:c r="A153" s="1304"/>
      <x:c r="B153" s="1304"/>
      <x:c r="C153" s="1304"/>
      <x:c r="D153" s="1304"/>
      <x:c r="E153" s="1304"/>
      <x:c r="F153" s="1304"/>
      <x:c r="G153" s="1304"/>
      <x:c r="H153" s="1304"/>
      <x:c r="I153" s="1304"/>
      <x:c r="J153" s="1299"/>
      <x:c r="K153" s="1299"/>
      <x:c r="L153" s="1299"/>
      <x:c r="M153" s="1299"/>
      <x:c r="N153" s="1299"/>
      <x:c r="O153" s="1299"/>
      <x:c r="P153" s="1299"/>
      <x:c r="Q153" s="1299"/>
      <x:c r="R153" s="1299"/>
      <x:c r="S153" s="1299"/>
      <x:c r="T153" s="1299"/>
      <x:c r="U153" s="1299"/>
      <x:c r="V153" s="1299"/>
      <x:c r="W153" s="1299"/>
      <x:c r="X153" s="1299"/>
      <x:c r="Y153" s="1299"/>
      <x:c r="Z153" s="1299"/>
      <x:c r="AA153" s="1299"/>
      <x:c r="AB153" s="1299"/>
      <x:c r="AC153" s="1299"/>
      <x:c r="AD153" s="1299"/>
      <x:c r="AE153" s="1299"/>
      <x:c r="AF153" s="1299"/>
      <x:c r="AG153" s="1299"/>
      <x:c r="AH153" s="1299"/>
      <x:c r="AI153" s="1299"/>
      <x:c r="AJ153" s="1299"/>
      <x:c r="AK153" s="1299"/>
      <x:c r="AL153" s="1299"/>
      <x:c r="AM153" s="1299"/>
      <x:c r="AN153" s="1299"/>
      <x:c r="AO153" s="1299"/>
      <x:c r="AP153" s="1299"/>
      <x:c r="AQ153" s="1299"/>
      <x:c r="AR153" s="1299"/>
      <x:c r="AS153" s="1299"/>
      <x:c r="AT153" s="1299"/>
      <x:c r="AU153" s="1299"/>
      <x:c r="AV153" s="1299"/>
      <x:c r="AW153" s="1299"/>
      <x:c r="AX153" s="1299"/>
      <x:c r="AY153" s="1299"/>
      <x:c r="AZ153" s="1299"/>
      <x:c r="BA153" s="1299"/>
      <x:c r="BB153" s="1299"/>
      <x:c r="BC153" s="1299"/>
      <x:c r="BD153" s="1299"/>
      <x:c r="BE153" s="1299"/>
      <x:c r="BF153" s="1299"/>
      <x:c r="BG153" s="1299"/>
      <x:c r="BH153" s="1299"/>
      <x:c r="BI153" s="1299"/>
      <x:c r="BJ153" s="1299"/>
      <x:c r="BK153" s="1299"/>
      <x:c r="BL153" s="1299"/>
      <x:c r="BM153" s="1299"/>
      <x:c r="BN153" s="1299"/>
      <x:c r="BO153" s="1299"/>
      <x:c r="BP153" s="1299"/>
      <x:c r="BQ153" s="1299"/>
      <x:c r="BR153" s="1299"/>
      <x:c r="BS153" s="1299"/>
      <x:c r="BT153" s="1299"/>
      <x:c r="BU153" s="1299"/>
      <x:c r="BV153" s="1299"/>
      <x:c r="BW153" s="1299"/>
      <x:c r="BX153" s="1299"/>
      <x:c r="BY153" s="1299"/>
      <x:c r="BZ153" s="1299"/>
      <x:c r="CA153" s="1299"/>
      <x:c r="CB153" s="1299"/>
      <x:c r="CC153" s="1299"/>
      <x:c r="CD153" s="1299"/>
      <x:c r="CE153" s="1299"/>
      <x:c r="CF153" s="1299"/>
      <x:c r="CG153" s="1299"/>
      <x:c r="CH153" s="1299"/>
      <x:c r="CI153" s="1299"/>
      <x:c r="CJ153" s="1299"/>
      <x:c r="CK153" s="1299"/>
      <x:c r="CL153" s="1299"/>
      <x:c r="CM153" s="1299"/>
      <x:c r="CN153" s="1299"/>
      <x:c r="CO153" s="1299"/>
      <x:c r="CP153" s="1299"/>
      <x:c r="CQ153" s="1299"/>
      <x:c r="CR153" s="1299"/>
      <x:c r="CS153" s="1299"/>
      <x:c r="CT153" s="1299"/>
      <x:c r="CU153" s="1299"/>
      <x:c r="CV153" s="1299"/>
      <x:c r="CW153" s="1299"/>
      <x:c r="CX153" s="1299"/>
      <x:c r="CY153" s="1299"/>
      <x:c r="CZ153" s="1299"/>
      <x:c r="DA153" s="1299"/>
      <x:c r="DB153" s="1299"/>
      <x:c r="DC153" s="1299"/>
      <x:c r="DD153" s="1299"/>
      <x:c r="DE153" s="1299"/>
      <x:c r="DF153" s="1299"/>
      <x:c r="DG153" s="1299"/>
      <x:c r="DH153" s="1299"/>
      <x:c r="DI153" s="1299"/>
      <x:c r="DJ153" s="1299"/>
      <x:c r="DK153" s="1299"/>
      <x:c r="DL153" s="1299"/>
      <x:c r="DM153" s="1299"/>
      <x:c r="DN153" s="1299"/>
      <x:c r="DO153" s="1299"/>
      <x:c r="DP153" s="1299"/>
      <x:c r="DQ153" s="1299"/>
      <x:c r="DR153" s="1299"/>
      <x:c r="DS153" s="1299"/>
      <x:c r="DT153" s="1299"/>
      <x:c r="DU153" s="1299"/>
      <x:c r="DV153" s="1299"/>
      <x:c r="DW153" s="1299"/>
      <x:c r="DX153" s="1299"/>
      <x:c r="DY153" s="1299"/>
      <x:c r="DZ153" s="1299"/>
      <x:c r="EA153" s="1299"/>
      <x:c r="EB153" s="1299"/>
      <x:c r="EC153" s="1299"/>
      <x:c r="ED153" s="1299"/>
      <x:c r="EE153" s="1299"/>
      <x:c r="EF153" s="1299"/>
      <x:c r="EG153" s="1299"/>
      <x:c r="EH153" s="1299"/>
      <x:c r="EI153" s="1299"/>
      <x:c r="EJ153" s="1299"/>
      <x:c r="EK153" s="1299"/>
      <x:c r="EL153" s="1299"/>
      <x:c r="EM153" s="1299"/>
      <x:c r="EN153" s="1299"/>
      <x:c r="EO153" s="1299"/>
      <x:c r="EP153" s="1299"/>
      <x:c r="EQ153" s="1299"/>
      <x:c r="ER153" s="1299"/>
      <x:c r="ES153" s="1299"/>
      <x:c r="ET153" s="1299"/>
      <x:c r="EU153" s="1299"/>
      <x:c r="EV153" s="1299"/>
      <x:c r="EW153" s="1299"/>
      <x:c r="EX153" s="1299"/>
      <x:c r="EY153" s="1299"/>
      <x:c r="EZ153" s="1299"/>
      <x:c r="FA153" s="1299"/>
      <x:c r="FB153" s="1299"/>
      <x:c r="FC153" s="1299"/>
      <x:c r="FD153" s="1299"/>
      <x:c r="FE153" s="1299"/>
      <x:c r="FF153" s="1299"/>
      <x:c r="FG153" s="1299"/>
      <x:c r="FH153" s="1299"/>
      <x:c r="FI153" s="1299"/>
      <x:c r="FJ153" s="1299"/>
      <x:c r="FK153" s="1299"/>
      <x:c r="FL153" s="1299"/>
      <x:c r="FM153" s="1299"/>
      <x:c r="FN153" s="1299"/>
      <x:c r="FO153" s="1299"/>
      <x:c r="FP153" s="1299"/>
      <x:c r="FQ153" s="1299"/>
      <x:c r="FR153" s="1299"/>
      <x:c r="FS153" s="1299"/>
      <x:c r="FT153" s="1299"/>
      <x:c r="FU153" s="1299"/>
      <x:c r="FV153" s="1299"/>
      <x:c r="FW153" s="1299"/>
      <x:c r="FX153" s="1299"/>
      <x:c r="FY153" s="1299"/>
      <x:c r="FZ153" s="1299"/>
      <x:c r="GA153" s="1299"/>
      <x:c r="GB153" s="1299"/>
      <x:c r="GC153" s="1299"/>
      <x:c r="GD153" s="1299"/>
      <x:c r="GE153" s="1299"/>
      <x:c r="GF153" s="1299"/>
      <x:c r="GG153" s="1299"/>
      <x:c r="GH153" s="1299"/>
      <x:c r="GI153" s="1299"/>
      <x:c r="GJ153" s="1299"/>
      <x:c r="GK153" s="1299"/>
      <x:c r="GL153" s="1299"/>
      <x:c r="GM153" s="1299"/>
      <x:c r="GN153" s="1299"/>
      <x:c r="GO153" s="1299"/>
      <x:c r="GP153" s="1299"/>
      <x:c r="GQ153" s="1299"/>
      <x:c r="GR153" s="1299"/>
      <x:c r="GS153" s="1299"/>
      <x:c r="GT153" s="1299"/>
      <x:c r="GU153" s="1299"/>
      <x:c r="GV153" s="1299"/>
      <x:c r="GW153" s="1299"/>
      <x:c r="GX153" s="1299"/>
      <x:c r="GY153" s="1299"/>
      <x:c r="GZ153" s="1299"/>
      <x:c r="HA153" s="1299"/>
      <x:c r="HB153" s="1299"/>
      <x:c r="HC153" s="1299"/>
      <x:c r="HD153" s="1299"/>
      <x:c r="HE153" s="1299"/>
      <x:c r="HF153" s="1299"/>
      <x:c r="HG153" s="1299"/>
      <x:c r="HH153" s="1299"/>
      <x:c r="HI153" s="1299"/>
      <x:c r="HJ153" s="1299"/>
      <x:c r="HK153" s="1299"/>
      <x:c r="HL153" s="1299"/>
      <x:c r="HM153" s="1299"/>
      <x:c r="HN153" s="1299"/>
      <x:c r="HO153" s="1299"/>
      <x:c r="HP153" s="1299"/>
      <x:c r="HQ153" s="1299"/>
      <x:c r="HR153" s="1299"/>
      <x:c r="HS153" s="1299"/>
      <x:c r="HT153" s="1299"/>
      <x:c r="HU153" s="1299"/>
      <x:c r="HV153" s="1299"/>
      <x:c r="HW153" s="1299"/>
      <x:c r="HX153" s="1299"/>
      <x:c r="HY153" s="1299"/>
      <x:c r="HZ153" s="1299"/>
      <x:c r="IA153" s="1299"/>
      <x:c r="IB153" s="1299"/>
      <x:c r="IC153" s="1299"/>
      <x:c r="ID153" s="1299"/>
      <x:c r="IE153" s="1299"/>
      <x:c r="IF153" s="1299"/>
      <x:c r="IG153" s="1299"/>
      <x:c r="IH153" s="1299"/>
      <x:c r="II153" s="1299"/>
      <x:c r="IJ153" s="1299"/>
      <x:c r="IK153" s="1299"/>
      <x:c r="IL153" s="1299"/>
      <x:c r="IM153" s="1299"/>
      <x:c r="IN153" s="1299"/>
      <x:c r="IO153" s="1299"/>
      <x:c r="IP153" s="1299"/>
      <x:c r="IQ153" s="1299"/>
      <x:c r="IR153" s="1299"/>
      <x:c r="IS153" s="1299"/>
      <x:c r="IT153" s="1299"/>
      <x:c r="IU153" s="1299"/>
      <x:c r="IV153" s="1299"/>
    </x:row>
  </x:sheetData>
  <x:mergeCells>
    <x:mergeCell ref="G5:I5"/>
    <x:mergeCell ref="A35:D35"/>
    <x:mergeCell ref="A41:I41"/>
    <x:mergeCell ref="A28:B28"/>
    <x:mergeCell ref="F28:G28"/>
    <x:mergeCell ref="A29:B29"/>
    <x:mergeCell ref="F29:G29"/>
    <x:mergeCell ref="F35:I35"/>
    <x:mergeCell ref="A36:D36"/>
    <x:mergeCell ref="F36:I36"/>
    <x:mergeCell ref="A37:D37"/>
    <x:mergeCell ref="F37:I37"/>
    <x:mergeCell ref="A27:B27"/>
    <x:mergeCell ref="F27:G27"/>
    <x:mergeCell ref="A26:B26"/>
    <x:mergeCell ref="F26:G26"/>
    <x:mergeCell ref="A68:A69"/>
    <x:mergeCell ref="A50:A51"/>
    <x:mergeCell ref="A53:A54"/>
    <x:mergeCell ref="A56:A57"/>
    <x:mergeCell ref="A59:A60"/>
    <x:mergeCell ref="A62:A63"/>
    <x:mergeCell ref="A65:A66"/>
    <x:mergeCell ref="CS61:CV61"/>
    <x:mergeCell ref="B48:I48"/>
    <x:mergeCell ref="EK47:FZ47"/>
    <x:mergeCell ref="B46:C46"/>
    <x:mergeCell ref="G46:H46"/>
    <x:mergeCell ref="DS48:DS49"/>
    <x:mergeCell ref="B47:C47"/>
    <x:mergeCell ref="DS47:EJ47"/>
    <x:mergeCell ref="F23:G23"/>
    <x:mergeCell ref="A25:B25"/>
    <x:mergeCell ref="F25:G25"/>
    <x:mergeCell ref="A24:B24"/>
    <x:mergeCell ref="F24:G24"/>
    <x:mergeCell ref="F21:G21"/>
    <x:mergeCell ref="A19:B19"/>
    <x:mergeCell ref="C19:C20"/>
    <x:mergeCell ref="F19:G20"/>
    <x:mergeCell ref="F22:G22"/>
    <x:mergeCell ref="A16:B16"/>
    <x:mergeCell ref="F16:G16"/>
    <x:mergeCell ref="A15:B15"/>
    <x:mergeCell ref="F15:G15"/>
    <x:mergeCell ref="A18:B18"/>
    <x:mergeCell ref="F18:G18"/>
    <x:mergeCell ref="A17:B17"/>
    <x:mergeCell ref="F17:G17"/>
    <x:mergeCell ref="F12:G12"/>
    <x:mergeCell ref="A11:B11"/>
    <x:mergeCell ref="F11:G11"/>
    <x:mergeCell ref="A14:B14"/>
    <x:mergeCell ref="F14:G14"/>
    <x:mergeCell ref="A13:B13"/>
    <x:mergeCell ref="F13:G13"/>
    <x:mergeCell ref="C7:E7"/>
    <x:mergeCell ref="L81:M81"/>
    <x:mergeCell ref="A2:I2"/>
    <x:mergeCell ref="A3:I3"/>
    <x:mergeCell ref="C4:D4"/>
    <x:mergeCell ref="G4:I4"/>
    <x:mergeCell ref="C5:D5"/>
    <x:mergeCell ref="C6:D6"/>
    <x:mergeCell ref="G6:I6"/>
    <x:mergeCell ref="A10:B10"/>
    <x:mergeCell ref="F10:G10"/>
    <x:mergeCell ref="G7:I7"/>
    <x:mergeCell ref="A9:B9"/>
    <x:mergeCell ref="C9:E9"/>
    <x:mergeCell ref="F9:I9"/>
    <x:mergeCell ref="A12:B12"/>
  </x:mergeCells>
  <x:conditionalFormatting sqref="E36:E36">
    <x:cfRule type="cellIs" dxfId="76" priority="9" stopIfTrue="1" operator="equal">
      <x:formula>0</x:formula>
    </x:cfRule>
  </x:conditionalFormatting>
  <x:dataValidations count="6">
    <x:dataValidation type="list" allowBlank="1" showInputMessage="1" showErrorMessage="1" sqref="IK23 B23">
      <x:formula1>$C$72:$C$77</x:formula1>
    </x:dataValidation>
    <x:dataValidation type="list" allowBlank="1" showInputMessage="1" showErrorMessage="1" sqref="IK21 B21">
      <x:formula1>$A$72:$A$73</x:formula1>
    </x:dataValidation>
    <x:dataValidation type="list" allowBlank="1" showInputMessage="1" showErrorMessage="1" sqref="IK20 B20">
      <x:formula1>$B$72:$B$77</x:formula1>
    </x:dataValidation>
    <x:dataValidation type="list" allowBlank="1" showInputMessage="1" showErrorMessage="1" sqref="A23">
      <x:formula1>$F$73:$F$74</x:formula1>
    </x:dataValidation>
    <x:dataValidation type="list" allowBlank="1" showInputMessage="1" showErrorMessage="1" sqref="B22">
      <x:formula1>$D$72:$D$73</x:formula1>
    </x:dataValidation>
    <x:dataValidation type="list" allowBlank="1" showInputMessage="1" showErrorMessage="1" sqref="A36:D36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d6a38ed1cd65433b"/>
  <x:legacyDrawing xmlns:r="http://schemas.openxmlformats.org/officeDocument/2006/relationships" r:id="R428266cca5ca4c24"/>
</x:worksheet>
</file>

<file path=xl/worksheets/sheet21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5"/>
  <x:cols>
    <x:col min="1" max="1" width="2" style="179" customWidth="1"/>
    <x:col min="2" max="2" width="13.140625" style="179" customWidth="1"/>
    <x:col min="3" max="3" width="1.7109375" style="179" customWidth="1"/>
    <x:col min="4" max="4" width="11" style="179" customWidth="1"/>
    <x:col min="5" max="5" width="12.5703125" style="179" customWidth="1"/>
    <x:col min="6" max="6" width="1.7109375" style="179" customWidth="1"/>
    <x:col min="7" max="7" width="12.5703125" style="179" customWidth="1"/>
    <x:col min="8" max="8" width="1.140625" style="179" customWidth="1"/>
    <x:col min="9" max="9" width="1.5703125" style="179" customWidth="1"/>
    <x:col min="10" max="10" width="1.7109375" style="179" customWidth="1"/>
    <x:col min="11" max="11" width="8.28515625" style="179" customWidth="1"/>
    <x:col min="12" max="12" width="1.7109375" style="179" customWidth="1"/>
    <x:col min="13" max="13" width="35.7109375" style="179" customWidth="1"/>
    <x:col min="14" max="14" width="11.42578125" style="193" customWidth="1"/>
    <x:col min="15" max="15" width="13.28515625" style="193" customWidth="1"/>
    <x:col min="16" max="16" width="11.42578125" style="193" customWidth="1"/>
    <x:col min="17" max="17" width="12.85546875" style="193" customWidth="1"/>
    <x:col min="18" max="23" width="11.42578125" style="193" customWidth="1"/>
    <x:col min="24" max="26" width="11.42578125" style="179" customWidth="1"/>
    <x:col min="27" max="16384" width="11.42578125" style="179" customWidth="0"/>
  </x:cols>
  <x:sheetData>
    <x:row r="1" ht="61.150001525878906" customHeight="1">
      <x:c r="A1" s="4047"/>
      <x:c r="B1" s="4250"/>
      <x:c r="C1" s="4047"/>
      <x:c r="D1" s="4047"/>
      <x:c r="E1" s="4251"/>
      <x:c r="F1" s="4251"/>
      <x:c r="G1" s="4251"/>
      <x:c r="H1" s="4251"/>
      <x:c r="I1" s="4251"/>
      <x:c r="J1" s="4251"/>
      <x:c r="K1" s="4252"/>
      <x:c r="L1" s="4253"/>
      <x:c r="M1" s="3466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</x:row>
    <x:row r="2" ht="20.100000381469727" customHeight="1">
      <x:c r="A2" s="4053"/>
      <x:c r="B2" s="4076" t="str">
        <x:v>VESSEL DISCHARGE REPORT</x:v>
      </x:c>
      <x:c r="C2" s="4076"/>
      <x:c r="D2" s="4076"/>
      <x:c r="E2" s="4076"/>
      <x:c r="F2" s="4076"/>
      <x:c r="G2" s="4076"/>
      <x:c r="H2" s="4076"/>
      <x:c r="I2" s="4076"/>
      <x:c r="J2" s="4076"/>
      <x:c r="K2" s="4076"/>
      <x:c r="L2" s="4076"/>
      <x:c r="M2" s="3467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ht="18" customHeight="1">
      <x:c r="A3" s="4029"/>
      <x:c r="B3" s="4111" t="str">
        <x:v>VESSEL      </x:v>
      </x:c>
      <x:c r="C3" s="4111" t="str">
        <x:v>:</x:v>
      </x:c>
      <x:c r="D3" s="4113" t="n">
        <x:v>0</x:v>
      </x:c>
      <x:c r="E3" s="4113"/>
      <x:c r="F3" s="4113"/>
      <x:c r="G3" s="4113"/>
      <x:c r="H3" s="4115"/>
      <x:c r="I3" s="4115" t="str">
        <x:v>VOYAGE    </x:v>
      </x:c>
      <x:c r="J3" s="4115"/>
      <x:c r="K3" s="4115"/>
      <x:c r="L3" s="4112" t="str">
        <x:v>:</x:v>
      </x:c>
      <x:c r="M3" s="158" t="n">
        <x:v>0</x:v>
      </x:c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</x:row>
    <x:row r="4" ht="18" customHeight="1">
      <x:c r="A4" s="4029"/>
      <x:c r="B4" s="4111" t="str">
        <x:v>TERMINAL</x:v>
      </x:c>
      <x:c r="C4" s="4111" t="str">
        <x:v>:</x:v>
      </x:c>
      <x:c r="D4" s="4113" t="n">
        <x:v>0</x:v>
      </x:c>
      <x:c r="E4" s="4113"/>
      <x:c r="F4" s="4113"/>
      <x:c r="G4" s="4113"/>
      <x:c r="H4" s="4115"/>
      <x:c r="I4" s="4115" t="str">
        <x:v>DATE         </x:v>
      </x:c>
      <x:c r="J4" s="4115"/>
      <x:c r="K4" s="4115"/>
      <x:c r="L4" s="4112" t="str">
        <x:v>:</x:v>
      </x:c>
      <x:c r="M4" s="2462" t="n">
        <x:v>0</x:v>
      </x:c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</x:row>
    <x:row r="5" ht="18" customHeight="1">
      <x:c r="A5" s="4029"/>
      <x:c r="B5" s="4111" t="str">
        <x:v>PORT         </x:v>
      </x:c>
      <x:c r="C5" s="4111" t="str">
        <x:v>:</x:v>
      </x:c>
      <x:c r="D5" s="4113" t="n">
        <x:v>0</x:v>
      </x:c>
      <x:c r="E5" s="4113"/>
      <x:c r="F5" s="4113"/>
      <x:c r="G5" s="4113"/>
      <x:c r="H5" s="4115"/>
      <x:c r="I5" s="4115" t="str">
        <x:v>YOUR REF.</x:v>
      </x:c>
      <x:c r="J5" s="4115"/>
      <x:c r="K5" s="4115"/>
      <x:c r="L5" s="4112" t="str">
        <x:v>:</x:v>
      </x:c>
      <x:c r="M5" s="850" t="n">
        <x:v>0</x:v>
      </x:c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</x:row>
    <x:row r="6" ht="18" customHeight="1">
      <x:c r="A6" s="4029"/>
      <x:c r="B6" s="4111" t="str">
        <x:v>PRODUCT  </x:v>
      </x:c>
      <x:c r="C6" s="4111" t="str">
        <x:v>:</x:v>
      </x:c>
      <x:c r="D6" s="4113" t="n">
        <x:v>0</x:v>
      </x:c>
      <x:c r="E6" s="4113"/>
      <x:c r="F6" s="4113"/>
      <x:c r="G6" s="4113"/>
      <x:c r="H6" s="4115"/>
      <x:c r="I6" s="4115" t="str">
        <x:v>OUR REF.</x:v>
      </x:c>
      <x:c r="J6" s="4115"/>
      <x:c r="K6" s="4115"/>
      <x:c r="L6" s="4112" t="str">
        <x:v>:</x:v>
      </x:c>
      <x:c r="M6" s="160" t="n">
        <x:v>0</x:v>
      </x:c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</x:row>
    <x:row r="7" ht="3.75" customHeight="1">
      <x:c r="A7" s="198"/>
      <x:c r="B7" s="1278"/>
      <x:c r="C7" s="1278"/>
      <x:c r="D7" s="1278"/>
      <x:c r="E7" s="1278"/>
      <x:c r="F7" s="1278"/>
      <x:c r="G7" s="1278"/>
      <x:c r="H7" s="1278"/>
      <x:c r="I7" s="1278"/>
      <x:c r="J7" s="1278"/>
      <x:c r="K7" s="1278"/>
      <x:c r="L7" s="1278"/>
      <x:c r="M7" s="1278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</x:row>
    <x:row r="8" ht="20.100000381469727" customHeight="1">
      <x:c r="A8" s="172"/>
      <x:c r="B8" s="1668" t="str">
        <x:v>LOCATION OF GAUGE</x:v>
      </x:c>
      <x:c r="C8" s="1669"/>
      <x:c r="D8" s="1669"/>
      <x:c r="E8" s="1669"/>
      <x:c r="F8" s="3451"/>
      <x:c r="G8" s="3451"/>
      <x:c r="H8" s="3451"/>
      <x:c r="I8" s="3451"/>
      <x:c r="J8" s="1669"/>
      <x:c r="K8" s="1669" t="str">
        <x:v>VESSEL:</x:v>
      </x:c>
      <x:c r="L8" s="1669"/>
      <x:c r="M8" s="1670"/>
      <x:c r="N8" s="165"/>
      <x:c r="O8" s="165"/>
      <x:c r="P8" s="165"/>
      <x:c r="Q8"/>
      <x:c r="R8" s="2461"/>
      <x:c r="S8" s="2461"/>
      <x:c r="T8" s="2461"/>
      <x:c r="U8"/>
      <x:c r="V8"/>
      <x:c r="W8"/>
      <x:c r="X8"/>
      <x:c r="Y8"/>
      <x:c r="Z8"/>
      <x:c r="AA8"/>
      <x:c r="AB8"/>
    </x:row>
    <x:row r="9" ht="15" customHeight="1">
      <x:c r="A9" s="172"/>
      <x:c r="B9" s="3451" t="str">
        <x:v>NOTE: Pressures are expressed as Kilograms or Bars Unless otherwise stated</x:v>
      </x:c>
      <x:c r="C9" s="3451"/>
      <x:c r="D9" s="3451"/>
      <x:c r="E9" s="3451"/>
      <x:c r="F9" s="3451"/>
      <x:c r="G9" s="3451"/>
      <x:c r="H9" s="3451"/>
      <x:c r="I9" s="3451"/>
      <x:c r="J9" s="3451"/>
      <x:c r="K9" s="3451"/>
      <x:c r="L9" s="3451"/>
      <x:c r="M9" s="3460"/>
      <x:c r="N9" s="201"/>
      <x:c r="O9" s="201"/>
      <x:c r="P9" s="201"/>
      <x:c r="Q9"/>
      <x:c r="R9"/>
      <x:c r="S9" s="178"/>
      <x:c r="T9" s="178"/>
      <x:c r="U9" s="178"/>
      <x:c r="V9" s="178"/>
      <x:c r="W9" s="178"/>
      <x:c r="X9"/>
      <x:c r="Y9" s="180"/>
      <x:c r="Z9"/>
      <x:c r="AA9"/>
      <x:c r="AB9"/>
    </x:row>
    <x:row r="10" ht="26.100000381469727" customHeight="1">
      <x:c r="A10" s="172"/>
      <x:c r="B10" s="3461" t="str">
        <x:v>DATE</x:v>
      </x:c>
      <x:c r="C10" s="3456" t="str">
        <x:v>TIME</x:v>
      </x:c>
      <x:c r="D10" s="3457"/>
      <x:c r="E10" s="1671" t="str">
        <x:v>PRESSURE</x:v>
      </x:c>
      <x:c r="F10" s="3456" t="str">
        <x:v>RATE / HOUR</x:v>
      </x:c>
      <x:c r="G10" s="3457"/>
      <x:c r="H10" s="3456" t="str">
        <x:v>TOTAL DISCH.</x:v>
      </x:c>
      <x:c r="I10" s="3470"/>
      <x:c r="J10" s="3470"/>
      <x:c r="K10" s="3470"/>
      <x:c r="L10" s="3457"/>
      <x:c r="M10" s="3468" t="str">
        <x:v>REMARKS</x:v>
      </x:c>
      <x:c r="N10" s="1279"/>
      <x:c r="O10" s="1279"/>
      <x:c r="P10" s="1279"/>
      <x:c r="Q10"/>
      <x:c r="R10"/>
      <x:c r="S10" s="178"/>
      <x:c r="T10" s="178"/>
      <x:c r="U10" s="178"/>
      <x:c r="V10" s="178"/>
      <x:c r="W10" s="178"/>
      <x:c r="X10"/>
      <x:c r="Y10" s="180"/>
      <x:c r="Z10"/>
      <x:c r="AA10"/>
      <x:c r="AB10"/>
    </x:row>
    <x:row r="11" ht="26.100000381469727" customHeight="1">
      <x:c r="A11" s="172"/>
      <x:c r="B11" s="3462"/>
      <x:c r="C11" s="3458"/>
      <x:c r="D11" s="3459"/>
      <x:c r="E11" s="1672" t="str">
        <x:v>Bars</x:v>
      </x:c>
      <x:c r="F11" s="2768" t="str">
        <x:v>m³</x:v>
      </x:c>
      <x:c r="G11" s="2770"/>
      <x:c r="H11" s="2768" t="str">
        <x:v>m³</x:v>
      </x:c>
      <x:c r="I11" s="2769"/>
      <x:c r="J11" s="2769"/>
      <x:c r="K11" s="2769"/>
      <x:c r="L11" s="2770"/>
      <x:c r="M11" s="3469"/>
      <x:c r="N11" s="1279"/>
      <x:c r="O11" s="1279"/>
      <x:c r="P11" s="1279"/>
      <x:c r="Q11"/>
      <x:c r="R11"/>
      <x:c r="S11" s="178"/>
      <x:c r="T11" s="178"/>
      <x:c r="U11" s="178"/>
      <x:c r="V11" s="178"/>
      <x:c r="W11" s="178"/>
      <x:c r="X11"/>
      <x:c r="Y11" s="180"/>
      <x:c r="Z11"/>
      <x:c r="AA11"/>
      <x:c r="AB11"/>
    </x:row>
    <x:row r="12" ht="15" customHeight="1">
      <x:c r="A12" s="172"/>
      <x:c r="B12" s="1673" t="n">
        <x:v>43872</x:v>
      </x:c>
      <x:c r="C12" s="3452" t="n">
        <x:v>1542</x:v>
      </x:c>
      <x:c r="D12" s="3452"/>
      <x:c r="E12" s="1674" t="n">
        <x:v>0</x:v>
      </x:c>
      <x:c r="F12" s="3455" t="n">
        <x:v>0</x:v>
      </x:c>
      <x:c r="G12" s="3455"/>
      <x:c r="H12" s="3455" t="n">
        <x:v>0</x:v>
      </x:c>
      <x:c r="I12" s="3455"/>
      <x:c r="J12" s="3455"/>
      <x:c r="K12" s="3455"/>
      <x:c r="L12" s="3455"/>
      <x:c r="M12" s="1675" t="str">
        <x:v>Commenced discharge / Line displacement</x:v>
      </x:c>
      <x:c r="N12" s="173"/>
      <x:c r="O12" s="174"/>
      <x:c r="P12" s="173"/>
      <x:c r="Q12" s="175"/>
      <x:c r="R12" s="176"/>
      <x:c r="S12" s="177"/>
      <x:c r="T12" s="177"/>
      <x:c r="U12" s="178"/>
      <x:c r="V12" s="178"/>
      <x:c r="W12" s="178"/>
      <x:c r="X12"/>
      <x:c r="Y12" s="180"/>
      <x:c r="Z12"/>
      <x:c r="AA12"/>
      <x:c r="AB12"/>
    </x:row>
    <x:row r="13" ht="15" customHeight="1">
      <x:c r="A13" s="172"/>
      <x:c r="B13" s="181"/>
      <x:c r="C13" s="3453" t="n">
        <x:v>1606</x:v>
      </x:c>
      <x:c r="D13" s="3454"/>
      <x:c r="E13" s="182" t="n">
        <x:v>2</x:v>
      </x:c>
      <x:c r="F13" s="3448" t="n">
        <x:v>169</x:v>
      </x:c>
      <x:c r="G13" s="3450"/>
      <x:c r="H13" s="3447" t="n">
        <x:f t="shared" ref="H13:H53" si="0">IF(C13="","",H12+F13)</x:f>
        <x:v>169</x:v>
      </x:c>
      <x:c r="I13" s="3447"/>
      <x:c r="J13" s="3447"/>
      <x:c r="K13" s="3447"/>
      <x:c r="L13" s="3447"/>
      <x:c r="M13" s="183" t="str">
        <x:v>Completed line displacement</x:v>
      </x:c>
      <x:c r="N13" s="173"/>
      <x:c r="O13" s="174"/>
      <x:c r="P13" s="173"/>
      <x:c r="Q13" s="175"/>
      <x:c r="R13" s="176"/>
      <x:c r="S13" s="177"/>
      <x:c r="T13" s="177"/>
      <x:c r="U13" s="178"/>
      <x:c r="V13" s="178"/>
      <x:c r="W13" s="178"/>
      <x:c r="X13"/>
      <x:c r="Y13" s="180"/>
      <x:c r="Z13"/>
      <x:c r="AA13"/>
      <x:c r="AB13"/>
    </x:row>
    <x:row r="14" ht="15" customHeight="1">
      <x:c r="A14" s="172"/>
      <x:c r="B14" s="181"/>
      <x:c r="C14" s="3446" t="n">
        <x:v>1624</x:v>
      </x:c>
      <x:c r="D14" s="3446"/>
      <x:c r="E14" s="182" t="n">
        <x:v>0</x:v>
      </x:c>
      <x:c r="F14" s="3448" t="n">
        <x:v>0</x:v>
      </x:c>
      <x:c r="G14" s="3450"/>
      <x:c r="H14" s="3447" t="n">
        <x:f t="shared" si="0"/>
        <x:v>169</x:v>
      </x:c>
      <x:c r="I14" s="3447"/>
      <x:c r="J14" s="3447"/>
      <x:c r="K14" s="3447"/>
      <x:c r="L14" s="3447"/>
      <x:c r="M14" s="183" t="str">
        <x:v>Resume discharge</x:v>
      </x:c>
      <x:c r="N14" s="173"/>
      <x:c r="O14" s="174"/>
      <x:c r="P14" s="173"/>
      <x:c r="Q14" s="175"/>
      <x:c r="R14" s="176"/>
      <x:c r="S14" s="177"/>
      <x:c r="T14" s="177"/>
      <x:c r="U14" s="178"/>
      <x:c r="V14" s="178"/>
      <x:c r="W14" s="178"/>
      <x:c r="X14"/>
      <x:c r="Y14" s="180"/>
      <x:c r="Z14"/>
      <x:c r="AA14"/>
      <x:c r="AB14"/>
    </x:row>
    <x:row r="15" ht="15" customHeight="1">
      <x:c r="A15" s="172"/>
      <x:c r="B15" s="181"/>
      <x:c r="C15" s="3446" t="n">
        <x:v>1700</x:v>
      </x:c>
      <x:c r="D15" s="3446"/>
      <x:c r="E15" s="182" t="n">
        <x:v>4.2</x:v>
      </x:c>
      <x:c r="F15" s="3448" t="n">
        <x:v>250</x:v>
      </x:c>
      <x:c r="G15" s="3450"/>
      <x:c r="H15" s="3447" t="n">
        <x:f t="shared" si="0"/>
        <x:v>419</x:v>
      </x:c>
      <x:c r="I15" s="3447"/>
      <x:c r="J15" s="3447"/>
      <x:c r="K15" s="3447"/>
      <x:c r="L15" s="3447"/>
      <x:c r="M15" s="183"/>
      <x:c r="N15" s="173"/>
      <x:c r="O15" s="174"/>
      <x:c r="P15" s="173"/>
      <x:c r="Q15" s="175"/>
      <x:c r="R15" s="176"/>
      <x:c r="S15" s="177"/>
      <x:c r="T15" s="177"/>
      <x:c r="U15" s="178"/>
      <x:c r="V15" s="178"/>
      <x:c r="W15" s="178"/>
      <x:c r="X15"/>
      <x:c r="Y15" s="180"/>
      <x:c r="Z15"/>
      <x:c r="AA15"/>
      <x:c r="AB15"/>
    </x:row>
    <x:row r="16" ht="15" customHeight="1">
      <x:c r="A16" s="172"/>
      <x:c r="B16" s="181"/>
      <x:c r="C16" s="3446" t="n">
        <x:v>1800</x:v>
      </x:c>
      <x:c r="D16" s="3446"/>
      <x:c r="E16" s="182" t="n">
        <x:v>4.2</x:v>
      </x:c>
      <x:c r="F16" s="3448" t="n">
        <x:v>413</x:v>
      </x:c>
      <x:c r="G16" s="3450"/>
      <x:c r="H16" s="3447" t="n">
        <x:f t="shared" si="0"/>
        <x:v>832</x:v>
      </x:c>
      <x:c r="I16" s="3447"/>
      <x:c r="J16" s="3447"/>
      <x:c r="K16" s="3447"/>
      <x:c r="L16" s="3447"/>
      <x:c r="M16" s="183"/>
      <x:c r="N16" s="173"/>
      <x:c r="O16" s="174"/>
      <x:c r="P16" s="173"/>
      <x:c r="Q16" s="175"/>
      <x:c r="R16" s="176"/>
      <x:c r="S16" s="177"/>
      <x:c r="T16" s="177"/>
      <x:c r="U16" s="178"/>
      <x:c r="V16" s="178"/>
      <x:c r="W16" s="178"/>
      <x:c r="X16"/>
      <x:c r="Y16" s="180"/>
      <x:c r="Z16"/>
      <x:c r="AA16"/>
      <x:c r="AB16"/>
    </x:row>
    <x:row r="17" ht="15" customHeight="1">
      <x:c r="A17" s="172"/>
      <x:c r="B17" s="181"/>
      <x:c r="C17" s="3446" t="n">
        <x:f t="shared" ref="C17:C19" si="1">+C16+100</x:f>
        <x:v>1900</x:v>
      </x:c>
      <x:c r="D17" s="3446"/>
      <x:c r="E17" s="182" t="n">
        <x:v>4.2</x:v>
      </x:c>
      <x:c r="F17" s="3448" t="n">
        <x:v>415</x:v>
      </x:c>
      <x:c r="G17" s="3450"/>
      <x:c r="H17" s="3447" t="n">
        <x:f t="shared" si="0"/>
        <x:v>1247</x:v>
      </x:c>
      <x:c r="I17" s="3447"/>
      <x:c r="J17" s="3447"/>
      <x:c r="K17" s="3447"/>
      <x:c r="L17" s="3447"/>
      <x:c r="M17" s="184"/>
      <x:c r="N17" s="185"/>
      <x:c r="O17" s="174"/>
      <x:c r="P17" s="185"/>
      <x:c r="Q17" s="175"/>
      <x:c r="R17" s="176"/>
      <x:c r="S17" s="177"/>
      <x:c r="T17" s="177"/>
      <x:c r="U17" s="178"/>
      <x:c r="V17" s="178"/>
      <x:c r="W17" s="178"/>
      <x:c r="X17"/>
      <x:c r="Y17" s="180"/>
      <x:c r="Z17"/>
      <x:c r="AA17"/>
      <x:c r="AB17"/>
    </x:row>
    <x:row r="18" ht="15" customHeight="1">
      <x:c r="A18" s="172"/>
      <x:c r="B18" s="181"/>
      <x:c r="C18" s="3446" t="n">
        <x:f t="shared" si="1"/>
        <x:v>2000</x:v>
      </x:c>
      <x:c r="D18" s="3446"/>
      <x:c r="E18" s="182" t="n">
        <x:v>4.2</x:v>
      </x:c>
      <x:c r="F18" s="3448" t="n">
        <x:v>420</x:v>
      </x:c>
      <x:c r="G18" s="3450"/>
      <x:c r="H18" s="3447" t="n">
        <x:f t="shared" si="0"/>
        <x:v>1667</x:v>
      </x:c>
      <x:c r="I18" s="3447"/>
      <x:c r="J18" s="3447"/>
      <x:c r="K18" s="3447"/>
      <x:c r="L18" s="3447"/>
      <x:c r="M18" s="184"/>
      <x:c r="N18" s="185"/>
      <x:c r="O18" s="174"/>
      <x:c r="P18" s="185"/>
      <x:c r="Q18" s="175"/>
      <x:c r="R18" s="176"/>
      <x:c r="S18" s="177"/>
      <x:c r="T18" s="177"/>
      <x:c r="U18" s="178"/>
      <x:c r="V18" s="178"/>
      <x:c r="W18" s="178"/>
      <x:c r="X18"/>
      <x:c r="Y18" s="180"/>
      <x:c r="Z18"/>
      <x:c r="AA18"/>
      <x:c r="AB18"/>
    </x:row>
    <x:row r="19" ht="15" customHeight="1">
      <x:c r="A19" s="172"/>
      <x:c r="B19" s="181"/>
      <x:c r="C19" s="3446" t="n">
        <x:f t="shared" si="1"/>
        <x:v>2100</x:v>
      </x:c>
      <x:c r="D19" s="3446"/>
      <x:c r="E19" s="182" t="n">
        <x:v>4.2</x:v>
      </x:c>
      <x:c r="F19" s="3448" t="n">
        <x:v>384</x:v>
      </x:c>
      <x:c r="G19" s="3450"/>
      <x:c r="H19" s="3447" t="n">
        <x:f t="shared" si="0"/>
        <x:v>2051</x:v>
      </x:c>
      <x:c r="I19" s="3447"/>
      <x:c r="J19" s="3447"/>
      <x:c r="K19" s="3447"/>
      <x:c r="L19" s="3447"/>
      <x:c r="M19" s="183"/>
      <x:c r="N19" s="186"/>
      <x:c r="O19" s="174"/>
      <x:c r="P19" s="186"/>
      <x:c r="Q19" s="175"/>
      <x:c r="R19" s="176"/>
      <x:c r="S19" s="177"/>
      <x:c r="T19" s="177"/>
      <x:c r="U19" s="178"/>
      <x:c r="V19" s="178"/>
      <x:c r="W19" s="178"/>
      <x:c r="X19"/>
      <x:c r="Y19" s="180"/>
      <x:c r="Z19"/>
      <x:c r="AA19"/>
      <x:c r="AB19"/>
    </x:row>
    <x:row r="20" ht="15" customHeight="1">
      <x:c r="A20" s="172"/>
      <x:c r="B20" s="181"/>
      <x:c r="C20" s="3446" t="n">
        <x:v>2200</x:v>
      </x:c>
      <x:c r="D20" s="3446"/>
      <x:c r="E20" s="182" t="n">
        <x:v>7</x:v>
      </x:c>
      <x:c r="F20" s="3448" t="n">
        <x:v>477</x:v>
      </x:c>
      <x:c r="G20" s="3450"/>
      <x:c r="H20" s="3447" t="n">
        <x:f t="shared" si="0"/>
        <x:v>2528</x:v>
      </x:c>
      <x:c r="I20" s="3447"/>
      <x:c r="J20" s="3447"/>
      <x:c r="K20" s="3447"/>
      <x:c r="L20" s="3447"/>
      <x:c r="M20" s="184"/>
      <x:c r="N20" s="185"/>
      <x:c r="O20" s="174"/>
      <x:c r="P20" s="185"/>
      <x:c r="Q20" s="175"/>
      <x:c r="R20" s="176"/>
      <x:c r="S20" s="177"/>
      <x:c r="T20" s="177"/>
      <x:c r="U20" s="178"/>
      <x:c r="V20" s="178"/>
      <x:c r="W20" s="178"/>
      <x:c r="X20"/>
      <x:c r="Y20" s="180"/>
      <x:c r="Z20"/>
      <x:c r="AA20"/>
      <x:c r="AB20"/>
    </x:row>
    <x:row r="21" ht="15" customHeight="1">
      <x:c r="A21" s="172"/>
      <x:c r="B21" s="181"/>
      <x:c r="C21" s="3446" t="n">
        <x:f t="shared" ref="C21:C22" si="2">+C20+100</x:f>
        <x:v>2300</x:v>
      </x:c>
      <x:c r="D21" s="3446"/>
      <x:c r="E21" s="182" t="n">
        <x:v>7</x:v>
      </x:c>
      <x:c r="F21" s="3448" t="n">
        <x:v>542</x:v>
      </x:c>
      <x:c r="G21" s="3450"/>
      <x:c r="H21" s="3447" t="n">
        <x:f t="shared" si="0"/>
        <x:v>3070</x:v>
      </x:c>
      <x:c r="I21" s="3447"/>
      <x:c r="J21" s="3447"/>
      <x:c r="K21" s="3447"/>
      <x:c r="L21" s="3447"/>
      <x:c r="M21" s="184"/>
      <x:c r="N21" s="185"/>
      <x:c r="O21" s="174"/>
      <x:c r="P21" s="185"/>
      <x:c r="Q21" s="175"/>
      <x:c r="R21" s="176"/>
      <x:c r="S21" s="177"/>
      <x:c r="T21" s="177"/>
      <x:c r="U21" s="178"/>
      <x:c r="V21" s="178"/>
      <x:c r="W21" s="178"/>
      <x:c r="X21"/>
      <x:c r="Y21" s="180"/>
      <x:c r="Z21"/>
      <x:c r="AA21"/>
      <x:c r="AB21"/>
    </x:row>
    <x:row r="22" ht="15" customHeight="1">
      <x:c r="A22" s="172"/>
      <x:c r="B22" s="181"/>
      <x:c r="C22" s="3446" t="n">
        <x:f t="shared" si="2"/>
        <x:v>2400</x:v>
      </x:c>
      <x:c r="D22" s="3446"/>
      <x:c r="E22" s="182" t="n">
        <x:v>7</x:v>
      </x:c>
      <x:c r="F22" s="3448" t="n">
        <x:v>506</x:v>
      </x:c>
      <x:c r="G22" s="3450"/>
      <x:c r="H22" s="3447" t="n">
        <x:v>3576</x:v>
      </x:c>
      <x:c r="I22" s="3447"/>
      <x:c r="J22" s="3447"/>
      <x:c r="K22" s="3447"/>
      <x:c r="L22" s="3447"/>
      <x:c r="M22" s="184"/>
      <x:c r="N22" s="185"/>
      <x:c r="O22" s="174"/>
      <x:c r="P22" s="185"/>
      <x:c r="Q22" s="175"/>
      <x:c r="R22" s="176"/>
      <x:c r="S22" s="177"/>
      <x:c r="T22" s="177"/>
      <x:c r="U22" s="178"/>
      <x:c r="V22" s="178"/>
      <x:c r="W22" s="178"/>
      <x:c r="X22"/>
      <x:c r="Y22" s="180"/>
      <x:c r="Z22"/>
      <x:c r="AA22"/>
      <x:c r="AB22"/>
    </x:row>
    <x:row r="23" ht="15" customHeight="1">
      <x:c r="A23" s="172"/>
      <x:c r="B23" s="181" t="n">
        <x:v>43873</x:v>
      </x:c>
      <x:c r="C23" s="3446" t="n">
        <x:v>100</x:v>
      </x:c>
      <x:c r="D23" s="3446"/>
      <x:c r="E23" s="182" t="n">
        <x:v>7</x:v>
      </x:c>
      <x:c r="F23" s="3448" t="n">
        <x:v>570</x:v>
      </x:c>
      <x:c r="G23" s="3450"/>
      <x:c r="H23" s="3447" t="n">
        <x:v>4146</x:v>
      </x:c>
      <x:c r="I23" s="3447"/>
      <x:c r="J23" s="3447"/>
      <x:c r="K23" s="3447"/>
      <x:c r="L23" s="3447"/>
      <x:c r="M23" s="184"/>
      <x:c r="N23" s="185"/>
      <x:c r="O23" s="174"/>
      <x:c r="P23" s="185"/>
      <x:c r="Q23" s="175"/>
      <x:c r="R23" s="176"/>
      <x:c r="S23" s="177"/>
      <x:c r="T23" s="177"/>
      <x:c r="U23" s="178"/>
      <x:c r="V23" s="178"/>
      <x:c r="W23" s="178"/>
      <x:c r="X23"/>
      <x:c r="Y23" s="180"/>
      <x:c r="Z23"/>
      <x:c r="AA23"/>
      <x:c r="AB23"/>
    </x:row>
    <x:row r="24" ht="15" customHeight="1">
      <x:c r="A24" s="172"/>
      <x:c r="B24" s="181"/>
      <x:c r="C24" s="3446" t="n">
        <x:f t="shared" ref="C24:C36" si="3">+C23+100</x:f>
        <x:v>200</x:v>
      </x:c>
      <x:c r="D24" s="3446"/>
      <x:c r="E24" s="182" t="n">
        <x:v>7</x:v>
      </x:c>
      <x:c r="F24" s="3448" t="n">
        <x:v>572</x:v>
      </x:c>
      <x:c r="G24" s="3450"/>
      <x:c r="H24" s="3447" t="n">
        <x:v>4718</x:v>
      </x:c>
      <x:c r="I24" s="3447"/>
      <x:c r="J24" s="3447"/>
      <x:c r="K24" s="3447"/>
      <x:c r="L24" s="3447"/>
      <x:c r="M24" s="184"/>
      <x:c r="N24" s="185"/>
      <x:c r="O24" s="174"/>
      <x:c r="P24" s="185"/>
      <x:c r="Q24" s="175"/>
      <x:c r="R24" s="176"/>
      <x:c r="S24" s="177"/>
      <x:c r="T24" s="177"/>
      <x:c r="U24" s="178"/>
      <x:c r="V24" s="178"/>
      <x:c r="W24" s="178"/>
      <x:c r="X24"/>
      <x:c r="Y24" s="180"/>
      <x:c r="Z24"/>
      <x:c r="AA24"/>
      <x:c r="AB24"/>
    </x:row>
    <x:row r="25" ht="15" customHeight="1">
      <x:c r="A25" s="172"/>
      <x:c r="B25" s="181"/>
      <x:c r="C25" s="3446" t="n">
        <x:f t="shared" si="3"/>
        <x:v>300</x:v>
      </x:c>
      <x:c r="D25" s="3446"/>
      <x:c r="E25" s="182" t="n">
        <x:v>7</x:v>
      </x:c>
      <x:c r="F25" s="3448" t="n">
        <x:v>557</x:v>
      </x:c>
      <x:c r="G25" s="3450"/>
      <x:c r="H25" s="3447" t="n">
        <x:v>5275</x:v>
      </x:c>
      <x:c r="I25" s="3447"/>
      <x:c r="J25" s="3447"/>
      <x:c r="K25" s="3447"/>
      <x:c r="L25" s="3447"/>
      <x:c r="M25" s="184"/>
      <x:c r="N25" s="185"/>
      <x:c r="O25" s="174"/>
      <x:c r="P25" s="185"/>
      <x:c r="Q25" s="175"/>
      <x:c r="R25" s="176"/>
      <x:c r="S25" s="177"/>
      <x:c r="T25" s="177"/>
      <x:c r="U25" s="178"/>
      <x:c r="V25" s="178"/>
      <x:c r="W25" s="178"/>
      <x:c r="X25"/>
      <x:c r="Y25" s="180"/>
      <x:c r="Z25"/>
      <x:c r="AA25"/>
      <x:c r="AB25"/>
    </x:row>
    <x:row r="26" ht="15" customHeight="1">
      <x:c r="A26" s="172"/>
      <x:c r="B26" s="181"/>
      <x:c r="C26" s="3446" t="n">
        <x:f t="shared" si="3"/>
        <x:v>400</x:v>
      </x:c>
      <x:c r="D26" s="3446"/>
      <x:c r="E26" s="182" t="n">
        <x:v>7</x:v>
      </x:c>
      <x:c r="F26" s="3448" t="n">
        <x:v>559</x:v>
      </x:c>
      <x:c r="G26" s="3450"/>
      <x:c r="H26" s="3447" t="n">
        <x:f t="shared" si="0"/>
        <x:v>5834</x:v>
      </x:c>
      <x:c r="I26" s="3447"/>
      <x:c r="J26" s="3447"/>
      <x:c r="K26" s="3447"/>
      <x:c r="L26" s="3447"/>
      <x:c r="M26" s="184"/>
      <x:c r="N26" s="185"/>
      <x:c r="O26" s="174"/>
      <x:c r="P26" s="185"/>
      <x:c r="Q26" s="175"/>
      <x:c r="R26" s="176"/>
      <x:c r="S26" s="177"/>
      <x:c r="T26" s="177"/>
      <x:c r="U26" s="178"/>
      <x:c r="V26" s="178"/>
      <x:c r="W26" s="178"/>
      <x:c r="X26"/>
      <x:c r="Y26" s="180"/>
      <x:c r="Z26"/>
      <x:c r="AA26"/>
      <x:c r="AB26"/>
    </x:row>
    <x:row r="27" ht="15" customHeight="1">
      <x:c r="A27" s="172"/>
      <x:c r="B27" s="181"/>
      <x:c r="C27" s="3446" t="n">
        <x:f t="shared" si="3"/>
        <x:v>500</x:v>
      </x:c>
      <x:c r="D27" s="3446"/>
      <x:c r="E27" s="182" t="n">
        <x:v>7</x:v>
      </x:c>
      <x:c r="F27" s="3448" t="n">
        <x:v>553</x:v>
      </x:c>
      <x:c r="G27" s="3450"/>
      <x:c r="H27" s="3447" t="n">
        <x:f t="shared" si="0"/>
        <x:v>6387</x:v>
      </x:c>
      <x:c r="I27" s="3447"/>
      <x:c r="J27" s="3447"/>
      <x:c r="K27" s="3447"/>
      <x:c r="L27" s="3447"/>
      <x:c r="M27" s="183"/>
      <x:c r="N27" s="173"/>
      <x:c r="O27" s="174"/>
      <x:c r="P27" s="173"/>
      <x:c r="Q27" s="175"/>
      <x:c r="R27" s="176"/>
      <x:c r="S27" s="177"/>
      <x:c r="T27" s="177"/>
      <x:c r="U27" s="178"/>
      <x:c r="V27" s="178"/>
      <x:c r="W27" s="178"/>
      <x:c r="X27"/>
      <x:c r="Y27" s="180"/>
      <x:c r="Z27"/>
      <x:c r="AA27"/>
      <x:c r="AB27"/>
    </x:row>
    <x:row r="28" ht="15" customHeight="1">
      <x:c r="A28" s="172"/>
      <x:c r="B28" s="187"/>
      <x:c r="C28" s="3446" t="n">
        <x:f t="shared" si="3"/>
        <x:v>600</x:v>
      </x:c>
      <x:c r="D28" s="3446"/>
      <x:c r="E28" s="182" t="n">
        <x:v>7</x:v>
      </x:c>
      <x:c r="F28" s="3448" t="n">
        <x:v>548</x:v>
      </x:c>
      <x:c r="G28" s="3450"/>
      <x:c r="H28" s="3447" t="n">
        <x:f t="shared" si="0"/>
        <x:v>6935</x:v>
      </x:c>
      <x:c r="I28" s="3447"/>
      <x:c r="J28" s="3447"/>
      <x:c r="K28" s="3447"/>
      <x:c r="L28" s="3447"/>
      <x:c r="M28" s="184"/>
      <x:c r="N28" s="185"/>
      <x:c r="O28" s="174"/>
      <x:c r="P28" s="185"/>
      <x:c r="Q28" s="175"/>
      <x:c r="R28" s="176"/>
      <x:c r="S28" s="177"/>
      <x:c r="T28" s="177"/>
      <x:c r="U28" s="178"/>
      <x:c r="V28" s="178"/>
      <x:c r="W28" s="178"/>
      <x:c r="X28"/>
      <x:c r="Y28" s="180"/>
      <x:c r="Z28"/>
      <x:c r="AA28"/>
      <x:c r="AB28"/>
    </x:row>
    <x:row r="29" ht="15" customHeight="1">
      <x:c r="A29" s="172"/>
      <x:c r="B29" s="181"/>
      <x:c r="C29" s="3446" t="n">
        <x:f t="shared" si="3"/>
        <x:v>700</x:v>
      </x:c>
      <x:c r="D29" s="3446"/>
      <x:c r="E29" s="182" t="n">
        <x:v>7</x:v>
      </x:c>
      <x:c r="F29" s="3448" t="n">
        <x:v>570</x:v>
      </x:c>
      <x:c r="G29" s="3450"/>
      <x:c r="H29" s="3447" t="n">
        <x:f t="shared" si="0"/>
        <x:v>7505</x:v>
      </x:c>
      <x:c r="I29" s="3447"/>
      <x:c r="J29" s="3447"/>
      <x:c r="K29" s="3447"/>
      <x:c r="L29" s="3447"/>
      <x:c r="M29" s="184"/>
      <x:c r="N29" s="185"/>
      <x:c r="O29" s="174"/>
      <x:c r="P29" s="185"/>
      <x:c r="Q29" s="175"/>
      <x:c r="R29" s="176"/>
      <x:c r="S29" s="177"/>
      <x:c r="T29" s="177"/>
      <x:c r="U29" s="178"/>
      <x:c r="V29" s="178"/>
      <x:c r="W29" s="188"/>
      <x:c r="X29" s="189"/>
      <x:c r="Y29" s="190"/>
      <x:c r="Z29"/>
      <x:c r="AA29"/>
      <x:c r="AB29"/>
    </x:row>
    <x:row r="30" ht="15" customHeight="1">
      <x:c r="A30" s="172"/>
      <x:c r="B30" s="181"/>
      <x:c r="C30" s="3446" t="n">
        <x:f t="shared" si="3"/>
        <x:v>800</x:v>
      </x:c>
      <x:c r="D30" s="3446"/>
      <x:c r="E30" s="182" t="n">
        <x:v>7</x:v>
      </x:c>
      <x:c r="F30" s="3448" t="n">
        <x:v>473</x:v>
      </x:c>
      <x:c r="G30" s="3450"/>
      <x:c r="H30" s="3447" t="n">
        <x:f t="shared" si="0"/>
        <x:v>7978</x:v>
      </x:c>
      <x:c r="I30" s="3447"/>
      <x:c r="J30" s="3447"/>
      <x:c r="K30" s="3447"/>
      <x:c r="L30" s="3447"/>
      <x:c r="M30" s="191"/>
      <x:c r="N30" s="192"/>
      <x:c r="O30" s="174"/>
      <x:c r="P30" s="192"/>
      <x:c r="Q30" s="175"/>
      <x:c r="R30" s="176"/>
      <x:c r="S30" s="177"/>
      <x:c r="T30" s="177"/>
      <x:c r="U30" s="178"/>
      <x:c r="V30" s="178"/>
      <x:c r="W30"/>
      <x:c r="X30"/>
      <x:c r="Y30"/>
      <x:c r="Z30"/>
      <x:c r="AA30"/>
      <x:c r="AB30"/>
    </x:row>
    <x:row r="31" ht="15" customHeight="1">
      <x:c r="A31" s="172"/>
      <x:c r="B31" s="181"/>
      <x:c r="C31" s="3446" t="n">
        <x:f t="shared" si="3"/>
        <x:v>900</x:v>
      </x:c>
      <x:c r="D31" s="3446"/>
      <x:c r="E31" s="182" t="n">
        <x:v>7</x:v>
      </x:c>
      <x:c r="F31" s="3448" t="n">
        <x:v>541</x:v>
      </x:c>
      <x:c r="G31" s="3450"/>
      <x:c r="H31" s="3447" t="n">
        <x:f t="shared" si="0"/>
        <x:v>8519</x:v>
      </x:c>
      <x:c r="I31" s="3447"/>
      <x:c r="J31" s="3447"/>
      <x:c r="K31" s="3447"/>
      <x:c r="L31" s="3447"/>
      <x:c r="M31" s="191"/>
      <x:c r="N31" s="194"/>
      <x:c r="O31" s="174"/>
      <x:c r="P31" s="194"/>
      <x:c r="Q31" s="175"/>
      <x:c r="R31" s="176"/>
      <x:c r="S31" s="177"/>
      <x:c r="T31" s="177"/>
      <x:c r="U31" s="178"/>
      <x:c r="V31" s="178"/>
      <x:c r="W31"/>
      <x:c r="X31"/>
      <x:c r="Y31"/>
      <x:c r="Z31"/>
      <x:c r="AA31"/>
      <x:c r="AB31" s="179" t="n">
        <x:v>-60</x:v>
      </x:c>
    </x:row>
    <x:row r="32" ht="15" customHeight="1">
      <x:c r="A32" s="172"/>
      <x:c r="B32" s="181"/>
      <x:c r="C32" s="3446" t="n">
        <x:f t="shared" si="3"/>
        <x:v>1000</x:v>
      </x:c>
      <x:c r="D32" s="3446"/>
      <x:c r="E32" s="182" t="n">
        <x:v>7</x:v>
      </x:c>
      <x:c r="F32" s="3448" t="n">
        <x:v>566</x:v>
      </x:c>
      <x:c r="G32" s="3450"/>
      <x:c r="H32" s="3447" t="n">
        <x:f t="shared" si="0"/>
        <x:v>9085</x:v>
      </x:c>
      <x:c r="I32" s="3447"/>
      <x:c r="J32" s="3447"/>
      <x:c r="K32" s="3447"/>
      <x:c r="L32" s="3447"/>
      <x:c r="M32" s="191"/>
      <x:c r="N32" s="194"/>
      <x:c r="O32" s="174"/>
      <x:c r="P32" s="194"/>
      <x:c r="Q32" s="175"/>
      <x:c r="R32" s="176"/>
      <x:c r="S32" s="177"/>
      <x:c r="T32" s="177"/>
      <x:c r="U32" s="178"/>
      <x:c r="V32" s="178"/>
      <x:c r="W32"/>
      <x:c r="X32"/>
      <x:c r="Y32"/>
      <x:c r="Z32"/>
      <x:c r="AA32"/>
      <x:c r="AB32" s="179" t="n">
        <x:v>100</x:v>
      </x:c>
    </x:row>
    <x:row r="33" ht="15" customHeight="1">
      <x:c r="A33" s="172"/>
      <x:c r="B33" s="181"/>
      <x:c r="C33" s="3446" t="n">
        <x:f t="shared" si="3"/>
        <x:v>1100</x:v>
      </x:c>
      <x:c r="D33" s="3446"/>
      <x:c r="E33" s="182" t="n">
        <x:v>7</x:v>
      </x:c>
      <x:c r="F33" s="3448" t="n">
        <x:v>589</x:v>
      </x:c>
      <x:c r="G33" s="3450"/>
      <x:c r="H33" s="3447" t="n">
        <x:f t="shared" si="0"/>
        <x:v>9674</x:v>
      </x:c>
      <x:c r="I33" s="3447"/>
      <x:c r="J33" s="3447"/>
      <x:c r="K33" s="3447"/>
      <x:c r="L33" s="3447"/>
      <x:c r="M33" s="191"/>
      <x:c r="N33" s="194"/>
      <x:c r="O33" s="174"/>
      <x:c r="P33" s="194"/>
      <x:c r="Q33" s="175"/>
      <x:c r="R33" s="176"/>
      <x:c r="S33" s="177"/>
      <x:c r="T33" s="177"/>
      <x:c r="U33" s="178"/>
      <x:c r="V33" s="178"/>
      <x:c r="W33"/>
      <x:c r="X33"/>
      <x:c r="Y33"/>
      <x:c r="Z33"/>
      <x:c r="AA33"/>
      <x:c r="AB33"/>
    </x:row>
    <x:row r="34" ht="15" customHeight="1">
      <x:c r="A34" s="172"/>
      <x:c r="B34" s="181"/>
      <x:c r="C34" s="3446" t="n">
        <x:f t="shared" si="3"/>
        <x:v>1200</x:v>
      </x:c>
      <x:c r="D34" s="3446"/>
      <x:c r="E34" s="182" t="n">
        <x:v>7</x:v>
      </x:c>
      <x:c r="F34" s="3448" t="n">
        <x:v>548</x:v>
      </x:c>
      <x:c r="G34" s="3450"/>
      <x:c r="H34" s="3447" t="n">
        <x:f t="shared" si="0"/>
        <x:v>10222</x:v>
      </x:c>
      <x:c r="I34" s="3447"/>
      <x:c r="J34" s="3447"/>
      <x:c r="K34" s="3447"/>
      <x:c r="L34" s="3447"/>
      <x:c r="M34" s="191"/>
      <x:c r="N34" s="194"/>
      <x:c r="O34" s="174"/>
      <x:c r="P34" s="194"/>
      <x:c r="Q34" s="175"/>
      <x:c r="R34" s="176"/>
      <x:c r="S34" s="177"/>
      <x:c r="T34" s="177"/>
      <x:c r="U34" s="178"/>
      <x:c r="V34" s="178"/>
      <x:c r="W34"/>
      <x:c r="X34"/>
      <x:c r="Y34"/>
      <x:c r="Z34"/>
      <x:c r="AA34"/>
      <x:c r="AB34"/>
    </x:row>
    <x:row r="35" ht="15" customHeight="1">
      <x:c r="A35" s="172"/>
      <x:c r="B35" s="181"/>
      <x:c r="C35" s="3446" t="n">
        <x:f t="shared" si="3"/>
        <x:v>1300</x:v>
      </x:c>
      <x:c r="D35" s="3446"/>
      <x:c r="E35" s="182" t="n">
        <x:v>7</x:v>
      </x:c>
      <x:c r="F35" s="3448" t="n">
        <x:v>572</x:v>
      </x:c>
      <x:c r="G35" s="3450"/>
      <x:c r="H35" s="3447" t="n">
        <x:f t="shared" si="0"/>
        <x:v>10794</x:v>
      </x:c>
      <x:c r="I35" s="3447"/>
      <x:c r="J35" s="3447"/>
      <x:c r="K35" s="3447"/>
      <x:c r="L35" s="3447"/>
      <x:c r="M35" s="183"/>
      <x:c r="N35" s="173"/>
      <x:c r="O35" s="174"/>
      <x:c r="P35" s="173"/>
      <x:c r="Q35" s="175"/>
      <x:c r="R35" s="176"/>
      <x:c r="S35" s="177"/>
      <x:c r="T35" s="177"/>
      <x:c r="U35" s="178"/>
      <x:c r="V35" s="178"/>
      <x:c r="W35"/>
      <x:c r="X35"/>
      <x:c r="Y35"/>
      <x:c r="Z35"/>
      <x:c r="AA35"/>
      <x:c r="AB35"/>
    </x:row>
    <x:row r="36" ht="15" customHeight="1">
      <x:c r="A36" s="172"/>
      <x:c r="B36" s="181"/>
      <x:c r="C36" s="3446" t="n">
        <x:f t="shared" si="3"/>
        <x:v>1400</x:v>
      </x:c>
      <x:c r="D36" s="3446"/>
      <x:c r="E36" s="182" t="n">
        <x:v>7</x:v>
      </x:c>
      <x:c r="F36" s="3447" t="n">
        <x:v>544</x:v>
      </x:c>
      <x:c r="G36" s="3447"/>
      <x:c r="H36" s="3447" t="n">
        <x:f t="shared" ref="H36" si="4">IF(C36="","",H35+F36)</x:f>
        <x:v>11338</x:v>
      </x:c>
      <x:c r="I36" s="3447"/>
      <x:c r="J36" s="3447"/>
      <x:c r="K36" s="3447"/>
      <x:c r="L36" s="3447"/>
      <x:c r="M36" s="183"/>
      <x:c r="N36" s="173"/>
      <x:c r="O36" s="174"/>
      <x:c r="P36" s="173"/>
      <x:c r="Q36" s="175"/>
      <x:c r="R36" s="176"/>
      <x:c r="S36" s="177"/>
      <x:c r="T36" s="177"/>
      <x:c r="U36" s="178"/>
      <x:c r="V36" s="178"/>
      <x:c r="W36"/>
      <x:c r="X36"/>
      <x:c r="Y36"/>
      <x:c r="Z36"/>
      <x:c r="AA36"/>
      <x:c r="AB36"/>
    </x:row>
    <x:row r="37" ht="15" customHeight="1">
      <x:c r="A37" s="172"/>
      <x:c r="B37" s="181"/>
      <x:c r="C37" s="3446" t="n">
        <x:f t="shared" ref="C37:C50" si="5">+C36+100</x:f>
        <x:v>1500</x:v>
      </x:c>
      <x:c r="D37" s="3446"/>
      <x:c r="E37" s="182" t="n">
        <x:v>7</x:v>
      </x:c>
      <x:c r="F37" s="3447" t="n">
        <x:v>555</x:v>
      </x:c>
      <x:c r="G37" s="3447"/>
      <x:c r="H37" s="3447" t="n">
        <x:f t="shared" ref="H37:H48" si="6">IF(C37="","",H36+F37)</x:f>
        <x:v>11893</x:v>
      </x:c>
      <x:c r="I37" s="3447"/>
      <x:c r="J37" s="3447"/>
      <x:c r="K37" s="3447"/>
      <x:c r="L37" s="3447"/>
      <x:c r="M37" s="184"/>
      <x:c r="N37" s="185"/>
      <x:c r="O37" s="174"/>
      <x:c r="P37" s="185"/>
      <x:c r="Q37" s="175"/>
      <x:c r="R37" s="176"/>
      <x:c r="S37" s="177"/>
      <x:c r="T37" s="177"/>
      <x:c r="U37" s="178"/>
      <x:c r="V37" s="178"/>
      <x:c r="W37"/>
      <x:c r="X37"/>
      <x:c r="Y37"/>
      <x:c r="Z37"/>
      <x:c r="AA37"/>
      <x:c r="AB37"/>
    </x:row>
    <x:row r="38" ht="15" customHeight="1">
      <x:c r="A38" s="172"/>
      <x:c r="B38" s="181"/>
      <x:c r="C38" s="3446" t="n">
        <x:f t="shared" si="5"/>
        <x:v>1600</x:v>
      </x:c>
      <x:c r="D38" s="3446"/>
      <x:c r="E38" s="182" t="n">
        <x:v>7</x:v>
      </x:c>
      <x:c r="F38" s="3447" t="n">
        <x:v>545</x:v>
      </x:c>
      <x:c r="G38" s="3447"/>
      <x:c r="H38" s="3447" t="n">
        <x:f t="shared" si="6"/>
        <x:v>12438</x:v>
      </x:c>
      <x:c r="I38" s="3447"/>
      <x:c r="J38" s="3447"/>
      <x:c r="K38" s="3447"/>
      <x:c r="L38" s="3447"/>
      <x:c r="M38" s="191"/>
      <x:c r="N38" s="192"/>
      <x:c r="O38" s="174"/>
      <x:c r="P38" s="192"/>
      <x:c r="Q38" s="175"/>
      <x:c r="R38" s="176"/>
      <x:c r="S38" s="177"/>
      <x:c r="T38" s="177"/>
      <x:c r="U38" s="178"/>
      <x:c r="V38" s="178"/>
      <x:c r="W38"/>
      <x:c r="X38"/>
      <x:c r="Y38"/>
      <x:c r="Z38"/>
      <x:c r="AA38"/>
      <x:c r="AB38"/>
    </x:row>
    <x:row r="39" ht="15" customHeight="1">
      <x:c r="A39" s="172"/>
      <x:c r="B39" s="181"/>
      <x:c r="C39" s="3446" t="n">
        <x:f t="shared" si="5"/>
        <x:v>1700</x:v>
      </x:c>
      <x:c r="D39" s="3446"/>
      <x:c r="E39" s="182" t="n">
        <x:v>7</x:v>
      </x:c>
      <x:c r="F39" s="3447" t="n">
        <x:v>551</x:v>
      </x:c>
      <x:c r="G39" s="3447"/>
      <x:c r="H39" s="3447" t="n">
        <x:f t="shared" si="6"/>
        <x:v>12989</x:v>
      </x:c>
      <x:c r="I39" s="3447"/>
      <x:c r="J39" s="3447"/>
      <x:c r="K39" s="3447"/>
      <x:c r="L39" s="3447"/>
      <x:c r="M39" s="184"/>
      <x:c r="N39" s="185"/>
      <x:c r="O39" s="174"/>
      <x:c r="P39" s="185"/>
      <x:c r="Q39" s="175"/>
      <x:c r="R39" s="176"/>
      <x:c r="S39" s="177"/>
      <x:c r="T39" s="177"/>
      <x:c r="U39" s="178"/>
      <x:c r="V39" s="178"/>
      <x:c r="W39"/>
      <x:c r="X39"/>
      <x:c r="Y39"/>
      <x:c r="Z39"/>
      <x:c r="AA39"/>
      <x:c r="AB39"/>
    </x:row>
    <x:row r="40" ht="15" customHeight="1">
      <x:c r="A40" s="172"/>
      <x:c r="B40" s="181"/>
      <x:c r="C40" s="3446" t="n">
        <x:f t="shared" si="5"/>
        <x:v>1800</x:v>
      </x:c>
      <x:c r="D40" s="3446"/>
      <x:c r="E40" s="182" t="n">
        <x:v>7</x:v>
      </x:c>
      <x:c r="F40" s="3447" t="n">
        <x:v>567</x:v>
      </x:c>
      <x:c r="G40" s="3447"/>
      <x:c r="H40" s="3447" t="n">
        <x:f t="shared" si="6"/>
        <x:v>13556</x:v>
      </x:c>
      <x:c r="I40" s="3447"/>
      <x:c r="J40" s="3447"/>
      <x:c r="K40" s="3447"/>
      <x:c r="L40" s="3447"/>
      <x:c r="M40" s="184"/>
      <x:c r="N40" s="185"/>
      <x:c r="O40" s="174"/>
      <x:c r="P40" s="185"/>
      <x:c r="Q40" s="175"/>
      <x:c r="R40" s="176"/>
      <x:c r="S40" s="177"/>
      <x:c r="T40" s="177"/>
      <x:c r="U40" s="178"/>
      <x:c r="V40" s="178"/>
      <x:c r="W40"/>
      <x:c r="X40"/>
      <x:c r="Y40"/>
      <x:c r="Z40"/>
      <x:c r="AA40"/>
      <x:c r="AB40"/>
    </x:row>
    <x:row r="41" ht="15" customHeight="1">
      <x:c r="A41" s="172"/>
      <x:c r="B41" s="181"/>
      <x:c r="C41" s="3446" t="n">
        <x:f t="shared" si="5"/>
        <x:v>1900</x:v>
      </x:c>
      <x:c r="D41" s="3446"/>
      <x:c r="E41" s="182" t="n">
        <x:v>7</x:v>
      </x:c>
      <x:c r="F41" s="3447" t="n">
        <x:v>532</x:v>
      </x:c>
      <x:c r="G41" s="3447"/>
      <x:c r="H41" s="3447" t="n">
        <x:f t="shared" si="6"/>
        <x:v>14088</x:v>
      </x:c>
      <x:c r="I41" s="3447"/>
      <x:c r="J41" s="3447"/>
      <x:c r="K41" s="3447"/>
      <x:c r="L41" s="3447"/>
      <x:c r="M41" s="191"/>
      <x:c r="N41" s="192"/>
      <x:c r="O41" s="174"/>
      <x:c r="P41" s="192"/>
      <x:c r="Q41" s="175"/>
      <x:c r="R41" s="176"/>
      <x:c r="S41" s="177"/>
      <x:c r="T41" s="177"/>
      <x:c r="U41" s="178"/>
      <x:c r="V41" s="178"/>
      <x:c r="W41"/>
      <x:c r="X41"/>
      <x:c r="Y41"/>
      <x:c r="Z41"/>
      <x:c r="AA41"/>
      <x:c r="AB41"/>
    </x:row>
    <x:row r="42" ht="15" customHeight="1">
      <x:c r="A42" s="172"/>
      <x:c r="B42" s="181"/>
      <x:c r="C42" s="3446" t="n">
        <x:f t="shared" si="5"/>
        <x:v>2000</x:v>
      </x:c>
      <x:c r="D42" s="3446"/>
      <x:c r="E42" s="182" t="n">
        <x:v>7</x:v>
      </x:c>
      <x:c r="F42" s="3447" t="n">
        <x:v>504</x:v>
      </x:c>
      <x:c r="G42" s="3447"/>
      <x:c r="H42" s="3447" t="n">
        <x:f t="shared" si="6"/>
        <x:v>14592</x:v>
      </x:c>
      <x:c r="I42" s="3447"/>
      <x:c r="J42" s="3447"/>
      <x:c r="K42" s="3447"/>
      <x:c r="L42" s="3447"/>
      <x:c r="M42" s="184"/>
      <x:c r="N42" s="185"/>
      <x:c r="O42" s="174"/>
      <x:c r="P42" s="185"/>
      <x:c r="Q42" s="175"/>
      <x:c r="R42" s="176"/>
      <x:c r="S42" s="177"/>
      <x:c r="T42" s="177"/>
      <x:c r="U42" s="178"/>
      <x:c r="V42" s="178"/>
      <x:c r="W42"/>
      <x:c r="X42"/>
      <x:c r="Y42"/>
      <x:c r="Z42"/>
      <x:c r="AA42"/>
      <x:c r="AB42"/>
    </x:row>
    <x:row r="43" ht="15" customHeight="1">
      <x:c r="A43" s="172"/>
      <x:c r="B43" s="181"/>
      <x:c r="C43" s="3446" t="n">
        <x:f t="shared" si="5"/>
        <x:v>2100</x:v>
      </x:c>
      <x:c r="D43" s="3446"/>
      <x:c r="E43" s="182" t="n">
        <x:v>7</x:v>
      </x:c>
      <x:c r="F43" s="3447" t="n">
        <x:v>527</x:v>
      </x:c>
      <x:c r="G43" s="3447"/>
      <x:c r="H43" s="3447" t="n">
        <x:f t="shared" si="6"/>
        <x:v>15119</x:v>
      </x:c>
      <x:c r="I43" s="3447"/>
      <x:c r="J43" s="3447"/>
      <x:c r="K43" s="3447"/>
      <x:c r="L43" s="3447"/>
      <x:c r="M43" s="191"/>
      <x:c r="N43" s="192"/>
      <x:c r="O43" s="174"/>
      <x:c r="P43" s="192"/>
      <x:c r="Q43" s="175"/>
      <x:c r="R43" s="176"/>
      <x:c r="S43" s="177"/>
      <x:c r="T43" s="177"/>
      <x:c r="U43" s="178"/>
      <x:c r="V43" s="178"/>
      <x:c r="W43"/>
      <x:c r="X43"/>
      <x:c r="Y43"/>
      <x:c r="Z43"/>
      <x:c r="AA43"/>
      <x:c r="AB43"/>
    </x:row>
    <x:row r="44" ht="15" customHeight="1">
      <x:c r="A44" s="172"/>
      <x:c r="B44" s="181"/>
      <x:c r="C44" s="3446" t="n">
        <x:f t="shared" si="5"/>
        <x:v>2200</x:v>
      </x:c>
      <x:c r="D44" s="3446"/>
      <x:c r="E44" s="182" t="n">
        <x:v>7</x:v>
      </x:c>
      <x:c r="F44" s="3447" t="n">
        <x:v>542</x:v>
      </x:c>
      <x:c r="G44" s="3447"/>
      <x:c r="H44" s="3447" t="n">
        <x:f t="shared" si="6"/>
        <x:v>15661</x:v>
      </x:c>
      <x:c r="I44" s="3447"/>
      <x:c r="J44" s="3447"/>
      <x:c r="K44" s="3447"/>
      <x:c r="L44" s="3447"/>
      <x:c r="M44" s="191"/>
      <x:c r="N44" s="192"/>
      <x:c r="O44" s="174"/>
      <x:c r="P44" s="192"/>
      <x:c r="Q44" s="175"/>
      <x:c r="R44" s="176"/>
      <x:c r="S44" s="177"/>
      <x:c r="T44" s="177"/>
      <x:c r="U44" s="178"/>
      <x:c r="V44" s="178"/>
      <x:c r="W44"/>
      <x:c r="X44"/>
      <x:c r="Y44"/>
      <x:c r="Z44"/>
      <x:c r="AA44"/>
      <x:c r="AB44"/>
    </x:row>
    <x:row r="45" ht="15" customHeight="1">
      <x:c r="A45" s="172"/>
      <x:c r="B45" s="181"/>
      <x:c r="C45" s="3446" t="n">
        <x:f t="shared" si="5"/>
        <x:v>2300</x:v>
      </x:c>
      <x:c r="D45" s="3446"/>
      <x:c r="E45" s="182" t="n">
        <x:v>7</x:v>
      </x:c>
      <x:c r="F45" s="3447" t="n">
        <x:v>535</x:v>
      </x:c>
      <x:c r="G45" s="3447"/>
      <x:c r="H45" s="3447" t="n">
        <x:f t="shared" si="6"/>
        <x:v>16196</x:v>
      </x:c>
      <x:c r="I45" s="3447"/>
      <x:c r="J45" s="3447"/>
      <x:c r="K45" s="3447"/>
      <x:c r="L45" s="3447"/>
      <x:c r="M45" s="191"/>
      <x:c r="N45" s="192"/>
      <x:c r="O45" s="174"/>
      <x:c r="P45" s="192"/>
      <x:c r="Q45" s="175"/>
      <x:c r="R45" s="176"/>
      <x:c r="S45" s="177"/>
      <x:c r="T45" s="177"/>
      <x:c r="U45" s="178"/>
      <x:c r="V45" s="178"/>
      <x:c r="W45"/>
      <x:c r="X45"/>
      <x:c r="Y45"/>
      <x:c r="Z45"/>
      <x:c r="AA45"/>
      <x:c r="AB45"/>
    </x:row>
    <x:row r="46" ht="15" customHeight="1">
      <x:c r="A46" s="172"/>
      <x:c r="B46" s="181"/>
      <x:c r="C46" s="3446" t="n">
        <x:f t="shared" si="5"/>
        <x:v>2400</x:v>
      </x:c>
      <x:c r="D46" s="3446"/>
      <x:c r="E46" s="182" t="n">
        <x:v>7</x:v>
      </x:c>
      <x:c r="F46" s="3447" t="n">
        <x:v>374</x:v>
      </x:c>
      <x:c r="G46" s="3447"/>
      <x:c r="H46" s="3447" t="n">
        <x:f t="shared" si="6"/>
        <x:v>16570</x:v>
      </x:c>
      <x:c r="I46" s="3447"/>
      <x:c r="J46" s="3447"/>
      <x:c r="K46" s="3447"/>
      <x:c r="L46" s="3447"/>
      <x:c r="M46" s="191"/>
      <x:c r="N46" s="192"/>
      <x:c r="O46" s="174"/>
      <x:c r="P46" s="192"/>
      <x:c r="Q46" s="175"/>
      <x:c r="R46" s="176"/>
      <x:c r="S46" s="177"/>
      <x:c r="T46" s="177"/>
      <x:c r="U46" s="178"/>
      <x:c r="V46" s="178"/>
      <x:c r="W46"/>
      <x:c r="X46"/>
      <x:c r="Y46"/>
      <x:c r="Z46"/>
      <x:c r="AA46"/>
      <x:c r="AB46"/>
    </x:row>
    <x:row r="47" ht="15" customHeight="1">
      <x:c r="A47" s="172"/>
      <x:c r="B47" s="181" t="n">
        <x:v>43874</x:v>
      </x:c>
      <x:c r="C47" s="3446" t="n">
        <x:v>100</x:v>
      </x:c>
      <x:c r="D47" s="3446"/>
      <x:c r="E47" s="182" t="n">
        <x:v>7</x:v>
      </x:c>
      <x:c r="F47" s="3447" t="n">
        <x:v>582</x:v>
      </x:c>
      <x:c r="G47" s="3447"/>
      <x:c r="H47" s="3447" t="n">
        <x:f t="shared" si="6"/>
        <x:v>17152</x:v>
      </x:c>
      <x:c r="I47" s="3447"/>
      <x:c r="J47" s="3447"/>
      <x:c r="K47" s="3447"/>
      <x:c r="L47" s="3447"/>
      <x:c r="M47" s="191"/>
      <x:c r="N47" s="192"/>
      <x:c r="O47" s="174"/>
      <x:c r="P47" s="192"/>
      <x:c r="Q47" s="175"/>
      <x:c r="R47" s="176"/>
      <x:c r="S47" s="177"/>
      <x:c r="T47" s="177"/>
      <x:c r="U47" s="178"/>
      <x:c r="V47" s="178"/>
      <x:c r="W47"/>
      <x:c r="X47"/>
      <x:c r="Y47"/>
      <x:c r="Z47"/>
      <x:c r="AA47"/>
      <x:c r="AB47"/>
    </x:row>
    <x:row r="48" ht="15" customHeight="1">
      <x:c r="A48" s="172"/>
      <x:c r="B48" s="181"/>
      <x:c r="C48" s="3446" t="n">
        <x:f t="shared" si="5"/>
        <x:v>200</x:v>
      </x:c>
      <x:c r="D48" s="3446"/>
      <x:c r="E48" s="182" t="n">
        <x:v>7</x:v>
      </x:c>
      <x:c r="F48" s="3447" t="n">
        <x:v>458</x:v>
      </x:c>
      <x:c r="G48" s="3447"/>
      <x:c r="H48" s="3447" t="n">
        <x:f t="shared" si="6"/>
        <x:v>17610</x:v>
      </x:c>
      <x:c r="I48" s="3447"/>
      <x:c r="J48" s="3447"/>
      <x:c r="K48" s="3447"/>
      <x:c r="L48" s="3447"/>
      <x:c r="M48" s="191"/>
      <x:c r="N48" s="192"/>
      <x:c r="O48" s="174"/>
      <x:c r="P48" s="192"/>
      <x:c r="Q48" s="175"/>
      <x:c r="R48" s="176"/>
      <x:c r="S48" s="177"/>
      <x:c r="T48" s="177"/>
      <x:c r="U48" s="178"/>
      <x:c r="V48" s="178"/>
      <x:c r="W48"/>
      <x:c r="X48"/>
      <x:c r="Y48"/>
      <x:c r="Z48"/>
      <x:c r="AA48"/>
      <x:c r="AB48"/>
    </x:row>
    <x:row r="49" ht="15" customHeight="1">
      <x:c r="A49" s="172"/>
      <x:c r="B49" s="181"/>
      <x:c r="C49" s="3446" t="n">
        <x:f t="shared" si="5"/>
        <x:v>300</x:v>
      </x:c>
      <x:c r="D49" s="3446"/>
      <x:c r="E49" s="182" t="n">
        <x:v>7</x:v>
      </x:c>
      <x:c r="F49" s="3447" t="n">
        <x:v>452</x:v>
      </x:c>
      <x:c r="G49" s="3447"/>
      <x:c r="H49" s="3447" t="n">
        <x:f t="shared" ref="H49:H50" si="7">IF(C49="","",H48+F49)</x:f>
        <x:v>18062</x:v>
      </x:c>
      <x:c r="I49" s="3447"/>
      <x:c r="J49" s="3447"/>
      <x:c r="K49" s="3447"/>
      <x:c r="L49" s="3447"/>
      <x:c r="M49" s="191"/>
      <x:c r="N49" s="192"/>
      <x:c r="O49" s="174"/>
      <x:c r="P49" s="192"/>
      <x:c r="Q49" s="175"/>
      <x:c r="R49" s="176"/>
      <x:c r="S49" s="177"/>
      <x:c r="T49" s="177"/>
      <x:c r="U49" s="178"/>
      <x:c r="V49" s="178"/>
      <x:c r="W49"/>
      <x:c r="X49"/>
      <x:c r="Y49"/>
      <x:c r="Z49"/>
      <x:c r="AA49"/>
      <x:c r="AB49"/>
    </x:row>
    <x:row r="50" ht="15" customHeight="1">
      <x:c r="A50" s="172"/>
      <x:c r="B50" s="181"/>
      <x:c r="C50" s="3446" t="n">
        <x:f t="shared" si="5"/>
        <x:v>400</x:v>
      </x:c>
      <x:c r="D50" s="3446"/>
      <x:c r="E50" s="182"/>
      <x:c r="F50" s="3447" t="n">
        <x:v>0</x:v>
      </x:c>
      <x:c r="G50" s="3447"/>
      <x:c r="H50" s="3447" t="n">
        <x:f t="shared" si="7"/>
        <x:v>18062</x:v>
      </x:c>
      <x:c r="I50" s="3447"/>
      <x:c r="J50" s="3447"/>
      <x:c r="K50" s="3447"/>
      <x:c r="L50" s="3447"/>
      <x:c r="M50" s="191" t="str">
        <x:v>Internal Stripping</x:v>
      </x:c>
      <x:c r="N50" s="192"/>
      <x:c r="O50" s="174"/>
      <x:c r="P50" s="192"/>
      <x:c r="Q50" s="175"/>
      <x:c r="R50" s="176"/>
      <x:c r="S50" s="177"/>
      <x:c r="T50" s="177"/>
      <x:c r="U50" s="178"/>
      <x:c r="V50" s="178"/>
      <x:c r="W50"/>
      <x:c r="X50"/>
      <x:c r="Y50"/>
      <x:c r="Z50"/>
      <x:c r="AA50"/>
      <x:c r="AB50"/>
    </x:row>
    <x:row r="51" ht="15" customHeight="1">
      <x:c r="A51" s="172"/>
      <x:c r="B51" s="181"/>
      <x:c r="C51" s="3471" t="n">
        <x:v>454</x:v>
      </x:c>
      <x:c r="D51" s="3471"/>
      <x:c r="E51" s="1107" t="n">
        <x:v>2</x:v>
      </x:c>
      <x:c r="F51" s="3472" t="n">
        <x:v>-18062</x:v>
      </x:c>
      <x:c r="G51" s="3472"/>
      <x:c r="H51" s="3472" t="n">
        <x:v>0</x:v>
      </x:c>
      <x:c r="I51" s="3472"/>
      <x:c r="J51" s="3472"/>
      <x:c r="K51" s="3472"/>
      <x:c r="L51" s="3472"/>
      <x:c r="M51" s="1106" t="str">
        <x:v>Completed discharge</x:v>
      </x:c>
      <x:c r="N51" s="192"/>
      <x:c r="O51" s="174"/>
      <x:c r="P51" s="192"/>
      <x:c r="Q51" s="175"/>
      <x:c r="R51" s="176"/>
      <x:c r="S51" s="177"/>
      <x:c r="T51" s="177"/>
      <x:c r="U51" s="178"/>
      <x:c r="V51" s="178"/>
      <x:c r="W51"/>
      <x:c r="X51"/>
      <x:c r="Y51"/>
      <x:c r="Z51"/>
      <x:c r="AA51"/>
      <x:c r="AB51"/>
    </x:row>
    <x:row r="52" ht="15" hidden="1" customHeight="1">
      <x:c r="A52" s="172"/>
      <x:c r="B52" s="181"/>
      <x:c r="C52" s="3446"/>
      <x:c r="D52" s="3446"/>
      <x:c r="E52" s="182"/>
      <x:c r="F52" s="3447"/>
      <x:c r="G52" s="3447"/>
      <x:c r="H52" s="3448" t="str"/>
      <x:c r="I52" s="3449"/>
      <x:c r="J52" s="3449"/>
      <x:c r="K52" s="3449"/>
      <x:c r="L52" s="3450"/>
      <x:c r="M52" s="191"/>
      <x:c r="N52" s="192"/>
      <x:c r="O52" s="174"/>
      <x:c r="P52" s="192"/>
      <x:c r="Q52" s="175"/>
      <x:c r="R52" s="176"/>
      <x:c r="S52" s="177"/>
      <x:c r="T52" s="177"/>
      <x:c r="U52" s="178"/>
      <x:c r="V52" s="178"/>
      <x:c r="W52"/>
      <x:c r="X52"/>
      <x:c r="Y52"/>
      <x:c r="Z52"/>
      <x:c r="AA52"/>
      <x:c r="AB52"/>
    </x:row>
    <x:row r="53" ht="15" customHeight="1">
      <x:c r="A53" s="172"/>
      <x:c r="B53" s="195"/>
      <x:c r="C53" s="3440"/>
      <x:c r="D53" s="3440"/>
      <x:c r="E53" s="196"/>
      <x:c r="F53" s="3441"/>
      <x:c r="G53" s="3441"/>
      <x:c r="H53" s="3442">
        <x:f t="shared" si="0"/>
      </x:c>
      <x:c r="I53" s="3443"/>
      <x:c r="J53" s="3443"/>
      <x:c r="K53" s="3443"/>
      <x:c r="L53" s="3444"/>
      <x:c r="M53" s="197"/>
      <x:c r="N53" s="194"/>
      <x:c r="O53" s="174"/>
      <x:c r="P53" s="194"/>
      <x:c r="Q53" s="175"/>
      <x:c r="R53" s="176"/>
      <x:c r="S53" s="177"/>
      <x:c r="T53" s="177"/>
      <x:c r="U53" s="178"/>
      <x:c r="V53" s="178"/>
      <x:c r="W53"/>
      <x:c r="X53"/>
      <x:c r="Y53"/>
      <x:c r="Z53"/>
      <x:c r="AA53"/>
      <x:c r="AB53"/>
    </x:row>
    <x:row r="54" ht="5.25" customHeight="1">
      <x:c r="A54" s="198"/>
      <x:c r="B54" s="199"/>
      <x:c r="C54" s="199"/>
      <x:c r="D54" s="199"/>
      <x:c r="E54" s="199"/>
      <x:c r="F54" s="199"/>
      <x:c r="G54" s="199"/>
      <x:c r="H54" s="199"/>
      <x:c r="I54" s="199"/>
      <x:c r="J54" s="199"/>
      <x:c r="K54" s="199"/>
      <x:c r="L54" s="199"/>
      <x:c r="M54" s="199"/>
      <x:c r="N54" s="200"/>
      <x:c r="O54" s="200"/>
      <x:c r="P54" s="200"/>
      <x:c r="Q54" s="200"/>
      <x:c r="R54" s="201"/>
      <x:c r="S54" s="200"/>
      <x:c r="T54" s="200"/>
      <x:c r="U54" s="200"/>
      <x:c r="V54"/>
      <x:c r="W54"/>
      <x:c r="X54"/>
      <x:c r="Y54"/>
      <x:c r="Z54"/>
      <x:c r="AA54"/>
      <x:c r="AB54"/>
    </x:row>
    <x:row r="55" ht="24.950000762939453" customHeight="1">
      <x:c r="A55" s="198"/>
      <x:c r="B55" s="202" t="str">
        <x:v>NOTE:</x:v>
      </x:c>
      <x:c r="C55" s="3445" t="str">
        <x:v>INFORMATION SUPPLIED BY VESSEL / SHORE PERSONNEL OR FROM RECORDS AND CAN'T BE GUARANTEED AS ACCURATE BY ACI LOSS CONTROL</x:v>
      </x:c>
      <x:c r="D55" s="3445"/>
      <x:c r="E55" s="3445"/>
      <x:c r="F55" s="3445"/>
      <x:c r="G55" s="3445"/>
      <x:c r="H55" s="3445"/>
      <x:c r="I55" s="3445"/>
      <x:c r="J55" s="3445"/>
      <x:c r="K55" s="3445"/>
      <x:c r="L55" s="3445"/>
      <x:c r="M55" s="3445"/>
      <x:c r="N55" s="203"/>
      <x:c r="O55" s="203"/>
      <x:c r="P55" s="203"/>
      <x:c r="Q55"/>
      <x:c r="R55" s="204"/>
      <x:c r="S55"/>
      <x:c r="T55"/>
      <x:c r="U55" s="178"/>
      <x:c r="V55" s="178"/>
      <x:c r="W55"/>
      <x:c r="X55"/>
      <x:c r="Y55"/>
      <x:c r="Z55"/>
      <x:c r="AA55"/>
      <x:c r="AB55"/>
    </x:row>
    <x:row r="56" ht="24.950000762939453" customHeight="1">
      <x:c r="A56" s="198"/>
      <x:c r="B56" s="202"/>
      <x:c r="C56" s="205"/>
      <x:c r="D56" s="205"/>
      <x:c r="E56" s="205"/>
      <x:c r="F56" s="205"/>
      <x:c r="G56" s="205"/>
      <x:c r="H56" s="205"/>
      <x:c r="I56" s="205"/>
      <x:c r="J56" s="205"/>
      <x:c r="K56" s="205"/>
      <x:c r="L56" s="205"/>
      <x:c r="M56" s="205"/>
      <x:c r="N56" s="203"/>
      <x:c r="O56" s="203"/>
      <x:c r="P56" s="203"/>
      <x:c r="Q56"/>
      <x:c r="R56" s="204"/>
      <x:c r="S56"/>
      <x:c r="T56"/>
      <x:c r="U56" s="177"/>
      <x:c r="V56"/>
      <x:c r="W56"/>
      <x:c r="X56"/>
      <x:c r="Y56"/>
      <x:c r="Z56"/>
      <x:c r="AA56"/>
      <x:c r="AB56"/>
    </x:row>
    <x:row r="57" ht="15" customHeight="1">
      <x:c r="A57" s="198"/>
      <x:c r="B57" s="206"/>
      <x:c r="C57" s="207"/>
      <x:c r="D57" s="208"/>
      <x:c r="E57" s="208"/>
      <x:c r="F57" s="208"/>
      <x:c r="G57" s="208"/>
      <x:c r="H57" s="208"/>
      <x:c r="I57" s="208"/>
      <x:c r="J57" s="208"/>
      <x:c r="K57" s="209"/>
      <x:c r="L57" s="209"/>
      <x:c r="M57" s="209"/>
      <x:c r="N57" s="210"/>
      <x:c r="O57" s="210"/>
      <x:c r="P57" s="210"/>
      <x:c r="Q57"/>
      <x:c r="R57"/>
      <x:c r="S57"/>
      <x:c r="T57"/>
      <x:c r="U57"/>
      <x:c r="V57"/>
      <x:c r="W57"/>
      <x:c r="X57"/>
      <x:c r="Y57"/>
      <x:c r="Z57"/>
      <x:c r="AA57"/>
      <x:c r="AB57"/>
    </x:row>
    <x:row r="58" ht="15" customHeight="1">
      <x:c r="A58" s="198"/>
      <x:c r="B58" s="3438" t="str">
        <x:v>original signature on file</x:v>
      </x:c>
      <x:c r="C58" s="3438"/>
      <x:c r="D58" s="3438"/>
      <x:c r="E58" s="3438"/>
      <x:c r="F58" s="3438"/>
      <x:c r="G58" s="3438"/>
      <x:c r="H58" s="208"/>
      <x:c r="I58" s="3438" t="str">
        <x:v>original signature file</x:v>
      </x:c>
      <x:c r="J58" s="3438"/>
      <x:c r="K58" s="3438"/>
      <x:c r="L58" s="3438"/>
      <x:c r="M58" s="3438"/>
      <x:c r="N58" s="211"/>
      <x:c r="O58" s="211"/>
      <x:c r="P58" s="211"/>
      <x:c r="Q58"/>
      <x:c r="R58"/>
      <x:c r="S58"/>
      <x:c r="T58"/>
      <x:c r="U58"/>
      <x:c r="V58"/>
      <x:c r="W58"/>
      <x:c r="X58"/>
      <x:c r="Y58"/>
      <x:c r="Z58"/>
      <x:c r="AA58"/>
      <x:c r="AB58"/>
    </x:row>
    <x:row r="59" ht="15" customHeight="1">
      <x:c r="A59"/>
      <x:c r="B59" s="3439"/>
      <x:c r="C59" s="3439"/>
      <x:c r="D59" s="3439"/>
      <x:c r="E59" s="3439"/>
      <x:c r="F59" s="3439"/>
      <x:c r="G59" s="3439"/>
      <x:c r="H59" s="212"/>
      <x:c r="I59" s="3439" t="n">
        <x:v>0</x:v>
      </x:c>
      <x:c r="J59" s="3439"/>
      <x:c r="K59" s="3439"/>
      <x:c r="L59" s="3439"/>
      <x:c r="M59" s="3439"/>
      <x:c r="N59" s="213"/>
      <x:c r="O59" s="213"/>
      <x:c r="P59" s="213"/>
      <x:c r="Q59"/>
      <x:c r="R59"/>
      <x:c r="S59"/>
      <x:c r="T59"/>
      <x:c r="U59"/>
      <x:c r="V59"/>
      <x:c r="W59"/>
      <x:c r="X59"/>
      <x:c r="Y59"/>
      <x:c r="Z59"/>
      <x:c r="AA59"/>
      <x:c r="AB59"/>
    </x:row>
    <x:row r="60" ht="15" customHeight="1">
      <x:c r="A60"/>
      <x:c r="B60" s="3436" t="str">
        <x:v>ACI LOSS CONTROL</x:v>
      </x:c>
      <x:c r="C60" s="3436"/>
      <x:c r="D60" s="3436"/>
      <x:c r="E60" s="3436"/>
      <x:c r="F60" s="3436"/>
      <x:c r="G60" s="3436"/>
      <x:c r="H60" s="1280"/>
      <x:c r="I60" s="3437" t="str">
        <x:v>VESSEL REPRESENTATIVE</x:v>
      </x:c>
      <x:c r="J60" s="3437"/>
      <x:c r="K60" s="3437"/>
      <x:c r="L60" s="3437"/>
      <x:c r="M60" s="3437"/>
      <x:c r="N60" s="1281"/>
      <x:c r="O60" s="1281"/>
      <x:c r="P60" s="1281"/>
      <x:c r="Q60"/>
      <x:c r="R60"/>
      <x:c r="S60"/>
      <x:c r="T60"/>
      <x:c r="U60"/>
      <x:c r="V60"/>
      <x:c r="W60"/>
      <x:c r="X60"/>
      <x:c r="Y60"/>
      <x:c r="Z60"/>
      <x:c r="AA60"/>
      <x:c r="AB60"/>
    </x:row>
    <x:row r="61" ht="15" customHeight="1">
      <x:c r="A61"/>
      <x:c r="B61" s="3463"/>
      <x:c r="C61" s="3463"/>
      <x:c r="D61" s="3463"/>
      <x:c r="E61" s="3463"/>
      <x:c r="F61" s="3463"/>
      <x:c r="G61" s="3463"/>
      <x:c r="H61" s="3463"/>
      <x:c r="I61" s="3463"/>
      <x:c r="J61" s="3463"/>
      <x:c r="K61" s="3463"/>
      <x:c r="L61" s="3463"/>
      <x:c r="M61" s="3463"/>
      <x:c r="N61" s="201"/>
      <x:c r="O61" s="201"/>
      <x:c r="P61" s="201"/>
      <x:c r="Q61"/>
      <x:c r="R61"/>
      <x:c r="S61"/>
      <x:c r="T61"/>
      <x:c r="U61"/>
      <x:c r="V61"/>
      <x:c r="W61"/>
      <x:c r="X61"/>
      <x:c r="Y61"/>
      <x:c r="Z61"/>
      <x:c r="AA61"/>
      <x:c r="AB61"/>
    </x:row>
    <x:row r="62" ht="15" customHeight="1">
      <x:c r="A62"/>
      <x:c r="B62" s="1282"/>
      <x:c r="C62" s="1282"/>
      <x:c r="D62" s="1283" t="str">
        <x:v>kg/cm²</x:v>
      </x:c>
      <x:c r="E62" s="1283" t="str">
        <x:v>m³</x:v>
      </x:c>
      <x:c r="F62" s="1284"/>
      <x:c r="G62" s="1284"/>
      <x:c r="H62" s="209"/>
      <x:c r="I62" s="1285"/>
      <x:c r="J62" s="1285"/>
      <x:c r="K62" s="1285"/>
      <x:c r="L62" s="1285"/>
      <x:c r="M62" s="1285"/>
      <x:c r="N62" s="201"/>
      <x:c r="O62" s="201"/>
      <x:c r="P62" s="201"/>
      <x:c r="Q62"/>
      <x:c r="R62"/>
      <x:c r="S62"/>
      <x:c r="T62"/>
      <x:c r="U62"/>
      <x:c r="V62"/>
      <x:c r="W62"/>
      <x:c r="X62"/>
      <x:c r="Y62"/>
      <x:c r="Z62"/>
      <x:c r="AA62"/>
      <x:c r="AB62"/>
    </x:row>
    <x:row r="63">
      <x:c r="A63"/>
      <x:c r="B63" s="1283"/>
      <x:c r="C63" s="1283"/>
      <x:c r="D63" s="1283" t="str">
        <x:v>Bars</x:v>
      </x:c>
      <x:c r="E63" s="1283" t="str">
        <x:v>Barrels</x:v>
      </x:c>
      <x:c r="F63" s="209"/>
      <x:c r="G63" s="209"/>
      <x:c r="H63" s="209"/>
      <x:c r="I63" s="209"/>
      <x:c r="J63" s="209"/>
      <x:c r="K63" s="209"/>
      <x:c r="L63" s="209"/>
      <x:c r="M63" s="1286"/>
      <x:c r="N63" s="1287"/>
      <x:c r="O63" s="1287"/>
      <x:c r="P63" s="1287"/>
      <x:c r="Q63"/>
      <x:c r="R63"/>
      <x:c r="S63"/>
      <x:c r="T63"/>
      <x:c r="U63"/>
      <x:c r="V63"/>
      <x:c r="W63"/>
      <x:c r="X63"/>
      <x:c r="Y63"/>
      <x:c r="Z63"/>
      <x:c r="AA63"/>
      <x:c r="AB63"/>
    </x:row>
    <x:row r="64">
      <x:c r="A64"/>
      <x:c r="B64" s="1288"/>
      <x:c r="C64" s="1288"/>
      <x:c r="D64" s="1283" t="str">
        <x:v>PSI</x:v>
      </x:c>
      <x:c r="E64" s="1283"/>
      <x:c r="F64" s="1289"/>
      <x:c r="G64" s="1289"/>
      <x:c r="H64" s="1289"/>
      <x:c r="I64" s="1289"/>
      <x:c r="J64" s="1289"/>
      <x:c r="K64" s="1289"/>
      <x:c r="L64" s="1289"/>
      <x:c r="M64" s="1289"/>
      <x:c r="N64" s="1290"/>
      <x:c r="O64" s="1290"/>
      <x:c r="P64" s="1290"/>
      <x:c r="Q64"/>
      <x:c r="R64"/>
      <x:c r="S64"/>
      <x:c r="T64"/>
      <x:c r="U64"/>
      <x:c r="V64"/>
      <x:c r="W64"/>
      <x:c r="X64"/>
      <x:c r="Y64"/>
      <x:c r="Z64"/>
      <x:c r="AA64"/>
      <x:c r="AB64"/>
    </x:row>
    <x:row r="65">
      <x:c r="A65"/>
      <x:c r="B65" s="1283"/>
      <x:c r="C65" s="1283"/>
      <x:c r="D65" s="1283" t="str">
        <x:v>kPa</x:v>
      </x:c>
      <x:c r="E65" s="1283"/>
      <x:c r="F65" s="209"/>
      <x:c r="G65" s="209"/>
      <x:c r="H65" s="209"/>
      <x:c r="I65" s="209"/>
      <x:c r="J65" s="209"/>
      <x:c r="K65" s="209"/>
      <x:c r="L65" s="209"/>
      <x:c r="M65" s="209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</x:row>
    <x:row r="66">
      <x:c r="A66"/>
      <x:c r="B66" s="1291"/>
      <x:c r="C66" s="1291"/>
      <x:c r="D66" s="1291"/>
      <x:c r="E66" s="1291"/>
      <x:c r="F66" s="209"/>
      <x:c r="G66" s="209"/>
      <x:c r="H66" s="209"/>
      <x:c r="I66" s="209"/>
      <x:c r="J66" s="209"/>
      <x:c r="K66" s="209"/>
      <x:c r="L66" s="209"/>
      <x:c r="M66" s="209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</x:row>
    <x:row r="67">
      <x:c r="A67"/>
      <x:c r="B67" s="209"/>
      <x:c r="C67" s="209"/>
      <x:c r="D67" s="1283"/>
      <x:c r="E67" s="1283"/>
      <x:c r="F67" s="209"/>
      <x:c r="G67" s="209"/>
      <x:c r="H67" s="209"/>
      <x:c r="I67" s="209"/>
      <x:c r="J67" s="209"/>
      <x:c r="K67" s="209"/>
      <x:c r="L67" s="209"/>
      <x:c r="M67" s="209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</x:row>
    <x:row r="68">
      <x:c r="A68"/>
      <x:c r="B68" s="209"/>
      <x:c r="C68" s="209"/>
      <x:c r="D68" s="1291"/>
      <x:c r="E68" s="1291"/>
      <x:c r="F68" s="209"/>
      <x:c r="G68" s="209"/>
      <x:c r="H68" s="209"/>
      <x:c r="I68" s="209"/>
      <x:c r="J68" s="209"/>
      <x:c r="K68" s="209"/>
      <x:c r="L68" s="209"/>
      <x:c r="M68" s="209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</x:row>
    <x:row r="69">
      <x:c r="A69"/>
      <x:c r="B69" s="209"/>
      <x:c r="C69" s="209"/>
      <x:c r="D69" s="209"/>
      <x:c r="E69" s="209"/>
      <x:c r="F69" s="209"/>
      <x:c r="G69" s="209"/>
      <x:c r="H69" s="209"/>
      <x:c r="I69" s="209"/>
      <x:c r="J69" s="209"/>
      <x:c r="K69" s="209"/>
      <x:c r="L69" s="209"/>
      <x:c r="M69" s="20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</x:row>
    <x:row r="70">
      <x:c r="A70"/>
      <x:c r="B70" s="209"/>
      <x:c r="C70" s="209"/>
      <x:c r="D70" s="209"/>
      <x:c r="E70" s="209"/>
      <x:c r="F70" s="209"/>
      <x:c r="G70" s="209"/>
      <x:c r="H70" s="209"/>
      <x:c r="I70" s="209"/>
      <x:c r="J70" s="209"/>
      <x:c r="K70" s="209"/>
      <x:c r="L70" s="209"/>
      <x:c r="M70" s="209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</x:row>
    <x:row r="71">
      <x:c r="A71"/>
      <x:c r="B71" s="209"/>
      <x:c r="C71" s="209"/>
      <x:c r="D71" s="209"/>
      <x:c r="E71" s="209"/>
      <x:c r="F71" s="209"/>
      <x:c r="G71" s="209"/>
      <x:c r="H71" s="209"/>
      <x:c r="I71" s="209"/>
      <x:c r="J71" s="209"/>
      <x:c r="K71" s="209"/>
      <x:c r="L71" s="209"/>
      <x:c r="M71" s="209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</x:row>
    <x:row r="72">
      <x:c r="A72"/>
      <x:c r="B72" s="209"/>
      <x:c r="C72" s="209"/>
      <x:c r="D72" s="209"/>
      <x:c r="E72" s="209"/>
      <x:c r="F72" s="209"/>
      <x:c r="G72" s="209"/>
      <x:c r="H72" s="209"/>
      <x:c r="I72" s="209"/>
      <x:c r="J72" s="209"/>
      <x:c r="K72" s="209"/>
      <x:c r="L72" s="209"/>
      <x:c r="M72" s="209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</x:row>
    <x:row r="73">
      <x:c r="A73"/>
      <x:c r="B73" s="209"/>
      <x:c r="C73" s="209"/>
      <x:c r="D73" s="209"/>
      <x:c r="E73" s="209"/>
      <x:c r="F73" s="209"/>
      <x:c r="G73" s="209"/>
      <x:c r="H73" s="209"/>
      <x:c r="I73" s="209"/>
      <x:c r="J73" s="209"/>
      <x:c r="K73" s="209"/>
      <x:c r="L73" s="209"/>
      <x:c r="M73" s="209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</x:row>
    <x:row r="74">
      <x:c r="A74"/>
      <x:c r="B74" s="209"/>
      <x:c r="C74" s="209"/>
      <x:c r="D74" s="209"/>
      <x:c r="E74" s="209"/>
      <x:c r="F74" s="209"/>
      <x:c r="G74" s="209"/>
      <x:c r="H74" s="209"/>
      <x:c r="I74" s="209"/>
      <x:c r="J74" s="209"/>
      <x:c r="K74" s="209"/>
      <x:c r="L74" s="209"/>
      <x:c r="M74" s="209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</x:row>
    <x:row r="75">
      <x:c r="A75"/>
      <x:c r="B75" s="209"/>
      <x:c r="C75" s="209"/>
      <x:c r="D75" s="209"/>
      <x:c r="E75" s="209"/>
      <x:c r="F75" s="209"/>
      <x:c r="G75" s="209"/>
      <x:c r="H75" s="209"/>
      <x:c r="I75" s="209"/>
      <x:c r="J75" s="209"/>
      <x:c r="K75" s="209"/>
      <x:c r="L75" s="209"/>
      <x:c r="M75" s="209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</x:row>
    <x:row r="76">
      <x:c r="A76"/>
      <x:c r="B76" s="209"/>
      <x:c r="C76" s="209"/>
      <x:c r="D76" s="209"/>
      <x:c r="E76" s="209"/>
      <x:c r="F76" s="209"/>
      <x:c r="G76" s="209"/>
      <x:c r="H76" s="209"/>
      <x:c r="I76" s="209"/>
      <x:c r="J76" s="209"/>
      <x:c r="K76" s="209"/>
      <x:c r="L76" s="209"/>
      <x:c r="M76" s="209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</x:row>
    <x:row r="77">
      <x:c r="A77"/>
      <x:c r="B77" s="209"/>
      <x:c r="C77" s="209"/>
      <x:c r="D77" s="209"/>
      <x:c r="E77" s="209"/>
      <x:c r="F77" s="209"/>
      <x:c r="G77" s="209"/>
      <x:c r="H77" s="209"/>
      <x:c r="I77" s="209"/>
      <x:c r="J77" s="209"/>
      <x:c r="K77" s="209"/>
      <x:c r="L77" s="209"/>
      <x:c r="M77" s="209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</x:row>
    <x:row r="78">
      <x:c r="A78"/>
      <x:c r="B78" s="209"/>
      <x:c r="C78" s="209"/>
      <x:c r="D78" s="209"/>
      <x:c r="E78" s="209"/>
      <x:c r="F78" s="209"/>
      <x:c r="G78" s="209"/>
      <x:c r="H78" s="209"/>
      <x:c r="I78" s="209"/>
      <x:c r="J78" s="209"/>
      <x:c r="K78" s="209"/>
      <x:c r="L78" s="209"/>
      <x:c r="M78" s="209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</x:row>
    <x:row r="79">
      <x:c r="A79"/>
      <x:c r="B79" s="209"/>
      <x:c r="C79" s="209"/>
      <x:c r="D79" s="209"/>
      <x:c r="E79" s="209"/>
      <x:c r="F79" s="209"/>
      <x:c r="G79" s="209"/>
      <x:c r="H79" s="209"/>
      <x:c r="I79" s="209"/>
      <x:c r="J79" s="209"/>
      <x:c r="K79" s="209"/>
      <x:c r="L79" s="209"/>
      <x:c r="M79" s="20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</x:row>
    <x:row r="80">
      <x:c r="A80"/>
      <x:c r="B80" s="209"/>
      <x:c r="C80" s="209"/>
      <x:c r="D80" s="209"/>
      <x:c r="E80" s="209"/>
      <x:c r="F80" s="209"/>
      <x:c r="G80" s="209"/>
      <x:c r="H80" s="209"/>
      <x:c r="I80" s="209"/>
      <x:c r="J80" s="209"/>
      <x:c r="K80" s="209"/>
      <x:c r="L80" s="209"/>
      <x:c r="M80" s="209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</x:row>
    <x:row r="81">
      <x:c r="A81"/>
      <x:c r="B81" s="209"/>
      <x:c r="C81" s="209"/>
      <x:c r="D81" s="209"/>
      <x:c r="E81" s="209"/>
      <x:c r="F81" s="209"/>
      <x:c r="G81" s="209"/>
      <x:c r="H81" s="209"/>
      <x:c r="I81" s="209"/>
      <x:c r="J81" s="209"/>
      <x:c r="K81" s="209"/>
      <x:c r="L81" s="209"/>
      <x:c r="M81" s="209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</x:row>
    <x:row r="82">
      <x:c r="A82"/>
      <x:c r="B82" s="209"/>
      <x:c r="C82" s="209"/>
      <x:c r="D82" s="209"/>
      <x:c r="E82" s="209"/>
      <x:c r="F82" s="209"/>
      <x:c r="G82" s="209"/>
      <x:c r="H82" s="209"/>
      <x:c r="I82" s="209"/>
      <x:c r="J82" s="209"/>
      <x:c r="K82" s="209"/>
      <x:c r="L82" s="209"/>
      <x:c r="M82" s="209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</x:row>
    <x:row r="83">
      <x:c r="A83"/>
      <x:c r="B83" s="209"/>
      <x:c r="C83" s="209"/>
      <x:c r="D83" s="209"/>
      <x:c r="E83" s="209"/>
      <x:c r="F83" s="209"/>
      <x:c r="G83" s="209"/>
      <x:c r="H83" s="209"/>
      <x:c r="I83" s="209"/>
      <x:c r="J83" s="209"/>
      <x:c r="K83" s="209"/>
      <x:c r="L83" s="209"/>
      <x:c r="M83" s="209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</x:row>
    <x:row r="84">
      <x:c r="A84"/>
      <x:c r="B84" s="209"/>
      <x:c r="C84" s="209"/>
      <x:c r="D84" s="209"/>
      <x:c r="E84" s="209"/>
      <x:c r="F84" s="209"/>
      <x:c r="G84" s="209"/>
      <x:c r="H84" s="209"/>
      <x:c r="I84" s="209"/>
      <x:c r="J84" s="209"/>
      <x:c r="K84" s="209"/>
      <x:c r="L84" s="209"/>
      <x:c r="M84" s="209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</x:row>
    <x:row r="85">
      <x:c r="A85"/>
      <x:c r="B85" s="209"/>
      <x:c r="C85" s="209"/>
      <x:c r="D85" s="209"/>
      <x:c r="E85" s="209"/>
      <x:c r="F85" s="209"/>
      <x:c r="G85" s="1283" t="str">
        <x:v>BARRELS</x:v>
      </x:c>
      <x:c r="H85" s="209"/>
      <x:c r="I85" s="209"/>
      <x:c r="J85" s="209"/>
      <x:c r="K85" s="209"/>
      <x:c r="L85" s="209"/>
      <x:c r="M85" s="209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</x:row>
    <x:row r="86">
      <x:c r="A86"/>
      <x:c r="B86" s="209"/>
      <x:c r="C86" s="209"/>
      <x:c r="D86" s="209"/>
      <x:c r="E86" s="209"/>
      <x:c r="F86" s="209"/>
      <x:c r="G86" s="1283" t="str">
        <x:v>m³</x:v>
      </x:c>
      <x:c r="H86" s="209"/>
      <x:c r="I86" s="209"/>
      <x:c r="J86" s="209"/>
      <x:c r="K86" s="209"/>
      <x:c r="L86" s="209"/>
      <x:c r="M86" s="209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</x:row>
    <x:row r="87">
      <x:c r="B87" s="209"/>
      <x:c r="C87" s="209"/>
      <x:c r="D87" s="209"/>
      <x:c r="E87" s="209"/>
      <x:c r="F87" s="209"/>
      <x:c r="G87" s="209"/>
      <x:c r="H87" s="209"/>
      <x:c r="I87" s="209"/>
      <x:c r="J87" s="209"/>
      <x:c r="K87" s="209"/>
      <x:c r="L87" s="209"/>
      <x:c r="M87" s="209"/>
    </x:row>
    <x:row r="88">
      <x:c r="B88" s="209"/>
      <x:c r="C88" s="209"/>
      <x:c r="D88" s="209"/>
      <x:c r="E88" s="209"/>
      <x:c r="F88" s="209"/>
      <x:c r="G88" s="209"/>
      <x:c r="H88" s="209"/>
      <x:c r="I88" s="209"/>
      <x:c r="J88" s="209"/>
      <x:c r="K88" s="209"/>
      <x:c r="L88" s="209"/>
      <x:c r="M88" s="209"/>
    </x:row>
    <x:row r="89">
      <x:c r="B89" s="209"/>
      <x:c r="C89" s="209"/>
      <x:c r="D89" s="209"/>
      <x:c r="E89" s="209"/>
      <x:c r="F89" s="209"/>
      <x:c r="G89" s="209"/>
      <x:c r="H89" s="209"/>
      <x:c r="I89" s="209"/>
      <x:c r="J89" s="209"/>
      <x:c r="K89" s="209"/>
      <x:c r="L89" s="209"/>
      <x:c r="M89" s="209"/>
    </x:row>
    <x:row r="90">
      <x:c r="B90" s="209"/>
      <x:c r="C90" s="209"/>
      <x:c r="D90" s="209"/>
      <x:c r="E90" s="209"/>
      <x:c r="F90" s="209"/>
      <x:c r="G90" s="209"/>
      <x:c r="H90" s="209"/>
      <x:c r="I90" s="209"/>
      <x:c r="J90" s="209"/>
      <x:c r="K90" s="209"/>
      <x:c r="L90" s="209"/>
      <x:c r="M90" s="209"/>
    </x:row>
    <x:row r="91">
      <x:c r="B91" s="209"/>
      <x:c r="C91" s="209"/>
      <x:c r="D91" s="209"/>
      <x:c r="E91" s="209"/>
      <x:c r="F91" s="209"/>
      <x:c r="G91" s="209"/>
      <x:c r="H91" s="209"/>
      <x:c r="I91" s="209"/>
      <x:c r="J91" s="209"/>
      <x:c r="K91" s="209"/>
      <x:c r="L91" s="209"/>
      <x:c r="M91" s="209"/>
    </x:row>
    <x:row r="92">
      <x:c r="B92" s="209"/>
      <x:c r="C92" s="209"/>
      <x:c r="D92" s="209"/>
      <x:c r="E92" s="209"/>
      <x:c r="F92" s="209"/>
      <x:c r="G92" s="209"/>
      <x:c r="H92" s="209"/>
      <x:c r="I92" s="209"/>
      <x:c r="J92" s="209"/>
      <x:c r="K92" s="209"/>
      <x:c r="L92" s="209"/>
      <x:c r="M92" s="209"/>
    </x:row>
    <x:row r="93">
      <x:c r="B93" s="209"/>
      <x:c r="C93" s="209"/>
      <x:c r="D93" s="209"/>
      <x:c r="E93" s="209"/>
      <x:c r="F93" s="209"/>
      <x:c r="G93" s="209"/>
      <x:c r="H93" s="209"/>
      <x:c r="I93" s="209"/>
      <x:c r="J93" s="209"/>
      <x:c r="K93" s="209"/>
      <x:c r="L93" s="209"/>
      <x:c r="M93" s="209"/>
    </x:row>
    <x:row r="94">
      <x:c r="B94" s="209"/>
      <x:c r="C94" s="209"/>
      <x:c r="D94" s="209"/>
      <x:c r="E94" s="209"/>
      <x:c r="F94" s="209"/>
      <x:c r="G94" s="209"/>
      <x:c r="H94" s="209"/>
      <x:c r="I94" s="209"/>
      <x:c r="J94" s="209"/>
      <x:c r="K94" s="209"/>
      <x:c r="L94" s="209"/>
      <x:c r="M94" s="209"/>
    </x:row>
    <x:row r="95">
      <x:c r="B95" s="209"/>
      <x:c r="C95" s="209"/>
      <x:c r="D95" s="209"/>
      <x:c r="E95" s="209"/>
      <x:c r="F95" s="209"/>
      <x:c r="G95" s="209"/>
      <x:c r="H95" s="209"/>
      <x:c r="I95" s="209"/>
      <x:c r="J95" s="209"/>
      <x:c r="K95" s="209"/>
      <x:c r="L95" s="209"/>
      <x:c r="M95" s="209"/>
    </x:row>
    <x:row r="96">
      <x:c r="B96" s="209"/>
      <x:c r="C96" s="209"/>
      <x:c r="D96" s="209"/>
      <x:c r="E96" s="209"/>
      <x:c r="F96" s="209"/>
      <x:c r="G96" s="209"/>
      <x:c r="H96" s="209"/>
      <x:c r="I96" s="209"/>
      <x:c r="J96" s="209"/>
      <x:c r="K96" s="209"/>
      <x:c r="L96" s="209"/>
      <x:c r="M96" s="209"/>
    </x:row>
    <x:row r="97">
      <x:c r="B97" s="209"/>
      <x:c r="C97" s="209"/>
      <x:c r="D97" s="209"/>
      <x:c r="E97" s="209"/>
      <x:c r="F97" s="209"/>
      <x:c r="G97" s="209"/>
      <x:c r="H97" s="209"/>
      <x:c r="I97" s="209"/>
      <x:c r="J97" s="209"/>
      <x:c r="K97" s="209"/>
      <x:c r="L97" s="209"/>
      <x:c r="M97" s="209"/>
    </x:row>
    <x:row r="98">
      <x:c r="B98" s="209"/>
      <x:c r="C98" s="209"/>
      <x:c r="D98" s="209"/>
      <x:c r="E98" s="209"/>
      <x:c r="F98" s="209"/>
      <x:c r="G98" s="209"/>
      <x:c r="H98" s="209"/>
      <x:c r="I98" s="209"/>
      <x:c r="J98" s="209"/>
      <x:c r="K98" s="209"/>
      <x:c r="L98" s="209"/>
      <x:c r="M98" s="209"/>
    </x:row>
    <x:row r="99">
      <x:c r="B99" s="209"/>
      <x:c r="C99" s="209"/>
      <x:c r="D99" s="209"/>
      <x:c r="E99" s="209"/>
      <x:c r="F99" s="209"/>
      <x:c r="G99" s="209"/>
      <x:c r="H99" s="209"/>
      <x:c r="I99" s="209"/>
      <x:c r="J99" s="209"/>
      <x:c r="K99" s="209"/>
      <x:c r="L99" s="209"/>
      <x:c r="M99" s="209"/>
    </x:row>
    <x:row r="100">
      <x:c r="B100" s="209"/>
      <x:c r="C100" s="209"/>
      <x:c r="D100" s="209"/>
      <x:c r="E100" s="209"/>
      <x:c r="F100" s="209"/>
      <x:c r="G100" s="209"/>
      <x:c r="H100" s="209"/>
      <x:c r="I100" s="209"/>
      <x:c r="J100" s="209"/>
      <x:c r="K100" s="209"/>
      <x:c r="L100" s="209"/>
      <x:c r="M100" s="209"/>
    </x:row>
    <x:row r="101">
      <x:c r="B101" s="209"/>
      <x:c r="C101" s="209"/>
      <x:c r="D101" s="209"/>
      <x:c r="E101" s="209"/>
      <x:c r="F101" s="209"/>
      <x:c r="G101" s="209"/>
      <x:c r="H101" s="209"/>
      <x:c r="I101" s="209"/>
      <x:c r="J101" s="209"/>
      <x:c r="K101" s="209"/>
      <x:c r="L101" s="209"/>
      <x:c r="M101" s="209"/>
    </x:row>
    <x:row r="102">
      <x:c r="B102" s="209"/>
      <x:c r="C102" s="209"/>
      <x:c r="D102" s="209"/>
      <x:c r="E102" s="209"/>
      <x:c r="F102" s="209"/>
      <x:c r="G102" s="209"/>
      <x:c r="H102" s="209"/>
      <x:c r="I102" s="209"/>
      <x:c r="J102" s="209"/>
      <x:c r="K102" s="209"/>
      <x:c r="L102" s="209"/>
      <x:c r="M102" s="209"/>
    </x:row>
    <x:row r="103">
      <x:c r="B103" s="209"/>
      <x:c r="C103" s="209"/>
      <x:c r="D103" s="209"/>
      <x:c r="E103" s="209"/>
      <x:c r="F103" s="209"/>
      <x:c r="G103" s="209"/>
      <x:c r="H103" s="209"/>
      <x:c r="I103" s="209"/>
      <x:c r="J103" s="209"/>
      <x:c r="K103" s="209"/>
      <x:c r="L103" s="209"/>
      <x:c r="M103" s="209"/>
    </x:row>
    <x:row r="104">
      <x:c r="B104" s="209"/>
      <x:c r="C104" s="209"/>
      <x:c r="D104" s="209"/>
      <x:c r="E104" s="209"/>
      <x:c r="F104" s="209"/>
      <x:c r="G104" s="209"/>
      <x:c r="H104" s="209"/>
      <x:c r="I104" s="209"/>
      <x:c r="J104" s="209"/>
      <x:c r="K104" s="209"/>
      <x:c r="L104" s="209"/>
      <x:c r="M104" s="209"/>
    </x:row>
    <x:row r="105">
      <x:c r="B105" s="209"/>
      <x:c r="C105" s="209"/>
      <x:c r="D105" s="209"/>
      <x:c r="E105" s="209"/>
      <x:c r="F105" s="209"/>
      <x:c r="G105" s="209"/>
      <x:c r="H105" s="209"/>
      <x:c r="I105" s="209"/>
      <x:c r="J105" s="209"/>
      <x:c r="K105" s="209"/>
      <x:c r="L105" s="209"/>
      <x:c r="M105" s="209"/>
    </x:row>
    <x:row r="106">
      <x:c r="B106" s="209"/>
      <x:c r="C106" s="209"/>
      <x:c r="D106" s="209"/>
      <x:c r="E106" s="209"/>
      <x:c r="F106" s="209"/>
      <x:c r="G106" s="209"/>
      <x:c r="H106" s="209"/>
      <x:c r="I106" s="209"/>
      <x:c r="J106" s="209"/>
      <x:c r="K106" s="209"/>
      <x:c r="L106" s="209"/>
      <x:c r="M106" s="209"/>
    </x:row>
    <x:row r="107">
      <x:c r="B107" s="209"/>
      <x:c r="C107" s="209"/>
      <x:c r="D107" s="209"/>
      <x:c r="E107" s="209"/>
      <x:c r="F107" s="209"/>
      <x:c r="G107" s="209"/>
      <x:c r="H107" s="209"/>
      <x:c r="I107" s="209"/>
      <x:c r="J107" s="209"/>
      <x:c r="K107" s="209"/>
      <x:c r="L107" s="209"/>
      <x:c r="M107" s="209"/>
    </x:row>
    <x:row r="108">
      <x:c r="B108" s="209"/>
      <x:c r="C108" s="209"/>
      <x:c r="D108" s="209"/>
      <x:c r="E108" s="209"/>
      <x:c r="F108" s="209"/>
      <x:c r="G108" s="209"/>
      <x:c r="H108" s="209"/>
      <x:c r="I108" s="209"/>
      <x:c r="J108" s="209"/>
      <x:c r="K108" s="209"/>
      <x:c r="L108" s="209"/>
      <x:c r="M108" s="209"/>
    </x:row>
    <x:row r="109">
      <x:c r="B109" s="209"/>
      <x:c r="C109" s="209"/>
      <x:c r="D109" s="209"/>
      <x:c r="E109" s="209"/>
      <x:c r="F109" s="209"/>
      <x:c r="G109" s="209"/>
      <x:c r="H109" s="209"/>
      <x:c r="I109" s="209"/>
      <x:c r="J109" s="209"/>
      <x:c r="K109" s="209"/>
      <x:c r="L109" s="209"/>
      <x:c r="M109" s="209"/>
    </x:row>
    <x:row r="110">
      <x:c r="B110" s="209"/>
      <x:c r="C110" s="209"/>
      <x:c r="D110" s="209"/>
      <x:c r="E110" s="209"/>
      <x:c r="F110" s="209"/>
      <x:c r="G110" s="209"/>
      <x:c r="H110" s="209"/>
      <x:c r="I110" s="209"/>
      <x:c r="J110" s="209"/>
      <x:c r="K110" s="209"/>
      <x:c r="L110" s="209"/>
      <x:c r="M110" s="209"/>
    </x:row>
    <x:row r="111">
      <x:c r="B111" s="209"/>
      <x:c r="C111" s="209"/>
      <x:c r="D111" s="209"/>
      <x:c r="E111" s="209"/>
      <x:c r="F111" s="209"/>
      <x:c r="G111" s="209"/>
      <x:c r="H111" s="209"/>
      <x:c r="I111" s="209"/>
      <x:c r="J111" s="209"/>
      <x:c r="K111" s="209"/>
      <x:c r="L111" s="209"/>
      <x:c r="M111" s="209"/>
    </x:row>
    <x:row r="112">
      <x:c r="B112" s="209"/>
      <x:c r="C112" s="209"/>
      <x:c r="D112" s="209"/>
      <x:c r="E112" s="209"/>
      <x:c r="F112" s="209"/>
      <x:c r="G112" s="209"/>
      <x:c r="H112" s="209"/>
      <x:c r="I112" s="209"/>
      <x:c r="J112" s="209"/>
      <x:c r="K112" s="209"/>
      <x:c r="L112" s="209"/>
      <x:c r="M112" s="209"/>
    </x:row>
    <x:row r="113">
      <x:c r="B113" s="209"/>
      <x:c r="C113" s="209"/>
      <x:c r="D113" s="209"/>
      <x:c r="E113" s="209"/>
      <x:c r="F113" s="209"/>
      <x:c r="G113" s="209"/>
      <x:c r="H113" s="209"/>
      <x:c r="I113" s="209"/>
      <x:c r="J113" s="209"/>
      <x:c r="K113" s="209"/>
      <x:c r="L113" s="209"/>
      <x:c r="M113" s="209"/>
    </x:row>
    <x:row r="114">
      <x:c r="B114" s="209"/>
      <x:c r="C114" s="209"/>
      <x:c r="D114" s="209"/>
      <x:c r="E114" s="209"/>
      <x:c r="F114" s="209"/>
      <x:c r="G114" s="209"/>
      <x:c r="H114" s="209"/>
      <x:c r="I114" s="209"/>
      <x:c r="J114" s="209"/>
      <x:c r="K114" s="209"/>
      <x:c r="L114" s="209"/>
      <x:c r="M114" s="209"/>
    </x:row>
    <x:row r="115">
      <x:c r="B115" s="209"/>
      <x:c r="C115" s="209"/>
      <x:c r="D115" s="209"/>
      <x:c r="E115" s="209"/>
      <x:c r="F115" s="209"/>
      <x:c r="G115" s="209"/>
      <x:c r="H115" s="209"/>
      <x:c r="I115" s="209"/>
      <x:c r="J115" s="209"/>
      <x:c r="K115" s="209"/>
      <x:c r="L115" s="209"/>
      <x:c r="M115" s="209"/>
    </x:row>
    <x:row r="116">
      <x:c r="B116" s="209"/>
      <x:c r="C116" s="209"/>
      <x:c r="D116" s="209"/>
      <x:c r="E116" s="209"/>
      <x:c r="F116" s="209"/>
      <x:c r="G116" s="209"/>
      <x:c r="H116" s="209"/>
      <x:c r="I116" s="209"/>
      <x:c r="J116" s="209"/>
      <x:c r="K116" s="209"/>
      <x:c r="L116" s="209"/>
      <x:c r="M116" s="209"/>
    </x:row>
    <x:row r="117">
      <x:c r="B117" s="209"/>
      <x:c r="C117" s="209"/>
      <x:c r="D117" s="209"/>
      <x:c r="E117" s="209"/>
      <x:c r="F117" s="209"/>
      <x:c r="G117" s="209"/>
      <x:c r="H117" s="209"/>
      <x:c r="I117" s="209"/>
      <x:c r="J117" s="209"/>
      <x:c r="K117" s="209"/>
      <x:c r="L117" s="209"/>
      <x:c r="M117" s="209"/>
    </x:row>
    <x:row r="118">
      <x:c r="B118" s="209"/>
      <x:c r="C118" s="209"/>
      <x:c r="D118" s="209"/>
      <x:c r="E118" s="209"/>
      <x:c r="F118" s="209"/>
      <x:c r="G118" s="209"/>
      <x:c r="H118" s="209"/>
      <x:c r="I118" s="209"/>
      <x:c r="J118" s="209"/>
      <x:c r="K118" s="209"/>
      <x:c r="L118" s="209"/>
      <x:c r="M118" s="209"/>
    </x:row>
    <x:row r="119">
      <x:c r="B119" s="209"/>
      <x:c r="C119" s="209"/>
      <x:c r="D119" s="209"/>
      <x:c r="E119" s="209"/>
      <x:c r="F119" s="209"/>
      <x:c r="G119" s="209"/>
      <x:c r="H119" s="209"/>
      <x:c r="I119" s="209"/>
      <x:c r="J119" s="209"/>
      <x:c r="K119" s="209"/>
      <x:c r="L119" s="209"/>
      <x:c r="M119" s="209"/>
    </x:row>
    <x:row r="120">
      <x:c r="B120" s="209"/>
      <x:c r="C120" s="209"/>
      <x:c r="D120" s="209"/>
      <x:c r="E120" s="209"/>
      <x:c r="F120" s="209"/>
      <x:c r="G120" s="209"/>
      <x:c r="H120" s="209"/>
      <x:c r="I120" s="209"/>
      <x:c r="J120" s="209"/>
      <x:c r="K120" s="209"/>
      <x:c r="L120" s="209"/>
      <x:c r="M120" s="209"/>
    </x:row>
    <x:row r="121">
      <x:c r="B121" s="209"/>
      <x:c r="C121" s="209"/>
      <x:c r="D121" s="209"/>
      <x:c r="E121" s="209"/>
      <x:c r="F121" s="209"/>
      <x:c r="G121" s="209"/>
      <x:c r="H121" s="209"/>
      <x:c r="I121" s="209"/>
      <x:c r="J121" s="209"/>
      <x:c r="K121" s="209"/>
      <x:c r="L121" s="209"/>
      <x:c r="M121" s="209"/>
    </x:row>
    <x:row r="122">
      <x:c r="B122" s="209"/>
      <x:c r="C122" s="209"/>
      <x:c r="D122" s="209"/>
      <x:c r="E122" s="209"/>
      <x:c r="F122" s="209"/>
      <x:c r="G122" s="209"/>
      <x:c r="H122" s="209"/>
      <x:c r="I122" s="209"/>
      <x:c r="J122" s="209"/>
      <x:c r="K122" s="209"/>
      <x:c r="L122" s="209"/>
      <x:c r="M122" s="209"/>
    </x:row>
    <x:row r="123">
      <x:c r="B123" s="209"/>
      <x:c r="C123" s="209"/>
      <x:c r="D123" s="209"/>
      <x:c r="E123" s="209"/>
      <x:c r="F123" s="209"/>
      <x:c r="G123" s="209"/>
      <x:c r="H123" s="209"/>
      <x:c r="I123" s="209"/>
      <x:c r="J123" s="209"/>
      <x:c r="K123" s="209"/>
      <x:c r="L123" s="209"/>
      <x:c r="M123" s="209"/>
    </x:row>
    <x:row r="124">
      <x:c r="B124" s="209"/>
      <x:c r="C124" s="209"/>
      <x:c r="D124" s="209"/>
      <x:c r="E124" s="209"/>
      <x:c r="F124" s="209"/>
      <x:c r="G124" s="209"/>
      <x:c r="H124" s="209"/>
      <x:c r="I124" s="209"/>
      <x:c r="J124" s="209"/>
      <x:c r="K124" s="209"/>
      <x:c r="L124" s="209"/>
      <x:c r="M124" s="209"/>
    </x:row>
    <x:row r="125">
      <x:c r="B125" s="209"/>
      <x:c r="C125" s="209"/>
      <x:c r="D125" s="209"/>
      <x:c r="E125" s="209"/>
      <x:c r="F125" s="209"/>
      <x:c r="G125" s="209"/>
      <x:c r="H125" s="209"/>
      <x:c r="I125" s="209"/>
      <x:c r="J125" s="209"/>
      <x:c r="K125" s="209"/>
      <x:c r="L125" s="209"/>
      <x:c r="M125" s="209"/>
    </x:row>
    <x:row r="126">
      <x:c r="B126" s="209"/>
      <x:c r="C126" s="209"/>
      <x:c r="D126" s="209"/>
      <x:c r="E126" s="209"/>
      <x:c r="F126" s="209"/>
      <x:c r="G126" s="209"/>
      <x:c r="H126" s="209"/>
      <x:c r="I126" s="209"/>
      <x:c r="J126" s="209"/>
      <x:c r="K126" s="209"/>
      <x:c r="L126" s="209"/>
      <x:c r="M126" s="209"/>
    </x:row>
    <x:row r="127">
      <x:c r="B127" s="209"/>
      <x:c r="C127" s="209"/>
      <x:c r="D127" s="209"/>
      <x:c r="E127" s="209"/>
      <x:c r="F127" s="209"/>
      <x:c r="G127" s="209"/>
      <x:c r="H127" s="209"/>
      <x:c r="I127" s="209"/>
      <x:c r="J127" s="209"/>
      <x:c r="K127" s="209"/>
      <x:c r="L127" s="209"/>
      <x:c r="M127" s="209"/>
    </x:row>
    <x:row r="128">
      <x:c r="B128" s="209"/>
      <x:c r="C128" s="209"/>
      <x:c r="D128" s="209"/>
      <x:c r="E128" s="209"/>
      <x:c r="F128" s="209"/>
      <x:c r="G128" s="209"/>
      <x:c r="H128" s="209"/>
      <x:c r="I128" s="209"/>
      <x:c r="J128" s="209"/>
      <x:c r="K128" s="209"/>
      <x:c r="L128" s="209"/>
      <x:c r="M128" s="209"/>
    </x:row>
    <x:row r="129">
      <x:c r="B129" s="209"/>
      <x:c r="C129" s="209"/>
      <x:c r="D129" s="209"/>
      <x:c r="E129" s="209"/>
      <x:c r="F129" s="209"/>
      <x:c r="G129" s="209"/>
      <x:c r="H129" s="209"/>
      <x:c r="I129" s="209"/>
      <x:c r="J129" s="209"/>
      <x:c r="K129" s="209"/>
      <x:c r="L129" s="209"/>
      <x:c r="M129" s="209"/>
    </x:row>
    <x:row r="130">
      <x:c r="B130" s="209"/>
      <x:c r="C130" s="209"/>
      <x:c r="D130" s="209"/>
      <x:c r="E130" s="209"/>
      <x:c r="F130" s="209"/>
      <x:c r="G130" s="209"/>
      <x:c r="H130" s="209"/>
      <x:c r="I130" s="209"/>
      <x:c r="J130" s="209"/>
      <x:c r="K130" s="209"/>
      <x:c r="L130" s="209"/>
      <x:c r="M130" s="209"/>
    </x:row>
    <x:row r="131">
      <x:c r="B131" s="209"/>
      <x:c r="C131" s="209"/>
      <x:c r="D131" s="209"/>
      <x:c r="E131" s="209"/>
      <x:c r="F131" s="209"/>
      <x:c r="G131" s="209"/>
      <x:c r="H131" s="209"/>
      <x:c r="I131" s="209"/>
      <x:c r="J131" s="209"/>
      <x:c r="K131" s="209"/>
      <x:c r="L131" s="209"/>
      <x:c r="M131" s="209"/>
    </x:row>
    <x:row r="132">
      <x:c r="B132" s="209"/>
      <x:c r="C132" s="209"/>
      <x:c r="D132" s="209"/>
      <x:c r="E132" s="209"/>
      <x:c r="F132" s="209"/>
      <x:c r="G132" s="209"/>
      <x:c r="H132" s="209"/>
      <x:c r="I132" s="209"/>
      <x:c r="J132" s="209"/>
      <x:c r="K132" s="209"/>
      <x:c r="L132" s="209"/>
      <x:c r="M132" s="209"/>
    </x:row>
    <x:row r="133">
      <x:c r="B133" s="209"/>
      <x:c r="C133" s="209"/>
      <x:c r="D133" s="209"/>
      <x:c r="E133" s="209"/>
      <x:c r="F133" s="209"/>
      <x:c r="G133" s="209"/>
      <x:c r="H133" s="209"/>
      <x:c r="I133" s="209"/>
      <x:c r="J133" s="209"/>
      <x:c r="K133" s="209"/>
      <x:c r="L133" s="209"/>
      <x:c r="M133" s="209"/>
    </x:row>
    <x:row r="134">
      <x:c r="B134" s="209"/>
      <x:c r="C134" s="209"/>
      <x:c r="D134" s="209"/>
      <x:c r="E134" s="209"/>
      <x:c r="F134" s="209"/>
      <x:c r="G134" s="209"/>
      <x:c r="H134" s="209"/>
      <x:c r="I134" s="209"/>
      <x:c r="J134" s="209"/>
      <x:c r="K134" s="209"/>
      <x:c r="L134" s="209"/>
      <x:c r="M134" s="209"/>
    </x:row>
    <x:row r="135">
      <x:c r="B135" s="209"/>
      <x:c r="C135" s="209"/>
      <x:c r="D135" s="209"/>
      <x:c r="E135" s="209"/>
      <x:c r="F135" s="209"/>
      <x:c r="G135" s="209"/>
      <x:c r="H135" s="209"/>
      <x:c r="I135" s="209"/>
      <x:c r="J135" s="209"/>
      <x:c r="K135" s="209"/>
      <x:c r="L135" s="209"/>
      <x:c r="M135" s="209"/>
    </x:row>
    <x:row r="136">
      <x:c r="B136" s="209"/>
      <x:c r="C136" s="209"/>
      <x:c r="D136" s="209"/>
      <x:c r="E136" s="209"/>
      <x:c r="F136" s="209"/>
      <x:c r="G136" s="209"/>
      <x:c r="H136" s="209"/>
      <x:c r="I136" s="209"/>
      <x:c r="J136" s="209"/>
      <x:c r="K136" s="209"/>
      <x:c r="L136" s="209"/>
      <x:c r="M136" s="209"/>
    </x:row>
    <x:row r="137">
      <x:c r="B137" s="209"/>
      <x:c r="C137" s="209"/>
      <x:c r="D137" s="209"/>
      <x:c r="E137" s="209"/>
      <x:c r="F137" s="209"/>
      <x:c r="G137" s="209"/>
      <x:c r="H137" s="209"/>
      <x:c r="I137" s="209"/>
      <x:c r="J137" s="209"/>
      <x:c r="K137" s="209"/>
      <x:c r="L137" s="209"/>
      <x:c r="M137" s="209"/>
    </x:row>
    <x:row r="138">
      <x:c r="B138" s="209"/>
      <x:c r="C138" s="209"/>
      <x:c r="D138" s="209"/>
      <x:c r="E138" s="209"/>
      <x:c r="F138" s="209"/>
      <x:c r="G138" s="209"/>
      <x:c r="H138" s="209"/>
      <x:c r="I138" s="209"/>
      <x:c r="J138" s="209"/>
      <x:c r="K138" s="209"/>
      <x:c r="L138" s="209"/>
      <x:c r="M138" s="209"/>
    </x:row>
    <x:row r="139">
      <x:c r="B139" s="209"/>
      <x:c r="C139" s="209"/>
      <x:c r="D139" s="209"/>
      <x:c r="E139" s="209"/>
      <x:c r="F139" s="209"/>
      <x:c r="G139" s="209"/>
      <x:c r="H139" s="209"/>
      <x:c r="I139" s="209"/>
      <x:c r="J139" s="209"/>
      <x:c r="K139" s="209"/>
      <x:c r="L139" s="209"/>
      <x:c r="M139" s="209"/>
    </x:row>
    <x:row r="140">
      <x:c r="B140" s="209"/>
      <x:c r="C140" s="209"/>
      <x:c r="D140" s="209"/>
      <x:c r="E140" s="209"/>
      <x:c r="F140" s="209"/>
      <x:c r="G140" s="209"/>
      <x:c r="H140" s="209"/>
      <x:c r="I140" s="209"/>
      <x:c r="J140" s="209"/>
      <x:c r="K140" s="209"/>
      <x:c r="L140" s="209"/>
      <x:c r="M140" s="209"/>
    </x:row>
    <x:row r="141">
      <x:c r="B141" s="209"/>
      <x:c r="C141" s="209"/>
      <x:c r="D141" s="209"/>
      <x:c r="E141" s="209"/>
      <x:c r="F141" s="209"/>
      <x:c r="G141" s="209"/>
      <x:c r="H141" s="209"/>
      <x:c r="I141" s="209"/>
      <x:c r="J141" s="209"/>
      <x:c r="K141" s="209"/>
      <x:c r="L141" s="209"/>
      <x:c r="M141" s="209"/>
    </x:row>
    <x:row r="142">
      <x:c r="B142" s="209"/>
      <x:c r="C142" s="209"/>
      <x:c r="D142" s="209"/>
      <x:c r="E142" s="209"/>
      <x:c r="F142" s="209"/>
      <x:c r="G142" s="209"/>
      <x:c r="H142" s="209"/>
      <x:c r="I142" s="209"/>
      <x:c r="J142" s="209"/>
      <x:c r="K142" s="209"/>
      <x:c r="L142" s="209"/>
      <x:c r="M142" s="209"/>
    </x:row>
    <x:row r="143">
      <x:c r="B143" s="209"/>
      <x:c r="C143" s="209"/>
      <x:c r="D143" s="209"/>
      <x:c r="E143" s="209"/>
      <x:c r="F143" s="209"/>
      <x:c r="G143" s="209"/>
      <x:c r="H143" s="209"/>
      <x:c r="I143" s="209"/>
      <x:c r="J143" s="209"/>
      <x:c r="K143" s="209"/>
      <x:c r="L143" s="209"/>
      <x:c r="M143" s="209"/>
    </x:row>
    <x:row r="144">
      <x:c r="B144" s="209"/>
      <x:c r="C144" s="209"/>
      <x:c r="D144" s="209"/>
      <x:c r="E144" s="209"/>
      <x:c r="F144" s="209"/>
      <x:c r="G144" s="209"/>
      <x:c r="H144" s="209"/>
      <x:c r="I144" s="209"/>
      <x:c r="J144" s="209"/>
      <x:c r="K144" s="209"/>
      <x:c r="L144" s="209"/>
      <x:c r="M144" s="209"/>
    </x:row>
    <x:row r="145">
      <x:c r="B145" s="209"/>
      <x:c r="C145" s="209"/>
      <x:c r="D145" s="209"/>
      <x:c r="E145" s="209"/>
      <x:c r="F145" s="209"/>
      <x:c r="G145" s="209"/>
      <x:c r="H145" s="209"/>
      <x:c r="I145" s="209"/>
      <x:c r="J145" s="209"/>
      <x:c r="K145" s="209"/>
      <x:c r="L145" s="209"/>
      <x:c r="M145" s="209"/>
    </x:row>
    <x:row r="146">
      <x:c r="B146" s="209"/>
      <x:c r="C146" s="209"/>
      <x:c r="D146" s="209"/>
      <x:c r="E146" s="209"/>
      <x:c r="F146" s="209"/>
      <x:c r="G146" s="209"/>
      <x:c r="H146" s="209"/>
      <x:c r="I146" s="209"/>
      <x:c r="J146" s="209"/>
      <x:c r="K146" s="209"/>
      <x:c r="L146" s="209"/>
      <x:c r="M146" s="209"/>
    </x:row>
    <x:row r="147">
      <x:c r="B147" s="209"/>
      <x:c r="C147" s="209"/>
      <x:c r="D147" s="209"/>
      <x:c r="E147" s="209"/>
      <x:c r="F147" s="209"/>
      <x:c r="G147" s="209"/>
      <x:c r="H147" s="209"/>
      <x:c r="I147" s="209"/>
      <x:c r="J147" s="209"/>
      <x:c r="K147" s="209"/>
      <x:c r="L147" s="209"/>
      <x:c r="M147" s="209"/>
    </x:row>
    <x:row r="148">
      <x:c r="B148" s="209"/>
      <x:c r="C148" s="209"/>
      <x:c r="D148" s="209"/>
      <x:c r="E148" s="209"/>
      <x:c r="F148" s="209"/>
      <x:c r="G148" s="209"/>
      <x:c r="H148" s="209"/>
      <x:c r="I148" s="209"/>
      <x:c r="J148" s="209"/>
      <x:c r="K148" s="209"/>
      <x:c r="L148" s="209"/>
      <x:c r="M148" s="209"/>
    </x:row>
    <x:row r="149">
      <x:c r="B149" s="209"/>
      <x:c r="C149" s="209"/>
      <x:c r="D149" s="209"/>
      <x:c r="E149" s="209"/>
      <x:c r="F149" s="209"/>
      <x:c r="G149" s="209"/>
      <x:c r="H149" s="209"/>
      <x:c r="I149" s="209"/>
      <x:c r="J149" s="209"/>
      <x:c r="K149" s="209"/>
      <x:c r="L149" s="209"/>
      <x:c r="M149" s="209"/>
    </x:row>
    <x:row r="150">
      <x:c r="B150" s="209"/>
      <x:c r="C150" s="209"/>
      <x:c r="D150" s="209"/>
      <x:c r="E150" s="209"/>
      <x:c r="F150" s="209"/>
      <x:c r="G150" s="209"/>
      <x:c r="H150" s="209"/>
      <x:c r="I150" s="209"/>
      <x:c r="J150" s="209"/>
      <x:c r="K150" s="209"/>
      <x:c r="L150" s="209"/>
      <x:c r="M150" s="209"/>
    </x:row>
    <x:row r="151">
      <x:c r="B151" s="209"/>
      <x:c r="C151" s="209"/>
      <x:c r="D151" s="209"/>
      <x:c r="E151" s="209"/>
      <x:c r="F151" s="209"/>
      <x:c r="G151" s="209"/>
      <x:c r="H151" s="209"/>
      <x:c r="I151" s="209"/>
      <x:c r="J151" s="209"/>
      <x:c r="K151" s="209"/>
      <x:c r="L151" s="209"/>
      <x:c r="M151" s="209"/>
    </x:row>
    <x:row r="152">
      <x:c r="B152" s="209"/>
      <x:c r="C152" s="209"/>
      <x:c r="D152" s="209"/>
      <x:c r="E152" s="209"/>
      <x:c r="F152" s="209"/>
      <x:c r="G152" s="209"/>
      <x:c r="H152" s="209"/>
      <x:c r="I152" s="209"/>
      <x:c r="J152" s="209"/>
      <x:c r="K152" s="209"/>
      <x:c r="L152" s="209"/>
      <x:c r="M152" s="209"/>
    </x:row>
    <x:row r="153">
      <x:c r="B153" s="209"/>
      <x:c r="C153" s="209"/>
      <x:c r="D153" s="209"/>
      <x:c r="E153" s="209"/>
      <x:c r="F153" s="209"/>
      <x:c r="G153" s="209"/>
      <x:c r="H153" s="209"/>
      <x:c r="I153" s="209"/>
      <x:c r="J153" s="209"/>
      <x:c r="K153" s="209"/>
      <x:c r="L153" s="209"/>
      <x:c r="M153" s="209"/>
    </x:row>
    <x:row r="154">
      <x:c r="B154" s="209"/>
      <x:c r="C154" s="209"/>
      <x:c r="D154" s="209"/>
      <x:c r="E154" s="209"/>
      <x:c r="F154" s="209"/>
      <x:c r="G154" s="209"/>
      <x:c r="H154" s="209"/>
      <x:c r="I154" s="209"/>
      <x:c r="J154" s="209"/>
      <x:c r="K154" s="209"/>
      <x:c r="L154" s="209"/>
      <x:c r="M154" s="209"/>
    </x:row>
    <x:row r="155">
      <x:c r="B155" s="209"/>
      <x:c r="C155" s="209"/>
      <x:c r="D155" s="209"/>
      <x:c r="E155" s="209"/>
      <x:c r="F155" s="209"/>
      <x:c r="G155" s="209"/>
      <x:c r="H155" s="209"/>
      <x:c r="I155" s="209"/>
      <x:c r="J155" s="209"/>
      <x:c r="K155" s="209"/>
      <x:c r="L155" s="209"/>
      <x:c r="M155" s="209"/>
    </x:row>
    <x:row r="156">
      <x:c r="B156" s="209"/>
      <x:c r="C156" s="209"/>
      <x:c r="D156" s="209"/>
      <x:c r="E156" s="209"/>
      <x:c r="F156" s="209"/>
      <x:c r="G156" s="209"/>
      <x:c r="H156" s="209"/>
      <x:c r="I156" s="209"/>
      <x:c r="J156" s="209"/>
      <x:c r="K156" s="209"/>
      <x:c r="L156" s="209"/>
      <x:c r="M156" s="209"/>
    </x:row>
    <x:row r="157">
      <x:c r="B157" s="209"/>
      <x:c r="C157" s="209"/>
      <x:c r="D157" s="209"/>
      <x:c r="E157" s="209"/>
      <x:c r="F157" s="209"/>
      <x:c r="G157" s="209"/>
      <x:c r="H157" s="209"/>
      <x:c r="I157" s="209"/>
      <x:c r="J157" s="209"/>
      <x:c r="K157" s="209"/>
      <x:c r="L157" s="209"/>
      <x:c r="M157" s="209"/>
    </x:row>
    <x:row r="158">
      <x:c r="B158" s="209"/>
      <x:c r="C158" s="209"/>
      <x:c r="D158" s="209"/>
      <x:c r="E158" s="209"/>
      <x:c r="F158" s="209"/>
      <x:c r="G158" s="209"/>
      <x:c r="H158" s="209"/>
      <x:c r="I158" s="209"/>
      <x:c r="J158" s="209"/>
      <x:c r="K158" s="209"/>
      <x:c r="L158" s="209"/>
      <x:c r="M158" s="209"/>
    </x:row>
    <x:row r="159">
      <x:c r="B159" s="209"/>
      <x:c r="C159" s="209"/>
      <x:c r="D159" s="209"/>
      <x:c r="E159" s="209"/>
      <x:c r="F159" s="209"/>
      <x:c r="G159" s="209"/>
      <x:c r="H159" s="209"/>
      <x:c r="I159" s="209"/>
      <x:c r="J159" s="209"/>
      <x:c r="K159" s="209"/>
      <x:c r="L159" s="209"/>
      <x:c r="M159" s="209"/>
    </x:row>
    <x:row r="160">
      <x:c r="B160" s="209"/>
      <x:c r="C160" s="209"/>
      <x:c r="D160" s="209"/>
      <x:c r="E160" s="209"/>
      <x:c r="F160" s="209"/>
      <x:c r="G160" s="209"/>
      <x:c r="H160" s="209"/>
      <x:c r="I160" s="209"/>
      <x:c r="J160" s="209"/>
      <x:c r="K160" s="209"/>
      <x:c r="L160" s="209"/>
      <x:c r="M160" s="209"/>
    </x:row>
    <x:row r="161">
      <x:c r="B161" s="209"/>
      <x:c r="C161" s="209"/>
      <x:c r="D161" s="209"/>
      <x:c r="E161" s="209"/>
      <x:c r="F161" s="209"/>
      <x:c r="G161" s="209"/>
      <x:c r="H161" s="209"/>
      <x:c r="I161" s="209"/>
      <x:c r="J161" s="209"/>
      <x:c r="K161" s="209"/>
      <x:c r="L161" s="209"/>
      <x:c r="M161" s="209"/>
    </x:row>
    <x:row r="162">
      <x:c r="B162" s="209"/>
      <x:c r="C162" s="209"/>
      <x:c r="D162" s="209"/>
      <x:c r="E162" s="209"/>
      <x:c r="F162" s="209"/>
      <x:c r="G162" s="209"/>
      <x:c r="H162" s="209"/>
      <x:c r="I162" s="209"/>
      <x:c r="J162" s="209"/>
      <x:c r="K162" s="209"/>
      <x:c r="L162" s="209"/>
      <x:c r="M162" s="209"/>
    </x:row>
    <x:row r="163">
      <x:c r="B163" s="209"/>
      <x:c r="C163" s="209"/>
      <x:c r="D163" s="209"/>
      <x:c r="E163" s="209"/>
      <x:c r="F163" s="209"/>
      <x:c r="G163" s="209"/>
      <x:c r="H163" s="209"/>
      <x:c r="I163" s="209"/>
      <x:c r="J163" s="209"/>
      <x:c r="K163" s="209"/>
      <x:c r="L163" s="209"/>
      <x:c r="M163" s="209"/>
    </x:row>
    <x:row r="164">
      <x:c r="B164" s="209"/>
      <x:c r="C164" s="209"/>
      <x:c r="D164" s="209"/>
      <x:c r="E164" s="209"/>
      <x:c r="F164" s="209"/>
      <x:c r="G164" s="209"/>
      <x:c r="H164" s="209"/>
      <x:c r="I164" s="209"/>
      <x:c r="J164" s="209"/>
      <x:c r="K164" s="209"/>
      <x:c r="L164" s="209"/>
      <x:c r="M164" s="209"/>
    </x:row>
    <x:row r="165">
      <x:c r="B165" s="209"/>
      <x:c r="C165" s="209"/>
      <x:c r="D165" s="209"/>
      <x:c r="E165" s="209"/>
      <x:c r="F165" s="209"/>
      <x:c r="G165" s="209"/>
      <x:c r="H165" s="209"/>
      <x:c r="I165" s="209"/>
      <x:c r="J165" s="209"/>
      <x:c r="K165" s="209"/>
      <x:c r="L165" s="209"/>
      <x:c r="M165" s="209"/>
    </x:row>
    <x:row r="166">
      <x:c r="B166" s="209"/>
      <x:c r="C166" s="209"/>
      <x:c r="D166" s="209"/>
      <x:c r="E166" s="209"/>
      <x:c r="F166" s="209"/>
      <x:c r="G166" s="209"/>
      <x:c r="H166" s="209"/>
      <x:c r="I166" s="209"/>
      <x:c r="J166" s="209"/>
      <x:c r="K166" s="209"/>
      <x:c r="L166" s="209"/>
      <x:c r="M166" s="209"/>
    </x:row>
    <x:row r="167">
      <x:c r="B167" s="209"/>
      <x:c r="C167" s="209"/>
      <x:c r="D167" s="209"/>
      <x:c r="E167" s="209"/>
      <x:c r="F167" s="209"/>
      <x:c r="G167" s="209"/>
      <x:c r="H167" s="209"/>
      <x:c r="I167" s="209"/>
      <x:c r="J167" s="209"/>
      <x:c r="K167" s="209"/>
      <x:c r="L167" s="209"/>
      <x:c r="M167" s="209"/>
    </x:row>
    <x:row r="168">
      <x:c r="B168" s="209"/>
      <x:c r="C168" s="209"/>
      <x:c r="D168" s="209"/>
      <x:c r="E168" s="209"/>
      <x:c r="F168" s="209"/>
      <x:c r="G168" s="209"/>
      <x:c r="H168" s="209"/>
      <x:c r="I168" s="209"/>
      <x:c r="J168" s="209"/>
      <x:c r="K168" s="209"/>
      <x:c r="L168" s="209"/>
      <x:c r="M168" s="209"/>
    </x:row>
    <x:row r="169">
      <x:c r="B169" s="209"/>
      <x:c r="C169" s="209"/>
      <x:c r="D169" s="209"/>
      <x:c r="E169" s="209"/>
      <x:c r="F169" s="209"/>
      <x:c r="G169" s="209"/>
      <x:c r="H169" s="209"/>
      <x:c r="I169" s="209"/>
      <x:c r="J169" s="209"/>
      <x:c r="K169" s="209"/>
      <x:c r="L169" s="209"/>
      <x:c r="M169" s="209"/>
    </x:row>
    <x:row r="170">
      <x:c r="B170" s="209"/>
      <x:c r="C170" s="209"/>
      <x:c r="D170" s="209"/>
      <x:c r="E170" s="209"/>
      <x:c r="F170" s="209"/>
      <x:c r="G170" s="209"/>
      <x:c r="H170" s="209"/>
      <x:c r="I170" s="209"/>
      <x:c r="J170" s="209"/>
      <x:c r="K170" s="209"/>
      <x:c r="L170" s="209"/>
      <x:c r="M170" s="209"/>
    </x:row>
    <x:row r="171">
      <x:c r="B171" s="209"/>
      <x:c r="C171" s="209"/>
      <x:c r="D171" s="209"/>
      <x:c r="E171" s="209"/>
      <x:c r="F171" s="209"/>
      <x:c r="G171" s="209"/>
      <x:c r="H171" s="209"/>
      <x:c r="I171" s="209"/>
      <x:c r="J171" s="209"/>
      <x:c r="K171" s="209"/>
      <x:c r="L171" s="209"/>
      <x:c r="M171" s="209"/>
    </x:row>
    <x:row r="172">
      <x:c r="B172" s="209"/>
      <x:c r="C172" s="209"/>
      <x:c r="D172" s="209"/>
      <x:c r="E172" s="209"/>
      <x:c r="F172" s="209"/>
      <x:c r="G172" s="209"/>
      <x:c r="H172" s="209"/>
      <x:c r="I172" s="209"/>
      <x:c r="J172" s="209"/>
      <x:c r="K172" s="209"/>
      <x:c r="L172" s="209"/>
      <x:c r="M172" s="209"/>
    </x:row>
    <x:row r="173">
      <x:c r="B173" s="209"/>
      <x:c r="C173" s="209"/>
      <x:c r="D173" s="209"/>
      <x:c r="E173" s="209"/>
      <x:c r="F173" s="209"/>
      <x:c r="G173" s="209"/>
      <x:c r="H173" s="209"/>
      <x:c r="I173" s="209"/>
      <x:c r="J173" s="209"/>
      <x:c r="K173" s="209"/>
      <x:c r="L173" s="209"/>
      <x:c r="M173" s="209"/>
    </x:row>
    <x:row r="174">
      <x:c r="B174" s="209"/>
      <x:c r="C174" s="209"/>
      <x:c r="D174" s="209"/>
      <x:c r="E174" s="209"/>
      <x:c r="F174" s="209"/>
      <x:c r="G174" s="209"/>
      <x:c r="H174" s="209"/>
      <x:c r="I174" s="209"/>
      <x:c r="J174" s="209"/>
      <x:c r="K174" s="209"/>
      <x:c r="L174" s="209"/>
      <x:c r="M174" s="209"/>
    </x:row>
    <x:row r="175">
      <x:c r="B175" s="209"/>
      <x:c r="C175" s="209"/>
      <x:c r="D175" s="209"/>
      <x:c r="E175" s="209"/>
      <x:c r="F175" s="209"/>
      <x:c r="G175" s="209"/>
      <x:c r="H175" s="209"/>
      <x:c r="I175" s="209"/>
      <x:c r="J175" s="209"/>
      <x:c r="K175" s="209"/>
      <x:c r="L175" s="209"/>
      <x:c r="M175" s="209"/>
    </x:row>
    <x:row r="176">
      <x:c r="B176" s="209"/>
      <x:c r="C176" s="209"/>
      <x:c r="D176" s="209"/>
      <x:c r="E176" s="209"/>
      <x:c r="F176" s="209"/>
      <x:c r="G176" s="209"/>
      <x:c r="H176" s="209"/>
      <x:c r="I176" s="209"/>
      <x:c r="J176" s="209"/>
      <x:c r="K176" s="209"/>
      <x:c r="L176" s="209"/>
      <x:c r="M176" s="209"/>
    </x:row>
    <x:row r="177">
      <x:c r="B177" s="209"/>
      <x:c r="C177" s="209"/>
      <x:c r="D177" s="209"/>
      <x:c r="E177" s="209"/>
      <x:c r="F177" s="209"/>
      <x:c r="G177" s="209"/>
      <x:c r="H177" s="209"/>
      <x:c r="I177" s="209"/>
      <x:c r="J177" s="209"/>
      <x:c r="K177" s="209"/>
      <x:c r="L177" s="209"/>
      <x:c r="M177" s="209"/>
    </x:row>
    <x:row r="178">
      <x:c r="B178" s="209"/>
      <x:c r="C178" s="209"/>
      <x:c r="D178" s="209"/>
      <x:c r="E178" s="209"/>
      <x:c r="F178" s="209"/>
      <x:c r="G178" s="209"/>
      <x:c r="H178" s="209"/>
      <x:c r="I178" s="209"/>
      <x:c r="J178" s="209"/>
      <x:c r="K178" s="209"/>
      <x:c r="L178" s="209"/>
      <x:c r="M178" s="209"/>
    </x:row>
  </x:sheetData>
  <x:mergeCells>
    <x:mergeCell ref="C49:D49"/>
    <x:mergeCell ref="F49:G49"/>
    <x:mergeCell ref="H49:L49"/>
    <x:mergeCell ref="C50:D50"/>
    <x:mergeCell ref="F50:G50"/>
    <x:mergeCell ref="H50:L50"/>
    <x:mergeCell ref="C51:D51"/>
    <x:mergeCell ref="F51:G51"/>
    <x:mergeCell ref="H51:L51"/>
    <x:mergeCell ref="C48:D48"/>
    <x:mergeCell ref="F48:G48"/>
    <x:mergeCell ref="H48:L48"/>
    <x:mergeCell ref="C43:D43"/>
    <x:mergeCell ref="F43:G43"/>
    <x:mergeCell ref="H43:L43"/>
    <x:mergeCell ref="C47:D47"/>
    <x:mergeCell ref="F47:G47"/>
    <x:mergeCell ref="H47:L47"/>
    <x:mergeCell ref="C44:D44"/>
    <x:mergeCell ref="F44:G44"/>
    <x:mergeCell ref="H44:L44"/>
    <x:mergeCell ref="C45:D45"/>
    <x:mergeCell ref="F45:G45"/>
    <x:mergeCell ref="H45:L45"/>
    <x:mergeCell ref="C46:D46"/>
    <x:mergeCell ref="F46:G46"/>
    <x:mergeCell ref="H46:L46"/>
    <x:mergeCell ref="B61:M61"/>
    <x:mergeCell ref="E1:M1"/>
    <x:mergeCell ref="D3:G3"/>
    <x:mergeCell ref="D4:G4"/>
    <x:mergeCell ref="D5:G5"/>
    <x:mergeCell ref="B2:M2"/>
    <x:mergeCell ref="D6:G6"/>
    <x:mergeCell ref="F35:G35"/>
    <x:mergeCell ref="F33:G33"/>
    <x:mergeCell ref="H33:L33"/>
    <x:mergeCell ref="F20:G20"/>
    <x:mergeCell ref="F21:G21"/>
    <x:mergeCell ref="F24:G24"/>
    <x:mergeCell ref="H35:L35"/>
    <x:mergeCell ref="H34:L34"/>
    <x:mergeCell ref="H30:L30"/>
    <x:mergeCell ref="H32:L32"/>
    <x:mergeCell ref="M10:M11"/>
    <x:mergeCell ref="F13:G13"/>
    <x:mergeCell ref="F14:G14"/>
    <x:mergeCell ref="F16:G16"/>
    <x:mergeCell ref="F10:G10"/>
    <x:mergeCell ref="H10:L10"/>
    <x:mergeCell ref="H15:L15"/>
    <x:mergeCell ref="H24:L24"/>
    <x:mergeCell ref="C24:D24"/>
    <x:mergeCell ref="C28:D28"/>
    <x:mergeCell ref="C27:D27"/>
    <x:mergeCell ref="C21:D21"/>
    <x:mergeCell ref="F27:G27"/>
    <x:mergeCell ref="H22:L22"/>
    <x:mergeCell ref="H25:L25"/>
    <x:mergeCell ref="H26:L26"/>
    <x:mergeCell ref="F26:G26"/>
    <x:mergeCell ref="F23:G23"/>
    <x:mergeCell ref="H27:L27"/>
    <x:mergeCell ref="F22:G22"/>
    <x:mergeCell ref="H28:L28"/>
    <x:mergeCell ref="F28:G28"/>
    <x:mergeCell ref="F25:G25"/>
    <x:mergeCell ref="C23:D23"/>
    <x:mergeCell ref="C25:D25"/>
    <x:mergeCell ref="C26:D26"/>
    <x:mergeCell ref="C22:D22"/>
    <x:mergeCell ref="H18:L18"/>
    <x:mergeCell ref="H19:L19"/>
    <x:mergeCell ref="H21:L21"/>
    <x:mergeCell ref="H23:L23"/>
    <x:mergeCell ref="F18:G18"/>
    <x:mergeCell ref="F19:G19"/>
    <x:mergeCell ref="B9:M9"/>
    <x:mergeCell ref="B10:B11"/>
    <x:mergeCell ref="C17:D17"/>
    <x:mergeCell ref="H17:L17"/>
    <x:mergeCell ref="C16:D16"/>
    <x:mergeCell ref="F17:G17"/>
    <x:mergeCell ref="F15:G15"/>
    <x:mergeCell ref="C14:D14"/>
    <x:mergeCell ref="H16:L16"/>
    <x:mergeCell ref="C15:D15"/>
    <x:mergeCell ref="H14:L14"/>
    <x:mergeCell ref="C20:D20"/>
    <x:mergeCell ref="C18:D18"/>
    <x:mergeCell ref="C19:D19"/>
    <x:mergeCell ref="H20:L20"/>
    <x:mergeCell ref="F8:I8"/>
    <x:mergeCell ref="C12:D12"/>
    <x:mergeCell ref="C13:D13"/>
    <x:mergeCell ref="H11:L11"/>
    <x:mergeCell ref="H12:L12"/>
    <x:mergeCell ref="F12:G12"/>
    <x:mergeCell ref="F11:G11"/>
    <x:mergeCell ref="H13:L13"/>
    <x:mergeCell ref="C10:D11"/>
    <x:mergeCell ref="H31:L31"/>
    <x:mergeCell ref="H29:L29"/>
    <x:mergeCell ref="C31:D31"/>
    <x:mergeCell ref="F31:G31"/>
    <x:mergeCell ref="C30:D30"/>
    <x:mergeCell ref="F30:G30"/>
    <x:mergeCell ref="C34:D34"/>
    <x:mergeCell ref="C35:D35"/>
    <x:mergeCell ref="F34:G34"/>
    <x:mergeCell ref="C33:D33"/>
    <x:mergeCell ref="F29:G29"/>
    <x:mergeCell ref="C29:D29"/>
    <x:mergeCell ref="F32:G32"/>
    <x:mergeCell ref="C32:D32"/>
    <x:mergeCell ref="C42:D42"/>
    <x:mergeCell ref="F42:G42"/>
    <x:mergeCell ref="H42:L42"/>
    <x:mergeCell ref="C52:D52"/>
    <x:mergeCell ref="F52:G52"/>
    <x:mergeCell ref="H52:L52"/>
    <x:mergeCell ref="C36:D36"/>
    <x:mergeCell ref="F36:G36"/>
    <x:mergeCell ref="H36:L36"/>
    <x:mergeCell ref="C40:D40"/>
    <x:mergeCell ref="F40:G40"/>
    <x:mergeCell ref="H40:L40"/>
    <x:mergeCell ref="C41:D41"/>
    <x:mergeCell ref="F41:G41"/>
    <x:mergeCell ref="H41:L41"/>
    <x:mergeCell ref="C37:D37"/>
    <x:mergeCell ref="F37:G37"/>
    <x:mergeCell ref="H37:L37"/>
    <x:mergeCell ref="C38:D38"/>
    <x:mergeCell ref="F38:G38"/>
    <x:mergeCell ref="H38:L38"/>
    <x:mergeCell ref="C39:D39"/>
    <x:mergeCell ref="F39:G39"/>
    <x:mergeCell ref="H39:L39"/>
    <x:mergeCell ref="B60:G60"/>
    <x:mergeCell ref="I60:M60"/>
    <x:mergeCell ref="B58:G58"/>
    <x:mergeCell ref="I58:M58"/>
    <x:mergeCell ref="B59:G59"/>
    <x:mergeCell ref="I59:M59"/>
    <x:mergeCell ref="C53:D53"/>
    <x:mergeCell ref="F53:G53"/>
    <x:mergeCell ref="H53:L53"/>
    <x:mergeCell ref="C55:M55"/>
  </x:mergeCells>
  <x:conditionalFormatting sqref="B13:B53">
    <x:cfRule type="cellIs" dxfId="75" priority="4" stopIfTrue="1" operator="equal">
      <x:formula>$B$12</x:formula>
    </x:cfRule>
  </x:conditionalFormatting>
  <x:conditionalFormatting sqref="C16:D51">
    <x:cfRule type="cellIs" dxfId="74" priority="6" stopIfTrue="1" operator="equal">
      <x:formula>$M$4</x:formula>
    </x:cfRule>
  </x:conditionalFormatting>
  <x:conditionalFormatting sqref="C52:G53">
    <x:cfRule type="cellIs" dxfId="73" priority="48" stopIfTrue="1" operator="equal">
      <x:formula>$M$4</x:formula>
    </x:cfRule>
  </x:conditionalFormatting>
  <x:conditionalFormatting sqref="E43:G51">
    <x:cfRule type="cellIs" dxfId="72" priority="1" stopIfTrue="1" operator="equal">
      <x:formula>$M$4</x:formula>
    </x:cfRule>
  </x:conditionalFormatting>
  <x:conditionalFormatting sqref="F19:G42">
    <x:cfRule type="cellIs" dxfId="71" priority="36" stopIfTrue="1" operator="equal">
      <x:formula>$M$4</x:formula>
    </x:cfRule>
  </x:conditionalFormatting>
  <x:conditionalFormatting sqref="M13:P53">
    <x:cfRule type="cellIs" dxfId="70" priority="3" stopIfTrue="1" operator="equal">
      <x:formula>$M$12</x:formula>
    </x:cfRule>
  </x:conditionalFormatting>
  <x:conditionalFormatting sqref="N12:O12">
    <x:cfRule type="cellIs" dxfId="69" priority="43" stopIfTrue="1" operator="equal">
      <x:formula>$M$12</x:formula>
    </x:cfRule>
  </x:conditionalFormatting>
  <x:dataValidations count="3">
    <x:dataValidation type="list" allowBlank="1" showInputMessage="1" showErrorMessage="1" sqref="E11">
      <x:formula1>$D$61:$D$63</x:formula1>
    </x:dataValidation>
    <x:dataValidation type="list" allowBlank="1" showInputMessage="1" showErrorMessage="1" sqref="F11:G11">
      <x:formula1>$G$85:$G$86</x:formula1>
    </x:dataValidation>
    <x:dataValidation type="list" allowBlank="1" showInputMessage="1" showErrorMessage="1" sqref="B59:G59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e4ddf4a9fde0464d"/>
</x:worksheet>
</file>

<file path=xl/worksheets/sheet22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baseColWidth="10" defaultColWidth="11.42578125" defaultRowHeight="15"/>
  <x:cols>
    <x:col min="1" max="1" width="2" style="150" customWidth="1"/>
    <x:col min="2" max="2" width="13.140625" style="150" customWidth="1"/>
    <x:col min="3" max="3" width="1.7109375" style="150" customWidth="1"/>
    <x:col min="4" max="4" width="11" style="150" customWidth="1"/>
    <x:col min="5" max="5" width="12.5703125" style="150" customWidth="1"/>
    <x:col min="6" max="6" width="1.7109375" style="150" customWidth="1"/>
    <x:col min="7" max="7" width="12.5703125" style="150" customWidth="1"/>
    <x:col min="8" max="8" width="1.140625" style="150" customWidth="1"/>
    <x:col min="9" max="9" width="1.5703125" style="150" customWidth="1"/>
    <x:col min="10" max="10" width="1.7109375" style="150" customWidth="1"/>
    <x:col min="11" max="11" width="8.28515625" style="150" customWidth="1"/>
    <x:col min="12" max="12" width="1.7109375" style="150" customWidth="1"/>
    <x:col min="13" max="13" width="35.7109375" style="150" customWidth="1"/>
    <x:col min="14" max="14" width="11.42578125" style="153" customWidth="1"/>
    <x:col min="15" max="15" width="13.28515625" style="153" customWidth="1"/>
    <x:col min="16" max="16" width="11.42578125" style="153" customWidth="1"/>
    <x:col min="17" max="17" width="12.85546875" style="153" customWidth="1"/>
    <x:col min="18" max="23" width="11.42578125" style="153" customWidth="1"/>
    <x:col min="24" max="26" width="11.42578125" style="150" customWidth="1"/>
    <x:col min="27" max="16384" width="11.42578125" style="150" customWidth="0"/>
  </x:cols>
  <x:sheetData>
    <x:row r="1" ht="60" customHeight="1">
      <x:c r="A1" s="4047"/>
      <x:c r="B1" s="4250"/>
      <x:c r="C1" s="4047"/>
      <x:c r="D1" s="4047"/>
      <x:c r="E1" s="4251"/>
      <x:c r="F1" s="4251"/>
      <x:c r="G1" s="4251"/>
      <x:c r="H1" s="4251"/>
      <x:c r="I1" s="4251"/>
      <x:c r="J1" s="4251"/>
      <x:c r="K1" s="4252"/>
      <x:c r="L1" s="4253"/>
      <x:c r="M1" s="3478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</x:row>
    <x:row r="2" ht="20.100000381469727" customHeight="1">
      <x:c r="A2" s="4053"/>
      <x:c r="B2" s="4257" t="str">
        <x:v>VESSEL DISCHARGE REPORT</x:v>
      </x:c>
      <x:c r="C2" s="4257"/>
      <x:c r="D2" s="4257"/>
      <x:c r="E2" s="4257"/>
      <x:c r="F2" s="4257"/>
      <x:c r="G2" s="4257"/>
      <x:c r="H2" s="4257"/>
      <x:c r="I2" s="4257"/>
      <x:c r="J2" s="4257"/>
      <x:c r="K2" s="4257"/>
      <x:c r="L2" s="4257"/>
      <x:c r="M2" s="3479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ht="18" customHeight="1">
      <x:c r="A3" s="4029"/>
      <x:c r="B3" s="4111" t="str">
        <x:v>VESSEL      </x:v>
      </x:c>
      <x:c r="C3" s="4111" t="str">
        <x:v>:</x:v>
      </x:c>
      <x:c r="D3" s="4113" t="n">
        <x:v>0</x:v>
      </x:c>
      <x:c r="E3" s="4113"/>
      <x:c r="F3" s="4113"/>
      <x:c r="G3" s="4113"/>
      <x:c r="H3" s="4115"/>
      <x:c r="I3" s="4115" t="str">
        <x:v>VOYAGE    </x:v>
      </x:c>
      <x:c r="J3" s="4115"/>
      <x:c r="K3" s="4115"/>
      <x:c r="L3" s="4112" t="str">
        <x:v>:</x:v>
      </x:c>
      <x:c r="M3" s="158" t="n">
        <x:v>0</x:v>
      </x:c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</x:row>
    <x:row r="4" ht="18" customHeight="1">
      <x:c r="A4" s="4029"/>
      <x:c r="B4" s="4111" t="str">
        <x:v>TERMINAL</x:v>
      </x:c>
      <x:c r="C4" s="4111" t="str">
        <x:v>:</x:v>
      </x:c>
      <x:c r="D4" s="4113" t="n">
        <x:v>0</x:v>
      </x:c>
      <x:c r="E4" s="4113"/>
      <x:c r="F4" s="4113"/>
      <x:c r="G4" s="4113"/>
      <x:c r="H4" s="4115"/>
      <x:c r="I4" s="4115" t="str">
        <x:v>DATE         </x:v>
      </x:c>
      <x:c r="J4" s="4115"/>
      <x:c r="K4" s="4115"/>
      <x:c r="L4" s="4112" t="str">
        <x:v>:</x:v>
      </x:c>
      <x:c r="M4" s="159" t="n">
        <x:v>0</x:v>
      </x:c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</x:row>
    <x:row r="5" ht="18" customHeight="1">
      <x:c r="A5" s="4029"/>
      <x:c r="B5" s="4111" t="str">
        <x:v>PORT         </x:v>
      </x:c>
      <x:c r="C5" s="4111" t="str">
        <x:v>:</x:v>
      </x:c>
      <x:c r="D5" s="4113" t="n">
        <x:v>0</x:v>
      </x:c>
      <x:c r="E5" s="4113"/>
      <x:c r="F5" s="4113"/>
      <x:c r="G5" s="4113"/>
      <x:c r="H5" s="4115"/>
      <x:c r="I5" s="4115" t="str">
        <x:v>YOUR REF.</x:v>
      </x:c>
      <x:c r="J5" s="4115"/>
      <x:c r="K5" s="4115"/>
      <x:c r="L5" s="4112" t="str">
        <x:v>:</x:v>
      </x:c>
      <x:c r="M5" s="850" t="n">
        <x:v>0</x:v>
      </x:c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</x:row>
    <x:row r="6" ht="18" customHeight="1">
      <x:c r="A6" s="4029"/>
      <x:c r="B6" s="4111" t="str">
        <x:v>PRODUCT  </x:v>
      </x:c>
      <x:c r="C6" s="4111" t="str">
        <x:v>:</x:v>
      </x:c>
      <x:c r="D6" s="4113" t="n">
        <x:v>0</x:v>
      </x:c>
      <x:c r="E6" s="4113"/>
      <x:c r="F6" s="4113"/>
      <x:c r="G6" s="4113"/>
      <x:c r="H6" s="4115"/>
      <x:c r="I6" s="4115" t="str">
        <x:v>OUR REF.</x:v>
      </x:c>
      <x:c r="J6" s="4115"/>
      <x:c r="K6" s="4115"/>
      <x:c r="L6" s="4112" t="str">
        <x:v>:</x:v>
      </x:c>
      <x:c r="M6" s="160" t="n">
        <x:v>0</x:v>
      </x:c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</x:row>
    <x:row r="7" ht="3.75" customHeight="1">
      <x:c r="A7" s="161"/>
      <x:c r="B7" s="162"/>
      <x:c r="C7" s="162"/>
      <x:c r="D7" s="162"/>
      <x:c r="E7" s="162"/>
      <x:c r="F7" s="162"/>
      <x:c r="G7" s="162"/>
      <x:c r="H7" s="162"/>
      <x:c r="I7" s="162"/>
      <x:c r="J7" s="162"/>
      <x:c r="K7" s="162"/>
      <x:c r="L7" s="162"/>
      <x:c r="M7" s="162"/>
      <x:c r="N7"/>
      <x:c r="O7" s="163"/>
      <x:c r="P7" s="163"/>
      <x:c r="Q7" s="163"/>
      <x:c r="R7" s="163"/>
      <x:c r="S7" s="163"/>
      <x:c r="T7" s="163"/>
      <x:c r="U7" s="163"/>
      <x:c r="V7"/>
      <x:c r="W7"/>
      <x:c r="X7"/>
      <x:c r="Y7"/>
      <x:c r="Z7"/>
      <x:c r="AA7"/>
      <x:c r="AB7"/>
    </x:row>
    <x:row r="8" ht="20.100000381469727" customHeight="1">
      <x:c r="A8" s="164"/>
      <x:c r="B8" s="1676" t="str">
        <x:v>LOCATION OF GAUGE</x:v>
      </x:c>
      <x:c r="C8" s="1677"/>
      <x:c r="D8" s="1677"/>
      <x:c r="E8" s="1677"/>
      <x:c r="F8" s="3451"/>
      <x:c r="G8" s="3451"/>
      <x:c r="H8" s="3451"/>
      <x:c r="I8" s="3451"/>
      <x:c r="J8" s="1677"/>
      <x:c r="K8" s="1677" t="str">
        <x:v>VESSEL:</x:v>
      </x:c>
      <x:c r="L8" s="1677"/>
      <x:c r="M8" s="1670"/>
      <x:c r="N8" s="165"/>
      <x:c r="O8" s="165"/>
      <x:c r="P8" s="165"/>
      <x:c r="Q8"/>
      <x:c r="R8" s="166"/>
      <x:c r="S8" s="166"/>
      <x:c r="T8" s="166"/>
      <x:c r="U8" s="163"/>
      <x:c r="V8" s="163"/>
      <x:c r="W8" s="163"/>
      <x:c r="X8" s="167"/>
      <x:c r="Y8" s="167"/>
      <x:c r="Z8"/>
      <x:c r="AA8"/>
      <x:c r="AB8"/>
    </x:row>
    <x:row r="9" ht="15" customHeight="1">
      <x:c r="A9" s="164"/>
      <x:c r="B9" s="3481" t="str">
        <x:v>NOTE: Pressures are expressed as Kilograms or Bars Unless otherwise stated</x:v>
      </x:c>
      <x:c r="C9" s="3481"/>
      <x:c r="D9" s="3481"/>
      <x:c r="E9" s="3481"/>
      <x:c r="F9" s="3481"/>
      <x:c r="G9" s="3481"/>
      <x:c r="H9" s="3481"/>
      <x:c r="I9" s="3481"/>
      <x:c r="J9" s="3481"/>
      <x:c r="K9" s="3481"/>
      <x:c r="L9" s="3481"/>
      <x:c r="M9" s="3482"/>
      <x:c r="N9" s="168"/>
      <x:c r="O9" s="168"/>
      <x:c r="P9" s="168"/>
      <x:c r="Q9"/>
      <x:c r="R9" s="163"/>
      <x:c r="S9" s="169"/>
      <x:c r="T9" s="169"/>
      <x:c r="U9" s="169"/>
      <x:c r="V9" s="169"/>
      <x:c r="W9" s="169"/>
      <x:c r="X9" s="167"/>
      <x:c r="Y9" s="170"/>
      <x:c r="Z9"/>
      <x:c r="AA9"/>
      <x:c r="AB9"/>
    </x:row>
    <x:row r="10" ht="26.100000381469727" customHeight="1">
      <x:c r="A10" s="164"/>
      <x:c r="B10" s="3483" t="str">
        <x:v>DATE</x:v>
      </x:c>
      <x:c r="C10" s="3485" t="str">
        <x:v>TIME</x:v>
      </x:c>
      <x:c r="D10" s="3486"/>
      <x:c r="E10" s="1678" t="str">
        <x:v>PRESSURE</x:v>
      </x:c>
      <x:c r="F10" s="3485" t="str">
        <x:v>RATE / HOUR</x:v>
      </x:c>
      <x:c r="G10" s="3486"/>
      <x:c r="H10" s="3485" t="str">
        <x:v>TOTAL DISCH.</x:v>
      </x:c>
      <x:c r="I10" s="3489"/>
      <x:c r="J10" s="3489"/>
      <x:c r="K10" s="3489"/>
      <x:c r="L10" s="3486"/>
      <x:c r="M10" s="3490" t="str">
        <x:v>REMARKS</x:v>
      </x:c>
      <x:c r="N10" s="171"/>
      <x:c r="O10" s="171"/>
      <x:c r="P10" s="171"/>
      <x:c r="Q10"/>
      <x:c r="R10" s="163"/>
      <x:c r="S10" s="169"/>
      <x:c r="T10" s="169"/>
      <x:c r="U10" s="169"/>
      <x:c r="V10" s="169"/>
      <x:c r="W10" s="169"/>
      <x:c r="X10" s="167"/>
      <x:c r="Y10" s="170"/>
      <x:c r="Z10"/>
      <x:c r="AA10"/>
      <x:c r="AB10"/>
    </x:row>
    <x:row r="11" ht="26.100000381469727" customHeight="1">
      <x:c r="A11" s="164"/>
      <x:c r="B11" s="3484"/>
      <x:c r="C11" s="3487"/>
      <x:c r="D11" s="3488"/>
      <x:c r="E11" s="1672" t="str">
        <x:v>Bars</x:v>
      </x:c>
      <x:c r="F11" s="2768" t="str">
        <x:v>m³</x:v>
      </x:c>
      <x:c r="G11" s="2770"/>
      <x:c r="H11" s="2768" t="str">
        <x:v>m³</x:v>
      </x:c>
      <x:c r="I11" s="2769"/>
      <x:c r="J11" s="2769"/>
      <x:c r="K11" s="2769"/>
      <x:c r="L11" s="2770"/>
      <x:c r="M11" s="3491"/>
      <x:c r="N11" s="171"/>
      <x:c r="O11" s="171"/>
      <x:c r="P11" s="171"/>
      <x:c r="Q11"/>
      <x:c r="R11" s="163"/>
      <x:c r="S11" s="169"/>
      <x:c r="T11" s="169"/>
      <x:c r="U11" s="169"/>
      <x:c r="V11" s="169"/>
      <x:c r="W11" s="169"/>
      <x:c r="X11" s="167"/>
      <x:c r="Y11" s="170"/>
      <x:c r="Z11"/>
      <x:c r="AA11"/>
      <x:c r="AB11"/>
    </x:row>
    <x:row r="12" s="179" customFormat="1" ht="15" customHeight="1">
      <x:c r="A12" s="172"/>
      <x:c r="B12" s="1673" t="n">
        <x:v>43872</x:v>
      </x:c>
      <x:c r="C12" s="3452" t="n">
        <x:v>1542</x:v>
      </x:c>
      <x:c r="D12" s="3452"/>
      <x:c r="E12" s="1674" t="n">
        <x:v>0</x:v>
      </x:c>
      <x:c r="F12" s="3455" t="n">
        <x:v>0</x:v>
      </x:c>
      <x:c r="G12" s="3455"/>
      <x:c r="H12" s="3455" t="n">
        <x:v>0</x:v>
      </x:c>
      <x:c r="I12" s="3455"/>
      <x:c r="J12" s="3455"/>
      <x:c r="K12" s="3455"/>
      <x:c r="L12" s="3455"/>
      <x:c r="M12" s="1675" t="str">
        <x:v>Commenced discharge / Line displacement</x:v>
      </x:c>
      <x:c r="N12" s="173"/>
      <x:c r="O12" s="174"/>
      <x:c r="P12" s="173"/>
      <x:c r="Q12" s="175"/>
      <x:c r="R12" s="176"/>
      <x:c r="S12" s="177"/>
      <x:c r="T12" s="177"/>
      <x:c r="U12" s="178"/>
      <x:c r="V12" s="178"/>
      <x:c r="W12" s="178"/>
      <x:c r="X12"/>
      <x:c r="Y12" s="180"/>
      <x:c r="Z12"/>
      <x:c r="AA12"/>
      <x:c r="AB12"/>
    </x:row>
    <x:row r="13" s="179" customFormat="1" ht="15" customHeight="1">
      <x:c r="A13" s="172"/>
      <x:c r="B13" s="181"/>
      <x:c r="C13" s="3453" t="n">
        <x:v>1606</x:v>
      </x:c>
      <x:c r="D13" s="3454"/>
      <x:c r="E13" s="182" t="n">
        <x:v>2</x:v>
      </x:c>
      <x:c r="F13" s="3448" t="n">
        <x:v>169</x:v>
      </x:c>
      <x:c r="G13" s="3450"/>
      <x:c r="H13" s="3447" t="n">
        <x:f t="shared" ref="H13:H53" si="0">IF(C13="","",H12+F13)</x:f>
        <x:v>169</x:v>
      </x:c>
      <x:c r="I13" s="3447"/>
      <x:c r="J13" s="3447"/>
      <x:c r="K13" s="3447"/>
      <x:c r="L13" s="3447"/>
      <x:c r="M13" s="183" t="str">
        <x:v>Completed line displacement</x:v>
      </x:c>
      <x:c r="N13" s="173"/>
      <x:c r="O13" s="174"/>
      <x:c r="P13" s="173"/>
      <x:c r="Q13" s="175"/>
      <x:c r="R13" s="176"/>
      <x:c r="S13" s="177"/>
      <x:c r="T13" s="177"/>
      <x:c r="U13" s="178"/>
      <x:c r="V13" s="178"/>
      <x:c r="W13" s="178"/>
      <x:c r="X13"/>
      <x:c r="Y13" s="180"/>
      <x:c r="Z13"/>
      <x:c r="AA13"/>
      <x:c r="AB13"/>
    </x:row>
    <x:row r="14" s="179" customFormat="1" ht="15" customHeight="1">
      <x:c r="A14" s="172"/>
      <x:c r="B14" s="181"/>
      <x:c r="C14" s="3446" t="n">
        <x:v>1624</x:v>
      </x:c>
      <x:c r="D14" s="3446"/>
      <x:c r="E14" s="182" t="n">
        <x:v>0</x:v>
      </x:c>
      <x:c r="F14" s="3448" t="n">
        <x:v>0</x:v>
      </x:c>
      <x:c r="G14" s="3450"/>
      <x:c r="H14" s="3447" t="n">
        <x:f t="shared" si="0"/>
        <x:v>169</x:v>
      </x:c>
      <x:c r="I14" s="3447"/>
      <x:c r="J14" s="3447"/>
      <x:c r="K14" s="3447"/>
      <x:c r="L14" s="3447"/>
      <x:c r="M14" s="183" t="str">
        <x:v>Resume discharge</x:v>
      </x:c>
      <x:c r="N14" s="173"/>
      <x:c r="O14" s="174"/>
      <x:c r="P14" s="173"/>
      <x:c r="Q14" s="175"/>
      <x:c r="R14" s="176"/>
      <x:c r="S14" s="177"/>
      <x:c r="T14" s="177"/>
      <x:c r="U14" s="178"/>
      <x:c r="V14" s="178"/>
      <x:c r="W14" s="178"/>
      <x:c r="X14"/>
      <x:c r="Y14" s="180"/>
      <x:c r="Z14"/>
      <x:c r="AA14"/>
      <x:c r="AB14"/>
    </x:row>
    <x:row r="15" s="179" customFormat="1" ht="15" customHeight="1">
      <x:c r="A15" s="172"/>
      <x:c r="B15" s="181"/>
      <x:c r="C15" s="3446" t="n">
        <x:v>1700</x:v>
      </x:c>
      <x:c r="D15" s="3446"/>
      <x:c r="E15" s="182" t="n">
        <x:v>4.2</x:v>
      </x:c>
      <x:c r="F15" s="3448" t="n">
        <x:v>250</x:v>
      </x:c>
      <x:c r="G15" s="3450"/>
      <x:c r="H15" s="3447" t="n">
        <x:f t="shared" si="0"/>
        <x:v>419</x:v>
      </x:c>
      <x:c r="I15" s="3447"/>
      <x:c r="J15" s="3447"/>
      <x:c r="K15" s="3447"/>
      <x:c r="L15" s="3447"/>
      <x:c r="M15" s="183"/>
      <x:c r="N15" s="173"/>
      <x:c r="O15" s="174"/>
      <x:c r="P15" s="173"/>
      <x:c r="Q15" s="175"/>
      <x:c r="R15" s="176"/>
      <x:c r="S15" s="177"/>
      <x:c r="T15" s="177"/>
      <x:c r="U15" s="178"/>
      <x:c r="V15" s="178"/>
      <x:c r="W15" s="178"/>
      <x:c r="X15"/>
      <x:c r="Y15" s="180"/>
      <x:c r="Z15"/>
      <x:c r="AA15"/>
      <x:c r="AB15"/>
    </x:row>
    <x:row r="16" s="179" customFormat="1" ht="15" customHeight="1">
      <x:c r="A16" s="172"/>
      <x:c r="B16" s="181"/>
      <x:c r="C16" s="3446" t="n">
        <x:v>1800</x:v>
      </x:c>
      <x:c r="D16" s="3446"/>
      <x:c r="E16" s="182" t="n">
        <x:v>4.2</x:v>
      </x:c>
      <x:c r="F16" s="3448" t="n">
        <x:v>413</x:v>
      </x:c>
      <x:c r="G16" s="3450"/>
      <x:c r="H16" s="3447" t="n">
        <x:f t="shared" si="0"/>
        <x:v>832</x:v>
      </x:c>
      <x:c r="I16" s="3447"/>
      <x:c r="J16" s="3447"/>
      <x:c r="K16" s="3447"/>
      <x:c r="L16" s="3447"/>
      <x:c r="M16" s="183"/>
      <x:c r="N16" s="173"/>
      <x:c r="O16" s="174"/>
      <x:c r="P16" s="173"/>
      <x:c r="Q16" s="175"/>
      <x:c r="R16" s="176"/>
      <x:c r="S16" s="177"/>
      <x:c r="T16" s="177"/>
      <x:c r="U16" s="178"/>
      <x:c r="V16" s="178"/>
      <x:c r="W16" s="178"/>
      <x:c r="X16"/>
      <x:c r="Y16" s="180"/>
      <x:c r="Z16"/>
      <x:c r="AA16"/>
      <x:c r="AB16"/>
    </x:row>
    <x:row r="17" s="179" customFormat="1" ht="15" customHeight="1">
      <x:c r="A17" s="172"/>
      <x:c r="B17" s="181"/>
      <x:c r="C17" s="3446" t="n">
        <x:f t="shared" ref="C17:C19" si="1">+C16+100</x:f>
        <x:v>1900</x:v>
      </x:c>
      <x:c r="D17" s="3446"/>
      <x:c r="E17" s="182" t="n">
        <x:v>4.2</x:v>
      </x:c>
      <x:c r="F17" s="3448" t="n">
        <x:v>415</x:v>
      </x:c>
      <x:c r="G17" s="3450"/>
      <x:c r="H17" s="3447" t="n">
        <x:f t="shared" si="0"/>
        <x:v>1247</x:v>
      </x:c>
      <x:c r="I17" s="3447"/>
      <x:c r="J17" s="3447"/>
      <x:c r="K17" s="3447"/>
      <x:c r="L17" s="3447"/>
      <x:c r="M17" s="184"/>
      <x:c r="N17" s="185"/>
      <x:c r="O17" s="174"/>
      <x:c r="P17" s="185"/>
      <x:c r="Q17" s="175"/>
      <x:c r="R17" s="176"/>
      <x:c r="S17" s="177"/>
      <x:c r="T17" s="177"/>
      <x:c r="U17" s="178"/>
      <x:c r="V17" s="178"/>
      <x:c r="W17" s="178"/>
      <x:c r="X17"/>
      <x:c r="Y17" s="180"/>
      <x:c r="Z17"/>
      <x:c r="AA17"/>
      <x:c r="AB17"/>
    </x:row>
    <x:row r="18" s="179" customFormat="1" ht="15" customHeight="1">
      <x:c r="A18" s="172"/>
      <x:c r="B18" s="181"/>
      <x:c r="C18" s="3446" t="n">
        <x:f t="shared" si="1"/>
        <x:v>2000</x:v>
      </x:c>
      <x:c r="D18" s="3446"/>
      <x:c r="E18" s="182" t="n">
        <x:v>4.2</x:v>
      </x:c>
      <x:c r="F18" s="3448" t="n">
        <x:v>420</x:v>
      </x:c>
      <x:c r="G18" s="3450"/>
      <x:c r="H18" s="3447" t="n">
        <x:f t="shared" si="0"/>
        <x:v>1667</x:v>
      </x:c>
      <x:c r="I18" s="3447"/>
      <x:c r="J18" s="3447"/>
      <x:c r="K18" s="3447"/>
      <x:c r="L18" s="3447"/>
      <x:c r="M18" s="184"/>
      <x:c r="N18" s="185"/>
      <x:c r="O18" s="174"/>
      <x:c r="P18" s="185"/>
      <x:c r="Q18" s="175"/>
      <x:c r="R18" s="176"/>
      <x:c r="S18" s="177"/>
      <x:c r="T18" s="177"/>
      <x:c r="U18" s="178"/>
      <x:c r="V18" s="178"/>
      <x:c r="W18" s="178"/>
      <x:c r="X18"/>
      <x:c r="Y18" s="180"/>
      <x:c r="Z18"/>
      <x:c r="AA18"/>
      <x:c r="AB18"/>
    </x:row>
    <x:row r="19" s="179" customFormat="1" ht="15" customHeight="1">
      <x:c r="A19" s="172"/>
      <x:c r="B19" s="181"/>
      <x:c r="C19" s="3446" t="n">
        <x:f t="shared" si="1"/>
        <x:v>2100</x:v>
      </x:c>
      <x:c r="D19" s="3446"/>
      <x:c r="E19" s="182" t="n">
        <x:v>4.2</x:v>
      </x:c>
      <x:c r="F19" s="3448" t="n">
        <x:v>384</x:v>
      </x:c>
      <x:c r="G19" s="3450"/>
      <x:c r="H19" s="3447" t="n">
        <x:f t="shared" si="0"/>
        <x:v>2051</x:v>
      </x:c>
      <x:c r="I19" s="3447"/>
      <x:c r="J19" s="3447"/>
      <x:c r="K19" s="3447"/>
      <x:c r="L19" s="3447"/>
      <x:c r="M19" s="183"/>
      <x:c r="N19" s="186"/>
      <x:c r="O19" s="174"/>
      <x:c r="P19" s="186"/>
      <x:c r="Q19" s="175"/>
      <x:c r="R19" s="176"/>
      <x:c r="S19" s="177"/>
      <x:c r="T19" s="177"/>
      <x:c r="U19" s="178"/>
      <x:c r="V19" s="178"/>
      <x:c r="W19" s="178"/>
      <x:c r="X19"/>
      <x:c r="Y19" s="180"/>
      <x:c r="Z19"/>
      <x:c r="AA19"/>
      <x:c r="AB19"/>
    </x:row>
    <x:row r="20" s="179" customFormat="1" ht="15" customHeight="1">
      <x:c r="A20" s="172"/>
      <x:c r="B20" s="181"/>
      <x:c r="C20" s="3446" t="n">
        <x:v>2200</x:v>
      </x:c>
      <x:c r="D20" s="3446"/>
      <x:c r="E20" s="182" t="n">
        <x:v>7</x:v>
      </x:c>
      <x:c r="F20" s="3448" t="n">
        <x:v>477</x:v>
      </x:c>
      <x:c r="G20" s="3450"/>
      <x:c r="H20" s="3447" t="n">
        <x:f t="shared" si="0"/>
        <x:v>2528</x:v>
      </x:c>
      <x:c r="I20" s="3447"/>
      <x:c r="J20" s="3447"/>
      <x:c r="K20" s="3447"/>
      <x:c r="L20" s="3447"/>
      <x:c r="M20" s="184"/>
      <x:c r="N20" s="185"/>
      <x:c r="O20" s="174"/>
      <x:c r="P20" s="185"/>
      <x:c r="Q20" s="175"/>
      <x:c r="R20" s="176"/>
      <x:c r="S20" s="177"/>
      <x:c r="T20" s="177"/>
      <x:c r="U20" s="178"/>
      <x:c r="V20" s="178"/>
      <x:c r="W20" s="178"/>
      <x:c r="X20"/>
      <x:c r="Y20" s="180"/>
      <x:c r="Z20"/>
      <x:c r="AA20"/>
      <x:c r="AB20"/>
    </x:row>
    <x:row r="21" s="179" customFormat="1" ht="15" customHeight="1">
      <x:c r="A21" s="172"/>
      <x:c r="B21" s="181"/>
      <x:c r="C21" s="3446" t="n">
        <x:f t="shared" ref="C21:C22" si="2">+C20+100</x:f>
        <x:v>2300</x:v>
      </x:c>
      <x:c r="D21" s="3446"/>
      <x:c r="E21" s="182" t="n">
        <x:v>7</x:v>
      </x:c>
      <x:c r="F21" s="3448" t="n">
        <x:v>542</x:v>
      </x:c>
      <x:c r="G21" s="3450"/>
      <x:c r="H21" s="3447" t="n">
        <x:f t="shared" si="0"/>
        <x:v>3070</x:v>
      </x:c>
      <x:c r="I21" s="3447"/>
      <x:c r="J21" s="3447"/>
      <x:c r="K21" s="3447"/>
      <x:c r="L21" s="3447"/>
      <x:c r="M21" s="184"/>
      <x:c r="N21" s="185"/>
      <x:c r="O21" s="174"/>
      <x:c r="P21" s="185"/>
      <x:c r="Q21" s="175"/>
      <x:c r="R21" s="176"/>
      <x:c r="S21" s="177"/>
      <x:c r="T21" s="177"/>
      <x:c r="U21" s="178"/>
      <x:c r="V21" s="178"/>
      <x:c r="W21" s="178"/>
      <x:c r="X21"/>
      <x:c r="Y21" s="180"/>
      <x:c r="Z21"/>
      <x:c r="AA21"/>
      <x:c r="AB21"/>
    </x:row>
    <x:row r="22" s="179" customFormat="1" ht="15" customHeight="1">
      <x:c r="A22" s="172"/>
      <x:c r="B22" s="181"/>
      <x:c r="C22" s="3446" t="n">
        <x:f t="shared" si="2"/>
        <x:v>2400</x:v>
      </x:c>
      <x:c r="D22" s="3446"/>
      <x:c r="E22" s="182" t="n">
        <x:v>7</x:v>
      </x:c>
      <x:c r="F22" s="3448" t="n">
        <x:v>506</x:v>
      </x:c>
      <x:c r="G22" s="3450"/>
      <x:c r="H22" s="3447" t="n">
        <x:v>3576</x:v>
      </x:c>
      <x:c r="I22" s="3447"/>
      <x:c r="J22" s="3447"/>
      <x:c r="K22" s="3447"/>
      <x:c r="L22" s="3447"/>
      <x:c r="M22" s="184"/>
      <x:c r="N22" s="185"/>
      <x:c r="O22" s="174"/>
      <x:c r="P22" s="185"/>
      <x:c r="Q22" s="175"/>
      <x:c r="R22" s="176"/>
      <x:c r="S22" s="177"/>
      <x:c r="T22" s="177"/>
      <x:c r="U22" s="178"/>
      <x:c r="V22" s="178"/>
      <x:c r="W22" s="178"/>
      <x:c r="X22"/>
      <x:c r="Y22" s="180"/>
      <x:c r="Z22"/>
      <x:c r="AA22"/>
      <x:c r="AB22"/>
    </x:row>
    <x:row r="23" s="179" customFormat="1" ht="15" customHeight="1">
      <x:c r="A23" s="172"/>
      <x:c r="B23" s="181" t="n">
        <x:v>43873</x:v>
      </x:c>
      <x:c r="C23" s="3446" t="n">
        <x:v>100</x:v>
      </x:c>
      <x:c r="D23" s="3446"/>
      <x:c r="E23" s="182" t="n">
        <x:v>7</x:v>
      </x:c>
      <x:c r="F23" s="3448" t="n">
        <x:v>570</x:v>
      </x:c>
      <x:c r="G23" s="3450"/>
      <x:c r="H23" s="3447" t="n">
        <x:v>4146</x:v>
      </x:c>
      <x:c r="I23" s="3447"/>
      <x:c r="J23" s="3447"/>
      <x:c r="K23" s="3447"/>
      <x:c r="L23" s="3447"/>
      <x:c r="M23" s="184"/>
      <x:c r="N23" s="185"/>
      <x:c r="O23" s="174"/>
      <x:c r="P23" s="185"/>
      <x:c r="Q23" s="175"/>
      <x:c r="R23" s="176"/>
      <x:c r="S23" s="177"/>
      <x:c r="T23" s="177"/>
      <x:c r="U23" s="178"/>
      <x:c r="V23" s="178"/>
      <x:c r="W23" s="178"/>
      <x:c r="X23"/>
      <x:c r="Y23" s="180"/>
      <x:c r="Z23"/>
      <x:c r="AA23"/>
      <x:c r="AB23"/>
    </x:row>
    <x:row r="24" s="179" customFormat="1" ht="15" customHeight="1">
      <x:c r="A24" s="172"/>
      <x:c r="B24" s="181"/>
      <x:c r="C24" s="3446" t="n">
        <x:f t="shared" ref="C24:C50" si="3">+C23+100</x:f>
        <x:v>200</x:v>
      </x:c>
      <x:c r="D24" s="3446"/>
      <x:c r="E24" s="182" t="n">
        <x:v>7</x:v>
      </x:c>
      <x:c r="F24" s="3448" t="n">
        <x:v>572</x:v>
      </x:c>
      <x:c r="G24" s="3450"/>
      <x:c r="H24" s="3447" t="n">
        <x:v>4718</x:v>
      </x:c>
      <x:c r="I24" s="3447"/>
      <x:c r="J24" s="3447"/>
      <x:c r="K24" s="3447"/>
      <x:c r="L24" s="3447"/>
      <x:c r="M24" s="184"/>
      <x:c r="N24" s="185"/>
      <x:c r="O24" s="174"/>
      <x:c r="P24" s="185"/>
      <x:c r="Q24" s="175"/>
      <x:c r="R24" s="176"/>
      <x:c r="S24" s="177"/>
      <x:c r="T24" s="177"/>
      <x:c r="U24" s="178"/>
      <x:c r="V24" s="178"/>
      <x:c r="W24" s="178"/>
      <x:c r="X24"/>
      <x:c r="Y24" s="180"/>
      <x:c r="Z24"/>
      <x:c r="AA24"/>
      <x:c r="AB24"/>
    </x:row>
    <x:row r="25" s="179" customFormat="1" ht="15" customHeight="1">
      <x:c r="A25" s="172"/>
      <x:c r="B25" s="181"/>
      <x:c r="C25" s="3446" t="n">
        <x:f t="shared" si="3"/>
        <x:v>300</x:v>
      </x:c>
      <x:c r="D25" s="3446"/>
      <x:c r="E25" s="182" t="n">
        <x:v>7</x:v>
      </x:c>
      <x:c r="F25" s="3448" t="n">
        <x:v>557</x:v>
      </x:c>
      <x:c r="G25" s="3450"/>
      <x:c r="H25" s="3447" t="n">
        <x:v>5275</x:v>
      </x:c>
      <x:c r="I25" s="3447"/>
      <x:c r="J25" s="3447"/>
      <x:c r="K25" s="3447"/>
      <x:c r="L25" s="3447"/>
      <x:c r="M25" s="184"/>
      <x:c r="N25" s="185"/>
      <x:c r="O25" s="174"/>
      <x:c r="P25" s="185"/>
      <x:c r="Q25" s="175"/>
      <x:c r="R25" s="176"/>
      <x:c r="S25" s="177"/>
      <x:c r="T25" s="177"/>
      <x:c r="U25" s="178"/>
      <x:c r="V25" s="178"/>
      <x:c r="W25" s="178"/>
      <x:c r="X25"/>
      <x:c r="Y25" s="180"/>
      <x:c r="Z25"/>
      <x:c r="AA25"/>
      <x:c r="AB25"/>
    </x:row>
    <x:row r="26" s="179" customFormat="1" ht="15" customHeight="1">
      <x:c r="A26" s="172"/>
      <x:c r="B26" s="181"/>
      <x:c r="C26" s="3446" t="n">
        <x:f t="shared" si="3"/>
        <x:v>400</x:v>
      </x:c>
      <x:c r="D26" s="3446"/>
      <x:c r="E26" s="182" t="n">
        <x:v>7</x:v>
      </x:c>
      <x:c r="F26" s="3448" t="n">
        <x:v>559</x:v>
      </x:c>
      <x:c r="G26" s="3450"/>
      <x:c r="H26" s="3447" t="n">
        <x:f t="shared" si="0"/>
        <x:v>5834</x:v>
      </x:c>
      <x:c r="I26" s="3447"/>
      <x:c r="J26" s="3447"/>
      <x:c r="K26" s="3447"/>
      <x:c r="L26" s="3447"/>
      <x:c r="M26" s="184"/>
      <x:c r="N26" s="185"/>
      <x:c r="O26" s="174"/>
      <x:c r="P26" s="185"/>
      <x:c r="Q26" s="175"/>
      <x:c r="R26" s="176"/>
      <x:c r="S26" s="177"/>
      <x:c r="T26" s="177"/>
      <x:c r="U26" s="178"/>
      <x:c r="V26" s="178"/>
      <x:c r="W26" s="178"/>
      <x:c r="X26"/>
      <x:c r="Y26" s="180"/>
      <x:c r="Z26"/>
      <x:c r="AA26"/>
      <x:c r="AB26"/>
    </x:row>
    <x:row r="27" s="179" customFormat="1" ht="15" customHeight="1">
      <x:c r="A27" s="172"/>
      <x:c r="B27" s="181"/>
      <x:c r="C27" s="3446" t="n">
        <x:f t="shared" si="3"/>
        <x:v>500</x:v>
      </x:c>
      <x:c r="D27" s="3446"/>
      <x:c r="E27" s="182" t="n">
        <x:v>7</x:v>
      </x:c>
      <x:c r="F27" s="3448" t="n">
        <x:v>553</x:v>
      </x:c>
      <x:c r="G27" s="3450"/>
      <x:c r="H27" s="3447" t="n">
        <x:f t="shared" si="0"/>
        <x:v>6387</x:v>
      </x:c>
      <x:c r="I27" s="3447"/>
      <x:c r="J27" s="3447"/>
      <x:c r="K27" s="3447"/>
      <x:c r="L27" s="3447"/>
      <x:c r="M27" s="183"/>
      <x:c r="N27" s="173"/>
      <x:c r="O27" s="174"/>
      <x:c r="P27" s="173"/>
      <x:c r="Q27" s="175"/>
      <x:c r="R27" s="176"/>
      <x:c r="S27" s="177"/>
      <x:c r="T27" s="177"/>
      <x:c r="U27" s="178"/>
      <x:c r="V27" s="178"/>
      <x:c r="W27" s="178"/>
      <x:c r="X27"/>
      <x:c r="Y27" s="180"/>
      <x:c r="Z27"/>
      <x:c r="AA27"/>
      <x:c r="AB27"/>
    </x:row>
    <x:row r="28" s="179" customFormat="1" ht="15" customHeight="1">
      <x:c r="A28" s="172"/>
      <x:c r="B28" s="187"/>
      <x:c r="C28" s="3446" t="n">
        <x:f t="shared" si="3"/>
        <x:v>600</x:v>
      </x:c>
      <x:c r="D28" s="3446"/>
      <x:c r="E28" s="182" t="n">
        <x:v>7</x:v>
      </x:c>
      <x:c r="F28" s="3448" t="n">
        <x:v>548</x:v>
      </x:c>
      <x:c r="G28" s="3450"/>
      <x:c r="H28" s="3447" t="n">
        <x:f t="shared" si="0"/>
        <x:v>6935</x:v>
      </x:c>
      <x:c r="I28" s="3447"/>
      <x:c r="J28" s="3447"/>
      <x:c r="K28" s="3447"/>
      <x:c r="L28" s="3447"/>
      <x:c r="M28" s="184"/>
      <x:c r="N28" s="185"/>
      <x:c r="O28" s="174"/>
      <x:c r="P28" s="185"/>
      <x:c r="Q28" s="175"/>
      <x:c r="R28" s="176"/>
      <x:c r="S28" s="177"/>
      <x:c r="T28" s="177"/>
      <x:c r="U28" s="178"/>
      <x:c r="V28" s="178"/>
      <x:c r="W28" s="178"/>
      <x:c r="X28"/>
      <x:c r="Y28" s="180"/>
      <x:c r="Z28"/>
      <x:c r="AA28"/>
      <x:c r="AB28"/>
    </x:row>
    <x:row r="29" s="179" customFormat="1" ht="15" customHeight="1">
      <x:c r="A29" s="172"/>
      <x:c r="B29" s="181"/>
      <x:c r="C29" s="3446" t="n">
        <x:f t="shared" si="3"/>
        <x:v>700</x:v>
      </x:c>
      <x:c r="D29" s="3446"/>
      <x:c r="E29" s="182" t="n">
        <x:v>7</x:v>
      </x:c>
      <x:c r="F29" s="3448" t="n">
        <x:v>570</x:v>
      </x:c>
      <x:c r="G29" s="3450"/>
      <x:c r="H29" s="3447" t="n">
        <x:f t="shared" si="0"/>
        <x:v>7505</x:v>
      </x:c>
      <x:c r="I29" s="3447"/>
      <x:c r="J29" s="3447"/>
      <x:c r="K29" s="3447"/>
      <x:c r="L29" s="3447"/>
      <x:c r="M29" s="184"/>
      <x:c r="N29" s="185"/>
      <x:c r="O29" s="174"/>
      <x:c r="P29" s="185"/>
      <x:c r="Q29" s="175"/>
      <x:c r="R29" s="176"/>
      <x:c r="S29" s="177"/>
      <x:c r="T29" s="177"/>
      <x:c r="U29" s="178"/>
      <x:c r="V29" s="178"/>
      <x:c r="W29" s="188"/>
      <x:c r="X29" s="189"/>
      <x:c r="Y29" s="190"/>
      <x:c r="Z29"/>
      <x:c r="AA29"/>
      <x:c r="AB29"/>
    </x:row>
    <x:row r="30" s="179" customFormat="1" ht="15" customHeight="1">
      <x:c r="A30" s="172"/>
      <x:c r="B30" s="181"/>
      <x:c r="C30" s="3446" t="n">
        <x:f t="shared" si="3"/>
        <x:v>800</x:v>
      </x:c>
      <x:c r="D30" s="3446"/>
      <x:c r="E30" s="182" t="n">
        <x:v>7</x:v>
      </x:c>
      <x:c r="F30" s="3448" t="n">
        <x:v>473</x:v>
      </x:c>
      <x:c r="G30" s="3450"/>
      <x:c r="H30" s="3447" t="n">
        <x:f t="shared" si="0"/>
        <x:v>7978</x:v>
      </x:c>
      <x:c r="I30" s="3447"/>
      <x:c r="J30" s="3447"/>
      <x:c r="K30" s="3447"/>
      <x:c r="L30" s="3447"/>
      <x:c r="M30" s="191"/>
      <x:c r="N30" s="192"/>
      <x:c r="O30" s="174"/>
      <x:c r="P30" s="192"/>
      <x:c r="Q30" s="175"/>
      <x:c r="R30" s="176"/>
      <x:c r="S30" s="177"/>
      <x:c r="T30" s="177"/>
      <x:c r="U30" s="178"/>
      <x:c r="V30" s="178"/>
      <x:c r="W30" s="193"/>
      <x:c r="X30"/>
      <x:c r="Y30"/>
      <x:c r="Z30"/>
      <x:c r="AA30"/>
      <x:c r="AB30"/>
    </x:row>
    <x:row r="31" s="179" customFormat="1" ht="15" customHeight="1">
      <x:c r="A31" s="172"/>
      <x:c r="B31" s="181"/>
      <x:c r="C31" s="3446" t="n">
        <x:f t="shared" si="3"/>
        <x:v>900</x:v>
      </x:c>
      <x:c r="D31" s="3446"/>
      <x:c r="E31" s="182" t="n">
        <x:v>7</x:v>
      </x:c>
      <x:c r="F31" s="3448" t="n">
        <x:v>541</x:v>
      </x:c>
      <x:c r="G31" s="3450"/>
      <x:c r="H31" s="3447" t="n">
        <x:f t="shared" si="0"/>
        <x:v>8519</x:v>
      </x:c>
      <x:c r="I31" s="3447"/>
      <x:c r="J31" s="3447"/>
      <x:c r="K31" s="3447"/>
      <x:c r="L31" s="3447"/>
      <x:c r="M31" s="191"/>
      <x:c r="N31" s="194"/>
      <x:c r="O31" s="174"/>
      <x:c r="P31" s="194"/>
      <x:c r="Q31" s="175"/>
      <x:c r="R31" s="176"/>
      <x:c r="S31" s="177"/>
      <x:c r="T31" s="177"/>
      <x:c r="U31" s="178"/>
      <x:c r="V31" s="178"/>
      <x:c r="W31" s="193"/>
      <x:c r="X31"/>
      <x:c r="Y31"/>
      <x:c r="Z31"/>
      <x:c r="AA31"/>
      <x:c r="AB31" s="179" t="n">
        <x:v>-60</x:v>
      </x:c>
    </x:row>
    <x:row r="32" s="179" customFormat="1" ht="15" customHeight="1">
      <x:c r="A32" s="172"/>
      <x:c r="B32" s="181"/>
      <x:c r="C32" s="3446" t="n">
        <x:f t="shared" si="3"/>
        <x:v>1000</x:v>
      </x:c>
      <x:c r="D32" s="3446"/>
      <x:c r="E32" s="182" t="n">
        <x:v>7</x:v>
      </x:c>
      <x:c r="F32" s="3448" t="n">
        <x:v>566</x:v>
      </x:c>
      <x:c r="G32" s="3450"/>
      <x:c r="H32" s="3447" t="n">
        <x:f t="shared" si="0"/>
        <x:v>9085</x:v>
      </x:c>
      <x:c r="I32" s="3447"/>
      <x:c r="J32" s="3447"/>
      <x:c r="K32" s="3447"/>
      <x:c r="L32" s="3447"/>
      <x:c r="M32" s="191"/>
      <x:c r="N32" s="194"/>
      <x:c r="O32" s="174"/>
      <x:c r="P32" s="194"/>
      <x:c r="Q32" s="175"/>
      <x:c r="R32" s="176"/>
      <x:c r="S32" s="177"/>
      <x:c r="T32" s="177"/>
      <x:c r="U32" s="178"/>
      <x:c r="V32" s="178"/>
      <x:c r="W32" s="193"/>
      <x:c r="X32"/>
      <x:c r="Y32"/>
      <x:c r="Z32"/>
      <x:c r="AA32"/>
      <x:c r="AB32" s="179" t="n">
        <x:v>100</x:v>
      </x:c>
    </x:row>
    <x:row r="33" s="179" customFormat="1" ht="15" customHeight="1">
      <x:c r="A33" s="172"/>
      <x:c r="B33" s="181"/>
      <x:c r="C33" s="3446" t="n">
        <x:f t="shared" si="3"/>
        <x:v>1100</x:v>
      </x:c>
      <x:c r="D33" s="3446"/>
      <x:c r="E33" s="182" t="n">
        <x:v>7</x:v>
      </x:c>
      <x:c r="F33" s="3448" t="n">
        <x:v>589</x:v>
      </x:c>
      <x:c r="G33" s="3450"/>
      <x:c r="H33" s="3447" t="n">
        <x:f t="shared" si="0"/>
        <x:v>9674</x:v>
      </x:c>
      <x:c r="I33" s="3447"/>
      <x:c r="J33" s="3447"/>
      <x:c r="K33" s="3447"/>
      <x:c r="L33" s="3447"/>
      <x:c r="M33" s="191"/>
      <x:c r="N33" s="194"/>
      <x:c r="O33" s="174"/>
      <x:c r="P33" s="194"/>
      <x:c r="Q33" s="175"/>
      <x:c r="R33" s="176"/>
      <x:c r="S33" s="177"/>
      <x:c r="T33" s="177"/>
      <x:c r="U33" s="178"/>
      <x:c r="V33" s="178"/>
      <x:c r="W33" s="193"/>
      <x:c r="X33"/>
      <x:c r="Y33"/>
      <x:c r="Z33"/>
      <x:c r="AA33"/>
      <x:c r="AB33"/>
    </x:row>
    <x:row r="34" s="179" customFormat="1" ht="15" customHeight="1">
      <x:c r="A34" s="172"/>
      <x:c r="B34" s="181"/>
      <x:c r="C34" s="3446" t="n">
        <x:f t="shared" si="3"/>
        <x:v>1200</x:v>
      </x:c>
      <x:c r="D34" s="3446"/>
      <x:c r="E34" s="182" t="n">
        <x:v>7</x:v>
      </x:c>
      <x:c r="F34" s="3448" t="n">
        <x:v>548</x:v>
      </x:c>
      <x:c r="G34" s="3450"/>
      <x:c r="H34" s="3447" t="n">
        <x:f t="shared" si="0"/>
        <x:v>10222</x:v>
      </x:c>
      <x:c r="I34" s="3447"/>
      <x:c r="J34" s="3447"/>
      <x:c r="K34" s="3447"/>
      <x:c r="L34" s="3447"/>
      <x:c r="M34" s="191"/>
      <x:c r="N34" s="194"/>
      <x:c r="O34" s="174"/>
      <x:c r="P34" s="194"/>
      <x:c r="Q34" s="175"/>
      <x:c r="R34" s="176"/>
      <x:c r="S34" s="177"/>
      <x:c r="T34" s="177"/>
      <x:c r="U34" s="178"/>
      <x:c r="V34" s="178"/>
      <x:c r="W34" s="193"/>
      <x:c r="X34"/>
      <x:c r="Y34"/>
      <x:c r="Z34"/>
      <x:c r="AA34"/>
      <x:c r="AB34"/>
    </x:row>
    <x:row r="35" s="179" customFormat="1" ht="15" customHeight="1">
      <x:c r="A35" s="172"/>
      <x:c r="B35" s="181"/>
      <x:c r="C35" s="3446" t="n">
        <x:f t="shared" si="3"/>
        <x:v>1300</x:v>
      </x:c>
      <x:c r="D35" s="3446"/>
      <x:c r="E35" s="182" t="n">
        <x:v>7</x:v>
      </x:c>
      <x:c r="F35" s="3448" t="n">
        <x:v>572</x:v>
      </x:c>
      <x:c r="G35" s="3450"/>
      <x:c r="H35" s="3447" t="n">
        <x:f t="shared" si="0"/>
        <x:v>10794</x:v>
      </x:c>
      <x:c r="I35" s="3447"/>
      <x:c r="J35" s="3447"/>
      <x:c r="K35" s="3447"/>
      <x:c r="L35" s="3447"/>
      <x:c r="M35" s="183"/>
      <x:c r="N35" s="173"/>
      <x:c r="O35" s="174"/>
      <x:c r="P35" s="173"/>
      <x:c r="Q35" s="175"/>
      <x:c r="R35" s="176"/>
      <x:c r="S35" s="177"/>
      <x:c r="T35" s="177"/>
      <x:c r="U35" s="178"/>
      <x:c r="V35" s="178"/>
      <x:c r="W35" s="193"/>
      <x:c r="X35"/>
      <x:c r="Y35"/>
      <x:c r="Z35"/>
      <x:c r="AA35"/>
      <x:c r="AB35"/>
    </x:row>
    <x:row r="36" s="179" customFormat="1" ht="15" customHeight="1">
      <x:c r="A36" s="172"/>
      <x:c r="B36" s="181"/>
      <x:c r="C36" s="3446" t="n">
        <x:f t="shared" si="3"/>
        <x:v>1400</x:v>
      </x:c>
      <x:c r="D36" s="3446"/>
      <x:c r="E36" s="182" t="n">
        <x:v>7</x:v>
      </x:c>
      <x:c r="F36" s="3447" t="n">
        <x:v>544</x:v>
      </x:c>
      <x:c r="G36" s="3447"/>
      <x:c r="H36" s="3447" t="n">
        <x:f t="shared" si="0"/>
        <x:v>11338</x:v>
      </x:c>
      <x:c r="I36" s="3447"/>
      <x:c r="J36" s="3447"/>
      <x:c r="K36" s="3447"/>
      <x:c r="L36" s="3447"/>
      <x:c r="M36" s="183"/>
      <x:c r="N36" s="173"/>
      <x:c r="O36" s="174"/>
      <x:c r="P36" s="173"/>
      <x:c r="Q36" s="175"/>
      <x:c r="R36" s="176"/>
      <x:c r="S36" s="177"/>
      <x:c r="T36" s="177"/>
      <x:c r="U36" s="178"/>
      <x:c r="V36" s="178"/>
      <x:c r="W36" s="193"/>
      <x:c r="X36"/>
      <x:c r="Y36"/>
      <x:c r="Z36"/>
      <x:c r="AA36"/>
      <x:c r="AB36"/>
    </x:row>
    <x:row r="37" s="179" customFormat="1" ht="15" customHeight="1">
      <x:c r="A37" s="172"/>
      <x:c r="B37" s="181"/>
      <x:c r="C37" s="3446" t="n">
        <x:f t="shared" si="3"/>
        <x:v>1500</x:v>
      </x:c>
      <x:c r="D37" s="3446"/>
      <x:c r="E37" s="182" t="n">
        <x:v>7</x:v>
      </x:c>
      <x:c r="F37" s="3447" t="n">
        <x:v>555</x:v>
      </x:c>
      <x:c r="G37" s="3447"/>
      <x:c r="H37" s="3447" t="n">
        <x:f t="shared" si="0"/>
        <x:v>11893</x:v>
      </x:c>
      <x:c r="I37" s="3447"/>
      <x:c r="J37" s="3447"/>
      <x:c r="K37" s="3447"/>
      <x:c r="L37" s="3447"/>
      <x:c r="M37" s="184"/>
      <x:c r="N37" s="185"/>
      <x:c r="O37" s="174"/>
      <x:c r="P37" s="185"/>
      <x:c r="Q37" s="175"/>
      <x:c r="R37" s="176"/>
      <x:c r="S37" s="177"/>
      <x:c r="T37" s="177"/>
      <x:c r="U37" s="178"/>
      <x:c r="V37" s="178"/>
      <x:c r="W37" s="193"/>
      <x:c r="X37"/>
      <x:c r="Y37"/>
      <x:c r="Z37"/>
      <x:c r="AA37"/>
      <x:c r="AB37"/>
    </x:row>
    <x:row r="38" s="179" customFormat="1" ht="15" customHeight="1">
      <x:c r="A38" s="172"/>
      <x:c r="B38" s="181"/>
      <x:c r="C38" s="3446" t="n">
        <x:f t="shared" si="3"/>
        <x:v>1600</x:v>
      </x:c>
      <x:c r="D38" s="3446"/>
      <x:c r="E38" s="182" t="n">
        <x:v>7</x:v>
      </x:c>
      <x:c r="F38" s="3447" t="n">
        <x:v>545</x:v>
      </x:c>
      <x:c r="G38" s="3447"/>
      <x:c r="H38" s="3447" t="n">
        <x:f t="shared" si="0"/>
        <x:v>12438</x:v>
      </x:c>
      <x:c r="I38" s="3447"/>
      <x:c r="J38" s="3447"/>
      <x:c r="K38" s="3447"/>
      <x:c r="L38" s="3447"/>
      <x:c r="M38" s="191"/>
      <x:c r="N38" s="192"/>
      <x:c r="O38" s="174"/>
      <x:c r="P38" s="192"/>
      <x:c r="Q38" s="175"/>
      <x:c r="R38" s="176"/>
      <x:c r="S38" s="177"/>
      <x:c r="T38" s="177"/>
      <x:c r="U38" s="178"/>
      <x:c r="V38" s="178"/>
      <x:c r="W38" s="193"/>
      <x:c r="X38"/>
      <x:c r="Y38"/>
      <x:c r="Z38"/>
      <x:c r="AA38"/>
      <x:c r="AB38"/>
    </x:row>
    <x:row r="39" s="179" customFormat="1" ht="15" customHeight="1">
      <x:c r="A39" s="172"/>
      <x:c r="B39" s="181"/>
      <x:c r="C39" s="3446" t="n">
        <x:f t="shared" si="3"/>
        <x:v>1700</x:v>
      </x:c>
      <x:c r="D39" s="3446"/>
      <x:c r="E39" s="182" t="n">
        <x:v>7</x:v>
      </x:c>
      <x:c r="F39" s="3447" t="n">
        <x:v>551</x:v>
      </x:c>
      <x:c r="G39" s="3447"/>
      <x:c r="H39" s="3447" t="n">
        <x:f t="shared" si="0"/>
        <x:v>12989</x:v>
      </x:c>
      <x:c r="I39" s="3447"/>
      <x:c r="J39" s="3447"/>
      <x:c r="K39" s="3447"/>
      <x:c r="L39" s="3447"/>
      <x:c r="M39" s="184"/>
      <x:c r="N39" s="185"/>
      <x:c r="O39" s="174"/>
      <x:c r="P39" s="185"/>
      <x:c r="Q39" s="175"/>
      <x:c r="R39" s="176"/>
      <x:c r="S39" s="177"/>
      <x:c r="T39" s="177"/>
      <x:c r="U39" s="178"/>
      <x:c r="V39" s="178"/>
      <x:c r="W39" s="193"/>
      <x:c r="X39"/>
      <x:c r="Y39"/>
      <x:c r="Z39"/>
      <x:c r="AA39"/>
      <x:c r="AB39"/>
    </x:row>
    <x:row r="40" s="179" customFormat="1" ht="15" customHeight="1">
      <x:c r="A40" s="172"/>
      <x:c r="B40" s="181"/>
      <x:c r="C40" s="3446" t="n">
        <x:f t="shared" si="3"/>
        <x:v>1800</x:v>
      </x:c>
      <x:c r="D40" s="3446"/>
      <x:c r="E40" s="182" t="n">
        <x:v>7</x:v>
      </x:c>
      <x:c r="F40" s="3447" t="n">
        <x:v>567</x:v>
      </x:c>
      <x:c r="G40" s="3447"/>
      <x:c r="H40" s="3447" t="n">
        <x:f t="shared" si="0"/>
        <x:v>13556</x:v>
      </x:c>
      <x:c r="I40" s="3447"/>
      <x:c r="J40" s="3447"/>
      <x:c r="K40" s="3447"/>
      <x:c r="L40" s="3447"/>
      <x:c r="M40" s="184"/>
      <x:c r="N40" s="185"/>
      <x:c r="O40" s="174"/>
      <x:c r="P40" s="185"/>
      <x:c r="Q40" s="175"/>
      <x:c r="R40" s="176"/>
      <x:c r="S40" s="177"/>
      <x:c r="T40" s="177"/>
      <x:c r="U40" s="178"/>
      <x:c r="V40" s="178"/>
      <x:c r="W40" s="193"/>
      <x:c r="X40"/>
      <x:c r="Y40"/>
      <x:c r="Z40"/>
      <x:c r="AA40"/>
      <x:c r="AB40"/>
    </x:row>
    <x:row r="41" s="179" customFormat="1" ht="15" customHeight="1">
      <x:c r="A41" s="172"/>
      <x:c r="B41" s="181"/>
      <x:c r="C41" s="3446" t="n">
        <x:f t="shared" si="3"/>
        <x:v>1900</x:v>
      </x:c>
      <x:c r="D41" s="3446"/>
      <x:c r="E41" s="182" t="n">
        <x:v>7</x:v>
      </x:c>
      <x:c r="F41" s="3447" t="n">
        <x:v>532</x:v>
      </x:c>
      <x:c r="G41" s="3447"/>
      <x:c r="H41" s="3447" t="n">
        <x:f t="shared" si="0"/>
        <x:v>14088</x:v>
      </x:c>
      <x:c r="I41" s="3447"/>
      <x:c r="J41" s="3447"/>
      <x:c r="K41" s="3447"/>
      <x:c r="L41" s="3447"/>
      <x:c r="M41" s="191"/>
      <x:c r="N41" s="192"/>
      <x:c r="O41" s="174"/>
      <x:c r="P41" s="192"/>
      <x:c r="Q41" s="175"/>
      <x:c r="R41" s="176"/>
      <x:c r="S41" s="177"/>
      <x:c r="T41" s="177"/>
      <x:c r="U41" s="178"/>
      <x:c r="V41" s="178"/>
      <x:c r="W41" s="193"/>
      <x:c r="X41"/>
      <x:c r="Y41"/>
      <x:c r="Z41"/>
      <x:c r="AA41"/>
      <x:c r="AB41"/>
    </x:row>
    <x:row r="42" s="179" customFormat="1" ht="15" customHeight="1">
      <x:c r="A42" s="172"/>
      <x:c r="B42" s="181"/>
      <x:c r="C42" s="3446" t="n">
        <x:f t="shared" si="3"/>
        <x:v>2000</x:v>
      </x:c>
      <x:c r="D42" s="3446"/>
      <x:c r="E42" s="182" t="n">
        <x:v>7</x:v>
      </x:c>
      <x:c r="F42" s="3447" t="n">
        <x:v>504</x:v>
      </x:c>
      <x:c r="G42" s="3447"/>
      <x:c r="H42" s="3447" t="n">
        <x:f t="shared" si="0"/>
        <x:v>14592</x:v>
      </x:c>
      <x:c r="I42" s="3447"/>
      <x:c r="J42" s="3447"/>
      <x:c r="K42" s="3447"/>
      <x:c r="L42" s="3447"/>
      <x:c r="M42" s="184"/>
      <x:c r="N42" s="185"/>
      <x:c r="O42" s="174"/>
      <x:c r="P42" s="185"/>
      <x:c r="Q42" s="175"/>
      <x:c r="R42" s="176"/>
      <x:c r="S42" s="177"/>
      <x:c r="T42" s="177"/>
      <x:c r="U42" s="178"/>
      <x:c r="V42" s="178"/>
      <x:c r="W42" s="193"/>
      <x:c r="X42"/>
      <x:c r="Y42"/>
      <x:c r="Z42"/>
      <x:c r="AA42"/>
      <x:c r="AB42"/>
    </x:row>
    <x:row r="43" s="179" customFormat="1" ht="15" customHeight="1">
      <x:c r="A43" s="172"/>
      <x:c r="B43" s="181"/>
      <x:c r="C43" s="3446" t="n">
        <x:f t="shared" si="3"/>
        <x:v>2100</x:v>
      </x:c>
      <x:c r="D43" s="3446"/>
      <x:c r="E43" s="182" t="n">
        <x:v>7</x:v>
      </x:c>
      <x:c r="F43" s="3447" t="n">
        <x:v>527</x:v>
      </x:c>
      <x:c r="G43" s="3447"/>
      <x:c r="H43" s="3447" t="n">
        <x:f t="shared" si="0"/>
        <x:v>15119</x:v>
      </x:c>
      <x:c r="I43" s="3447"/>
      <x:c r="J43" s="3447"/>
      <x:c r="K43" s="3447"/>
      <x:c r="L43" s="3447"/>
      <x:c r="M43" s="191"/>
      <x:c r="N43" s="192"/>
      <x:c r="O43" s="174"/>
      <x:c r="P43" s="192"/>
      <x:c r="Q43" s="175"/>
      <x:c r="R43" s="176"/>
      <x:c r="S43" s="177"/>
      <x:c r="T43" s="177"/>
      <x:c r="U43" s="178"/>
      <x:c r="V43" s="178"/>
      <x:c r="W43" s="193"/>
      <x:c r="X43"/>
      <x:c r="Y43"/>
      <x:c r="Z43"/>
      <x:c r="AA43"/>
      <x:c r="AB43"/>
    </x:row>
    <x:row r="44" s="179" customFormat="1" ht="15" customHeight="1">
      <x:c r="A44" s="172"/>
      <x:c r="B44" s="181"/>
      <x:c r="C44" s="3446" t="n">
        <x:f t="shared" si="3"/>
        <x:v>2200</x:v>
      </x:c>
      <x:c r="D44" s="3446"/>
      <x:c r="E44" s="182" t="n">
        <x:v>7</x:v>
      </x:c>
      <x:c r="F44" s="3447" t="n">
        <x:v>542</x:v>
      </x:c>
      <x:c r="G44" s="3447"/>
      <x:c r="H44" s="3447" t="n">
        <x:f t="shared" si="0"/>
        <x:v>15661</x:v>
      </x:c>
      <x:c r="I44" s="3447"/>
      <x:c r="J44" s="3447"/>
      <x:c r="K44" s="3447"/>
      <x:c r="L44" s="3447"/>
      <x:c r="M44" s="191"/>
      <x:c r="N44" s="192"/>
      <x:c r="O44" s="174"/>
      <x:c r="P44" s="192"/>
      <x:c r="Q44" s="175"/>
      <x:c r="R44" s="176"/>
      <x:c r="S44" s="177"/>
      <x:c r="T44" s="177"/>
      <x:c r="U44" s="178"/>
      <x:c r="V44" s="178"/>
      <x:c r="W44" s="193"/>
      <x:c r="X44"/>
      <x:c r="Y44"/>
      <x:c r="Z44"/>
      <x:c r="AA44"/>
      <x:c r="AB44"/>
    </x:row>
    <x:row r="45" s="179" customFormat="1" ht="15" customHeight="1">
      <x:c r="A45" s="172"/>
      <x:c r="B45" s="181"/>
      <x:c r="C45" s="3446" t="n">
        <x:f t="shared" si="3"/>
        <x:v>2300</x:v>
      </x:c>
      <x:c r="D45" s="3446"/>
      <x:c r="E45" s="182" t="n">
        <x:v>7</x:v>
      </x:c>
      <x:c r="F45" s="3447" t="n">
        <x:v>535</x:v>
      </x:c>
      <x:c r="G45" s="3447"/>
      <x:c r="H45" s="3447" t="n">
        <x:f t="shared" si="0"/>
        <x:v>16196</x:v>
      </x:c>
      <x:c r="I45" s="3447"/>
      <x:c r="J45" s="3447"/>
      <x:c r="K45" s="3447"/>
      <x:c r="L45" s="3447"/>
      <x:c r="M45" s="191"/>
      <x:c r="N45" s="192"/>
      <x:c r="O45" s="174"/>
      <x:c r="P45" s="192"/>
      <x:c r="Q45" s="175"/>
      <x:c r="R45" s="176"/>
      <x:c r="S45" s="177"/>
      <x:c r="T45" s="177"/>
      <x:c r="U45" s="178"/>
      <x:c r="V45" s="178"/>
      <x:c r="W45" s="193"/>
      <x:c r="X45"/>
      <x:c r="Y45"/>
      <x:c r="Z45"/>
      <x:c r="AA45"/>
      <x:c r="AB45"/>
    </x:row>
    <x:row r="46" s="179" customFormat="1" ht="15" customHeight="1">
      <x:c r="A46" s="172"/>
      <x:c r="B46" s="181"/>
      <x:c r="C46" s="3446" t="n">
        <x:f t="shared" si="3"/>
        <x:v>2400</x:v>
      </x:c>
      <x:c r="D46" s="3446"/>
      <x:c r="E46" s="182" t="n">
        <x:v>7</x:v>
      </x:c>
      <x:c r="F46" s="3447" t="n">
        <x:v>374</x:v>
      </x:c>
      <x:c r="G46" s="3447"/>
      <x:c r="H46" s="3447" t="n">
        <x:f t="shared" si="0"/>
        <x:v>16570</x:v>
      </x:c>
      <x:c r="I46" s="3447"/>
      <x:c r="J46" s="3447"/>
      <x:c r="K46" s="3447"/>
      <x:c r="L46" s="3447"/>
      <x:c r="M46" s="191"/>
      <x:c r="N46" s="192"/>
      <x:c r="O46" s="174"/>
      <x:c r="P46" s="192"/>
      <x:c r="Q46" s="175"/>
      <x:c r="R46" s="176"/>
      <x:c r="S46" s="177"/>
      <x:c r="T46" s="177"/>
      <x:c r="U46" s="178"/>
      <x:c r="V46" s="178"/>
      <x:c r="W46" s="193"/>
      <x:c r="X46"/>
      <x:c r="Y46"/>
      <x:c r="Z46"/>
      <x:c r="AA46"/>
      <x:c r="AB46"/>
    </x:row>
    <x:row r="47" s="179" customFormat="1" ht="15" customHeight="1">
      <x:c r="A47" s="172"/>
      <x:c r="B47" s="181" t="n">
        <x:v>43874</x:v>
      </x:c>
      <x:c r="C47" s="3446" t="n">
        <x:v>100</x:v>
      </x:c>
      <x:c r="D47" s="3446"/>
      <x:c r="E47" s="182" t="n">
        <x:v>7</x:v>
      </x:c>
      <x:c r="F47" s="3447" t="n">
        <x:v>582</x:v>
      </x:c>
      <x:c r="G47" s="3447"/>
      <x:c r="H47" s="3447" t="n">
        <x:f t="shared" si="0"/>
        <x:v>17152</x:v>
      </x:c>
      <x:c r="I47" s="3447"/>
      <x:c r="J47" s="3447"/>
      <x:c r="K47" s="3447"/>
      <x:c r="L47" s="3447"/>
      <x:c r="M47" s="191"/>
      <x:c r="N47" s="192"/>
      <x:c r="O47" s="174"/>
      <x:c r="P47" s="192"/>
      <x:c r="Q47" s="175"/>
      <x:c r="R47" s="176"/>
      <x:c r="S47" s="177"/>
      <x:c r="T47" s="177"/>
      <x:c r="U47" s="178"/>
      <x:c r="V47" s="178"/>
      <x:c r="W47" s="193"/>
      <x:c r="X47"/>
      <x:c r="Y47"/>
      <x:c r="Z47"/>
      <x:c r="AA47"/>
      <x:c r="AB47"/>
    </x:row>
    <x:row r="48" s="179" customFormat="1" ht="15" customHeight="1">
      <x:c r="A48" s="172"/>
      <x:c r="B48" s="181"/>
      <x:c r="C48" s="3446" t="n">
        <x:f t="shared" si="3"/>
        <x:v>200</x:v>
      </x:c>
      <x:c r="D48" s="3446"/>
      <x:c r="E48" s="182" t="n">
        <x:v>7</x:v>
      </x:c>
      <x:c r="F48" s="3447" t="n">
        <x:v>458</x:v>
      </x:c>
      <x:c r="G48" s="3447"/>
      <x:c r="H48" s="3447" t="n">
        <x:f t="shared" si="0"/>
        <x:v>17610</x:v>
      </x:c>
      <x:c r="I48" s="3447"/>
      <x:c r="J48" s="3447"/>
      <x:c r="K48" s="3447"/>
      <x:c r="L48" s="3447"/>
      <x:c r="M48" s="191"/>
      <x:c r="N48" s="192"/>
      <x:c r="O48" s="174"/>
      <x:c r="P48" s="192"/>
      <x:c r="Q48" s="175"/>
      <x:c r="R48" s="176"/>
      <x:c r="S48" s="177"/>
      <x:c r="T48" s="177"/>
      <x:c r="U48" s="178"/>
      <x:c r="V48" s="178"/>
      <x:c r="W48" s="193"/>
      <x:c r="X48"/>
      <x:c r="Y48"/>
      <x:c r="Z48"/>
      <x:c r="AA48"/>
      <x:c r="AB48"/>
    </x:row>
    <x:row r="49" s="179" customFormat="1" ht="15" customHeight="1">
      <x:c r="A49" s="172"/>
      <x:c r="B49" s="181"/>
      <x:c r="C49" s="3446" t="n">
        <x:f t="shared" si="3"/>
        <x:v>300</x:v>
      </x:c>
      <x:c r="D49" s="3446"/>
      <x:c r="E49" s="182" t="n">
        <x:v>7</x:v>
      </x:c>
      <x:c r="F49" s="3447" t="n">
        <x:v>452</x:v>
      </x:c>
      <x:c r="G49" s="3447"/>
      <x:c r="H49" s="3447" t="n">
        <x:f t="shared" si="0"/>
        <x:v>18062</x:v>
      </x:c>
      <x:c r="I49" s="3447"/>
      <x:c r="J49" s="3447"/>
      <x:c r="K49" s="3447"/>
      <x:c r="L49" s="3447"/>
      <x:c r="M49" s="191"/>
      <x:c r="N49" s="192"/>
      <x:c r="O49" s="174"/>
      <x:c r="P49" s="192"/>
      <x:c r="Q49" s="175"/>
      <x:c r="R49" s="176"/>
      <x:c r="S49" s="177"/>
      <x:c r="T49" s="177"/>
      <x:c r="U49" s="178"/>
      <x:c r="V49" s="178"/>
      <x:c r="W49" s="193"/>
      <x:c r="X49"/>
      <x:c r="Y49"/>
      <x:c r="Z49"/>
      <x:c r="AA49"/>
      <x:c r="AB49"/>
    </x:row>
    <x:row r="50" s="179" customFormat="1" ht="15" customHeight="1">
      <x:c r="A50" s="172"/>
      <x:c r="B50" s="181"/>
      <x:c r="C50" s="3446" t="n">
        <x:f t="shared" si="3"/>
        <x:v>400</x:v>
      </x:c>
      <x:c r="D50" s="3446"/>
      <x:c r="E50" s="182"/>
      <x:c r="F50" s="3447" t="n">
        <x:v>0</x:v>
      </x:c>
      <x:c r="G50" s="3447"/>
      <x:c r="H50" s="3447" t="n">
        <x:f t="shared" si="0"/>
        <x:v>18062</x:v>
      </x:c>
      <x:c r="I50" s="3447"/>
      <x:c r="J50" s="3447"/>
      <x:c r="K50" s="3447"/>
      <x:c r="L50" s="3447"/>
      <x:c r="M50" s="191" t="str">
        <x:v>Internal Stripping</x:v>
      </x:c>
      <x:c r="N50" s="192"/>
      <x:c r="O50" s="174"/>
      <x:c r="P50" s="192"/>
      <x:c r="Q50" s="175"/>
      <x:c r="R50" s="176"/>
      <x:c r="S50" s="177"/>
      <x:c r="T50" s="177"/>
      <x:c r="U50" s="178"/>
      <x:c r="V50" s="178"/>
      <x:c r="W50" s="193"/>
      <x:c r="X50"/>
      <x:c r="Y50"/>
      <x:c r="Z50"/>
      <x:c r="AA50"/>
      <x:c r="AB50"/>
    </x:row>
    <x:row r="51" s="179" customFormat="1" ht="15" customHeight="1">
      <x:c r="A51" s="172"/>
      <x:c r="B51" s="181"/>
      <x:c r="C51" s="3471" t="n">
        <x:v>454</x:v>
      </x:c>
      <x:c r="D51" s="3471"/>
      <x:c r="E51" s="1107" t="n">
        <x:v>2</x:v>
      </x:c>
      <x:c r="F51" s="3472" t="n">
        <x:v>-18062</x:v>
      </x:c>
      <x:c r="G51" s="3472"/>
      <x:c r="H51" s="3472" t="n">
        <x:v>0</x:v>
      </x:c>
      <x:c r="I51" s="3472"/>
      <x:c r="J51" s="3472"/>
      <x:c r="K51" s="3472"/>
      <x:c r="L51" s="3472"/>
      <x:c r="M51" s="1106" t="str">
        <x:v>Completed discharge</x:v>
      </x:c>
      <x:c r="N51" s="192"/>
      <x:c r="O51" s="174"/>
      <x:c r="P51" s="192"/>
      <x:c r="Q51" s="175"/>
      <x:c r="R51" s="176"/>
      <x:c r="S51" s="177"/>
      <x:c r="T51" s="177"/>
      <x:c r="U51" s="178"/>
      <x:c r="V51" s="178"/>
      <x:c r="W51" s="193"/>
      <x:c r="X51"/>
      <x:c r="Y51"/>
      <x:c r="Z51"/>
      <x:c r="AA51"/>
      <x:c r="AB51"/>
    </x:row>
    <x:row r="52" s="179" customFormat="1" ht="15" hidden="1" customHeight="1">
      <x:c r="A52" s="172"/>
      <x:c r="B52" s="181"/>
      <x:c r="C52" s="3446"/>
      <x:c r="D52" s="3446"/>
      <x:c r="E52" s="182"/>
      <x:c r="F52" s="3447"/>
      <x:c r="G52" s="3447"/>
      <x:c r="H52" s="3448" t="str"/>
      <x:c r="I52" s="3449"/>
      <x:c r="J52" s="3449"/>
      <x:c r="K52" s="3449"/>
      <x:c r="L52" s="3450"/>
      <x:c r="M52" s="191"/>
      <x:c r="N52" s="192"/>
      <x:c r="O52" s="174"/>
      <x:c r="P52" s="192"/>
      <x:c r="Q52" s="175"/>
      <x:c r="R52" s="176"/>
      <x:c r="S52" s="177"/>
      <x:c r="T52" s="177"/>
      <x:c r="U52" s="178"/>
      <x:c r="V52" s="178"/>
      <x:c r="W52" s="193"/>
      <x:c r="X52"/>
      <x:c r="Y52"/>
      <x:c r="Z52"/>
      <x:c r="AA52"/>
      <x:c r="AB52"/>
    </x:row>
    <x:row r="53" s="179" customFormat="1" ht="15" customHeight="1">
      <x:c r="A53" s="172"/>
      <x:c r="B53" s="195"/>
      <x:c r="C53" s="3440"/>
      <x:c r="D53" s="3440"/>
      <x:c r="E53" s="196"/>
      <x:c r="F53" s="3441"/>
      <x:c r="G53" s="3441"/>
      <x:c r="H53" s="3442">
        <x:f t="shared" si="0"/>
      </x:c>
      <x:c r="I53" s="3443"/>
      <x:c r="J53" s="3443"/>
      <x:c r="K53" s="3443"/>
      <x:c r="L53" s="3444"/>
      <x:c r="M53" s="197"/>
      <x:c r="N53" s="194"/>
      <x:c r="O53" s="174"/>
      <x:c r="P53" s="194"/>
      <x:c r="Q53" s="175"/>
      <x:c r="R53" s="176"/>
      <x:c r="S53" s="177"/>
      <x:c r="T53" s="177"/>
      <x:c r="U53" s="178"/>
      <x:c r="V53" s="178"/>
      <x:c r="W53" s="193"/>
      <x:c r="X53"/>
      <x:c r="Y53"/>
      <x:c r="Z53"/>
      <x:c r="AA53"/>
      <x:c r="AB53"/>
    </x:row>
    <x:row r="54" s="179" customFormat="1" ht="5.25" customHeight="1">
      <x:c r="A54" s="198"/>
      <x:c r="B54" s="199"/>
      <x:c r="C54" s="199"/>
      <x:c r="D54" s="199"/>
      <x:c r="E54" s="199"/>
      <x:c r="F54" s="199"/>
      <x:c r="G54" s="199"/>
      <x:c r="H54" s="199"/>
      <x:c r="I54" s="199"/>
      <x:c r="J54" s="199"/>
      <x:c r="K54" s="199"/>
      <x:c r="L54" s="199"/>
      <x:c r="M54" s="199"/>
      <x:c r="N54" s="200"/>
      <x:c r="O54" s="200"/>
      <x:c r="P54" s="200"/>
      <x:c r="Q54" s="200"/>
      <x:c r="R54" s="201"/>
      <x:c r="S54" s="200"/>
      <x:c r="T54" s="200"/>
      <x:c r="U54" s="200"/>
      <x:c r="V54" s="193"/>
      <x:c r="W54" s="193"/>
      <x:c r="X54"/>
      <x:c r="Y54"/>
      <x:c r="Z54"/>
      <x:c r="AA54"/>
      <x:c r="AB54"/>
    </x:row>
    <x:row r="55" s="179" customFormat="1" ht="24.950000762939453" customHeight="1">
      <x:c r="A55" s="198"/>
      <x:c r="B55" s="202" t="str">
        <x:v>NOTE:</x:v>
      </x:c>
      <x:c r="C55" s="3445" t="str">
        <x:v>INFORMATION SUPPLIED BY VESSEL / SHORE PERSONNEL OR FROM RECORDS AND CAN'T BE GUARANTEED AS ACCURATE BY ACI LOSS CONTROL.</x:v>
      </x:c>
      <x:c r="D55" s="3445"/>
      <x:c r="E55" s="3445"/>
      <x:c r="F55" s="3445"/>
      <x:c r="G55" s="3445"/>
      <x:c r="H55" s="3445"/>
      <x:c r="I55" s="3445"/>
      <x:c r="J55" s="3445"/>
      <x:c r="K55" s="3445"/>
      <x:c r="L55" s="3445"/>
      <x:c r="M55" s="3445"/>
      <x:c r="N55" s="203"/>
      <x:c r="O55" s="203"/>
      <x:c r="P55" s="203"/>
      <x:c r="Q55" s="193"/>
      <x:c r="R55" s="204"/>
      <x:c r="S55" s="193"/>
      <x:c r="T55" s="193"/>
      <x:c r="U55" s="178"/>
      <x:c r="V55" s="178"/>
      <x:c r="W55" s="193"/>
      <x:c r="X55"/>
      <x:c r="Y55"/>
      <x:c r="Z55"/>
      <x:c r="AA55"/>
      <x:c r="AB55"/>
    </x:row>
    <x:row r="56" s="179" customFormat="1" ht="24.950000762939453" customHeight="1">
      <x:c r="A56" s="198"/>
      <x:c r="B56" s="202"/>
      <x:c r="C56" s="205"/>
      <x:c r="D56" s="205"/>
      <x:c r="E56" s="205"/>
      <x:c r="F56" s="205"/>
      <x:c r="G56" s="205"/>
      <x:c r="H56" s="205"/>
      <x:c r="I56" s="205"/>
      <x:c r="J56" s="205"/>
      <x:c r="K56" s="205"/>
      <x:c r="L56" s="205"/>
      <x:c r="M56" s="205"/>
      <x:c r="N56" s="203"/>
      <x:c r="O56" s="203"/>
      <x:c r="P56" s="203"/>
      <x:c r="Q56" s="193"/>
      <x:c r="R56" s="204"/>
      <x:c r="S56" s="193"/>
      <x:c r="T56" s="193"/>
      <x:c r="U56" s="177"/>
      <x:c r="V56" s="193"/>
      <x:c r="W56" s="193"/>
      <x:c r="X56"/>
      <x:c r="Y56"/>
      <x:c r="Z56"/>
      <x:c r="AA56"/>
      <x:c r="AB56"/>
    </x:row>
    <x:row r="57" s="179" customFormat="1" ht="15" customHeight="1">
      <x:c r="A57" s="198"/>
      <x:c r="B57" s="206"/>
      <x:c r="C57" s="207"/>
      <x:c r="D57" s="208"/>
      <x:c r="E57" s="208"/>
      <x:c r="F57" s="208"/>
      <x:c r="G57" s="208"/>
      <x:c r="H57" s="208"/>
      <x:c r="I57" s="208"/>
      <x:c r="J57" s="208"/>
      <x:c r="K57" s="209"/>
      <x:c r="L57" s="209"/>
      <x:c r="M57" s="209"/>
      <x:c r="N57" s="210"/>
      <x:c r="O57" s="210"/>
      <x:c r="P57" s="210"/>
      <x:c r="Q57" s="193"/>
      <x:c r="R57" s="193"/>
      <x:c r="S57" s="193"/>
      <x:c r="T57" s="193"/>
      <x:c r="U57" s="193"/>
      <x:c r="V57" s="193"/>
      <x:c r="W57" s="193"/>
      <x:c r="X57"/>
      <x:c r="Y57"/>
      <x:c r="Z57"/>
      <x:c r="AA57"/>
      <x:c r="AB57"/>
    </x:row>
    <x:row r="58" s="179" customFormat="1" ht="15" customHeight="1">
      <x:c r="A58" s="198"/>
      <x:c r="B58" s="3438" t="str">
        <x:v>original signature on file</x:v>
      </x:c>
      <x:c r="C58" s="3438"/>
      <x:c r="D58" s="3438"/>
      <x:c r="E58" s="3438"/>
      <x:c r="F58" s="3438"/>
      <x:c r="G58" s="3438"/>
      <x:c r="H58" s="208"/>
      <x:c r="I58" s="3438" t="str">
        <x:v>original signature file</x:v>
      </x:c>
      <x:c r="J58" s="3438"/>
      <x:c r="K58" s="3438"/>
      <x:c r="L58" s="3438"/>
      <x:c r="M58" s="3438"/>
      <x:c r="N58" s="211"/>
      <x:c r="O58" s="211"/>
      <x:c r="P58" s="211"/>
      <x:c r="Q58" s="193"/>
      <x:c r="R58" s="193"/>
      <x:c r="S58" s="193"/>
      <x:c r="T58" s="193"/>
      <x:c r="U58" s="193"/>
      <x:c r="V58" s="193"/>
      <x:c r="W58" s="193"/>
      <x:c r="X58"/>
      <x:c r="Y58"/>
      <x:c r="Z58"/>
      <x:c r="AA58"/>
      <x:c r="AB58"/>
    </x:row>
    <x:row r="59" s="179" customFormat="1" ht="15" customHeight="1">
      <x:c r="A59"/>
      <x:c r="B59" s="3439" t="str">
        <x:v>Jorge Burgos Contreras</x:v>
      </x:c>
      <x:c r="C59" s="3439"/>
      <x:c r="D59" s="3439"/>
      <x:c r="E59" s="3439"/>
      <x:c r="F59" s="3439"/>
      <x:c r="G59" s="3439"/>
      <x:c r="H59" s="212"/>
      <x:c r="I59" s="3439" t="n">
        <x:v>0</x:v>
      </x:c>
      <x:c r="J59" s="3439"/>
      <x:c r="K59" s="3439"/>
      <x:c r="L59" s="3439"/>
      <x:c r="M59" s="3439"/>
      <x:c r="N59" s="213"/>
      <x:c r="O59" s="213"/>
      <x:c r="P59" s="213"/>
      <x:c r="Q59" s="193"/>
      <x:c r="R59" s="193"/>
      <x:c r="S59" s="193"/>
      <x:c r="T59" s="193"/>
      <x:c r="U59" s="193"/>
      <x:c r="V59" s="193"/>
      <x:c r="W59" s="193"/>
      <x:c r="X59"/>
      <x:c r="Y59"/>
      <x:c r="Z59"/>
      <x:c r="AA59"/>
      <x:c r="AB59"/>
    </x:row>
    <x:row r="60" ht="15" customHeight="1">
      <x:c r="A60"/>
      <x:c r="B60" s="3474" t="str">
        <x:v>ACI LOSS CONTROL </x:v>
      </x:c>
      <x:c r="C60" s="3474"/>
      <x:c r="D60" s="3474"/>
      <x:c r="E60" s="3474"/>
      <x:c r="F60" s="3474"/>
      <x:c r="G60" s="3474"/>
      <x:c r="H60" s="214"/>
      <x:c r="I60" s="3475" t="str">
        <x:v>VESSEL REPRESENTATIVE</x:v>
      </x:c>
      <x:c r="J60" s="3475"/>
      <x:c r="K60" s="3475"/>
      <x:c r="L60" s="3475"/>
      <x:c r="M60" s="3475"/>
      <x:c r="N60" s="215"/>
      <x:c r="O60" s="215"/>
      <x:c r="P60" s="215"/>
      <x:c r="Q60"/>
      <x:c r="R60"/>
      <x:c r="S60"/>
      <x:c r="T60"/>
      <x:c r="U60"/>
      <x:c r="V60"/>
      <x:c r="W60"/>
      <x:c r="X60"/>
      <x:c r="Y60"/>
      <x:c r="Z60"/>
      <x:c r="AA60"/>
      <x:c r="AB60"/>
    </x:row>
    <x:row r="61" ht="15" customHeight="1">
      <x:c r="A61"/>
      <x:c r="B61" s="3473"/>
      <x:c r="C61" s="3473"/>
      <x:c r="D61" s="3473"/>
      <x:c r="E61" s="3473"/>
      <x:c r="F61" s="3473"/>
      <x:c r="G61" s="3473"/>
      <x:c r="H61" s="3473"/>
      <x:c r="I61" s="3473"/>
      <x:c r="J61" s="3473"/>
      <x:c r="K61" s="3473"/>
      <x:c r="L61" s="3473"/>
      <x:c r="M61" s="3473"/>
      <x:c r="N61" s="168"/>
      <x:c r="O61" s="168"/>
      <x:c r="P61" s="168"/>
      <x:c r="Q61"/>
      <x:c r="R61"/>
      <x:c r="S61"/>
      <x:c r="T61"/>
      <x:c r="U61"/>
      <x:c r="V61"/>
      <x:c r="W61"/>
      <x:c r="X61"/>
      <x:c r="Y61"/>
      <x:c r="Z61"/>
      <x:c r="AA61"/>
      <x:c r="AB61"/>
    </x:row>
    <x:row r="62" ht="15" customHeight="1">
      <x:c r="A62"/>
      <x:c r="B62" s="216"/>
      <x:c r="C62" s="216"/>
      <x:c r="D62" s="217" t="str">
        <x:v>kg/cm²</x:v>
      </x:c>
      <x:c r="E62" s="217" t="str">
        <x:v>m³</x:v>
      </x:c>
      <x:c r="F62" s="218"/>
      <x:c r="G62" s="218"/>
      <x:c r="H62" s="219"/>
      <x:c r="I62" s="220"/>
      <x:c r="J62" s="220"/>
      <x:c r="K62" s="220"/>
      <x:c r="L62" s="220"/>
      <x:c r="M62" s="220"/>
      <x:c r="N62" s="168"/>
      <x:c r="O62" s="168"/>
      <x:c r="P62" s="168"/>
      <x:c r="Q62"/>
      <x:c r="R62"/>
      <x:c r="S62"/>
      <x:c r="T62"/>
      <x:c r="U62"/>
      <x:c r="V62"/>
      <x:c r="W62"/>
      <x:c r="X62"/>
      <x:c r="Y62"/>
      <x:c r="Z62"/>
      <x:c r="AA62"/>
      <x:c r="AB62"/>
    </x:row>
    <x:row r="63">
      <x:c r="A63"/>
      <x:c r="B63" s="217"/>
      <x:c r="C63" s="217"/>
      <x:c r="D63" s="217" t="str">
        <x:v>Bars</x:v>
      </x:c>
      <x:c r="E63" s="217" t="str">
        <x:v>Barrels</x:v>
      </x:c>
      <x:c r="F63" s="219"/>
      <x:c r="G63" s="219"/>
      <x:c r="H63" s="219"/>
      <x:c r="I63" s="219"/>
      <x:c r="J63" s="219"/>
      <x:c r="K63" s="219"/>
      <x:c r="L63" s="219"/>
      <x:c r="M63" s="221"/>
      <x:c r="N63" s="222"/>
      <x:c r="O63" s="222"/>
      <x:c r="P63" s="222"/>
      <x:c r="Q63"/>
      <x:c r="R63"/>
      <x:c r="S63"/>
      <x:c r="T63"/>
      <x:c r="U63"/>
      <x:c r="V63"/>
      <x:c r="W63"/>
      <x:c r="X63"/>
      <x:c r="Y63"/>
      <x:c r="Z63"/>
      <x:c r="AA63"/>
      <x:c r="AB63"/>
    </x:row>
    <x:row r="64">
      <x:c r="A64"/>
      <x:c r="B64" s="223"/>
      <x:c r="C64" s="223"/>
      <x:c r="D64" s="217" t="str">
        <x:v>PSI</x:v>
      </x:c>
      <x:c r="E64" s="217"/>
      <x:c r="F64" s="224"/>
      <x:c r="G64" s="224"/>
      <x:c r="H64" s="224"/>
      <x:c r="I64" s="224"/>
      <x:c r="J64" s="224"/>
      <x:c r="K64" s="224"/>
      <x:c r="L64" s="224"/>
      <x:c r="M64" s="224"/>
      <x:c r="N64" s="225"/>
      <x:c r="O64" s="225"/>
      <x:c r="P64" s="225"/>
      <x:c r="Q64"/>
      <x:c r="R64"/>
      <x:c r="S64"/>
      <x:c r="T64"/>
      <x:c r="U64"/>
      <x:c r="V64"/>
      <x:c r="W64"/>
      <x:c r="X64"/>
      <x:c r="Y64"/>
      <x:c r="Z64"/>
      <x:c r="AA64"/>
      <x:c r="AB64"/>
    </x:row>
    <x:row r="65">
      <x:c r="A65"/>
      <x:c r="B65" s="217"/>
      <x:c r="C65" s="217"/>
      <x:c r="D65" s="217" t="str">
        <x:v>kPa</x:v>
      </x:c>
      <x:c r="E65" s="217"/>
      <x:c r="F65" s="219"/>
      <x:c r="G65" s="219"/>
      <x:c r="H65" s="219"/>
      <x:c r="I65" s="219"/>
      <x:c r="J65" s="219"/>
      <x:c r="K65" s="219"/>
      <x:c r="L65" s="219"/>
      <x:c r="M65" s="219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</x:row>
    <x:row r="66">
      <x:c r="A66"/>
      <x:c r="B66" s="226"/>
      <x:c r="C66" s="226"/>
      <x:c r="D66" s="226"/>
      <x:c r="E66" s="226"/>
      <x:c r="F66" s="219"/>
      <x:c r="G66" s="219"/>
      <x:c r="H66" s="219"/>
      <x:c r="I66" s="219"/>
      <x:c r="J66" s="219"/>
      <x:c r="K66" s="219"/>
      <x:c r="L66" s="219"/>
      <x:c r="M66" s="219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</x:row>
    <x:row r="67">
      <x:c r="A67"/>
      <x:c r="B67" s="219"/>
      <x:c r="C67" s="219"/>
      <x:c r="D67" s="217"/>
      <x:c r="E67" s="217"/>
      <x:c r="F67" s="219"/>
      <x:c r="G67" s="219"/>
      <x:c r="H67" s="219"/>
      <x:c r="I67" s="219"/>
      <x:c r="J67" s="219"/>
      <x:c r="K67" s="219"/>
      <x:c r="L67" s="219"/>
      <x:c r="M67" s="219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</x:row>
    <x:row r="68">
      <x:c r="A68"/>
      <x:c r="B68" s="219"/>
      <x:c r="C68" s="219"/>
      <x:c r="D68" s="226"/>
      <x:c r="E68" s="226"/>
      <x:c r="F68" s="219"/>
      <x:c r="G68" s="219"/>
      <x:c r="H68" s="219"/>
      <x:c r="I68" s="219"/>
      <x:c r="J68" s="219"/>
      <x:c r="K68" s="219"/>
      <x:c r="L68" s="219"/>
      <x:c r="M68" s="219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</x:row>
    <x:row r="69">
      <x:c r="A69"/>
      <x:c r="B69" s="219"/>
      <x:c r="C69" s="219"/>
      <x:c r="D69" s="219"/>
      <x:c r="E69" s="219"/>
      <x:c r="F69" s="219"/>
      <x:c r="G69" s="219"/>
      <x:c r="H69" s="219"/>
      <x:c r="I69" s="219"/>
      <x:c r="J69" s="219"/>
      <x:c r="K69" s="219"/>
      <x:c r="L69" s="219"/>
      <x:c r="M69" s="21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</x:row>
    <x:row r="70">
      <x:c r="A70"/>
      <x:c r="B70" s="219"/>
      <x:c r="C70" s="219"/>
      <x:c r="D70" s="219"/>
      <x:c r="E70" s="219"/>
      <x:c r="F70" s="219"/>
      <x:c r="G70" s="219"/>
      <x:c r="H70" s="219"/>
      <x:c r="I70" s="219"/>
      <x:c r="J70" s="219"/>
      <x:c r="K70" s="219"/>
      <x:c r="L70" s="219"/>
      <x:c r="M70" s="219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</x:row>
    <x:row r="71">
      <x:c r="A71"/>
      <x:c r="B71" s="219"/>
      <x:c r="C71" s="219"/>
      <x:c r="D71" s="219"/>
      <x:c r="E71" s="219"/>
      <x:c r="F71" s="219"/>
      <x:c r="G71" s="219"/>
      <x:c r="H71" s="219"/>
      <x:c r="I71" s="219"/>
      <x:c r="J71" s="219"/>
      <x:c r="K71" s="219"/>
      <x:c r="L71" s="219"/>
      <x:c r="M71" s="219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</x:row>
    <x:row r="72">
      <x:c r="A72"/>
      <x:c r="B72" s="219"/>
      <x:c r="C72" s="219"/>
      <x:c r="D72" s="219"/>
      <x:c r="E72" s="219"/>
      <x:c r="F72" s="219"/>
      <x:c r="G72" s="219"/>
      <x:c r="H72" s="219"/>
      <x:c r="I72" s="219"/>
      <x:c r="J72" s="219"/>
      <x:c r="K72" s="219"/>
      <x:c r="L72" s="219"/>
      <x:c r="M72" s="219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</x:row>
    <x:row r="73">
      <x:c r="A73"/>
      <x:c r="B73" s="219"/>
      <x:c r="C73" s="219"/>
      <x:c r="D73" s="219"/>
      <x:c r="E73" s="219"/>
      <x:c r="F73" s="219"/>
      <x:c r="G73" s="219"/>
      <x:c r="H73" s="219"/>
      <x:c r="I73" s="219"/>
      <x:c r="J73" s="219"/>
      <x:c r="K73" s="219"/>
      <x:c r="L73" s="219"/>
      <x:c r="M73" s="219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</x:row>
    <x:row r="74">
      <x:c r="A74"/>
      <x:c r="B74" s="219"/>
      <x:c r="C74" s="219"/>
      <x:c r="D74" s="219"/>
      <x:c r="E74" s="219"/>
      <x:c r="F74" s="219"/>
      <x:c r="G74" s="219"/>
      <x:c r="H74" s="219"/>
      <x:c r="I74" s="219"/>
      <x:c r="J74" s="219"/>
      <x:c r="K74" s="219"/>
      <x:c r="L74" s="219"/>
      <x:c r="M74" s="219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</x:row>
    <x:row r="75">
      <x:c r="A75"/>
      <x:c r="B75" s="219"/>
      <x:c r="C75" s="219"/>
      <x:c r="D75" s="219"/>
      <x:c r="E75" s="219"/>
      <x:c r="F75" s="219"/>
      <x:c r="G75" s="219"/>
      <x:c r="H75" s="219"/>
      <x:c r="I75" s="219"/>
      <x:c r="J75" s="219"/>
      <x:c r="K75" s="219"/>
      <x:c r="L75" s="219"/>
      <x:c r="M75" s="219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</x:row>
    <x:row r="76">
      <x:c r="A76"/>
      <x:c r="B76" s="219"/>
      <x:c r="C76" s="219"/>
      <x:c r="D76" s="219"/>
      <x:c r="E76" s="219"/>
      <x:c r="F76" s="219"/>
      <x:c r="G76" s="219"/>
      <x:c r="H76" s="219"/>
      <x:c r="I76" s="219"/>
      <x:c r="J76" s="219"/>
      <x:c r="K76" s="219"/>
      <x:c r="L76" s="219"/>
      <x:c r="M76" s="219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</x:row>
    <x:row r="77">
      <x:c r="A77"/>
      <x:c r="B77" s="219"/>
      <x:c r="C77" s="219"/>
      <x:c r="D77" s="219"/>
      <x:c r="E77" s="219"/>
      <x:c r="F77" s="219"/>
      <x:c r="G77" s="219"/>
      <x:c r="H77" s="219"/>
      <x:c r="I77" s="219"/>
      <x:c r="J77" s="219"/>
      <x:c r="K77" s="219"/>
      <x:c r="L77" s="219"/>
      <x:c r="M77" s="219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</x:row>
    <x:row r="78">
      <x:c r="A78"/>
      <x:c r="B78" s="219"/>
      <x:c r="C78" s="219"/>
      <x:c r="D78" s="219"/>
      <x:c r="E78" s="219"/>
      <x:c r="F78" s="219"/>
      <x:c r="G78" s="219"/>
      <x:c r="H78" s="219"/>
      <x:c r="I78" s="219"/>
      <x:c r="J78" s="219"/>
      <x:c r="K78" s="219"/>
      <x:c r="L78" s="219"/>
      <x:c r="M78" s="219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</x:row>
    <x:row r="79">
      <x:c r="A79"/>
      <x:c r="B79" s="219"/>
      <x:c r="C79" s="219"/>
      <x:c r="D79" s="219"/>
      <x:c r="E79" s="219"/>
      <x:c r="F79" s="219"/>
      <x:c r="G79" s="219"/>
      <x:c r="H79" s="219"/>
      <x:c r="I79" s="219"/>
      <x:c r="J79" s="219"/>
      <x:c r="K79" s="219"/>
      <x:c r="L79" s="219"/>
      <x:c r="M79" s="21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</x:row>
    <x:row r="80">
      <x:c r="A80"/>
      <x:c r="B80" s="219"/>
      <x:c r="C80" s="219"/>
      <x:c r="D80" s="219"/>
      <x:c r="E80" s="219"/>
      <x:c r="F80" s="219"/>
      <x:c r="G80" s="219"/>
      <x:c r="H80" s="219"/>
      <x:c r="I80" s="219"/>
      <x:c r="J80" s="219"/>
      <x:c r="K80" s="219"/>
      <x:c r="L80" s="219"/>
      <x:c r="M80" s="219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</x:row>
    <x:row r="81">
      <x:c r="A81"/>
      <x:c r="B81" s="219"/>
      <x:c r="C81" s="219"/>
      <x:c r="D81" s="219"/>
      <x:c r="E81" s="219"/>
      <x:c r="F81" s="219"/>
      <x:c r="G81" s="219"/>
      <x:c r="H81" s="219"/>
      <x:c r="I81" s="219"/>
      <x:c r="J81" s="219"/>
      <x:c r="K81" s="219"/>
      <x:c r="L81" s="219"/>
      <x:c r="M81" s="219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</x:row>
    <x:row r="82">
      <x:c r="A82"/>
      <x:c r="B82" s="219"/>
      <x:c r="C82" s="219"/>
      <x:c r="D82" s="219"/>
      <x:c r="E82" s="219"/>
      <x:c r="F82" s="219"/>
      <x:c r="G82" s="219"/>
      <x:c r="H82" s="219"/>
      <x:c r="I82" s="219"/>
      <x:c r="J82" s="219"/>
      <x:c r="K82" s="219"/>
      <x:c r="L82" s="219"/>
      <x:c r="M82" s="219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</x:row>
    <x:row r="83">
      <x:c r="A83"/>
      <x:c r="B83" s="219"/>
      <x:c r="C83" s="219"/>
      <x:c r="D83" s="219"/>
      <x:c r="E83" s="219"/>
      <x:c r="F83" s="219"/>
      <x:c r="G83" s="219"/>
      <x:c r="H83" s="219"/>
      <x:c r="I83" s="219"/>
      <x:c r="J83" s="219"/>
      <x:c r="K83" s="219"/>
      <x:c r="L83" s="219"/>
      <x:c r="M83" s="219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</x:row>
    <x:row r="84">
      <x:c r="A84"/>
      <x:c r="B84" s="219"/>
      <x:c r="C84" s="219"/>
      <x:c r="D84" s="219"/>
      <x:c r="E84" s="219"/>
      <x:c r="F84" s="219"/>
      <x:c r="G84" s="219"/>
      <x:c r="H84" s="219"/>
      <x:c r="I84" s="219"/>
      <x:c r="J84" s="219"/>
      <x:c r="K84" s="219"/>
      <x:c r="L84" s="219"/>
      <x:c r="M84" s="219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</x:row>
    <x:row r="85">
      <x:c r="A85"/>
      <x:c r="B85" s="219"/>
      <x:c r="C85" s="219"/>
      <x:c r="D85" s="219"/>
      <x:c r="E85" s="219"/>
      <x:c r="F85" s="219"/>
      <x:c r="G85" s="217" t="str">
        <x:v>BARRELS</x:v>
      </x:c>
      <x:c r="H85" s="219"/>
      <x:c r="I85" s="219"/>
      <x:c r="J85" s="219"/>
      <x:c r="K85" s="219"/>
      <x:c r="L85" s="219"/>
      <x:c r="M85" s="219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</x:row>
    <x:row r="86">
      <x:c r="A86"/>
      <x:c r="B86" s="219"/>
      <x:c r="C86" s="219"/>
      <x:c r="D86" s="219"/>
      <x:c r="E86" s="219"/>
      <x:c r="F86" s="219"/>
      <x:c r="G86" s="217" t="str">
        <x:v>m³</x:v>
      </x:c>
      <x:c r="H86" s="219"/>
      <x:c r="I86" s="219"/>
      <x:c r="J86" s="219"/>
      <x:c r="K86" s="219"/>
      <x:c r="L86" s="219"/>
      <x:c r="M86" s="219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</x:row>
    <x:row r="87">
      <x:c r="B87" s="219"/>
      <x:c r="C87" s="219"/>
      <x:c r="D87" s="219"/>
      <x:c r="E87" s="219"/>
      <x:c r="F87" s="219"/>
      <x:c r="G87" s="219"/>
      <x:c r="H87" s="219"/>
      <x:c r="I87" s="219"/>
      <x:c r="J87" s="219"/>
      <x:c r="K87" s="219"/>
      <x:c r="L87" s="219"/>
      <x:c r="M87" s="219"/>
    </x:row>
    <x:row r="88">
      <x:c r="B88" s="219"/>
      <x:c r="C88" s="219"/>
      <x:c r="D88" s="219"/>
      <x:c r="E88" s="219"/>
      <x:c r="F88" s="219"/>
      <x:c r="G88" s="219"/>
      <x:c r="H88" s="219"/>
      <x:c r="I88" s="219"/>
      <x:c r="J88" s="219"/>
      <x:c r="K88" s="219"/>
      <x:c r="L88" s="219"/>
      <x:c r="M88" s="219"/>
    </x:row>
    <x:row r="89">
      <x:c r="B89" s="219"/>
      <x:c r="C89" s="219"/>
      <x:c r="D89" s="219"/>
      <x:c r="E89" s="219"/>
      <x:c r="F89" s="219"/>
      <x:c r="G89" s="219"/>
      <x:c r="H89" s="219"/>
      <x:c r="I89" s="219"/>
      <x:c r="J89" s="219"/>
      <x:c r="K89" s="219"/>
      <x:c r="L89" s="219"/>
      <x:c r="M89" s="219"/>
    </x:row>
    <x:row r="90">
      <x:c r="B90" s="219"/>
      <x:c r="C90" s="219"/>
      <x:c r="D90" s="219"/>
      <x:c r="E90" s="219"/>
      <x:c r="F90" s="219"/>
      <x:c r="G90" s="219"/>
      <x:c r="H90" s="219"/>
      <x:c r="I90" s="219"/>
      <x:c r="J90" s="219"/>
      <x:c r="K90" s="219"/>
      <x:c r="L90" s="219"/>
      <x:c r="M90" s="219"/>
    </x:row>
    <x:row r="91">
      <x:c r="B91" s="219"/>
      <x:c r="C91" s="219"/>
      <x:c r="D91" s="219"/>
      <x:c r="E91" s="219"/>
      <x:c r="F91" s="219"/>
      <x:c r="G91" s="219"/>
      <x:c r="H91" s="219"/>
      <x:c r="I91" s="219"/>
      <x:c r="J91" s="219"/>
      <x:c r="K91" s="219"/>
      <x:c r="L91" s="219"/>
      <x:c r="M91" s="219"/>
    </x:row>
    <x:row r="92">
      <x:c r="B92" s="219"/>
      <x:c r="C92" s="219"/>
      <x:c r="D92" s="219"/>
      <x:c r="E92" s="219"/>
      <x:c r="F92" s="219"/>
      <x:c r="G92" s="219"/>
      <x:c r="H92" s="219"/>
      <x:c r="I92" s="219"/>
      <x:c r="J92" s="219"/>
      <x:c r="K92" s="219"/>
      <x:c r="L92" s="219"/>
      <x:c r="M92" s="219"/>
    </x:row>
    <x:row r="93">
      <x:c r="B93" s="219"/>
      <x:c r="C93" s="219"/>
      <x:c r="D93" s="219"/>
      <x:c r="E93" s="219"/>
      <x:c r="F93" s="219"/>
      <x:c r="G93" s="219"/>
      <x:c r="H93" s="219"/>
      <x:c r="I93" s="219"/>
      <x:c r="J93" s="219"/>
      <x:c r="K93" s="219"/>
      <x:c r="L93" s="219"/>
      <x:c r="M93" s="219"/>
    </x:row>
    <x:row r="94">
      <x:c r="B94" s="219"/>
      <x:c r="C94" s="219"/>
      <x:c r="D94" s="219"/>
      <x:c r="E94" s="219"/>
      <x:c r="F94" s="219"/>
      <x:c r="G94" s="219"/>
      <x:c r="H94" s="219"/>
      <x:c r="I94" s="219"/>
      <x:c r="J94" s="219"/>
      <x:c r="K94" s="219"/>
      <x:c r="L94" s="219"/>
      <x:c r="M94" s="219"/>
    </x:row>
    <x:row r="95">
      <x:c r="B95" s="219"/>
      <x:c r="C95" s="219"/>
      <x:c r="D95" s="219"/>
      <x:c r="E95" s="219"/>
      <x:c r="F95" s="219"/>
      <x:c r="G95" s="219"/>
      <x:c r="H95" s="219"/>
      <x:c r="I95" s="219"/>
      <x:c r="J95" s="219"/>
      <x:c r="K95" s="219"/>
      <x:c r="L95" s="219"/>
      <x:c r="M95" s="219"/>
    </x:row>
    <x:row r="96">
      <x:c r="B96" s="219"/>
      <x:c r="C96" s="219"/>
      <x:c r="D96" s="219"/>
      <x:c r="E96" s="219"/>
      <x:c r="F96" s="219"/>
      <x:c r="G96" s="219"/>
      <x:c r="H96" s="219"/>
      <x:c r="I96" s="219"/>
      <x:c r="J96" s="219"/>
      <x:c r="K96" s="219"/>
      <x:c r="L96" s="219"/>
      <x:c r="M96" s="219"/>
    </x:row>
    <x:row r="97">
      <x:c r="B97" s="219"/>
      <x:c r="C97" s="219"/>
      <x:c r="D97" s="219"/>
      <x:c r="E97" s="219"/>
      <x:c r="F97" s="219"/>
      <x:c r="G97" s="219"/>
      <x:c r="H97" s="219"/>
      <x:c r="I97" s="219"/>
      <x:c r="J97" s="219"/>
      <x:c r="K97" s="219"/>
      <x:c r="L97" s="219"/>
      <x:c r="M97" s="219"/>
    </x:row>
    <x:row r="98">
      <x:c r="B98" s="219"/>
      <x:c r="C98" s="219"/>
      <x:c r="D98" s="219"/>
      <x:c r="E98" s="219"/>
      <x:c r="F98" s="219"/>
      <x:c r="G98" s="219"/>
      <x:c r="H98" s="219"/>
      <x:c r="I98" s="219"/>
      <x:c r="J98" s="219"/>
      <x:c r="K98" s="219"/>
      <x:c r="L98" s="219"/>
      <x:c r="M98" s="219"/>
    </x:row>
    <x:row r="99">
      <x:c r="B99" s="219"/>
      <x:c r="C99" s="219"/>
      <x:c r="D99" s="219"/>
      <x:c r="E99" s="219"/>
      <x:c r="F99" s="219"/>
      <x:c r="G99" s="219"/>
      <x:c r="H99" s="219"/>
      <x:c r="I99" s="219"/>
      <x:c r="J99" s="219"/>
      <x:c r="K99" s="219"/>
      <x:c r="L99" s="219"/>
      <x:c r="M99" s="219"/>
    </x:row>
    <x:row r="100">
      <x:c r="B100" s="219"/>
      <x:c r="C100" s="219"/>
      <x:c r="D100" s="219"/>
      <x:c r="E100" s="219"/>
      <x:c r="F100" s="219"/>
      <x:c r="G100" s="219"/>
      <x:c r="H100" s="219"/>
      <x:c r="I100" s="219"/>
      <x:c r="J100" s="219"/>
      <x:c r="K100" s="219"/>
      <x:c r="L100" s="219"/>
      <x:c r="M100" s="219"/>
    </x:row>
    <x:row r="101">
      <x:c r="B101" s="219"/>
      <x:c r="C101" s="219"/>
      <x:c r="D101" s="219"/>
      <x:c r="E101" s="219"/>
      <x:c r="F101" s="219"/>
      <x:c r="G101" s="219"/>
      <x:c r="H101" s="219"/>
      <x:c r="I101" s="219"/>
      <x:c r="J101" s="219"/>
      <x:c r="K101" s="219"/>
      <x:c r="L101" s="219"/>
      <x:c r="M101" s="219"/>
    </x:row>
    <x:row r="102">
      <x:c r="B102" s="219"/>
      <x:c r="C102" s="219"/>
      <x:c r="D102" s="219"/>
      <x:c r="E102" s="219"/>
      <x:c r="F102" s="219"/>
      <x:c r="G102" s="219"/>
      <x:c r="H102" s="219"/>
      <x:c r="I102" s="219"/>
      <x:c r="J102" s="219"/>
      <x:c r="K102" s="219"/>
      <x:c r="L102" s="219"/>
      <x:c r="M102" s="219"/>
    </x:row>
    <x:row r="103">
      <x:c r="B103" s="219"/>
      <x:c r="C103" s="219"/>
      <x:c r="D103" s="219"/>
      <x:c r="E103" s="219"/>
      <x:c r="F103" s="219"/>
      <x:c r="G103" s="219"/>
      <x:c r="H103" s="219"/>
      <x:c r="I103" s="219"/>
      <x:c r="J103" s="219"/>
      <x:c r="K103" s="219"/>
      <x:c r="L103" s="219"/>
      <x:c r="M103" s="219"/>
    </x:row>
    <x:row r="104">
      <x:c r="B104" s="219"/>
      <x:c r="C104" s="219"/>
      <x:c r="D104" s="219"/>
      <x:c r="E104" s="219"/>
      <x:c r="F104" s="219"/>
      <x:c r="G104" s="219"/>
      <x:c r="H104" s="219"/>
      <x:c r="I104" s="219"/>
      <x:c r="J104" s="219"/>
      <x:c r="K104" s="219"/>
      <x:c r="L104" s="219"/>
      <x:c r="M104" s="219"/>
    </x:row>
    <x:row r="105">
      <x:c r="B105" s="219"/>
      <x:c r="C105" s="219"/>
      <x:c r="D105" s="219"/>
      <x:c r="E105" s="219"/>
      <x:c r="F105" s="219"/>
      <x:c r="G105" s="219"/>
      <x:c r="H105" s="219"/>
      <x:c r="I105" s="219"/>
      <x:c r="J105" s="219"/>
      <x:c r="K105" s="219"/>
      <x:c r="L105" s="219"/>
      <x:c r="M105" s="219"/>
    </x:row>
    <x:row r="106">
      <x:c r="B106" s="219"/>
      <x:c r="C106" s="219"/>
      <x:c r="D106" s="219"/>
      <x:c r="E106" s="219"/>
      <x:c r="F106" s="219"/>
      <x:c r="G106" s="219"/>
      <x:c r="H106" s="219"/>
      <x:c r="I106" s="219"/>
      <x:c r="J106" s="219"/>
      <x:c r="K106" s="219"/>
      <x:c r="L106" s="219"/>
      <x:c r="M106" s="219"/>
    </x:row>
    <x:row r="107">
      <x:c r="B107" s="219"/>
      <x:c r="C107" s="219"/>
      <x:c r="D107" s="219"/>
      <x:c r="E107" s="219"/>
      <x:c r="F107" s="219"/>
      <x:c r="G107" s="219"/>
      <x:c r="H107" s="219"/>
      <x:c r="I107" s="219"/>
      <x:c r="J107" s="219"/>
      <x:c r="K107" s="219"/>
      <x:c r="L107" s="219"/>
      <x:c r="M107" s="219"/>
    </x:row>
    <x:row r="108">
      <x:c r="B108" s="219"/>
      <x:c r="C108" s="219"/>
      <x:c r="D108" s="219"/>
      <x:c r="E108" s="219"/>
      <x:c r="F108" s="219"/>
      <x:c r="G108" s="219"/>
      <x:c r="H108" s="219"/>
      <x:c r="I108" s="219"/>
      <x:c r="J108" s="219"/>
      <x:c r="K108" s="219"/>
      <x:c r="L108" s="219"/>
      <x:c r="M108" s="219"/>
    </x:row>
    <x:row r="109">
      <x:c r="B109" s="219"/>
      <x:c r="C109" s="219"/>
      <x:c r="D109" s="219"/>
      <x:c r="E109" s="219"/>
      <x:c r="F109" s="219"/>
      <x:c r="G109" s="219"/>
      <x:c r="H109" s="219"/>
      <x:c r="I109" s="219"/>
      <x:c r="J109" s="219"/>
      <x:c r="K109" s="219"/>
      <x:c r="L109" s="219"/>
      <x:c r="M109" s="219"/>
    </x:row>
    <x:row r="110">
      <x:c r="B110" s="219"/>
      <x:c r="C110" s="219"/>
      <x:c r="D110" s="219"/>
      <x:c r="E110" s="219"/>
      <x:c r="F110" s="219"/>
      <x:c r="G110" s="219"/>
      <x:c r="H110" s="219"/>
      <x:c r="I110" s="219"/>
      <x:c r="J110" s="219"/>
      <x:c r="K110" s="219"/>
      <x:c r="L110" s="219"/>
      <x:c r="M110" s="219"/>
    </x:row>
    <x:row r="111">
      <x:c r="B111" s="219"/>
      <x:c r="C111" s="219"/>
      <x:c r="D111" s="219"/>
      <x:c r="E111" s="219"/>
      <x:c r="F111" s="219"/>
      <x:c r="G111" s="219"/>
      <x:c r="H111" s="219"/>
      <x:c r="I111" s="219"/>
      <x:c r="J111" s="219"/>
      <x:c r="K111" s="219"/>
      <x:c r="L111" s="219"/>
      <x:c r="M111" s="219"/>
    </x:row>
    <x:row r="112">
      <x:c r="B112" s="219"/>
      <x:c r="C112" s="219"/>
      <x:c r="D112" s="219"/>
      <x:c r="E112" s="219"/>
      <x:c r="F112" s="219"/>
      <x:c r="G112" s="219"/>
      <x:c r="H112" s="219"/>
      <x:c r="I112" s="219"/>
      <x:c r="J112" s="219"/>
      <x:c r="K112" s="219"/>
      <x:c r="L112" s="219"/>
      <x:c r="M112" s="219"/>
    </x:row>
    <x:row r="113">
      <x:c r="B113" s="219"/>
      <x:c r="C113" s="219"/>
      <x:c r="D113" s="219"/>
      <x:c r="E113" s="219"/>
      <x:c r="F113" s="219"/>
      <x:c r="G113" s="219"/>
      <x:c r="H113" s="219"/>
      <x:c r="I113" s="219"/>
      <x:c r="J113" s="219"/>
      <x:c r="K113" s="219"/>
      <x:c r="L113" s="219"/>
      <x:c r="M113" s="219"/>
    </x:row>
    <x:row r="114">
      <x:c r="B114" s="219"/>
      <x:c r="C114" s="219"/>
      <x:c r="D114" s="219"/>
      <x:c r="E114" s="219"/>
      <x:c r="F114" s="219"/>
      <x:c r="G114" s="219"/>
      <x:c r="H114" s="219"/>
      <x:c r="I114" s="219"/>
      <x:c r="J114" s="219"/>
      <x:c r="K114" s="219"/>
      <x:c r="L114" s="219"/>
      <x:c r="M114" s="219"/>
    </x:row>
    <x:row r="115">
      <x:c r="B115" s="219"/>
      <x:c r="C115" s="219"/>
      <x:c r="D115" s="219"/>
      <x:c r="E115" s="219"/>
      <x:c r="F115" s="219"/>
      <x:c r="G115" s="219"/>
      <x:c r="H115" s="219"/>
      <x:c r="I115" s="219"/>
      <x:c r="J115" s="219"/>
      <x:c r="K115" s="219"/>
      <x:c r="L115" s="219"/>
      <x:c r="M115" s="219"/>
    </x:row>
    <x:row r="116">
      <x:c r="B116" s="219"/>
      <x:c r="C116" s="219"/>
      <x:c r="D116" s="219"/>
      <x:c r="E116" s="219"/>
      <x:c r="F116" s="219"/>
      <x:c r="G116" s="219"/>
      <x:c r="H116" s="219"/>
      <x:c r="I116" s="219"/>
      <x:c r="J116" s="219"/>
      <x:c r="K116" s="219"/>
      <x:c r="L116" s="219"/>
      <x:c r="M116" s="219"/>
    </x:row>
    <x:row r="117">
      <x:c r="B117" s="219"/>
      <x:c r="C117" s="219"/>
      <x:c r="D117" s="219"/>
      <x:c r="E117" s="219"/>
      <x:c r="F117" s="219"/>
      <x:c r="G117" s="219"/>
      <x:c r="H117" s="219"/>
      <x:c r="I117" s="219"/>
      <x:c r="J117" s="219"/>
      <x:c r="K117" s="219"/>
      <x:c r="L117" s="219"/>
      <x:c r="M117" s="219"/>
    </x:row>
    <x:row r="118">
      <x:c r="B118" s="219"/>
      <x:c r="C118" s="219"/>
      <x:c r="D118" s="219"/>
      <x:c r="E118" s="219"/>
      <x:c r="F118" s="219"/>
      <x:c r="G118" s="219"/>
      <x:c r="H118" s="219"/>
      <x:c r="I118" s="219"/>
      <x:c r="J118" s="219"/>
      <x:c r="K118" s="219"/>
      <x:c r="L118" s="219"/>
      <x:c r="M118" s="219"/>
    </x:row>
    <x:row r="119">
      <x:c r="B119" s="219"/>
      <x:c r="C119" s="219"/>
      <x:c r="D119" s="219"/>
      <x:c r="E119" s="219"/>
      <x:c r="F119" s="219"/>
      <x:c r="G119" s="219"/>
      <x:c r="H119" s="219"/>
      <x:c r="I119" s="219"/>
      <x:c r="J119" s="219"/>
      <x:c r="K119" s="219"/>
      <x:c r="L119" s="219"/>
      <x:c r="M119" s="219"/>
    </x:row>
    <x:row r="120">
      <x:c r="B120" s="219"/>
      <x:c r="C120" s="219"/>
      <x:c r="D120" s="219"/>
      <x:c r="E120" s="219"/>
      <x:c r="F120" s="219"/>
      <x:c r="G120" s="219"/>
      <x:c r="H120" s="219"/>
      <x:c r="I120" s="219"/>
      <x:c r="J120" s="219"/>
      <x:c r="K120" s="219"/>
      <x:c r="L120" s="219"/>
      <x:c r="M120" s="219"/>
    </x:row>
    <x:row r="121">
      <x:c r="B121" s="219"/>
      <x:c r="C121" s="219"/>
      <x:c r="D121" s="219"/>
      <x:c r="E121" s="219"/>
      <x:c r="F121" s="219"/>
      <x:c r="G121" s="219"/>
      <x:c r="H121" s="219"/>
      <x:c r="I121" s="219"/>
      <x:c r="J121" s="219"/>
      <x:c r="K121" s="219"/>
      <x:c r="L121" s="219"/>
      <x:c r="M121" s="219"/>
    </x:row>
    <x:row r="122">
      <x:c r="B122" s="219"/>
      <x:c r="C122" s="219"/>
      <x:c r="D122" s="219"/>
      <x:c r="E122" s="219"/>
      <x:c r="F122" s="219"/>
      <x:c r="G122" s="219"/>
      <x:c r="H122" s="219"/>
      <x:c r="I122" s="219"/>
      <x:c r="J122" s="219"/>
      <x:c r="K122" s="219"/>
      <x:c r="L122" s="219"/>
      <x:c r="M122" s="219"/>
    </x:row>
    <x:row r="123">
      <x:c r="B123" s="219"/>
      <x:c r="C123" s="219"/>
      <x:c r="D123" s="219"/>
      <x:c r="E123" s="219"/>
      <x:c r="F123" s="219"/>
      <x:c r="G123" s="219"/>
      <x:c r="H123" s="219"/>
      <x:c r="I123" s="219"/>
      <x:c r="J123" s="219"/>
      <x:c r="K123" s="219"/>
      <x:c r="L123" s="219"/>
      <x:c r="M123" s="219"/>
    </x:row>
    <x:row r="124">
      <x:c r="B124" s="219"/>
      <x:c r="C124" s="219"/>
      <x:c r="D124" s="219"/>
      <x:c r="E124" s="219"/>
      <x:c r="F124" s="219"/>
      <x:c r="G124" s="219"/>
      <x:c r="H124" s="219"/>
      <x:c r="I124" s="219"/>
      <x:c r="J124" s="219"/>
      <x:c r="K124" s="219"/>
      <x:c r="L124" s="219"/>
      <x:c r="M124" s="219"/>
    </x:row>
    <x:row r="125">
      <x:c r="B125" s="219"/>
      <x:c r="C125" s="219"/>
      <x:c r="D125" s="219"/>
      <x:c r="E125" s="219"/>
      <x:c r="F125" s="219"/>
      <x:c r="G125" s="219"/>
      <x:c r="H125" s="219"/>
      <x:c r="I125" s="219"/>
      <x:c r="J125" s="219"/>
      <x:c r="K125" s="219"/>
      <x:c r="L125" s="219"/>
      <x:c r="M125" s="219"/>
    </x:row>
    <x:row r="126">
      <x:c r="B126" s="219"/>
      <x:c r="C126" s="219"/>
      <x:c r="D126" s="219"/>
      <x:c r="E126" s="219"/>
      <x:c r="F126" s="219"/>
      <x:c r="G126" s="219"/>
      <x:c r="H126" s="219"/>
      <x:c r="I126" s="219"/>
      <x:c r="J126" s="219"/>
      <x:c r="K126" s="219"/>
      <x:c r="L126" s="219"/>
      <x:c r="M126" s="219"/>
    </x:row>
    <x:row r="127">
      <x:c r="B127" s="219"/>
      <x:c r="C127" s="219"/>
      <x:c r="D127" s="219"/>
      <x:c r="E127" s="219"/>
      <x:c r="F127" s="219"/>
      <x:c r="G127" s="219"/>
      <x:c r="H127" s="219"/>
      <x:c r="I127" s="219"/>
      <x:c r="J127" s="219"/>
      <x:c r="K127" s="219"/>
      <x:c r="L127" s="219"/>
      <x:c r="M127" s="219"/>
    </x:row>
    <x:row r="128">
      <x:c r="B128" s="219"/>
      <x:c r="C128" s="219"/>
      <x:c r="D128" s="219"/>
      <x:c r="E128" s="219"/>
      <x:c r="F128" s="219"/>
      <x:c r="G128" s="219"/>
      <x:c r="H128" s="219"/>
      <x:c r="I128" s="219"/>
      <x:c r="J128" s="219"/>
      <x:c r="K128" s="219"/>
      <x:c r="L128" s="219"/>
      <x:c r="M128" s="219"/>
    </x:row>
    <x:row r="129">
      <x:c r="B129" s="219"/>
      <x:c r="C129" s="219"/>
      <x:c r="D129" s="219"/>
      <x:c r="E129" s="219"/>
      <x:c r="F129" s="219"/>
      <x:c r="G129" s="219"/>
      <x:c r="H129" s="219"/>
      <x:c r="I129" s="219"/>
      <x:c r="J129" s="219"/>
      <x:c r="K129" s="219"/>
      <x:c r="L129" s="219"/>
      <x:c r="M129" s="219"/>
    </x:row>
    <x:row r="130">
      <x:c r="B130" s="219"/>
      <x:c r="C130" s="219"/>
      <x:c r="D130" s="219"/>
      <x:c r="E130" s="219"/>
      <x:c r="F130" s="219"/>
      <x:c r="G130" s="219"/>
      <x:c r="H130" s="219"/>
      <x:c r="I130" s="219"/>
      <x:c r="J130" s="219"/>
      <x:c r="K130" s="219"/>
      <x:c r="L130" s="219"/>
      <x:c r="M130" s="219"/>
    </x:row>
    <x:row r="131">
      <x:c r="B131" s="219"/>
      <x:c r="C131" s="219"/>
      <x:c r="D131" s="219"/>
      <x:c r="E131" s="219"/>
      <x:c r="F131" s="219"/>
      <x:c r="G131" s="219"/>
      <x:c r="H131" s="219"/>
      <x:c r="I131" s="219"/>
      <x:c r="J131" s="219"/>
      <x:c r="K131" s="219"/>
      <x:c r="L131" s="219"/>
      <x:c r="M131" s="219"/>
    </x:row>
    <x:row r="132">
      <x:c r="B132" s="219"/>
      <x:c r="C132" s="219"/>
      <x:c r="D132" s="219"/>
      <x:c r="E132" s="219"/>
      <x:c r="F132" s="219"/>
      <x:c r="G132" s="219"/>
      <x:c r="H132" s="219"/>
      <x:c r="I132" s="219"/>
      <x:c r="J132" s="219"/>
      <x:c r="K132" s="219"/>
      <x:c r="L132" s="219"/>
      <x:c r="M132" s="219"/>
    </x:row>
    <x:row r="133">
      <x:c r="B133" s="219"/>
      <x:c r="C133" s="219"/>
      <x:c r="D133" s="219"/>
      <x:c r="E133" s="219"/>
      <x:c r="F133" s="219"/>
      <x:c r="G133" s="219"/>
      <x:c r="H133" s="219"/>
      <x:c r="I133" s="219"/>
      <x:c r="J133" s="219"/>
      <x:c r="K133" s="219"/>
      <x:c r="L133" s="219"/>
      <x:c r="M133" s="219"/>
    </x:row>
    <x:row r="134">
      <x:c r="B134" s="219"/>
      <x:c r="C134" s="219"/>
      <x:c r="D134" s="219"/>
      <x:c r="E134" s="219"/>
      <x:c r="F134" s="219"/>
      <x:c r="G134" s="219"/>
      <x:c r="H134" s="219"/>
      <x:c r="I134" s="219"/>
      <x:c r="J134" s="219"/>
      <x:c r="K134" s="219"/>
      <x:c r="L134" s="219"/>
      <x:c r="M134" s="219"/>
    </x:row>
    <x:row r="135">
      <x:c r="B135" s="219"/>
      <x:c r="C135" s="219"/>
      <x:c r="D135" s="219"/>
      <x:c r="E135" s="219"/>
      <x:c r="F135" s="219"/>
      <x:c r="G135" s="219"/>
      <x:c r="H135" s="219"/>
      <x:c r="I135" s="219"/>
      <x:c r="J135" s="219"/>
      <x:c r="K135" s="219"/>
      <x:c r="L135" s="219"/>
      <x:c r="M135" s="219"/>
    </x:row>
    <x:row r="136">
      <x:c r="B136" s="219"/>
      <x:c r="C136" s="219"/>
      <x:c r="D136" s="219"/>
      <x:c r="E136" s="219"/>
      <x:c r="F136" s="219"/>
      <x:c r="G136" s="219"/>
      <x:c r="H136" s="219"/>
      <x:c r="I136" s="219"/>
      <x:c r="J136" s="219"/>
      <x:c r="K136" s="219"/>
      <x:c r="L136" s="219"/>
      <x:c r="M136" s="219"/>
    </x:row>
    <x:row r="137">
      <x:c r="B137" s="219"/>
      <x:c r="C137" s="219"/>
      <x:c r="D137" s="219"/>
      <x:c r="E137" s="219"/>
      <x:c r="F137" s="219"/>
      <x:c r="G137" s="219"/>
      <x:c r="H137" s="219"/>
      <x:c r="I137" s="219"/>
      <x:c r="J137" s="219"/>
      <x:c r="K137" s="219"/>
      <x:c r="L137" s="219"/>
      <x:c r="M137" s="219"/>
    </x:row>
    <x:row r="138">
      <x:c r="B138" s="219"/>
      <x:c r="C138" s="219"/>
      <x:c r="D138" s="219"/>
      <x:c r="E138" s="219"/>
      <x:c r="F138" s="219"/>
      <x:c r="G138" s="219"/>
      <x:c r="H138" s="219"/>
      <x:c r="I138" s="219"/>
      <x:c r="J138" s="219"/>
      <x:c r="K138" s="219"/>
      <x:c r="L138" s="219"/>
      <x:c r="M138" s="219"/>
    </x:row>
    <x:row r="139">
      <x:c r="B139" s="219"/>
      <x:c r="C139" s="219"/>
      <x:c r="D139" s="219"/>
      <x:c r="E139" s="219"/>
      <x:c r="F139" s="219"/>
      <x:c r="G139" s="219"/>
      <x:c r="H139" s="219"/>
      <x:c r="I139" s="219"/>
      <x:c r="J139" s="219"/>
      <x:c r="K139" s="219"/>
      <x:c r="L139" s="219"/>
      <x:c r="M139" s="219"/>
    </x:row>
    <x:row r="140">
      <x:c r="B140" s="219"/>
      <x:c r="C140" s="219"/>
      <x:c r="D140" s="219"/>
      <x:c r="E140" s="219"/>
      <x:c r="F140" s="219"/>
      <x:c r="G140" s="219"/>
      <x:c r="H140" s="219"/>
      <x:c r="I140" s="219"/>
      <x:c r="J140" s="219"/>
      <x:c r="K140" s="219"/>
      <x:c r="L140" s="219"/>
      <x:c r="M140" s="219"/>
    </x:row>
    <x:row r="141">
      <x:c r="B141" s="219"/>
      <x:c r="C141" s="219"/>
      <x:c r="D141" s="219"/>
      <x:c r="E141" s="219"/>
      <x:c r="F141" s="219"/>
      <x:c r="G141" s="219"/>
      <x:c r="H141" s="219"/>
      <x:c r="I141" s="219"/>
      <x:c r="J141" s="219"/>
      <x:c r="K141" s="219"/>
      <x:c r="L141" s="219"/>
      <x:c r="M141" s="219"/>
    </x:row>
    <x:row r="142">
      <x:c r="B142" s="219"/>
      <x:c r="C142" s="219"/>
      <x:c r="D142" s="219"/>
      <x:c r="E142" s="219"/>
      <x:c r="F142" s="219"/>
      <x:c r="G142" s="219"/>
      <x:c r="H142" s="219"/>
      <x:c r="I142" s="219"/>
      <x:c r="J142" s="219"/>
      <x:c r="K142" s="219"/>
      <x:c r="L142" s="219"/>
      <x:c r="M142" s="219"/>
    </x:row>
    <x:row r="143">
      <x:c r="B143" s="219"/>
      <x:c r="C143" s="219"/>
      <x:c r="D143" s="219"/>
      <x:c r="E143" s="219"/>
      <x:c r="F143" s="219"/>
      <x:c r="G143" s="219"/>
      <x:c r="H143" s="219"/>
      <x:c r="I143" s="219"/>
      <x:c r="J143" s="219"/>
      <x:c r="K143" s="219"/>
      <x:c r="L143" s="219"/>
      <x:c r="M143" s="219"/>
    </x:row>
    <x:row r="144">
      <x:c r="B144" s="219"/>
      <x:c r="C144" s="219"/>
      <x:c r="D144" s="219"/>
      <x:c r="E144" s="219"/>
      <x:c r="F144" s="219"/>
      <x:c r="G144" s="219"/>
      <x:c r="H144" s="219"/>
      <x:c r="I144" s="219"/>
      <x:c r="J144" s="219"/>
      <x:c r="K144" s="219"/>
      <x:c r="L144" s="219"/>
      <x:c r="M144" s="219"/>
    </x:row>
    <x:row r="145">
      <x:c r="B145" s="219"/>
      <x:c r="C145" s="219"/>
      <x:c r="D145" s="219"/>
      <x:c r="E145" s="219"/>
      <x:c r="F145" s="219"/>
      <x:c r="G145" s="219"/>
      <x:c r="H145" s="219"/>
      <x:c r="I145" s="219"/>
      <x:c r="J145" s="219"/>
      <x:c r="K145" s="219"/>
      <x:c r="L145" s="219"/>
      <x:c r="M145" s="219"/>
    </x:row>
    <x:row r="146">
      <x:c r="B146" s="219"/>
      <x:c r="C146" s="219"/>
      <x:c r="D146" s="219"/>
      <x:c r="E146" s="219"/>
      <x:c r="F146" s="219"/>
      <x:c r="G146" s="219"/>
      <x:c r="H146" s="219"/>
      <x:c r="I146" s="219"/>
      <x:c r="J146" s="219"/>
      <x:c r="K146" s="219"/>
      <x:c r="L146" s="219"/>
      <x:c r="M146" s="219"/>
    </x:row>
    <x:row r="147">
      <x:c r="B147" s="219"/>
      <x:c r="C147" s="219"/>
      <x:c r="D147" s="219"/>
      <x:c r="E147" s="219"/>
      <x:c r="F147" s="219"/>
      <x:c r="G147" s="219"/>
      <x:c r="H147" s="219"/>
      <x:c r="I147" s="219"/>
      <x:c r="J147" s="219"/>
      <x:c r="K147" s="219"/>
      <x:c r="L147" s="219"/>
      <x:c r="M147" s="219"/>
    </x:row>
    <x:row r="148">
      <x:c r="B148" s="219"/>
      <x:c r="C148" s="219"/>
      <x:c r="D148" s="219"/>
      <x:c r="E148" s="219"/>
      <x:c r="F148" s="219"/>
      <x:c r="G148" s="219"/>
      <x:c r="H148" s="219"/>
      <x:c r="I148" s="219"/>
      <x:c r="J148" s="219"/>
      <x:c r="K148" s="219"/>
      <x:c r="L148" s="219"/>
      <x:c r="M148" s="219"/>
    </x:row>
    <x:row r="149">
      <x:c r="B149" s="219"/>
      <x:c r="C149" s="219"/>
      <x:c r="D149" s="219"/>
      <x:c r="E149" s="219"/>
      <x:c r="F149" s="219"/>
      <x:c r="G149" s="219"/>
      <x:c r="H149" s="219"/>
      <x:c r="I149" s="219"/>
      <x:c r="J149" s="219"/>
      <x:c r="K149" s="219"/>
      <x:c r="L149" s="219"/>
      <x:c r="M149" s="219"/>
    </x:row>
    <x:row r="150">
      <x:c r="B150" s="219"/>
      <x:c r="C150" s="219"/>
      <x:c r="D150" s="219"/>
      <x:c r="E150" s="219"/>
      <x:c r="F150" s="219"/>
      <x:c r="G150" s="219"/>
      <x:c r="H150" s="219"/>
      <x:c r="I150" s="219"/>
      <x:c r="J150" s="219"/>
      <x:c r="K150" s="219"/>
      <x:c r="L150" s="219"/>
      <x:c r="M150" s="219"/>
    </x:row>
    <x:row r="151">
      <x:c r="B151" s="219"/>
      <x:c r="C151" s="219"/>
      <x:c r="D151" s="219"/>
      <x:c r="E151" s="219"/>
      <x:c r="F151" s="219"/>
      <x:c r="G151" s="219"/>
      <x:c r="H151" s="219"/>
      <x:c r="I151" s="219"/>
      <x:c r="J151" s="219"/>
      <x:c r="K151" s="219"/>
      <x:c r="L151" s="219"/>
      <x:c r="M151" s="219"/>
    </x:row>
    <x:row r="152">
      <x:c r="B152" s="219"/>
      <x:c r="C152" s="219"/>
      <x:c r="D152" s="219"/>
      <x:c r="E152" s="219"/>
      <x:c r="F152" s="219"/>
      <x:c r="G152" s="219"/>
      <x:c r="H152" s="219"/>
      <x:c r="I152" s="219"/>
      <x:c r="J152" s="219"/>
      <x:c r="K152" s="219"/>
      <x:c r="L152" s="219"/>
      <x:c r="M152" s="219"/>
    </x:row>
    <x:row r="153">
      <x:c r="B153" s="219"/>
      <x:c r="C153" s="219"/>
      <x:c r="D153" s="219"/>
      <x:c r="E153" s="219"/>
      <x:c r="F153" s="219"/>
      <x:c r="G153" s="219"/>
      <x:c r="H153" s="219"/>
      <x:c r="I153" s="219"/>
      <x:c r="J153" s="219"/>
      <x:c r="K153" s="219"/>
      <x:c r="L153" s="219"/>
      <x:c r="M153" s="219"/>
    </x:row>
    <x:row r="154">
      <x:c r="B154" s="219"/>
      <x:c r="C154" s="219"/>
      <x:c r="D154" s="219"/>
      <x:c r="E154" s="219"/>
      <x:c r="F154" s="219"/>
      <x:c r="G154" s="219"/>
      <x:c r="H154" s="219"/>
      <x:c r="I154" s="219"/>
      <x:c r="J154" s="219"/>
      <x:c r="K154" s="219"/>
      <x:c r="L154" s="219"/>
      <x:c r="M154" s="219"/>
    </x:row>
    <x:row r="155">
      <x:c r="B155" s="219"/>
      <x:c r="C155" s="219"/>
      <x:c r="D155" s="219"/>
      <x:c r="E155" s="219"/>
      <x:c r="F155" s="219"/>
      <x:c r="G155" s="219"/>
      <x:c r="H155" s="219"/>
      <x:c r="I155" s="219"/>
      <x:c r="J155" s="219"/>
      <x:c r="K155" s="219"/>
      <x:c r="L155" s="219"/>
      <x:c r="M155" s="219"/>
    </x:row>
    <x:row r="156">
      <x:c r="B156" s="219"/>
      <x:c r="C156" s="219"/>
      <x:c r="D156" s="219"/>
      <x:c r="E156" s="219"/>
      <x:c r="F156" s="219"/>
      <x:c r="G156" s="219"/>
      <x:c r="H156" s="219"/>
      <x:c r="I156" s="219"/>
      <x:c r="J156" s="219"/>
      <x:c r="K156" s="219"/>
      <x:c r="L156" s="219"/>
      <x:c r="M156" s="219"/>
    </x:row>
    <x:row r="157">
      <x:c r="B157" s="219"/>
      <x:c r="C157" s="219"/>
      <x:c r="D157" s="219"/>
      <x:c r="E157" s="219"/>
      <x:c r="F157" s="219"/>
      <x:c r="G157" s="219"/>
      <x:c r="H157" s="219"/>
      <x:c r="I157" s="219"/>
      <x:c r="J157" s="219"/>
      <x:c r="K157" s="219"/>
      <x:c r="L157" s="219"/>
      <x:c r="M157" s="219"/>
    </x:row>
    <x:row r="158">
      <x:c r="B158" s="219"/>
      <x:c r="C158" s="219"/>
      <x:c r="D158" s="219"/>
      <x:c r="E158" s="219"/>
      <x:c r="F158" s="219"/>
      <x:c r="G158" s="219"/>
      <x:c r="H158" s="219"/>
      <x:c r="I158" s="219"/>
      <x:c r="J158" s="219"/>
      <x:c r="K158" s="219"/>
      <x:c r="L158" s="219"/>
      <x:c r="M158" s="219"/>
    </x:row>
    <x:row r="159">
      <x:c r="B159" s="219"/>
      <x:c r="C159" s="219"/>
      <x:c r="D159" s="219"/>
      <x:c r="E159" s="219"/>
      <x:c r="F159" s="219"/>
      <x:c r="G159" s="219"/>
      <x:c r="H159" s="219"/>
      <x:c r="I159" s="219"/>
      <x:c r="J159" s="219"/>
      <x:c r="K159" s="219"/>
      <x:c r="L159" s="219"/>
      <x:c r="M159" s="219"/>
    </x:row>
    <x:row r="160">
      <x:c r="B160" s="219"/>
      <x:c r="C160" s="219"/>
      <x:c r="D160" s="219"/>
      <x:c r="E160" s="219"/>
      <x:c r="F160" s="219"/>
      <x:c r="G160" s="219"/>
      <x:c r="H160" s="219"/>
      <x:c r="I160" s="219"/>
      <x:c r="J160" s="219"/>
      <x:c r="K160" s="219"/>
      <x:c r="L160" s="219"/>
      <x:c r="M160" s="219"/>
    </x:row>
    <x:row r="161">
      <x:c r="B161" s="219"/>
      <x:c r="C161" s="219"/>
      <x:c r="D161" s="219"/>
      <x:c r="E161" s="219"/>
      <x:c r="F161" s="219"/>
      <x:c r="G161" s="219"/>
      <x:c r="H161" s="219"/>
      <x:c r="I161" s="219"/>
      <x:c r="J161" s="219"/>
      <x:c r="K161" s="219"/>
      <x:c r="L161" s="219"/>
      <x:c r="M161" s="219"/>
    </x:row>
    <x:row r="162">
      <x:c r="B162" s="219"/>
      <x:c r="C162" s="219"/>
      <x:c r="D162" s="219"/>
      <x:c r="E162" s="219"/>
      <x:c r="F162" s="219"/>
      <x:c r="G162" s="219"/>
      <x:c r="H162" s="219"/>
      <x:c r="I162" s="219"/>
      <x:c r="J162" s="219"/>
      <x:c r="K162" s="219"/>
      <x:c r="L162" s="219"/>
      <x:c r="M162" s="219"/>
    </x:row>
    <x:row r="163">
      <x:c r="B163" s="219"/>
      <x:c r="C163" s="219"/>
      <x:c r="D163" s="219"/>
      <x:c r="E163" s="219"/>
      <x:c r="F163" s="219"/>
      <x:c r="G163" s="219"/>
      <x:c r="H163" s="219"/>
      <x:c r="I163" s="219"/>
      <x:c r="J163" s="219"/>
      <x:c r="K163" s="219"/>
      <x:c r="L163" s="219"/>
      <x:c r="M163" s="219"/>
    </x:row>
    <x:row r="164">
      <x:c r="B164" s="219"/>
      <x:c r="C164" s="219"/>
      <x:c r="D164" s="219"/>
      <x:c r="E164" s="219"/>
      <x:c r="F164" s="219"/>
      <x:c r="G164" s="219"/>
      <x:c r="H164" s="219"/>
      <x:c r="I164" s="219"/>
      <x:c r="J164" s="219"/>
      <x:c r="K164" s="219"/>
      <x:c r="L164" s="219"/>
      <x:c r="M164" s="219"/>
    </x:row>
    <x:row r="165">
      <x:c r="B165" s="219"/>
      <x:c r="C165" s="219"/>
      <x:c r="D165" s="219"/>
      <x:c r="E165" s="219"/>
      <x:c r="F165" s="219"/>
      <x:c r="G165" s="219"/>
      <x:c r="H165" s="219"/>
      <x:c r="I165" s="219"/>
      <x:c r="J165" s="219"/>
      <x:c r="K165" s="219"/>
      <x:c r="L165" s="219"/>
      <x:c r="M165" s="219"/>
    </x:row>
    <x:row r="166">
      <x:c r="B166" s="219"/>
      <x:c r="C166" s="219"/>
      <x:c r="D166" s="219"/>
      <x:c r="E166" s="219"/>
      <x:c r="F166" s="219"/>
      <x:c r="G166" s="219"/>
      <x:c r="H166" s="219"/>
      <x:c r="I166" s="219"/>
      <x:c r="J166" s="219"/>
      <x:c r="K166" s="219"/>
      <x:c r="L166" s="219"/>
      <x:c r="M166" s="219"/>
    </x:row>
    <x:row r="167">
      <x:c r="B167" s="219"/>
      <x:c r="C167" s="219"/>
      <x:c r="D167" s="219"/>
      <x:c r="E167" s="219"/>
      <x:c r="F167" s="219"/>
      <x:c r="G167" s="219"/>
      <x:c r="H167" s="219"/>
      <x:c r="I167" s="219"/>
      <x:c r="J167" s="219"/>
      <x:c r="K167" s="219"/>
      <x:c r="L167" s="219"/>
      <x:c r="M167" s="219"/>
    </x:row>
    <x:row r="168">
      <x:c r="B168" s="219"/>
      <x:c r="C168" s="219"/>
      <x:c r="D168" s="219"/>
      <x:c r="E168" s="219"/>
      <x:c r="F168" s="219"/>
      <x:c r="G168" s="219"/>
      <x:c r="H168" s="219"/>
      <x:c r="I168" s="219"/>
      <x:c r="J168" s="219"/>
      <x:c r="K168" s="219"/>
      <x:c r="L168" s="219"/>
      <x:c r="M168" s="219"/>
    </x:row>
    <x:row r="169">
      <x:c r="B169" s="219"/>
      <x:c r="C169" s="219"/>
      <x:c r="D169" s="219"/>
      <x:c r="E169" s="219"/>
      <x:c r="F169" s="219"/>
      <x:c r="G169" s="219"/>
      <x:c r="H169" s="219"/>
      <x:c r="I169" s="219"/>
      <x:c r="J169" s="219"/>
      <x:c r="K169" s="219"/>
      <x:c r="L169" s="219"/>
      <x:c r="M169" s="219"/>
    </x:row>
    <x:row r="170">
      <x:c r="B170" s="219"/>
      <x:c r="C170" s="219"/>
      <x:c r="D170" s="219"/>
      <x:c r="E170" s="219"/>
      <x:c r="F170" s="219"/>
      <x:c r="G170" s="219"/>
      <x:c r="H170" s="219"/>
      <x:c r="I170" s="219"/>
      <x:c r="J170" s="219"/>
      <x:c r="K170" s="219"/>
      <x:c r="L170" s="219"/>
      <x:c r="M170" s="219"/>
    </x:row>
    <x:row r="171">
      <x:c r="B171" s="219"/>
      <x:c r="C171" s="219"/>
      <x:c r="D171" s="219"/>
      <x:c r="E171" s="219"/>
      <x:c r="F171" s="219"/>
      <x:c r="G171" s="219"/>
      <x:c r="H171" s="219"/>
      <x:c r="I171" s="219"/>
      <x:c r="J171" s="219"/>
      <x:c r="K171" s="219"/>
      <x:c r="L171" s="219"/>
      <x:c r="M171" s="219"/>
    </x:row>
    <x:row r="172">
      <x:c r="B172" s="219"/>
      <x:c r="C172" s="219"/>
      <x:c r="D172" s="219"/>
      <x:c r="E172" s="219"/>
      <x:c r="F172" s="219"/>
      <x:c r="G172" s="219"/>
      <x:c r="H172" s="219"/>
      <x:c r="I172" s="219"/>
      <x:c r="J172" s="219"/>
      <x:c r="K172" s="219"/>
      <x:c r="L172" s="219"/>
      <x:c r="M172" s="219"/>
    </x:row>
    <x:row r="173">
      <x:c r="B173" s="219"/>
      <x:c r="C173" s="219"/>
      <x:c r="D173" s="219"/>
      <x:c r="E173" s="219"/>
      <x:c r="F173" s="219"/>
      <x:c r="G173" s="219"/>
      <x:c r="H173" s="219"/>
      <x:c r="I173" s="219"/>
      <x:c r="J173" s="219"/>
      <x:c r="K173" s="219"/>
      <x:c r="L173" s="219"/>
      <x:c r="M173" s="219"/>
    </x:row>
    <x:row r="174">
      <x:c r="B174" s="219"/>
      <x:c r="C174" s="219"/>
      <x:c r="D174" s="219"/>
      <x:c r="E174" s="219"/>
      <x:c r="F174" s="219"/>
      <x:c r="G174" s="219"/>
      <x:c r="H174" s="219"/>
      <x:c r="I174" s="219"/>
      <x:c r="J174" s="219"/>
      <x:c r="K174" s="219"/>
      <x:c r="L174" s="219"/>
      <x:c r="M174" s="219"/>
    </x:row>
    <x:row r="175">
      <x:c r="B175" s="219"/>
      <x:c r="C175" s="219"/>
      <x:c r="D175" s="219"/>
      <x:c r="E175" s="219"/>
      <x:c r="F175" s="219"/>
      <x:c r="G175" s="219"/>
      <x:c r="H175" s="219"/>
      <x:c r="I175" s="219"/>
      <x:c r="J175" s="219"/>
      <x:c r="K175" s="219"/>
      <x:c r="L175" s="219"/>
      <x:c r="M175" s="219"/>
    </x:row>
    <x:row r="176">
      <x:c r="B176" s="219"/>
      <x:c r="C176" s="219"/>
      <x:c r="D176" s="219"/>
      <x:c r="E176" s="219"/>
      <x:c r="F176" s="219"/>
      <x:c r="G176" s="219"/>
      <x:c r="H176" s="219"/>
      <x:c r="I176" s="219"/>
      <x:c r="J176" s="219"/>
      <x:c r="K176" s="219"/>
      <x:c r="L176" s="219"/>
      <x:c r="M176" s="219"/>
    </x:row>
    <x:row r="177">
      <x:c r="B177" s="219"/>
      <x:c r="C177" s="219"/>
      <x:c r="D177" s="219"/>
      <x:c r="E177" s="219"/>
      <x:c r="F177" s="219"/>
      <x:c r="G177" s="219"/>
      <x:c r="H177" s="219"/>
      <x:c r="I177" s="219"/>
      <x:c r="J177" s="219"/>
      <x:c r="K177" s="219"/>
      <x:c r="L177" s="219"/>
      <x:c r="M177" s="219"/>
    </x:row>
    <x:row r="178">
      <x:c r="B178" s="219"/>
      <x:c r="C178" s="219"/>
      <x:c r="D178" s="219"/>
      <x:c r="E178" s="219"/>
      <x:c r="F178" s="219"/>
      <x:c r="G178" s="219"/>
      <x:c r="H178" s="219"/>
      <x:c r="I178" s="219"/>
      <x:c r="J178" s="219"/>
      <x:c r="K178" s="219"/>
      <x:c r="L178" s="219"/>
      <x:c r="M178" s="219"/>
    </x:row>
  </x:sheetData>
  <x:mergeCells>
    <x:mergeCell ref="E1:M1"/>
    <x:mergeCell ref="B2:M2"/>
    <x:mergeCell ref="D3:G3"/>
    <x:mergeCell ref="D4:G4"/>
    <x:mergeCell ref="D5:G5"/>
    <x:mergeCell ref="D6:G6"/>
    <x:mergeCell ref="F8:I8"/>
    <x:mergeCell ref="B9:M9"/>
    <x:mergeCell ref="B10:B11"/>
    <x:mergeCell ref="C10:D11"/>
    <x:mergeCell ref="F10:G10"/>
    <x:mergeCell ref="H10:L10"/>
    <x:mergeCell ref="M10:M11"/>
    <x:mergeCell ref="F11:G11"/>
    <x:mergeCell ref="H11:L11"/>
    <x:mergeCell ref="C14:D14"/>
    <x:mergeCell ref="F14:G14"/>
    <x:mergeCell ref="H14:L14"/>
    <x:mergeCell ref="C15:D15"/>
    <x:mergeCell ref="F15:G15"/>
    <x:mergeCell ref="H15:L15"/>
    <x:mergeCell ref="C12:D12"/>
    <x:mergeCell ref="F12:G12"/>
    <x:mergeCell ref="H12:L12"/>
    <x:mergeCell ref="C13:D13"/>
    <x:mergeCell ref="F13:G13"/>
    <x:mergeCell ref="H13:L13"/>
    <x:mergeCell ref="C18:D18"/>
    <x:mergeCell ref="F18:G18"/>
    <x:mergeCell ref="H18:L18"/>
    <x:mergeCell ref="C19:D19"/>
    <x:mergeCell ref="F19:G19"/>
    <x:mergeCell ref="H19:L19"/>
    <x:mergeCell ref="C16:D16"/>
    <x:mergeCell ref="F16:G16"/>
    <x:mergeCell ref="H16:L16"/>
    <x:mergeCell ref="C17:D17"/>
    <x:mergeCell ref="F17:G17"/>
    <x:mergeCell ref="H17:L17"/>
    <x:mergeCell ref="C22:D22"/>
    <x:mergeCell ref="F22:G22"/>
    <x:mergeCell ref="H22:L22"/>
    <x:mergeCell ref="C23:D23"/>
    <x:mergeCell ref="F23:G23"/>
    <x:mergeCell ref="H23:L23"/>
    <x:mergeCell ref="C20:D20"/>
    <x:mergeCell ref="F20:G20"/>
    <x:mergeCell ref="H20:L20"/>
    <x:mergeCell ref="C21:D21"/>
    <x:mergeCell ref="F21:G21"/>
    <x:mergeCell ref="H21:L21"/>
    <x:mergeCell ref="C26:D26"/>
    <x:mergeCell ref="F26:G26"/>
    <x:mergeCell ref="H26:L26"/>
    <x:mergeCell ref="C27:D27"/>
    <x:mergeCell ref="F27:G27"/>
    <x:mergeCell ref="H27:L27"/>
    <x:mergeCell ref="C24:D24"/>
    <x:mergeCell ref="F24:G24"/>
    <x:mergeCell ref="H24:L24"/>
    <x:mergeCell ref="C25:D25"/>
    <x:mergeCell ref="F25:G25"/>
    <x:mergeCell ref="H25:L25"/>
    <x:mergeCell ref="C30:D30"/>
    <x:mergeCell ref="F30:G30"/>
    <x:mergeCell ref="H30:L30"/>
    <x:mergeCell ref="C31:D31"/>
    <x:mergeCell ref="F31:G31"/>
    <x:mergeCell ref="H31:L31"/>
    <x:mergeCell ref="C28:D28"/>
    <x:mergeCell ref="F28:G28"/>
    <x:mergeCell ref="H28:L28"/>
    <x:mergeCell ref="C29:D29"/>
    <x:mergeCell ref="F29:G29"/>
    <x:mergeCell ref="H29:L29"/>
    <x:mergeCell ref="C34:D34"/>
    <x:mergeCell ref="F34:G34"/>
    <x:mergeCell ref="H34:L34"/>
    <x:mergeCell ref="C35:D35"/>
    <x:mergeCell ref="F35:G35"/>
    <x:mergeCell ref="H35:L35"/>
    <x:mergeCell ref="C32:D32"/>
    <x:mergeCell ref="F32:G32"/>
    <x:mergeCell ref="H32:L32"/>
    <x:mergeCell ref="C33:D33"/>
    <x:mergeCell ref="F33:G33"/>
    <x:mergeCell ref="H33:L33"/>
    <x:mergeCell ref="C38:D38"/>
    <x:mergeCell ref="F38:G38"/>
    <x:mergeCell ref="H38:L38"/>
    <x:mergeCell ref="C39:D39"/>
    <x:mergeCell ref="F39:G39"/>
    <x:mergeCell ref="H39:L39"/>
    <x:mergeCell ref="C36:D36"/>
    <x:mergeCell ref="F36:G36"/>
    <x:mergeCell ref="H36:L36"/>
    <x:mergeCell ref="C37:D37"/>
    <x:mergeCell ref="F37:G37"/>
    <x:mergeCell ref="H37:L37"/>
    <x:mergeCell ref="C42:D42"/>
    <x:mergeCell ref="F42:G42"/>
    <x:mergeCell ref="H42:L42"/>
    <x:mergeCell ref="C43:D43"/>
    <x:mergeCell ref="F43:G43"/>
    <x:mergeCell ref="H43:L43"/>
    <x:mergeCell ref="C40:D40"/>
    <x:mergeCell ref="F40:G40"/>
    <x:mergeCell ref="H40:L40"/>
    <x:mergeCell ref="C41:D41"/>
    <x:mergeCell ref="F41:G41"/>
    <x:mergeCell ref="H41:L41"/>
    <x:mergeCell ref="C46:D46"/>
    <x:mergeCell ref="F46:G46"/>
    <x:mergeCell ref="H46:L46"/>
    <x:mergeCell ref="C47:D47"/>
    <x:mergeCell ref="F47:G47"/>
    <x:mergeCell ref="H47:L47"/>
    <x:mergeCell ref="C44:D44"/>
    <x:mergeCell ref="F44:G44"/>
    <x:mergeCell ref="H44:L44"/>
    <x:mergeCell ref="C45:D45"/>
    <x:mergeCell ref="F45:G45"/>
    <x:mergeCell ref="H45:L45"/>
    <x:mergeCell ref="C50:D50"/>
    <x:mergeCell ref="F50:G50"/>
    <x:mergeCell ref="H50:L50"/>
    <x:mergeCell ref="C51:D51"/>
    <x:mergeCell ref="F51:G51"/>
    <x:mergeCell ref="H51:L51"/>
    <x:mergeCell ref="C48:D48"/>
    <x:mergeCell ref="F48:G48"/>
    <x:mergeCell ref="H48:L48"/>
    <x:mergeCell ref="C49:D49"/>
    <x:mergeCell ref="F49:G49"/>
    <x:mergeCell ref="H49:L49"/>
    <x:mergeCell ref="B61:M61"/>
    <x:mergeCell ref="C55:M55"/>
    <x:mergeCell ref="B58:G58"/>
    <x:mergeCell ref="I58:M58"/>
    <x:mergeCell ref="B59:G59"/>
    <x:mergeCell ref="I59:M59"/>
    <x:mergeCell ref="B60:G60"/>
    <x:mergeCell ref="I60:M60"/>
    <x:mergeCell ref="C52:D52"/>
    <x:mergeCell ref="F52:G52"/>
    <x:mergeCell ref="H52:L52"/>
    <x:mergeCell ref="C53:D53"/>
    <x:mergeCell ref="F53:G53"/>
    <x:mergeCell ref="H53:L53"/>
  </x:mergeCells>
  <x:conditionalFormatting sqref="B13:B53">
    <x:cfRule type="cellIs" dxfId="68" priority="4" stopIfTrue="1" operator="equal">
      <x:formula>$B$12</x:formula>
    </x:cfRule>
  </x:conditionalFormatting>
  <x:conditionalFormatting sqref="C16:D51">
    <x:cfRule type="cellIs" dxfId="67" priority="6" stopIfTrue="1" operator="equal">
      <x:formula>$M$4</x:formula>
    </x:cfRule>
  </x:conditionalFormatting>
  <x:conditionalFormatting sqref="C52:G53">
    <x:cfRule type="cellIs" dxfId="66" priority="47" stopIfTrue="1" operator="equal">
      <x:formula>$M$4</x:formula>
    </x:cfRule>
  </x:conditionalFormatting>
  <x:conditionalFormatting sqref="E43:G51">
    <x:cfRule type="cellIs" dxfId="65" priority="1" stopIfTrue="1" operator="equal">
      <x:formula>$M$4</x:formula>
    </x:cfRule>
  </x:conditionalFormatting>
  <x:conditionalFormatting sqref="F19:G42">
    <x:cfRule type="cellIs" dxfId="64" priority="36" stopIfTrue="1" operator="equal">
      <x:formula>$M$4</x:formula>
    </x:cfRule>
  </x:conditionalFormatting>
  <x:conditionalFormatting sqref="M13:P53">
    <x:cfRule type="cellIs" dxfId="63" priority="3" stopIfTrue="1" operator="equal">
      <x:formula>$M$12</x:formula>
    </x:cfRule>
  </x:conditionalFormatting>
  <x:conditionalFormatting sqref="N12:O12">
    <x:cfRule type="cellIs" dxfId="62" priority="43" stopIfTrue="1" operator="equal">
      <x:formula>$M$12</x:formula>
    </x:cfRule>
  </x:conditionalFormatting>
  <x:dataValidations count="2">
    <x:dataValidation type="list" allowBlank="1" showInputMessage="1" showErrorMessage="1" sqref="F11:G11">
      <x:formula1>$G$85:$G$86</x:formula1>
    </x:dataValidation>
    <x:dataValidation type="list" allowBlank="1" showInputMessage="1" showErrorMessage="1" sqref="E11">
      <x:formula1>$D$61:$D$63</x:formula1>
    </x:dataValidation>
  </x:dataValidations>
  <x:pageMargins left="0.7" right="0.7" top="0.75" bottom="0.75" header="0.3" footer="0.3"/>
  <x:drawing xmlns:r="http://schemas.openxmlformats.org/officeDocument/2006/relationships" r:id="R4aa2a81605aa483c"/>
</x:worksheet>
</file>

<file path=xl/worksheets/sheet23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5"/>
  <x:cols>
    <x:col min="1" max="1" width="12.140625" style="179" customWidth="1"/>
    <x:col min="2" max="2" width="1.7109375" style="179" customWidth="1"/>
    <x:col min="3" max="3" width="7.140625" style="179" customWidth="1"/>
    <x:col min="4" max="4" width="11.42578125" style="179" customWidth="0"/>
    <x:col min="5" max="5" width="10.7109375" style="179" customWidth="1"/>
    <x:col min="6" max="6" width="7.42578125" style="179" customWidth="1"/>
    <x:col min="7" max="7" width="7.7109375" style="179" customWidth="1"/>
    <x:col min="8" max="8" width="3" style="179" customWidth="1"/>
    <x:col min="9" max="9" width="8.42578125" style="179" customWidth="1"/>
    <x:col min="10" max="10" width="2.28515625" style="179" customWidth="1"/>
    <x:col min="11" max="11" width="9" style="179" customWidth="1"/>
    <x:col min="12" max="12" width="8.85546875" style="179" customWidth="1"/>
    <x:col min="13" max="13" width="7.5703125" style="179" customWidth="1"/>
    <x:col min="14" max="14" width="10.85546875" style="179" customWidth="1"/>
    <x:col min="15" max="15" width="0.85546875" style="179" customWidth="1"/>
    <x:col min="16" max="16" width="8.5703125" style="179" hidden="1" customWidth="1"/>
    <x:col min="17" max="17" width="7" style="179" hidden="1" customWidth="1"/>
    <x:col min="18" max="23" width="19.7109375" style="179" hidden="1" customWidth="1"/>
    <x:col min="24" max="24" width="19.5703125" style="179" hidden="1" customWidth="1"/>
    <x:col min="25" max="28" width="19.7109375" style="179" hidden="1" customWidth="1"/>
    <x:col min="29" max="29" width="19.85546875" style="179" hidden="1" customWidth="1"/>
    <x:col min="30" max="35" width="19.7109375" style="179" hidden="1" customWidth="1"/>
    <x:col min="36" max="42" width="11.42578125" style="179" hidden="1" customWidth="1"/>
    <x:col min="43" max="87" width="0" style="179" hidden="1" customWidth="1"/>
    <x:col min="88" max="88" width="15.140625" style="179" hidden="1" customWidth="1"/>
    <x:col min="89" max="89" width="0" style="179" hidden="1" customWidth="1"/>
    <x:col min="90" max="90" width="17.28515625" style="179" hidden="1" customWidth="1"/>
    <x:col min="91" max="91" width="15.140625" style="179" hidden="1" customWidth="1"/>
    <x:col min="92" max="92" width="19" style="179" hidden="1" customWidth="1"/>
    <x:col min="93" max="93" width="15.140625" style="179" hidden="1" customWidth="1"/>
    <x:col min="94" max="94" width="15.28515625" style="179" hidden="1" customWidth="1"/>
    <x:col min="95" max="95" width="0" style="179" hidden="1" customWidth="1"/>
    <x:col min="96" max="97" width="17.140625" style="179" hidden="1" customWidth="1"/>
    <x:col min="98" max="98" width="0" style="179" hidden="1" customWidth="1"/>
    <x:col min="99" max="100" width="11.42578125" style="179" customWidth="0"/>
    <x:col min="101" max="101" width="0" style="179" hidden="1" customWidth="1"/>
    <x:col min="102" max="16384" width="11.42578125" style="179" customWidth="0"/>
  </x:cols>
  <x:sheetData>
    <x:row r="1" ht="61.150001525878906" customHeight="1">
      <x:c r="A1" s="4095"/>
      <x:c r="B1" s="4047"/>
      <x:c r="C1" s="4047"/>
      <x:c r="D1" s="4047"/>
      <x:c r="E1" s="4251"/>
      <x:c r="F1" s="4251"/>
      <x:c r="G1" s="4251"/>
      <x:c r="H1" s="4251"/>
      <x:c r="I1" s="4251"/>
      <x:c r="J1" s="4251"/>
      <x:c r="K1" s="4252"/>
      <x:c r="L1" s="4253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/>
      <x:c r="CV1"/>
      <x:c r="CW1"/>
    </x:row>
    <x:row r="2" ht="21">
      <x:c r="A2" s="4076" t="str">
        <x:v>BUNKER SURVEY REPORT</x:v>
      </x:c>
      <x:c r="B2" s="4076"/>
      <x:c r="C2" s="4076"/>
      <x:c r="D2" s="4076"/>
      <x:c r="E2" s="4076"/>
      <x:c r="F2" s="4076"/>
      <x:c r="G2" s="4076"/>
      <x:c r="H2" s="4076"/>
      <x:c r="I2" s="4076"/>
      <x:c r="J2" s="4076"/>
      <x:c r="K2" s="4076"/>
      <x:c r="L2" s="4076"/>
      <x:c r="M2" s="2778"/>
      <x:c r="N2" s="2778"/>
      <x:c r="O2" s="1241"/>
      <x:c r="P2" s="124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</x:row>
    <x:row r="3" ht="14.25" customHeight="1">
      <x:c r="A3" s="4255" t="str">
        <x:v>FUEL OIL</x:v>
      </x:c>
      <x:c r="B3" s="4255"/>
      <x:c r="C3" s="4255"/>
      <x:c r="D3" s="4255"/>
      <x:c r="E3" s="4255"/>
      <x:c r="F3" s="4255"/>
      <x:c r="G3" s="4255"/>
      <x:c r="H3" s="4255"/>
      <x:c r="I3" s="4255"/>
      <x:c r="J3" s="4255"/>
      <x:c r="K3" s="4255"/>
      <x:c r="L3" s="4255"/>
      <x:c r="M3" s="3604"/>
      <x:c r="N3" s="3604"/>
      <x:c r="O3" s="1243"/>
      <x:c r="P3" s="1244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</x:row>
    <x:row r="4" ht="15.949999809265137" customHeight="1">
      <x:c r="A4" s="4067" t="str">
        <x:v>VESSEL     </x:v>
      </x:c>
      <x:c r="B4" s="4188" t="str">
        <x:v>:</x:v>
      </x:c>
      <x:c r="C4" s="4068" t="n">
        <x:v>0</x:v>
      </x:c>
      <x:c r="D4" s="4068"/>
      <x:c r="E4" s="4068"/>
      <x:c r="F4" s="4068"/>
      <x:c r="G4" s="4127"/>
      <x:c r="H4" s="4067" t="str">
        <x:v>DATE         </x:v>
      </x:c>
      <x:c r="I4" s="4067"/>
      <x:c r="J4" s="4067" t="str">
        <x:v>:</x:v>
      </x:c>
      <x:c r="K4" s="4070" t="n">
        <x:v>0</x:v>
      </x:c>
      <x:c r="L4" s="4070"/>
      <x:c r="M4" s="3609"/>
      <x:c r="N4" s="3609"/>
      <x:c r="O4" s="1246"/>
      <x:c r="P4" s="1247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  <x:c r="CU4"/>
      <x:c r="CV4"/>
      <x:c r="CW4"/>
    </x:row>
    <x:row r="5" ht="15.949999809265137" customHeight="1">
      <x:c r="A5" s="4067" t="str">
        <x:v>PORT         </x:v>
      </x:c>
      <x:c r="B5" s="4188" t="str">
        <x:v>:</x:v>
      </x:c>
      <x:c r="C5" s="4074" t="n">
        <x:v>0</x:v>
      </x:c>
      <x:c r="D5" s="4068"/>
      <x:c r="E5" s="4068"/>
      <x:c r="F5" s="4068"/>
      <x:c r="G5" s="4127"/>
      <x:c r="H5" s="4067" t="str">
        <x:v>YOUR REF </x:v>
      </x:c>
      <x:c r="I5" s="4067"/>
      <x:c r="J5" s="4067" t="str">
        <x:v>:</x:v>
      </x:c>
      <x:c r="K5" s="4074" t="str">
        <x:v> &amp; </x:v>
      </x:c>
      <x:c r="L5" s="4068"/>
      <x:c r="M5" s="3605"/>
      <x:c r="N5" s="3605"/>
      <x:c r="O5" s="227"/>
      <x:c r="P5" s="228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  <x:c r="CL5"/>
      <x:c r="CM5"/>
      <x:c r="CN5"/>
      <x:c r="CO5"/>
      <x:c r="CP5"/>
      <x:c r="CQ5"/>
      <x:c r="CR5"/>
      <x:c r="CS5"/>
      <x:c r="CT5"/>
      <x:c r="CU5"/>
      <x:c r="CV5"/>
      <x:c r="CW5"/>
    </x:row>
    <x:row r="6" ht="15.949999809265137" customHeight="1">
      <x:c r="A6" s="4067" t="str">
        <x:v>TERMINAL</x:v>
      </x:c>
      <x:c r="B6" s="4188" t="str">
        <x:v>:</x:v>
      </x:c>
      <x:c r="C6" s="4074" t="n">
        <x:v>0</x:v>
      </x:c>
      <x:c r="D6" s="4068"/>
      <x:c r="E6" s="4068"/>
      <x:c r="F6" s="4068"/>
      <x:c r="G6" s="4127"/>
      <x:c r="H6" s="4067" t="str">
        <x:v>ACI REF.</x:v>
      </x:c>
      <x:c r="I6" s="4067"/>
      <x:c r="J6" s="4067" t="str">
        <x:v>:</x:v>
      </x:c>
      <x:c r="K6" s="4068" t="n">
        <x:v>0</x:v>
      </x:c>
      <x:c r="L6" s="4068"/>
      <x:c r="M6" s="3605"/>
      <x:c r="N6" s="3605"/>
      <x:c r="O6" s="229"/>
      <x:c r="P6" s="230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  <x:c r="CM6"/>
      <x:c r="CN6"/>
      <x:c r="CO6"/>
      <x:c r="CP6"/>
      <x:c r="CQ6"/>
      <x:c r="CR6"/>
      <x:c r="CS6"/>
      <x:c r="CT6"/>
      <x:c r="CU6"/>
      <x:c r="CV6"/>
      <x:c r="CW6"/>
    </x:row>
    <x:row r="7" ht="15.949999809265137" customHeight="1">
      <x:c r="A7" s="2550" t="str">
        <x:v>PRODUCT </x:v>
      </x:c>
      <x:c r="B7" s="2551" t="str">
        <x:v>:</x:v>
      </x:c>
      <x:c r="C7" s="3492" t="str">
        <x:v> - </x:v>
      </x:c>
      <x:c r="D7" s="3492"/>
      <x:c r="E7" s="3492"/>
      <x:c r="F7" s="3492"/>
      <x:c r="G7" s="3492"/>
      <x:c r="H7" s="2553" t="str">
        <x:v>VOYAGE    </x:v>
      </x:c>
      <x:c r="I7" s="2553"/>
      <x:c r="J7" s="2554" t="str">
        <x:v>:</x:v>
      </x:c>
      <x:c r="K7" s="3606" t="n">
        <x:v>0</x:v>
      </x:c>
      <x:c r="L7" s="3605"/>
      <x:c r="M7" s="3605"/>
      <x:c r="N7" s="3605"/>
      <x:c r="O7" s="1246"/>
      <x:c r="P7" s="124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  <x:c r="CU7"/>
      <x:c r="CV7"/>
      <x:c r="CW7"/>
    </x:row>
    <x:row r="8" ht="6" customHeight="1">
      <x:c r="A8" s="1248"/>
      <x:c r="B8" s="1249"/>
      <x:c r="C8" s="1250"/>
      <x:c r="D8" s="1250"/>
      <x:c r="E8" s="1250"/>
      <x:c r="F8" s="1250"/>
      <x:c r="G8" s="305"/>
      <x:c r="H8" s="1251"/>
      <x:c r="I8" s="1251"/>
      <x:c r="J8" s="1252"/>
      <x:c r="K8" s="1253"/>
      <x:c r="L8" s="1253"/>
      <x:c r="M8" s="1253"/>
      <x:c r="N8" s="1253"/>
      <x:c r="O8" s="1254"/>
      <x:c r="P8" s="1254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  <x:c r="CM8"/>
      <x:c r="CN8"/>
      <x:c r="CO8"/>
      <x:c r="CP8"/>
      <x:c r="CQ8"/>
      <x:c r="CR8"/>
      <x:c r="CS8"/>
      <x:c r="CT8"/>
      <x:c r="CU8"/>
      <x:c r="CV8"/>
      <x:c r="CW8"/>
    </x:row>
    <x:row r="9" s="1255" customFormat="1" ht="14.100000381469727" customHeight="1">
      <x:c r="A9" s="2555" t="str">
        <x:v>1. VESSEL HISTORY FROM CHIEF ENGINEER</x:v>
      </x:c>
      <x:c r="B9" s="2556"/>
      <x:c r="C9" s="2557"/>
      <x:c r="D9" s="2557"/>
      <x:c r="E9" s="2557"/>
      <x:c r="F9" s="2557"/>
      <x:c r="G9" s="2558"/>
      <x:c r="H9" s="2559"/>
      <x:c r="I9" s="2559"/>
      <x:c r="J9" s="2560"/>
      <x:c r="K9" s="3533" t="str">
        <x:v>GRADE:</x:v>
      </x:c>
      <x:c r="L9" s="3534"/>
      <x:c r="M9" s="3534" t="str">
        <x:v>HFO</x:v>
      </x:c>
      <x:c r="N9" s="3535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  <x:c r="CK9"/>
      <x:c r="CL9"/>
      <x:c r="CM9"/>
      <x:c r="CN9"/>
      <x:c r="CO9"/>
      <x:c r="CP9"/>
      <x:c r="CQ9"/>
      <x:c r="CR9"/>
      <x:c r="CS9"/>
      <x:c r="CT9"/>
      <x:c r="CU9"/>
      <x:c r="CV9"/>
      <x:c r="CW9"/>
    </x:row>
    <x:row r="10" s="1255" customFormat="1" ht="14.100000381469727" customHeight="1">
      <x:c r="A10" s="1679" t="str">
        <x:v>    AVERAGE BUNKER CONSUMPTION/DAYS (TONS) AT:</x:v>
      </x:c>
      <x:c r="B10" s="1680"/>
      <x:c r="C10" s="1681"/>
      <x:c r="D10" s="1681"/>
      <x:c r="E10" s="1681"/>
      <x:c r="F10" s="1681"/>
      <x:c r="G10" s="1682"/>
      <x:c r="H10" s="1684" t="str">
        <x:v>SEA:</x:v>
      </x:c>
      <x:c r="I10" s="3532"/>
      <x:c r="J10" s="3532"/>
      <x:c r="K10" s="1684" t="str">
        <x:v>PORT:</x:v>
      </x:c>
      <x:c r="L10" s="1685"/>
      <x:c r="M10" s="1686" t="str">
        <x:v>ANCHOR:</x:v>
      </x:c>
      <x:c r="N10" s="1687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  <x:c r="CU10"/>
      <x:c r="CV10"/>
      <x:c r="CW10"/>
    </x:row>
    <x:row r="11" s="1255" customFormat="1" ht="14.100000381469727" customHeight="1">
      <x:c r="A11" s="1679" t="str">
        <x:v>2. BUNKERS LAST PORT OF CALL</x:v>
      </x:c>
      <x:c r="B11" s="1680"/>
      <x:c r="C11" s="1688"/>
      <x:c r="D11" s="1688"/>
      <x:c r="E11" s="3536" t="str">
        <x:v>------</x:v>
      </x:c>
      <x:c r="F11" s="3536"/>
      <x:c r="G11" s="3536"/>
      <x:c r="H11" s="3536"/>
      <x:c r="I11" s="3536"/>
      <x:c r="J11" s="3536"/>
      <x:c r="K11" s="1683"/>
      <x:c r="L11" s="1689"/>
      <x:c r="M11" s="1689"/>
      <x:c r="N11" s="1690"/>
      <x:c r="O11"/>
      <x:c r="P11"/>
      <x:c r="Q11"/>
      <x:c r="R11"/>
      <x:c r="S11"/>
      <x:c r="T11"/>
      <x:c r="U11" s="2463" t="n">
        <x:v>15.555555555555555</x:v>
      </x:c>
      <x:c r="V11" s="2463" t="n">
        <x:v>0.024691358024691357</x:v>
      </x:c>
      <x:c r="W11" s="2464" t="n">
        <x:v>60.0068748977356</x:v>
      </x:c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  <x:c r="CU11"/>
      <x:c r="CV11"/>
      <x:c r="CW11"/>
    </x:row>
    <x:row r="12" s="1255" customFormat="1" ht="14.100000381469727" customHeight="1">
      <x:c r="A12" s="3537" t="str">
        <x:v>SAILING DATE</x:v>
      </x:c>
      <x:c r="B12" s="3538"/>
      <x:c r="C12" s="3537" t="str">
        <x:v>SAILING TIME</x:v>
      </x:c>
      <x:c r="D12" s="3538"/>
      <x:c r="E12" s="3537" t="str">
        <x:v>BUNKERS ON SAILING</x:v>
      </x:c>
      <x:c r="F12" s="3539"/>
      <x:c r="G12" s="3539"/>
      <x:c r="H12" s="3538"/>
      <x:c r="I12" s="3501" t="str">
        <x:v>DENSITY AT 15°C :</x:v>
      </x:c>
      <x:c r="J12" s="3502"/>
      <x:c r="K12" s="3502"/>
      <x:c r="L12" s="3502"/>
      <x:c r="M12" s="3540" t="str">
        <x:v>#VALUE!</x:v>
      </x:c>
      <x:c r="N12" s="3541"/>
      <x:c r="O12"/>
      <x:c r="P12"/>
      <x:c r="Q12"/>
      <x:c r="R12"/>
      <x:c r="S12"/>
      <x:c r="T12"/>
      <x:c r="U12"/>
      <x:c r="V12"/>
      <x:c r="W12" s="1256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/>
      <x:c r="BO12"/>
      <x:c r="BP12"/>
      <x:c r="BQ12"/>
      <x:c r="BR12"/>
      <x:c r="BS12"/>
      <x:c r="BT12"/>
      <x:c r="BU12"/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  <x:c r="CK12"/>
      <x:c r="CL12"/>
      <x:c r="CM12"/>
      <x:c r="CN12"/>
      <x:c r="CO12"/>
      <x:c r="CP12"/>
      <x:c r="CQ12"/>
      <x:c r="CR12"/>
      <x:c r="CS12"/>
      <x:c r="CT12"/>
      <x:c r="CU12"/>
      <x:c r="CV12"/>
      <x:c r="CW12"/>
    </x:row>
    <x:row r="13" s="1255" customFormat="1" ht="14.100000381469727" customHeight="1">
      <x:c r="A13" s="3544"/>
      <x:c r="B13" s="3545"/>
      <x:c r="C13" s="3546"/>
      <x:c r="D13" s="3547"/>
      <x:c r="E13" s="3554"/>
      <x:c r="F13" s="3555"/>
      <x:c r="G13" s="3555"/>
      <x:c r="H13" s="3556"/>
      <x:c r="I13" s="3504"/>
      <x:c r="J13" s="3505"/>
      <x:c r="K13" s="3505"/>
      <x:c r="L13" s="3505"/>
      <x:c r="M13" s="3542"/>
      <x:c r="N13" s="3543"/>
      <x:c r="O13"/>
      <x:c r="P13"/>
      <x:c r="Q13"/>
      <x:c r="R13"/>
      <x:c r="S13"/>
      <x:c r="T13"/>
      <x:c r="U13"/>
      <x:c r="V13"/>
      <x:c r="W13" s="1256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/>
      <x:c r="CL13"/>
      <x:c r="CM13"/>
      <x:c r="CN13"/>
      <x:c r="CO13"/>
      <x:c r="CP13"/>
      <x:c r="CQ13"/>
      <x:c r="CR13"/>
      <x:c r="CS13"/>
      <x:c r="CT13"/>
      <x:c r="CU13"/>
      <x:c r="CV13"/>
      <x:c r="CW13"/>
    </x:row>
    <x:row r="14" s="1255" customFormat="1" ht="15" customHeight="1">
      <x:c r="A14" s="1691" t="str">
        <x:v>3. INSPECTION UPON ARRIVAL</x:v>
      </x:c>
      <x:c r="B14" s="1692"/>
      <x:c r="C14" s="1693"/>
      <x:c r="D14" s="1693"/>
      <x:c r="E14" s="1693"/>
      <x:c r="F14" s="3557" t="str">
        <x:v>DATE:</x:v>
      </x:c>
      <x:c r="G14" s="3557"/>
      <x:c r="H14" s="3558" t="n">
        <x:v>43872</x:v>
      </x:c>
      <x:c r="I14" s="3558"/>
      <x:c r="J14" s="3558"/>
      <x:c r="K14" s="3558"/>
      <x:c r="L14" s="1694" t="str">
        <x:v>TIME:</x:v>
      </x:c>
      <x:c r="M14" s="3559" t="n">
        <x:v>1100</x:v>
      </x:c>
      <x:c r="N14" s="3560"/>
      <x:c r="O14"/>
      <x:c r="P14"/>
      <x:c r="Q14"/>
      <x:c r="R14"/>
      <x:c r="S14"/>
      <x:c r="T14"/>
      <x:c r="U14" s="2465" t="n">
        <x:v>15</x:v>
      </x:c>
      <x:c r="V14" s="2463" t="n">
        <x:v>0.023809523809523808</x:v>
      </x:c>
      <x:c r="W14" s="2464" t="n">
        <x:v>59.00662131626912</x:v>
      </x:c>
      <x:c r="X14" s="2464" t="n">
        <x:v>-1.000253581466481</x:v>
      </x:c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/>
      <x:c r="BO14"/>
      <x:c r="BP14"/>
      <x:c r="BQ14"/>
      <x:c r="BR14"/>
      <x:c r="BS14"/>
      <x:c r="BT14"/>
      <x:c r="BU14"/>
      <x:c r="BV14"/>
      <x:c r="BW14"/>
      <x:c r="BX14"/>
      <x:c r="BY14"/>
      <x:c r="BZ14"/>
      <x:c r="CA14"/>
      <x:c r="CB14"/>
      <x:c r="CC14"/>
      <x:c r="CD14"/>
      <x:c r="CE14"/>
      <x:c r="CF14"/>
      <x:c r="CG14"/>
      <x:c r="CH14"/>
      <x:c r="CI14"/>
      <x:c r="CJ14"/>
      <x:c r="CK14"/>
      <x:c r="CL14"/>
      <x:c r="CM14"/>
      <x:c r="CN14"/>
      <x:c r="CO14"/>
      <x:c r="CP14"/>
      <x:c r="CQ14"/>
      <x:c r="CR14"/>
      <x:c r="CS14"/>
      <x:c r="CT14"/>
      <x:c r="CU14"/>
      <x:c r="CV14"/>
      <x:c r="CW14"/>
    </x:row>
    <x:row r="15" ht="12" customHeight="1">
      <x:c r="A15" s="3529" t="str">
        <x:v>BUNKER    TANKS</x:v>
      </x:c>
      <x:c r="B15" s="1695"/>
      <x:c r="C15" s="1696"/>
      <x:c r="D15" s="3529" t="str">
        <x:v>GROSS OBSERVED VOLUME</x:v>
      </x:c>
      <x:c r="E15" s="3522" t="str">
        <x:v>DENSITY @</x:v>
      </x:c>
      <x:c r="F15" s="3529" t="str">
        <x:v>FLASH POINT</x:v>
      </x:c>
      <x:c r="G15" s="3548" t="str">
        <x:v>LOWER EXPLOSIVE LIMIT LEVEL %</x:v>
      </x:c>
      <x:c r="H15" s="3549"/>
      <x:c r="I15" s="3548" t="str">
        <x:v>TEMP   °C</x:v>
      </x:c>
      <x:c r="J15" s="3549"/>
      <x:c r="K15" s="1697" t="str">
        <x:v>V.C.F.</x:v>
      </x:c>
      <x:c r="L15" s="3518" t="str">
        <x:v>GROSS</x:v>
      </x:c>
      <x:c r="M15" s="3519"/>
      <x:c r="N15" s="1698"/>
      <x:c r="O15" s="2463"/>
      <x:c r="P15" s="2463"/>
      <x:c r="Q15" s="2463"/>
      <x:c r="R15" s="2463"/>
      <x:c r="S15" s="2463"/>
      <x:c r="T15" s="2463"/>
      <x:c r="U15" s="2463" t="str">
        <x:v>Aternative Pressure</x:v>
      </x:c>
      <x:c r="V15" s="2463"/>
      <x:c r="W15" s="2466" t="n">
        <x:v>0</x:v>
      </x:c>
      <x:c r="X15" s="2463"/>
      <x:c r="Y15" s="2463"/>
      <x:c r="Z15" s="2463"/>
      <x:c r="AA15" s="2463"/>
      <x:c r="AB15" s="2463"/>
      <x:c r="AC15" s="2463"/>
      <x:c r="AD15" s="2463"/>
      <x:c r="AE15" s="2463"/>
      <x:c r="AF15" s="2463"/>
      <x:c r="AG15" s="2463"/>
      <x:c r="AH15" s="2463"/>
      <x:c r="AI15" s="3561" t="str">
        <x:v>TABLA 5A, 5B &amp; 5 D</x:v>
      </x:c>
      <x:c r="AJ15" s="3562"/>
      <x:c r="AK15" s="3562"/>
      <x:c r="AL15" s="3562"/>
      <x:c r="AM15" s="3562"/>
      <x:c r="AN15" s="3562"/>
      <x:c r="AO15" s="3562"/>
      <x:c r="AP15" s="3562"/>
      <x:c r="AQ15" s="3562"/>
      <x:c r="AR15" s="3562"/>
      <x:c r="AS15" s="3562"/>
      <x:c r="AT15" s="3562"/>
      <x:c r="AU15" s="3562"/>
      <x:c r="AV15" s="3562"/>
      <x:c r="AW15" s="3562"/>
      <x:c r="AX15" s="3562"/>
      <x:c r="AY15" s="3562"/>
      <x:c r="AZ15" s="3562"/>
      <x:c r="BA15" s="3562"/>
      <x:c r="BB15" s="3562"/>
      <x:c r="BC15" s="3562"/>
      <x:c r="BD15" s="3562"/>
      <x:c r="BE15" s="3562"/>
      <x:c r="BF15" s="3562"/>
      <x:c r="BG15" s="3562"/>
      <x:c r="BH15" s="3562"/>
      <x:c r="BI15" s="3562"/>
      <x:c r="BJ15" s="3562"/>
      <x:c r="BK15" s="3562"/>
      <x:c r="BL15" s="3562"/>
      <x:c r="BM15" s="3562"/>
      <x:c r="BN15" s="3562"/>
      <x:c r="BO15" s="3562"/>
      <x:c r="BP15" s="3562"/>
      <x:c r="BQ15" s="3562"/>
      <x:c r="BR15" s="3562"/>
      <x:c r="BS15" s="3562"/>
      <x:c r="BT15" s="3562"/>
      <x:c r="BU15" s="3562"/>
      <x:c r="BV15" s="3562"/>
      <x:c r="BW15" s="3562"/>
      <x:c r="BX15" s="3562"/>
      <x:c r="BY15" s="3562"/>
      <x:c r="BZ15" s="3562"/>
      <x:c r="CA15" s="3562"/>
      <x:c r="CB15" s="3562"/>
      <x:c r="CC15" s="3562"/>
      <x:c r="CD15" s="3562"/>
      <x:c r="CE15" s="3562"/>
      <x:c r="CF15" s="3562"/>
      <x:c r="CG15" s="3562"/>
      <x:c r="CH15" s="3562"/>
      <x:c r="CI15" s="3562"/>
      <x:c r="CJ15" s="3562"/>
      <x:c r="CK15" s="3562"/>
      <x:c r="CL15" s="3562"/>
      <x:c r="CM15" s="3562"/>
      <x:c r="CN15" s="3562"/>
      <x:c r="CO15" s="3562"/>
      <x:c r="CP15" s="3562"/>
      <x:c r="CQ15" s="3562"/>
      <x:c r="CR15" s="3562"/>
      <x:c r="CS15" s="3562"/>
      <x:c r="CT15" s="3562"/>
      <x:c r="CU15" s="3562"/>
      <x:c r="CV15" s="3562"/>
      <x:c r="CW15" s="3563"/>
    </x:row>
    <x:row r="16" ht="12" customHeight="1">
      <x:c r="A16" s="3530"/>
      <x:c r="B16" s="2467" t="str">
        <x:v>a</x:v>
      </x:c>
      <x:c r="C16" s="2468" t="str">
        <x:v>ULLAGE</x:v>
      </x:c>
      <x:c r="D16" s="3530"/>
      <x:c r="E16" s="3523"/>
      <x:c r="F16" s="3530"/>
      <x:c r="G16" s="3550"/>
      <x:c r="H16" s="3551"/>
      <x:c r="I16" s="3550"/>
      <x:c r="J16" s="3551"/>
      <x:c r="K16" s="1257" t="str">
        <x:v>TABLE</x:v>
      </x:c>
      <x:c r="L16" s="3520" t="str">
        <x:v>STANDARD</x:v>
      </x:c>
      <x:c r="M16" s="3521"/>
      <x:c r="N16" s="231" t="str">
        <x:v>WEIGTH</x:v>
      </x:c>
      <x:c r="O16" s="2469"/>
      <x:c r="P16" s="3567" t="str">
        <x:v>TABLA 6A, 6B &amp; 6D</x:v>
      </x:c>
      <x:c r="Q16" s="3568"/>
      <x:c r="R16" s="3568"/>
      <x:c r="S16" s="3568"/>
      <x:c r="T16" s="3568"/>
      <x:c r="U16" s="3568"/>
      <x:c r="V16" s="3568"/>
      <x:c r="W16" s="3568"/>
      <x:c r="X16" s="3568"/>
      <x:c r="Y16" s="3568"/>
      <x:c r="Z16" s="3568"/>
      <x:c r="AA16" s="3568"/>
      <x:c r="AB16" s="3568"/>
      <x:c r="AC16" s="3568"/>
      <x:c r="AD16" s="3568"/>
      <x:c r="AE16" s="3568"/>
      <x:c r="AF16" s="3568"/>
      <x:c r="AG16" s="3568"/>
      <x:c r="AH16" s="3568"/>
      <x:c r="AI16" s="3564"/>
      <x:c r="AJ16" s="3565"/>
      <x:c r="AK16" s="3565"/>
      <x:c r="AL16" s="3565"/>
      <x:c r="AM16" s="3565"/>
      <x:c r="AN16" s="3565"/>
      <x:c r="AO16" s="3565"/>
      <x:c r="AP16" s="3565"/>
      <x:c r="AQ16" s="3565"/>
      <x:c r="AR16" s="3565"/>
      <x:c r="AS16" s="3565"/>
      <x:c r="AT16" s="3565"/>
      <x:c r="AU16" s="3565"/>
      <x:c r="AV16" s="3565"/>
      <x:c r="AW16" s="3565"/>
      <x:c r="AX16" s="3565"/>
      <x:c r="AY16" s="3565"/>
      <x:c r="AZ16" s="3565"/>
      <x:c r="BA16" s="3565"/>
      <x:c r="BB16" s="3565"/>
      <x:c r="BC16" s="3565"/>
      <x:c r="BD16" s="3565"/>
      <x:c r="BE16" s="3565"/>
      <x:c r="BF16" s="3565"/>
      <x:c r="BG16" s="3565"/>
      <x:c r="BH16" s="3565"/>
      <x:c r="BI16" s="3565"/>
      <x:c r="BJ16" s="3565"/>
      <x:c r="BK16" s="3565"/>
      <x:c r="BL16" s="3565"/>
      <x:c r="BM16" s="3565"/>
      <x:c r="BN16" s="3565"/>
      <x:c r="BO16" s="3565"/>
      <x:c r="BP16" s="3565"/>
      <x:c r="BQ16" s="3565"/>
      <x:c r="BR16" s="3565"/>
      <x:c r="BS16" s="3565"/>
      <x:c r="BT16" s="3565"/>
      <x:c r="BU16" s="3565"/>
      <x:c r="BV16" s="3565"/>
      <x:c r="BW16" s="3565"/>
      <x:c r="BX16" s="3565"/>
      <x:c r="BY16" s="3565"/>
      <x:c r="BZ16" s="3565"/>
      <x:c r="CA16" s="3565"/>
      <x:c r="CB16" s="3565"/>
      <x:c r="CC16" s="3565"/>
      <x:c r="CD16" s="3565"/>
      <x:c r="CE16" s="3565"/>
      <x:c r="CF16" s="3565"/>
      <x:c r="CG16" s="3565"/>
      <x:c r="CH16" s="3565"/>
      <x:c r="CI16" s="3565"/>
      <x:c r="CJ16" s="3565"/>
      <x:c r="CK16" s="3565"/>
      <x:c r="CL16" s="3565"/>
      <x:c r="CM16" s="3565"/>
      <x:c r="CN16" s="3565"/>
      <x:c r="CO16" s="3565"/>
      <x:c r="CP16" s="3565"/>
      <x:c r="CQ16" s="3565"/>
      <x:c r="CR16" s="3565"/>
      <x:c r="CS16" s="3565"/>
      <x:c r="CT16" s="3565"/>
      <x:c r="CU16" s="3565"/>
      <x:c r="CV16" s="3565"/>
      <x:c r="CW16" s="3566"/>
    </x:row>
    <x:row r="17" ht="12" customHeight="1">
      <x:c r="A17" s="3530"/>
      <x:c r="B17" s="2468"/>
      <x:c r="C17" s="2468" t="str">
        <x:v>INNAGE</x:v>
      </x:c>
      <x:c r="D17" s="3530"/>
      <x:c r="E17" s="1258" t="n">
        <x:v>15</x:v>
      </x:c>
      <x:c r="F17" s="3530"/>
      <x:c r="G17" s="3550"/>
      <x:c r="H17" s="3551"/>
      <x:c r="I17" s="3550"/>
      <x:c r="J17" s="3551"/>
      <x:c r="K17" s="1259"/>
      <x:c r="L17" s="3508" t="str">
        <x:v>VOLUME</x:v>
      </x:c>
      <x:c r="M17" s="3509"/>
      <x:c r="N17" s="1260" t="str">
        <x:v>METRIC</x:v>
      </x:c>
      <x:c r="O17" s="2469"/>
      <x:c r="P17" s="2463"/>
      <x:c r="Q17" s="3569" t="str">
        <x:v>PRODUCT</x:v>
      </x:c>
      <x:c r="R17" s="2470" t="str">
        <x:v>DENSITY</x:v>
      </x:c>
      <x:c r="S17" s="2471" t="str">
        <x:v>TEMP º C</x:v>
      </x:c>
      <x:c r="T17" s="2472"/>
      <x:c r="U17" s="2471" t="str">
        <x:v>At</x:v>
      </x:c>
      <x:c r="V17" s="2472"/>
      <x:c r="W17" s="2472"/>
      <x:c r="X17" s="2472"/>
      <x:c r="Y17" s="2472"/>
      <x:c r="Z17" s="2472"/>
      <x:c r="AA17" s="2471" t="str">
        <x:v>P*</x:v>
      </x:c>
      <x:c r="AB17" s="2471" t="str">
        <x:v>a60</x:v>
      </x:c>
      <x:c r="AC17" s="2471" t="str">
        <x:v>At</x:v>
      </x:c>
      <x:c r="AD17" s="2471"/>
      <x:c r="AE17" s="2472" t="str">
        <x:v>Comp. Factor</x:v>
      </x:c>
      <x:c r="AF17" s="2472"/>
      <x:c r="AG17" s="2471" t="str">
        <x:v>VCF</x:v>
      </x:c>
      <x:c r="AH17" s="2471" t="str">
        <x:v>DENSITY</x:v>
      </x:c>
      <x:c r="AI17" s="2471" t="str">
        <x:v>Delta</x:v>
      </x:c>
      <x:c r="AJ17" s="2471"/>
      <x:c r="AK17" s="2472"/>
      <x:c r="AL17" s="2472"/>
      <x:c r="AM17" s="2472"/>
      <x:c r="AN17" s="2471" t="str">
        <x:v>Delta</x:v>
      </x:c>
      <x:c r="AO17" s="2472"/>
      <x:c r="AP17" s="2473"/>
      <x:c r="AQ17" s="2473"/>
      <x:c r="AR17" s="2473"/>
      <x:c r="AS17" s="2473"/>
      <x:c r="AT17" s="2473"/>
      <x:c r="AU17" s="2473"/>
      <x:c r="AV17" s="2474" t="str">
        <x:v>P*</x:v>
      </x:c>
      <x:c r="AW17" s="2474" t="str">
        <x:v>a60</x:v>
      </x:c>
      <x:c r="AX17" s="2474" t="str">
        <x:v>At</x:v>
      </x:c>
      <x:c r="AY17" s="2474"/>
      <x:c r="AZ17" s="2473" t="str">
        <x:v>Comp. Factor</x:v>
      </x:c>
      <x:c r="BA17" s="2473"/>
      <x:c r="BB17" s="2473"/>
      <x:c r="BC17" s="2474" t="str">
        <x:v>DENSITY</x:v>
      </x:c>
      <x:c r="BD17" s="2474" t="str">
        <x:v>Delta</x:v>
      </x:c>
      <x:c r="BE17" s="2474"/>
      <x:c r="BF17" s="2473"/>
      <x:c r="BG17" s="2473"/>
      <x:c r="BH17" s="2473"/>
      <x:c r="BI17" s="2474" t="str">
        <x:v>Delta</x:v>
      </x:c>
      <x:c r="BJ17" s="2473"/>
      <x:c r="BK17" s="2475"/>
      <x:c r="BL17" s="2475"/>
      <x:c r="BM17" s="2475"/>
      <x:c r="BN17" s="2475"/>
      <x:c r="BO17" s="2475"/>
      <x:c r="BP17" s="2475"/>
      <x:c r="BQ17" s="2476" t="str">
        <x:v>P*</x:v>
      </x:c>
      <x:c r="BR17" s="2476" t="str">
        <x:v>a60</x:v>
      </x:c>
      <x:c r="BS17" s="2476" t="str">
        <x:v>At</x:v>
      </x:c>
      <x:c r="BT17" s="2476"/>
      <x:c r="BU17" s="2475" t="str">
        <x:v>Comp. Factor</x:v>
      </x:c>
      <x:c r="BV17" s="2475"/>
      <x:c r="BW17" s="2475"/>
      <x:c r="BX17" s="2476" t="str">
        <x:v>DENSITY</x:v>
      </x:c>
      <x:c r="BY17" s="2476" t="str">
        <x:v>Delta</x:v>
      </x:c>
      <x:c r="BZ17" s="2476"/>
      <x:c r="CA17" s="2475"/>
      <x:c r="CB17" s="2475"/>
      <x:c r="CC17" s="2475"/>
      <x:c r="CD17" s="2476" t="str">
        <x:v>Delta</x:v>
      </x:c>
      <x:c r="CE17" s="2475"/>
      <x:c r="CF17" s="2475"/>
      <x:c r="CG17" s="2475"/>
      <x:c r="CH17" s="2475"/>
      <x:c r="CI17" s="2475"/>
      <x:c r="CJ17" s="2477"/>
      <x:c r="CK17" s="2477"/>
      <x:c r="CL17" s="2478" t="str">
        <x:v>P*</x:v>
      </x:c>
      <x:c r="CM17" s="2478" t="str">
        <x:v>a60</x:v>
      </x:c>
      <x:c r="CN17" s="2478" t="str">
        <x:v>Delta t</x:v>
      </x:c>
      <x:c r="CO17" s="2478"/>
      <x:c r="CP17" s="2477" t="str">
        <x:v>Comp. Factor</x:v>
      </x:c>
      <x:c r="CQ17" s="2477"/>
      <x:c r="CR17" s="2477"/>
      <x:c r="CS17" s="2477"/>
      <x:c r="CT17" s="2477"/>
      <x:c r="CU17" s="2477"/>
      <x:c r="CV17" s="2477"/>
      <x:c r="CW17" s="2479" t="str">
        <x:v>API</x:v>
      </x:c>
    </x:row>
    <x:row r="18" ht="12" customHeight="1">
      <x:c r="A18" s="3531"/>
      <x:c r="B18" s="3526" t="str">
        <x:v>m</x:v>
      </x:c>
      <x:c r="C18" s="3527"/>
      <x:c r="D18" s="1261" t="str">
        <x:v>m³</x:v>
      </x:c>
      <x:c r="E18" s="1262" t="str">
        <x:v>ºC.</x:v>
      </x:c>
      <x:c r="F18" s="232"/>
      <x:c r="G18" s="3552"/>
      <x:c r="H18" s="3553"/>
      <x:c r="I18" s="3552"/>
      <x:c r="J18" s="3553"/>
      <x:c r="K18" s="1259" t="str">
        <x:v>54B</x:v>
      </x:c>
      <x:c r="L18" s="3510" t="str">
        <x:v>m³</x:v>
      </x:c>
      <x:c r="M18" s="3511"/>
      <x:c r="N18" s="1263" t="str">
        <x:v>TONS</x:v>
      </x:c>
      <x:c r="O18" s="2480"/>
      <x:c r="P18" s="2481" t="str">
        <x:v>PRESSURE</x:v>
      </x:c>
      <x:c r="Q18" s="3570"/>
      <x:c r="R18" s="2470" t="str">
        <x:v>TO 15</x:v>
      </x:c>
      <x:c r="S18" s="2471" t="str">
        <x:v>tc 90</x:v>
      </x:c>
      <x:c r="T18" s="2471" t="str">
        <x:v>t</x:v>
      </x:c>
      <x:c r="U18" s="2471" t="str">
        <x:v>t*</x:v>
      </x:c>
      <x:c r="V18" s="2471" t="str">
        <x:v>K0</x:v>
      </x:c>
      <x:c r="W18" s="2471" t="str">
        <x:v>k1</x:v>
      </x:c>
      <x:c r="X18" s="2471" t="str">
        <x:v>k2</x:v>
      </x:c>
      <x:c r="Y18" s="2471" t="str">
        <x:v>A</x:v>
      </x:c>
      <x:c r="Z18" s="2471" t="str">
        <x:v>B</x:v>
      </x:c>
      <x:c r="AA18" s="2471" t="str">
        <x:v>Rho 60 *</x:v>
      </x:c>
      <x:c r="AB18" s="2470" t="str">
        <x:v>Thermal Exp</x:v>
      </x:c>
      <x:c r="AC18" s="2471" t="str">
        <x:v>Delta t</x:v>
      </x:c>
      <x:c r="AD18" s="2471" t="str">
        <x:v>CTL</x:v>
      </x:c>
      <x:c r="AE18" s="2471" t="str">
        <x:v>Fp</x:v>
      </x:c>
      <x:c r="AF18" s="2471" t="str">
        <x:v>CPL</x:v>
      </x:c>
      <x:c r="AG18" s="2471" t="str">
        <x:v>CTPL</x:v>
      </x:c>
      <x:c r="AH18" s="2471" t="str">
        <x:v>at T &amp; P</x:v>
      </x:c>
      <x:c r="AI18" s="2471" t="str">
        <x:v>Rho 60 (m)</x:v>
      </x:c>
      <x:c r="AJ18" s="2471" t="str">
        <x:v>Da</x:v>
      </x:c>
      <x:c r="AK18" s="2471" t="str">
        <x:v>E</x:v>
      </x:c>
      <x:c r="AL18" s="2471" t="str">
        <x:v>Dt</x:v>
      </x:c>
      <x:c r="AM18" s="2471" t="str">
        <x:v>Dp</x:v>
      </x:c>
      <x:c r="AN18" s="2471" t="str">
        <x:v>Rho 60 (m)</x:v>
      </x:c>
      <x:c r="AO18" s="2471"/>
      <x:c r="AP18" s="2474"/>
      <x:c r="AQ18" s="2474"/>
      <x:c r="AR18" s="2474"/>
      <x:c r="AS18" s="2474"/>
      <x:c r="AT18" s="2474" t="str">
        <x:v>A</x:v>
      </x:c>
      <x:c r="AU18" s="2474" t="str">
        <x:v>B</x:v>
      </x:c>
      <x:c r="AV18" s="2474" t="str">
        <x:v>Rho 60 *</x:v>
      </x:c>
      <x:c r="AW18" s="2482" t="str">
        <x:v>Thermal Exp</x:v>
      </x:c>
      <x:c r="AX18" s="2474" t="str">
        <x:v>Delta t</x:v>
      </x:c>
      <x:c r="AY18" s="2474" t="str">
        <x:v>CTL</x:v>
      </x:c>
      <x:c r="AZ18" s="2474" t="str">
        <x:v>Fp</x:v>
      </x:c>
      <x:c r="BA18" s="2474" t="str">
        <x:v>CPL</x:v>
      </x:c>
      <x:c r="BB18" s="2474" t="str">
        <x:v>CTPL</x:v>
      </x:c>
      <x:c r="BC18" s="2474" t="str">
        <x:v>at T &amp; P</x:v>
      </x:c>
      <x:c r="BD18" s="2474" t="str">
        <x:v>Rho 60 (m)</x:v>
      </x:c>
      <x:c r="BE18" s="2474" t="str">
        <x:v>Da</x:v>
      </x:c>
      <x:c r="BF18" s="2474" t="str">
        <x:v>E</x:v>
      </x:c>
      <x:c r="BG18" s="2474" t="str">
        <x:v>Dt</x:v>
      </x:c>
      <x:c r="BH18" s="2474" t="str">
        <x:v>Dp</x:v>
      </x:c>
      <x:c r="BI18" s="2474" t="str">
        <x:v>Rho 60 (m)</x:v>
      </x:c>
      <x:c r="BJ18" s="2474"/>
      <x:c r="BK18" s="2476"/>
      <x:c r="BL18" s="2476"/>
      <x:c r="BM18" s="2476"/>
      <x:c r="BN18" s="2476"/>
      <x:c r="BO18" s="2476" t="str">
        <x:v>A</x:v>
      </x:c>
      <x:c r="BP18" s="2476" t="str">
        <x:v>B</x:v>
      </x:c>
      <x:c r="BQ18" s="2476" t="str">
        <x:v>Rho 60 *</x:v>
      </x:c>
      <x:c r="BR18" s="2483" t="str">
        <x:v>Thermal Exp</x:v>
      </x:c>
      <x:c r="BS18" s="2476" t="str">
        <x:v>Delta t</x:v>
      </x:c>
      <x:c r="BT18" s="2476" t="str">
        <x:v>CTL</x:v>
      </x:c>
      <x:c r="BU18" s="2476" t="str">
        <x:v>Fp</x:v>
      </x:c>
      <x:c r="BV18" s="2476" t="str">
        <x:v>CPL</x:v>
      </x:c>
      <x:c r="BW18" s="2476" t="str">
        <x:v>CTPL</x:v>
      </x:c>
      <x:c r="BX18" s="2476" t="str">
        <x:v>at T &amp; P</x:v>
      </x:c>
      <x:c r="BY18" s="2476" t="str">
        <x:v>Rho 60 (m)</x:v>
      </x:c>
      <x:c r="BZ18" s="2476" t="str">
        <x:v>Da</x:v>
      </x:c>
      <x:c r="CA18" s="2476" t="str">
        <x:v>E</x:v>
      </x:c>
      <x:c r="CB18" s="2476" t="str">
        <x:v>Dt</x:v>
      </x:c>
      <x:c r="CC18" s="2476" t="str">
        <x:v>Dp</x:v>
      </x:c>
      <x:c r="CD18" s="2476" t="str">
        <x:v>Rho 60 (m)</x:v>
      </x:c>
      <x:c r="CE18" s="2476"/>
      <x:c r="CF18" s="2476"/>
      <x:c r="CG18" s="2476"/>
      <x:c r="CH18" s="2476"/>
      <x:c r="CI18" s="2476"/>
      <x:c r="CJ18" s="2478" t="str">
        <x:v>A</x:v>
      </x:c>
      <x:c r="CK18" s="2478" t="str">
        <x:v>B</x:v>
      </x:c>
      <x:c r="CL18" s="2478" t="str">
        <x:v>Rho 60 *</x:v>
      </x:c>
      <x:c r="CM18" s="2484" t="str">
        <x:v>Thermal Exp</x:v>
      </x:c>
      <x:c r="CN18" s="2485" t="str">
        <x:v>Obs. Temp</x:v>
      </x:c>
      <x:c r="CO18" s="2478" t="str">
        <x:v>CTL</x:v>
      </x:c>
      <x:c r="CP18" s="2478" t="str">
        <x:v>Fp</x:v>
      </x:c>
      <x:c r="CQ18" s="2478" t="str">
        <x:v>CPL</x:v>
      </x:c>
      <x:c r="CR18" s="2478" t="str">
        <x:v>CTPL *</x:v>
      </x:c>
      <x:c r="CS18" s="2478" t="str">
        <x:v>CTL</x:v>
      </x:c>
      <x:c r="CT18" s="2478" t="str">
        <x:v>CTPL</x:v>
      </x:c>
      <x:c r="CU18" s="2478"/>
      <x:c r="CV18" s="2478"/>
      <x:c r="CW18" s="2479" t="str">
        <x:v>a 60.0º F</x:v>
      </x:c>
    </x:row>
    <x:row r="19" ht="14.100000381469727" customHeight="1">
      <x:c r="A19" s="1699" t="str">
        <x:v>1 HFO (P)</x:v>
      </x:c>
      <x:c r="B19" s="3514" t="n">
        <x:v>15.74</x:v>
      </x:c>
      <x:c r="C19" s="3514"/>
      <x:c r="D19" s="1700" t="n">
        <x:v>0.24</x:v>
      </x:c>
      <x:c r="E19" s="1701" t="n">
        <x:v>0.9005</x:v>
      </x:c>
      <x:c r="F19" s="2561" t="str">
        <x:v>N/A</x:v>
      </x:c>
      <x:c r="G19" s="3497" t="str">
        <x:f t="shared" ref="G19:G29" si="0">IF(B19="","","N/A")</x:f>
        <x:v>N/A</x:v>
      </x:c>
      <x:c r="H19" s="3498"/>
      <x:c r="I19" s="3494" t="n">
        <x:v>30</x:v>
      </x:c>
      <x:c r="J19" s="3494"/>
      <x:c r="K19" s="2562" t="str">
        <x:v>º</x:v>
      </x:c>
      <x:c r="L19" s="3495" t="str">
        <x:v>#VALUE!</x:v>
      </x:c>
      <x:c r="M19" s="3495"/>
      <x:c r="N19" s="2563" t="str">
        <x:v>#VALUE!</x:v>
      </x:c>
      <x:c r="O19" s="2486"/>
      <x:c r="P19" s="2487" t="n">
        <x:v>0</x:v>
      </x:c>
      <x:c r="Q19" s="1264" t="n">
        <x:v>2</x:v>
      </x:c>
      <x:c r="R19" s="2488" t="n">
        <x:v>900.5</x:v>
      </x:c>
      <x:c r="S19" s="2489" t="n">
        <x:v>30</x:v>
      </x:c>
      <x:c r="T19" s="2490" t="n">
        <x:v>0.047619047619047616</x:v>
      </x:c>
      <x:c r="U19" s="2491" t="n">
        <x:v>86.01362226120274</x:v>
      </x:c>
      <x:c r="V19" s="2492" t="n">
        <x:f t="shared" ref="V19:V29" si="1">VLOOKUP($Q19,$Q$65:$V$75,6)</x:f>
        <x:v>103.872</x:v>
      </x:c>
      <x:c r="W19" s="2492" t="n">
        <x:v>0.2701</x:v>
      </x:c>
      <x:c r="X19" s="2493" t="n">
        <x:f t="shared" ref="X19:X29" si="2">VLOOKUP($Q19,$Q$65:$X$75,8)</x:f>
        <x:v>0</x:v>
      </x:c>
      <x:c r="Y19" s="2494" t="n">
        <x:v>0.000002942725351077622</x:v>
      </x:c>
      <x:c r="Z19" s="2495" t="n">
        <x:v>1.2992592417596174</x:v>
      </x:c>
      <x:c r="AA19" s="2494" t="n">
        <x:v>900.5026499241843</x:v>
      </x:c>
      <x:c r="AB19" s="2494" t="n">
        <x:v>0.00042803750883878245</x:v>
      </x:c>
      <x:c r="AC19" s="2494" t="n">
        <x:v>-1.000253581466481</x:v>
      </x:c>
      <x:c r="AD19" s="2496" t="n">
        <x:v>1.00042809302552</x:v>
      </x:c>
      <x:c r="AE19" s="2494" t="n">
        <x:v>0.3610823637921643</x:v>
      </x:c>
      <x:c r="AF19" s="2495" t="n">
        <x:v>1</x:v>
      </x:c>
      <x:c r="AG19" s="2497" t="n">
        <x:v>1.00042809302552</x:v>
      </x:c>
      <x:c r="AH19" s="2494" t="n">
        <x:v>900.8854977694808</x:v>
      </x:c>
      <x:c r="AI19" s="2498" t="n">
        <x:v>-0.38549776948082126</x:v>
      </x:c>
      <x:c r="AJ19" s="2499" t="n">
        <x:f t="shared" ref="AJ19:AJ29" si="3">VLOOKUP($Q19,$Q$65:$Y$76,9)</x:f>
        <x:v>1.3</x:v>
      </x:c>
      <x:c r="AK19" s="2494" t="n">
        <x:v>-0.385332811191846</x:v>
      </x:c>
      <x:c r="AL19" s="2494" t="n">
        <x:v>-0.0005562085837777366</x:v>
      </x:c>
      <x:c r="AM19" s="2500" t="n">
        <x:v>0</x:v>
      </x:c>
      <x:c r="AN19" s="2494" t="n">
        <x:v>-0.38554725588502115</x:v>
      </x:c>
      <x:c r="AO19" s="2494" t="n">
        <x:v>900.1144527441149</x:v>
      </x:c>
      <x:c r="AP19" s="1264" t="n">
        <x:v>2</x:v>
      </x:c>
      <x:c r="AQ19" s="2492" t="n">
        <x:v>103.872</x:v>
      </x:c>
      <x:c r="AR19" s="2492" t="n">
        <x:v>0.2701</x:v>
      </x:c>
      <x:c r="AS19" s="2493" t="n">
        <x:v>0</x:v>
      </x:c>
      <x:c r="AT19" s="2494" t="n">
        <x:v>0.000002944363179001002</x:v>
      </x:c>
      <x:c r="AU19" s="2495" t="n">
        <x:v>1.2993490526839406</x:v>
      </x:c>
      <x:c r="AV19" s="2494" t="n">
        <x:v>900.1171030079715</x:v>
      </x:c>
      <x:c r="AW19" s="2494" t="n">
        <x:v>0.0004282757399631546</x:v>
      </x:c>
      <x:c r="AX19" s="2494" t="n">
        <x:v>-1.000253581466481</x:v>
      </x:c>
      <x:c r="AY19" s="2496" t="n">
        <x:v>1.0004283312579867</x:v>
      </x:c>
      <x:c r="AZ19" s="2494" t="n">
        <x:v>0.3613845128996685</x:v>
      </x:c>
      <x:c r="BA19" s="2495" t="n">
        <x:v>1</x:v>
      </x:c>
      <x:c r="BB19" s="2498" t="n">
        <x:v>1.000428331257987</x:v>
      </x:c>
      <x:c r="BC19" s="2494" t="n">
        <x:v>900.499999899991</x:v>
      </x:c>
      <x:c r="BD19" s="2498" t="n">
        <x:v>1.0000894690165296e-7</x:v>
      </x:c>
      <x:c r="BE19" s="2499" t="n">
        <x:f t="shared" ref="BE19:BE29" si="4">VLOOKUP($Q19,$Q$65:$Y$76,9)</x:f>
        <x:v>1.3</x:v>
      </x:c>
      <x:c r="BF19" s="2494" t="n">
        <x:v>9.996612828416892e-8</x:v>
      </x:c>
      <x:c r="BG19" s="2494" t="n">
        <x:v>-0.0005565179382375168</x:v>
      </x:c>
      <x:c r="BH19" s="2500" t="n">
        <x:v>0</x:v>
      </x:c>
      <x:c r="BI19" s="2494" t="n">
        <x:v>1.0002179220574608e-7</x:v>
      </x:c>
      <x:c r="BJ19" s="2498" t="n">
        <x:v>900.1144528441367</x:v>
      </x:c>
      <x:c r="BK19" s="1264" t="n">
        <x:v>2</x:v>
      </x:c>
      <x:c r="BL19" s="2492" t="n">
        <x:v>103.872</x:v>
      </x:c>
      <x:c r="BM19" s="2492" t="n">
        <x:v>0.2701</x:v>
      </x:c>
      <x:c r="BN19" s="2493" t="n">
        <x:v>0</x:v>
      </x:c>
      <x:c r="BO19" s="2494" t="n">
        <x:v>0.0000029443631785758797</x:v>
      </x:c>
      <x:c r="BP19" s="2495" t="n">
        <x:v>1.299349052660634</x:v>
      </x:c>
      <x:c r="BQ19" s="2494" t="n">
        <x:v>900.1171031079932</x:v>
      </x:c>
      <x:c r="BR19" s="2494" t="n">
        <x:v>0.0004282757399013182</x:v>
      </x:c>
      <x:c r="BS19" s="2494" t="n">
        <x:v>-1.000253581466481</x:v>
      </x:c>
      <x:c r="BT19" s="2494" t="n">
        <x:v>1.000428331257925</x:v>
      </x:c>
      <x:c r="BU19" s="2494" t="n">
        <x:v>0.3613845128211994</x:v>
      </x:c>
      <x:c r="BV19" s="2501" t="n">
        <x:v>1</x:v>
      </x:c>
      <x:c r="BW19" s="2502" t="n">
        <x:v>1.000428331257925</x:v>
      </x:c>
      <x:c r="BX19" s="2494" t="n">
        <x:v>900.4999999999999</x:v>
      </x:c>
      <x:c r="BY19" s="2498" t="n">
        <x:v>1.1368683772161603e-13</x:v>
      </x:c>
      <x:c r="BZ19" s="2503" t="n">
        <x:f t="shared" ref="BZ19:BZ29" si="5">VLOOKUP($Q19,$Q$65:$Y$76,9)</x:f>
        <x:v>1.3</x:v>
      </x:c>
      <x:c r="CA19" s="2494" t="n">
        <x:v>1.136381629443338e-13</x:v>
      </x:c>
      <x:c r="CB19" s="2494" t="n">
        <x:v>-0.0005565179381572193</x:v>
      </x:c>
      <x:c r="CC19" s="2500" t="n">
        <x:v>0</x:v>
      </x:c>
      <x:c r="CD19" s="2494" t="n">
        <x:v>1.1370143983519638e-13</x:v>
      </x:c>
      <x:c r="CE19" s="2498" t="n">
        <x:v>900.1144528441368</x:v>
      </x:c>
      <x:c r="CF19" s="1264" t="n">
        <x:v>2</x:v>
      </x:c>
      <x:c r="CG19" s="2492" t="n">
        <x:v>103.872</x:v>
      </x:c>
      <x:c r="CH19" s="2492" t="n">
        <x:v>0.2701</x:v>
      </x:c>
      <x:c r="CI19" s="2493" t="n">
        <x:v>0</x:v>
      </x:c>
      <x:c r="CJ19" s="2494" t="n">
        <x:v>0.0000029443631785758792</x:v>
      </x:c>
      <x:c r="CK19" s="2495" t="n">
        <x:v>1.2993490526606342</x:v>
      </x:c>
      <x:c r="CL19" s="2494" t="n">
        <x:v>900.1171031079933</x:v>
      </x:c>
      <x:c r="CM19" s="2494" t="n">
        <x:v>0.00042827573990131815</x:v>
      </x:c>
      <x:c r="CN19" s="2504" t="n">
        <x:v>26.00674736346714</x:v>
      </x:c>
      <x:c r="CO19" s="2494" t="n">
        <x:v>0.9888255467217082</x:v>
      </x:c>
      <x:c r="CP19" s="2494" t="n">
        <x:v>0.46938829264507625</x:v>
      </x:c>
      <x:c r="CQ19" s="2505" t="n">
        <x:v>1</x:v>
      </x:c>
      <x:c r="CR19" s="2502" t="n">
        <x:v>0.988825546721708</x:v>
      </x:c>
      <x:c r="CS19" s="2506" t="n">
        <x:v>0.9884021831712547</x:v>
      </x:c>
      <x:c r="CT19" s="2507" t="n">
        <x:v>0.9884021831712547</x:v>
      </x:c>
      <x:c r="CU19" s="2498"/>
      <x:c r="CV19" s="2498"/>
      <x:c r="CW19" s="2508" t="n">
        <x:v>25.54754384660228</x:v>
      </x:c>
    </x:row>
    <x:row r="20" ht="14.100000381469727" customHeight="1">
      <x:c r="A20" s="233" t="str">
        <x:v>1 HFO (S)</x:v>
      </x:c>
      <x:c r="B20" s="3493" t="n">
        <x:v>7.54</x:v>
      </x:c>
      <x:c r="C20" s="3493"/>
      <x:c r="D20" s="234" t="n">
        <x:v>171.05</x:v>
      </x:c>
      <x:c r="E20" s="235" t="n">
        <x:v>0.9323</x:v>
      </x:c>
      <x:c r="F20" s="2561" t="str">
        <x:v>N/A</x:v>
      </x:c>
      <x:c r="G20" s="3499" t="str">
        <x:f t="shared" si="0"/>
        <x:v>N/A</x:v>
      </x:c>
      <x:c r="H20" s="3500"/>
      <x:c r="I20" s="3496" t="n">
        <x:v>38</x:v>
      </x:c>
      <x:c r="J20" s="3496"/>
      <x:c r="K20" s="2564" t="n">
        <x:f t="shared" ref="K20:K29" si="6">IF(A20="","",CT20)</x:f>
        <x:v>0.9829726884488202</x:v>
      </x:c>
      <x:c r="L20" s="3507" t="n">
        <x:f t="shared" ref="L20:L29" si="7">IF($A20="","",ROUND(D20*K20,2))</x:f>
        <x:v>168.14</x:v>
      </x:c>
      <x:c r="M20" s="3507"/>
      <x:c r="N20" s="2565" t="n">
        <x:f t="shared" ref="N20:N29" si="8">IF(A20="","",L20*E20)</x:f>
        <x:v>156.756922</x:v>
      </x:c>
      <x:c r="O20" s="2486"/>
      <x:c r="P20" s="2487" t="n">
        <x:v>0</x:v>
      </x:c>
      <x:c r="Q20" s="1264" t="n">
        <x:f t="shared" ref="Q20:Q29" si="9">IF($K$18="54a",1,IF($K$18="54D",6,IF(E20&lt;=0.770352,5,IF(E20&lt;=0.7875195,4,IF(E20&lt;=0.8383127,3,IF(E20&lt;=1.1635,2,))))))</x:f>
        <x:v>2</x:v>
      </x:c>
      <x:c r="R20" s="2488" t="n">
        <x:f t="shared" ref="R20:R29" si="10">E20*1000</x:f>
        <x:v>932.3000000000001</x:v>
      </x:c>
      <x:c r="S20" s="2489" t="n">
        <x:f t="shared" ref="S20:S29" si="11">I20</x:f>
        <x:v>38</x:v>
      </x:c>
      <x:c r="T20" s="2490" t="n">
        <x:f t="shared" ref="T20:T29" si="12">S20/630</x:f>
        <x:v>0.06031746031746032</x:v>
      </x:c>
      <x:c r="U20" s="2491" t="n">
        <x:f t="shared" ref="U20:U29" si="13">(S20-($R$65+($R$66+($R$67+($R$68+($R$69+($R$70+($R$71+$R$72*T20)*T20)*T20)*T20)*T20)*T20)*T20)*T20)*1.8+32</x:f>
        <x:v>100.41745102687908</x:v>
      </x:c>
      <x:c r="V20" s="2492" t="n">
        <x:f t="shared" si="1"/>
        <x:v>103.872</x:v>
      </x:c>
      <x:c r="W20" s="2492" t="n">
        <x:f t="shared" ref="W20:W29" si="14">VLOOKUP(Q20,$Q$65:$W$75,7)</x:f>
        <x:v>0.2701</x:v>
      </x:c>
      <x:c r="X20" s="2493" t="n">
        <x:f t="shared" si="2"/>
        <x:v>0</x:v>
      </x:c>
      <x:c r="Y20" s="2494" t="n">
        <x:f t="shared" ref="Y20:Y29" si="15">0.01374979547/2*(($V20/R20+W20)*1/R20+$X20)</x:f>
        <x:v>0.0000028133380900565735</x:v>
      </x:c>
      <x:c r="Z20" s="2495" t="n">
        <x:f t="shared" ref="Z20:Z29" si="16">(2*$V20+$W20*R20)/($V20+($W20+$X20*R20)*R20)</x:f>
        <x:v>1.2920326716049706</x:v>
      </x:c>
      <x:c r="AA20" s="2494" t="n">
        <x:f t="shared" ref="AA20:AA29" si="17">$R20*(1+(EXP(Y20*(1+0.8*Y20))-1)/(1+Y20*(1+1.6*Y20)*Z20))</x:f>
        <x:v>932.3026228751602</x:v>
      </x:c>
      <x:c r="AB20" s="2494" t="n">
        <x:f t="shared" ref="AB20:AB29" si="18">($V20/AA20+$W20)*1/AA20+$X20</x:f>
        <x:v>0.0004092174127182742</x:v>
      </x:c>
      <x:c r="AC20" s="2494" t="n">
        <x:f t="shared" ref="AC20:AC29" si="19">$W$14-$W$11</x:f>
        <x:v>-1.000253581466481</x:v>
      </x:c>
      <x:c r="AD20" s="2496" t="n">
        <x:f t="shared" ref="AD20:AD29" si="20">ROUND(EXP(-AB20*AC20*(1+0.8*AB20*(AC20+0.01374979547))),15)</x:f>
        <x:v>1.000409272719328</x:v>
      </x:c>
      <x:c r="AE20" s="2494" t="n">
        <x:f t="shared" ref="AE20:AE29" si="21">EXP(-1.9947+0.00013427*AC20+((793920+2326*AC20)/AA20^2))</x:f>
        <x:v>0.33820366762970755</x:v>
      </x:c>
      <x:c r="AF20" s="2495" t="n">
        <x:f t="shared" ref="AF20:AF29" si="22">1/(1-10^-5*AE20*$P20)</x:f>
        <x:v>1</x:v>
      </x:c>
      <x:c r="AG20" s="2497" t="n">
        <x:f t="shared" ref="AG20:AG29" si="23">ROUND(AF20*AD20,15)</x:f>
        <x:v>1.000409272719328</x:v>
      </x:c>
      <x:c r="AH20" s="2494" t="n">
        <x:f t="shared" ref="AH20:AH29" si="24">AG20*$R20</x:f>
        <x:v>932.6815649562294</x:v>
      </x:c>
      <x:c r="AI20" s="2498" t="n">
        <x:f t="shared" ref="AI20:AI29" si="25">$R20-AH20</x:f>
        <x:v>-0.38156495622934017</x:v>
      </x:c>
      <x:c r="AJ20" s="2499" t="n">
        <x:f t="shared" si="3"/>
        <x:v>1.3</x:v>
      </x:c>
      <x:c r="AK20" s="2494" t="n">
        <x:f t="shared" ref="AK20:AK29" si="26">AI20/AG20</x:f>
        <x:v>-0.38140885598967356</x:v>
      </x:c>
      <x:c r="AL20" s="2494" t="n">
        <x:f t="shared" ref="AL20:AL29" si="27">AJ20*AB20*$X$14*(1+1.6*AB20*$X$14)</x:f>
        <x:v>-0.00053176904630326</x:v>
      </x:c>
      <x:c r="AM20" s="2500" t="n">
        <x:f t="shared" ref="AM20:AM29" si="28">-(2*AF20*$P20*AE20*(7.9392+0.02326*$I20))/AA20^2</x:f>
        <x:v>0</x:v>
      </x:c>
      <x:c r="AN20" s="2494" t="n">
        <x:f t="shared" ref="AN20:AN29" si="29">AK20/(1+AL20+AM20)</x:f>
        <x:v>-0.3816117853248138</x:v>
      </x:c>
      <x:c r="AO20" s="2494" t="n">
        <x:f t="shared" ref="AO20:AO29" si="30">AN20+$R20</x:f>
        <x:v>931.9183882146752</x:v>
      </x:c>
      <x:c r="AP20" s="1264" t="n">
        <x:v>2</x:v>
      </x:c>
      <x:c r="AQ20" s="2492" t="n">
        <x:f t="shared" ref="AQ20:AQ29" si="31">VLOOKUP(AP20,$Q$65:$V$75,6)</x:f>
        <x:v>103.872</x:v>
      </x:c>
      <x:c r="AR20" s="2492" t="n">
        <x:f t="shared" ref="AR20:AR29" si="32">VLOOKUP(AP20,$Q$65:$W$75,7)</x:f>
        <x:v>0.2701</x:v>
      </x:c>
      <x:c r="AS20" s="2493" t="n">
        <x:f t="shared" ref="AS20:AS29" si="33">VLOOKUP(AP20,$Q$65:$X$75,8)</x:f>
        <x:v>0</x:v>
      </x:c>
      <x:c r="AT20" s="2494" t="n">
        <x:f t="shared" ref="AT20:AT29" si="34">0.01374979547/2*((AQ20/AO20+AR20)*1/AO20+AS20)</x:f>
        <x:v>0.0000028148266951953513</x:v>
      </x:c>
      <x:c r="AU20" s="2495" t="n">
        <x:f t="shared" ref="AU20:AU29" si="35">(2*AQ20+AR20*AO20)/(AQ20+(AR20+AS20*AO20)*AO20)</x:f>
        <x:v>1.2921173234880172</x:v>
      </x:c>
      <x:c r="AV20" s="2494" t="n">
        <x:f t="shared" ref="AV20:AV29" si="36">AO20*(1+(EXP(AT20*(1+0.8*AT20))-1)/(1+AT20*(1+1.6*AT20)*AU20))</x:f>
        <x:v>931.9210114034904</x:v>
      </x:c>
      <x:c r="AW20" s="2494" t="n">
        <x:f t="shared" ref="AW20:AW29" si="37">($V20/AV20+$W20)*1/AV20+$X20</x:f>
        <x:v>0.0004094339386508338</x:v>
      </x:c>
      <x:c r="AX20" s="2494" t="n">
        <x:f t="shared" ref="AX20:AX29" si="38">$W$14-$W$11</x:f>
        <x:v>-1.000253581466481</x:v>
      </x:c>
      <x:c r="AY20" s="2496" t="n">
        <x:f t="shared" ref="AY20:AY29" si="39">EXP(-AW20*AX20*(1+0.8*AW20*(AX20+0.01374979547)))</x:f>
        <x:v>1.000409489248845</x:v>
      </x:c>
      <x:c r="AZ20" s="2494" t="n">
        <x:f t="shared" ref="AZ20:AZ29" si="40">EXP(-1.9947+0.00013427*AX20+((793920+2326*AX20)/AV20^2))</x:f>
        <x:v>0.3384560679495834</x:v>
      </x:c>
      <x:c r="BA20" s="2495" t="n">
        <x:f t="shared" ref="BA20:BA29" si="41">1/(1-10^-5*AZ20*$P20)</x:f>
        <x:v>1</x:v>
      </x:c>
      <x:c r="BB20" s="2498" t="n">
        <x:f t="shared" ref="BB20:BB29" si="42">ROUND(BA20*AY20,15)</x:f>
        <x:v>1.000409489248845</x:v>
      </x:c>
      <x:c r="BC20" s="2494" t="n">
        <x:f t="shared" ref="BC20:BC29" si="43">BB20*AO20</x:f>
        <x:v>932.2999987754503</x:v>
      </x:c>
      <x:c r="BD20" s="2498" t="n">
        <x:f t="shared" ref="BD20:BD29" si="44">$R20-BC20</x:f>
        <x:v>0.0000012245498055563075</x:v>
      </x:c>
      <x:c r="BE20" s="2499" t="n">
        <x:f t="shared" si="4"/>
        <x:v>1.3</x:v>
      </x:c>
      <x:c r="BF20" s="2494" t="n">
        <x:f t="shared" ref="BF20:BF29" si="45">BD20/BB20</x:f>
        <x:v>0.00000122404857082649</x:v>
      </x:c>
      <x:c r="BG20" s="2494" t="n">
        <x:f t="shared" ref="BG20:BG29" si="46">BE20*AW20*AX20*(1+1.6*AW20*AX20)</x:f>
        <x:v>-0.0005320502325083913</x:v>
      </x:c>
      <x:c r="BH20" s="2500" t="n">
        <x:f t="shared" ref="BH20:BH29" si="47">-(2*BA20*$P20*AZ20*(7.9392+0.02326*$I20))/AV20^2</x:f>
        <x:v>0</x:v>
      </x:c>
      <x:c r="BI20" s="2494" t="n">
        <x:f t="shared" ref="BI20:BI29" si="48">BF20/(1+BG20+BH20)</x:f>
        <x:v>0.0000012247001728382015</x:v>
      </x:c>
      <x:c r="BJ20" s="2498" t="n">
        <x:f t="shared" ref="BJ20:BJ29" si="49">BI20+AO20</x:f>
        <x:v>931.9183894393755</x:v>
      </x:c>
      <x:c r="BK20" s="1264" t="n">
        <x:f t="shared" ref="BK20:BK29" si="50">IF($K$18="54a",1,IF($K$18="54D",6,IF(BJ20&lt;=770.352,5,IF(BJ20&lt;=787.5195,4,IF(BJ20&lt;=838.3127,3,IF(BJ20&lt;=1163.5,2,))))))</x:f>
        <x:v>2</x:v>
      </x:c>
      <x:c r="BL20" s="2492" t="n">
        <x:f t="shared" ref="BL20:BL29" si="51">VLOOKUP(BK20,$Q$65:$V$75,6)</x:f>
        <x:v>103.872</x:v>
      </x:c>
      <x:c r="BM20" s="2492" t="n">
        <x:f t="shared" ref="BM20:BM29" si="52">VLOOKUP(BK20,$Q$65:$W$75,7)</x:f>
        <x:v>0.2701</x:v>
      </x:c>
      <x:c r="BN20" s="2493" t="n">
        <x:f t="shared" ref="BN20:BN29" si="53">VLOOKUP(BK20,$Q$65:$X$75,8)</x:f>
        <x:v>0</x:v>
      </x:c>
      <x:c r="BO20" s="2494" t="n">
        <x:f t="shared" ref="BO20:BO29" si="54">0.01374979547/2*((BL20/BJ20+BM20)*1/BJ20+BN20)</x:f>
        <x:v>0.0000028148266904155977</x:v>
      </x:c>
      <x:c r="BP20" s="2495" t="n">
        <x:f t="shared" ref="BP20:BP29" si="55">(2*BL20+BM20*BJ20)/(BL20+(BM20+BN20*BJ20)*BJ20)</x:f>
        <x:v>1.2921173232162666</x:v>
      </x:c>
      <x:c r="BQ20" s="2494" t="n">
        <x:f t="shared" ref="BQ20:BQ29" si="56">BJ20*(1+(EXP(BO20*(1+0.8*BO20))-1)/(1+BO20*(1+1.6*BO20)*BP20))</x:f>
        <x:v>931.9210126281895</x:v>
      </x:c>
      <x:c r="BR20" s="2494" t="n">
        <x:f t="shared" ref="BR20:BR29" si="57">($V20/BQ20+$W20)*1/BQ20+$X20</x:f>
        <x:v>0.00040943393795559206</x:v>
      </x:c>
      <x:c r="BS20" s="2494" t="n">
        <x:f t="shared" ref="BS20:BS29" si="58">$W$14-$W$11</x:f>
        <x:v>-1.000253581466481</x:v>
      </x:c>
      <x:c r="BT20" s="2494" t="n">
        <x:f t="shared" ref="BT20:BT29" si="59">EXP(-BR20*BS20*(1+0.8*BR20*(BS20+0.01374979547)))</x:f>
        <x:v>1.0004094892481499</x:v>
      </x:c>
      <x:c r="BU20" s="2494" t="n">
        <x:f t="shared" ref="BU20:BU29" si="60">EXP(-1.9947+0.00013427*BS20+((793920+2326*BS20)/BQ20^2))</x:f>
        <x:v>0.3384560671387596</x:v>
      </x:c>
      <x:c r="BV20" s="2501" t="n">
        <x:f t="shared" ref="BV20:BV29" si="61">1/(1-10^-5*BU20*$P20)</x:f>
        <x:v>1</x:v>
      </x:c>
      <x:c r="BW20" s="2502" t="n">
        <x:f t="shared" ref="BW20:BW29" si="62">ROUND(BV20*BT20,15)</x:f>
        <x:v>1.00040948924815</x:v>
      </x:c>
      <x:c r="BX20" s="2494" t="n">
        <x:f t="shared" ref="BX20:BX29" si="63">BW20*BJ20</x:f>
        <x:v>932.3000000000043</x:v>
      </x:c>
      <x:c r="BY20" s="2498" t="n">
        <x:f t="shared" ref="BY20:BY29" si="64">$R20-BX20</x:f>
        <x:v>-4.206412995699793e-12</x:v>
      </x:c>
      <x:c r="BZ20" s="2503" t="n">
        <x:f t="shared" si="5"/>
        <x:v>1.3</x:v>
      </x:c>
      <x:c r="CA20" s="2494" t="n">
        <x:f t="shared" ref="CA20:CA29" si="65">BY20/BW20</x:f>
        <x:v>-4.204691219853472e-12</x:v>
      </x:c>
      <x:c r="CB20" s="2494" t="n">
        <x:f t="shared" ref="CB20:CB29" si="66">BZ20*BR20*BS20*(1+1.6*BR20*BS20)</x:f>
        <x:v>-0.0005320502316055326</x:v>
      </x:c>
      <x:c r="CC20" s="2500" t="n">
        <x:f t="shared" ref="CC20:CC29" si="67">-(2*BV20*$P20*BU20*(7.9392+0.02326*$I20))/BQ20^2</x:f>
        <x:v>0</x:v>
      </x:c>
      <x:c r="CD20" s="2494" t="n">
        <x:f t="shared" ref="CD20:CD29" si="68">CA20/(1+CB20+CC20)</x:f>
        <x:v>-4.206929517677701e-12</x:v>
      </x:c>
      <x:c r="CE20" s="2498" t="n">
        <x:f t="shared" ref="CE20:CE29" si="69">CD20+BJ20</x:f>
        <x:v>931.9183894393713</x:v>
      </x:c>
      <x:c r="CF20" s="1264" t="n">
        <x:f t="shared" ref="CF20:CF29" si="70">IF($K$18="54a",1,IF($K$18="54D",6,IF(CE20&lt;=770.352,5,IF(CE20&lt;=787.5195,4,IF(CE20&lt;=838.3127,3,IF(CE20&lt;=1163.5,2,))))))</x:f>
        <x:v>2</x:v>
      </x:c>
      <x:c r="CG20" s="2492" t="n">
        <x:f t="shared" ref="CG20:CG29" si="71">VLOOKUP(CF20,$Q$65:$V$75,6)</x:f>
        <x:v>103.872</x:v>
      </x:c>
      <x:c r="CH20" s="2492" t="n">
        <x:f t="shared" ref="CH20:CH29" si="72">VLOOKUP(CF20,$Q$65:$W$75,7)</x:f>
        <x:v>0.2701</x:v>
      </x:c>
      <x:c r="CI20" s="2493" t="n">
        <x:f t="shared" ref="CI20:CI29" si="73">VLOOKUP(CF20,$Q$65:$X$75,8)</x:f>
        <x:v>0</x:v>
      </x:c>
      <x:c r="CJ20" s="2494" t="n">
        <x:f t="shared" ref="CJ20:CJ29" si="74">0.01374979547/2*((CG20/CE20+CH20)*1/CE20+CI20)</x:f>
        <x:v>0.000002814826690415614</x:v>
      </x:c>
      <x:c r="CK20" s="2495" t="n">
        <x:f t="shared" ref="CK20:CK29" si="75">(2*CG20+CH20*CE20)/(CG20+(CH20+CI20*CE20)*CE20)</x:f>
        <x:v>1.2921173232162675</x:v>
      </x:c>
      <x:c r="CL20" s="2494" t="n">
        <x:f t="shared" ref="CL20:CL29" si="76">CE20*(1+(EXP(CJ20*(1+0.8*CJ20))-1)/(1+CJ20*(1+1.6*CJ20)*CK20))</x:f>
        <x:v>931.9210126281853</x:v>
      </x:c>
      <x:c r="CM20" s="2494" t="n">
        <x:f t="shared" ref="CM20:CM29" si="77">($V20/CL20+$W20)*1/CL20+$X20</x:f>
        <x:v>0.00040943393795559444</x:v>
      </x:c>
      <x:c r="CN20" s="2498" t="n">
        <x:f t="shared" ref="CN20:CN29" si="78">U20-$W$11</x:f>
        <x:v>40.41057612914348</x:v>
      </x:c>
      <x:c r="CO20" s="2494" t="n">
        <x:f t="shared" ref="CO20:CO29" si="79">EXP(-CM20*CN20*(1+0.8*CM20*(CN20+0.01374979547)))</x:f>
        <x:v>0.983375205195965</x:v>
      </x:c>
      <x:c r="CP20" s="2494" t="n">
        <x:f t="shared" ref="CP20:CP29" si="80">EXP(-1.9947+0.00013427*U20+((793920+2326*U20)/CL20^2))</x:f>
        <x:v>0.4501738594922997</x:v>
      </x:c>
      <x:c r="CQ20" s="2505" t="n">
        <x:f t="shared" ref="CQ20:CQ29" si="81">1/(1-10^-5*CP20*$W$15)</x:f>
        <x:v>1</x:v>
      </x:c>
      <x:c r="CR20" s="2502" t="n">
        <x:f t="shared" ref="CR20:CR29" si="82">ROUND(CQ20*CO20,15)</x:f>
        <x:v>0.983375205195965</x:v>
      </x:c>
      <x:c r="CS20" s="2506" t="n">
        <x:f t="shared" ref="CS20:CS29" si="83">CO20/BT20</x:f>
        <x:v>0.9829726884488202</x:v>
      </x:c>
      <x:c r="CT20" s="2507" t="n">
        <x:f t="shared" ref="CT20:CT29" si="84">CS20*CQ20</x:f>
        <x:v>0.9829726884488202</x:v>
      </x:c>
      <x:c r="CU20" s="2498"/>
      <x:c r="CV20" s="2498"/>
      <x:c r="CW20" s="2508" t="n">
        <x:f t="shared" ref="CW20:CW29" si="85">141.5/(CE20/999.016)-131.5</x:f>
        <x:v>20.187922034718724</x:v>
      </x:c>
    </x:row>
    <x:row r="21" ht="14.100000381469727" customHeight="1">
      <x:c r="A21" s="233" t="str">
        <x:v>2 HFO (P)</x:v>
      </x:c>
      <x:c r="B21" s="3493" t="n">
        <x:v>2.9</x:v>
      </x:c>
      <x:c r="C21" s="3493"/>
      <x:c r="D21" s="234" t="n">
        <x:v>235.27</x:v>
      </x:c>
      <x:c r="E21" s="235" t="n">
        <x:v>0.9323</x:v>
      </x:c>
      <x:c r="F21" s="2561" t="str">
        <x:f t="shared" ref="F21:F29" si="86">IF(A21="","","N/A")</x:f>
        <x:v>N/A</x:v>
      </x:c>
      <x:c r="G21" s="3499" t="str">
        <x:f t="shared" si="0"/>
        <x:v>N/A</x:v>
      </x:c>
      <x:c r="H21" s="3500"/>
      <x:c r="I21" s="3496" t="n">
        <x:v>36</x:v>
      </x:c>
      <x:c r="J21" s="3496"/>
      <x:c r="K21" s="2564" t="n">
        <x:f t="shared" si="6"/>
        <x:v>0.9844597263130759</x:v>
      </x:c>
      <x:c r="L21" s="3507" t="n">
        <x:f t="shared" si="7"/>
        <x:v>231.61</x:v>
      </x:c>
      <x:c r="M21" s="3507"/>
      <x:c r="N21" s="2565" t="n">
        <x:f t="shared" si="8"/>
        <x:v>215.93000300000003</x:v>
      </x:c>
      <x:c r="O21" s="2509"/>
      <x:c r="P21" s="2487" t="n">
        <x:v>0</x:v>
      </x:c>
      <x:c r="Q21" s="1264" t="n">
        <x:f t="shared" si="9"/>
        <x:v>2</x:v>
      </x:c>
      <x:c r="R21" s="2488" t="n">
        <x:f t="shared" si="10"/>
        <x:v>932.3000000000001</x:v>
      </x:c>
      <x:c r="S21" s="2489" t="n">
        <x:f t="shared" si="11"/>
        <x:v>36</x:v>
      </x:c>
      <x:c r="T21" s="2490" t="n">
        <x:f t="shared" si="12"/>
        <x:v>0.05714285714285714</x:v>
      </x:c>
      <x:c r="U21" s="2491" t="n">
        <x:f t="shared" si="13"/>
        <x:v>96.81648986638562</x:v>
      </x:c>
      <x:c r="V21" s="2492" t="n">
        <x:f t="shared" si="1"/>
        <x:v>103.872</x:v>
      </x:c>
      <x:c r="W21" s="2492" t="n">
        <x:f t="shared" si="14"/>
        <x:v>0.2701</x:v>
      </x:c>
      <x:c r="X21" s="2493" t="n">
        <x:f t="shared" si="2"/>
        <x:v>0</x:v>
      </x:c>
      <x:c r="Y21" s="2494" t="n">
        <x:f t="shared" si="15"/>
        <x:v>0.0000028133380900565735</x:v>
      </x:c>
      <x:c r="Z21" s="2495" t="n">
        <x:f t="shared" si="16"/>
        <x:v>1.2920326716049706</x:v>
      </x:c>
      <x:c r="AA21" s="2494" t="n">
        <x:f t="shared" si="17"/>
        <x:v>932.3026228751602</x:v>
      </x:c>
      <x:c r="AB21" s="2494" t="n">
        <x:f t="shared" si="18"/>
        <x:v>0.0004092174127182742</x:v>
      </x:c>
      <x:c r="AC21" s="2494" t="n">
        <x:f t="shared" si="19"/>
        <x:v>-1.000253581466481</x:v>
      </x:c>
      <x:c r="AD21" s="2496" t="n">
        <x:f t="shared" si="20"/>
        <x:v>1.00040927271933</x:v>
      </x:c>
      <x:c r="AE21" s="2494" t="n">
        <x:f t="shared" si="21"/>
        <x:v>0.3382036676297075</x:v>
      </x:c>
      <x:c r="AF21" s="2495" t="n">
        <x:f t="shared" si="22"/>
        <x:v>1</x:v>
      </x:c>
      <x:c r="AG21" s="2497" t="n">
        <x:f t="shared" si="23"/>
        <x:v>1.00040927271933</x:v>
      </x:c>
      <x:c r="AH21" s="2494" t="n">
        <x:f t="shared" si="24"/>
        <x:v>932.6815649562313</x:v>
      </x:c>
      <x:c r="AI21" s="2498" t="n">
        <x:f t="shared" si="25"/>
        <x:v>-0.38156495623127284</x:v>
      </x:c>
      <x:c r="AJ21" s="2499" t="n">
        <x:f t="shared" si="3"/>
        <x:v>1.3</x:v>
      </x:c>
      <x:c r="AK21" s="2494" t="n">
        <x:f t="shared" si="26"/>
        <x:v>-0.3814088559916047</x:v>
      </x:c>
      <x:c r="AL21" s="2494" t="n">
        <x:f t="shared" si="27"/>
        <x:v>-0.00053176904630326</x:v>
      </x:c>
      <x:c r="AM21" s="2500" t="n">
        <x:f t="shared" si="28"/>
        <x:v>0</x:v>
      </x:c>
      <x:c r="AN21" s="2494" t="n">
        <x:f t="shared" si="29"/>
        <x:v>-0.38161178532674594</x:v>
      </x:c>
      <x:c r="AO21" s="2494" t="n">
        <x:f t="shared" si="30"/>
        <x:v>931.9183882146733</x:v>
      </x:c>
      <x:c r="AP21" s="1264" t="n">
        <x:f t="shared" ref="AP21:AP29" si="87">IF($I$18="54a",1,IF($I$18="54D",6,IF(AO21&lt;=770.352,5,IF(AO21&lt;=787.5195,4,IF(AO21&lt;=838.3127,3,IF(AO21&lt;=1163.5,2,))))))</x:f>
        <x:v>2</x:v>
      </x:c>
      <x:c r="AQ21" s="2492" t="n">
        <x:f t="shared" si="31"/>
        <x:v>103.872</x:v>
      </x:c>
      <x:c r="AR21" s="2492" t="n">
        <x:f t="shared" si="32"/>
        <x:v>0.2701</x:v>
      </x:c>
      <x:c r="AS21" s="2493" t="n">
        <x:f t="shared" si="33"/>
        <x:v>0</x:v>
      </x:c>
      <x:c r="AT21" s="2494" t="n">
        <x:f t="shared" si="34"/>
        <x:v>0.000002814826695195359</x:v>
      </x:c>
      <x:c r="AU21" s="2495" t="n">
        <x:f t="shared" si="35"/>
        <x:v>1.2921173234880177</x:v>
      </x:c>
      <x:c r="AV21" s="2494" t="n">
        <x:f t="shared" si="36"/>
        <x:v>931.9210114034885</x:v>
      </x:c>
      <x:c r="AW21" s="2494" t="n">
        <x:f t="shared" si="37"/>
        <x:v>0.0004094339386508349</x:v>
      </x:c>
      <x:c r="AX21" s="2494" t="n">
        <x:f t="shared" si="38"/>
        <x:v>-1.000253581466481</x:v>
      </x:c>
      <x:c r="AY21" s="2496" t="n">
        <x:f t="shared" si="39"/>
        <x:v>1.000409489248845</x:v>
      </x:c>
      <x:c r="AZ21" s="2494" t="n">
        <x:f t="shared" si="40"/>
        <x:v>0.33845606794958477</x:v>
      </x:c>
      <x:c r="BA21" s="2495" t="n">
        <x:f t="shared" si="41"/>
        <x:v>1</x:v>
      </x:c>
      <x:c r="BB21" s="2498" t="n">
        <x:f t="shared" si="42"/>
        <x:v>1.00040948924885</x:v>
      </x:c>
      <x:c r="BC21" s="2494" t="n">
        <x:f t="shared" si="43"/>
        <x:v>932.2999987754529</x:v>
      </x:c>
      <x:c r="BD21" s="2498" t="n">
        <x:f t="shared" si="44"/>
        <x:v>0.00000122454719075904</x:v>
      </x:c>
      <x:c r="BE21" s="2499" t="n">
        <x:f t="shared" si="4"/>
        <x:v>1.3</x:v>
      </x:c>
      <x:c r="BF21" s="2494" t="n">
        <x:f t="shared" si="45"/>
        <x:v>0.0000012240459570995094</x:v>
      </x:c>
      <x:c r="BG21" s="2494" t="n">
        <x:f t="shared" si="46"/>
        <x:v>-0.0005320502325083927</x:v>
      </x:c>
      <x:c r="BH21" s="2500" t="n">
        <x:f t="shared" si="47"/>
        <x:v>0</x:v>
      </x:c>
      <x:c r="BI21" s="2494" t="n">
        <x:f t="shared" si="48"/>
        <x:v>0.0000012246975577198467</x:v>
      </x:c>
      <x:c r="BJ21" s="2498" t="n">
        <x:f t="shared" si="49"/>
        <x:v>931.9183894393709</x:v>
      </x:c>
      <x:c r="BK21" s="1264" t="n">
        <x:f t="shared" si="50"/>
        <x:v>2</x:v>
      </x:c>
      <x:c r="BL21" s="2492" t="n">
        <x:f t="shared" si="51"/>
        <x:v>103.872</x:v>
      </x:c>
      <x:c r="BM21" s="2492" t="n">
        <x:f t="shared" si="52"/>
        <x:v>0.2701</x:v>
      </x:c>
      <x:c r="BN21" s="2493" t="n">
        <x:f t="shared" si="53"/>
        <x:v>0</x:v>
      </x:c>
      <x:c r="BO21" s="2494" t="n">
        <x:f t="shared" si="54"/>
        <x:v>0.0000028148266904156155</x:v>
      </x:c>
      <x:c r="BP21" s="2495" t="n">
        <x:f t="shared" si="55"/>
        <x:v>1.2921173232162677</x:v>
      </x:c>
      <x:c r="BQ21" s="2494" t="n">
        <x:f t="shared" si="56"/>
        <x:v>931.9210126281849</x:v>
      </x:c>
      <x:c r="BR21" s="2494" t="n">
        <x:f t="shared" si="57"/>
        <x:v>0.00040943393795559466</x:v>
      </x:c>
      <x:c r="BS21" s="2494" t="n">
        <x:f t="shared" si="58"/>
        <x:v>-1.000253581466481</x:v>
      </x:c>
      <x:c r="BT21" s="2494" t="n">
        <x:f t="shared" si="59"/>
        <x:v>1.0004094892481499</x:v>
      </x:c>
      <x:c r="BU21" s="2494" t="n">
        <x:f t="shared" si="60"/>
        <x:v>0.3384560671387626</x:v>
      </x:c>
      <x:c r="BV21" s="2501" t="n">
        <x:f t="shared" si="61"/>
        <x:v>1</x:v>
      </x:c>
      <x:c r="BW21" s="2502" t="n">
        <x:f t="shared" si="62"/>
        <x:v>1.00040948924815</x:v>
      </x:c>
      <x:c r="BX21" s="2494" t="n">
        <x:f t="shared" si="63"/>
        <x:v>932.2999999999997</x:v>
      </x:c>
      <x:c r="BY21" s="2498" t="n">
        <x:f t="shared" si="64"/>
        <x:v>0</x:v>
      </x:c>
      <x:c r="BZ21" s="2503" t="n">
        <x:f t="shared" si="5"/>
        <x:v>1.3</x:v>
      </x:c>
      <x:c r="CA21" s="2494" t="n">
        <x:f t="shared" si="65"/>
        <x:v>0</x:v>
      </x:c>
      <x:c r="CB21" s="2494" t="n">
        <x:f t="shared" si="66"/>
        <x:v>-0.000532050231605536</x:v>
      </x:c>
      <x:c r="CC21" s="2500" t="n">
        <x:f t="shared" si="67"/>
        <x:v>0</x:v>
      </x:c>
      <x:c r="CD21" s="2494" t="n">
        <x:f t="shared" si="68"/>
        <x:v>0</x:v>
      </x:c>
      <x:c r="CE21" s="2498" t="n">
        <x:f t="shared" si="69"/>
        <x:v>931.9183894393709</x:v>
      </x:c>
      <x:c r="CF21" s="1264" t="n">
        <x:f t="shared" si="70"/>
        <x:v>2</x:v>
      </x:c>
      <x:c r="CG21" s="2492" t="n">
        <x:f t="shared" si="71"/>
        <x:v>103.872</x:v>
      </x:c>
      <x:c r="CH21" s="2492" t="n">
        <x:f t="shared" si="72"/>
        <x:v>0.2701</x:v>
      </x:c>
      <x:c r="CI21" s="2493" t="n">
        <x:f t="shared" si="73"/>
        <x:v>0</x:v>
      </x:c>
      <x:c r="CJ21" s="2494" t="n">
        <x:f t="shared" si="74"/>
        <x:v>0.0000028148266904156155</x:v>
      </x:c>
      <x:c r="CK21" s="2495" t="n">
        <x:f t="shared" si="75"/>
        <x:v>1.2921173232162677</x:v>
      </x:c>
      <x:c r="CL21" s="2494" t="n">
        <x:f t="shared" si="76"/>
        <x:v>931.9210126281849</x:v>
      </x:c>
      <x:c r="CM21" s="2494" t="n">
        <x:f t="shared" si="77"/>
        <x:v>0.00040943393795559466</x:v>
      </x:c>
      <x:c r="CN21" s="2498" t="n">
        <x:f t="shared" si="78"/>
        <x:v>36.809614968650024</x:v>
      </x:c>
      <x:c r="CO21" s="2494" t="n">
        <x:f t="shared" si="79"/>
        <x:v>0.9848628519862377</x:v>
      </x:c>
      <x:c r="CP21" s="2494" t="n">
        <x:f t="shared" si="80"/>
        <x:v>0.44563760579435274</x:v>
      </x:c>
      <x:c r="CQ21" s="2505" t="n">
        <x:f t="shared" si="81"/>
        <x:v>1</x:v>
      </x:c>
      <x:c r="CR21" s="2502" t="n">
        <x:f t="shared" si="82"/>
        <x:v>0.984862851986238</x:v>
      </x:c>
      <x:c r="CS21" s="2506" t="n">
        <x:f t="shared" si="83"/>
        <x:v>0.9844597263130759</x:v>
      </x:c>
      <x:c r="CT21" s="2507" t="n">
        <x:f t="shared" si="84"/>
        <x:v>0.9844597263130759</x:v>
      </x:c>
      <x:c r="CU21" s="2498"/>
      <x:c r="CV21" s="2498"/>
      <x:c r="CW21" s="2508" t="n">
        <x:f t="shared" si="85"/>
        <x:v>20.18792203471878</x:v>
      </x:c>
    </x:row>
    <x:row r="22" ht="14.100000381469727" customHeight="1">
      <x:c r="A22" s="233" t="str">
        <x:v>SERV. HFO</x:v>
      </x:c>
      <x:c r="B22" s="3493" t="n">
        <x:v>4.14</x:v>
      </x:c>
      <x:c r="C22" s="3493"/>
      <x:c r="D22" s="234" t="n">
        <x:v>25.21</x:v>
      </x:c>
      <x:c r="E22" s="235" t="n">
        <x:v>0.9323</x:v>
      </x:c>
      <x:c r="F22" s="2561" t="str">
        <x:f t="shared" si="86"/>
        <x:v>N/A</x:v>
      </x:c>
      <x:c r="G22" s="3499" t="str">
        <x:f t="shared" si="0"/>
        <x:v>N/A</x:v>
      </x:c>
      <x:c r="H22" s="3500"/>
      <x:c r="I22" s="3496" t="n">
        <x:v>90</x:v>
      </x:c>
      <x:c r="J22" s="3496"/>
      <x:c r="K22" s="2564" t="n">
        <x:f t="shared" si="6"/>
        <x:v>0.9439354813043165</x:v>
      </x:c>
      <x:c r="L22" s="3507" t="n">
        <x:f t="shared" si="7"/>
        <x:v>23.8</x:v>
      </x:c>
      <x:c r="M22" s="3507"/>
      <x:c r="N22" s="2565" t="n">
        <x:f t="shared" si="8"/>
        <x:v>22.188740000000003</x:v>
      </x:c>
      <x:c r="O22" s="2486"/>
      <x:c r="P22" s="2487" t="n">
        <x:v>0</x:v>
      </x:c>
      <x:c r="Q22" s="1264" t="n">
        <x:f t="shared" si="9"/>
        <x:v>2</x:v>
      </x:c>
      <x:c r="R22" s="2488" t="n">
        <x:f t="shared" si="10"/>
        <x:v>932.3000000000001</x:v>
      </x:c>
      <x:c r="S22" s="2489" t="n">
        <x:f t="shared" si="11"/>
        <x:v>90</x:v>
      </x:c>
      <x:c r="T22" s="2490" t="n">
        <x:f t="shared" si="12"/>
        <x:v>0.14285714285714285</x:v>
      </x:c>
      <x:c r="U22" s="2491" t="n">
        <x:f t="shared" si="13"/>
        <x:v>194.04190390745651</x:v>
      </x:c>
      <x:c r="V22" s="2492" t="n">
        <x:f t="shared" si="1"/>
        <x:v>103.872</x:v>
      </x:c>
      <x:c r="W22" s="2492" t="n">
        <x:f t="shared" si="14"/>
        <x:v>0.2701</x:v>
      </x:c>
      <x:c r="X22" s="2493" t="n">
        <x:f t="shared" si="2"/>
        <x:v>0</x:v>
      </x:c>
      <x:c r="Y22" s="2494" t="n">
        <x:f t="shared" si="15"/>
        <x:v>0.0000028133380900565735</x:v>
      </x:c>
      <x:c r="Z22" s="2495" t="n">
        <x:f t="shared" si="16"/>
        <x:v>1.2920326716049706</x:v>
      </x:c>
      <x:c r="AA22" s="2494" t="n">
        <x:f t="shared" si="17"/>
        <x:v>932.3026228751602</x:v>
      </x:c>
      <x:c r="AB22" s="2494" t="n">
        <x:f t="shared" si="18"/>
        <x:v>0.0004092174127182742</x:v>
      </x:c>
      <x:c r="AC22" s="2494" t="n">
        <x:f t="shared" si="19"/>
        <x:v>-1.000253581466481</x:v>
      </x:c>
      <x:c r="AD22" s="2496" t="n">
        <x:f t="shared" si="20"/>
        <x:v>1.00040927271933</x:v>
      </x:c>
      <x:c r="AE22" s="2494" t="n">
        <x:f t="shared" si="21"/>
        <x:v>0.3382036676297075</x:v>
      </x:c>
      <x:c r="AF22" s="2495" t="n">
        <x:f t="shared" si="22"/>
        <x:v>1</x:v>
      </x:c>
      <x:c r="AG22" s="2497" t="n">
        <x:f t="shared" si="23"/>
        <x:v>1.00040927271933</x:v>
      </x:c>
      <x:c r="AH22" s="2494" t="n">
        <x:f t="shared" si="24"/>
        <x:v>932.6815649562313</x:v>
      </x:c>
      <x:c r="AI22" s="2498" t="n">
        <x:f t="shared" si="25"/>
        <x:v>-0.38156495623127284</x:v>
      </x:c>
      <x:c r="AJ22" s="2499" t="n">
        <x:f t="shared" si="3"/>
        <x:v>1.3</x:v>
      </x:c>
      <x:c r="AK22" s="2494" t="n">
        <x:f t="shared" si="26"/>
        <x:v>-0.3814088559916047</x:v>
      </x:c>
      <x:c r="AL22" s="2494" t="n">
        <x:f t="shared" si="27"/>
        <x:v>-0.00053176904630326</x:v>
      </x:c>
      <x:c r="AM22" s="2500" t="n">
        <x:f t="shared" si="28"/>
        <x:v>0</x:v>
      </x:c>
      <x:c r="AN22" s="2494" t="n">
        <x:f t="shared" si="29"/>
        <x:v>-0.38161178532674594</x:v>
      </x:c>
      <x:c r="AO22" s="2494" t="n">
        <x:f t="shared" si="30"/>
        <x:v>931.9183882146733</x:v>
      </x:c>
      <x:c r="AP22" s="1264" t="n">
        <x:f t="shared" si="87"/>
        <x:v>2</x:v>
      </x:c>
      <x:c r="AQ22" s="2492" t="n">
        <x:f t="shared" si="31"/>
        <x:v>103.872</x:v>
      </x:c>
      <x:c r="AR22" s="2492" t="n">
        <x:f t="shared" si="32"/>
        <x:v>0.2701</x:v>
      </x:c>
      <x:c r="AS22" s="2493" t="n">
        <x:f t="shared" si="33"/>
        <x:v>0</x:v>
      </x:c>
      <x:c r="AT22" s="2494" t="n">
        <x:f t="shared" si="34"/>
        <x:v>0.000002814826695195359</x:v>
      </x:c>
      <x:c r="AU22" s="2495" t="n">
        <x:f t="shared" si="35"/>
        <x:v>1.2921173234880177</x:v>
      </x:c>
      <x:c r="AV22" s="2494" t="n">
        <x:f t="shared" si="36"/>
        <x:v>931.9210114034885</x:v>
      </x:c>
      <x:c r="AW22" s="2494" t="n">
        <x:f t="shared" si="37"/>
        <x:v>0.0004094339386508349</x:v>
      </x:c>
      <x:c r="AX22" s="2494" t="n">
        <x:f t="shared" si="38"/>
        <x:v>-1.000253581466481</x:v>
      </x:c>
      <x:c r="AY22" s="2496" t="n">
        <x:f t="shared" si="39"/>
        <x:v>1.000409489248845</x:v>
      </x:c>
      <x:c r="AZ22" s="2494" t="n">
        <x:f t="shared" si="40"/>
        <x:v>0.33845606794958477</x:v>
      </x:c>
      <x:c r="BA22" s="2495" t="n">
        <x:f t="shared" si="41"/>
        <x:v>1</x:v>
      </x:c>
      <x:c r="BB22" s="2498" t="n">
        <x:f t="shared" si="42"/>
        <x:v>1.00040948924885</x:v>
      </x:c>
      <x:c r="BC22" s="2494" t="n">
        <x:f t="shared" si="43"/>
        <x:v>932.2999987754529</x:v>
      </x:c>
      <x:c r="BD22" s="2498" t="n">
        <x:f t="shared" si="44"/>
        <x:v>0.00000122454719075904</x:v>
      </x:c>
      <x:c r="BE22" s="2499" t="n">
        <x:f t="shared" si="4"/>
        <x:v>1.3</x:v>
      </x:c>
      <x:c r="BF22" s="2494" t="n">
        <x:f t="shared" si="45"/>
        <x:v>0.0000012240459570995094</x:v>
      </x:c>
      <x:c r="BG22" s="2494" t="n">
        <x:f t="shared" si="46"/>
        <x:v>-0.0005320502325083927</x:v>
      </x:c>
      <x:c r="BH22" s="2500" t="n">
        <x:f t="shared" si="47"/>
        <x:v>0</x:v>
      </x:c>
      <x:c r="BI22" s="2494" t="n">
        <x:f t="shared" si="48"/>
        <x:v>0.0000012246975577198467</x:v>
      </x:c>
      <x:c r="BJ22" s="2498" t="n">
        <x:f t="shared" si="49"/>
        <x:v>931.9183894393709</x:v>
      </x:c>
      <x:c r="BK22" s="1264" t="n">
        <x:f t="shared" si="50"/>
        <x:v>2</x:v>
      </x:c>
      <x:c r="BL22" s="2492" t="n">
        <x:f t="shared" si="51"/>
        <x:v>103.872</x:v>
      </x:c>
      <x:c r="BM22" s="2492" t="n">
        <x:f t="shared" si="52"/>
        <x:v>0.2701</x:v>
      </x:c>
      <x:c r="BN22" s="2493" t="n">
        <x:f t="shared" si="53"/>
        <x:v>0</x:v>
      </x:c>
      <x:c r="BO22" s="2494" t="n">
        <x:f t="shared" si="54"/>
        <x:v>0.0000028148266904156155</x:v>
      </x:c>
      <x:c r="BP22" s="2495" t="n">
        <x:f t="shared" si="55"/>
        <x:v>1.2921173232162677</x:v>
      </x:c>
      <x:c r="BQ22" s="2494" t="n">
        <x:f t="shared" si="56"/>
        <x:v>931.9210126281849</x:v>
      </x:c>
      <x:c r="BR22" s="2494" t="n">
        <x:f t="shared" si="57"/>
        <x:v>0.00040943393795559466</x:v>
      </x:c>
      <x:c r="BS22" s="2494" t="n">
        <x:f t="shared" si="58"/>
        <x:v>-1.000253581466481</x:v>
      </x:c>
      <x:c r="BT22" s="2494" t="n">
        <x:f t="shared" si="59"/>
        <x:v>1.0004094892481499</x:v>
      </x:c>
      <x:c r="BU22" s="2494" t="n">
        <x:f t="shared" si="60"/>
        <x:v>0.3384560671387626</x:v>
      </x:c>
      <x:c r="BV22" s="2501" t="n">
        <x:f t="shared" si="61"/>
        <x:v>1</x:v>
      </x:c>
      <x:c r="BW22" s="2502" t="n">
        <x:f t="shared" si="62"/>
        <x:v>1.00040948924815</x:v>
      </x:c>
      <x:c r="BX22" s="2494" t="n">
        <x:f t="shared" si="63"/>
        <x:v>932.2999999999997</x:v>
      </x:c>
      <x:c r="BY22" s="2498" t="n">
        <x:f t="shared" si="64"/>
        <x:v>0</x:v>
      </x:c>
      <x:c r="BZ22" s="2503" t="n">
        <x:f t="shared" si="5"/>
        <x:v>1.3</x:v>
      </x:c>
      <x:c r="CA22" s="2494" t="n">
        <x:f t="shared" si="65"/>
        <x:v>0</x:v>
      </x:c>
      <x:c r="CB22" s="2494" t="n">
        <x:f t="shared" si="66"/>
        <x:v>-0.000532050231605536</x:v>
      </x:c>
      <x:c r="CC22" s="2500" t="n">
        <x:f t="shared" si="67"/>
        <x:v>0</x:v>
      </x:c>
      <x:c r="CD22" s="2494" t="n">
        <x:f t="shared" si="68"/>
        <x:v>0</x:v>
      </x:c>
      <x:c r="CE22" s="2498" t="n">
        <x:f t="shared" si="69"/>
        <x:v>931.9183894393709</x:v>
      </x:c>
      <x:c r="CF22" s="1264" t="n">
        <x:f t="shared" si="70"/>
        <x:v>2</x:v>
      </x:c>
      <x:c r="CG22" s="2492" t="n">
        <x:f t="shared" si="71"/>
        <x:v>103.872</x:v>
      </x:c>
      <x:c r="CH22" s="2492" t="n">
        <x:f t="shared" si="72"/>
        <x:v>0.2701</x:v>
      </x:c>
      <x:c r="CI22" s="2493" t="n">
        <x:f t="shared" si="73"/>
        <x:v>0</x:v>
      </x:c>
      <x:c r="CJ22" s="2494" t="n">
        <x:f t="shared" si="74"/>
        <x:v>0.0000028148266904156155</x:v>
      </x:c>
      <x:c r="CK22" s="2495" t="n">
        <x:f t="shared" si="75"/>
        <x:v>1.2921173232162677</x:v>
      </x:c>
      <x:c r="CL22" s="2494" t="n">
        <x:f t="shared" si="76"/>
        <x:v>931.9210126281849</x:v>
      </x:c>
      <x:c r="CM22" s="2494" t="n">
        <x:f t="shared" si="77"/>
        <x:v>0.00040943393795559466</x:v>
      </x:c>
      <x:c r="CN22" s="2498" t="n">
        <x:f t="shared" si="78"/>
        <x:v>134.03502900972092</x:v>
      </x:c>
      <x:c r="CO22" s="2494" t="n">
        <x:f t="shared" si="79"/>
        <x:v>0.9443220127348578</x:v>
      </x:c>
      <x:c r="CP22" s="2494" t="n">
        <x:f t="shared" si="80"/>
        <x:v>0.5857861159408222</x:v>
      </x:c>
      <x:c r="CQ22" s="2505" t="n">
        <x:f t="shared" si="81"/>
        <x:v>1</x:v>
      </x:c>
      <x:c r="CR22" s="2502" t="n">
        <x:f t="shared" si="82"/>
        <x:v>0.944322012734858</x:v>
      </x:c>
      <x:c r="CS22" s="2506" t="n">
        <x:f t="shared" si="83"/>
        <x:v>0.9439354813043165</x:v>
      </x:c>
      <x:c r="CT22" s="2507" t="n">
        <x:f t="shared" si="84"/>
        <x:v>0.9439354813043165</x:v>
      </x:c>
      <x:c r="CU22" s="2498"/>
      <x:c r="CV22" s="2498"/>
      <x:c r="CW22" s="2508" t="n">
        <x:f t="shared" si="85"/>
        <x:v>20.18792203471878</x:v>
      </x:c>
    </x:row>
    <x:row r="23" ht="14.100000381469727" customHeight="1">
      <x:c r="A23" s="233" t="str">
        <x:v>SETT. HFO</x:v>
      </x:c>
      <x:c r="B23" s="3493" t="n">
        <x:v>4.91</x:v>
      </x:c>
      <x:c r="C23" s="3493"/>
      <x:c r="D23" s="234" t="n">
        <x:v>45.66</x:v>
      </x:c>
      <x:c r="E23" s="235" t="n">
        <x:v>0.9323</x:v>
      </x:c>
      <x:c r="F23" s="2561" t="str">
        <x:f t="shared" si="86"/>
        <x:v>N/A</x:v>
      </x:c>
      <x:c r="G23" s="3499" t="str">
        <x:f t="shared" si="0"/>
        <x:v>N/A</x:v>
      </x:c>
      <x:c r="H23" s="3500"/>
      <x:c r="I23" s="3496" t="n">
        <x:v>85</x:v>
      </x:c>
      <x:c r="J23" s="3496"/>
      <x:c r="K23" s="2564" t="n">
        <x:f t="shared" si="6"/>
        <x:v>0.9477174519227769</x:v>
      </x:c>
      <x:c r="L23" s="3507" t="n">
        <x:f t="shared" si="7"/>
        <x:v>43.27</x:v>
      </x:c>
      <x:c r="M23" s="3507"/>
      <x:c r="N23" s="2565" t="n">
        <x:f t="shared" si="8"/>
        <x:v>40.340621000000006</x:v>
      </x:c>
      <x:c r="O23" s="2486"/>
      <x:c r="P23" s="2487" t="n">
        <x:v>0</x:v>
      </x:c>
      <x:c r="Q23" s="1264" t="n">
        <x:f t="shared" si="9"/>
        <x:v>2</x:v>
      </x:c>
      <x:c r="R23" s="2488" t="n">
        <x:f t="shared" si="10"/>
        <x:v>932.3000000000001</x:v>
      </x:c>
      <x:c r="S23" s="2489" t="n">
        <x:f t="shared" si="11"/>
        <x:v>85</x:v>
      </x:c>
      <x:c r="T23" s="2490" t="n">
        <x:f t="shared" si="12"/>
        <x:v>0.1349206349206349</x:v>
      </x:c>
      <x:c r="U23" s="2491" t="n">
        <x:f t="shared" si="13"/>
        <x:v>185.03969357902503</x:v>
      </x:c>
      <x:c r="V23" s="2492" t="n">
        <x:f t="shared" si="1"/>
        <x:v>103.872</x:v>
      </x:c>
      <x:c r="W23" s="2492" t="n">
        <x:f t="shared" si="14"/>
        <x:v>0.2701</x:v>
      </x:c>
      <x:c r="X23" s="2493" t="n">
        <x:f t="shared" si="2"/>
        <x:v>0</x:v>
      </x:c>
      <x:c r="Y23" s="2494" t="n">
        <x:f t="shared" si="15"/>
        <x:v>0.0000028133380900565735</x:v>
      </x:c>
      <x:c r="Z23" s="2495" t="n">
        <x:f t="shared" si="16"/>
        <x:v>1.2920326716049706</x:v>
      </x:c>
      <x:c r="AA23" s="2494" t="n">
        <x:f t="shared" si="17"/>
        <x:v>932.3026228751602</x:v>
      </x:c>
      <x:c r="AB23" s="2494" t="n">
        <x:f t="shared" si="18"/>
        <x:v>0.0004092174127182742</x:v>
      </x:c>
      <x:c r="AC23" s="2494" t="n">
        <x:f t="shared" si="19"/>
        <x:v>-1.000253581466481</x:v>
      </x:c>
      <x:c r="AD23" s="2496" t="n">
        <x:f t="shared" si="20"/>
        <x:v>1.00040927271933</x:v>
      </x:c>
      <x:c r="AE23" s="2494" t="n">
        <x:f t="shared" si="21"/>
        <x:v>0.3382036676297075</x:v>
      </x:c>
      <x:c r="AF23" s="2495" t="n">
        <x:f t="shared" si="22"/>
        <x:v>1</x:v>
      </x:c>
      <x:c r="AG23" s="2497" t="n">
        <x:f t="shared" si="23"/>
        <x:v>1.00040927271933</x:v>
      </x:c>
      <x:c r="AH23" s="2494" t="n">
        <x:f t="shared" si="24"/>
        <x:v>932.6815649562313</x:v>
      </x:c>
      <x:c r="AI23" s="2498" t="n">
        <x:f t="shared" si="25"/>
        <x:v>-0.38156495623127284</x:v>
      </x:c>
      <x:c r="AJ23" s="2499" t="n">
        <x:f t="shared" si="3"/>
        <x:v>1.3</x:v>
      </x:c>
      <x:c r="AK23" s="2494" t="n">
        <x:f t="shared" si="26"/>
        <x:v>-0.3814088559916047</x:v>
      </x:c>
      <x:c r="AL23" s="2494" t="n">
        <x:f t="shared" si="27"/>
        <x:v>-0.00053176904630326</x:v>
      </x:c>
      <x:c r="AM23" s="2500" t="n">
        <x:f t="shared" si="28"/>
        <x:v>0</x:v>
      </x:c>
      <x:c r="AN23" s="2494" t="n">
        <x:f t="shared" si="29"/>
        <x:v>-0.38161178532674594</x:v>
      </x:c>
      <x:c r="AO23" s="2494" t="n">
        <x:f t="shared" si="30"/>
        <x:v>931.9183882146733</x:v>
      </x:c>
      <x:c r="AP23" s="1264" t="n">
        <x:f t="shared" si="87"/>
        <x:v>2</x:v>
      </x:c>
      <x:c r="AQ23" s="2492" t="n">
        <x:f t="shared" si="31"/>
        <x:v>103.872</x:v>
      </x:c>
      <x:c r="AR23" s="2492" t="n">
        <x:f t="shared" si="32"/>
        <x:v>0.2701</x:v>
      </x:c>
      <x:c r="AS23" s="2493" t="n">
        <x:f t="shared" si="33"/>
        <x:v>0</x:v>
      </x:c>
      <x:c r="AT23" s="2494" t="n">
        <x:f t="shared" si="34"/>
        <x:v>0.000002814826695195359</x:v>
      </x:c>
      <x:c r="AU23" s="2495" t="n">
        <x:f t="shared" si="35"/>
        <x:v>1.2921173234880177</x:v>
      </x:c>
      <x:c r="AV23" s="2494" t="n">
        <x:f t="shared" si="36"/>
        <x:v>931.9210114034885</x:v>
      </x:c>
      <x:c r="AW23" s="2494" t="n">
        <x:f t="shared" si="37"/>
        <x:v>0.0004094339386508349</x:v>
      </x:c>
      <x:c r="AX23" s="2494" t="n">
        <x:f t="shared" si="38"/>
        <x:v>-1.000253581466481</x:v>
      </x:c>
      <x:c r="AY23" s="2496" t="n">
        <x:f t="shared" si="39"/>
        <x:v>1.000409489248845</x:v>
      </x:c>
      <x:c r="AZ23" s="2494" t="n">
        <x:f t="shared" si="40"/>
        <x:v>0.33845606794958477</x:v>
      </x:c>
      <x:c r="BA23" s="2495" t="n">
        <x:f t="shared" si="41"/>
        <x:v>1</x:v>
      </x:c>
      <x:c r="BB23" s="2498" t="n">
        <x:f t="shared" si="42"/>
        <x:v>1.00040948924885</x:v>
      </x:c>
      <x:c r="BC23" s="2494" t="n">
        <x:f t="shared" si="43"/>
        <x:v>932.2999987754529</x:v>
      </x:c>
      <x:c r="BD23" s="2498" t="n">
        <x:f t="shared" si="44"/>
        <x:v>0.00000122454719075904</x:v>
      </x:c>
      <x:c r="BE23" s="2499" t="n">
        <x:f t="shared" si="4"/>
        <x:v>1.3</x:v>
      </x:c>
      <x:c r="BF23" s="2494" t="n">
        <x:f t="shared" si="45"/>
        <x:v>0.0000012240459570995094</x:v>
      </x:c>
      <x:c r="BG23" s="2494" t="n">
        <x:f t="shared" si="46"/>
        <x:v>-0.0005320502325083927</x:v>
      </x:c>
      <x:c r="BH23" s="2500" t="n">
        <x:f t="shared" si="47"/>
        <x:v>0</x:v>
      </x:c>
      <x:c r="BI23" s="2494" t="n">
        <x:f t="shared" si="48"/>
        <x:v>0.0000012246975577198467</x:v>
      </x:c>
      <x:c r="BJ23" s="2498" t="n">
        <x:f t="shared" si="49"/>
        <x:v>931.9183894393709</x:v>
      </x:c>
      <x:c r="BK23" s="1264" t="n">
        <x:f t="shared" si="50"/>
        <x:v>2</x:v>
      </x:c>
      <x:c r="BL23" s="2492" t="n">
        <x:f t="shared" si="51"/>
        <x:v>103.872</x:v>
      </x:c>
      <x:c r="BM23" s="2492" t="n">
        <x:f t="shared" si="52"/>
        <x:v>0.2701</x:v>
      </x:c>
      <x:c r="BN23" s="2493" t="n">
        <x:f t="shared" si="53"/>
        <x:v>0</x:v>
      </x:c>
      <x:c r="BO23" s="2494" t="n">
        <x:f t="shared" si="54"/>
        <x:v>0.0000028148266904156155</x:v>
      </x:c>
      <x:c r="BP23" s="2495" t="n">
        <x:f t="shared" si="55"/>
        <x:v>1.2921173232162677</x:v>
      </x:c>
      <x:c r="BQ23" s="2494" t="n">
        <x:f t="shared" si="56"/>
        <x:v>931.9210126281849</x:v>
      </x:c>
      <x:c r="BR23" s="2494" t="n">
        <x:f t="shared" si="57"/>
        <x:v>0.00040943393795559466</x:v>
      </x:c>
      <x:c r="BS23" s="2494" t="n">
        <x:f t="shared" si="58"/>
        <x:v>-1.000253581466481</x:v>
      </x:c>
      <x:c r="BT23" s="2494" t="n">
        <x:f t="shared" si="59"/>
        <x:v>1.0004094892481499</x:v>
      </x:c>
      <x:c r="BU23" s="2494" t="n">
        <x:f t="shared" si="60"/>
        <x:v>0.3384560671387626</x:v>
      </x:c>
      <x:c r="BV23" s="2501" t="n">
        <x:f t="shared" si="61"/>
        <x:v>1</x:v>
      </x:c>
      <x:c r="BW23" s="2502" t="n">
        <x:f t="shared" si="62"/>
        <x:v>1.00040948924815</x:v>
      </x:c>
      <x:c r="BX23" s="2494" t="n">
        <x:f t="shared" si="63"/>
        <x:v>932.2999999999997</x:v>
      </x:c>
      <x:c r="BY23" s="2498" t="n">
        <x:f t="shared" si="64"/>
        <x:v>0</x:v>
      </x:c>
      <x:c r="BZ23" s="2503" t="n">
        <x:f t="shared" si="5"/>
        <x:v>1.3</x:v>
      </x:c>
      <x:c r="CA23" s="2494" t="n">
        <x:f t="shared" si="65"/>
        <x:v>0</x:v>
      </x:c>
      <x:c r="CB23" s="2494" t="n">
        <x:f t="shared" si="66"/>
        <x:v>-0.000532050231605536</x:v>
      </x:c>
      <x:c r="CC23" s="2500" t="n">
        <x:f t="shared" si="67"/>
        <x:v>0</x:v>
      </x:c>
      <x:c r="CD23" s="2494" t="n">
        <x:f t="shared" si="68"/>
        <x:v>0</x:v>
      </x:c>
      <x:c r="CE23" s="2498" t="n">
        <x:f t="shared" si="69"/>
        <x:v>931.9183894393709</x:v>
      </x:c>
      <x:c r="CF23" s="1264" t="n">
        <x:f t="shared" si="70"/>
        <x:v>2</x:v>
      </x:c>
      <x:c r="CG23" s="2492" t="n">
        <x:f t="shared" si="71"/>
        <x:v>103.872</x:v>
      </x:c>
      <x:c r="CH23" s="2492" t="n">
        <x:f t="shared" si="72"/>
        <x:v>0.2701</x:v>
      </x:c>
      <x:c r="CI23" s="2493" t="n">
        <x:f t="shared" si="73"/>
        <x:v>0</x:v>
      </x:c>
      <x:c r="CJ23" s="2494" t="n">
        <x:f t="shared" si="74"/>
        <x:v>0.0000028148266904156155</x:v>
      </x:c>
      <x:c r="CK23" s="2495" t="n">
        <x:f t="shared" si="75"/>
        <x:v>1.2921173232162677</x:v>
      </x:c>
      <x:c r="CL23" s="2494" t="n">
        <x:f t="shared" si="76"/>
        <x:v>931.9210126281849</x:v>
      </x:c>
      <x:c r="CM23" s="2494" t="n">
        <x:f t="shared" si="77"/>
        <x:v>0.00040943393795559466</x:v>
      </x:c>
      <x:c r="CN23" s="2498" t="n">
        <x:f t="shared" si="78"/>
        <x:v>125.03281868128943</x:v>
      </x:c>
      <x:c r="CO23" s="2494" t="n">
        <x:f t="shared" si="79"/>
        <x:v>0.9481055320296232</x:v>
      </x:c>
      <x:c r="CP23" s="2494" t="n">
        <x:f t="shared" si="80"/>
        <x:v>0.571140828975436</x:v>
      </x:c>
      <x:c r="CQ23" s="2505" t="n">
        <x:f t="shared" si="81"/>
        <x:v>1</x:v>
      </x:c>
      <x:c r="CR23" s="2502" t="n">
        <x:f t="shared" si="82"/>
        <x:v>0.948105532029623</x:v>
      </x:c>
      <x:c r="CS23" s="2506" t="n">
        <x:f t="shared" si="83"/>
        <x:v>0.9477174519227769</x:v>
      </x:c>
      <x:c r="CT23" s="2507" t="n">
        <x:f t="shared" si="84"/>
        <x:v>0.9477174519227769</x:v>
      </x:c>
      <x:c r="CU23" s="2498"/>
      <x:c r="CV23" s="2498"/>
      <x:c r="CW23" s="2508" t="n">
        <x:f t="shared" si="85"/>
        <x:v>20.18792203471878</x:v>
      </x:c>
    </x:row>
    <x:row r="24" ht="14.100000381469727" customHeight="1">
      <x:c r="A24" s="233" t="str">
        <x:v>LS SERV.</x:v>
      </x:c>
      <x:c r="B24" s="3493" t="n">
        <x:v>8.04</x:v>
      </x:c>
      <x:c r="C24" s="3493"/>
      <x:c r="D24" s="234" t="n">
        <x:v>9.79</x:v>
      </x:c>
      <x:c r="E24" s="235" t="n">
        <x:v>0.9005</x:v>
      </x:c>
      <x:c r="F24" s="2561" t="str">
        <x:f t="shared" si="86"/>
        <x:v>N/A</x:v>
      </x:c>
      <x:c r="G24" s="3499" t="str">
        <x:f t="shared" si="0"/>
        <x:v>N/A</x:v>
      </x:c>
      <x:c r="H24" s="3500"/>
      <x:c r="I24" s="3496" t="n">
        <x:v>72</x:v>
      </x:c>
      <x:c r="J24" s="3496"/>
      <x:c r="K24" s="2564" t="n">
        <x:f t="shared" si="6"/>
        <x:v>0.9555499312723825</x:v>
      </x:c>
      <x:c r="L24" s="3507" t="n">
        <x:f t="shared" si="7"/>
        <x:v>9.35</x:v>
      </x:c>
      <x:c r="M24" s="3507"/>
      <x:c r="N24" s="2565" t="n">
        <x:f t="shared" si="8"/>
        <x:v>8.419675</x:v>
      </x:c>
      <x:c r="O24" s="2509"/>
      <x:c r="P24" s="2487" t="n">
        <x:v>0</x:v>
      </x:c>
      <x:c r="Q24" s="1264" t="n">
        <x:f t="shared" si="9"/>
        <x:v>2</x:v>
      </x:c>
      <x:c r="R24" s="2488" t="n">
        <x:f t="shared" si="10"/>
        <x:v>900.5</x:v>
      </x:c>
      <x:c r="S24" s="2489" t="n">
        <x:f t="shared" si="11"/>
        <x:v>72</x:v>
      </x:c>
      <x:c r="T24" s="2490" t="n">
        <x:f t="shared" si="12"/>
        <x:v>0.11428571428571428</x:v>
      </x:c>
      <x:c r="U24" s="2491" t="n">
        <x:f t="shared" si="13"/>
        <x:v>161.633742904367</x:v>
      </x:c>
      <x:c r="V24" s="2492" t="n">
        <x:f t="shared" si="1"/>
        <x:v>103.872</x:v>
      </x:c>
      <x:c r="W24" s="2492" t="n">
        <x:f t="shared" si="14"/>
        <x:v>0.2701</x:v>
      </x:c>
      <x:c r="X24" s="2493" t="n">
        <x:f t="shared" si="2"/>
        <x:v>0</x:v>
      </x:c>
      <x:c r="Y24" s="2494" t="n">
        <x:f t="shared" si="15"/>
        <x:v>0.000002942725351077622</x:v>
      </x:c>
      <x:c r="Z24" s="2495" t="n">
        <x:f t="shared" si="16"/>
        <x:v>1.2992592417596174</x:v>
      </x:c>
      <x:c r="AA24" s="2494" t="n">
        <x:f t="shared" si="17"/>
        <x:v>900.5026499241843</x:v>
      </x:c>
      <x:c r="AB24" s="2494" t="n">
        <x:f t="shared" si="18"/>
        <x:v>0.00042803750883878245</x:v>
      </x:c>
      <x:c r="AC24" s="2494" t="n">
        <x:f t="shared" si="19"/>
        <x:v>-1.000253581466481</x:v>
      </x:c>
      <x:c r="AD24" s="2496" t="n">
        <x:f t="shared" si="20"/>
        <x:v>1.00042809302552</x:v>
      </x:c>
      <x:c r="AE24" s="2494" t="n">
        <x:f t="shared" si="21"/>
        <x:v>0.36108236379216424</x:v>
      </x:c>
      <x:c r="AF24" s="2495" t="n">
        <x:f t="shared" si="22"/>
        <x:v>1</x:v>
      </x:c>
      <x:c r="AG24" s="2497" t="n">
        <x:f t="shared" si="23"/>
        <x:v>1.00042809302552</x:v>
      </x:c>
      <x:c r="AH24" s="2494" t="n">
        <x:f t="shared" si="24"/>
        <x:v>900.8854977694808</x:v>
      </x:c>
      <x:c r="AI24" s="2498" t="n">
        <x:f t="shared" si="25"/>
        <x:v>-0.38549776948082126</x:v>
      </x:c>
      <x:c r="AJ24" s="2499" t="n">
        <x:f t="shared" si="3"/>
        <x:v>1.3</x:v>
      </x:c>
      <x:c r="AK24" s="2494" t="n">
        <x:f t="shared" si="26"/>
        <x:v>-0.385332811191846</x:v>
      </x:c>
      <x:c r="AL24" s="2494" t="n">
        <x:f t="shared" si="27"/>
        <x:v>-0.0005562085837777366</x:v>
      </x:c>
      <x:c r="AM24" s="2500" t="n">
        <x:f t="shared" si="28"/>
        <x:v>0</x:v>
      </x:c>
      <x:c r="AN24" s="2494" t="n">
        <x:f t="shared" si="29"/>
        <x:v>-0.38554725588502115</x:v>
      </x:c>
      <x:c r="AO24" s="2494" t="n">
        <x:f t="shared" si="30"/>
        <x:v>900.1144527441149</x:v>
      </x:c>
      <x:c r="AP24" s="1264" t="n">
        <x:f t="shared" si="87"/>
        <x:v>2</x:v>
      </x:c>
      <x:c r="AQ24" s="2492" t="n">
        <x:f t="shared" si="31"/>
        <x:v>103.872</x:v>
      </x:c>
      <x:c r="AR24" s="2492" t="n">
        <x:f t="shared" si="32"/>
        <x:v>0.2701</x:v>
      </x:c>
      <x:c r="AS24" s="2493" t="n">
        <x:f t="shared" si="33"/>
        <x:v>0</x:v>
      </x:c>
      <x:c r="AT24" s="2494" t="n">
        <x:f t="shared" si="34"/>
        <x:v>0.000002944363179001002</x:v>
      </x:c>
      <x:c r="AU24" s="2495" t="n">
        <x:f t="shared" si="35"/>
        <x:v>1.2993490526839406</x:v>
      </x:c>
      <x:c r="AV24" s="2494" t="n">
        <x:f t="shared" si="36"/>
        <x:v>900.1171030079715</x:v>
      </x:c>
      <x:c r="AW24" s="2494" t="n">
        <x:f t="shared" si="37"/>
        <x:v>0.0004282757399631546</x:v>
      </x:c>
      <x:c r="AX24" s="2494" t="n">
        <x:f t="shared" si="38"/>
        <x:v>-1.000253581466481</x:v>
      </x:c>
      <x:c r="AY24" s="2496" t="n">
        <x:f t="shared" si="39"/>
        <x:v>1.0004283312579867</x:v>
      </x:c>
      <x:c r="AZ24" s="2494" t="n">
        <x:f t="shared" si="40"/>
        <x:v>0.3613845128996685</x:v>
      </x:c>
      <x:c r="BA24" s="2495" t="n">
        <x:f t="shared" si="41"/>
        <x:v>1</x:v>
      </x:c>
      <x:c r="BB24" s="2498" t="n">
        <x:f t="shared" si="42"/>
        <x:v>1.00042833125799</x:v>
      </x:c>
      <x:c r="BC24" s="2494" t="n">
        <x:f t="shared" si="43"/>
        <x:v>900.4999998999938</x:v>
      </x:c>
      <x:c r="BD24" s="2498" t="n">
        <x:f t="shared" si="44"/>
        <x:v>1.0000621841754764e-7</x:v>
      </x:c>
      <x:c r="BE24" s="2499" t="n">
        <x:f t="shared" si="4"/>
        <x:v>1.3</x:v>
      </x:c>
      <x:c r="BF24" s="2494" t="n">
        <x:f t="shared" si="45"/>
        <x:v>9.996340096825795e-8</x:v>
      </x:c>
      <x:c r="BG24" s="2494" t="n">
        <x:f t="shared" si="46"/>
        <x:v>-0.0005565179382375168</x:v>
      </x:c>
      <x:c r="BH24" s="2500" t="n">
        <x:f t="shared" si="47"/>
        <x:v>0</x:v>
      </x:c>
      <x:c r="BI24" s="2494" t="n">
        <x:f t="shared" si="48"/>
        <x:v>1.0001906337118974e-7</x:v>
      </x:c>
      <x:c r="BJ24" s="2498" t="n">
        <x:f t="shared" si="49"/>
        <x:v>900.114452844134</x:v>
      </x:c>
      <x:c r="BK24" s="1264" t="n">
        <x:f t="shared" si="50"/>
        <x:v>2</x:v>
      </x:c>
      <x:c r="BL24" s="2492" t="n">
        <x:f t="shared" si="51"/>
        <x:v>103.872</x:v>
      </x:c>
      <x:c r="BM24" s="2492" t="n">
        <x:f t="shared" si="52"/>
        <x:v>0.2701</x:v>
      </x:c>
      <x:c r="BN24" s="2493" t="n">
        <x:f t="shared" si="53"/>
        <x:v>0</x:v>
      </x:c>
      <x:c r="BO24" s="2494" t="n">
        <x:f t="shared" si="54"/>
        <x:v>0.0000029443631785758915</x:v>
      </x:c>
      <x:c r="BP24" s="2495" t="n">
        <x:f t="shared" si="55"/>
        <x:v>1.2993490526606348</x:v>
      </x:c>
      <x:c r="BQ24" s="2494" t="n">
        <x:f t="shared" si="56"/>
        <x:v>900.1171031079905</x:v>
      </x:c>
      <x:c r="BR24" s="2494" t="n">
        <x:f t="shared" si="57"/>
        <x:v>0.00042827573990131983</x:v>
      </x:c>
      <x:c r="BS24" s="2494" t="n">
        <x:f t="shared" si="58"/>
        <x:v>-1.000253581466481</x:v>
      </x:c>
      <x:c r="BT24" s="2494" t="n">
        <x:f t="shared" si="59"/>
        <x:v>1.000428331257925</x:v>
      </x:c>
      <x:c r="BU24" s="2494" t="n">
        <x:f t="shared" si="60"/>
        <x:v>0.36138451282120154</x:v>
      </x:c>
      <x:c r="BV24" s="2501" t="n">
        <x:f t="shared" si="61"/>
        <x:v>1</x:v>
      </x:c>
      <x:c r="BW24" s="2502" t="n">
        <x:f t="shared" si="62"/>
        <x:v>1.00042833125792</x:v>
      </x:c>
      <x:c r="BX24" s="2494" t="n">
        <x:f t="shared" si="63"/>
        <x:v>900.4999999999927</x:v>
      </x:c>
      <x:c r="BY24" s="2498" t="n">
        <x:f t="shared" si="64"/>
        <x:v>7.275957614183426e-12</x:v>
      </x:c>
      <x:c r="BZ24" s="2503" t="n">
        <x:f t="shared" si="5"/>
        <x:v>1.3</x:v>
      </x:c>
      <x:c r="CA24" s="2494" t="n">
        <x:f t="shared" si="65"/>
        <x:v>7.272842428437399e-12</x:v>
      </x:c>
      <x:c r="CB24" s="2494" t="n">
        <x:f t="shared" si="66"/>
        <x:v>-0.0005565179381572214</x:v>
      </x:c>
      <x:c r="CC24" s="2500" t="n">
        <x:f t="shared" si="67"/>
        <x:v>0</x:v>
      </x:c>
      <x:c r="CD24" s="2494" t="n">
        <x:f t="shared" si="68"/>
        <x:v>7.276892149452606e-12</x:v>
      </x:c>
      <x:c r="CE24" s="2498" t="n">
        <x:f t="shared" si="69"/>
        <x:v>900.1144528441413</x:v>
      </x:c>
      <x:c r="CF24" s="1264" t="n">
        <x:f t="shared" si="70"/>
        <x:v>2</x:v>
      </x:c>
      <x:c r="CG24" s="2492" t="n">
        <x:f t="shared" si="71"/>
        <x:v>103.872</x:v>
      </x:c>
      <x:c r="CH24" s="2492" t="n">
        <x:f t="shared" si="72"/>
        <x:v>0.2701</x:v>
      </x:c>
      <x:c r="CI24" s="2493" t="n">
        <x:f t="shared" si="73"/>
        <x:v>0</x:v>
      </x:c>
      <x:c r="CJ24" s="2494" t="n">
        <x:f t="shared" si="74"/>
        <x:v>0.0000029443631785758606</x:v>
      </x:c>
      <x:c r="CK24" s="2495" t="n">
        <x:f t="shared" si="75"/>
        <x:v>1.2993490526606333</x:v>
      </x:c>
      <x:c r="CL24" s="2494" t="n">
        <x:f t="shared" si="76"/>
        <x:v>900.1171031079978</x:v>
      </x:c>
      <x:c r="CM24" s="2494" t="n">
        <x:f t="shared" si="77"/>
        <x:v>0.00042827573990131533</x:v>
      </x:c>
      <x:c r="CN24" s="2498" t="n">
        <x:f t="shared" si="78"/>
        <x:v>101.62686800663141</x:v>
      </x:c>
      <x:c r="CO24" s="2494" t="n">
        <x:f t="shared" si="79"/>
        <x:v>0.9559592231764545</x:v>
      </x:c>
      <x:c r="CP24" s="2494" t="n">
        <x:f t="shared" si="80"/>
        <x:v>0.5891486150830513</x:v>
      </x:c>
      <x:c r="CQ24" s="2505" t="n">
        <x:f t="shared" si="81"/>
        <x:v>1</x:v>
      </x:c>
      <x:c r="CR24" s="2502" t="n">
        <x:f t="shared" si="82"/>
        <x:v>0.955959223176455</x:v>
      </x:c>
      <x:c r="CS24" s="2506" t="n">
        <x:f t="shared" si="83"/>
        <x:v>0.9555499312723825</x:v>
      </x:c>
      <x:c r="CT24" s="2507" t="n">
        <x:f t="shared" si="84"/>
        <x:v>0.9555499312723825</x:v>
      </x:c>
      <x:c r="CU24" s="2498"/>
      <x:c r="CV24" s="2498"/>
      <x:c r="CW24" s="2508" t="n">
        <x:f t="shared" si="85"/>
        <x:v>25.547543846601485</x:v>
      </x:c>
    </x:row>
    <x:row r="25" ht="14.100000381469727" customHeight="1">
      <x:c r="A25" s="233" t="str">
        <x:v>LS SETT.</x:v>
      </x:c>
      <x:c r="B25" s="3493" t="n">
        <x:v>5.9</x:v>
      </x:c>
      <x:c r="C25" s="3493"/>
      <x:c r="D25" s="234" t="n">
        <x:v>18.85</x:v>
      </x:c>
      <x:c r="E25" s="235" t="n">
        <x:v>0.9005</x:v>
      </x:c>
      <x:c r="F25" s="2561" t="str">
        <x:f t="shared" si="86"/>
        <x:v>N/A</x:v>
      </x:c>
      <x:c r="G25" s="3499" t="str">
        <x:f t="shared" si="0"/>
        <x:v>N/A</x:v>
      </x:c>
      <x:c r="H25" s="3500"/>
      <x:c r="I25" s="3496" t="n">
        <x:v>63</x:v>
      </x:c>
      <x:c r="J25" s="3496"/>
      <x:c r="K25" s="2564" t="n">
        <x:f t="shared" si="6"/>
        <x:v>0.9626324777561082</x:v>
      </x:c>
      <x:c r="L25" s="3507" t="n">
        <x:f t="shared" si="7"/>
        <x:v>18.15</x:v>
      </x:c>
      <x:c r="M25" s="3507"/>
      <x:c r="N25" s="2565" t="n">
        <x:f t="shared" si="8"/>
        <x:v>16.344074999999997</x:v>
      </x:c>
      <x:c r="O25" s="2486"/>
      <x:c r="P25" s="2487" t="n">
        <x:v>0</x:v>
      </x:c>
      <x:c r="Q25" s="1264" t="n">
        <x:f t="shared" si="9"/>
        <x:v>2</x:v>
      </x:c>
      <x:c r="R25" s="2488" t="n">
        <x:f t="shared" si="10"/>
        <x:v>900.5</x:v>
      </x:c>
      <x:c r="S25" s="2489" t="n">
        <x:f t="shared" si="11"/>
        <x:v>63</x:v>
      </x:c>
      <x:c r="T25" s="2490" t="n">
        <x:f t="shared" si="12"/>
        <x:v>0.1</x:v>
      </x:c>
      <x:c r="U25" s="2491" t="n">
        <x:f t="shared" si="13"/>
        <x:v>145.42949187160855</x:v>
      </x:c>
      <x:c r="V25" s="2492" t="n">
        <x:f t="shared" si="1"/>
        <x:v>103.872</x:v>
      </x:c>
      <x:c r="W25" s="2492" t="n">
        <x:f t="shared" si="14"/>
        <x:v>0.2701</x:v>
      </x:c>
      <x:c r="X25" s="2493" t="n">
        <x:f t="shared" si="2"/>
        <x:v>0</x:v>
      </x:c>
      <x:c r="Y25" s="2494" t="n">
        <x:f t="shared" si="15"/>
        <x:v>0.000002942725351077622</x:v>
      </x:c>
      <x:c r="Z25" s="2495" t="n">
        <x:f t="shared" si="16"/>
        <x:v>1.2992592417596174</x:v>
      </x:c>
      <x:c r="AA25" s="2494" t="n">
        <x:f t="shared" si="17"/>
        <x:v>900.5026499241843</x:v>
      </x:c>
      <x:c r="AB25" s="2494" t="n">
        <x:f t="shared" si="18"/>
        <x:v>0.00042803750883878245</x:v>
      </x:c>
      <x:c r="AC25" s="2494" t="n">
        <x:f t="shared" si="19"/>
        <x:v>-1.000253581466481</x:v>
      </x:c>
      <x:c r="AD25" s="2496" t="n">
        <x:f t="shared" si="20"/>
        <x:v>1.00042809302552</x:v>
      </x:c>
      <x:c r="AE25" s="2494" t="n">
        <x:f t="shared" si="21"/>
        <x:v>0.36108236379216424</x:v>
      </x:c>
      <x:c r="AF25" s="2495" t="n">
        <x:f t="shared" si="22"/>
        <x:v>1</x:v>
      </x:c>
      <x:c r="AG25" s="2497" t="n">
        <x:f t="shared" si="23"/>
        <x:v>1.00042809302552</x:v>
      </x:c>
      <x:c r="AH25" s="2494" t="n">
        <x:f t="shared" si="24"/>
        <x:v>900.8854977694808</x:v>
      </x:c>
      <x:c r="AI25" s="2498" t="n">
        <x:f t="shared" si="25"/>
        <x:v>-0.38549776948082126</x:v>
      </x:c>
      <x:c r="AJ25" s="2499" t="n">
        <x:f t="shared" si="3"/>
        <x:v>1.3</x:v>
      </x:c>
      <x:c r="AK25" s="2494" t="n">
        <x:f t="shared" si="26"/>
        <x:v>-0.385332811191846</x:v>
      </x:c>
      <x:c r="AL25" s="2494" t="n">
        <x:f t="shared" si="27"/>
        <x:v>-0.0005562085837777366</x:v>
      </x:c>
      <x:c r="AM25" s="2500" t="n">
        <x:f t="shared" si="28"/>
        <x:v>0</x:v>
      </x:c>
      <x:c r="AN25" s="2494" t="n">
        <x:f t="shared" si="29"/>
        <x:v>-0.38554725588502115</x:v>
      </x:c>
      <x:c r="AO25" s="2494" t="n">
        <x:f t="shared" si="30"/>
        <x:v>900.1144527441149</x:v>
      </x:c>
      <x:c r="AP25" s="1264" t="n">
        <x:f t="shared" si="87"/>
        <x:v>2</x:v>
      </x:c>
      <x:c r="AQ25" s="2492" t="n">
        <x:f t="shared" si="31"/>
        <x:v>103.872</x:v>
      </x:c>
      <x:c r="AR25" s="2492" t="n">
        <x:f t="shared" si="32"/>
        <x:v>0.2701</x:v>
      </x:c>
      <x:c r="AS25" s="2493" t="n">
        <x:f t="shared" si="33"/>
        <x:v>0</x:v>
      </x:c>
      <x:c r="AT25" s="2494" t="n">
        <x:f t="shared" si="34"/>
        <x:v>0.000002944363179001002</x:v>
      </x:c>
      <x:c r="AU25" s="2495" t="n">
        <x:f t="shared" si="35"/>
        <x:v>1.2993490526839406</x:v>
      </x:c>
      <x:c r="AV25" s="2494" t="n">
        <x:f t="shared" si="36"/>
        <x:v>900.1171030079715</x:v>
      </x:c>
      <x:c r="AW25" s="2494" t="n">
        <x:f t="shared" si="37"/>
        <x:v>0.0004282757399631546</x:v>
      </x:c>
      <x:c r="AX25" s="2494" t="n">
        <x:f t="shared" si="38"/>
        <x:v>-1.000253581466481</x:v>
      </x:c>
      <x:c r="AY25" s="2496" t="n">
        <x:f t="shared" si="39"/>
        <x:v>1.0004283312579867</x:v>
      </x:c>
      <x:c r="AZ25" s="2494" t="n">
        <x:f t="shared" si="40"/>
        <x:v>0.3613845128996685</x:v>
      </x:c>
      <x:c r="BA25" s="2495" t="n">
        <x:f t="shared" si="41"/>
        <x:v>1</x:v>
      </x:c>
      <x:c r="BB25" s="2498" t="n">
        <x:f t="shared" si="42"/>
        <x:v>1.00042833125799</x:v>
      </x:c>
      <x:c r="BC25" s="2494" t="n">
        <x:f t="shared" si="43"/>
        <x:v>900.4999998999938</x:v>
      </x:c>
      <x:c r="BD25" s="2498" t="n">
        <x:f t="shared" si="44"/>
        <x:v>1.0000621841754764e-7</x:v>
      </x:c>
      <x:c r="BE25" s="2499" t="n">
        <x:f t="shared" si="4"/>
        <x:v>1.3</x:v>
      </x:c>
      <x:c r="BF25" s="2494" t="n">
        <x:f t="shared" si="45"/>
        <x:v>9.996340096825795e-8</x:v>
      </x:c>
      <x:c r="BG25" s="2494" t="n">
        <x:f t="shared" si="46"/>
        <x:v>-0.0005565179382375168</x:v>
      </x:c>
      <x:c r="BH25" s="2500" t="n">
        <x:f t="shared" si="47"/>
        <x:v>0</x:v>
      </x:c>
      <x:c r="BI25" s="2494" t="n">
        <x:f t="shared" si="48"/>
        <x:v>1.0001906337118974e-7</x:v>
      </x:c>
      <x:c r="BJ25" s="2498" t="n">
        <x:f t="shared" si="49"/>
        <x:v>900.114452844134</x:v>
      </x:c>
      <x:c r="BK25" s="1264" t="n">
        <x:f t="shared" si="50"/>
        <x:v>2</x:v>
      </x:c>
      <x:c r="BL25" s="2492" t="n">
        <x:f t="shared" si="51"/>
        <x:v>103.872</x:v>
      </x:c>
      <x:c r="BM25" s="2492" t="n">
        <x:f t="shared" si="52"/>
        <x:v>0.2701</x:v>
      </x:c>
      <x:c r="BN25" s="2493" t="n">
        <x:f t="shared" si="53"/>
        <x:v>0</x:v>
      </x:c>
      <x:c r="BO25" s="2494" t="n">
        <x:f t="shared" si="54"/>
        <x:v>0.0000029443631785758915</x:v>
      </x:c>
      <x:c r="BP25" s="2495" t="n">
        <x:f t="shared" si="55"/>
        <x:v>1.2993490526606348</x:v>
      </x:c>
      <x:c r="BQ25" s="2494" t="n">
        <x:f t="shared" si="56"/>
        <x:v>900.1171031079905</x:v>
      </x:c>
      <x:c r="BR25" s="2494" t="n">
        <x:f t="shared" si="57"/>
        <x:v>0.00042827573990131983</x:v>
      </x:c>
      <x:c r="BS25" s="2494" t="n">
        <x:f t="shared" si="58"/>
        <x:v>-1.000253581466481</x:v>
      </x:c>
      <x:c r="BT25" s="2494" t="n">
        <x:f t="shared" si="59"/>
        <x:v>1.000428331257925</x:v>
      </x:c>
      <x:c r="BU25" s="2494" t="n">
        <x:f t="shared" si="60"/>
        <x:v>0.36138451282120154</x:v>
      </x:c>
      <x:c r="BV25" s="2501" t="n">
        <x:f t="shared" si="61"/>
        <x:v>1</x:v>
      </x:c>
      <x:c r="BW25" s="2502" t="n">
        <x:f t="shared" si="62"/>
        <x:v>1.00042833125792</x:v>
      </x:c>
      <x:c r="BX25" s="2494" t="n">
        <x:f t="shared" si="63"/>
        <x:v>900.4999999999927</x:v>
      </x:c>
      <x:c r="BY25" s="2498" t="n">
        <x:f t="shared" si="64"/>
        <x:v>7.275957614183426e-12</x:v>
      </x:c>
      <x:c r="BZ25" s="2503" t="n">
        <x:f t="shared" si="5"/>
        <x:v>1.3</x:v>
      </x:c>
      <x:c r="CA25" s="2494" t="n">
        <x:f t="shared" si="65"/>
        <x:v>7.272842428437399e-12</x:v>
      </x:c>
      <x:c r="CB25" s="2494" t="n">
        <x:f t="shared" si="66"/>
        <x:v>-0.0005565179381572214</x:v>
      </x:c>
      <x:c r="CC25" s="2500" t="n">
        <x:f t="shared" si="67"/>
        <x:v>0</x:v>
      </x:c>
      <x:c r="CD25" s="2494" t="n">
        <x:f t="shared" si="68"/>
        <x:v>7.276892149452606e-12</x:v>
      </x:c>
      <x:c r="CE25" s="2498" t="n">
        <x:f t="shared" si="69"/>
        <x:v>900.1144528441413</x:v>
      </x:c>
      <x:c r="CF25" s="1264" t="n">
        <x:f t="shared" si="70"/>
        <x:v>2</x:v>
      </x:c>
      <x:c r="CG25" s="2492" t="n">
        <x:f t="shared" si="71"/>
        <x:v>103.872</x:v>
      </x:c>
      <x:c r="CH25" s="2492" t="n">
        <x:f t="shared" si="72"/>
        <x:v>0.2701</x:v>
      </x:c>
      <x:c r="CI25" s="2493" t="n">
        <x:f t="shared" si="73"/>
        <x:v>0</x:v>
      </x:c>
      <x:c r="CJ25" s="2494" t="n">
        <x:f t="shared" si="74"/>
        <x:v>0.0000029443631785758606</x:v>
      </x:c>
      <x:c r="CK25" s="2495" t="n">
        <x:f t="shared" si="75"/>
        <x:v>1.2993490526606333</x:v>
      </x:c>
      <x:c r="CL25" s="2494" t="n">
        <x:f t="shared" si="76"/>
        <x:v>900.1171031079978</x:v>
      </x:c>
      <x:c r="CM25" s="2494" t="n">
        <x:f t="shared" si="77"/>
        <x:v>0.00042827573990131533</x:v>
      </x:c>
      <x:c r="CN25" s="2498" t="n">
        <x:f t="shared" si="78"/>
        <x:v>85.42261697387295</x:v>
      </x:c>
      <x:c r="CO25" s="2494" t="n">
        <x:f t="shared" si="79"/>
        <x:v>0.9630448033362249</x:v>
      </x:c>
      <x:c r="CP25" s="2494" t="n">
        <x:f t="shared" si="80"/>
        <x:v>0.5611468433105381</x:v>
      </x:c>
      <x:c r="CQ25" s="2505" t="n">
        <x:f t="shared" si="81"/>
        <x:v>1</x:v>
      </x:c>
      <x:c r="CR25" s="2502" t="n">
        <x:f t="shared" si="82"/>
        <x:v>0.963044803336225</x:v>
      </x:c>
      <x:c r="CS25" s="2506" t="n">
        <x:f t="shared" si="83"/>
        <x:v>0.9626324777561082</x:v>
      </x:c>
      <x:c r="CT25" s="2507" t="n">
        <x:f t="shared" si="84"/>
        <x:v>0.9626324777561082</x:v>
      </x:c>
      <x:c r="CU25" s="2498"/>
      <x:c r="CV25" s="2498"/>
      <x:c r="CW25" s="2508" t="n">
        <x:f t="shared" si="85"/>
        <x:v>25.547543846601485</x:v>
      </x:c>
    </x:row>
    <x:row r="26" ht="14.100000381469727" customHeight="1">
      <x:c r="A26" s="233" t="str">
        <x:v>OVERFLOW</x:v>
      </x:c>
      <x:c r="B26" s="3493" t="n">
        <x:v>0.42</x:v>
      </x:c>
      <x:c r="C26" s="3493"/>
      <x:c r="D26" s="234" t="n">
        <x:v>4.84</x:v>
      </x:c>
      <x:c r="E26" s="235" t="n">
        <x:v>0.9323</x:v>
      </x:c>
      <x:c r="F26" s="2561" t="str">
        <x:f t="shared" si="86"/>
        <x:v>N/A</x:v>
      </x:c>
      <x:c r="G26" s="3499" t="str">
        <x:f t="shared" si="0"/>
        <x:v>N/A</x:v>
      </x:c>
      <x:c r="H26" s="3500"/>
      <x:c r="I26" s="3496" t="n">
        <x:v>30</x:v>
      </x:c>
      <x:c r="J26" s="3496"/>
      <x:c r="K26" s="2564" t="n">
        <x:f t="shared" si="6"/>
        <x:v>0.9889137078749052</x:v>
      </x:c>
      <x:c r="L26" s="3507" t="n">
        <x:f t="shared" si="7"/>
        <x:v>4.79</x:v>
      </x:c>
      <x:c r="M26" s="3507"/>
      <x:c r="N26" s="2565" t="n">
        <x:f t="shared" si="8"/>
        <x:v>4.465717</x:v>
      </x:c>
      <x:c r="O26" s="2486"/>
      <x:c r="P26" s="2487" t="n">
        <x:v>0</x:v>
      </x:c>
      <x:c r="Q26" s="1264" t="n">
        <x:f t="shared" si="9"/>
        <x:v>2</x:v>
      </x:c>
      <x:c r="R26" s="2488" t="n">
        <x:f t="shared" si="10"/>
        <x:v>932.3000000000001</x:v>
      </x:c>
      <x:c r="S26" s="2489" t="n">
        <x:f t="shared" si="11"/>
        <x:v>30</x:v>
      </x:c>
      <x:c r="T26" s="2490" t="n">
        <x:f t="shared" si="12"/>
        <x:v>0.047619047619047616</x:v>
      </x:c>
      <x:c r="U26" s="2491" t="n">
        <x:f t="shared" si="13"/>
        <x:v>86.01362226120274</x:v>
      </x:c>
      <x:c r="V26" s="2492" t="n">
        <x:f t="shared" si="1"/>
        <x:v>103.872</x:v>
      </x:c>
      <x:c r="W26" s="2492" t="n">
        <x:f t="shared" si="14"/>
        <x:v>0.2701</x:v>
      </x:c>
      <x:c r="X26" s="2493" t="n">
        <x:f t="shared" si="2"/>
        <x:v>0</x:v>
      </x:c>
      <x:c r="Y26" s="2494" t="n">
        <x:f t="shared" si="15"/>
        <x:v>0.0000028133380900565735</x:v>
      </x:c>
      <x:c r="Z26" s="2495" t="n">
        <x:f t="shared" si="16"/>
        <x:v>1.2920326716049706</x:v>
      </x:c>
      <x:c r="AA26" s="2494" t="n">
        <x:f t="shared" si="17"/>
        <x:v>932.3026228751602</x:v>
      </x:c>
      <x:c r="AB26" s="2494" t="n">
        <x:f t="shared" si="18"/>
        <x:v>0.0004092174127182742</x:v>
      </x:c>
      <x:c r="AC26" s="2494" t="n">
        <x:f t="shared" si="19"/>
        <x:v>-1.000253581466481</x:v>
      </x:c>
      <x:c r="AD26" s="2496" t="n">
        <x:f t="shared" si="20"/>
        <x:v>1.00040927271933</x:v>
      </x:c>
      <x:c r="AE26" s="2494" t="n">
        <x:f t="shared" si="21"/>
        <x:v>0.3382036676297075</x:v>
      </x:c>
      <x:c r="AF26" s="2495" t="n">
        <x:f t="shared" si="22"/>
        <x:v>1</x:v>
      </x:c>
      <x:c r="AG26" s="2497" t="n">
        <x:f t="shared" si="23"/>
        <x:v>1.00040927271933</x:v>
      </x:c>
      <x:c r="AH26" s="2494" t="n">
        <x:f t="shared" si="24"/>
        <x:v>932.6815649562313</x:v>
      </x:c>
      <x:c r="AI26" s="2498" t="n">
        <x:f t="shared" si="25"/>
        <x:v>-0.38156495623127284</x:v>
      </x:c>
      <x:c r="AJ26" s="2499" t="n">
        <x:f t="shared" si="3"/>
        <x:v>1.3</x:v>
      </x:c>
      <x:c r="AK26" s="2494" t="n">
        <x:f t="shared" si="26"/>
        <x:v>-0.3814088559916047</x:v>
      </x:c>
      <x:c r="AL26" s="2494" t="n">
        <x:f t="shared" si="27"/>
        <x:v>-0.00053176904630326</x:v>
      </x:c>
      <x:c r="AM26" s="2500" t="n">
        <x:f t="shared" si="28"/>
        <x:v>0</x:v>
      </x:c>
      <x:c r="AN26" s="2494" t="n">
        <x:f t="shared" si="29"/>
        <x:v>-0.38161178532674594</x:v>
      </x:c>
      <x:c r="AO26" s="2494" t="n">
        <x:f t="shared" si="30"/>
        <x:v>931.9183882146733</x:v>
      </x:c>
      <x:c r="AP26" s="1264" t="n">
        <x:f t="shared" si="87"/>
        <x:v>2</x:v>
      </x:c>
      <x:c r="AQ26" s="2492" t="n">
        <x:f t="shared" si="31"/>
        <x:v>103.872</x:v>
      </x:c>
      <x:c r="AR26" s="2492" t="n">
        <x:f t="shared" si="32"/>
        <x:v>0.2701</x:v>
      </x:c>
      <x:c r="AS26" s="2493" t="n">
        <x:f t="shared" si="33"/>
        <x:v>0</x:v>
      </x:c>
      <x:c r="AT26" s="2494" t="n">
        <x:f t="shared" si="34"/>
        <x:v>0.000002814826695195359</x:v>
      </x:c>
      <x:c r="AU26" s="2495" t="n">
        <x:f t="shared" si="35"/>
        <x:v>1.2921173234880177</x:v>
      </x:c>
      <x:c r="AV26" s="2494" t="n">
        <x:f t="shared" si="36"/>
        <x:v>931.9210114034885</x:v>
      </x:c>
      <x:c r="AW26" s="2494" t="n">
        <x:f t="shared" si="37"/>
        <x:v>0.0004094339386508349</x:v>
      </x:c>
      <x:c r="AX26" s="2494" t="n">
        <x:f t="shared" si="38"/>
        <x:v>-1.000253581466481</x:v>
      </x:c>
      <x:c r="AY26" s="2496" t="n">
        <x:f t="shared" si="39"/>
        <x:v>1.000409489248845</x:v>
      </x:c>
      <x:c r="AZ26" s="2494" t="n">
        <x:f t="shared" si="40"/>
        <x:v>0.33845606794958477</x:v>
      </x:c>
      <x:c r="BA26" s="2495" t="n">
        <x:f t="shared" si="41"/>
        <x:v>1</x:v>
      </x:c>
      <x:c r="BB26" s="2498" t="n">
        <x:f t="shared" si="42"/>
        <x:v>1.00040948924885</x:v>
      </x:c>
      <x:c r="BC26" s="2494" t="n">
        <x:f t="shared" si="43"/>
        <x:v>932.2999987754529</x:v>
      </x:c>
      <x:c r="BD26" s="2498" t="n">
        <x:f t="shared" si="44"/>
        <x:v>0.00000122454719075904</x:v>
      </x:c>
      <x:c r="BE26" s="2499" t="n">
        <x:f t="shared" si="4"/>
        <x:v>1.3</x:v>
      </x:c>
      <x:c r="BF26" s="2494" t="n">
        <x:f t="shared" si="45"/>
        <x:v>0.0000012240459570995094</x:v>
      </x:c>
      <x:c r="BG26" s="2494" t="n">
        <x:f t="shared" si="46"/>
        <x:v>-0.0005320502325083927</x:v>
      </x:c>
      <x:c r="BH26" s="2500" t="n">
        <x:f t="shared" si="47"/>
        <x:v>0</x:v>
      </x:c>
      <x:c r="BI26" s="2494" t="n">
        <x:f t="shared" si="48"/>
        <x:v>0.0000012246975577198467</x:v>
      </x:c>
      <x:c r="BJ26" s="2498" t="n">
        <x:f t="shared" si="49"/>
        <x:v>931.9183894393709</x:v>
      </x:c>
      <x:c r="BK26" s="1264" t="n">
        <x:f t="shared" si="50"/>
        <x:v>2</x:v>
      </x:c>
      <x:c r="BL26" s="2492" t="n">
        <x:f t="shared" si="51"/>
        <x:v>103.872</x:v>
      </x:c>
      <x:c r="BM26" s="2492" t="n">
        <x:f t="shared" si="52"/>
        <x:v>0.2701</x:v>
      </x:c>
      <x:c r="BN26" s="2493" t="n">
        <x:f t="shared" si="53"/>
        <x:v>0</x:v>
      </x:c>
      <x:c r="BO26" s="2494" t="n">
        <x:f t="shared" si="54"/>
        <x:v>0.0000028148266904156155</x:v>
      </x:c>
      <x:c r="BP26" s="2495" t="n">
        <x:f t="shared" si="55"/>
        <x:v>1.2921173232162677</x:v>
      </x:c>
      <x:c r="BQ26" s="2494" t="n">
        <x:f t="shared" si="56"/>
        <x:v>931.9210126281849</x:v>
      </x:c>
      <x:c r="BR26" s="2494" t="n">
        <x:f t="shared" si="57"/>
        <x:v>0.00040943393795559466</x:v>
      </x:c>
      <x:c r="BS26" s="2494" t="n">
        <x:f t="shared" si="58"/>
        <x:v>-1.000253581466481</x:v>
      </x:c>
      <x:c r="BT26" s="2494" t="n">
        <x:f t="shared" si="59"/>
        <x:v>1.0004094892481499</x:v>
      </x:c>
      <x:c r="BU26" s="2494" t="n">
        <x:f t="shared" si="60"/>
        <x:v>0.3384560671387626</x:v>
      </x:c>
      <x:c r="BV26" s="2501" t="n">
        <x:f t="shared" si="61"/>
        <x:v>1</x:v>
      </x:c>
      <x:c r="BW26" s="2502" t="n">
        <x:f t="shared" si="62"/>
        <x:v>1.00040948924815</x:v>
      </x:c>
      <x:c r="BX26" s="2494" t="n">
        <x:f t="shared" si="63"/>
        <x:v>932.2999999999997</x:v>
      </x:c>
      <x:c r="BY26" s="2498" t="n">
        <x:f t="shared" si="64"/>
        <x:v>0</x:v>
      </x:c>
      <x:c r="BZ26" s="2503" t="n">
        <x:f t="shared" si="5"/>
        <x:v>1.3</x:v>
      </x:c>
      <x:c r="CA26" s="2494" t="n">
        <x:f t="shared" si="65"/>
        <x:v>0</x:v>
      </x:c>
      <x:c r="CB26" s="2494" t="n">
        <x:f t="shared" si="66"/>
        <x:v>-0.000532050231605536</x:v>
      </x:c>
      <x:c r="CC26" s="2500" t="n">
        <x:f t="shared" si="67"/>
        <x:v>0</x:v>
      </x:c>
      <x:c r="CD26" s="2494" t="n">
        <x:f t="shared" si="68"/>
        <x:v>0</x:v>
      </x:c>
      <x:c r="CE26" s="2498" t="n">
        <x:f t="shared" si="69"/>
        <x:v>931.9183894393709</x:v>
      </x:c>
      <x:c r="CF26" s="1264" t="n">
        <x:f t="shared" si="70"/>
        <x:v>2</x:v>
      </x:c>
      <x:c r="CG26" s="2492" t="n">
        <x:f t="shared" si="71"/>
        <x:v>103.872</x:v>
      </x:c>
      <x:c r="CH26" s="2492" t="n">
        <x:f t="shared" si="72"/>
        <x:v>0.2701</x:v>
      </x:c>
      <x:c r="CI26" s="2493" t="n">
        <x:f t="shared" si="73"/>
        <x:v>0</x:v>
      </x:c>
      <x:c r="CJ26" s="2494" t="n">
        <x:f t="shared" si="74"/>
        <x:v>0.0000028148266904156155</x:v>
      </x:c>
      <x:c r="CK26" s="2495" t="n">
        <x:f t="shared" si="75"/>
        <x:v>1.2921173232162677</x:v>
      </x:c>
      <x:c r="CL26" s="2494" t="n">
        <x:f t="shared" si="76"/>
        <x:v>931.9210126281849</x:v>
      </x:c>
      <x:c r="CM26" s="2494" t="n">
        <x:f t="shared" si="77"/>
        <x:v>0.00040943393795559466</x:v>
      </x:c>
      <x:c r="CN26" s="2498" t="n">
        <x:f t="shared" si="78"/>
        <x:v>26.00674736346714</x:v>
      </x:c>
      <x:c r="CO26" s="2494" t="n">
        <x:f t="shared" si="79"/>
        <x:v>0.989318657405628</x:v>
      </x:c>
      <x:c r="CP26" s="2494" t="n">
        <x:f t="shared" si="80"/>
        <x:v>0.4323012882191067</x:v>
      </x:c>
      <x:c r="CQ26" s="2505" t="n">
        <x:f t="shared" si="81"/>
        <x:v>1</x:v>
      </x:c>
      <x:c r="CR26" s="2502" t="n">
        <x:f t="shared" si="82"/>
        <x:v>0.989318657405628</x:v>
      </x:c>
      <x:c r="CS26" s="2506" t="n">
        <x:f t="shared" si="83"/>
        <x:v>0.9889137078749052</x:v>
      </x:c>
      <x:c r="CT26" s="2507" t="n">
        <x:f t="shared" si="84"/>
        <x:v>0.9889137078749052</x:v>
      </x:c>
      <x:c r="CU26" s="2498"/>
      <x:c r="CV26" s="2498"/>
      <x:c r="CW26" s="2508" t="n">
        <x:f t="shared" si="85"/>
        <x:v>20.18792203471878</x:v>
      </x:c>
    </x:row>
    <x:row r="27" ht="14.100000381469727" customHeight="1">
      <x:c r="A27" s="233" t="str">
        <x:v>170</x:v>
      </x:c>
      <x:c r="B27" s="3493"/>
      <x:c r="C27" s="3493"/>
      <x:c r="D27" s="234"/>
      <x:c r="E27" s="235"/>
      <x:c r="F27" s="2561">
        <x:f t="shared" si="86"/>
      </x:c>
      <x:c r="G27" s="3499">
        <x:f t="shared" si="0"/>
      </x:c>
      <x:c r="H27" s="3500"/>
      <x:c r="I27" s="3496"/>
      <x:c r="J27" s="3496"/>
      <x:c r="K27" s="2564">
        <x:f t="shared" si="6"/>
      </x:c>
      <x:c r="L27" s="3507">
        <x:f t="shared" si="7"/>
      </x:c>
      <x:c r="M27" s="3507"/>
      <x:c r="N27" s="2565">
        <x:f t="shared" si="8"/>
      </x:c>
      <x:c r="O27" s="2509"/>
      <x:c r="P27" s="2487" t="n">
        <x:v>0</x:v>
      </x:c>
      <x:c r="Q27" s="1264" t="n">
        <x:f t="shared" si="9"/>
        <x:v>5</x:v>
      </x:c>
      <x:c r="R27" s="2488" t="n">
        <x:f t="shared" si="10"/>
        <x:v>0</x:v>
      </x:c>
      <x:c r="S27" s="2489" t="n">
        <x:f t="shared" si="11"/>
        <x:v>0</x:v>
      </x:c>
      <x:c r="T27" s="2490" t="n">
        <x:f t="shared" si="12"/>
        <x:v>0</x:v>
      </x:c>
      <x:c r="U27" s="2491" t="n">
        <x:f t="shared" si="13"/>
        <x:v>32</x:v>
      </x:c>
      <x:c r="V27" s="2492" t="n">
        <x:f t="shared" si="1"/>
        <x:v>192.4571</x:v>
      </x:c>
      <x:c r="W27" s="2492" t="n">
        <x:f t="shared" si="14"/>
        <x:v>0.2438</x:v>
      </x:c>
      <x:c r="X27" s="2493" t="n">
        <x:f t="shared" si="2"/>
        <x:v>0</x:v>
      </x:c>
      <x:c r="Y27" s="2494" t="str">
        <x:f t="shared" si="15"/>
        <x:v>#DIV/0!</x:v>
      </x:c>
      <x:c r="Z27" s="2495" t="n">
        <x:f t="shared" si="16"/>
        <x:v>2</x:v>
      </x:c>
      <x:c r="AA27" s="2494" t="str">
        <x:f t="shared" si="17"/>
        <x:v>#DIV/0!</x:v>
      </x:c>
      <x:c r="AB27" s="2494" t="str">
        <x:f t="shared" si="18"/>
        <x:v>#DIV/0!</x:v>
      </x:c>
      <x:c r="AC27" s="2494" t="n">
        <x:f t="shared" si="19"/>
        <x:v>-1.000253581466481</x:v>
      </x:c>
      <x:c r="AD27" s="2496" t="str">
        <x:f t="shared" si="20"/>
        <x:v>#DIV/0!</x:v>
      </x:c>
      <x:c r="AE27" s="2494" t="str">
        <x:f t="shared" si="21"/>
        <x:v>#DIV/0!</x:v>
      </x:c>
      <x:c r="AF27" s="2495" t="str">
        <x:f t="shared" si="22"/>
        <x:v>#DIV/0!</x:v>
      </x:c>
      <x:c r="AG27" s="2497" t="str">
        <x:f t="shared" si="23"/>
        <x:v>#DIV/0!</x:v>
      </x:c>
      <x:c r="AH27" s="2494" t="str">
        <x:f t="shared" si="24"/>
        <x:v>#DIV/0!</x:v>
      </x:c>
      <x:c r="AI27" s="2498" t="str">
        <x:f t="shared" si="25"/>
        <x:v>#DIV/0!</x:v>
      </x:c>
      <x:c r="AJ27" s="2499" t="n">
        <x:f t="shared" si="3"/>
        <x:v>1.5</x:v>
      </x:c>
      <x:c r="AK27" s="2494" t="str">
        <x:f t="shared" si="26"/>
        <x:v>#DIV/0!</x:v>
      </x:c>
      <x:c r="AL27" s="2494" t="str">
        <x:f t="shared" si="27"/>
        <x:v>#DIV/0!</x:v>
      </x:c>
      <x:c r="AM27" s="2500" t="str">
        <x:f t="shared" si="28"/>
        <x:v>#DIV/0!</x:v>
      </x:c>
      <x:c r="AN27" s="2494" t="str">
        <x:f t="shared" si="29"/>
        <x:v>#DIV/0!</x:v>
      </x:c>
      <x:c r="AO27" s="2494" t="str">
        <x:f t="shared" si="30"/>
        <x:v>#DIV/0!</x:v>
      </x:c>
      <x:c r="AP27" s="1264" t="str">
        <x:f t="shared" si="87"/>
        <x:v>#DIV/0!</x:v>
      </x:c>
      <x:c r="AQ27" s="2492" t="str">
        <x:f t="shared" si="31"/>
        <x:v>#DIV/0!</x:v>
      </x:c>
      <x:c r="AR27" s="2492" t="str">
        <x:f t="shared" si="32"/>
        <x:v>#DIV/0!</x:v>
      </x:c>
      <x:c r="AS27" s="2493" t="str">
        <x:f t="shared" si="33"/>
        <x:v>#DIV/0!</x:v>
      </x:c>
      <x:c r="AT27" s="2494" t="str">
        <x:f t="shared" si="34"/>
        <x:v>#DIV/0!</x:v>
      </x:c>
      <x:c r="AU27" s="2495" t="str">
        <x:f t="shared" si="35"/>
        <x:v>#DIV/0!</x:v>
      </x:c>
      <x:c r="AV27" s="2494" t="str">
        <x:f t="shared" si="36"/>
        <x:v>#DIV/0!</x:v>
      </x:c>
      <x:c r="AW27" s="2494" t="str">
        <x:f t="shared" si="37"/>
        <x:v>#DIV/0!</x:v>
      </x:c>
      <x:c r="AX27" s="2494" t="n">
        <x:f t="shared" si="38"/>
        <x:v>-1.000253581466481</x:v>
      </x:c>
      <x:c r="AY27" s="2496" t="str">
        <x:f t="shared" si="39"/>
        <x:v>#DIV/0!</x:v>
      </x:c>
      <x:c r="AZ27" s="2494" t="str">
        <x:f t="shared" si="40"/>
        <x:v>#DIV/0!</x:v>
      </x:c>
      <x:c r="BA27" s="2495" t="str">
        <x:f t="shared" si="41"/>
        <x:v>#DIV/0!</x:v>
      </x:c>
      <x:c r="BB27" s="2498" t="str">
        <x:f t="shared" si="42"/>
        <x:v>#DIV/0!</x:v>
      </x:c>
      <x:c r="BC27" s="2494" t="str">
        <x:f t="shared" si="43"/>
        <x:v>#DIV/0!</x:v>
      </x:c>
      <x:c r="BD27" s="2498" t="str">
        <x:f t="shared" si="44"/>
        <x:v>#DIV/0!</x:v>
      </x:c>
      <x:c r="BE27" s="2499" t="n">
        <x:f t="shared" si="4"/>
        <x:v>1.5</x:v>
      </x:c>
      <x:c r="BF27" s="2494" t="str">
        <x:f t="shared" si="45"/>
        <x:v>#DIV/0!</x:v>
      </x:c>
      <x:c r="BG27" s="2494" t="str">
        <x:f t="shared" si="46"/>
        <x:v>#DIV/0!</x:v>
      </x:c>
      <x:c r="BH27" s="2500" t="str">
        <x:f t="shared" si="47"/>
        <x:v>#DIV/0!</x:v>
      </x:c>
      <x:c r="BI27" s="2494" t="str">
        <x:f t="shared" si="48"/>
        <x:v>#DIV/0!</x:v>
      </x:c>
      <x:c r="BJ27" s="2498" t="str">
        <x:f t="shared" si="49"/>
        <x:v>#DIV/0!</x:v>
      </x:c>
      <x:c r="BK27" s="1264" t="str">
        <x:f t="shared" si="50"/>
        <x:v>#DIV/0!</x:v>
      </x:c>
      <x:c r="BL27" s="2492" t="str">
        <x:f t="shared" si="51"/>
        <x:v>#DIV/0!</x:v>
      </x:c>
      <x:c r="BM27" s="2492" t="str">
        <x:f t="shared" si="52"/>
        <x:v>#DIV/0!</x:v>
      </x:c>
      <x:c r="BN27" s="2493" t="str">
        <x:f t="shared" si="53"/>
        <x:v>#DIV/0!</x:v>
      </x:c>
      <x:c r="BO27" s="2494" t="str">
        <x:f t="shared" si="54"/>
        <x:v>#DIV/0!</x:v>
      </x:c>
      <x:c r="BP27" s="2495" t="str">
        <x:f t="shared" si="55"/>
        <x:v>#DIV/0!</x:v>
      </x:c>
      <x:c r="BQ27" s="2494" t="str">
        <x:f t="shared" si="56"/>
        <x:v>#DIV/0!</x:v>
      </x:c>
      <x:c r="BR27" s="2494" t="str">
        <x:f t="shared" si="57"/>
        <x:v>#DIV/0!</x:v>
      </x:c>
      <x:c r="BS27" s="2494" t="n">
        <x:f t="shared" si="58"/>
        <x:v>-1.000253581466481</x:v>
      </x:c>
      <x:c r="BT27" s="2494" t="str">
        <x:f t="shared" si="59"/>
        <x:v>#DIV/0!</x:v>
      </x:c>
      <x:c r="BU27" s="2494" t="str">
        <x:f t="shared" si="60"/>
        <x:v>#DIV/0!</x:v>
      </x:c>
      <x:c r="BV27" s="2501" t="str">
        <x:f t="shared" si="61"/>
        <x:v>#DIV/0!</x:v>
      </x:c>
      <x:c r="BW27" s="2502" t="str">
        <x:f t="shared" si="62"/>
        <x:v>#DIV/0!</x:v>
      </x:c>
      <x:c r="BX27" s="2494" t="str">
        <x:f t="shared" si="63"/>
        <x:v>#DIV/0!</x:v>
      </x:c>
      <x:c r="BY27" s="2498" t="str">
        <x:f t="shared" si="64"/>
        <x:v>#DIV/0!</x:v>
      </x:c>
      <x:c r="BZ27" s="2503" t="n">
        <x:f t="shared" si="5"/>
        <x:v>1.5</x:v>
      </x:c>
      <x:c r="CA27" s="2494" t="str">
        <x:f t="shared" si="65"/>
        <x:v>#DIV/0!</x:v>
      </x:c>
      <x:c r="CB27" s="2494" t="str">
        <x:f t="shared" si="66"/>
        <x:v>#DIV/0!</x:v>
      </x:c>
      <x:c r="CC27" s="2500" t="str">
        <x:f t="shared" si="67"/>
        <x:v>#DIV/0!</x:v>
      </x:c>
      <x:c r="CD27" s="2494" t="str">
        <x:f t="shared" si="68"/>
        <x:v>#DIV/0!</x:v>
      </x:c>
      <x:c r="CE27" s="2498" t="str">
        <x:f t="shared" si="69"/>
        <x:v>#DIV/0!</x:v>
      </x:c>
      <x:c r="CF27" s="1264" t="str">
        <x:f t="shared" si="70"/>
        <x:v>#DIV/0!</x:v>
      </x:c>
      <x:c r="CG27" s="2492" t="str">
        <x:f t="shared" si="71"/>
        <x:v>#DIV/0!</x:v>
      </x:c>
      <x:c r="CH27" s="2492" t="str">
        <x:f t="shared" si="72"/>
        <x:v>#DIV/0!</x:v>
      </x:c>
      <x:c r="CI27" s="2493" t="str">
        <x:f t="shared" si="73"/>
        <x:v>#DIV/0!</x:v>
      </x:c>
      <x:c r="CJ27" s="2494" t="str">
        <x:f t="shared" si="74"/>
        <x:v>#DIV/0!</x:v>
      </x:c>
      <x:c r="CK27" s="2495" t="str">
        <x:f t="shared" si="75"/>
        <x:v>#DIV/0!</x:v>
      </x:c>
      <x:c r="CL27" s="2494" t="str">
        <x:f t="shared" si="76"/>
        <x:v>#DIV/0!</x:v>
      </x:c>
      <x:c r="CM27" s="2494" t="str">
        <x:f t="shared" si="77"/>
        <x:v>#DIV/0!</x:v>
      </x:c>
      <x:c r="CN27" s="2498" t="n">
        <x:f t="shared" si="78"/>
        <x:v>-28.0068748977356</x:v>
      </x:c>
      <x:c r="CO27" s="2494" t="str">
        <x:f t="shared" si="79"/>
        <x:v>#DIV/0!</x:v>
      </x:c>
      <x:c r="CP27" s="2494" t="str">
        <x:f t="shared" si="80"/>
        <x:v>#DIV/0!</x:v>
      </x:c>
      <x:c r="CQ27" s="2505" t="str">
        <x:f t="shared" si="81"/>
        <x:v>#DIV/0!</x:v>
      </x:c>
      <x:c r="CR27" s="2502" t="str">
        <x:f t="shared" si="82"/>
        <x:v>#DIV/0!</x:v>
      </x:c>
      <x:c r="CS27" s="2506" t="str">
        <x:f t="shared" si="83"/>
        <x:v>#DIV/0!</x:v>
      </x:c>
      <x:c r="CT27" s="2507" t="str">
        <x:f t="shared" si="84"/>
        <x:v>#DIV/0!</x:v>
      </x:c>
      <x:c r="CU27" s="2498"/>
      <x:c r="CV27" s="2498"/>
      <x:c r="CW27" s="2508" t="str">
        <x:f t="shared" si="85"/>
        <x:v>#DIV/0!</x:v>
      </x:c>
    </x:row>
    <x:row r="28" ht="14.100000381469727" customHeight="1">
      <x:c r="A28" s="233" t="str">
        <x:v>170</x:v>
      </x:c>
      <x:c r="B28" s="3493"/>
      <x:c r="C28" s="3493"/>
      <x:c r="D28" s="234"/>
      <x:c r="E28" s="235"/>
      <x:c r="F28" s="2561">
        <x:f t="shared" si="86"/>
      </x:c>
      <x:c r="G28" s="3499">
        <x:f t="shared" si="0"/>
      </x:c>
      <x:c r="H28" s="3500"/>
      <x:c r="I28" s="3496"/>
      <x:c r="J28" s="3496"/>
      <x:c r="K28" s="2564">
        <x:f t="shared" si="6"/>
      </x:c>
      <x:c r="L28" s="3507">
        <x:f t="shared" si="7"/>
      </x:c>
      <x:c r="M28" s="3507"/>
      <x:c r="N28" s="2565">
        <x:f t="shared" si="8"/>
      </x:c>
      <x:c r="O28" s="2486"/>
      <x:c r="P28" s="2487" t="n">
        <x:v>0</x:v>
      </x:c>
      <x:c r="Q28" s="1264" t="n">
        <x:f t="shared" si="9"/>
        <x:v>5</x:v>
      </x:c>
      <x:c r="R28" s="2488" t="n">
        <x:f t="shared" si="10"/>
        <x:v>0</x:v>
      </x:c>
      <x:c r="S28" s="2489" t="n">
        <x:f t="shared" si="11"/>
        <x:v>0</x:v>
      </x:c>
      <x:c r="T28" s="2490" t="n">
        <x:f t="shared" si="12"/>
        <x:v>0</x:v>
      </x:c>
      <x:c r="U28" s="2491" t="n">
        <x:f t="shared" si="13"/>
        <x:v>32</x:v>
      </x:c>
      <x:c r="V28" s="2492" t="n">
        <x:f t="shared" si="1"/>
        <x:v>192.4571</x:v>
      </x:c>
      <x:c r="W28" s="2492" t="n">
        <x:f t="shared" si="14"/>
        <x:v>0.2438</x:v>
      </x:c>
      <x:c r="X28" s="2493" t="n">
        <x:f t="shared" si="2"/>
        <x:v>0</x:v>
      </x:c>
      <x:c r="Y28" s="2494" t="str">
        <x:f t="shared" si="15"/>
        <x:v>#DIV/0!</x:v>
      </x:c>
      <x:c r="Z28" s="2495" t="n">
        <x:f t="shared" si="16"/>
        <x:v>2</x:v>
      </x:c>
      <x:c r="AA28" s="2494" t="str">
        <x:f t="shared" si="17"/>
        <x:v>#DIV/0!</x:v>
      </x:c>
      <x:c r="AB28" s="2494" t="str">
        <x:f t="shared" si="18"/>
        <x:v>#DIV/0!</x:v>
      </x:c>
      <x:c r="AC28" s="2494" t="n">
        <x:f t="shared" si="19"/>
        <x:v>-1.000253581466481</x:v>
      </x:c>
      <x:c r="AD28" s="2496" t="str">
        <x:f t="shared" si="20"/>
        <x:v>#DIV/0!</x:v>
      </x:c>
      <x:c r="AE28" s="2494" t="str">
        <x:f t="shared" si="21"/>
        <x:v>#DIV/0!</x:v>
      </x:c>
      <x:c r="AF28" s="2495" t="str">
        <x:f t="shared" si="22"/>
        <x:v>#DIV/0!</x:v>
      </x:c>
      <x:c r="AG28" s="2497" t="str">
        <x:f t="shared" si="23"/>
        <x:v>#DIV/0!</x:v>
      </x:c>
      <x:c r="AH28" s="2494" t="str">
        <x:f t="shared" si="24"/>
        <x:v>#DIV/0!</x:v>
      </x:c>
      <x:c r="AI28" s="2498" t="str">
        <x:f t="shared" si="25"/>
        <x:v>#DIV/0!</x:v>
      </x:c>
      <x:c r="AJ28" s="2499" t="n">
        <x:f t="shared" si="3"/>
        <x:v>1.5</x:v>
      </x:c>
      <x:c r="AK28" s="2494" t="str">
        <x:f t="shared" si="26"/>
        <x:v>#DIV/0!</x:v>
      </x:c>
      <x:c r="AL28" s="2494" t="str">
        <x:f t="shared" si="27"/>
        <x:v>#DIV/0!</x:v>
      </x:c>
      <x:c r="AM28" s="2500" t="str">
        <x:f t="shared" si="28"/>
        <x:v>#DIV/0!</x:v>
      </x:c>
      <x:c r="AN28" s="2494" t="str">
        <x:f t="shared" si="29"/>
        <x:v>#DIV/0!</x:v>
      </x:c>
      <x:c r="AO28" s="2494" t="str">
        <x:f t="shared" si="30"/>
        <x:v>#DIV/0!</x:v>
      </x:c>
      <x:c r="AP28" s="1264" t="str">
        <x:f t="shared" si="87"/>
        <x:v>#DIV/0!</x:v>
      </x:c>
      <x:c r="AQ28" s="2492" t="str">
        <x:f t="shared" si="31"/>
        <x:v>#DIV/0!</x:v>
      </x:c>
      <x:c r="AR28" s="2492" t="str">
        <x:f t="shared" si="32"/>
        <x:v>#DIV/0!</x:v>
      </x:c>
      <x:c r="AS28" s="2493" t="str">
        <x:f t="shared" si="33"/>
        <x:v>#DIV/0!</x:v>
      </x:c>
      <x:c r="AT28" s="2494" t="str">
        <x:f t="shared" si="34"/>
        <x:v>#DIV/0!</x:v>
      </x:c>
      <x:c r="AU28" s="2495" t="str">
        <x:f t="shared" si="35"/>
        <x:v>#DIV/0!</x:v>
      </x:c>
      <x:c r="AV28" s="2494" t="str">
        <x:f t="shared" si="36"/>
        <x:v>#DIV/0!</x:v>
      </x:c>
      <x:c r="AW28" s="2494" t="str">
        <x:f t="shared" si="37"/>
        <x:v>#DIV/0!</x:v>
      </x:c>
      <x:c r="AX28" s="2494" t="n">
        <x:f t="shared" si="38"/>
        <x:v>-1.000253581466481</x:v>
      </x:c>
      <x:c r="AY28" s="2496" t="str">
        <x:f t="shared" si="39"/>
        <x:v>#DIV/0!</x:v>
      </x:c>
      <x:c r="AZ28" s="2494" t="str">
        <x:f t="shared" si="40"/>
        <x:v>#DIV/0!</x:v>
      </x:c>
      <x:c r="BA28" s="2495" t="str">
        <x:f t="shared" si="41"/>
        <x:v>#DIV/0!</x:v>
      </x:c>
      <x:c r="BB28" s="2498" t="str">
        <x:f t="shared" si="42"/>
        <x:v>#DIV/0!</x:v>
      </x:c>
      <x:c r="BC28" s="2494" t="str">
        <x:f t="shared" si="43"/>
        <x:v>#DIV/0!</x:v>
      </x:c>
      <x:c r="BD28" s="2498" t="str">
        <x:f t="shared" si="44"/>
        <x:v>#DIV/0!</x:v>
      </x:c>
      <x:c r="BE28" s="2499" t="n">
        <x:f t="shared" si="4"/>
        <x:v>1.5</x:v>
      </x:c>
      <x:c r="BF28" s="2494" t="str">
        <x:f t="shared" si="45"/>
        <x:v>#DIV/0!</x:v>
      </x:c>
      <x:c r="BG28" s="2494" t="str">
        <x:f t="shared" si="46"/>
        <x:v>#DIV/0!</x:v>
      </x:c>
      <x:c r="BH28" s="2500" t="str">
        <x:f t="shared" si="47"/>
        <x:v>#DIV/0!</x:v>
      </x:c>
      <x:c r="BI28" s="2494" t="str">
        <x:f t="shared" si="48"/>
        <x:v>#DIV/0!</x:v>
      </x:c>
      <x:c r="BJ28" s="2498" t="str">
        <x:f t="shared" si="49"/>
        <x:v>#DIV/0!</x:v>
      </x:c>
      <x:c r="BK28" s="1264" t="str">
        <x:f t="shared" si="50"/>
        <x:v>#DIV/0!</x:v>
      </x:c>
      <x:c r="BL28" s="2492" t="str">
        <x:f t="shared" si="51"/>
        <x:v>#DIV/0!</x:v>
      </x:c>
      <x:c r="BM28" s="2492" t="str">
        <x:f t="shared" si="52"/>
        <x:v>#DIV/0!</x:v>
      </x:c>
      <x:c r="BN28" s="2493" t="str">
        <x:f t="shared" si="53"/>
        <x:v>#DIV/0!</x:v>
      </x:c>
      <x:c r="BO28" s="2494" t="str">
        <x:f t="shared" si="54"/>
        <x:v>#DIV/0!</x:v>
      </x:c>
      <x:c r="BP28" s="2495" t="str">
        <x:f t="shared" si="55"/>
        <x:v>#DIV/0!</x:v>
      </x:c>
      <x:c r="BQ28" s="2494" t="str">
        <x:f t="shared" si="56"/>
        <x:v>#DIV/0!</x:v>
      </x:c>
      <x:c r="BR28" s="2494" t="str">
        <x:f t="shared" si="57"/>
        <x:v>#DIV/0!</x:v>
      </x:c>
      <x:c r="BS28" s="2494" t="n">
        <x:f t="shared" si="58"/>
        <x:v>-1.000253581466481</x:v>
      </x:c>
      <x:c r="BT28" s="2494" t="str">
        <x:f t="shared" si="59"/>
        <x:v>#DIV/0!</x:v>
      </x:c>
      <x:c r="BU28" s="2494" t="str">
        <x:f t="shared" si="60"/>
        <x:v>#DIV/0!</x:v>
      </x:c>
      <x:c r="BV28" s="2501" t="str">
        <x:f t="shared" si="61"/>
        <x:v>#DIV/0!</x:v>
      </x:c>
      <x:c r="BW28" s="2502" t="str">
        <x:f t="shared" si="62"/>
        <x:v>#DIV/0!</x:v>
      </x:c>
      <x:c r="BX28" s="2494" t="str">
        <x:f t="shared" si="63"/>
        <x:v>#DIV/0!</x:v>
      </x:c>
      <x:c r="BY28" s="2498" t="str">
        <x:f t="shared" si="64"/>
        <x:v>#DIV/0!</x:v>
      </x:c>
      <x:c r="BZ28" s="2503" t="n">
        <x:f t="shared" si="5"/>
        <x:v>1.5</x:v>
      </x:c>
      <x:c r="CA28" s="2494" t="str">
        <x:f t="shared" si="65"/>
        <x:v>#DIV/0!</x:v>
      </x:c>
      <x:c r="CB28" s="2494" t="str">
        <x:f t="shared" si="66"/>
        <x:v>#DIV/0!</x:v>
      </x:c>
      <x:c r="CC28" s="2500" t="str">
        <x:f t="shared" si="67"/>
        <x:v>#DIV/0!</x:v>
      </x:c>
      <x:c r="CD28" s="2494" t="str">
        <x:f t="shared" si="68"/>
        <x:v>#DIV/0!</x:v>
      </x:c>
      <x:c r="CE28" s="2498" t="str">
        <x:f t="shared" si="69"/>
        <x:v>#DIV/0!</x:v>
      </x:c>
      <x:c r="CF28" s="1264" t="str">
        <x:f t="shared" si="70"/>
        <x:v>#DIV/0!</x:v>
      </x:c>
      <x:c r="CG28" s="2492" t="str">
        <x:f t="shared" si="71"/>
        <x:v>#DIV/0!</x:v>
      </x:c>
      <x:c r="CH28" s="2492" t="str">
        <x:f t="shared" si="72"/>
        <x:v>#DIV/0!</x:v>
      </x:c>
      <x:c r="CI28" s="2493" t="str">
        <x:f t="shared" si="73"/>
        <x:v>#DIV/0!</x:v>
      </x:c>
      <x:c r="CJ28" s="2494" t="str">
        <x:f t="shared" si="74"/>
        <x:v>#DIV/0!</x:v>
      </x:c>
      <x:c r="CK28" s="2495" t="str">
        <x:f t="shared" si="75"/>
        <x:v>#DIV/0!</x:v>
      </x:c>
      <x:c r="CL28" s="2494" t="str">
        <x:f t="shared" si="76"/>
        <x:v>#DIV/0!</x:v>
      </x:c>
      <x:c r="CM28" s="2494" t="str">
        <x:f t="shared" si="77"/>
        <x:v>#DIV/0!</x:v>
      </x:c>
      <x:c r="CN28" s="2498" t="n">
        <x:f t="shared" si="78"/>
        <x:v>-28.0068748977356</x:v>
      </x:c>
      <x:c r="CO28" s="2494" t="str">
        <x:f t="shared" si="79"/>
        <x:v>#DIV/0!</x:v>
      </x:c>
      <x:c r="CP28" s="2494" t="str">
        <x:f t="shared" si="80"/>
        <x:v>#DIV/0!</x:v>
      </x:c>
      <x:c r="CQ28" s="2505" t="str">
        <x:f t="shared" si="81"/>
        <x:v>#DIV/0!</x:v>
      </x:c>
      <x:c r="CR28" s="2502" t="str">
        <x:f t="shared" si="82"/>
        <x:v>#DIV/0!</x:v>
      </x:c>
      <x:c r="CS28" s="2506" t="str">
        <x:f t="shared" si="83"/>
        <x:v>#DIV/0!</x:v>
      </x:c>
      <x:c r="CT28" s="2507" t="str">
        <x:f t="shared" si="84"/>
        <x:v>#DIV/0!</x:v>
      </x:c>
      <x:c r="CU28" s="2498"/>
      <x:c r="CV28" s="2498"/>
      <x:c r="CW28" s="2508" t="str">
        <x:f t="shared" si="85"/>
        <x:v>#DIV/0!</x:v>
      </x:c>
    </x:row>
    <x:row r="29" ht="14.100000381469727" customHeight="1">
      <x:c r="A29" s="236" t="str">
        <x:v>170</x:v>
      </x:c>
      <x:c r="B29" s="3528"/>
      <x:c r="C29" s="3528"/>
      <x:c r="D29" s="237"/>
      <x:c r="E29" s="238"/>
      <x:c r="F29" s="2561">
        <x:f t="shared" si="86"/>
      </x:c>
      <x:c r="G29" s="3499">
        <x:f t="shared" si="0"/>
      </x:c>
      <x:c r="H29" s="3500"/>
      <x:c r="I29" s="3512"/>
      <x:c r="J29" s="3512"/>
      <x:c r="K29" s="2566">
        <x:f t="shared" si="6"/>
      </x:c>
      <x:c r="L29" s="3513">
        <x:f t="shared" si="7"/>
      </x:c>
      <x:c r="M29" s="3513"/>
      <x:c r="N29" s="2567">
        <x:f t="shared" si="8"/>
      </x:c>
      <x:c r="O29" s="2486"/>
      <x:c r="P29" s="2487" t="n">
        <x:v>0</x:v>
      </x:c>
      <x:c r="Q29" s="1264" t="n">
        <x:f t="shared" si="9"/>
        <x:v>5</x:v>
      </x:c>
      <x:c r="R29" s="2488" t="n">
        <x:f t="shared" si="10"/>
        <x:v>0</x:v>
      </x:c>
      <x:c r="S29" s="2489" t="n">
        <x:f t="shared" si="11"/>
        <x:v>0</x:v>
      </x:c>
      <x:c r="T29" s="2490" t="n">
        <x:f t="shared" si="12"/>
        <x:v>0</x:v>
      </x:c>
      <x:c r="U29" s="2491" t="n">
        <x:f t="shared" si="13"/>
        <x:v>32</x:v>
      </x:c>
      <x:c r="V29" s="2492" t="n">
        <x:f t="shared" si="1"/>
        <x:v>192.4571</x:v>
      </x:c>
      <x:c r="W29" s="2492" t="n">
        <x:f t="shared" si="14"/>
        <x:v>0.2438</x:v>
      </x:c>
      <x:c r="X29" s="2493" t="n">
        <x:f t="shared" si="2"/>
        <x:v>0</x:v>
      </x:c>
      <x:c r="Y29" s="2494" t="str">
        <x:f t="shared" si="15"/>
        <x:v>#DIV/0!</x:v>
      </x:c>
      <x:c r="Z29" s="2495" t="n">
        <x:f t="shared" si="16"/>
        <x:v>2</x:v>
      </x:c>
      <x:c r="AA29" s="2494" t="str">
        <x:f t="shared" si="17"/>
        <x:v>#DIV/0!</x:v>
      </x:c>
      <x:c r="AB29" s="2494" t="str">
        <x:f t="shared" si="18"/>
        <x:v>#DIV/0!</x:v>
      </x:c>
      <x:c r="AC29" s="2494" t="n">
        <x:f t="shared" si="19"/>
        <x:v>-1.000253581466481</x:v>
      </x:c>
      <x:c r="AD29" s="2496" t="str">
        <x:f t="shared" si="20"/>
        <x:v>#DIV/0!</x:v>
      </x:c>
      <x:c r="AE29" s="2494" t="str">
        <x:f t="shared" si="21"/>
        <x:v>#DIV/0!</x:v>
      </x:c>
      <x:c r="AF29" s="2495" t="str">
        <x:f t="shared" si="22"/>
        <x:v>#DIV/0!</x:v>
      </x:c>
      <x:c r="AG29" s="2497" t="str">
        <x:f t="shared" si="23"/>
        <x:v>#DIV/0!</x:v>
      </x:c>
      <x:c r="AH29" s="2494" t="str">
        <x:f t="shared" si="24"/>
        <x:v>#DIV/0!</x:v>
      </x:c>
      <x:c r="AI29" s="2498" t="str">
        <x:f t="shared" si="25"/>
        <x:v>#DIV/0!</x:v>
      </x:c>
      <x:c r="AJ29" s="2499" t="n">
        <x:f t="shared" si="3"/>
        <x:v>1.5</x:v>
      </x:c>
      <x:c r="AK29" s="2494" t="str">
        <x:f t="shared" si="26"/>
        <x:v>#DIV/0!</x:v>
      </x:c>
      <x:c r="AL29" s="2494" t="str">
        <x:f t="shared" si="27"/>
        <x:v>#DIV/0!</x:v>
      </x:c>
      <x:c r="AM29" s="2500" t="str">
        <x:f t="shared" si="28"/>
        <x:v>#DIV/0!</x:v>
      </x:c>
      <x:c r="AN29" s="2494" t="str">
        <x:f t="shared" si="29"/>
        <x:v>#DIV/0!</x:v>
      </x:c>
      <x:c r="AO29" s="2494" t="str">
        <x:f t="shared" si="30"/>
        <x:v>#DIV/0!</x:v>
      </x:c>
      <x:c r="AP29" s="1264" t="str">
        <x:f t="shared" si="87"/>
        <x:v>#DIV/0!</x:v>
      </x:c>
      <x:c r="AQ29" s="2492" t="str">
        <x:f t="shared" si="31"/>
        <x:v>#DIV/0!</x:v>
      </x:c>
      <x:c r="AR29" s="2492" t="str">
        <x:f t="shared" si="32"/>
        <x:v>#DIV/0!</x:v>
      </x:c>
      <x:c r="AS29" s="2493" t="str">
        <x:f t="shared" si="33"/>
        <x:v>#DIV/0!</x:v>
      </x:c>
      <x:c r="AT29" s="2494" t="str">
        <x:f t="shared" si="34"/>
        <x:v>#DIV/0!</x:v>
      </x:c>
      <x:c r="AU29" s="2495" t="str">
        <x:f t="shared" si="35"/>
        <x:v>#DIV/0!</x:v>
      </x:c>
      <x:c r="AV29" s="2494" t="str">
        <x:f t="shared" si="36"/>
        <x:v>#DIV/0!</x:v>
      </x:c>
      <x:c r="AW29" s="2494" t="str">
        <x:f t="shared" si="37"/>
        <x:v>#DIV/0!</x:v>
      </x:c>
      <x:c r="AX29" s="2494" t="n">
        <x:f t="shared" si="38"/>
        <x:v>-1.000253581466481</x:v>
      </x:c>
      <x:c r="AY29" s="2496" t="str">
        <x:f t="shared" si="39"/>
        <x:v>#DIV/0!</x:v>
      </x:c>
      <x:c r="AZ29" s="2494" t="str">
        <x:f t="shared" si="40"/>
        <x:v>#DIV/0!</x:v>
      </x:c>
      <x:c r="BA29" s="2495" t="str">
        <x:f t="shared" si="41"/>
        <x:v>#DIV/0!</x:v>
      </x:c>
      <x:c r="BB29" s="2498" t="str">
        <x:f t="shared" si="42"/>
        <x:v>#DIV/0!</x:v>
      </x:c>
      <x:c r="BC29" s="2494" t="str">
        <x:f t="shared" si="43"/>
        <x:v>#DIV/0!</x:v>
      </x:c>
      <x:c r="BD29" s="2498" t="str">
        <x:f t="shared" si="44"/>
        <x:v>#DIV/0!</x:v>
      </x:c>
      <x:c r="BE29" s="2499" t="n">
        <x:f t="shared" si="4"/>
        <x:v>1.5</x:v>
      </x:c>
      <x:c r="BF29" s="2494" t="str">
        <x:f t="shared" si="45"/>
        <x:v>#DIV/0!</x:v>
      </x:c>
      <x:c r="BG29" s="2494" t="str">
        <x:f t="shared" si="46"/>
        <x:v>#DIV/0!</x:v>
      </x:c>
      <x:c r="BH29" s="2500" t="str">
        <x:f t="shared" si="47"/>
        <x:v>#DIV/0!</x:v>
      </x:c>
      <x:c r="BI29" s="2494" t="str">
        <x:f t="shared" si="48"/>
        <x:v>#DIV/0!</x:v>
      </x:c>
      <x:c r="BJ29" s="2498" t="str">
        <x:f t="shared" si="49"/>
        <x:v>#DIV/0!</x:v>
      </x:c>
      <x:c r="BK29" s="1264" t="str">
        <x:f t="shared" si="50"/>
        <x:v>#DIV/0!</x:v>
      </x:c>
      <x:c r="BL29" s="2492" t="str">
        <x:f t="shared" si="51"/>
        <x:v>#DIV/0!</x:v>
      </x:c>
      <x:c r="BM29" s="2492" t="str">
        <x:f t="shared" si="52"/>
        <x:v>#DIV/0!</x:v>
      </x:c>
      <x:c r="BN29" s="2493" t="str">
        <x:f t="shared" si="53"/>
        <x:v>#DIV/0!</x:v>
      </x:c>
      <x:c r="BO29" s="2494" t="str">
        <x:f t="shared" si="54"/>
        <x:v>#DIV/0!</x:v>
      </x:c>
      <x:c r="BP29" s="2495" t="str">
        <x:f t="shared" si="55"/>
        <x:v>#DIV/0!</x:v>
      </x:c>
      <x:c r="BQ29" s="2494" t="str">
        <x:f t="shared" si="56"/>
        <x:v>#DIV/0!</x:v>
      </x:c>
      <x:c r="BR29" s="2494" t="str">
        <x:f t="shared" si="57"/>
        <x:v>#DIV/0!</x:v>
      </x:c>
      <x:c r="BS29" s="2494" t="n">
        <x:f t="shared" si="58"/>
        <x:v>-1.000253581466481</x:v>
      </x:c>
      <x:c r="BT29" s="2494" t="str">
        <x:f t="shared" si="59"/>
        <x:v>#DIV/0!</x:v>
      </x:c>
      <x:c r="BU29" s="2494" t="str">
        <x:f t="shared" si="60"/>
        <x:v>#DIV/0!</x:v>
      </x:c>
      <x:c r="BV29" s="2501" t="str">
        <x:f t="shared" si="61"/>
        <x:v>#DIV/0!</x:v>
      </x:c>
      <x:c r="BW29" s="2502" t="str">
        <x:f t="shared" si="62"/>
        <x:v>#DIV/0!</x:v>
      </x:c>
      <x:c r="BX29" s="2494" t="str">
        <x:f t="shared" si="63"/>
        <x:v>#DIV/0!</x:v>
      </x:c>
      <x:c r="BY29" s="2498" t="str">
        <x:f t="shared" si="64"/>
        <x:v>#DIV/0!</x:v>
      </x:c>
      <x:c r="BZ29" s="2503" t="n">
        <x:f t="shared" si="5"/>
        <x:v>1.5</x:v>
      </x:c>
      <x:c r="CA29" s="2494" t="str">
        <x:f t="shared" si="65"/>
        <x:v>#DIV/0!</x:v>
      </x:c>
      <x:c r="CB29" s="2494" t="str">
        <x:f t="shared" si="66"/>
        <x:v>#DIV/0!</x:v>
      </x:c>
      <x:c r="CC29" s="2500" t="str">
        <x:f t="shared" si="67"/>
        <x:v>#DIV/0!</x:v>
      </x:c>
      <x:c r="CD29" s="2494" t="str">
        <x:f t="shared" si="68"/>
        <x:v>#DIV/0!</x:v>
      </x:c>
      <x:c r="CE29" s="2498" t="str">
        <x:f t="shared" si="69"/>
        <x:v>#DIV/0!</x:v>
      </x:c>
      <x:c r="CF29" s="1264" t="str">
        <x:f t="shared" si="70"/>
        <x:v>#DIV/0!</x:v>
      </x:c>
      <x:c r="CG29" s="2492" t="str">
        <x:f t="shared" si="71"/>
        <x:v>#DIV/0!</x:v>
      </x:c>
      <x:c r="CH29" s="2492" t="str">
        <x:f t="shared" si="72"/>
        <x:v>#DIV/0!</x:v>
      </x:c>
      <x:c r="CI29" s="2493" t="str">
        <x:f t="shared" si="73"/>
        <x:v>#DIV/0!</x:v>
      </x:c>
      <x:c r="CJ29" s="2494" t="str">
        <x:f t="shared" si="74"/>
        <x:v>#DIV/0!</x:v>
      </x:c>
      <x:c r="CK29" s="2495" t="str">
        <x:f t="shared" si="75"/>
        <x:v>#DIV/0!</x:v>
      </x:c>
      <x:c r="CL29" s="2494" t="str">
        <x:f t="shared" si="76"/>
        <x:v>#DIV/0!</x:v>
      </x:c>
      <x:c r="CM29" s="2494" t="str">
        <x:f t="shared" si="77"/>
        <x:v>#DIV/0!</x:v>
      </x:c>
      <x:c r="CN29" s="2498" t="n">
        <x:f t="shared" si="78"/>
        <x:v>-28.0068748977356</x:v>
      </x:c>
      <x:c r="CO29" s="2494" t="str">
        <x:f t="shared" si="79"/>
        <x:v>#DIV/0!</x:v>
      </x:c>
      <x:c r="CP29" s="2494" t="str">
        <x:f t="shared" si="80"/>
        <x:v>#DIV/0!</x:v>
      </x:c>
      <x:c r="CQ29" s="2505" t="str">
        <x:f t="shared" si="81"/>
        <x:v>#DIV/0!</x:v>
      </x:c>
      <x:c r="CR29" s="2502" t="str">
        <x:f t="shared" si="82"/>
        <x:v>#DIV/0!</x:v>
      </x:c>
      <x:c r="CS29" s="2506" t="str">
        <x:f t="shared" si="83"/>
        <x:v>#DIV/0!</x:v>
      </x:c>
      <x:c r="CT29" s="2507" t="str">
        <x:f t="shared" si="84"/>
        <x:v>#DIV/0!</x:v>
      </x:c>
      <x:c r="CU29" s="2498"/>
      <x:c r="CV29" s="2498"/>
      <x:c r="CW29" s="2508" t="str">
        <x:f t="shared" si="85"/>
        <x:v>#DIV/0!</x:v>
      </x:c>
    </x:row>
    <x:row r="30" s="1255" customFormat="1" ht="14.100000381469727" customHeight="1">
      <x:c r="A30" s="1702"/>
      <x:c r="B30" s="1703"/>
      <x:c r="C30" s="1703"/>
      <x:c r="D30" s="1704"/>
      <x:c r="E30" s="1705"/>
      <x:c r="F30" s="1706"/>
      <x:c r="G30" s="1706"/>
      <x:c r="H30" s="1707"/>
      <x:c r="I30" s="3501" t="str">
        <x:v>DENSITY AT 15°C :</x:v>
      </x:c>
      <x:c r="J30" s="3502"/>
      <x:c r="K30" s="3502"/>
      <x:c r="L30" s="3503"/>
      <x:c r="M30" s="3571" t="n">
        <x:v>0.9307460926446159</x:v>
      </x:c>
      <x:c r="N30" s="3572"/>
      <x:c r="O30" s="1265"/>
      <x:c r="P30" s="1265"/>
      <x:c r="Q30" s="1266"/>
      <x:c r="R30" s="1238"/>
      <x:c r="S30" s="1238"/>
      <x:c r="T30" s="1267"/>
      <x:c r="U30" s="1238"/>
      <x:c r="V30" s="1238"/>
      <x:c r="W30" s="1238"/>
      <x:c r="X30" s="1238"/>
      <x:c r="Y30" s="1238"/>
      <x:c r="Z30" s="1238"/>
      <x:c r="AA30" s="1238"/>
      <x:c r="AB30" s="1238"/>
      <x:c r="AC30" s="1238"/>
      <x:c r="AD30" s="1238"/>
      <x:c r="AE30" s="1238"/>
      <x:c r="AF30" s="1238"/>
      <x:c r="AG30" s="1238"/>
      <x:c r="AH30" s="1238"/>
      <x:c r="AI30"/>
      <x:c r="AJ30"/>
      <x:c r="AK30"/>
      <x:c r="AL30"/>
      <x:c r="AM30"/>
      <x:c r="AN30"/>
      <x:c r="AO30" s="144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/>
      <x:c r="BU30"/>
      <x:c r="BV30"/>
      <x:c r="BW30"/>
      <x:c r="BX30"/>
      <x:c r="BY30"/>
      <x:c r="BZ30"/>
      <x:c r="CA30"/>
      <x:c r="CB30"/>
      <x:c r="CC30"/>
      <x:c r="CD30"/>
      <x:c r="CE30"/>
      <x:c r="CF30"/>
      <x:c r="CG30"/>
      <x:c r="CH30"/>
      <x:c r="CI30"/>
      <x:c r="CJ30"/>
      <x:c r="CK30"/>
      <x:c r="CL30"/>
      <x:c r="CM30"/>
      <x:c r="CN30"/>
      <x:c r="CO30"/>
      <x:c r="CP30"/>
      <x:c r="CQ30"/>
      <x:c r="CR30"/>
      <x:c r="CS30"/>
      <x:c r="CT30"/>
      <x:c r="CU30"/>
      <x:c r="CV30"/>
      <x:c r="CW30"/>
    </x:row>
    <x:row r="31" s="1255" customFormat="1" ht="14.100000381469727" customHeight="1">
      <x:c r="A31" s="1708"/>
      <x:c r="B31" s="1709"/>
      <x:c r="C31" s="1709"/>
      <x:c r="D31" s="1710"/>
      <x:c r="E31" s="1711"/>
      <x:c r="F31" s="1712"/>
      <x:c r="G31" s="1712"/>
      <x:c r="H31" s="1713"/>
      <x:c r="I31" s="3504"/>
      <x:c r="J31" s="3505"/>
      <x:c r="K31" s="3505"/>
      <x:c r="L31" s="3506"/>
      <x:c r="M31" s="3573"/>
      <x:c r="N31" s="3574"/>
      <x:c r="O31" s="1265"/>
      <x:c r="P31" s="1265"/>
      <x:c r="Q31" s="1266"/>
      <x:c r="R31" s="1238"/>
      <x:c r="S31" s="1238"/>
      <x:c r="T31" s="1267"/>
      <x:c r="U31" s="1238"/>
      <x:c r="V31" s="1238"/>
      <x:c r="W31" s="1238"/>
      <x:c r="X31" s="1238"/>
      <x:c r="Y31" s="1238"/>
      <x:c r="Z31" s="1238"/>
      <x:c r="AA31" s="1238"/>
      <x:c r="AB31" s="1238"/>
      <x:c r="AC31" s="1238"/>
      <x:c r="AD31" s="1238"/>
      <x:c r="AE31" s="1238"/>
      <x:c r="AF31" s="1238"/>
      <x:c r="AG31" s="1238"/>
      <x:c r="AH31" s="1238"/>
      <x:c r="AI31"/>
      <x:c r="AJ31"/>
      <x:c r="AK31"/>
      <x:c r="AL31"/>
      <x:c r="AM31"/>
      <x:c r="AN31"/>
      <x:c r="AO31" s="144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  <x:c r="BG31"/>
      <x:c r="BH31"/>
      <x:c r="BI31"/>
      <x:c r="BJ31"/>
      <x:c r="BK31"/>
      <x:c r="BL31"/>
      <x:c r="BM31"/>
      <x:c r="BN31"/>
      <x:c r="BO31"/>
      <x:c r="BP31"/>
      <x:c r="BQ31"/>
      <x:c r="BR31"/>
      <x:c r="BS31"/>
      <x:c r="BT31"/>
      <x:c r="BU31"/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  <x:c r="CK31"/>
      <x:c r="CL31"/>
      <x:c r="CM31"/>
      <x:c r="CN31"/>
      <x:c r="CO31"/>
      <x:c r="CP31"/>
      <x:c r="CQ31"/>
      <x:c r="CR31"/>
      <x:c r="CS31"/>
      <x:c r="CT31"/>
      <x:c r="CU31"/>
      <x:c r="CV31"/>
      <x:c r="CW31"/>
    </x:row>
    <x:row r="32" s="1255" customFormat="1" ht="14.100000381469727" customHeight="1">
      <x:c r="A32" s="1714" t="str">
        <x:v>4. INSPECTION PRIOR TO SAILING</x:v>
      </x:c>
      <x:c r="B32" s="1715"/>
      <x:c r="C32" s="1716"/>
      <x:c r="D32" s="1716"/>
      <x:c r="E32" s="1716"/>
      <x:c r="F32" s="3575" t="str">
        <x:v>DATE:</x:v>
      </x:c>
      <x:c r="G32" s="3575"/>
      <x:c r="H32" s="3558" t="n">
        <x:v>43874</x:v>
      </x:c>
      <x:c r="I32" s="3558"/>
      <x:c r="J32" s="3558"/>
      <x:c r="K32" s="3558"/>
      <x:c r="L32" s="1694" t="str">
        <x:v>TIME:</x:v>
      </x:c>
      <x:c r="M32" s="3559" t="n">
        <x:v>454</x:v>
      </x:c>
      <x:c r="N32" s="3560"/>
      <x:c r="O32" s="1265"/>
      <x:c r="P32" s="1265"/>
      <x:c r="Q32" s="1268"/>
      <x:c r="R32" s="1269"/>
      <x:c r="S32" s="1238"/>
      <x:c r="T32" s="1267"/>
      <x:c r="U32" s="1238"/>
      <x:c r="V32" s="1238"/>
      <x:c r="W32" s="1238"/>
      <x:c r="X32" s="1238"/>
      <x:c r="Y32" s="1238"/>
      <x:c r="Z32" s="1238"/>
      <x:c r="AA32" s="1238"/>
      <x:c r="AB32" s="1238"/>
      <x:c r="AC32" s="1238"/>
      <x:c r="AD32" s="1238"/>
      <x:c r="AE32" s="1238"/>
      <x:c r="AF32" s="1238"/>
      <x:c r="AG32" s="1238"/>
      <x:c r="AH32" s="1238"/>
      <x:c r="AI32"/>
      <x:c r="AJ32"/>
      <x:c r="AK32"/>
      <x:c r="AL32"/>
      <x:c r="AM32"/>
      <x:c r="AN32"/>
      <x:c r="AO32" s="144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/>
      <x:c r="BU32"/>
      <x:c r="BV32"/>
      <x:c r="BW32"/>
      <x:c r="BX32"/>
      <x:c r="BY32"/>
      <x:c r="BZ32"/>
      <x:c r="CA32"/>
      <x:c r="CB32"/>
      <x:c r="CC32"/>
      <x:c r="CD32"/>
      <x:c r="CE32"/>
      <x:c r="CF32"/>
      <x:c r="CG32"/>
      <x:c r="CH32"/>
      <x:c r="CI32"/>
      <x:c r="CJ32"/>
      <x:c r="CK32"/>
      <x:c r="CL32"/>
      <x:c r="CM32"/>
      <x:c r="CN32"/>
      <x:c r="CO32"/>
      <x:c r="CP32"/>
      <x:c r="CQ32"/>
      <x:c r="CR32"/>
      <x:c r="CS32"/>
      <x:c r="CT32"/>
      <x:c r="CU32"/>
      <x:c r="CV32"/>
      <x:c r="CW32"/>
    </x:row>
    <x:row r="33" s="144" customFormat="1" ht="12" customHeight="1">
      <x:c r="A33" s="3515" t="str">
        <x:v>BUNKER    TANKS</x:v>
      </x:c>
      <x:c r="B33" s="1862"/>
      <x:c r="C33" s="1863"/>
      <x:c r="D33" s="3515" t="str">
        <x:v>GROSS OBSERVED VOLUME</x:v>
      </x:c>
      <x:c r="E33" s="3522" t="str">
        <x:v>DENSITY @</x:v>
      </x:c>
      <x:c r="F33" s="3515" t="str">
        <x:v>FLASH POINT</x:v>
      </x:c>
      <x:c r="G33" s="3501" t="str">
        <x:v>LOWER EXPLOSIVE LIMIT LEVEL %</x:v>
      </x:c>
      <x:c r="H33" s="3503"/>
      <x:c r="I33" s="3501" t="str">
        <x:v>TEMP   °C</x:v>
      </x:c>
      <x:c r="J33" s="3503"/>
      <x:c r="K33" s="1697" t="str">
        <x:v>V.C.F.</x:v>
      </x:c>
      <x:c r="L33" s="3518" t="str">
        <x:v>GROSS</x:v>
      </x:c>
      <x:c r="M33" s="3519"/>
      <x:c r="N33" s="1698"/>
      <x:c r="O33" s="2510"/>
      <x:c r="P33" s="2487"/>
      <x:c r="Q33" s="1264"/>
      <x:c r="R33" s="2494"/>
      <x:c r="S33" s="2489"/>
      <x:c r="T33" s="2490"/>
      <x:c r="U33" s="2494"/>
      <x:c r="V33" s="2492"/>
      <x:c r="W33" s="2492"/>
      <x:c r="X33" s="2493"/>
      <x:c r="Y33" s="2494"/>
      <x:c r="Z33" s="2495"/>
      <x:c r="AA33" s="2494"/>
      <x:c r="AB33" s="2494"/>
      <x:c r="AC33" s="2494"/>
      <x:c r="AD33" s="2496"/>
      <x:c r="AE33" s="2494"/>
      <x:c r="AF33" s="2495"/>
      <x:c r="AG33" s="2497"/>
      <x:c r="AH33" s="2494"/>
      <x:c r="AI33" s="2498"/>
      <x:c r="AJ33" s="2499"/>
      <x:c r="AK33" s="2494"/>
      <x:c r="AL33" s="2494"/>
      <x:c r="AM33" s="2500"/>
      <x:c r="AN33" s="2494"/>
      <x:c r="AO33" s="2494"/>
      <x:c r="AP33" s="1264"/>
      <x:c r="AQ33" s="2492"/>
      <x:c r="AR33" s="2492"/>
      <x:c r="AS33" s="2493"/>
      <x:c r="AT33" s="2494"/>
      <x:c r="AU33" s="2495"/>
      <x:c r="AV33" s="2494"/>
      <x:c r="AW33" s="2494"/>
      <x:c r="AX33" s="2494"/>
      <x:c r="AY33" s="2496"/>
      <x:c r="AZ33" s="2494"/>
      <x:c r="BA33" s="2495"/>
      <x:c r="BB33" s="2498"/>
      <x:c r="BC33" s="2494"/>
      <x:c r="BD33" s="2498"/>
      <x:c r="BE33" s="2499"/>
      <x:c r="BF33" s="2494"/>
      <x:c r="BG33" s="2494"/>
      <x:c r="BH33" s="2500"/>
      <x:c r="BI33" s="2494"/>
      <x:c r="BJ33" s="2498"/>
      <x:c r="BK33" s="1264"/>
      <x:c r="BL33" s="2492"/>
      <x:c r="BM33" s="2492"/>
      <x:c r="BN33" s="2493"/>
      <x:c r="BO33" s="2494"/>
      <x:c r="BP33" s="2495"/>
      <x:c r="BQ33" s="2494"/>
      <x:c r="BR33" s="2494"/>
      <x:c r="BS33" s="2494"/>
      <x:c r="BT33" s="2494"/>
      <x:c r="BU33" s="2494"/>
      <x:c r="BV33" s="2501"/>
      <x:c r="BW33" s="2502"/>
      <x:c r="BX33" s="2494"/>
      <x:c r="BY33" s="2498"/>
      <x:c r="BZ33" s="2503"/>
      <x:c r="CA33" s="2494"/>
      <x:c r="CB33" s="2494"/>
      <x:c r="CC33" s="2500"/>
      <x:c r="CD33" s="2494"/>
      <x:c r="CE33" s="2498"/>
      <x:c r="CF33" s="1264"/>
      <x:c r="CG33" s="2492"/>
      <x:c r="CH33" s="2492"/>
      <x:c r="CI33" s="2493"/>
      <x:c r="CJ33" s="2494"/>
      <x:c r="CK33" s="2495"/>
      <x:c r="CL33" s="2494"/>
      <x:c r="CM33" s="2494"/>
      <x:c r="CN33" s="2498"/>
      <x:c r="CO33" s="2494"/>
      <x:c r="CP33" s="2494"/>
      <x:c r="CQ33" s="2505"/>
      <x:c r="CR33" s="2502"/>
      <x:c r="CS33" s="2506"/>
      <x:c r="CT33" s="2511"/>
      <x:c r="CU33" s="2498"/>
      <x:c r="CV33" s="2498"/>
      <x:c r="CW33" s="2508"/>
    </x:row>
    <x:row r="34" s="144" customFormat="1" ht="12" customHeight="1">
      <x:c r="A34" s="3516"/>
      <x:c r="B34" s="2467" t="str">
        <x:v>a</x:v>
      </x:c>
      <x:c r="C34" s="2468" t="str">
        <x:v>ULLAGE</x:v>
      </x:c>
      <x:c r="D34" s="3516"/>
      <x:c r="E34" s="3523"/>
      <x:c r="F34" s="3516"/>
      <x:c r="G34" s="3524"/>
      <x:c r="H34" s="3525"/>
      <x:c r="I34" s="3524"/>
      <x:c r="J34" s="3525"/>
      <x:c r="K34" s="1257" t="str">
        <x:v>TABLE</x:v>
      </x:c>
      <x:c r="L34" s="3520" t="str">
        <x:v>STANDARD</x:v>
      </x:c>
      <x:c r="M34" s="3521"/>
      <x:c r="N34" s="231" t="str">
        <x:v>WEIGTH</x:v>
      </x:c>
      <x:c r="O34" s="2509"/>
      <x:c r="P34" s="2512"/>
      <x:c r="Q34" s="2513"/>
      <x:c r="R34" s="2513"/>
      <x:c r="S34" s="2513"/>
      <x:c r="T34" s="2514"/>
      <x:c r="U34" s="2513"/>
      <x:c r="V34" s="2515"/>
      <x:c r="W34" s="2515"/>
      <x:c r="X34" s="2516"/>
      <x:c r="Y34" s="2513"/>
      <x:c r="Z34" s="2513"/>
      <x:c r="AA34" s="2513"/>
      <x:c r="AB34" s="2513"/>
      <x:c r="AC34" s="2513"/>
      <x:c r="AD34" s="2513"/>
      <x:c r="AE34" s="2513"/>
      <x:c r="AF34" s="2513"/>
      <x:c r="AG34" s="2513"/>
      <x:c r="AH34" s="2517"/>
      <x:c r="AI34" s="2513"/>
      <x:c r="AJ34" s="2513"/>
      <x:c r="AK34" s="2513"/>
      <x:c r="AL34" s="2513"/>
      <x:c r="AM34" s="2513"/>
      <x:c r="AN34" s="2513"/>
      <x:c r="AO34" s="2518"/>
      <x:c r="AP34" s="2513"/>
      <x:c r="AQ34" s="2513"/>
      <x:c r="AR34" s="2513"/>
      <x:c r="AS34" s="2513"/>
      <x:c r="AT34" s="2513"/>
      <x:c r="AU34" s="2513"/>
      <x:c r="AV34" s="2513"/>
      <x:c r="AW34" s="2513"/>
      <x:c r="AX34" s="2513"/>
      <x:c r="AY34" s="2513"/>
      <x:c r="AZ34" s="2513"/>
      <x:c r="BA34" s="2513"/>
      <x:c r="BB34" s="2513"/>
      <x:c r="BC34" s="2513"/>
      <x:c r="BD34" s="2513"/>
      <x:c r="BE34" s="2513"/>
      <x:c r="BF34" s="2513"/>
      <x:c r="BG34" s="2513"/>
      <x:c r="BH34" s="2513"/>
      <x:c r="BI34" s="2513"/>
      <x:c r="BJ34" s="2513"/>
      <x:c r="BK34" s="2513"/>
      <x:c r="BL34" s="2513"/>
      <x:c r="BM34" s="2513"/>
      <x:c r="BN34" s="2513"/>
      <x:c r="BO34" s="2513"/>
      <x:c r="BP34" s="2513"/>
      <x:c r="BQ34" s="2513"/>
      <x:c r="BR34" s="2513"/>
      <x:c r="BS34" s="2513"/>
      <x:c r="BT34" s="2513"/>
      <x:c r="BU34" s="2513"/>
      <x:c r="BV34" s="2513"/>
      <x:c r="BW34" s="2513"/>
      <x:c r="BX34" s="2513"/>
      <x:c r="BY34" s="2513"/>
      <x:c r="BZ34" s="2512"/>
      <x:c r="CA34" s="2513"/>
      <x:c r="CB34" s="2513"/>
      <x:c r="CC34" s="2513"/>
      <x:c r="CD34" s="2513"/>
      <x:c r="CE34" s="2513"/>
      <x:c r="CF34" s="2513"/>
      <x:c r="CG34" s="2513"/>
      <x:c r="CH34" s="2513"/>
      <x:c r="CI34" s="2513"/>
      <x:c r="CJ34" s="2513"/>
      <x:c r="CK34" s="2513"/>
      <x:c r="CL34" s="2513"/>
      <x:c r="CM34" s="2513"/>
      <x:c r="CN34" s="2513"/>
      <x:c r="CO34" s="2513"/>
      <x:c r="CP34" s="2513"/>
      <x:c r="CQ34" s="2513"/>
      <x:c r="CR34" s="2513"/>
      <x:c r="CS34" s="2513"/>
      <x:c r="CT34" s="2513"/>
      <x:c r="CU34" s="2513"/>
      <x:c r="CV34" s="2513"/>
      <x:c r="CW34" s="2519"/>
    </x:row>
    <x:row r="35" s="144" customFormat="1" ht="12" customHeight="1">
      <x:c r="A35" s="3516"/>
      <x:c r="B35" s="2468"/>
      <x:c r="C35" s="2468" t="str">
        <x:v>INNAGE</x:v>
      </x:c>
      <x:c r="D35" s="3516"/>
      <x:c r="E35" s="1258" t="n">
        <x:v>15</x:v>
      </x:c>
      <x:c r="F35" s="3516"/>
      <x:c r="G35" s="3524"/>
      <x:c r="H35" s="3525"/>
      <x:c r="I35" s="3524"/>
      <x:c r="J35" s="3525"/>
      <x:c r="K35" s="1259" t="str">
        <x:v>54B</x:v>
      </x:c>
      <x:c r="L35" s="3508" t="str">
        <x:v>VOLUME</x:v>
      </x:c>
      <x:c r="M35" s="3509"/>
      <x:c r="N35" s="1260" t="str">
        <x:v>METRIC</x:v>
      </x:c>
      <x:c r="O35" s="2520"/>
      <x:c r="P35" s="2487"/>
      <x:c r="Q35" s="1264"/>
      <x:c r="R35" s="2494"/>
      <x:c r="S35" s="2489"/>
      <x:c r="T35" s="2490"/>
      <x:c r="U35" s="2494"/>
      <x:c r="V35" s="2492"/>
      <x:c r="W35" s="2492"/>
      <x:c r="X35" s="2493"/>
      <x:c r="Y35" s="2494"/>
      <x:c r="Z35" s="2495"/>
      <x:c r="AA35" s="2494"/>
      <x:c r="AB35" s="2494"/>
      <x:c r="AC35" s="2494"/>
      <x:c r="AD35" s="2496"/>
      <x:c r="AE35" s="2494"/>
      <x:c r="AF35" s="2495"/>
      <x:c r="AG35" s="2497"/>
      <x:c r="AH35" s="2494"/>
      <x:c r="AI35" s="2498"/>
      <x:c r="AJ35" s="2499"/>
      <x:c r="AK35" s="2494"/>
      <x:c r="AL35" s="2494"/>
      <x:c r="AM35" s="2500"/>
      <x:c r="AN35" s="2494"/>
      <x:c r="AO35" s="2494"/>
      <x:c r="AP35" s="1264"/>
      <x:c r="AQ35" s="2492"/>
      <x:c r="AR35" s="2492"/>
      <x:c r="AS35" s="2493"/>
      <x:c r="AT35" s="2494"/>
      <x:c r="AU35" s="2495"/>
      <x:c r="AV35" s="2494"/>
      <x:c r="AW35" s="2494"/>
      <x:c r="AX35" s="2494"/>
      <x:c r="AY35" s="2496"/>
      <x:c r="AZ35" s="2494"/>
      <x:c r="BA35" s="2495"/>
      <x:c r="BB35" s="2498"/>
      <x:c r="BC35" s="2494"/>
      <x:c r="BD35" s="2498"/>
      <x:c r="BE35" s="2499"/>
      <x:c r="BF35" s="2494"/>
      <x:c r="BG35" s="2494"/>
      <x:c r="BH35" s="2500"/>
      <x:c r="BI35" s="2494"/>
      <x:c r="BJ35" s="2498"/>
      <x:c r="BK35" s="1264"/>
      <x:c r="BL35" s="2492"/>
      <x:c r="BM35" s="2492"/>
      <x:c r="BN35" s="2493"/>
      <x:c r="BO35" s="2494"/>
      <x:c r="BP35" s="2495"/>
      <x:c r="BQ35" s="2494"/>
      <x:c r="BR35" s="2494"/>
      <x:c r="BS35" s="2494"/>
      <x:c r="BT35" s="2494"/>
      <x:c r="BU35" s="2494"/>
      <x:c r="BV35" s="2501"/>
      <x:c r="BW35" s="2502"/>
      <x:c r="BX35" s="2494"/>
      <x:c r="BY35" s="2498"/>
      <x:c r="BZ35" s="2503"/>
      <x:c r="CA35" s="2494"/>
      <x:c r="CB35" s="2494"/>
      <x:c r="CC35" s="2500"/>
      <x:c r="CD35" s="2494"/>
      <x:c r="CE35" s="2498"/>
      <x:c r="CF35" s="1264"/>
      <x:c r="CG35" s="2492"/>
      <x:c r="CH35" s="2492"/>
      <x:c r="CI35" s="2493"/>
      <x:c r="CJ35" s="2494"/>
      <x:c r="CK35" s="2495"/>
      <x:c r="CL35" s="2494"/>
      <x:c r="CM35" s="2494"/>
      <x:c r="CN35" s="2498"/>
      <x:c r="CO35" s="2494"/>
      <x:c r="CP35" s="2494"/>
      <x:c r="CQ35" s="2505"/>
      <x:c r="CR35" s="2502"/>
      <x:c r="CS35" s="2506"/>
      <x:c r="CT35" s="2511"/>
      <x:c r="CU35" s="2498"/>
      <x:c r="CV35" s="2498"/>
      <x:c r="CW35" s="2508"/>
    </x:row>
    <x:row r="36" s="144" customFormat="1" ht="12" customHeight="1">
      <x:c r="A36" s="3517"/>
      <x:c r="B36" s="3526" t="str">
        <x:v>m</x:v>
      </x:c>
      <x:c r="C36" s="3527"/>
      <x:c r="D36" s="1261" t="str">
        <x:v>m³</x:v>
      </x:c>
      <x:c r="E36" s="1270" t="str">
        <x:v>ºC.</x:v>
      </x:c>
      <x:c r="F36" s="2521"/>
      <x:c r="G36" s="3504"/>
      <x:c r="H36" s="3506"/>
      <x:c r="I36" s="3504"/>
      <x:c r="J36" s="3506"/>
      <x:c r="K36" s="2522"/>
      <x:c r="L36" s="3510" t="str">
        <x:v>m³</x:v>
      </x:c>
      <x:c r="M36" s="3511"/>
      <x:c r="N36" s="1263" t="str">
        <x:v>TONS</x:v>
      </x:c>
      <x:c r="O36" s="2520"/>
      <x:c r="P36" s="2523"/>
      <x:c r="Q36" s="1271"/>
      <x:c r="R36" s="2524"/>
      <x:c r="S36" s="2525"/>
      <x:c r="T36" s="2526"/>
      <x:c r="U36" s="2524"/>
      <x:c r="V36" s="2527"/>
      <x:c r="W36" s="2527"/>
      <x:c r="X36" s="2528"/>
      <x:c r="Y36" s="2524"/>
      <x:c r="Z36" s="2529"/>
      <x:c r="AA36" s="2524"/>
      <x:c r="AB36" s="2524"/>
      <x:c r="AC36" s="2524"/>
      <x:c r="AD36" s="2530"/>
      <x:c r="AE36" s="2524"/>
      <x:c r="AF36" s="2529"/>
      <x:c r="AG36" s="2531"/>
      <x:c r="AH36" s="2524"/>
      <x:c r="AI36" s="2532"/>
      <x:c r="AJ36" s="2533"/>
      <x:c r="AK36" s="2524"/>
      <x:c r="AL36" s="2524"/>
      <x:c r="AM36" s="2534"/>
      <x:c r="AN36" s="2524"/>
      <x:c r="AO36" s="2524"/>
      <x:c r="AP36" s="1271"/>
      <x:c r="AQ36" s="2527"/>
      <x:c r="AR36" s="2527"/>
      <x:c r="AS36" s="2528"/>
      <x:c r="AT36" s="2524"/>
      <x:c r="AU36" s="2529"/>
      <x:c r="AV36" s="2524"/>
      <x:c r="AW36" s="2524"/>
      <x:c r="AX36" s="2524"/>
      <x:c r="AY36" s="2530"/>
      <x:c r="AZ36" s="2524"/>
      <x:c r="BA36" s="2529"/>
      <x:c r="BB36" s="2532"/>
      <x:c r="BC36" s="2524"/>
      <x:c r="BD36" s="2532"/>
      <x:c r="BE36" s="2533"/>
      <x:c r="BF36" s="2524"/>
      <x:c r="BG36" s="2524"/>
      <x:c r="BH36" s="2534"/>
      <x:c r="BI36" s="2524"/>
      <x:c r="BJ36" s="2532"/>
      <x:c r="BK36" s="1271"/>
      <x:c r="BL36" s="2527"/>
      <x:c r="BM36" s="2527"/>
      <x:c r="BN36" s="2528"/>
      <x:c r="BO36" s="2524"/>
      <x:c r="BP36" s="2529"/>
      <x:c r="BQ36" s="2524"/>
      <x:c r="BR36" s="2524"/>
      <x:c r="BS36" s="2524"/>
      <x:c r="BT36" s="2524"/>
      <x:c r="BU36" s="2524"/>
      <x:c r="BV36" s="2535"/>
      <x:c r="BW36" s="2536"/>
      <x:c r="BX36" s="2524"/>
      <x:c r="BY36" s="2532"/>
      <x:c r="BZ36" s="2537"/>
      <x:c r="CA36" s="2524"/>
      <x:c r="CB36" s="2524"/>
      <x:c r="CC36" s="2534"/>
      <x:c r="CD36" s="2524"/>
      <x:c r="CE36" s="2532"/>
      <x:c r="CF36" s="1271"/>
      <x:c r="CG36" s="2527"/>
      <x:c r="CH36" s="2527"/>
      <x:c r="CI36" s="2528"/>
      <x:c r="CJ36" s="2524"/>
      <x:c r="CK36" s="2529"/>
      <x:c r="CL36" s="2524"/>
      <x:c r="CM36" s="2524"/>
      <x:c r="CN36" s="2532"/>
      <x:c r="CO36" s="2524"/>
      <x:c r="CP36" s="2524"/>
      <x:c r="CQ36" s="2538"/>
      <x:c r="CR36" s="2536"/>
      <x:c r="CS36" s="2539"/>
      <x:c r="CT36" s="2540"/>
      <x:c r="CU36" s="2532"/>
      <x:c r="CV36" s="2532"/>
      <x:c r="CW36" s="2541"/>
      <x:c r="CX36" s="2542"/>
      <x:c r="CY36" s="2542"/>
      <x:c r="CZ36" s="2542"/>
      <x:c r="DA36" s="2542"/>
      <x:c r="DB36" s="2542"/>
      <x:c r="DC36" s="2542"/>
      <x:c r="DD36" s="2542"/>
      <x:c r="DE36" s="2542"/>
    </x:row>
    <x:row r="37" s="144" customFormat="1" ht="14.100000381469727" customHeight="1">
      <x:c r="A37" s="1699" t="str">
        <x:v>1 HFO (P)</x:v>
      </x:c>
      <x:c r="B37" s="3514" t="n">
        <x:v>15.74</x:v>
      </x:c>
      <x:c r="C37" s="3514"/>
      <x:c r="D37" s="1700" t="n">
        <x:v>0.24</x:v>
      </x:c>
      <x:c r="E37" s="2577" t="n">
        <x:v>0.9005</x:v>
      </x:c>
      <x:c r="F37" s="2561" t="str">
        <x:v>N/A</x:v>
      </x:c>
      <x:c r="G37" s="3497" t="str">
        <x:f t="shared" ref="G37:G47" si="88">IF(B37="","","N/A")</x:f>
        <x:v>N/A</x:v>
      </x:c>
      <x:c r="H37" s="3498"/>
      <x:c r="I37" s="3494" t="n">
        <x:v>30</x:v>
      </x:c>
      <x:c r="J37" s="3494"/>
      <x:c r="K37" s="2562" t="n">
        <x:v>0.9884021831712547</x:v>
      </x:c>
      <x:c r="L37" s="3495" t="n">
        <x:v>0.24</x:v>
      </x:c>
      <x:c r="M37" s="3495"/>
      <x:c r="N37" s="2563" t="n">
        <x:v>0.21611999999999998</x:v>
      </x:c>
      <x:c r="O37" s="2509"/>
      <x:c r="P37" s="2487" t="n">
        <x:v>0</x:v>
      </x:c>
      <x:c r="Q37" s="1264" t="n">
        <x:v>2</x:v>
      </x:c>
      <x:c r="R37" s="2488" t="n">
        <x:v>900.5</x:v>
      </x:c>
      <x:c r="S37" s="2489" t="n">
        <x:v>30</x:v>
      </x:c>
      <x:c r="T37" s="2490" t="n">
        <x:v>0.047619047619047616</x:v>
      </x:c>
      <x:c r="U37" s="2494" t="n">
        <x:f t="shared" ref="U37:U47" si="89">(S37-($R$65+($R$66+($R$67+($R$68+($R$69+($R$70+($R$71+$R$72*T37)*T37)*T37)*T37)*T37)*T37)*T37)*T37)*1.8+32</x:f>
        <x:v>86.01362226120274</x:v>
      </x:c>
      <x:c r="V37" s="2492" t="n">
        <x:f t="shared" ref="V37:V47" si="90">VLOOKUP($Q37,$Q$65:$V$70,6)</x:f>
        <x:v>103.872</x:v>
      </x:c>
      <x:c r="W37" s="2492" t="n">
        <x:f t="shared" ref="W37:W47" si="91">VLOOKUP(Q37,$Q$65:$W$70,7)</x:f>
        <x:v>0.2701</x:v>
      </x:c>
      <x:c r="X37" s="2493" t="n">
        <x:f t="shared" ref="X37:X47" si="92">VLOOKUP($Q37,$Q$65:$X$70,8)</x:f>
        <x:v>0</x:v>
      </x:c>
      <x:c r="Y37" s="2494" t="n">
        <x:v>0.000002942725351077622</x:v>
      </x:c>
      <x:c r="Z37" s="2495" t="n">
        <x:v>1.2992592417596174</x:v>
      </x:c>
      <x:c r="AA37" s="2494" t="n">
        <x:v>900.5026499241843</x:v>
      </x:c>
      <x:c r="AB37" s="2494" t="n">
        <x:v>0.00042803750883878245</x:v>
      </x:c>
      <x:c r="AC37" s="2494" t="n">
        <x:v>-1.000253581466481</x:v>
      </x:c>
      <x:c r="AD37" s="2496" t="n">
        <x:v>1.00042809302552</x:v>
      </x:c>
      <x:c r="AE37" s="2494" t="n">
        <x:v>0.3610823637921643</x:v>
      </x:c>
      <x:c r="AF37" s="2495" t="n">
        <x:v>1</x:v>
      </x:c>
      <x:c r="AG37" s="2497" t="n">
        <x:v>1.00042809302552</x:v>
      </x:c>
      <x:c r="AH37" s="2494" t="n">
        <x:v>900.8854977694808</x:v>
      </x:c>
      <x:c r="AI37" s="2498" t="n">
        <x:v>-0.38549776948082126</x:v>
      </x:c>
      <x:c r="AJ37" s="2499" t="n">
        <x:f t="shared" ref="AJ37:AJ47" si="93">VLOOKUP($Q37,$Q$65:$Y$71,9)</x:f>
        <x:v>1.3</x:v>
      </x:c>
      <x:c r="AK37" s="2494" t="n">
        <x:v>-0.385332811191846</x:v>
      </x:c>
      <x:c r="AL37" s="2494" t="n">
        <x:v>-0.0005562085837777366</x:v>
      </x:c>
      <x:c r="AM37" s="2500" t="n">
        <x:v>0</x:v>
      </x:c>
      <x:c r="AN37" s="2494" t="n">
        <x:v>-0.38554725588502115</x:v>
      </x:c>
      <x:c r="AO37" s="2494" t="n">
        <x:v>900.1144527441149</x:v>
      </x:c>
      <x:c r="AP37" s="1264" t="n">
        <x:v>2</x:v>
      </x:c>
      <x:c r="AQ37" s="2492" t="n">
        <x:v>103.872</x:v>
      </x:c>
      <x:c r="AR37" s="2492" t="n">
        <x:v>0.2701</x:v>
      </x:c>
      <x:c r="AS37" s="2493" t="n">
        <x:v>0</x:v>
      </x:c>
      <x:c r="AT37" s="2494" t="n">
        <x:v>0.000002944363179001002</x:v>
      </x:c>
      <x:c r="AU37" s="2495" t="n">
        <x:v>1.2993490526839406</x:v>
      </x:c>
      <x:c r="AV37" s="2494" t="n">
        <x:v>900.1171030079715</x:v>
      </x:c>
      <x:c r="AW37" s="2494" t="n">
        <x:v>0.0004282757399631546</x:v>
      </x:c>
      <x:c r="AX37" s="2494" t="n">
        <x:v>-1.000253581466481</x:v>
      </x:c>
      <x:c r="AY37" s="2496" t="n">
        <x:v>1.0004283312579867</x:v>
      </x:c>
      <x:c r="AZ37" s="2494" t="n">
        <x:v>0.3613845128996685</x:v>
      </x:c>
      <x:c r="BA37" s="2495" t="n">
        <x:v>1</x:v>
      </x:c>
      <x:c r="BB37" s="2498" t="n">
        <x:v>1.000428331257987</x:v>
      </x:c>
      <x:c r="BC37" s="2494" t="n">
        <x:v>900.499999899991</x:v>
      </x:c>
      <x:c r="BD37" s="2498" t="n">
        <x:v>1.0000894690165296e-7</x:v>
      </x:c>
      <x:c r="BE37" s="2499" t="n">
        <x:f t="shared" ref="BE37:BE47" si="94">VLOOKUP($Q37,$Q$65:$Y$71,9)</x:f>
        <x:v>1.3</x:v>
      </x:c>
      <x:c r="BF37" s="2494" t="n">
        <x:v>9.996612828416892e-8</x:v>
      </x:c>
      <x:c r="BG37" s="2494" t="n">
        <x:v>-0.0005565179382375168</x:v>
      </x:c>
      <x:c r="BH37" s="2500" t="n">
        <x:v>0</x:v>
      </x:c>
      <x:c r="BI37" s="2494" t="n">
        <x:v>1.0002179220574608e-7</x:v>
      </x:c>
      <x:c r="BJ37" s="2498" t="n">
        <x:v>900.1144528441367</x:v>
      </x:c>
      <x:c r="BK37" s="1264" t="n">
        <x:v>2</x:v>
      </x:c>
      <x:c r="BL37" s="2492" t="n">
        <x:v>103.872</x:v>
      </x:c>
      <x:c r="BM37" s="2492" t="n">
        <x:v>0.2701</x:v>
      </x:c>
      <x:c r="BN37" s="2493" t="n">
        <x:v>0</x:v>
      </x:c>
      <x:c r="BO37" s="2494" t="n">
        <x:v>0.0000029443631785758797</x:v>
      </x:c>
      <x:c r="BP37" s="2495" t="n">
        <x:v>1.299349052660634</x:v>
      </x:c>
      <x:c r="BQ37" s="2494" t="n">
        <x:v>900.1171031079932</x:v>
      </x:c>
      <x:c r="BR37" s="2494" t="n">
        <x:v>0.0004282757399013182</x:v>
      </x:c>
      <x:c r="BS37" s="2494" t="n">
        <x:v>-1.000253581466481</x:v>
      </x:c>
      <x:c r="BT37" s="2494" t="n">
        <x:v>1.000428331257925</x:v>
      </x:c>
      <x:c r="BU37" s="2494" t="n">
        <x:v>0.3613845128211994</x:v>
      </x:c>
      <x:c r="BV37" s="2501" t="n">
        <x:v>1</x:v>
      </x:c>
      <x:c r="BW37" s="2502" t="n">
        <x:v>1.000428331257925</x:v>
      </x:c>
      <x:c r="BX37" s="2494" t="n">
        <x:v>900.4999999999999</x:v>
      </x:c>
      <x:c r="BY37" s="2498" t="n">
        <x:v>1.1368683772161603e-13</x:v>
      </x:c>
      <x:c r="BZ37" s="2503" t="n">
        <x:f t="shared" ref="BZ37:BZ47" si="95">VLOOKUP($Q37,$Q$65:$Y$71,9)</x:f>
        <x:v>1.3</x:v>
      </x:c>
      <x:c r="CA37" s="2494" t="n">
        <x:v>1.136381629443338e-13</x:v>
      </x:c>
      <x:c r="CB37" s="2494" t="n">
        <x:v>-0.0005565179381572193</x:v>
      </x:c>
      <x:c r="CC37" s="2500" t="n">
        <x:v>0</x:v>
      </x:c>
      <x:c r="CD37" s="2494" t="n">
        <x:v>1.1370143983519638e-13</x:v>
      </x:c>
      <x:c r="CE37" s="2498" t="n">
        <x:v>900.1144528441368</x:v>
      </x:c>
      <x:c r="CF37" s="1264" t="n">
        <x:v>2</x:v>
      </x:c>
      <x:c r="CG37" s="2492" t="n">
        <x:v>103.872</x:v>
      </x:c>
      <x:c r="CH37" s="2492" t="n">
        <x:v>0.2701</x:v>
      </x:c>
      <x:c r="CI37" s="2493" t="n">
        <x:v>0</x:v>
      </x:c>
      <x:c r="CJ37" s="2494" t="n">
        <x:v>0.0000029443631785758792</x:v>
      </x:c>
      <x:c r="CK37" s="2495" t="n">
        <x:v>1.2993490526606342</x:v>
      </x:c>
      <x:c r="CL37" s="2494" t="n">
        <x:v>900.1171031079933</x:v>
      </x:c>
      <x:c r="CM37" s="2494" t="n">
        <x:v>0.00042827573990131815</x:v>
      </x:c>
      <x:c r="CN37" s="2498" t="n">
        <x:v>26.00674736346714</x:v>
      </x:c>
      <x:c r="CO37" s="2494" t="n">
        <x:v>0.9888255467217082</x:v>
      </x:c>
      <x:c r="CP37" s="2494" t="n">
        <x:v>0.46938829264507625</x:v>
      </x:c>
      <x:c r="CQ37" s="2505" t="n">
        <x:v>1</x:v>
      </x:c>
      <x:c r="CR37" s="2502" t="n">
        <x:v>0.988825546721708</x:v>
      </x:c>
      <x:c r="CS37" s="2506" t="n">
        <x:v>0.9884021831712547</x:v>
      </x:c>
      <x:c r="CT37" s="2507" t="n">
        <x:v>0.9884021831712547</x:v>
      </x:c>
      <x:c r="CU37" s="2498"/>
      <x:c r="CV37" s="2498"/>
      <x:c r="CW37" s="2508" t="n">
        <x:v>25.54754384660228</x:v>
      </x:c>
    </x:row>
    <x:row r="38" s="144" customFormat="1" ht="14.100000381469727" customHeight="1">
      <x:c r="A38" s="233" t="str">
        <x:f t="shared" ref="A38:A47" si="96">IF(A20="","",A20)</x:f>
        <x:v>1 HFO (S)</x:v>
      </x:c>
      <x:c r="B38" s="3493" t="n">
        <x:v>7.69</x:v>
      </x:c>
      <x:c r="C38" s="3493"/>
      <x:c r="D38" s="234" t="n">
        <x:v>165.28</x:v>
      </x:c>
      <x:c r="E38" s="2569" t="n">
        <x:f t="shared" ref="E38:E47" si="97">IF(E20="","",E20)</x:f>
        <x:v>0.9323</x:v>
      </x:c>
      <x:c r="F38" s="2561" t="str">
        <x:v>N/A</x:v>
      </x:c>
      <x:c r="G38" s="3499" t="str">
        <x:f t="shared" si="88"/>
        <x:v>N/A</x:v>
      </x:c>
      <x:c r="H38" s="3500"/>
      <x:c r="I38" s="3496" t="n">
        <x:v>38</x:v>
      </x:c>
      <x:c r="J38" s="3496"/>
      <x:c r="K38" s="2564" t="n">
        <x:f t="shared" ref="K38:K47" si="98">IF(A38="","",CT38)</x:f>
        <x:v>0.9829726884488202</x:v>
      </x:c>
      <x:c r="L38" s="3507" t="n">
        <x:f t="shared" ref="L38:L47" si="99">IF($A38="","",ROUND(D38*K38,2))</x:f>
        <x:v>162.47</x:v>
      </x:c>
      <x:c r="M38" s="3507"/>
      <x:c r="N38" s="2565" t="n">
        <x:f t="shared" ref="N38:N47" si="100">IF(A38="","",L38*E38)</x:f>
        <x:v>151.470781</x:v>
      </x:c>
      <x:c r="O38" s="2509"/>
      <x:c r="P38" s="2487" t="n">
        <x:v>0</x:v>
      </x:c>
      <x:c r="Q38" s="1264" t="n">
        <x:f t="shared" ref="Q38:Q47" si="101">IF($K$18="54a",1,IF($K$18="54D",6,IF(E38&lt;=0.770352,5,IF(E38&lt;=0.7875195,4,IF(E38&lt;=0.8383127,3,IF(E38&lt;=1.1635,2,))))))</x:f>
        <x:v>2</x:v>
      </x:c>
      <x:c r="R38" s="2488" t="n">
        <x:f t="shared" ref="R38:R47" si="102">E38*1000</x:f>
        <x:v>932.3000000000001</x:v>
      </x:c>
      <x:c r="S38" s="2489" t="n">
        <x:f t="shared" ref="S38:S47" si="103">I38</x:f>
        <x:v>38</x:v>
      </x:c>
      <x:c r="T38" s="2490" t="n">
        <x:f t="shared" ref="T38:T47" si="104">S38/630</x:f>
        <x:v>0.06031746031746032</x:v>
      </x:c>
      <x:c r="U38" s="2494" t="n">
        <x:f t="shared" si="89"/>
        <x:v>100.41745102687908</x:v>
      </x:c>
      <x:c r="V38" s="2492" t="n">
        <x:f t="shared" si="90"/>
        <x:v>103.872</x:v>
      </x:c>
      <x:c r="W38" s="2492" t="n">
        <x:f t="shared" si="91"/>
        <x:v>0.2701</x:v>
      </x:c>
      <x:c r="X38" s="2493" t="n">
        <x:f t="shared" si="92"/>
        <x:v>0</x:v>
      </x:c>
      <x:c r="Y38" s="2494" t="n">
        <x:f t="shared" ref="Y38:Y47" si="105">0.01374979547/2*(($V38/R38+W38)*1/R38+$X38)</x:f>
        <x:v>0.0000028133380900565735</x:v>
      </x:c>
      <x:c r="Z38" s="2495" t="n">
        <x:f t="shared" ref="Z38:Z47" si="106">(2*$V38+$W38*R38)/($V38+($W38+$X38*R38)*R38)</x:f>
        <x:v>1.2920326716049706</x:v>
      </x:c>
      <x:c r="AA38" s="2494" t="n">
        <x:f t="shared" ref="AA38:AA47" si="107">$R38*(1+(EXP(Y38*(1+0.8*Y38))-1)/(1+Y38*(1+1.6*Y38)*Z38))</x:f>
        <x:v>932.3026228751602</x:v>
      </x:c>
      <x:c r="AB38" s="2494" t="n">
        <x:f t="shared" ref="AB38:AB47" si="108">($V38/AA38+$W38)*1/AA38+$X38</x:f>
        <x:v>0.0004092174127182742</x:v>
      </x:c>
      <x:c r="AC38" s="2494" t="n">
        <x:f t="shared" ref="AC38:AC47" si="109">$W$14-$W$11</x:f>
        <x:v>-1.000253581466481</x:v>
      </x:c>
      <x:c r="AD38" s="2496" t="n">
        <x:f t="shared" ref="AD38:AD47" si="110">ROUND(EXP(-AB38*AC38*(1+0.8*AB38*(AC38+0.01374979547))),15)</x:f>
        <x:v>1.000409272719328</x:v>
      </x:c>
      <x:c r="AE38" s="2494" t="n">
        <x:f t="shared" ref="AE38:AE47" si="111">EXP(-1.9947+0.00013427*AC38+((793920+2326*AC38)/AA38^2))</x:f>
        <x:v>0.33820366762970755</x:v>
      </x:c>
      <x:c r="AF38" s="2495" t="n">
        <x:f t="shared" ref="AF38:AF47" si="112">1/(1-10^-5*AE38*$P38)</x:f>
        <x:v>1</x:v>
      </x:c>
      <x:c r="AG38" s="2497" t="n">
        <x:f t="shared" ref="AG38:AG47" si="113">ROUND(AF38*AD38,15)</x:f>
        <x:v>1.000409272719328</x:v>
      </x:c>
      <x:c r="AH38" s="2494" t="n">
        <x:f t="shared" ref="AH38:AH47" si="114">AG38*$R38</x:f>
        <x:v>932.6815649562294</x:v>
      </x:c>
      <x:c r="AI38" s="2498" t="n">
        <x:f t="shared" ref="AI38:AI47" si="115">$R38-AH38</x:f>
        <x:v>-0.38156495622934017</x:v>
      </x:c>
      <x:c r="AJ38" s="2499" t="n">
        <x:f t="shared" si="93"/>
        <x:v>1.3</x:v>
      </x:c>
      <x:c r="AK38" s="2494" t="n">
        <x:f t="shared" ref="AK38:AK47" si="116">AI38/AG38</x:f>
        <x:v>-0.38140885598967356</x:v>
      </x:c>
      <x:c r="AL38" s="2494" t="n">
        <x:f t="shared" ref="AL38:AL47" si="117">AJ38*AB38*$X$14*(1+1.6*AB38*$X$14)</x:f>
        <x:v>-0.00053176904630326</x:v>
      </x:c>
      <x:c r="AM38" s="2500" t="n">
        <x:f t="shared" ref="AM38:AM47" si="118">-(2*AF38*$P38*AE38*(7.9392+0.02326*$I38))/AA38^2</x:f>
        <x:v>0</x:v>
      </x:c>
      <x:c r="AN38" s="2494" t="n">
        <x:f t="shared" ref="AN38:AN47" si="119">AK38/(1+AL38+AM38)</x:f>
        <x:v>-0.3816117853248138</x:v>
      </x:c>
      <x:c r="AO38" s="2494" t="n">
        <x:f t="shared" ref="AO38:AO47" si="120">AN38+$R38</x:f>
        <x:v>931.9183882146752</x:v>
      </x:c>
      <x:c r="AP38" s="1264" t="n">
        <x:f t="shared" ref="AP38:AP47" si="121">IF($I$16="54a",1,IF($I$16="54D",6,IF(AO38&lt;=770.352,5,IF(AO38&lt;=787.5195,4,IF(AO38&lt;=838.3127,3,IF(AO38&lt;=1163.5,2,))))))</x:f>
        <x:v>2</x:v>
      </x:c>
      <x:c r="AQ38" s="2492" t="n">
        <x:f t="shared" ref="AQ38:AQ43" si="122">VLOOKUP(AP38,$Q$65:$V$70,6)</x:f>
        <x:v>103.872</x:v>
      </x:c>
      <x:c r="AR38" s="2492" t="n">
        <x:f t="shared" ref="AR38:AR43" si="123">VLOOKUP(AP38,$Q$65:$W$70,7)</x:f>
        <x:v>0.2701</x:v>
      </x:c>
      <x:c r="AS38" s="2493" t="n">
        <x:f t="shared" ref="AS38:AS43" si="124">VLOOKUP(AP38,$Q$65:$X$70,8)</x:f>
        <x:v>0</x:v>
      </x:c>
      <x:c r="AT38" s="2494" t="n">
        <x:f t="shared" ref="AT38:AT47" si="125">0.01374979547/2*((AQ38/AO38+AR38)*1/AO38+AS38)</x:f>
        <x:v>0.0000028148266951953513</x:v>
      </x:c>
      <x:c r="AU38" s="2495" t="n">
        <x:f t="shared" ref="AU38:AU47" si="126">(2*AQ38+AR38*AO38)/(AQ38+(AR38+AS38*AO38)*AO38)</x:f>
        <x:v>1.2921173234880172</x:v>
      </x:c>
      <x:c r="AV38" s="2494" t="n">
        <x:f t="shared" ref="AV38:AV47" si="127">AO38*(1+(EXP(AT38*(1+0.8*AT38))-1)/(1+AT38*(1+1.6*AT38)*AU38))</x:f>
        <x:v>931.9210114034904</x:v>
      </x:c>
      <x:c r="AW38" s="2494" t="n">
        <x:f t="shared" ref="AW38:AW47" si="128">($V38/AV38+$W38)*1/AV38+$X38</x:f>
        <x:v>0.0004094339386508338</x:v>
      </x:c>
      <x:c r="AX38" s="2494" t="n">
        <x:f t="shared" ref="AX38:AX47" si="129">$W$14-$W$11</x:f>
        <x:v>-1.000253581466481</x:v>
      </x:c>
      <x:c r="AY38" s="2496" t="n">
        <x:f t="shared" ref="AY38:AY47" si="130">EXP(-AW38*AX38*(1+0.8*AW38*(AX38+0.01374979547)))</x:f>
        <x:v>1.000409489248845</x:v>
      </x:c>
      <x:c r="AZ38" s="2494" t="n">
        <x:f t="shared" ref="AZ38:AZ47" si="131">EXP(-1.9947+0.00013427*AX38+((793920+2326*AX38)/AV38^2))</x:f>
        <x:v>0.3384560679495834</x:v>
      </x:c>
      <x:c r="BA38" s="2495" t="n">
        <x:f t="shared" ref="BA38:BA47" si="132">1/(1-10^-5*AZ38*$P38)</x:f>
        <x:v>1</x:v>
      </x:c>
      <x:c r="BB38" s="2498" t="n">
        <x:f t="shared" ref="BB38:BB47" si="133">ROUND(BA38*AY38,15)</x:f>
        <x:v>1.000409489248845</x:v>
      </x:c>
      <x:c r="BC38" s="2494" t="n">
        <x:f t="shared" ref="BC38:BC47" si="134">BB38*AO38</x:f>
        <x:v>932.2999987754503</x:v>
      </x:c>
      <x:c r="BD38" s="2498" t="n">
        <x:f t="shared" ref="BD38:BD47" si="135">$R38-BC38</x:f>
        <x:v>0.0000012245498055563075</x:v>
      </x:c>
      <x:c r="BE38" s="2499" t="n">
        <x:f t="shared" si="94"/>
        <x:v>1.3</x:v>
      </x:c>
      <x:c r="BF38" s="2494" t="n">
        <x:f t="shared" ref="BF38:BF47" si="136">BD38/BB38</x:f>
        <x:v>0.00000122404857082649</x:v>
      </x:c>
      <x:c r="BG38" s="2494" t="n">
        <x:f t="shared" ref="BG38:BG47" si="137">BE38*AW38*AX38*(1+1.6*AW38*AX38)</x:f>
        <x:v>-0.0005320502325083913</x:v>
      </x:c>
      <x:c r="BH38" s="2500" t="n">
        <x:f t="shared" ref="BH38:BH47" si="138">-(2*BA38*$P38*AZ38*(7.9392+0.02326*$I38))/AV38^2</x:f>
        <x:v>0</x:v>
      </x:c>
      <x:c r="BI38" s="2494" t="n">
        <x:f t="shared" ref="BI38:BI47" si="139">BF38/(1+BG38+BH38)</x:f>
        <x:v>0.0000012247001728382015</x:v>
      </x:c>
      <x:c r="BJ38" s="2498" t="n">
        <x:f t="shared" ref="BJ38:BJ47" si="140">BI38+AO38</x:f>
        <x:v>931.9183894393755</x:v>
      </x:c>
      <x:c r="BK38" s="1264" t="n">
        <x:f t="shared" ref="BK38:BK47" si="141">IF($I$16="54a",1,IF($I$16="54D",6,IF(BJ38&lt;=770.352,5,IF(BJ38&lt;=787.5195,4,IF(BJ38&lt;=838.3127,3,IF(BJ38&lt;=1163.5,2,))))))</x:f>
        <x:v>2</x:v>
      </x:c>
      <x:c r="BL38" s="2492" t="n">
        <x:f t="shared" ref="BL38:BL43" si="142">VLOOKUP(BK38,$Q$65:$V$70,6)</x:f>
        <x:v>103.872</x:v>
      </x:c>
      <x:c r="BM38" s="2492" t="n">
        <x:f t="shared" ref="BM38:BM43" si="143">VLOOKUP(BK38,$Q$65:$W$70,7)</x:f>
        <x:v>0.2701</x:v>
      </x:c>
      <x:c r="BN38" s="2493" t="n">
        <x:f t="shared" ref="BN38:BN43" si="144">VLOOKUP(BK38,$Q$65:$X$70,8)</x:f>
        <x:v>0</x:v>
      </x:c>
      <x:c r="BO38" s="2494" t="n">
        <x:f t="shared" ref="BO38:BO47" si="145">0.01374979547/2*((BL38/BJ38+BM38)*1/BJ38+BN38)</x:f>
        <x:v>0.0000028148266904155977</x:v>
      </x:c>
      <x:c r="BP38" s="2495" t="n">
        <x:f t="shared" ref="BP38:BP47" si="146">(2*BL38+BM38*BJ38)/(BL38+(BM38+BN38*BJ38)*BJ38)</x:f>
        <x:v>1.2921173232162666</x:v>
      </x:c>
      <x:c r="BQ38" s="2494" t="n">
        <x:f t="shared" ref="BQ38:BQ47" si="147">BJ38*(1+(EXP(BO38*(1+0.8*BO38))-1)/(1+BO38*(1+1.6*BO38)*BP38))</x:f>
        <x:v>931.9210126281895</x:v>
      </x:c>
      <x:c r="BR38" s="2494" t="n">
        <x:f t="shared" ref="BR38:BR47" si="148">($V38/BQ38+$W38)*1/BQ38+$X38</x:f>
        <x:v>0.00040943393795559206</x:v>
      </x:c>
      <x:c r="BS38" s="2494" t="n">
        <x:f t="shared" ref="BS38:BS47" si="149">$W$14-$W$11</x:f>
        <x:v>-1.000253581466481</x:v>
      </x:c>
      <x:c r="BT38" s="2494" t="n">
        <x:f t="shared" ref="BT38:BT47" si="150">EXP(-BR38*BS38*(1+0.8*BR38*(BS38+0.01374979547)))</x:f>
        <x:v>1.0004094892481499</x:v>
      </x:c>
      <x:c r="BU38" s="2494" t="n">
        <x:f t="shared" ref="BU38:BU47" si="151">EXP(-1.9947+0.00013427*BS38+((793920+2326*BS38)/BQ38^2))</x:f>
        <x:v>0.3384560671387596</x:v>
      </x:c>
      <x:c r="BV38" s="2501" t="n">
        <x:f t="shared" ref="BV38:BV47" si="152">1/(1-10^-5*BU38*$P38)</x:f>
        <x:v>1</x:v>
      </x:c>
      <x:c r="BW38" s="2502" t="n">
        <x:f t="shared" ref="BW38:BW47" si="153">ROUND(BV38*BT38,15)</x:f>
        <x:v>1.00040948924815</x:v>
      </x:c>
      <x:c r="BX38" s="2494" t="n">
        <x:f t="shared" ref="BX38:BX47" si="154">BW38*BJ38</x:f>
        <x:v>932.3000000000043</x:v>
      </x:c>
      <x:c r="BY38" s="2498" t="n">
        <x:f t="shared" ref="BY38:BY47" si="155">$R38-BX38</x:f>
        <x:v>-4.206412995699793e-12</x:v>
      </x:c>
      <x:c r="BZ38" s="2503" t="n">
        <x:f t="shared" si="95"/>
        <x:v>1.3</x:v>
      </x:c>
      <x:c r="CA38" s="2494" t="n">
        <x:f t="shared" ref="CA38:CA47" si="156">BY38/BW38</x:f>
        <x:v>-4.204691219853472e-12</x:v>
      </x:c>
      <x:c r="CB38" s="2494" t="n">
        <x:f t="shared" ref="CB38:CB47" si="157">BZ38*BR38*BS38*(1+1.6*BR38*BS38)</x:f>
        <x:v>-0.0005320502316055326</x:v>
      </x:c>
      <x:c r="CC38" s="2500" t="n">
        <x:f t="shared" ref="CC38:CC47" si="158">-(2*BV38*$P38*BU38*(7.9392+0.02326*$I38))/BQ38^2</x:f>
        <x:v>0</x:v>
      </x:c>
      <x:c r="CD38" s="2494" t="n">
        <x:f t="shared" ref="CD38:CD47" si="159">CA38/(1+CB38+CC38)</x:f>
        <x:v>-4.206929517677701e-12</x:v>
      </x:c>
      <x:c r="CE38" s="2498" t="n">
        <x:f t="shared" ref="CE38:CE47" si="160">CD38+BJ38</x:f>
        <x:v>931.9183894393713</x:v>
      </x:c>
      <x:c r="CF38" s="1264" t="n">
        <x:f t="shared" ref="CF38:CF47" si="161">IF($I$16="54a",1,IF($I$16="54D",6,IF(CE38&lt;=770.352,5,IF(CE38&lt;=787.5195,4,IF(CE38&lt;=838.3127,3,IF(CE38&lt;=1163.5,2,))))))</x:f>
        <x:v>2</x:v>
      </x:c>
      <x:c r="CG38" s="2492" t="n">
        <x:f t="shared" ref="CG38:CG43" si="162">VLOOKUP(CF38,$Q$65:$V$70,6)</x:f>
        <x:v>103.872</x:v>
      </x:c>
      <x:c r="CH38" s="2492" t="n">
        <x:f t="shared" ref="CH38:CH43" si="163">VLOOKUP(CF38,$Q$65:$W$70,7)</x:f>
        <x:v>0.2701</x:v>
      </x:c>
      <x:c r="CI38" s="2493" t="n">
        <x:f t="shared" ref="CI38:CI43" si="164">VLOOKUP(CF38,$Q$65:$X$70,8)</x:f>
        <x:v>0</x:v>
      </x:c>
      <x:c r="CJ38" s="2494" t="n">
        <x:f t="shared" ref="CJ38:CJ47" si="165">0.01374979547/2*((CG38/CE38+CH38)*1/CE38+CI38)</x:f>
        <x:v>0.000002814826690415614</x:v>
      </x:c>
      <x:c r="CK38" s="2495" t="n">
        <x:f t="shared" ref="CK38:CK47" si="166">(2*CG38+CH38*CE38)/(CG38+(CH38+CI38*CE38)*CE38)</x:f>
        <x:v>1.2921173232162675</x:v>
      </x:c>
      <x:c r="CL38" s="2494" t="n">
        <x:f t="shared" ref="CL38:CL47" si="167">CE38*(1+(EXP(CJ38*(1+0.8*CJ38))-1)/(1+CJ38*(1+1.6*CJ38)*CK38))</x:f>
        <x:v>931.9210126281853</x:v>
      </x:c>
      <x:c r="CM38" s="2494" t="n">
        <x:f t="shared" ref="CM38:CM47" si="168">($V38/CL38+$W38)*1/CL38+$X38</x:f>
        <x:v>0.00040943393795559444</x:v>
      </x:c>
      <x:c r="CN38" s="2498" t="n">
        <x:f t="shared" ref="CN38:CN47" si="169">U38-$W$11</x:f>
        <x:v>40.41057612914348</x:v>
      </x:c>
      <x:c r="CO38" s="2494" t="n">
        <x:f t="shared" ref="CO38:CO47" si="170">EXP(-CM38*CN38*(1+0.8*CM38*(CN38+0.01374979547)))</x:f>
        <x:v>0.983375205195965</x:v>
      </x:c>
      <x:c r="CP38" s="2494" t="n">
        <x:f t="shared" ref="CP38:CP47" si="171">EXP(-1.9947+0.00013427*U38+((793920+2326*U38)/CL38^2))</x:f>
        <x:v>0.4501738594922997</x:v>
      </x:c>
      <x:c r="CQ38" s="2505" t="n">
        <x:f t="shared" ref="CQ38:CQ47" si="172">1/(1-10^-5*CP38*$W$13)</x:f>
        <x:v>1</x:v>
      </x:c>
      <x:c r="CR38" s="2502" t="n">
        <x:f t="shared" ref="CR38:CR47" si="173">ROUND(CQ38*CO38,15)</x:f>
        <x:v>0.983375205195965</x:v>
      </x:c>
      <x:c r="CS38" s="2506" t="n">
        <x:f t="shared" ref="CS38:CS47" si="174">CO38/BT38</x:f>
        <x:v>0.9829726884488202</x:v>
      </x:c>
      <x:c r="CT38" s="2507" t="n">
        <x:f t="shared" ref="CT38:CT47" si="175">CS38*CQ38</x:f>
        <x:v>0.9829726884488202</x:v>
      </x:c>
      <x:c r="CU38" s="2498"/>
      <x:c r="CV38" s="2498"/>
      <x:c r="CW38" s="2508" t="n">
        <x:f t="shared" ref="CW38:CW47" si="176">141.5/(CE38/999.016)-131.5</x:f>
        <x:v>20.187922034718724</x:v>
      </x:c>
    </x:row>
    <x:row r="39" s="144" customFormat="1" ht="14.100000381469727" customHeight="1">
      <x:c r="A39" s="233" t="str">
        <x:f t="shared" si="96"/>
        <x:v>2 HFO (P)</x:v>
      </x:c>
      <x:c r="B39" s="3493" t="n">
        <x:v>2.9</x:v>
      </x:c>
      <x:c r="C39" s="3493"/>
      <x:c r="D39" s="234" t="n">
        <x:v>235.27</x:v>
      </x:c>
      <x:c r="E39" s="2569" t="n">
        <x:f t="shared" si="97"/>
        <x:v>0.9323</x:v>
      </x:c>
      <x:c r="F39" s="2561" t="str">
        <x:f t="shared" ref="F39:F47" si="177">IF(A39="","","N/A")</x:f>
        <x:v>N/A</x:v>
      </x:c>
      <x:c r="G39" s="3499" t="str">
        <x:f t="shared" si="88"/>
        <x:v>N/A</x:v>
      </x:c>
      <x:c r="H39" s="3500"/>
      <x:c r="I39" s="3496" t="n">
        <x:v>36</x:v>
      </x:c>
      <x:c r="J39" s="3496"/>
      <x:c r="K39" s="2564" t="n">
        <x:f t="shared" si="98"/>
        <x:v>0.9844597263130759</x:v>
      </x:c>
      <x:c r="L39" s="3507" t="n">
        <x:f t="shared" si="99"/>
        <x:v>231.61</x:v>
      </x:c>
      <x:c r="M39" s="3507"/>
      <x:c r="N39" s="2565" t="n">
        <x:f t="shared" si="100"/>
        <x:v>215.93000300000003</x:v>
      </x:c>
      <x:c r="O39" s="2509"/>
      <x:c r="P39" s="2487" t="n">
        <x:v>0</x:v>
      </x:c>
      <x:c r="Q39" s="1264" t="n">
        <x:f t="shared" si="101"/>
        <x:v>2</x:v>
      </x:c>
      <x:c r="R39" s="2488" t="n">
        <x:f t="shared" si="102"/>
        <x:v>932.3000000000001</x:v>
      </x:c>
      <x:c r="S39" s="2489" t="n">
        <x:f t="shared" si="103"/>
        <x:v>36</x:v>
      </x:c>
      <x:c r="T39" s="2490" t="n">
        <x:f t="shared" si="104"/>
        <x:v>0.05714285714285714</x:v>
      </x:c>
      <x:c r="U39" s="2494" t="n">
        <x:f t="shared" si="89"/>
        <x:v>96.81648986638562</x:v>
      </x:c>
      <x:c r="V39" s="2492" t="n">
        <x:f t="shared" si="90"/>
        <x:v>103.872</x:v>
      </x:c>
      <x:c r="W39" s="2492" t="n">
        <x:f t="shared" si="91"/>
        <x:v>0.2701</x:v>
      </x:c>
      <x:c r="X39" s="2493" t="n">
        <x:f t="shared" si="92"/>
        <x:v>0</x:v>
      </x:c>
      <x:c r="Y39" s="2494" t="n">
        <x:f t="shared" si="105"/>
        <x:v>0.0000028133380900565735</x:v>
      </x:c>
      <x:c r="Z39" s="2495" t="n">
        <x:f t="shared" si="106"/>
        <x:v>1.2920326716049706</x:v>
      </x:c>
      <x:c r="AA39" s="2494" t="n">
        <x:f t="shared" si="107"/>
        <x:v>932.3026228751602</x:v>
      </x:c>
      <x:c r="AB39" s="2494" t="n">
        <x:f t="shared" si="108"/>
        <x:v>0.0004092174127182742</x:v>
      </x:c>
      <x:c r="AC39" s="2494" t="n">
        <x:f t="shared" si="109"/>
        <x:v>-1.000253581466481</x:v>
      </x:c>
      <x:c r="AD39" s="2496" t="n">
        <x:f t="shared" si="110"/>
        <x:v>1.00040927271933</x:v>
      </x:c>
      <x:c r="AE39" s="2494" t="n">
        <x:f t="shared" si="111"/>
        <x:v>0.3382036676297075</x:v>
      </x:c>
      <x:c r="AF39" s="2495" t="n">
        <x:f t="shared" si="112"/>
        <x:v>1</x:v>
      </x:c>
      <x:c r="AG39" s="2497" t="n">
        <x:f t="shared" si="113"/>
        <x:v>1.00040927271933</x:v>
      </x:c>
      <x:c r="AH39" s="2494" t="n">
        <x:f t="shared" si="114"/>
        <x:v>932.6815649562313</x:v>
      </x:c>
      <x:c r="AI39" s="2498" t="n">
        <x:f t="shared" si="115"/>
        <x:v>-0.38156495623127284</x:v>
      </x:c>
      <x:c r="AJ39" s="2499" t="n">
        <x:f t="shared" si="93"/>
        <x:v>1.3</x:v>
      </x:c>
      <x:c r="AK39" s="2494" t="n">
        <x:f t="shared" si="116"/>
        <x:v>-0.3814088559916047</x:v>
      </x:c>
      <x:c r="AL39" s="2494" t="n">
        <x:f t="shared" si="117"/>
        <x:v>-0.00053176904630326</x:v>
      </x:c>
      <x:c r="AM39" s="2500" t="n">
        <x:f t="shared" si="118"/>
        <x:v>0</x:v>
      </x:c>
      <x:c r="AN39" s="2494" t="n">
        <x:f t="shared" si="119"/>
        <x:v>-0.38161178532674594</x:v>
      </x:c>
      <x:c r="AO39" s="2494" t="n">
        <x:f t="shared" si="120"/>
        <x:v>931.9183882146733</x:v>
      </x:c>
      <x:c r="AP39" s="1264" t="n">
        <x:f t="shared" si="121"/>
        <x:v>2</x:v>
      </x:c>
      <x:c r="AQ39" s="2492" t="n">
        <x:f t="shared" si="122"/>
        <x:v>103.872</x:v>
      </x:c>
      <x:c r="AR39" s="2492" t="n">
        <x:f t="shared" si="123"/>
        <x:v>0.2701</x:v>
      </x:c>
      <x:c r="AS39" s="2493" t="n">
        <x:f t="shared" si="124"/>
        <x:v>0</x:v>
      </x:c>
      <x:c r="AT39" s="2494" t="n">
        <x:f t="shared" si="125"/>
        <x:v>0.000002814826695195359</x:v>
      </x:c>
      <x:c r="AU39" s="2495" t="n">
        <x:f t="shared" si="126"/>
        <x:v>1.2921173234880177</x:v>
      </x:c>
      <x:c r="AV39" s="2494" t="n">
        <x:f t="shared" si="127"/>
        <x:v>931.9210114034885</x:v>
      </x:c>
      <x:c r="AW39" s="2494" t="n">
        <x:f t="shared" si="128"/>
        <x:v>0.0004094339386508349</x:v>
      </x:c>
      <x:c r="AX39" s="2494" t="n">
        <x:f t="shared" si="129"/>
        <x:v>-1.000253581466481</x:v>
      </x:c>
      <x:c r="AY39" s="2496" t="n">
        <x:f t="shared" si="130"/>
        <x:v>1.000409489248845</x:v>
      </x:c>
      <x:c r="AZ39" s="2494" t="n">
        <x:f t="shared" si="131"/>
        <x:v>0.33845606794958477</x:v>
      </x:c>
      <x:c r="BA39" s="2495" t="n">
        <x:f t="shared" si="132"/>
        <x:v>1</x:v>
      </x:c>
      <x:c r="BB39" s="2498" t="n">
        <x:f t="shared" si="133"/>
        <x:v>1.00040948924885</x:v>
      </x:c>
      <x:c r="BC39" s="2494" t="n">
        <x:f t="shared" si="134"/>
        <x:v>932.2999987754529</x:v>
      </x:c>
      <x:c r="BD39" s="2498" t="n">
        <x:f t="shared" si="135"/>
        <x:v>0.00000122454719075904</x:v>
      </x:c>
      <x:c r="BE39" s="2499" t="n">
        <x:f t="shared" si="94"/>
        <x:v>1.3</x:v>
      </x:c>
      <x:c r="BF39" s="2494" t="n">
        <x:f t="shared" si="136"/>
        <x:v>0.0000012240459570995094</x:v>
      </x:c>
      <x:c r="BG39" s="2494" t="n">
        <x:f t="shared" si="137"/>
        <x:v>-0.0005320502325083927</x:v>
      </x:c>
      <x:c r="BH39" s="2500" t="n">
        <x:f t="shared" si="138"/>
        <x:v>0</x:v>
      </x:c>
      <x:c r="BI39" s="2494" t="n">
        <x:f t="shared" si="139"/>
        <x:v>0.0000012246975577198467</x:v>
      </x:c>
      <x:c r="BJ39" s="2498" t="n">
        <x:f t="shared" si="140"/>
        <x:v>931.9183894393709</x:v>
      </x:c>
      <x:c r="BK39" s="1264" t="n">
        <x:f t="shared" si="141"/>
        <x:v>2</x:v>
      </x:c>
      <x:c r="BL39" s="2492" t="n">
        <x:f t="shared" si="142"/>
        <x:v>103.872</x:v>
      </x:c>
      <x:c r="BM39" s="2492" t="n">
        <x:f t="shared" si="143"/>
        <x:v>0.2701</x:v>
      </x:c>
      <x:c r="BN39" s="2493" t="n">
        <x:f t="shared" si="144"/>
        <x:v>0</x:v>
      </x:c>
      <x:c r="BO39" s="2494" t="n">
        <x:f t="shared" si="145"/>
        <x:v>0.0000028148266904156155</x:v>
      </x:c>
      <x:c r="BP39" s="2495" t="n">
        <x:f t="shared" si="146"/>
        <x:v>1.2921173232162677</x:v>
      </x:c>
      <x:c r="BQ39" s="2494" t="n">
        <x:f t="shared" si="147"/>
        <x:v>931.9210126281849</x:v>
      </x:c>
      <x:c r="BR39" s="2494" t="n">
        <x:f t="shared" si="148"/>
        <x:v>0.00040943393795559466</x:v>
      </x:c>
      <x:c r="BS39" s="2494" t="n">
        <x:f t="shared" si="149"/>
        <x:v>-1.000253581466481</x:v>
      </x:c>
      <x:c r="BT39" s="2494" t="n">
        <x:f t="shared" si="150"/>
        <x:v>1.0004094892481499</x:v>
      </x:c>
      <x:c r="BU39" s="2494" t="n">
        <x:f t="shared" si="151"/>
        <x:v>0.3384560671387626</x:v>
      </x:c>
      <x:c r="BV39" s="2501" t="n">
        <x:f t="shared" si="152"/>
        <x:v>1</x:v>
      </x:c>
      <x:c r="BW39" s="2502" t="n">
        <x:f t="shared" si="153"/>
        <x:v>1.00040948924815</x:v>
      </x:c>
      <x:c r="BX39" s="2494" t="n">
        <x:f t="shared" si="154"/>
        <x:v>932.2999999999997</x:v>
      </x:c>
      <x:c r="BY39" s="2498" t="n">
        <x:f t="shared" si="155"/>
        <x:v>0</x:v>
      </x:c>
      <x:c r="BZ39" s="2503" t="n">
        <x:f t="shared" si="95"/>
        <x:v>1.3</x:v>
      </x:c>
      <x:c r="CA39" s="2494" t="n">
        <x:f t="shared" si="156"/>
        <x:v>0</x:v>
      </x:c>
      <x:c r="CB39" s="2494" t="n">
        <x:f t="shared" si="157"/>
        <x:v>-0.000532050231605536</x:v>
      </x:c>
      <x:c r="CC39" s="2500" t="n">
        <x:f t="shared" si="158"/>
        <x:v>0</x:v>
      </x:c>
      <x:c r="CD39" s="2494" t="n">
        <x:f t="shared" si="159"/>
        <x:v>0</x:v>
      </x:c>
      <x:c r="CE39" s="2498" t="n">
        <x:f t="shared" si="160"/>
        <x:v>931.9183894393709</x:v>
      </x:c>
      <x:c r="CF39" s="1264" t="n">
        <x:f t="shared" si="161"/>
        <x:v>2</x:v>
      </x:c>
      <x:c r="CG39" s="2492" t="n">
        <x:f t="shared" si="162"/>
        <x:v>103.872</x:v>
      </x:c>
      <x:c r="CH39" s="2492" t="n">
        <x:f t="shared" si="163"/>
        <x:v>0.2701</x:v>
      </x:c>
      <x:c r="CI39" s="2493" t="n">
        <x:f t="shared" si="164"/>
        <x:v>0</x:v>
      </x:c>
      <x:c r="CJ39" s="2494" t="n">
        <x:f t="shared" si="165"/>
        <x:v>0.0000028148266904156155</x:v>
      </x:c>
      <x:c r="CK39" s="2495" t="n">
        <x:f t="shared" si="166"/>
        <x:v>1.2921173232162677</x:v>
      </x:c>
      <x:c r="CL39" s="2494" t="n">
        <x:f t="shared" si="167"/>
        <x:v>931.9210126281849</x:v>
      </x:c>
      <x:c r="CM39" s="2494" t="n">
        <x:f t="shared" si="168"/>
        <x:v>0.00040943393795559466</x:v>
      </x:c>
      <x:c r="CN39" s="2498" t="n">
        <x:f t="shared" si="169"/>
        <x:v>36.809614968650024</x:v>
      </x:c>
      <x:c r="CO39" s="2494" t="n">
        <x:f t="shared" si="170"/>
        <x:v>0.9848628519862377</x:v>
      </x:c>
      <x:c r="CP39" s="2494" t="n">
        <x:f t="shared" si="171"/>
        <x:v>0.44563760579435274</x:v>
      </x:c>
      <x:c r="CQ39" s="2505" t="n">
        <x:f t="shared" si="172"/>
        <x:v>1</x:v>
      </x:c>
      <x:c r="CR39" s="2502" t="n">
        <x:f t="shared" si="173"/>
        <x:v>0.984862851986238</x:v>
      </x:c>
      <x:c r="CS39" s="2506" t="n">
        <x:f t="shared" si="174"/>
        <x:v>0.9844597263130759</x:v>
      </x:c>
      <x:c r="CT39" s="2507" t="n">
        <x:f t="shared" si="175"/>
        <x:v>0.9844597263130759</x:v>
      </x:c>
      <x:c r="CU39" s="2498"/>
      <x:c r="CV39" s="2498"/>
      <x:c r="CW39" s="2508" t="n">
        <x:f t="shared" si="176"/>
        <x:v>20.18792203471878</x:v>
      </x:c>
    </x:row>
    <x:row r="40" s="144" customFormat="1" ht="14.100000381469727" customHeight="1">
      <x:c r="A40" s="233" t="str">
        <x:f t="shared" si="96"/>
        <x:v>SERV. HFO</x:v>
      </x:c>
      <x:c r="B40" s="3493" t="n">
        <x:v>4.96</x:v>
      </x:c>
      <x:c r="C40" s="3493"/>
      <x:c r="D40" s="234" t="n">
        <x:v>21.9</x:v>
      </x:c>
      <x:c r="E40" s="2569" t="n">
        <x:f t="shared" si="97"/>
        <x:v>0.9323</x:v>
      </x:c>
      <x:c r="F40" s="2561" t="str">
        <x:f t="shared" si="177"/>
        <x:v>N/A</x:v>
      </x:c>
      <x:c r="G40" s="3499" t="str">
        <x:f t="shared" si="88"/>
        <x:v>N/A</x:v>
      </x:c>
      <x:c r="H40" s="3500"/>
      <x:c r="I40" s="3496" t="n">
        <x:v>90</x:v>
      </x:c>
      <x:c r="J40" s="3496"/>
      <x:c r="K40" s="2564" t="n">
        <x:f t="shared" si="98"/>
        <x:v>0.9439354813043165</x:v>
      </x:c>
      <x:c r="L40" s="3507" t="n">
        <x:f t="shared" si="99"/>
        <x:v>20.67</x:v>
      </x:c>
      <x:c r="M40" s="3507"/>
      <x:c r="N40" s="2565" t="n">
        <x:f t="shared" si="100"/>
        <x:v>19.270641</x:v>
      </x:c>
      <x:c r="O40" s="2543"/>
      <x:c r="P40" s="2487" t="n">
        <x:v>0</x:v>
      </x:c>
      <x:c r="Q40" s="1264" t="n">
        <x:f t="shared" si="101"/>
        <x:v>2</x:v>
      </x:c>
      <x:c r="R40" s="2488" t="n">
        <x:f t="shared" si="102"/>
        <x:v>932.3000000000001</x:v>
      </x:c>
      <x:c r="S40" s="2489" t="n">
        <x:f t="shared" si="103"/>
        <x:v>90</x:v>
      </x:c>
      <x:c r="T40" s="2490" t="n">
        <x:f t="shared" si="104"/>
        <x:v>0.14285714285714285</x:v>
      </x:c>
      <x:c r="U40" s="2494" t="n">
        <x:f t="shared" si="89"/>
        <x:v>194.04190390745651</x:v>
      </x:c>
      <x:c r="V40" s="2492" t="n">
        <x:f t="shared" si="90"/>
        <x:v>103.872</x:v>
      </x:c>
      <x:c r="W40" s="2492" t="n">
        <x:f t="shared" si="91"/>
        <x:v>0.2701</x:v>
      </x:c>
      <x:c r="X40" s="2493" t="n">
        <x:f t="shared" si="92"/>
        <x:v>0</x:v>
      </x:c>
      <x:c r="Y40" s="2494" t="n">
        <x:f t="shared" si="105"/>
        <x:v>0.0000028133380900565735</x:v>
      </x:c>
      <x:c r="Z40" s="2495" t="n">
        <x:f t="shared" si="106"/>
        <x:v>1.2920326716049706</x:v>
      </x:c>
      <x:c r="AA40" s="2494" t="n">
        <x:f t="shared" si="107"/>
        <x:v>932.3026228751602</x:v>
      </x:c>
      <x:c r="AB40" s="2494" t="n">
        <x:f t="shared" si="108"/>
        <x:v>0.0004092174127182742</x:v>
      </x:c>
      <x:c r="AC40" s="2494" t="n">
        <x:f t="shared" si="109"/>
        <x:v>-1.000253581466481</x:v>
      </x:c>
      <x:c r="AD40" s="2496" t="n">
        <x:f t="shared" si="110"/>
        <x:v>1.00040927271933</x:v>
      </x:c>
      <x:c r="AE40" s="2494" t="n">
        <x:f t="shared" si="111"/>
        <x:v>0.3382036676297075</x:v>
      </x:c>
      <x:c r="AF40" s="2495" t="n">
        <x:f t="shared" si="112"/>
        <x:v>1</x:v>
      </x:c>
      <x:c r="AG40" s="2497" t="n">
        <x:f t="shared" si="113"/>
        <x:v>1.00040927271933</x:v>
      </x:c>
      <x:c r="AH40" s="2494" t="n">
        <x:f t="shared" si="114"/>
        <x:v>932.6815649562313</x:v>
      </x:c>
      <x:c r="AI40" s="2498" t="n">
        <x:f t="shared" si="115"/>
        <x:v>-0.38156495623127284</x:v>
      </x:c>
      <x:c r="AJ40" s="2499" t="n">
        <x:f t="shared" si="93"/>
        <x:v>1.3</x:v>
      </x:c>
      <x:c r="AK40" s="2494" t="n">
        <x:f t="shared" si="116"/>
        <x:v>-0.3814088559916047</x:v>
      </x:c>
      <x:c r="AL40" s="2494" t="n">
        <x:f t="shared" si="117"/>
        <x:v>-0.00053176904630326</x:v>
      </x:c>
      <x:c r="AM40" s="2500" t="n">
        <x:f t="shared" si="118"/>
        <x:v>0</x:v>
      </x:c>
      <x:c r="AN40" s="2494" t="n">
        <x:f t="shared" si="119"/>
        <x:v>-0.38161178532674594</x:v>
      </x:c>
      <x:c r="AO40" s="2494" t="n">
        <x:f t="shared" si="120"/>
        <x:v>931.9183882146733</x:v>
      </x:c>
      <x:c r="AP40" s="1264" t="n">
        <x:f t="shared" si="121"/>
        <x:v>2</x:v>
      </x:c>
      <x:c r="AQ40" s="2492" t="n">
        <x:f t="shared" si="122"/>
        <x:v>103.872</x:v>
      </x:c>
      <x:c r="AR40" s="2492" t="n">
        <x:f t="shared" si="123"/>
        <x:v>0.2701</x:v>
      </x:c>
      <x:c r="AS40" s="2493" t="n">
        <x:f t="shared" si="124"/>
        <x:v>0</x:v>
      </x:c>
      <x:c r="AT40" s="2494" t="n">
        <x:f t="shared" si="125"/>
        <x:v>0.000002814826695195359</x:v>
      </x:c>
      <x:c r="AU40" s="2495" t="n">
        <x:f t="shared" si="126"/>
        <x:v>1.2921173234880177</x:v>
      </x:c>
      <x:c r="AV40" s="2494" t="n">
        <x:f t="shared" si="127"/>
        <x:v>931.9210114034885</x:v>
      </x:c>
      <x:c r="AW40" s="2494" t="n">
        <x:f t="shared" si="128"/>
        <x:v>0.0004094339386508349</x:v>
      </x:c>
      <x:c r="AX40" s="2494" t="n">
        <x:f t="shared" si="129"/>
        <x:v>-1.000253581466481</x:v>
      </x:c>
      <x:c r="AY40" s="2496" t="n">
        <x:f t="shared" si="130"/>
        <x:v>1.000409489248845</x:v>
      </x:c>
      <x:c r="AZ40" s="2494" t="n">
        <x:f t="shared" si="131"/>
        <x:v>0.33845606794958477</x:v>
      </x:c>
      <x:c r="BA40" s="2495" t="n">
        <x:f t="shared" si="132"/>
        <x:v>1</x:v>
      </x:c>
      <x:c r="BB40" s="2498" t="n">
        <x:f t="shared" si="133"/>
        <x:v>1.00040948924885</x:v>
      </x:c>
      <x:c r="BC40" s="2494" t="n">
        <x:f t="shared" si="134"/>
        <x:v>932.2999987754529</x:v>
      </x:c>
      <x:c r="BD40" s="2498" t="n">
        <x:f t="shared" si="135"/>
        <x:v>0.00000122454719075904</x:v>
      </x:c>
      <x:c r="BE40" s="2499" t="n">
        <x:f t="shared" si="94"/>
        <x:v>1.3</x:v>
      </x:c>
      <x:c r="BF40" s="2494" t="n">
        <x:f t="shared" si="136"/>
        <x:v>0.0000012240459570995094</x:v>
      </x:c>
      <x:c r="BG40" s="2494" t="n">
        <x:f t="shared" si="137"/>
        <x:v>-0.0005320502325083927</x:v>
      </x:c>
      <x:c r="BH40" s="2500" t="n">
        <x:f t="shared" si="138"/>
        <x:v>0</x:v>
      </x:c>
      <x:c r="BI40" s="2494" t="n">
        <x:f t="shared" si="139"/>
        <x:v>0.0000012246975577198467</x:v>
      </x:c>
      <x:c r="BJ40" s="2498" t="n">
        <x:f t="shared" si="140"/>
        <x:v>931.9183894393709</x:v>
      </x:c>
      <x:c r="BK40" s="1264" t="n">
        <x:f t="shared" si="141"/>
        <x:v>2</x:v>
      </x:c>
      <x:c r="BL40" s="2492" t="n">
        <x:f t="shared" si="142"/>
        <x:v>103.872</x:v>
      </x:c>
      <x:c r="BM40" s="2492" t="n">
        <x:f t="shared" si="143"/>
        <x:v>0.2701</x:v>
      </x:c>
      <x:c r="BN40" s="2493" t="n">
        <x:f t="shared" si="144"/>
        <x:v>0</x:v>
      </x:c>
      <x:c r="BO40" s="2494" t="n">
        <x:f t="shared" si="145"/>
        <x:v>0.0000028148266904156155</x:v>
      </x:c>
      <x:c r="BP40" s="2495" t="n">
        <x:f t="shared" si="146"/>
        <x:v>1.2921173232162677</x:v>
      </x:c>
      <x:c r="BQ40" s="2494" t="n">
        <x:f t="shared" si="147"/>
        <x:v>931.9210126281849</x:v>
      </x:c>
      <x:c r="BR40" s="2494" t="n">
        <x:f t="shared" si="148"/>
        <x:v>0.00040943393795559466</x:v>
      </x:c>
      <x:c r="BS40" s="2494" t="n">
        <x:f t="shared" si="149"/>
        <x:v>-1.000253581466481</x:v>
      </x:c>
      <x:c r="BT40" s="2494" t="n">
        <x:f t="shared" si="150"/>
        <x:v>1.0004094892481499</x:v>
      </x:c>
      <x:c r="BU40" s="2494" t="n">
        <x:f t="shared" si="151"/>
        <x:v>0.3384560671387626</x:v>
      </x:c>
      <x:c r="BV40" s="2501" t="n">
        <x:f t="shared" si="152"/>
        <x:v>1</x:v>
      </x:c>
      <x:c r="BW40" s="2502" t="n">
        <x:f t="shared" si="153"/>
        <x:v>1.00040948924815</x:v>
      </x:c>
      <x:c r="BX40" s="2494" t="n">
        <x:f t="shared" si="154"/>
        <x:v>932.2999999999997</x:v>
      </x:c>
      <x:c r="BY40" s="2498" t="n">
        <x:f t="shared" si="155"/>
        <x:v>0</x:v>
      </x:c>
      <x:c r="BZ40" s="2503" t="n">
        <x:f t="shared" si="95"/>
        <x:v>1.3</x:v>
      </x:c>
      <x:c r="CA40" s="2494" t="n">
        <x:f t="shared" si="156"/>
        <x:v>0</x:v>
      </x:c>
      <x:c r="CB40" s="2494" t="n">
        <x:f t="shared" si="157"/>
        <x:v>-0.000532050231605536</x:v>
      </x:c>
      <x:c r="CC40" s="2500" t="n">
        <x:f t="shared" si="158"/>
        <x:v>0</x:v>
      </x:c>
      <x:c r="CD40" s="2494" t="n">
        <x:f t="shared" si="159"/>
        <x:v>0</x:v>
      </x:c>
      <x:c r="CE40" s="2498" t="n">
        <x:f t="shared" si="160"/>
        <x:v>931.9183894393709</x:v>
      </x:c>
      <x:c r="CF40" s="1264" t="n">
        <x:f t="shared" si="161"/>
        <x:v>2</x:v>
      </x:c>
      <x:c r="CG40" s="2492" t="n">
        <x:f t="shared" si="162"/>
        <x:v>103.872</x:v>
      </x:c>
      <x:c r="CH40" s="2492" t="n">
        <x:f t="shared" si="163"/>
        <x:v>0.2701</x:v>
      </x:c>
      <x:c r="CI40" s="2493" t="n">
        <x:f t="shared" si="164"/>
        <x:v>0</x:v>
      </x:c>
      <x:c r="CJ40" s="2494" t="n">
        <x:f t="shared" si="165"/>
        <x:v>0.0000028148266904156155</x:v>
      </x:c>
      <x:c r="CK40" s="2495" t="n">
        <x:f t="shared" si="166"/>
        <x:v>1.2921173232162677</x:v>
      </x:c>
      <x:c r="CL40" s="2494" t="n">
        <x:f t="shared" si="167"/>
        <x:v>931.9210126281849</x:v>
      </x:c>
      <x:c r="CM40" s="2494" t="n">
        <x:f t="shared" si="168"/>
        <x:v>0.00040943393795559466</x:v>
      </x:c>
      <x:c r="CN40" s="2498" t="n">
        <x:f t="shared" si="169"/>
        <x:v>134.03502900972092</x:v>
      </x:c>
      <x:c r="CO40" s="2494" t="n">
        <x:f t="shared" si="170"/>
        <x:v>0.9443220127348578</x:v>
      </x:c>
      <x:c r="CP40" s="2494" t="n">
        <x:f t="shared" si="171"/>
        <x:v>0.5857861159408222</x:v>
      </x:c>
      <x:c r="CQ40" s="2505" t="n">
        <x:f t="shared" si="172"/>
        <x:v>1</x:v>
      </x:c>
      <x:c r="CR40" s="2502" t="n">
        <x:f t="shared" si="173"/>
        <x:v>0.944322012734858</x:v>
      </x:c>
      <x:c r="CS40" s="2506" t="n">
        <x:f t="shared" si="174"/>
        <x:v>0.9439354813043165</x:v>
      </x:c>
      <x:c r="CT40" s="2507" t="n">
        <x:f t="shared" si="175"/>
        <x:v>0.9439354813043165</x:v>
      </x:c>
      <x:c r="CU40" s="2498"/>
      <x:c r="CV40" s="2498"/>
      <x:c r="CW40" s="2508" t="n">
        <x:f t="shared" si="176"/>
        <x:v>20.18792203471878</x:v>
      </x:c>
    </x:row>
    <x:row r="41" s="144" customFormat="1" ht="14.100000381469727" customHeight="1">
      <x:c r="A41" s="233" t="str">
        <x:f t="shared" si="96"/>
        <x:v>SETT. HFO</x:v>
      </x:c>
      <x:c r="B41" s="3493" t="n">
        <x:v>4.58</x:v>
      </x:c>
      <x:c r="C41" s="3493"/>
      <x:c r="D41" s="234" t="n">
        <x:v>46.74</x:v>
      </x:c>
      <x:c r="E41" s="2569" t="n">
        <x:f t="shared" si="97"/>
        <x:v>0.9323</x:v>
      </x:c>
      <x:c r="F41" s="2561" t="str">
        <x:f t="shared" si="177"/>
        <x:v>N/A</x:v>
      </x:c>
      <x:c r="G41" s="3499" t="str">
        <x:f t="shared" si="88"/>
        <x:v>N/A</x:v>
      </x:c>
      <x:c r="H41" s="3500"/>
      <x:c r="I41" s="3496" t="n">
        <x:v>85</x:v>
      </x:c>
      <x:c r="J41" s="3496"/>
      <x:c r="K41" s="2564" t="n">
        <x:f t="shared" si="98"/>
        <x:v>0.9477174519227769</x:v>
      </x:c>
      <x:c r="L41" s="3507" t="n">
        <x:f t="shared" si="99"/>
        <x:v>44.3</x:v>
      </x:c>
      <x:c r="M41" s="3507"/>
      <x:c r="N41" s="2565" t="n">
        <x:f t="shared" si="100"/>
        <x:v>41.300889999999995</x:v>
      </x:c>
      <x:c r="O41" s="239"/>
      <x:c r="P41" s="2487" t="n">
        <x:v>0</x:v>
      </x:c>
      <x:c r="Q41" s="1264" t="n">
        <x:f t="shared" si="101"/>
        <x:v>2</x:v>
      </x:c>
      <x:c r="R41" s="2488" t="n">
        <x:f t="shared" si="102"/>
        <x:v>932.3000000000001</x:v>
      </x:c>
      <x:c r="S41" s="2489" t="n">
        <x:f t="shared" si="103"/>
        <x:v>85</x:v>
      </x:c>
      <x:c r="T41" s="2490" t="n">
        <x:f t="shared" si="104"/>
        <x:v>0.1349206349206349</x:v>
      </x:c>
      <x:c r="U41" s="2494" t="n">
        <x:f t="shared" si="89"/>
        <x:v>185.03969357902503</x:v>
      </x:c>
      <x:c r="V41" s="2492" t="n">
        <x:f t="shared" si="90"/>
        <x:v>103.872</x:v>
      </x:c>
      <x:c r="W41" s="2492" t="n">
        <x:f t="shared" si="91"/>
        <x:v>0.2701</x:v>
      </x:c>
      <x:c r="X41" s="2493" t="n">
        <x:f t="shared" si="92"/>
        <x:v>0</x:v>
      </x:c>
      <x:c r="Y41" s="2494" t="n">
        <x:f t="shared" si="105"/>
        <x:v>0.0000028133380900565735</x:v>
      </x:c>
      <x:c r="Z41" s="2495" t="n">
        <x:f t="shared" si="106"/>
        <x:v>1.2920326716049706</x:v>
      </x:c>
      <x:c r="AA41" s="2494" t="n">
        <x:f t="shared" si="107"/>
        <x:v>932.3026228751602</x:v>
      </x:c>
      <x:c r="AB41" s="2494" t="n">
        <x:f t="shared" si="108"/>
        <x:v>0.0004092174127182742</x:v>
      </x:c>
      <x:c r="AC41" s="2494" t="n">
        <x:f t="shared" si="109"/>
        <x:v>-1.000253581466481</x:v>
      </x:c>
      <x:c r="AD41" s="2496" t="n">
        <x:f t="shared" si="110"/>
        <x:v>1.00040927271933</x:v>
      </x:c>
      <x:c r="AE41" s="2494" t="n">
        <x:f t="shared" si="111"/>
        <x:v>0.3382036676297075</x:v>
      </x:c>
      <x:c r="AF41" s="2495" t="n">
        <x:f t="shared" si="112"/>
        <x:v>1</x:v>
      </x:c>
      <x:c r="AG41" s="2497" t="n">
        <x:f t="shared" si="113"/>
        <x:v>1.00040927271933</x:v>
      </x:c>
      <x:c r="AH41" s="2494" t="n">
        <x:f t="shared" si="114"/>
        <x:v>932.6815649562313</x:v>
      </x:c>
      <x:c r="AI41" s="2498" t="n">
        <x:f t="shared" si="115"/>
        <x:v>-0.38156495623127284</x:v>
      </x:c>
      <x:c r="AJ41" s="2499" t="n">
        <x:f t="shared" si="93"/>
        <x:v>1.3</x:v>
      </x:c>
      <x:c r="AK41" s="2494" t="n">
        <x:f t="shared" si="116"/>
        <x:v>-0.3814088559916047</x:v>
      </x:c>
      <x:c r="AL41" s="2494" t="n">
        <x:f t="shared" si="117"/>
        <x:v>-0.00053176904630326</x:v>
      </x:c>
      <x:c r="AM41" s="2500" t="n">
        <x:f t="shared" si="118"/>
        <x:v>0</x:v>
      </x:c>
      <x:c r="AN41" s="2494" t="n">
        <x:f t="shared" si="119"/>
        <x:v>-0.38161178532674594</x:v>
      </x:c>
      <x:c r="AO41" s="2494" t="n">
        <x:f t="shared" si="120"/>
        <x:v>931.9183882146733</x:v>
      </x:c>
      <x:c r="AP41" s="1264" t="n">
        <x:f t="shared" si="121"/>
        <x:v>2</x:v>
      </x:c>
      <x:c r="AQ41" s="2492" t="n">
        <x:f t="shared" si="122"/>
        <x:v>103.872</x:v>
      </x:c>
      <x:c r="AR41" s="2492" t="n">
        <x:f t="shared" si="123"/>
        <x:v>0.2701</x:v>
      </x:c>
      <x:c r="AS41" s="2493" t="n">
        <x:f t="shared" si="124"/>
        <x:v>0</x:v>
      </x:c>
      <x:c r="AT41" s="2494" t="n">
        <x:f t="shared" si="125"/>
        <x:v>0.000002814826695195359</x:v>
      </x:c>
      <x:c r="AU41" s="2495" t="n">
        <x:f t="shared" si="126"/>
        <x:v>1.2921173234880177</x:v>
      </x:c>
      <x:c r="AV41" s="2494" t="n">
        <x:f t="shared" si="127"/>
        <x:v>931.9210114034885</x:v>
      </x:c>
      <x:c r="AW41" s="2494" t="n">
        <x:f t="shared" si="128"/>
        <x:v>0.0004094339386508349</x:v>
      </x:c>
      <x:c r="AX41" s="2494" t="n">
        <x:f t="shared" si="129"/>
        <x:v>-1.000253581466481</x:v>
      </x:c>
      <x:c r="AY41" s="2496" t="n">
        <x:f t="shared" si="130"/>
        <x:v>1.000409489248845</x:v>
      </x:c>
      <x:c r="AZ41" s="2494" t="n">
        <x:f t="shared" si="131"/>
        <x:v>0.33845606794958477</x:v>
      </x:c>
      <x:c r="BA41" s="2495" t="n">
        <x:f t="shared" si="132"/>
        <x:v>1</x:v>
      </x:c>
      <x:c r="BB41" s="2498" t="n">
        <x:f t="shared" si="133"/>
        <x:v>1.00040948924885</x:v>
      </x:c>
      <x:c r="BC41" s="2494" t="n">
        <x:f t="shared" si="134"/>
        <x:v>932.2999987754529</x:v>
      </x:c>
      <x:c r="BD41" s="2498" t="n">
        <x:f t="shared" si="135"/>
        <x:v>0.00000122454719075904</x:v>
      </x:c>
      <x:c r="BE41" s="2499" t="n">
        <x:f t="shared" si="94"/>
        <x:v>1.3</x:v>
      </x:c>
      <x:c r="BF41" s="2494" t="n">
        <x:f t="shared" si="136"/>
        <x:v>0.0000012240459570995094</x:v>
      </x:c>
      <x:c r="BG41" s="2494" t="n">
        <x:f t="shared" si="137"/>
        <x:v>-0.0005320502325083927</x:v>
      </x:c>
      <x:c r="BH41" s="2500" t="n">
        <x:f t="shared" si="138"/>
        <x:v>0</x:v>
      </x:c>
      <x:c r="BI41" s="2494" t="n">
        <x:f t="shared" si="139"/>
        <x:v>0.0000012246975577198467</x:v>
      </x:c>
      <x:c r="BJ41" s="2498" t="n">
        <x:f t="shared" si="140"/>
        <x:v>931.9183894393709</x:v>
      </x:c>
      <x:c r="BK41" s="1264" t="n">
        <x:f t="shared" si="141"/>
        <x:v>2</x:v>
      </x:c>
      <x:c r="BL41" s="2492" t="n">
        <x:f t="shared" si="142"/>
        <x:v>103.872</x:v>
      </x:c>
      <x:c r="BM41" s="2492" t="n">
        <x:f t="shared" si="143"/>
        <x:v>0.2701</x:v>
      </x:c>
      <x:c r="BN41" s="2493" t="n">
        <x:f t="shared" si="144"/>
        <x:v>0</x:v>
      </x:c>
      <x:c r="BO41" s="2494" t="n">
        <x:f t="shared" si="145"/>
        <x:v>0.0000028148266904156155</x:v>
      </x:c>
      <x:c r="BP41" s="2495" t="n">
        <x:f t="shared" si="146"/>
        <x:v>1.2921173232162677</x:v>
      </x:c>
      <x:c r="BQ41" s="2494" t="n">
        <x:f t="shared" si="147"/>
        <x:v>931.9210126281849</x:v>
      </x:c>
      <x:c r="BR41" s="2494" t="n">
        <x:f t="shared" si="148"/>
        <x:v>0.00040943393795559466</x:v>
      </x:c>
      <x:c r="BS41" s="2494" t="n">
        <x:f t="shared" si="149"/>
        <x:v>-1.000253581466481</x:v>
      </x:c>
      <x:c r="BT41" s="2494" t="n">
        <x:f t="shared" si="150"/>
        <x:v>1.0004094892481499</x:v>
      </x:c>
      <x:c r="BU41" s="2494" t="n">
        <x:f t="shared" si="151"/>
        <x:v>0.3384560671387626</x:v>
      </x:c>
      <x:c r="BV41" s="2501" t="n">
        <x:f t="shared" si="152"/>
        <x:v>1</x:v>
      </x:c>
      <x:c r="BW41" s="2502" t="n">
        <x:f t="shared" si="153"/>
        <x:v>1.00040948924815</x:v>
      </x:c>
      <x:c r="BX41" s="2494" t="n">
        <x:f t="shared" si="154"/>
        <x:v>932.2999999999997</x:v>
      </x:c>
      <x:c r="BY41" s="2498" t="n">
        <x:f t="shared" si="155"/>
        <x:v>0</x:v>
      </x:c>
      <x:c r="BZ41" s="2503" t="n">
        <x:f t="shared" si="95"/>
        <x:v>1.3</x:v>
      </x:c>
      <x:c r="CA41" s="2494" t="n">
        <x:f t="shared" si="156"/>
        <x:v>0</x:v>
      </x:c>
      <x:c r="CB41" s="2494" t="n">
        <x:f t="shared" si="157"/>
        <x:v>-0.000532050231605536</x:v>
      </x:c>
      <x:c r="CC41" s="2500" t="n">
        <x:f t="shared" si="158"/>
        <x:v>0</x:v>
      </x:c>
      <x:c r="CD41" s="2494" t="n">
        <x:f t="shared" si="159"/>
        <x:v>0</x:v>
      </x:c>
      <x:c r="CE41" s="2498" t="n">
        <x:f t="shared" si="160"/>
        <x:v>931.9183894393709</x:v>
      </x:c>
      <x:c r="CF41" s="1264" t="n">
        <x:f t="shared" si="161"/>
        <x:v>2</x:v>
      </x:c>
      <x:c r="CG41" s="2492" t="n">
        <x:f t="shared" si="162"/>
        <x:v>103.872</x:v>
      </x:c>
      <x:c r="CH41" s="2492" t="n">
        <x:f t="shared" si="163"/>
        <x:v>0.2701</x:v>
      </x:c>
      <x:c r="CI41" s="2493" t="n">
        <x:f t="shared" si="164"/>
        <x:v>0</x:v>
      </x:c>
      <x:c r="CJ41" s="2494" t="n">
        <x:f t="shared" si="165"/>
        <x:v>0.0000028148266904156155</x:v>
      </x:c>
      <x:c r="CK41" s="2495" t="n">
        <x:f t="shared" si="166"/>
        <x:v>1.2921173232162677</x:v>
      </x:c>
      <x:c r="CL41" s="2494" t="n">
        <x:f t="shared" si="167"/>
        <x:v>931.9210126281849</x:v>
      </x:c>
      <x:c r="CM41" s="2494" t="n">
        <x:f t="shared" si="168"/>
        <x:v>0.00040943393795559466</x:v>
      </x:c>
      <x:c r="CN41" s="2498" t="n">
        <x:f t="shared" si="169"/>
        <x:v>125.03281868128943</x:v>
      </x:c>
      <x:c r="CO41" s="2494" t="n">
        <x:f t="shared" si="170"/>
        <x:v>0.9481055320296232</x:v>
      </x:c>
      <x:c r="CP41" s="2494" t="n">
        <x:f t="shared" si="171"/>
        <x:v>0.571140828975436</x:v>
      </x:c>
      <x:c r="CQ41" s="2505" t="n">
        <x:f t="shared" si="172"/>
        <x:v>1</x:v>
      </x:c>
      <x:c r="CR41" s="2502" t="n">
        <x:f t="shared" si="173"/>
        <x:v>0.948105532029623</x:v>
      </x:c>
      <x:c r="CS41" s="2506" t="n">
        <x:f t="shared" si="174"/>
        <x:v>0.9477174519227769</x:v>
      </x:c>
      <x:c r="CT41" s="2507" t="n">
        <x:f t="shared" si="175"/>
        <x:v>0.9477174519227769</x:v>
      </x:c>
      <x:c r="CU41" s="2498"/>
      <x:c r="CV41" s="2498"/>
      <x:c r="CW41" s="2508" t="n">
        <x:f t="shared" si="176"/>
        <x:v>20.18792203471878</x:v>
      </x:c>
    </x:row>
    <x:row r="42" s="144" customFormat="1" ht="12.75" customHeight="1">
      <x:c r="A42" s="233" t="str">
        <x:f t="shared" si="96"/>
        <x:v>LS SERV.</x:v>
      </x:c>
      <x:c r="B42" s="3493" t="n">
        <x:v>8.17</x:v>
      </x:c>
      <x:c r="C42" s="3493"/>
      <x:c r="D42" s="234" t="n">
        <x:v>9.28</x:v>
      </x:c>
      <x:c r="E42" s="2569" t="n">
        <x:f t="shared" si="97"/>
        <x:v>0.9005</x:v>
      </x:c>
      <x:c r="F42" s="2561" t="str">
        <x:f t="shared" si="177"/>
        <x:v>N/A</x:v>
      </x:c>
      <x:c r="G42" s="3499" t="str">
        <x:f t="shared" si="88"/>
        <x:v>N/A</x:v>
      </x:c>
      <x:c r="H42" s="3500"/>
      <x:c r="I42" s="3496" t="n">
        <x:v>72</x:v>
      </x:c>
      <x:c r="J42" s="3496"/>
      <x:c r="K42" s="2564" t="n">
        <x:f t="shared" si="98"/>
        <x:v>0.9555499312723825</x:v>
      </x:c>
      <x:c r="L42" s="3507" t="n">
        <x:f t="shared" si="99"/>
        <x:v>8.87</x:v>
      </x:c>
      <x:c r="M42" s="3507"/>
      <x:c r="N42" s="2565" t="n">
        <x:f t="shared" si="100"/>
        <x:v>7.987434999999999</x:v>
      </x:c>
      <x:c r="O42" s="239"/>
      <x:c r="P42" s="2487" t="n">
        <x:v>0</x:v>
      </x:c>
      <x:c r="Q42" s="1264" t="n">
        <x:f t="shared" si="101"/>
        <x:v>2</x:v>
      </x:c>
      <x:c r="R42" s="2488" t="n">
        <x:f t="shared" si="102"/>
        <x:v>900.5</x:v>
      </x:c>
      <x:c r="S42" s="2489" t="n">
        <x:f t="shared" si="103"/>
        <x:v>72</x:v>
      </x:c>
      <x:c r="T42" s="2490" t="n">
        <x:f t="shared" si="104"/>
        <x:v>0.11428571428571428</x:v>
      </x:c>
      <x:c r="U42" s="2494" t="n">
        <x:f t="shared" si="89"/>
        <x:v>161.633742904367</x:v>
      </x:c>
      <x:c r="V42" s="2492" t="n">
        <x:f t="shared" si="90"/>
        <x:v>103.872</x:v>
      </x:c>
      <x:c r="W42" s="2492" t="n">
        <x:f t="shared" si="91"/>
        <x:v>0.2701</x:v>
      </x:c>
      <x:c r="X42" s="2493" t="n">
        <x:f t="shared" si="92"/>
        <x:v>0</x:v>
      </x:c>
      <x:c r="Y42" s="2494" t="n">
        <x:f t="shared" si="105"/>
        <x:v>0.000002942725351077622</x:v>
      </x:c>
      <x:c r="Z42" s="2495" t="n">
        <x:f t="shared" si="106"/>
        <x:v>1.2992592417596174</x:v>
      </x:c>
      <x:c r="AA42" s="2494" t="n">
        <x:f t="shared" si="107"/>
        <x:v>900.5026499241843</x:v>
      </x:c>
      <x:c r="AB42" s="2494" t="n">
        <x:f t="shared" si="108"/>
        <x:v>0.00042803750883878245</x:v>
      </x:c>
      <x:c r="AC42" s="2494" t="n">
        <x:f t="shared" si="109"/>
        <x:v>-1.000253581466481</x:v>
      </x:c>
      <x:c r="AD42" s="2496" t="n">
        <x:f t="shared" si="110"/>
        <x:v>1.00042809302552</x:v>
      </x:c>
      <x:c r="AE42" s="2494" t="n">
        <x:f t="shared" si="111"/>
        <x:v>0.36108236379216424</x:v>
      </x:c>
      <x:c r="AF42" s="2495" t="n">
        <x:f t="shared" si="112"/>
        <x:v>1</x:v>
      </x:c>
      <x:c r="AG42" s="2497" t="n">
        <x:f t="shared" si="113"/>
        <x:v>1.00042809302552</x:v>
      </x:c>
      <x:c r="AH42" s="2494" t="n">
        <x:f t="shared" si="114"/>
        <x:v>900.8854977694808</x:v>
      </x:c>
      <x:c r="AI42" s="2498" t="n">
        <x:f t="shared" si="115"/>
        <x:v>-0.38549776948082126</x:v>
      </x:c>
      <x:c r="AJ42" s="2499" t="n">
        <x:f t="shared" si="93"/>
        <x:v>1.3</x:v>
      </x:c>
      <x:c r="AK42" s="2494" t="n">
        <x:f t="shared" si="116"/>
        <x:v>-0.385332811191846</x:v>
      </x:c>
      <x:c r="AL42" s="2494" t="n">
        <x:f t="shared" si="117"/>
        <x:v>-0.0005562085837777366</x:v>
      </x:c>
      <x:c r="AM42" s="2500" t="n">
        <x:f t="shared" si="118"/>
        <x:v>0</x:v>
      </x:c>
      <x:c r="AN42" s="2494" t="n">
        <x:f t="shared" si="119"/>
        <x:v>-0.38554725588502115</x:v>
      </x:c>
      <x:c r="AO42" s="2494" t="n">
        <x:f t="shared" si="120"/>
        <x:v>900.1144527441149</x:v>
      </x:c>
      <x:c r="AP42" s="1264" t="n">
        <x:f t="shared" si="121"/>
        <x:v>2</x:v>
      </x:c>
      <x:c r="AQ42" s="2492" t="n">
        <x:f t="shared" si="122"/>
        <x:v>103.872</x:v>
      </x:c>
      <x:c r="AR42" s="2492" t="n">
        <x:f t="shared" si="123"/>
        <x:v>0.2701</x:v>
      </x:c>
      <x:c r="AS42" s="2493" t="n">
        <x:f t="shared" si="124"/>
        <x:v>0</x:v>
      </x:c>
      <x:c r="AT42" s="2494" t="n">
        <x:f t="shared" si="125"/>
        <x:v>0.000002944363179001002</x:v>
      </x:c>
      <x:c r="AU42" s="2495" t="n">
        <x:f t="shared" si="126"/>
        <x:v>1.2993490526839406</x:v>
      </x:c>
      <x:c r="AV42" s="2494" t="n">
        <x:f t="shared" si="127"/>
        <x:v>900.1171030079715</x:v>
      </x:c>
      <x:c r="AW42" s="2494" t="n">
        <x:f t="shared" si="128"/>
        <x:v>0.0004282757399631546</x:v>
      </x:c>
      <x:c r="AX42" s="2494" t="n">
        <x:f t="shared" si="129"/>
        <x:v>-1.000253581466481</x:v>
      </x:c>
      <x:c r="AY42" s="2496" t="n">
        <x:f t="shared" si="130"/>
        <x:v>1.0004283312579867</x:v>
      </x:c>
      <x:c r="AZ42" s="2494" t="n">
        <x:f t="shared" si="131"/>
        <x:v>0.3613845128996685</x:v>
      </x:c>
      <x:c r="BA42" s="2495" t="n">
        <x:f t="shared" si="132"/>
        <x:v>1</x:v>
      </x:c>
      <x:c r="BB42" s="2498" t="n">
        <x:f t="shared" si="133"/>
        <x:v>1.00042833125799</x:v>
      </x:c>
      <x:c r="BC42" s="2494" t="n">
        <x:f t="shared" si="134"/>
        <x:v>900.4999998999938</x:v>
      </x:c>
      <x:c r="BD42" s="2498" t="n">
        <x:f t="shared" si="135"/>
        <x:v>1.0000621841754764e-7</x:v>
      </x:c>
      <x:c r="BE42" s="2499" t="n">
        <x:f t="shared" si="94"/>
        <x:v>1.3</x:v>
      </x:c>
      <x:c r="BF42" s="2494" t="n">
        <x:f t="shared" si="136"/>
        <x:v>9.996340096825795e-8</x:v>
      </x:c>
      <x:c r="BG42" s="2494" t="n">
        <x:f t="shared" si="137"/>
        <x:v>-0.0005565179382375168</x:v>
      </x:c>
      <x:c r="BH42" s="2500" t="n">
        <x:f t="shared" si="138"/>
        <x:v>0</x:v>
      </x:c>
      <x:c r="BI42" s="2494" t="n">
        <x:f t="shared" si="139"/>
        <x:v>1.0001906337118974e-7</x:v>
      </x:c>
      <x:c r="BJ42" s="2498" t="n">
        <x:f t="shared" si="140"/>
        <x:v>900.114452844134</x:v>
      </x:c>
      <x:c r="BK42" s="1264" t="n">
        <x:f t="shared" si="141"/>
        <x:v>2</x:v>
      </x:c>
      <x:c r="BL42" s="2492" t="n">
        <x:f t="shared" si="142"/>
        <x:v>103.872</x:v>
      </x:c>
      <x:c r="BM42" s="2492" t="n">
        <x:f t="shared" si="143"/>
        <x:v>0.2701</x:v>
      </x:c>
      <x:c r="BN42" s="2493" t="n">
        <x:f t="shared" si="144"/>
        <x:v>0</x:v>
      </x:c>
      <x:c r="BO42" s="2494" t="n">
        <x:f t="shared" si="145"/>
        <x:v>0.0000029443631785758915</x:v>
      </x:c>
      <x:c r="BP42" s="2495" t="n">
        <x:f t="shared" si="146"/>
        <x:v>1.2993490526606348</x:v>
      </x:c>
      <x:c r="BQ42" s="2494" t="n">
        <x:f t="shared" si="147"/>
        <x:v>900.1171031079905</x:v>
      </x:c>
      <x:c r="BR42" s="2494" t="n">
        <x:f t="shared" si="148"/>
        <x:v>0.00042827573990131983</x:v>
      </x:c>
      <x:c r="BS42" s="2494" t="n">
        <x:f t="shared" si="149"/>
        <x:v>-1.000253581466481</x:v>
      </x:c>
      <x:c r="BT42" s="2494" t="n">
        <x:f t="shared" si="150"/>
        <x:v>1.000428331257925</x:v>
      </x:c>
      <x:c r="BU42" s="2494" t="n">
        <x:f t="shared" si="151"/>
        <x:v>0.36138451282120154</x:v>
      </x:c>
      <x:c r="BV42" s="2501" t="n">
        <x:f t="shared" si="152"/>
        <x:v>1</x:v>
      </x:c>
      <x:c r="BW42" s="2502" t="n">
        <x:f t="shared" si="153"/>
        <x:v>1.00042833125792</x:v>
      </x:c>
      <x:c r="BX42" s="2494" t="n">
        <x:f t="shared" si="154"/>
        <x:v>900.4999999999927</x:v>
      </x:c>
      <x:c r="BY42" s="2498" t="n">
        <x:f t="shared" si="155"/>
        <x:v>7.275957614183426e-12</x:v>
      </x:c>
      <x:c r="BZ42" s="2503" t="n">
        <x:f t="shared" si="95"/>
        <x:v>1.3</x:v>
      </x:c>
      <x:c r="CA42" s="2494" t="n">
        <x:f t="shared" si="156"/>
        <x:v>7.272842428437399e-12</x:v>
      </x:c>
      <x:c r="CB42" s="2494" t="n">
        <x:f t="shared" si="157"/>
        <x:v>-0.0005565179381572214</x:v>
      </x:c>
      <x:c r="CC42" s="2500" t="n">
        <x:f t="shared" si="158"/>
        <x:v>0</x:v>
      </x:c>
      <x:c r="CD42" s="2494" t="n">
        <x:f t="shared" si="159"/>
        <x:v>7.276892149452606e-12</x:v>
      </x:c>
      <x:c r="CE42" s="2498" t="n">
        <x:f t="shared" si="160"/>
        <x:v>900.1144528441413</x:v>
      </x:c>
      <x:c r="CF42" s="1264" t="n">
        <x:f t="shared" si="161"/>
        <x:v>2</x:v>
      </x:c>
      <x:c r="CG42" s="2492" t="n">
        <x:f t="shared" si="162"/>
        <x:v>103.872</x:v>
      </x:c>
      <x:c r="CH42" s="2492" t="n">
        <x:f t="shared" si="163"/>
        <x:v>0.2701</x:v>
      </x:c>
      <x:c r="CI42" s="2493" t="n">
        <x:f t="shared" si="164"/>
        <x:v>0</x:v>
      </x:c>
      <x:c r="CJ42" s="2494" t="n">
        <x:f t="shared" si="165"/>
        <x:v>0.0000029443631785758606</x:v>
      </x:c>
      <x:c r="CK42" s="2495" t="n">
        <x:f t="shared" si="166"/>
        <x:v>1.2993490526606333</x:v>
      </x:c>
      <x:c r="CL42" s="2494" t="n">
        <x:f t="shared" si="167"/>
        <x:v>900.1171031079978</x:v>
      </x:c>
      <x:c r="CM42" s="2494" t="n">
        <x:f t="shared" si="168"/>
        <x:v>0.00042827573990131533</x:v>
      </x:c>
      <x:c r="CN42" s="2498" t="n">
        <x:f t="shared" si="169"/>
        <x:v>101.62686800663141</x:v>
      </x:c>
      <x:c r="CO42" s="2494" t="n">
        <x:f t="shared" si="170"/>
        <x:v>0.9559592231764545</x:v>
      </x:c>
      <x:c r="CP42" s="2494" t="n">
        <x:f t="shared" si="171"/>
        <x:v>0.5891486150830513</x:v>
      </x:c>
      <x:c r="CQ42" s="2505" t="n">
        <x:f t="shared" si="172"/>
        <x:v>1</x:v>
      </x:c>
      <x:c r="CR42" s="2502" t="n">
        <x:f t="shared" si="173"/>
        <x:v>0.955959223176455</x:v>
      </x:c>
      <x:c r="CS42" s="2506" t="n">
        <x:f t="shared" si="174"/>
        <x:v>0.9555499312723825</x:v>
      </x:c>
      <x:c r="CT42" s="2507" t="n">
        <x:f t="shared" si="175"/>
        <x:v>0.9555499312723825</x:v>
      </x:c>
      <x:c r="CU42" s="2498"/>
      <x:c r="CV42" s="2498"/>
      <x:c r="CW42" s="2508" t="n">
        <x:f t="shared" si="176"/>
        <x:v>25.547543846601485</x:v>
      </x:c>
    </x:row>
    <x:row r="43" s="144" customFormat="1" ht="14.100000381469727" customHeight="1">
      <x:c r="A43" s="233" t="str">
        <x:f t="shared" si="96"/>
        <x:v>LS SETT.</x:v>
      </x:c>
      <x:c r="B43" s="3493" t="n">
        <x:v>6.78</x:v>
      </x:c>
      <x:c r="C43" s="3493"/>
      <x:c r="D43" s="234" t="n">
        <x:v>15.29</x:v>
      </x:c>
      <x:c r="E43" s="2569" t="n">
        <x:f t="shared" si="97"/>
        <x:v>0.9005</x:v>
      </x:c>
      <x:c r="F43" s="2561" t="str">
        <x:f t="shared" si="177"/>
        <x:v>N/A</x:v>
      </x:c>
      <x:c r="G43" s="3499" t="str">
        <x:f t="shared" si="88"/>
        <x:v>N/A</x:v>
      </x:c>
      <x:c r="H43" s="3500"/>
      <x:c r="I43" s="3496" t="n">
        <x:v>63</x:v>
      </x:c>
      <x:c r="J43" s="3496"/>
      <x:c r="K43" s="2564" t="n">
        <x:f t="shared" si="98"/>
        <x:v>0.9626324777561082</x:v>
      </x:c>
      <x:c r="L43" s="3507" t="n">
        <x:f t="shared" si="99"/>
        <x:v>14.72</x:v>
      </x:c>
      <x:c r="M43" s="3507"/>
      <x:c r="N43" s="2565" t="n">
        <x:f t="shared" si="100"/>
        <x:v>13.25536</x:v>
      </x:c>
      <x:c r="O43" s="239"/>
      <x:c r="P43" s="2487" t="n">
        <x:v>0</x:v>
      </x:c>
      <x:c r="Q43" s="1264" t="n">
        <x:f t="shared" si="101"/>
        <x:v>2</x:v>
      </x:c>
      <x:c r="R43" s="2488" t="n">
        <x:f t="shared" si="102"/>
        <x:v>900.5</x:v>
      </x:c>
      <x:c r="S43" s="2489" t="n">
        <x:f t="shared" si="103"/>
        <x:v>63</x:v>
      </x:c>
      <x:c r="T43" s="2490" t="n">
        <x:f t="shared" si="104"/>
        <x:v>0.1</x:v>
      </x:c>
      <x:c r="U43" s="2494" t="n">
        <x:f t="shared" si="89"/>
        <x:v>145.42949187160855</x:v>
      </x:c>
      <x:c r="V43" s="2492" t="n">
        <x:f t="shared" si="90"/>
        <x:v>103.872</x:v>
      </x:c>
      <x:c r="W43" s="2492" t="n">
        <x:f t="shared" si="91"/>
        <x:v>0.2701</x:v>
      </x:c>
      <x:c r="X43" s="2493" t="n">
        <x:f t="shared" si="92"/>
        <x:v>0</x:v>
      </x:c>
      <x:c r="Y43" s="2494" t="n">
        <x:f t="shared" si="105"/>
        <x:v>0.000002942725351077622</x:v>
      </x:c>
      <x:c r="Z43" s="2495" t="n">
        <x:f t="shared" si="106"/>
        <x:v>1.2992592417596174</x:v>
      </x:c>
      <x:c r="AA43" s="2494" t="n">
        <x:f t="shared" si="107"/>
        <x:v>900.5026499241843</x:v>
      </x:c>
      <x:c r="AB43" s="2494" t="n">
        <x:f t="shared" si="108"/>
        <x:v>0.00042803750883878245</x:v>
      </x:c>
      <x:c r="AC43" s="2494" t="n">
        <x:f t="shared" si="109"/>
        <x:v>-1.000253581466481</x:v>
      </x:c>
      <x:c r="AD43" s="2496" t="n">
        <x:f t="shared" si="110"/>
        <x:v>1.00042809302552</x:v>
      </x:c>
      <x:c r="AE43" s="2494" t="n">
        <x:f t="shared" si="111"/>
        <x:v>0.36108236379216424</x:v>
      </x:c>
      <x:c r="AF43" s="2495" t="n">
        <x:f t="shared" si="112"/>
        <x:v>1</x:v>
      </x:c>
      <x:c r="AG43" s="2497" t="n">
        <x:f t="shared" si="113"/>
        <x:v>1.00042809302552</x:v>
      </x:c>
      <x:c r="AH43" s="2494" t="n">
        <x:f t="shared" si="114"/>
        <x:v>900.8854977694808</x:v>
      </x:c>
      <x:c r="AI43" s="2498" t="n">
        <x:f t="shared" si="115"/>
        <x:v>-0.38549776948082126</x:v>
      </x:c>
      <x:c r="AJ43" s="2499" t="n">
        <x:f t="shared" si="93"/>
        <x:v>1.3</x:v>
      </x:c>
      <x:c r="AK43" s="2494" t="n">
        <x:f t="shared" si="116"/>
        <x:v>-0.385332811191846</x:v>
      </x:c>
      <x:c r="AL43" s="2494" t="n">
        <x:f t="shared" si="117"/>
        <x:v>-0.0005562085837777366</x:v>
      </x:c>
      <x:c r="AM43" s="2500" t="n">
        <x:f t="shared" si="118"/>
        <x:v>0</x:v>
      </x:c>
      <x:c r="AN43" s="2494" t="n">
        <x:f t="shared" si="119"/>
        <x:v>-0.38554725588502115</x:v>
      </x:c>
      <x:c r="AO43" s="2494" t="n">
        <x:f t="shared" si="120"/>
        <x:v>900.1144527441149</x:v>
      </x:c>
      <x:c r="AP43" s="1264" t="n">
        <x:f t="shared" si="121"/>
        <x:v>2</x:v>
      </x:c>
      <x:c r="AQ43" s="2492" t="n">
        <x:f t="shared" si="122"/>
        <x:v>103.872</x:v>
      </x:c>
      <x:c r="AR43" s="2492" t="n">
        <x:f t="shared" si="123"/>
        <x:v>0.2701</x:v>
      </x:c>
      <x:c r="AS43" s="2493" t="n">
        <x:f t="shared" si="124"/>
        <x:v>0</x:v>
      </x:c>
      <x:c r="AT43" s="2494" t="n">
        <x:f t="shared" si="125"/>
        <x:v>0.000002944363179001002</x:v>
      </x:c>
      <x:c r="AU43" s="2495" t="n">
        <x:f t="shared" si="126"/>
        <x:v>1.2993490526839406</x:v>
      </x:c>
      <x:c r="AV43" s="2494" t="n">
        <x:f t="shared" si="127"/>
        <x:v>900.1171030079715</x:v>
      </x:c>
      <x:c r="AW43" s="2494" t="n">
        <x:f t="shared" si="128"/>
        <x:v>0.0004282757399631546</x:v>
      </x:c>
      <x:c r="AX43" s="2494" t="n">
        <x:f t="shared" si="129"/>
        <x:v>-1.000253581466481</x:v>
      </x:c>
      <x:c r="AY43" s="2496" t="n">
        <x:f t="shared" si="130"/>
        <x:v>1.0004283312579867</x:v>
      </x:c>
      <x:c r="AZ43" s="2494" t="n">
        <x:f t="shared" si="131"/>
        <x:v>0.3613845128996685</x:v>
      </x:c>
      <x:c r="BA43" s="2495" t="n">
        <x:f t="shared" si="132"/>
        <x:v>1</x:v>
      </x:c>
      <x:c r="BB43" s="2498" t="n">
        <x:f t="shared" si="133"/>
        <x:v>1.00042833125799</x:v>
      </x:c>
      <x:c r="BC43" s="2494" t="n">
        <x:f t="shared" si="134"/>
        <x:v>900.4999998999938</x:v>
      </x:c>
      <x:c r="BD43" s="2498" t="n">
        <x:f t="shared" si="135"/>
        <x:v>1.0000621841754764e-7</x:v>
      </x:c>
      <x:c r="BE43" s="2499" t="n">
        <x:f t="shared" si="94"/>
        <x:v>1.3</x:v>
      </x:c>
      <x:c r="BF43" s="2494" t="n">
        <x:f t="shared" si="136"/>
        <x:v>9.996340096825795e-8</x:v>
      </x:c>
      <x:c r="BG43" s="2494" t="n">
        <x:f t="shared" si="137"/>
        <x:v>-0.0005565179382375168</x:v>
      </x:c>
      <x:c r="BH43" s="2500" t="n">
        <x:f t="shared" si="138"/>
        <x:v>0</x:v>
      </x:c>
      <x:c r="BI43" s="2494" t="n">
        <x:f t="shared" si="139"/>
        <x:v>1.0001906337118974e-7</x:v>
      </x:c>
      <x:c r="BJ43" s="2498" t="n">
        <x:f t="shared" si="140"/>
        <x:v>900.114452844134</x:v>
      </x:c>
      <x:c r="BK43" s="1264" t="n">
        <x:f t="shared" si="141"/>
        <x:v>2</x:v>
      </x:c>
      <x:c r="BL43" s="2492" t="n">
        <x:f t="shared" si="142"/>
        <x:v>103.872</x:v>
      </x:c>
      <x:c r="BM43" s="2492" t="n">
        <x:f t="shared" si="143"/>
        <x:v>0.2701</x:v>
      </x:c>
      <x:c r="BN43" s="2493" t="n">
        <x:f t="shared" si="144"/>
        <x:v>0</x:v>
      </x:c>
      <x:c r="BO43" s="2494" t="n">
        <x:f t="shared" si="145"/>
        <x:v>0.0000029443631785758915</x:v>
      </x:c>
      <x:c r="BP43" s="2495" t="n">
        <x:f t="shared" si="146"/>
        <x:v>1.2993490526606348</x:v>
      </x:c>
      <x:c r="BQ43" s="2494" t="n">
        <x:f t="shared" si="147"/>
        <x:v>900.1171031079905</x:v>
      </x:c>
      <x:c r="BR43" s="2494" t="n">
        <x:f t="shared" si="148"/>
        <x:v>0.00042827573990131983</x:v>
      </x:c>
      <x:c r="BS43" s="2494" t="n">
        <x:f t="shared" si="149"/>
        <x:v>-1.000253581466481</x:v>
      </x:c>
      <x:c r="BT43" s="2494" t="n">
        <x:f t="shared" si="150"/>
        <x:v>1.000428331257925</x:v>
      </x:c>
      <x:c r="BU43" s="2494" t="n">
        <x:f t="shared" si="151"/>
        <x:v>0.36138451282120154</x:v>
      </x:c>
      <x:c r="BV43" s="2501" t="n">
        <x:f t="shared" si="152"/>
        <x:v>1</x:v>
      </x:c>
      <x:c r="BW43" s="2502" t="n">
        <x:f t="shared" si="153"/>
        <x:v>1.00042833125792</x:v>
      </x:c>
      <x:c r="BX43" s="2494" t="n">
        <x:f t="shared" si="154"/>
        <x:v>900.4999999999927</x:v>
      </x:c>
      <x:c r="BY43" s="2498" t="n">
        <x:f t="shared" si="155"/>
        <x:v>7.275957614183426e-12</x:v>
      </x:c>
      <x:c r="BZ43" s="2503" t="n">
        <x:f t="shared" si="95"/>
        <x:v>1.3</x:v>
      </x:c>
      <x:c r="CA43" s="2494" t="n">
        <x:f t="shared" si="156"/>
        <x:v>7.272842428437399e-12</x:v>
      </x:c>
      <x:c r="CB43" s="2494" t="n">
        <x:f t="shared" si="157"/>
        <x:v>-0.0005565179381572214</x:v>
      </x:c>
      <x:c r="CC43" s="2500" t="n">
        <x:f t="shared" si="158"/>
        <x:v>0</x:v>
      </x:c>
      <x:c r="CD43" s="2494" t="n">
        <x:f t="shared" si="159"/>
        <x:v>7.276892149452606e-12</x:v>
      </x:c>
      <x:c r="CE43" s="2498" t="n">
        <x:f t="shared" si="160"/>
        <x:v>900.1144528441413</x:v>
      </x:c>
      <x:c r="CF43" s="1264" t="n">
        <x:f t="shared" si="161"/>
        <x:v>2</x:v>
      </x:c>
      <x:c r="CG43" s="2492" t="n">
        <x:f t="shared" si="162"/>
        <x:v>103.872</x:v>
      </x:c>
      <x:c r="CH43" s="2492" t="n">
        <x:f t="shared" si="163"/>
        <x:v>0.2701</x:v>
      </x:c>
      <x:c r="CI43" s="2493" t="n">
        <x:f t="shared" si="164"/>
        <x:v>0</x:v>
      </x:c>
      <x:c r="CJ43" s="2494" t="n">
        <x:f t="shared" si="165"/>
        <x:v>0.0000029443631785758606</x:v>
      </x:c>
      <x:c r="CK43" s="2495" t="n">
        <x:f t="shared" si="166"/>
        <x:v>1.2993490526606333</x:v>
      </x:c>
      <x:c r="CL43" s="2494" t="n">
        <x:f t="shared" si="167"/>
        <x:v>900.1171031079978</x:v>
      </x:c>
      <x:c r="CM43" s="2494" t="n">
        <x:f t="shared" si="168"/>
        <x:v>0.00042827573990131533</x:v>
      </x:c>
      <x:c r="CN43" s="2498" t="n">
        <x:f t="shared" si="169"/>
        <x:v>85.42261697387295</x:v>
      </x:c>
      <x:c r="CO43" s="2494" t="n">
        <x:f t="shared" si="170"/>
        <x:v>0.9630448033362249</x:v>
      </x:c>
      <x:c r="CP43" s="2494" t="n">
        <x:f t="shared" si="171"/>
        <x:v>0.5611468433105381</x:v>
      </x:c>
      <x:c r="CQ43" s="2505" t="n">
        <x:f t="shared" si="172"/>
        <x:v>1</x:v>
      </x:c>
      <x:c r="CR43" s="2502" t="n">
        <x:f t="shared" si="173"/>
        <x:v>0.963044803336225</x:v>
      </x:c>
      <x:c r="CS43" s="2506" t="n">
        <x:f t="shared" si="174"/>
        <x:v>0.9626324777561082</x:v>
      </x:c>
      <x:c r="CT43" s="2507" t="n">
        <x:f t="shared" si="175"/>
        <x:v>0.9626324777561082</x:v>
      </x:c>
      <x:c r="CU43" s="2498"/>
      <x:c r="CV43" s="2498"/>
      <x:c r="CW43" s="2508" t="n">
        <x:f t="shared" si="176"/>
        <x:v>25.547543846601485</x:v>
      </x:c>
    </x:row>
    <x:row r="44" ht="14.100000381469727" customHeight="1">
      <x:c r="A44" s="233" t="str">
        <x:f t="shared" si="96"/>
        <x:v>OVERFLOW</x:v>
      </x:c>
      <x:c r="B44" s="3493" t="n">
        <x:v>0.42</x:v>
      </x:c>
      <x:c r="C44" s="3493"/>
      <x:c r="D44" s="234" t="n">
        <x:v>4.84</x:v>
      </x:c>
      <x:c r="E44" s="2569" t="n">
        <x:f t="shared" si="97"/>
        <x:v>0.9323</x:v>
      </x:c>
      <x:c r="F44" s="2561" t="str">
        <x:f t="shared" si="177"/>
        <x:v>N/A</x:v>
      </x:c>
      <x:c r="G44" s="3499" t="str">
        <x:f t="shared" si="88"/>
        <x:v>N/A</x:v>
      </x:c>
      <x:c r="H44" s="3500"/>
      <x:c r="I44" s="3496" t="n">
        <x:v>30</x:v>
      </x:c>
      <x:c r="J44" s="3496"/>
      <x:c r="K44" s="2564" t="n">
        <x:f t="shared" si="98"/>
        <x:v>0.9889137078749052</x:v>
      </x:c>
      <x:c r="L44" s="3507" t="n">
        <x:f t="shared" si="99"/>
        <x:v>4.79</x:v>
      </x:c>
      <x:c r="M44" s="3507"/>
      <x:c r="N44" s="2565" t="n">
        <x:f t="shared" si="100"/>
        <x:v>4.465717</x:v>
      </x:c>
      <x:c r="O44" s="240"/>
      <x:c r="P44" s="241"/>
      <x:c r="Q44" s="1264" t="n">
        <x:f t="shared" si="101"/>
        <x:v>2</x:v>
      </x:c>
      <x:c r="R44" s="2488" t="n">
        <x:f t="shared" si="102"/>
        <x:v>932.3000000000001</x:v>
      </x:c>
      <x:c r="S44" s="2489" t="n">
        <x:f t="shared" si="103"/>
        <x:v>30</x:v>
      </x:c>
      <x:c r="T44" s="2490" t="n">
        <x:f t="shared" si="104"/>
        <x:v>0.047619047619047616</x:v>
      </x:c>
      <x:c r="U44" s="2494" t="n">
        <x:f t="shared" si="89"/>
        <x:v>86.01362226120274</x:v>
      </x:c>
      <x:c r="V44" s="2492" t="n">
        <x:f t="shared" si="90"/>
        <x:v>103.872</x:v>
      </x:c>
      <x:c r="W44" s="2492" t="n">
        <x:f t="shared" si="91"/>
        <x:v>0.2701</x:v>
      </x:c>
      <x:c r="X44" s="2493" t="n">
        <x:f t="shared" si="92"/>
        <x:v>0</x:v>
      </x:c>
      <x:c r="Y44" s="2494" t="n">
        <x:f t="shared" si="105"/>
        <x:v>0.0000028133380900565735</x:v>
      </x:c>
      <x:c r="Z44" s="2495" t="n">
        <x:f t="shared" si="106"/>
        <x:v>1.2920326716049706</x:v>
      </x:c>
      <x:c r="AA44" s="2494" t="n">
        <x:f t="shared" si="107"/>
        <x:v>932.3026228751602</x:v>
      </x:c>
      <x:c r="AB44" s="2494" t="n">
        <x:f t="shared" si="108"/>
        <x:v>0.0004092174127182742</x:v>
      </x:c>
      <x:c r="AC44" s="2494" t="n">
        <x:f t="shared" si="109"/>
        <x:v>-1.000253581466481</x:v>
      </x:c>
      <x:c r="AD44" s="2496" t="n">
        <x:f t="shared" si="110"/>
        <x:v>1.00040927271933</x:v>
      </x:c>
      <x:c r="AE44" s="2494" t="n">
        <x:f t="shared" si="111"/>
        <x:v>0.3382036676297075</x:v>
      </x:c>
      <x:c r="AF44" s="2495" t="n">
        <x:f t="shared" si="112"/>
        <x:v>1</x:v>
      </x:c>
      <x:c r="AG44" s="2497" t="n">
        <x:f t="shared" si="113"/>
        <x:v>1.00040927271933</x:v>
      </x:c>
      <x:c r="AH44" s="2494" t="n">
        <x:f t="shared" si="114"/>
        <x:v>932.6815649562313</x:v>
      </x:c>
      <x:c r="AI44" s="2498" t="n">
        <x:f t="shared" si="115"/>
        <x:v>-0.38156495623127284</x:v>
      </x:c>
      <x:c r="AJ44" s="2499" t="n">
        <x:f t="shared" si="93"/>
        <x:v>1.3</x:v>
      </x:c>
      <x:c r="AK44" s="2494" t="n">
        <x:f t="shared" si="116"/>
        <x:v>-0.3814088559916047</x:v>
      </x:c>
      <x:c r="AL44" s="2494" t="n">
        <x:f t="shared" si="117"/>
        <x:v>-0.00053176904630326</x:v>
      </x:c>
      <x:c r="AM44" s="2500" t="n">
        <x:f t="shared" si="118"/>
        <x:v>0</x:v>
      </x:c>
      <x:c r="AN44" s="2494" t="n">
        <x:f t="shared" si="119"/>
        <x:v>-0.38161178532674594</x:v>
      </x:c>
      <x:c r="AO44" s="2494" t="n">
        <x:f t="shared" si="120"/>
        <x:v>931.9183882146733</x:v>
      </x:c>
      <x:c r="AP44" s="1264" t="n">
        <x:f t="shared" si="121"/>
        <x:v>2</x:v>
      </x:c>
      <x:c r="AQ44" s="2492" t="n">
        <x:v>103.872</x:v>
      </x:c>
      <x:c r="AR44" s="2492" t="n">
        <x:v>0.2701</x:v>
      </x:c>
      <x:c r="AS44" s="2493" t="n">
        <x:v>0</x:v>
      </x:c>
      <x:c r="AT44" s="2494" t="n">
        <x:f t="shared" si="125"/>
        <x:v>0.000002814826695195359</x:v>
      </x:c>
      <x:c r="AU44" s="2495" t="n">
        <x:f t="shared" si="126"/>
        <x:v>1.2921173234880177</x:v>
      </x:c>
      <x:c r="AV44" s="2494" t="n">
        <x:f t="shared" si="127"/>
        <x:v>931.9210114034885</x:v>
      </x:c>
      <x:c r="AW44" s="2494" t="n">
        <x:f t="shared" si="128"/>
        <x:v>0.0004094339386508349</x:v>
      </x:c>
      <x:c r="AX44" s="2494" t="n">
        <x:f t="shared" si="129"/>
        <x:v>-1.000253581466481</x:v>
      </x:c>
      <x:c r="AY44" s="2496" t="n">
        <x:f t="shared" si="130"/>
        <x:v>1.000409489248845</x:v>
      </x:c>
      <x:c r="AZ44" s="2494" t="n">
        <x:f t="shared" si="131"/>
        <x:v>0.33845606794958477</x:v>
      </x:c>
      <x:c r="BA44" s="2495" t="n">
        <x:f t="shared" si="132"/>
        <x:v>1</x:v>
      </x:c>
      <x:c r="BB44" s="2498" t="n">
        <x:f t="shared" si="133"/>
        <x:v>1.00040948924885</x:v>
      </x:c>
      <x:c r="BC44" s="2494" t="n">
        <x:f t="shared" si="134"/>
        <x:v>932.2999987754529</x:v>
      </x:c>
      <x:c r="BD44" s="2498" t="n">
        <x:f t="shared" si="135"/>
        <x:v>0.00000122454719075904</x:v>
      </x:c>
      <x:c r="BE44" s="2499" t="n">
        <x:f t="shared" si="94"/>
        <x:v>1.3</x:v>
      </x:c>
      <x:c r="BF44" s="2494" t="n">
        <x:f t="shared" si="136"/>
        <x:v>0.0000012240459570995094</x:v>
      </x:c>
      <x:c r="BG44" s="2494" t="n">
        <x:f t="shared" si="137"/>
        <x:v>-0.0005320502325083927</x:v>
      </x:c>
      <x:c r="BH44" s="2500" t="n">
        <x:f t="shared" si="138"/>
        <x:v>0</x:v>
      </x:c>
      <x:c r="BI44" s="2494" t="n">
        <x:f t="shared" si="139"/>
        <x:v>0.0000012246975577198467</x:v>
      </x:c>
      <x:c r="BJ44" s="2498" t="n">
        <x:f t="shared" si="140"/>
        <x:v>931.9183894393709</x:v>
      </x:c>
      <x:c r="BK44" s="1264" t="n">
        <x:f t="shared" si="141"/>
        <x:v>2</x:v>
      </x:c>
      <x:c r="BL44" s="2492" t="n">
        <x:v>103.872</x:v>
      </x:c>
      <x:c r="BM44" s="2492" t="n">
        <x:v>0.2701</x:v>
      </x:c>
      <x:c r="BN44" s="2493" t="n">
        <x:v>0</x:v>
      </x:c>
      <x:c r="BO44" s="2494" t="n">
        <x:f t="shared" si="145"/>
        <x:v>0.0000028148266904156155</x:v>
      </x:c>
      <x:c r="BP44" s="2495" t="n">
        <x:f t="shared" si="146"/>
        <x:v>1.2921173232162677</x:v>
      </x:c>
      <x:c r="BQ44" s="2494" t="n">
        <x:f t="shared" si="147"/>
        <x:v>931.9210126281849</x:v>
      </x:c>
      <x:c r="BR44" s="2494" t="n">
        <x:f t="shared" si="148"/>
        <x:v>0.00040943393795559466</x:v>
      </x:c>
      <x:c r="BS44" s="2494" t="n">
        <x:f t="shared" si="149"/>
        <x:v>-1.000253581466481</x:v>
      </x:c>
      <x:c r="BT44" s="2494" t="n">
        <x:f t="shared" si="150"/>
        <x:v>1.0004094892481499</x:v>
      </x:c>
      <x:c r="BU44" s="2494" t="n">
        <x:f t="shared" si="151"/>
        <x:v>0.3384560671387626</x:v>
      </x:c>
      <x:c r="BV44" s="2501" t="n">
        <x:f t="shared" si="152"/>
        <x:v>1</x:v>
      </x:c>
      <x:c r="BW44" s="2502" t="n">
        <x:f t="shared" si="153"/>
        <x:v>1.00040948924815</x:v>
      </x:c>
      <x:c r="BX44" s="2494" t="n">
        <x:f t="shared" si="154"/>
        <x:v>932.2999999999997</x:v>
      </x:c>
      <x:c r="BY44" s="2498" t="n">
        <x:f t="shared" si="155"/>
        <x:v>0</x:v>
      </x:c>
      <x:c r="BZ44" s="2503" t="n">
        <x:f t="shared" si="95"/>
        <x:v>1.3</x:v>
      </x:c>
      <x:c r="CA44" s="2494" t="n">
        <x:f t="shared" si="156"/>
        <x:v>0</x:v>
      </x:c>
      <x:c r="CB44" s="2494" t="n">
        <x:f t="shared" si="157"/>
        <x:v>-0.000532050231605536</x:v>
      </x:c>
      <x:c r="CC44" s="2500" t="n">
        <x:f t="shared" si="158"/>
        <x:v>0</x:v>
      </x:c>
      <x:c r="CD44" s="2494" t="n">
        <x:f t="shared" si="159"/>
        <x:v>0</x:v>
      </x:c>
      <x:c r="CE44" s="2498" t="n">
        <x:f t="shared" si="160"/>
        <x:v>931.9183894393709</x:v>
      </x:c>
      <x:c r="CF44" s="1264" t="n">
        <x:f t="shared" si="161"/>
        <x:v>2</x:v>
      </x:c>
      <x:c r="CG44" s="2492" t="n">
        <x:v>103.872</x:v>
      </x:c>
      <x:c r="CH44" s="2492" t="n">
        <x:v>0.2701</x:v>
      </x:c>
      <x:c r="CI44" s="2493" t="n">
        <x:v>0</x:v>
      </x:c>
      <x:c r="CJ44" s="2494" t="n">
        <x:f t="shared" si="165"/>
        <x:v>0.0000028148266904156155</x:v>
      </x:c>
      <x:c r="CK44" s="2495" t="n">
        <x:f t="shared" si="166"/>
        <x:v>1.2921173232162677</x:v>
      </x:c>
      <x:c r="CL44" s="2494" t="n">
        <x:f t="shared" si="167"/>
        <x:v>931.9210126281849</x:v>
      </x:c>
      <x:c r="CM44" s="2494" t="n">
        <x:f t="shared" si="168"/>
        <x:v>0.00040943393795559466</x:v>
      </x:c>
      <x:c r="CN44" s="2498" t="n">
        <x:f t="shared" si="169"/>
        <x:v>26.00674736346714</x:v>
      </x:c>
      <x:c r="CO44" s="2494" t="n">
        <x:f t="shared" si="170"/>
        <x:v>0.989318657405628</x:v>
      </x:c>
      <x:c r="CP44" s="2494" t="n">
        <x:f t="shared" si="171"/>
        <x:v>0.4323012882191067</x:v>
      </x:c>
      <x:c r="CQ44" s="2505" t="n">
        <x:f t="shared" si="172"/>
        <x:v>1</x:v>
      </x:c>
      <x:c r="CR44" s="2502" t="n">
        <x:f t="shared" si="173"/>
        <x:v>0.989318657405628</x:v>
      </x:c>
      <x:c r="CS44" s="2506" t="n">
        <x:f t="shared" si="174"/>
        <x:v>0.9889137078749052</x:v>
      </x:c>
      <x:c r="CT44" s="2507" t="n">
        <x:f t="shared" si="175"/>
        <x:v>0.9889137078749052</x:v>
      </x:c>
      <x:c r="CU44"/>
      <x:c r="CV44"/>
      <x:c r="CW44" s="2508" t="n">
        <x:f t="shared" si="176"/>
        <x:v>20.18792203471878</x:v>
      </x:c>
    </x:row>
    <x:row r="45" ht="14.100000381469727" customHeight="1">
      <x:c r="A45" s="233">
        <x:f t="shared" si="96"/>
      </x:c>
      <x:c r="B45" s="3493"/>
      <x:c r="C45" s="3493"/>
      <x:c r="D45" s="234"/>
      <x:c r="E45" s="2569">
        <x:f t="shared" si="97"/>
      </x:c>
      <x:c r="F45" s="2561">
        <x:f t="shared" si="177"/>
      </x:c>
      <x:c r="G45" s="3499">
        <x:f t="shared" si="88"/>
      </x:c>
      <x:c r="H45" s="3500"/>
      <x:c r="I45" s="3496"/>
      <x:c r="J45" s="3496"/>
      <x:c r="K45" s="2564">
        <x:f t="shared" si="98"/>
      </x:c>
      <x:c r="L45" s="3507">
        <x:f t="shared" si="99"/>
      </x:c>
      <x:c r="M45" s="3507"/>
      <x:c r="N45" s="2565">
        <x:f t="shared" si="100"/>
      </x:c>
      <x:c r="O45" s="240"/>
      <x:c r="P45" s="241"/>
      <x:c r="Q45" s="1264" t="n">
        <x:f t="shared" si="101"/>
        <x:v>0</x:v>
      </x:c>
      <x:c r="R45" s="2488" t="str">
        <x:f t="shared" si="102"/>
        <x:v>#VALUE!</x:v>
      </x:c>
      <x:c r="S45" s="2489" t="n">
        <x:f t="shared" si="103"/>
        <x:v>0</x:v>
      </x:c>
      <x:c r="T45" s="2490" t="n">
        <x:f t="shared" si="104"/>
        <x:v>0</x:v>
      </x:c>
      <x:c r="U45" s="2494" t="n">
        <x:f t="shared" si="89"/>
        <x:v>32</x:v>
      </x:c>
      <x:c r="V45" s="2492" t="str">
        <x:f t="shared" si="90"/>
        <x:v>#N/A</x:v>
      </x:c>
      <x:c r="W45" s="2492" t="str">
        <x:f t="shared" si="91"/>
        <x:v>#N/A</x:v>
      </x:c>
      <x:c r="X45" s="2493" t="str">
        <x:f t="shared" si="92"/>
        <x:v>#N/A</x:v>
      </x:c>
      <x:c r="Y45" s="2494" t="str">
        <x:f t="shared" si="105"/>
        <x:v>#N/A</x:v>
      </x:c>
      <x:c r="Z45" s="2495" t="str">
        <x:f t="shared" si="106"/>
        <x:v>#N/A</x:v>
      </x:c>
      <x:c r="AA45" s="2494" t="str">
        <x:f t="shared" si="107"/>
        <x:v>#VALUE!</x:v>
      </x:c>
      <x:c r="AB45" s="2494" t="str">
        <x:f t="shared" si="108"/>
        <x:v>#N/A</x:v>
      </x:c>
      <x:c r="AC45" s="2494" t="n">
        <x:f t="shared" si="109"/>
        <x:v>-1.000253581466481</x:v>
      </x:c>
      <x:c r="AD45" s="2496" t="str">
        <x:f t="shared" si="110"/>
        <x:v>#N/A</x:v>
      </x:c>
      <x:c r="AE45" s="2494" t="str">
        <x:f t="shared" si="111"/>
        <x:v>#VALUE!</x:v>
      </x:c>
      <x:c r="AF45" s="2495" t="str">
        <x:f t="shared" si="112"/>
        <x:v>#VALUE!</x:v>
      </x:c>
      <x:c r="AG45" s="2497" t="str">
        <x:f t="shared" si="113"/>
        <x:v>#VALUE!</x:v>
      </x:c>
      <x:c r="AH45" s="2494" t="str">
        <x:f t="shared" si="114"/>
        <x:v>#VALUE!</x:v>
      </x:c>
      <x:c r="AI45" s="2498" t="str">
        <x:f t="shared" si="115"/>
        <x:v>#VALUE!</x:v>
      </x:c>
      <x:c r="AJ45" s="2499" t="str">
        <x:f t="shared" si="93"/>
        <x:v>#N/A</x:v>
      </x:c>
      <x:c r="AK45" s="2494" t="str">
        <x:f t="shared" si="116"/>
        <x:v>#VALUE!</x:v>
      </x:c>
      <x:c r="AL45" s="2494" t="str">
        <x:f t="shared" si="117"/>
        <x:v>#N/A</x:v>
      </x:c>
      <x:c r="AM45" s="2500" t="str">
        <x:f t="shared" si="118"/>
        <x:v>#VALUE!</x:v>
      </x:c>
      <x:c r="AN45" s="2494" t="str">
        <x:f t="shared" si="119"/>
        <x:v>#VALUE!</x:v>
      </x:c>
      <x:c r="AO45" s="2494" t="str">
        <x:f t="shared" si="120"/>
        <x:v>#VALUE!</x:v>
      </x:c>
      <x:c r="AP45" s="1264" t="str">
        <x:f t="shared" si="121"/>
        <x:v>#VALUE!</x:v>
      </x:c>
      <x:c r="AQ45" s="2492" t="str">
        <x:v>#N/A</x:v>
      </x:c>
      <x:c r="AR45" s="2492" t="str">
        <x:v>#N/A</x:v>
      </x:c>
      <x:c r="AS45" s="2493" t="str">
        <x:v>#N/A</x:v>
      </x:c>
      <x:c r="AT45" s="2494" t="str">
        <x:f t="shared" si="125"/>
        <x:v>#VALUE!</x:v>
      </x:c>
      <x:c r="AU45" s="2495" t="str">
        <x:f t="shared" si="126"/>
        <x:v>#VALUE!</x:v>
      </x:c>
      <x:c r="AV45" s="2494" t="str">
        <x:f t="shared" si="127"/>
        <x:v>#VALUE!</x:v>
      </x:c>
      <x:c r="AW45" s="2494" t="str">
        <x:f t="shared" si="128"/>
        <x:v>#N/A</x:v>
      </x:c>
      <x:c r="AX45" s="2494" t="n">
        <x:f t="shared" si="129"/>
        <x:v>-1.000253581466481</x:v>
      </x:c>
      <x:c r="AY45" s="2496" t="str">
        <x:f t="shared" si="130"/>
        <x:v>#N/A</x:v>
      </x:c>
      <x:c r="AZ45" s="2494" t="str">
        <x:f t="shared" si="131"/>
        <x:v>#VALUE!</x:v>
      </x:c>
      <x:c r="BA45" s="2495" t="str">
        <x:f t="shared" si="132"/>
        <x:v>#VALUE!</x:v>
      </x:c>
      <x:c r="BB45" s="2498" t="str">
        <x:f t="shared" si="133"/>
        <x:v>#VALUE!</x:v>
      </x:c>
      <x:c r="BC45" s="2494" t="str">
        <x:f t="shared" si="134"/>
        <x:v>#VALUE!</x:v>
      </x:c>
      <x:c r="BD45" s="2498" t="str">
        <x:f t="shared" si="135"/>
        <x:v>#VALUE!</x:v>
      </x:c>
      <x:c r="BE45" s="2499" t="str">
        <x:f t="shared" si="94"/>
        <x:v>#N/A</x:v>
      </x:c>
      <x:c r="BF45" s="2494" t="str">
        <x:f t="shared" si="136"/>
        <x:v>#VALUE!</x:v>
      </x:c>
      <x:c r="BG45" s="2494" t="str">
        <x:f t="shared" si="137"/>
        <x:v>#N/A</x:v>
      </x:c>
      <x:c r="BH45" s="2500" t="str">
        <x:f t="shared" si="138"/>
        <x:v>#VALUE!</x:v>
      </x:c>
      <x:c r="BI45" s="2494" t="str">
        <x:f t="shared" si="139"/>
        <x:v>#VALUE!</x:v>
      </x:c>
      <x:c r="BJ45" s="2498" t="str">
        <x:f t="shared" si="140"/>
        <x:v>#VALUE!</x:v>
      </x:c>
      <x:c r="BK45" s="1264" t="str">
        <x:f t="shared" si="141"/>
        <x:v>#VALUE!</x:v>
      </x:c>
      <x:c r="BL45" s="2492" t="str">
        <x:v>#N/A</x:v>
      </x:c>
      <x:c r="BM45" s="2492" t="str">
        <x:v>#N/A</x:v>
      </x:c>
      <x:c r="BN45" s="2493" t="str">
        <x:v>#N/A</x:v>
      </x:c>
      <x:c r="BO45" s="2494" t="str">
        <x:f t="shared" si="145"/>
        <x:v>#VALUE!</x:v>
      </x:c>
      <x:c r="BP45" s="2495" t="str">
        <x:f t="shared" si="146"/>
        <x:v>#VALUE!</x:v>
      </x:c>
      <x:c r="BQ45" s="2494" t="str">
        <x:f t="shared" si="147"/>
        <x:v>#VALUE!</x:v>
      </x:c>
      <x:c r="BR45" s="2494" t="str">
        <x:f t="shared" si="148"/>
        <x:v>#N/A</x:v>
      </x:c>
      <x:c r="BS45" s="2494" t="n">
        <x:f t="shared" si="149"/>
        <x:v>-1.000253581466481</x:v>
      </x:c>
      <x:c r="BT45" s="2494" t="str">
        <x:f t="shared" si="150"/>
        <x:v>#N/A</x:v>
      </x:c>
      <x:c r="BU45" s="2494" t="str">
        <x:f t="shared" si="151"/>
        <x:v>#VALUE!</x:v>
      </x:c>
      <x:c r="BV45" s="2501" t="str">
        <x:f t="shared" si="152"/>
        <x:v>#VALUE!</x:v>
      </x:c>
      <x:c r="BW45" s="2502" t="str">
        <x:f t="shared" si="153"/>
        <x:v>#VALUE!</x:v>
      </x:c>
      <x:c r="BX45" s="2494" t="str">
        <x:f t="shared" si="154"/>
        <x:v>#VALUE!</x:v>
      </x:c>
      <x:c r="BY45" s="2498" t="str">
        <x:f t="shared" si="155"/>
        <x:v>#VALUE!</x:v>
      </x:c>
      <x:c r="BZ45" s="2503" t="str">
        <x:f t="shared" si="95"/>
        <x:v>#N/A</x:v>
      </x:c>
      <x:c r="CA45" s="2494" t="str">
        <x:f t="shared" si="156"/>
        <x:v>#VALUE!</x:v>
      </x:c>
      <x:c r="CB45" s="2494" t="str">
        <x:f t="shared" si="157"/>
        <x:v>#N/A</x:v>
      </x:c>
      <x:c r="CC45" s="2500" t="str">
        <x:f t="shared" si="158"/>
        <x:v>#VALUE!</x:v>
      </x:c>
      <x:c r="CD45" s="2494" t="str">
        <x:f t="shared" si="159"/>
        <x:v>#VALUE!</x:v>
      </x:c>
      <x:c r="CE45" s="2498" t="str">
        <x:f t="shared" si="160"/>
        <x:v>#VALUE!</x:v>
      </x:c>
      <x:c r="CF45" s="1264" t="str">
        <x:f t="shared" si="161"/>
        <x:v>#VALUE!</x:v>
      </x:c>
      <x:c r="CG45" s="2492" t="str">
        <x:v>#N/A</x:v>
      </x:c>
      <x:c r="CH45" s="2492" t="str">
        <x:v>#N/A</x:v>
      </x:c>
      <x:c r="CI45" s="2493" t="str">
        <x:v>#N/A</x:v>
      </x:c>
      <x:c r="CJ45" s="2494" t="str">
        <x:f t="shared" si="165"/>
        <x:v>#VALUE!</x:v>
      </x:c>
      <x:c r="CK45" s="2495" t="str">
        <x:f t="shared" si="166"/>
        <x:v>#VALUE!</x:v>
      </x:c>
      <x:c r="CL45" s="2494" t="str">
        <x:f t="shared" si="167"/>
        <x:v>#VALUE!</x:v>
      </x:c>
      <x:c r="CM45" s="2494" t="str">
        <x:f t="shared" si="168"/>
        <x:v>#N/A</x:v>
      </x:c>
      <x:c r="CN45" s="2498" t="n">
        <x:f t="shared" si="169"/>
        <x:v>-28.0068748977356</x:v>
      </x:c>
      <x:c r="CO45" s="2494" t="str">
        <x:f t="shared" si="170"/>
        <x:v>#N/A</x:v>
      </x:c>
      <x:c r="CP45" s="2494" t="str">
        <x:f t="shared" si="171"/>
        <x:v>#VALUE!</x:v>
      </x:c>
      <x:c r="CQ45" s="2505" t="str">
        <x:f t="shared" si="172"/>
        <x:v>#VALUE!</x:v>
      </x:c>
      <x:c r="CR45" s="2502" t="str">
        <x:f t="shared" si="173"/>
        <x:v>#VALUE!</x:v>
      </x:c>
      <x:c r="CS45" s="2506" t="str">
        <x:f t="shared" si="174"/>
        <x:v>#N/A</x:v>
      </x:c>
      <x:c r="CT45" s="2507" t="str">
        <x:f t="shared" si="175"/>
        <x:v>#N/A</x:v>
      </x:c>
      <x:c r="CU45"/>
      <x:c r="CV45"/>
      <x:c r="CW45" s="2508" t="str">
        <x:f t="shared" si="176"/>
        <x:v>#VALUE!</x:v>
      </x:c>
    </x:row>
    <x:row r="46" ht="14.100000381469727" customHeight="1">
      <x:c r="A46" s="233">
        <x:f t="shared" si="96"/>
      </x:c>
      <x:c r="B46" s="3493"/>
      <x:c r="C46" s="3493"/>
      <x:c r="D46" s="234"/>
      <x:c r="E46" s="2569">
        <x:f t="shared" si="97"/>
      </x:c>
      <x:c r="F46" s="2561">
        <x:f t="shared" si="177"/>
      </x:c>
      <x:c r="G46" s="3499">
        <x:f t="shared" si="88"/>
      </x:c>
      <x:c r="H46" s="3500"/>
      <x:c r="I46" s="3496"/>
      <x:c r="J46" s="3496"/>
      <x:c r="K46" s="2564">
        <x:f t="shared" si="98"/>
      </x:c>
      <x:c r="L46" s="3507">
        <x:f t="shared" si="99"/>
      </x:c>
      <x:c r="M46" s="3507"/>
      <x:c r="N46" s="2565">
        <x:f t="shared" si="100"/>
      </x:c>
      <x:c r="O46" s="240"/>
      <x:c r="P46" s="241"/>
      <x:c r="Q46" s="1264" t="n">
        <x:f t="shared" si="101"/>
        <x:v>0</x:v>
      </x:c>
      <x:c r="R46" s="2488" t="str">
        <x:f t="shared" si="102"/>
        <x:v>#VALUE!</x:v>
      </x:c>
      <x:c r="S46" s="2489" t="n">
        <x:f t="shared" si="103"/>
        <x:v>0</x:v>
      </x:c>
      <x:c r="T46" s="2490" t="n">
        <x:f t="shared" si="104"/>
        <x:v>0</x:v>
      </x:c>
      <x:c r="U46" s="2494" t="n">
        <x:f t="shared" si="89"/>
        <x:v>32</x:v>
      </x:c>
      <x:c r="V46" s="2492" t="str">
        <x:f t="shared" si="90"/>
        <x:v>#N/A</x:v>
      </x:c>
      <x:c r="W46" s="2492" t="str">
        <x:f t="shared" si="91"/>
        <x:v>#N/A</x:v>
      </x:c>
      <x:c r="X46" s="2493" t="str">
        <x:f t="shared" si="92"/>
        <x:v>#N/A</x:v>
      </x:c>
      <x:c r="Y46" s="2494" t="str">
        <x:f t="shared" si="105"/>
        <x:v>#N/A</x:v>
      </x:c>
      <x:c r="Z46" s="2495" t="str">
        <x:f t="shared" si="106"/>
        <x:v>#N/A</x:v>
      </x:c>
      <x:c r="AA46" s="2494" t="str">
        <x:f t="shared" si="107"/>
        <x:v>#VALUE!</x:v>
      </x:c>
      <x:c r="AB46" s="2494" t="str">
        <x:f t="shared" si="108"/>
        <x:v>#N/A</x:v>
      </x:c>
      <x:c r="AC46" s="2494" t="n">
        <x:f t="shared" si="109"/>
        <x:v>-1.000253581466481</x:v>
      </x:c>
      <x:c r="AD46" s="2496" t="str">
        <x:f t="shared" si="110"/>
        <x:v>#N/A</x:v>
      </x:c>
      <x:c r="AE46" s="2494" t="str">
        <x:f t="shared" si="111"/>
        <x:v>#VALUE!</x:v>
      </x:c>
      <x:c r="AF46" s="2495" t="str">
        <x:f t="shared" si="112"/>
        <x:v>#VALUE!</x:v>
      </x:c>
      <x:c r="AG46" s="2497" t="str">
        <x:f t="shared" si="113"/>
        <x:v>#VALUE!</x:v>
      </x:c>
      <x:c r="AH46" s="2494" t="str">
        <x:f t="shared" si="114"/>
        <x:v>#VALUE!</x:v>
      </x:c>
      <x:c r="AI46" s="2498" t="str">
        <x:f t="shared" si="115"/>
        <x:v>#VALUE!</x:v>
      </x:c>
      <x:c r="AJ46" s="2499" t="str">
        <x:f t="shared" si="93"/>
        <x:v>#N/A</x:v>
      </x:c>
      <x:c r="AK46" s="2494" t="str">
        <x:f t="shared" si="116"/>
        <x:v>#VALUE!</x:v>
      </x:c>
      <x:c r="AL46" s="2494" t="str">
        <x:f t="shared" si="117"/>
        <x:v>#N/A</x:v>
      </x:c>
      <x:c r="AM46" s="2500" t="str">
        <x:f t="shared" si="118"/>
        <x:v>#VALUE!</x:v>
      </x:c>
      <x:c r="AN46" s="2494" t="str">
        <x:f t="shared" si="119"/>
        <x:v>#VALUE!</x:v>
      </x:c>
      <x:c r="AO46" s="2494" t="str">
        <x:f t="shared" si="120"/>
        <x:v>#VALUE!</x:v>
      </x:c>
      <x:c r="AP46" s="1264" t="str">
        <x:f t="shared" si="121"/>
        <x:v>#VALUE!</x:v>
      </x:c>
      <x:c r="AQ46" s="2492" t="str">
        <x:v>#N/A</x:v>
      </x:c>
      <x:c r="AR46" s="2492" t="str">
        <x:v>#N/A</x:v>
      </x:c>
      <x:c r="AS46" s="2493" t="str">
        <x:v>#N/A</x:v>
      </x:c>
      <x:c r="AT46" s="2494" t="str">
        <x:f t="shared" si="125"/>
        <x:v>#VALUE!</x:v>
      </x:c>
      <x:c r="AU46" s="2495" t="str">
        <x:f t="shared" si="126"/>
        <x:v>#VALUE!</x:v>
      </x:c>
      <x:c r="AV46" s="2494" t="str">
        <x:f t="shared" si="127"/>
        <x:v>#VALUE!</x:v>
      </x:c>
      <x:c r="AW46" s="2494" t="str">
        <x:f t="shared" si="128"/>
        <x:v>#N/A</x:v>
      </x:c>
      <x:c r="AX46" s="2494" t="n">
        <x:f t="shared" si="129"/>
        <x:v>-1.000253581466481</x:v>
      </x:c>
      <x:c r="AY46" s="2496" t="str">
        <x:f t="shared" si="130"/>
        <x:v>#N/A</x:v>
      </x:c>
      <x:c r="AZ46" s="2494" t="str">
        <x:f t="shared" si="131"/>
        <x:v>#VALUE!</x:v>
      </x:c>
      <x:c r="BA46" s="2495" t="str">
        <x:f t="shared" si="132"/>
        <x:v>#VALUE!</x:v>
      </x:c>
      <x:c r="BB46" s="2498" t="str">
        <x:f t="shared" si="133"/>
        <x:v>#VALUE!</x:v>
      </x:c>
      <x:c r="BC46" s="2494" t="str">
        <x:f t="shared" si="134"/>
        <x:v>#VALUE!</x:v>
      </x:c>
      <x:c r="BD46" s="2498" t="str">
        <x:f t="shared" si="135"/>
        <x:v>#VALUE!</x:v>
      </x:c>
      <x:c r="BE46" s="2499" t="str">
        <x:f t="shared" si="94"/>
        <x:v>#N/A</x:v>
      </x:c>
      <x:c r="BF46" s="2494" t="str">
        <x:f t="shared" si="136"/>
        <x:v>#VALUE!</x:v>
      </x:c>
      <x:c r="BG46" s="2494" t="str">
        <x:f t="shared" si="137"/>
        <x:v>#N/A</x:v>
      </x:c>
      <x:c r="BH46" s="2500" t="str">
        <x:f t="shared" si="138"/>
        <x:v>#VALUE!</x:v>
      </x:c>
      <x:c r="BI46" s="2494" t="str">
        <x:f t="shared" si="139"/>
        <x:v>#VALUE!</x:v>
      </x:c>
      <x:c r="BJ46" s="2498" t="str">
        <x:f t="shared" si="140"/>
        <x:v>#VALUE!</x:v>
      </x:c>
      <x:c r="BK46" s="1264" t="str">
        <x:f t="shared" si="141"/>
        <x:v>#VALUE!</x:v>
      </x:c>
      <x:c r="BL46" s="2492" t="str">
        <x:v>#N/A</x:v>
      </x:c>
      <x:c r="BM46" s="2492" t="str">
        <x:v>#N/A</x:v>
      </x:c>
      <x:c r="BN46" s="2493" t="str">
        <x:v>#N/A</x:v>
      </x:c>
      <x:c r="BO46" s="2494" t="str">
        <x:f t="shared" si="145"/>
        <x:v>#VALUE!</x:v>
      </x:c>
      <x:c r="BP46" s="2495" t="str">
        <x:f t="shared" si="146"/>
        <x:v>#VALUE!</x:v>
      </x:c>
      <x:c r="BQ46" s="2494" t="str">
        <x:f t="shared" si="147"/>
        <x:v>#VALUE!</x:v>
      </x:c>
      <x:c r="BR46" s="2494" t="str">
        <x:f t="shared" si="148"/>
        <x:v>#N/A</x:v>
      </x:c>
      <x:c r="BS46" s="2494" t="n">
        <x:f t="shared" si="149"/>
        <x:v>-1.000253581466481</x:v>
      </x:c>
      <x:c r="BT46" s="2494" t="str">
        <x:f t="shared" si="150"/>
        <x:v>#N/A</x:v>
      </x:c>
      <x:c r="BU46" s="2494" t="str">
        <x:f t="shared" si="151"/>
        <x:v>#VALUE!</x:v>
      </x:c>
      <x:c r="BV46" s="2501" t="str">
        <x:f t="shared" si="152"/>
        <x:v>#VALUE!</x:v>
      </x:c>
      <x:c r="BW46" s="2502" t="str">
        <x:f t="shared" si="153"/>
        <x:v>#VALUE!</x:v>
      </x:c>
      <x:c r="BX46" s="2494" t="str">
        <x:f t="shared" si="154"/>
        <x:v>#VALUE!</x:v>
      </x:c>
      <x:c r="BY46" s="2498" t="str">
        <x:f t="shared" si="155"/>
        <x:v>#VALUE!</x:v>
      </x:c>
      <x:c r="BZ46" s="2503" t="str">
        <x:f t="shared" si="95"/>
        <x:v>#N/A</x:v>
      </x:c>
      <x:c r="CA46" s="2494" t="str">
        <x:f t="shared" si="156"/>
        <x:v>#VALUE!</x:v>
      </x:c>
      <x:c r="CB46" s="2494" t="str">
        <x:f t="shared" si="157"/>
        <x:v>#N/A</x:v>
      </x:c>
      <x:c r="CC46" s="2500" t="str">
        <x:f t="shared" si="158"/>
        <x:v>#VALUE!</x:v>
      </x:c>
      <x:c r="CD46" s="2494" t="str">
        <x:f t="shared" si="159"/>
        <x:v>#VALUE!</x:v>
      </x:c>
      <x:c r="CE46" s="2498" t="str">
        <x:f t="shared" si="160"/>
        <x:v>#VALUE!</x:v>
      </x:c>
      <x:c r="CF46" s="1264" t="str">
        <x:f t="shared" si="161"/>
        <x:v>#VALUE!</x:v>
      </x:c>
      <x:c r="CG46" s="2492" t="str">
        <x:v>#N/A</x:v>
      </x:c>
      <x:c r="CH46" s="2492" t="str">
        <x:v>#N/A</x:v>
      </x:c>
      <x:c r="CI46" s="2493" t="str">
        <x:v>#N/A</x:v>
      </x:c>
      <x:c r="CJ46" s="2494" t="str">
        <x:f t="shared" si="165"/>
        <x:v>#VALUE!</x:v>
      </x:c>
      <x:c r="CK46" s="2495" t="str">
        <x:f t="shared" si="166"/>
        <x:v>#VALUE!</x:v>
      </x:c>
      <x:c r="CL46" s="2494" t="str">
        <x:f t="shared" si="167"/>
        <x:v>#VALUE!</x:v>
      </x:c>
      <x:c r="CM46" s="2494" t="str">
        <x:f t="shared" si="168"/>
        <x:v>#N/A</x:v>
      </x:c>
      <x:c r="CN46" s="2498" t="n">
        <x:f t="shared" si="169"/>
        <x:v>-28.0068748977356</x:v>
      </x:c>
      <x:c r="CO46" s="2494" t="str">
        <x:f t="shared" si="170"/>
        <x:v>#N/A</x:v>
      </x:c>
      <x:c r="CP46" s="2494" t="str">
        <x:f t="shared" si="171"/>
        <x:v>#VALUE!</x:v>
      </x:c>
      <x:c r="CQ46" s="2505" t="str">
        <x:f t="shared" si="172"/>
        <x:v>#VALUE!</x:v>
      </x:c>
      <x:c r="CR46" s="2502" t="str">
        <x:f t="shared" si="173"/>
        <x:v>#VALUE!</x:v>
      </x:c>
      <x:c r="CS46" s="2506" t="str">
        <x:f t="shared" si="174"/>
        <x:v>#N/A</x:v>
      </x:c>
      <x:c r="CT46" s="2507" t="str">
        <x:f t="shared" si="175"/>
        <x:v>#N/A</x:v>
      </x:c>
      <x:c r="CU46"/>
      <x:c r="CV46"/>
      <x:c r="CW46" s="2508" t="str">
        <x:f t="shared" si="176"/>
        <x:v>#VALUE!</x:v>
      </x:c>
    </x:row>
    <x:row r="47" ht="14.100000381469727" customHeight="1">
      <x:c r="A47" s="236">
        <x:f t="shared" si="96"/>
      </x:c>
      <x:c r="B47" s="3528"/>
      <x:c r="C47" s="3528"/>
      <x:c r="D47" s="237"/>
      <x:c r="E47" s="2570">
        <x:f t="shared" si="97"/>
      </x:c>
      <x:c r="F47" s="2561">
        <x:f t="shared" si="177"/>
      </x:c>
      <x:c r="G47" s="3499">
        <x:f t="shared" si="88"/>
      </x:c>
      <x:c r="H47" s="3500"/>
      <x:c r="I47" s="3512"/>
      <x:c r="J47" s="3512"/>
      <x:c r="K47" s="2566">
        <x:f t="shared" si="98"/>
      </x:c>
      <x:c r="L47" s="3513">
        <x:f t="shared" si="99"/>
      </x:c>
      <x:c r="M47" s="3513"/>
      <x:c r="N47" s="2567">
        <x:f t="shared" si="100"/>
      </x:c>
      <x:c r="O47" s="240"/>
      <x:c r="P47" s="241"/>
      <x:c r="Q47" s="1264" t="n">
        <x:f t="shared" si="101"/>
        <x:v>0</x:v>
      </x:c>
      <x:c r="R47" s="2488" t="str">
        <x:f t="shared" si="102"/>
        <x:v>#VALUE!</x:v>
      </x:c>
      <x:c r="S47" s="2489" t="n">
        <x:f t="shared" si="103"/>
        <x:v>0</x:v>
      </x:c>
      <x:c r="T47" s="2490" t="n">
        <x:f t="shared" si="104"/>
        <x:v>0</x:v>
      </x:c>
      <x:c r="U47" s="2494" t="n">
        <x:f t="shared" si="89"/>
        <x:v>32</x:v>
      </x:c>
      <x:c r="V47" s="2492" t="str">
        <x:f t="shared" si="90"/>
        <x:v>#N/A</x:v>
      </x:c>
      <x:c r="W47" s="2492" t="str">
        <x:f t="shared" si="91"/>
        <x:v>#N/A</x:v>
      </x:c>
      <x:c r="X47" s="2493" t="str">
        <x:f t="shared" si="92"/>
        <x:v>#N/A</x:v>
      </x:c>
      <x:c r="Y47" s="2494" t="str">
        <x:f t="shared" si="105"/>
        <x:v>#N/A</x:v>
      </x:c>
      <x:c r="Z47" s="2495" t="str">
        <x:f t="shared" si="106"/>
        <x:v>#N/A</x:v>
      </x:c>
      <x:c r="AA47" s="2494" t="str">
        <x:f t="shared" si="107"/>
        <x:v>#VALUE!</x:v>
      </x:c>
      <x:c r="AB47" s="2494" t="str">
        <x:f t="shared" si="108"/>
        <x:v>#N/A</x:v>
      </x:c>
      <x:c r="AC47" s="2494" t="n">
        <x:f t="shared" si="109"/>
        <x:v>-1.000253581466481</x:v>
      </x:c>
      <x:c r="AD47" s="2496" t="str">
        <x:f t="shared" si="110"/>
        <x:v>#N/A</x:v>
      </x:c>
      <x:c r="AE47" s="2494" t="str">
        <x:f t="shared" si="111"/>
        <x:v>#VALUE!</x:v>
      </x:c>
      <x:c r="AF47" s="2495" t="str">
        <x:f t="shared" si="112"/>
        <x:v>#VALUE!</x:v>
      </x:c>
      <x:c r="AG47" s="2497" t="str">
        <x:f t="shared" si="113"/>
        <x:v>#VALUE!</x:v>
      </x:c>
      <x:c r="AH47" s="2494" t="str">
        <x:f t="shared" si="114"/>
        <x:v>#VALUE!</x:v>
      </x:c>
      <x:c r="AI47" s="2498" t="str">
        <x:f t="shared" si="115"/>
        <x:v>#VALUE!</x:v>
      </x:c>
      <x:c r="AJ47" s="2499" t="str">
        <x:f t="shared" si="93"/>
        <x:v>#N/A</x:v>
      </x:c>
      <x:c r="AK47" s="2494" t="str">
        <x:f t="shared" si="116"/>
        <x:v>#VALUE!</x:v>
      </x:c>
      <x:c r="AL47" s="2494" t="str">
        <x:f t="shared" si="117"/>
        <x:v>#N/A</x:v>
      </x:c>
      <x:c r="AM47" s="2500" t="str">
        <x:f t="shared" si="118"/>
        <x:v>#VALUE!</x:v>
      </x:c>
      <x:c r="AN47" s="2494" t="str">
        <x:f t="shared" si="119"/>
        <x:v>#VALUE!</x:v>
      </x:c>
      <x:c r="AO47" s="2494" t="str">
        <x:f t="shared" si="120"/>
        <x:v>#VALUE!</x:v>
      </x:c>
      <x:c r="AP47" s="1264" t="str">
        <x:f t="shared" si="121"/>
        <x:v>#VALUE!</x:v>
      </x:c>
      <x:c r="AQ47" s="2492" t="str">
        <x:v>#N/A</x:v>
      </x:c>
      <x:c r="AR47" s="2492" t="str">
        <x:v>#N/A</x:v>
      </x:c>
      <x:c r="AS47" s="2493" t="str">
        <x:v>#N/A</x:v>
      </x:c>
      <x:c r="AT47" s="2494" t="str">
        <x:f t="shared" si="125"/>
        <x:v>#VALUE!</x:v>
      </x:c>
      <x:c r="AU47" s="2495" t="str">
        <x:f t="shared" si="126"/>
        <x:v>#VALUE!</x:v>
      </x:c>
      <x:c r="AV47" s="2494" t="str">
        <x:f t="shared" si="127"/>
        <x:v>#VALUE!</x:v>
      </x:c>
      <x:c r="AW47" s="2494" t="str">
        <x:f t="shared" si="128"/>
        <x:v>#N/A</x:v>
      </x:c>
      <x:c r="AX47" s="2494" t="n">
        <x:f t="shared" si="129"/>
        <x:v>-1.000253581466481</x:v>
      </x:c>
      <x:c r="AY47" s="2496" t="str">
        <x:f t="shared" si="130"/>
        <x:v>#N/A</x:v>
      </x:c>
      <x:c r="AZ47" s="2494" t="str">
        <x:f t="shared" si="131"/>
        <x:v>#VALUE!</x:v>
      </x:c>
      <x:c r="BA47" s="2495" t="str">
        <x:f t="shared" si="132"/>
        <x:v>#VALUE!</x:v>
      </x:c>
      <x:c r="BB47" s="2498" t="str">
        <x:f t="shared" si="133"/>
        <x:v>#VALUE!</x:v>
      </x:c>
      <x:c r="BC47" s="2494" t="str">
        <x:f t="shared" si="134"/>
        <x:v>#VALUE!</x:v>
      </x:c>
      <x:c r="BD47" s="2498" t="str">
        <x:f t="shared" si="135"/>
        <x:v>#VALUE!</x:v>
      </x:c>
      <x:c r="BE47" s="2499" t="str">
        <x:f t="shared" si="94"/>
        <x:v>#N/A</x:v>
      </x:c>
      <x:c r="BF47" s="2494" t="str">
        <x:f t="shared" si="136"/>
        <x:v>#VALUE!</x:v>
      </x:c>
      <x:c r="BG47" s="2494" t="str">
        <x:f t="shared" si="137"/>
        <x:v>#N/A</x:v>
      </x:c>
      <x:c r="BH47" s="2500" t="str">
        <x:f t="shared" si="138"/>
        <x:v>#VALUE!</x:v>
      </x:c>
      <x:c r="BI47" s="2494" t="str">
        <x:f t="shared" si="139"/>
        <x:v>#VALUE!</x:v>
      </x:c>
      <x:c r="BJ47" s="2498" t="str">
        <x:f t="shared" si="140"/>
        <x:v>#VALUE!</x:v>
      </x:c>
      <x:c r="BK47" s="1264" t="str">
        <x:f t="shared" si="141"/>
        <x:v>#VALUE!</x:v>
      </x:c>
      <x:c r="BL47" s="2492" t="str">
        <x:v>#N/A</x:v>
      </x:c>
      <x:c r="BM47" s="2492" t="str">
        <x:v>#N/A</x:v>
      </x:c>
      <x:c r="BN47" s="2493" t="str">
        <x:v>#N/A</x:v>
      </x:c>
      <x:c r="BO47" s="2494" t="str">
        <x:f t="shared" si="145"/>
        <x:v>#VALUE!</x:v>
      </x:c>
      <x:c r="BP47" s="2495" t="str">
        <x:f t="shared" si="146"/>
        <x:v>#VALUE!</x:v>
      </x:c>
      <x:c r="BQ47" s="2494" t="str">
        <x:f t="shared" si="147"/>
        <x:v>#VALUE!</x:v>
      </x:c>
      <x:c r="BR47" s="2494" t="str">
        <x:f t="shared" si="148"/>
        <x:v>#N/A</x:v>
      </x:c>
      <x:c r="BS47" s="2494" t="n">
        <x:f t="shared" si="149"/>
        <x:v>-1.000253581466481</x:v>
      </x:c>
      <x:c r="BT47" s="2494" t="str">
        <x:f t="shared" si="150"/>
        <x:v>#N/A</x:v>
      </x:c>
      <x:c r="BU47" s="2494" t="str">
        <x:f t="shared" si="151"/>
        <x:v>#VALUE!</x:v>
      </x:c>
      <x:c r="BV47" s="2501" t="str">
        <x:f t="shared" si="152"/>
        <x:v>#VALUE!</x:v>
      </x:c>
      <x:c r="BW47" s="2502" t="str">
        <x:f t="shared" si="153"/>
        <x:v>#VALUE!</x:v>
      </x:c>
      <x:c r="BX47" s="2494" t="str">
        <x:f t="shared" si="154"/>
        <x:v>#VALUE!</x:v>
      </x:c>
      <x:c r="BY47" s="2498" t="str">
        <x:f t="shared" si="155"/>
        <x:v>#VALUE!</x:v>
      </x:c>
      <x:c r="BZ47" s="2503" t="str">
        <x:f t="shared" si="95"/>
        <x:v>#N/A</x:v>
      </x:c>
      <x:c r="CA47" s="2494" t="str">
        <x:f t="shared" si="156"/>
        <x:v>#VALUE!</x:v>
      </x:c>
      <x:c r="CB47" s="2494" t="str">
        <x:f t="shared" si="157"/>
        <x:v>#N/A</x:v>
      </x:c>
      <x:c r="CC47" s="2500" t="str">
        <x:f t="shared" si="158"/>
        <x:v>#VALUE!</x:v>
      </x:c>
      <x:c r="CD47" s="2494" t="str">
        <x:f t="shared" si="159"/>
        <x:v>#VALUE!</x:v>
      </x:c>
      <x:c r="CE47" s="2498" t="str">
        <x:f t="shared" si="160"/>
        <x:v>#VALUE!</x:v>
      </x:c>
      <x:c r="CF47" s="1264" t="str">
        <x:f t="shared" si="161"/>
        <x:v>#VALUE!</x:v>
      </x:c>
      <x:c r="CG47" s="2492" t="str">
        <x:v>#N/A</x:v>
      </x:c>
      <x:c r="CH47" s="2492" t="str">
        <x:v>#N/A</x:v>
      </x:c>
      <x:c r="CI47" s="2493" t="str">
        <x:v>#N/A</x:v>
      </x:c>
      <x:c r="CJ47" s="2494" t="str">
        <x:f t="shared" si="165"/>
        <x:v>#VALUE!</x:v>
      </x:c>
      <x:c r="CK47" s="2495" t="str">
        <x:f t="shared" si="166"/>
        <x:v>#VALUE!</x:v>
      </x:c>
      <x:c r="CL47" s="2494" t="str">
        <x:f t="shared" si="167"/>
        <x:v>#VALUE!</x:v>
      </x:c>
      <x:c r="CM47" s="2494" t="str">
        <x:f t="shared" si="168"/>
        <x:v>#N/A</x:v>
      </x:c>
      <x:c r="CN47" s="2498" t="n">
        <x:f t="shared" si="169"/>
        <x:v>-28.0068748977356</x:v>
      </x:c>
      <x:c r="CO47" s="2494" t="str">
        <x:f t="shared" si="170"/>
        <x:v>#N/A</x:v>
      </x:c>
      <x:c r="CP47" s="2494" t="str">
        <x:f t="shared" si="171"/>
        <x:v>#VALUE!</x:v>
      </x:c>
      <x:c r="CQ47" s="2505" t="str">
        <x:f t="shared" si="172"/>
        <x:v>#VALUE!</x:v>
      </x:c>
      <x:c r="CR47" s="2502" t="str">
        <x:f t="shared" si="173"/>
        <x:v>#VALUE!</x:v>
      </x:c>
      <x:c r="CS47" s="2506" t="str">
        <x:f t="shared" si="174"/>
        <x:v>#N/A</x:v>
      </x:c>
      <x:c r="CT47" s="2507" t="str">
        <x:f t="shared" si="175"/>
        <x:v>#N/A</x:v>
      </x:c>
      <x:c r="CU47"/>
      <x:c r="CV47"/>
      <x:c r="CW47" s="2508" t="str">
        <x:f t="shared" si="176"/>
        <x:v>#VALUE!</x:v>
      </x:c>
    </x:row>
    <x:row r="48" s="1255" customFormat="1" ht="14.100000381469727" customHeight="1">
      <x:c r="A48" s="1717" t="str">
        <x:v>DID VESSEL BUNKER AT THIS PORT?</x:v>
      </x:c>
      <x:c r="B48" s="1718"/>
      <x:c r="C48" s="1718"/>
      <x:c r="D48" s="1719"/>
      <x:c r="E48" s="1720" t="str">
        <x:v>No</x:v>
      </x:c>
      <x:c r="F48" s="3578" t="str">
        <x:v>TOTAL GROSS STANDARD VOLUME</x:v>
      </x:c>
      <x:c r="G48" s="3579"/>
      <x:c r="H48" s="3579"/>
      <x:c r="I48" s="3579"/>
      <x:c r="J48" s="3579"/>
      <x:c r="K48" s="3580"/>
      <x:c r="L48" s="3581" t="n">
        <x:v>487.67000000000013</x:v>
      </x:c>
      <x:c r="M48" s="3582"/>
      <x:c r="N48" s="3583"/>
      <x:c r="O48" s="1238"/>
      <x:c r="P48" s="1265"/>
      <x:c r="Q48" s="1238"/>
      <x:c r="R48" s="1272"/>
      <x:c r="S48" s="1238"/>
      <x:c r="T48" s="1267"/>
      <x:c r="U48" s="1238"/>
      <x:c r="V48" s="1238"/>
      <x:c r="W48" s="1238"/>
      <x:c r="X48" s="1238"/>
      <x:c r="Y48" s="1238"/>
      <x:c r="Z48" s="1238"/>
      <x:c r="AA48" s="1238"/>
      <x:c r="AB48" s="1238"/>
      <x:c r="AC48" s="1238"/>
      <x:c r="AD48" s="1238"/>
      <x:c r="AE48" s="1238"/>
      <x:c r="AF48" s="1238"/>
      <x:c r="AG48" s="1238"/>
      <x:c r="AH48" s="1238"/>
      <x:c r="AI48"/>
      <x:c r="AJ48"/>
      <x:c r="AK48"/>
      <x:c r="AL48"/>
      <x:c r="AM48"/>
      <x:c r="AN48"/>
      <x:c r="AO48" s="144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/>
      <x:c r="BU48"/>
      <x:c r="BV48"/>
      <x:c r="BW48"/>
      <x:c r="BX48"/>
      <x:c r="BY48"/>
      <x:c r="BZ48"/>
      <x:c r="CA48"/>
      <x:c r="CB48"/>
      <x:c r="CC48"/>
      <x:c r="CD48"/>
      <x:c r="CE48"/>
      <x:c r="CF48"/>
      <x:c r="CG48"/>
      <x:c r="CH48"/>
      <x:c r="CI48"/>
      <x:c r="CJ48"/>
      <x:c r="CK48"/>
      <x:c r="CL48"/>
      <x:c r="CM48"/>
      <x:c r="CN48"/>
      <x:c r="CO48"/>
      <x:c r="CP48"/>
      <x:c r="CQ48"/>
      <x:c r="CR48"/>
      <x:c r="CS48"/>
      <x:c r="CT48"/>
      <x:c r="CU48"/>
      <x:c r="CV48"/>
      <x:c r="CW48"/>
    </x:row>
    <x:row r="49" s="1255" customFormat="1" ht="14.100000381469727" customHeight="1">
      <x:c r="A49" s="1721" t="str">
        <x:v>QUANTITY LOADED (METRIC TONS) </x:v>
      </x:c>
      <x:c r="B49" s="242"/>
      <x:c r="C49" s="242"/>
      <x:c r="D49" s="243"/>
      <x:c r="E49" s="244" t="n">
        <x:v>0</x:v>
      </x:c>
      <x:c r="F49" s="3584" t="str">
        <x:v>GROSS STANDARD WEIGHT (Metric Tons.)</x:v>
      </x:c>
      <x:c r="G49" s="3585"/>
      <x:c r="H49" s="3585"/>
      <x:c r="I49" s="3585"/>
      <x:c r="J49" s="3585"/>
      <x:c r="K49" s="3586"/>
      <x:c r="L49" s="3587" t="n">
        <x:v>453.89694699999995</x:v>
      </x:c>
      <x:c r="M49" s="3588"/>
      <x:c r="N49" s="3589"/>
      <x:c r="O49" s="1238"/>
      <x:c r="P49" s="1238"/>
      <x:c r="Q49" s="1238"/>
      <x:c r="R49" s="1238"/>
      <x:c r="S49" s="1238"/>
      <x:c r="T49" s="1238"/>
      <x:c r="U49" s="1238"/>
      <x:c r="V49" s="1238"/>
      <x:c r="W49" s="1238"/>
      <x:c r="X49" s="1238"/>
      <x:c r="Y49" s="1238"/>
      <x:c r="Z49" s="1238"/>
      <x:c r="AA49" s="1238"/>
      <x:c r="AB49" s="1238"/>
      <x:c r="AC49" s="1238"/>
      <x:c r="AD49" s="1238"/>
      <x:c r="AE49" s="1238"/>
      <x:c r="AF49" s="1238"/>
      <x:c r="AG49" s="1238"/>
      <x:c r="AH49" s="1238"/>
      <x:c r="AI49"/>
      <x:c r="AJ49"/>
      <x:c r="AK49"/>
      <x:c r="AL49"/>
      <x:c r="AM49"/>
      <x:c r="AN49"/>
      <x:c r="AO49" s="144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  <x:c r="BG49"/>
      <x:c r="BH49"/>
      <x:c r="BI49"/>
      <x:c r="BJ49"/>
      <x:c r="BK49"/>
      <x:c r="BL49"/>
      <x:c r="BM49"/>
      <x:c r="BN49"/>
      <x:c r="BO49"/>
      <x:c r="BP49"/>
      <x:c r="BQ49"/>
      <x:c r="BR49"/>
      <x:c r="BS49"/>
      <x:c r="BT49"/>
      <x:c r="BU49"/>
      <x:c r="BV49"/>
      <x:c r="BW49"/>
      <x:c r="BX49"/>
      <x:c r="BY49"/>
      <x:c r="BZ49"/>
      <x:c r="CA49"/>
      <x:c r="CB49"/>
      <x:c r="CC49"/>
      <x:c r="CD49"/>
      <x:c r="CE49"/>
      <x:c r="CF49"/>
      <x:c r="CG49"/>
      <x:c r="CH49"/>
      <x:c r="CI49"/>
      <x:c r="CJ49"/>
      <x:c r="CK49"/>
      <x:c r="CL49"/>
      <x:c r="CM49"/>
      <x:c r="CN49"/>
      <x:c r="CO49"/>
      <x:c r="CP49"/>
      <x:c r="CQ49"/>
      <x:c r="CR49"/>
      <x:c r="CS49"/>
      <x:c r="CT49"/>
      <x:c r="CU49"/>
      <x:c r="CV49"/>
      <x:c r="CW49"/>
    </x:row>
    <x:row r="50" s="1255" customFormat="1" ht="15" customHeight="1">
      <x:c r="A50" s="1679" t="str">
        <x:v>5. BUNKER CONSUMPTION</x:v>
      </x:c>
      <x:c r="B50" s="1722"/>
      <x:c r="C50" s="1722"/>
      <x:c r="D50" s="1723"/>
      <x:c r="E50" s="1724"/>
      <x:c r="F50" s="1725"/>
      <x:c r="G50" s="1726"/>
      <x:c r="H50" s="1726"/>
      <x:c r="I50" s="1726"/>
      <x:c r="J50" s="1726"/>
      <x:c r="K50" s="1726"/>
      <x:c r="L50" s="1727"/>
      <x:c r="M50" s="1727"/>
      <x:c r="N50" s="1727"/>
      <x:c r="O50"/>
      <x:c r="P50"/>
      <x:c r="Q50" s="144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 s="144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  <x:c r="BG50"/>
      <x:c r="BH50"/>
      <x:c r="BI50"/>
      <x:c r="BJ50"/>
      <x:c r="BK50"/>
      <x:c r="BL50"/>
      <x:c r="BM50"/>
      <x:c r="BN50"/>
      <x:c r="BO50"/>
      <x:c r="BP50"/>
      <x:c r="BQ50"/>
      <x:c r="BR50"/>
      <x:c r="BS50"/>
      <x:c r="BT50"/>
      <x:c r="BU50"/>
      <x:c r="BV50"/>
      <x:c r="BW50"/>
      <x:c r="BX50"/>
      <x:c r="BY50"/>
      <x:c r="BZ50"/>
      <x:c r="CA50"/>
      <x:c r="CB50"/>
      <x:c r="CC50"/>
      <x:c r="CD50"/>
      <x:c r="CE50"/>
      <x:c r="CF50"/>
      <x:c r="CG50"/>
      <x:c r="CH50"/>
      <x:c r="CI50"/>
      <x:c r="CJ50"/>
      <x:c r="CK50"/>
      <x:c r="CL50"/>
      <x:c r="CM50"/>
      <x:c r="CN50"/>
      <x:c r="CO50"/>
      <x:c r="CP50"/>
      <x:c r="CQ50"/>
      <x:c r="CR50"/>
      <x:c r="CS50"/>
      <x:c r="CT50"/>
      <x:c r="CU50"/>
      <x:c r="CV50"/>
      <x:c r="CW50"/>
    </x:row>
    <x:row r="51" s="1255" customFormat="1" ht="14.100000381469727" customHeight="1">
      <x:c r="A51" s="3593"/>
      <x:c r="B51" s="3593"/>
      <x:c r="C51" s="3593"/>
      <x:c r="D51" s="3590" t="str">
        <x:v>IN PORT</x:v>
      </x:c>
      <x:c r="E51" s="3590"/>
      <x:c r="F51" s="3590"/>
      <x:c r="G51" s="3591"/>
      <x:c r="H51" s="3591"/>
      <x:c r="I51" s="3591"/>
      <x:c r="J51" s="3591"/>
      <x:c r="K51" s="3591"/>
      <x:c r="L51" s="3592"/>
      <x:c r="M51" s="3592"/>
      <x:c r="N51" s="3592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 s="144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  <x:c r="BG51"/>
      <x:c r="BH51"/>
      <x:c r="BI51"/>
      <x:c r="BJ51"/>
      <x:c r="BK51"/>
      <x:c r="BL51"/>
      <x:c r="BM51"/>
      <x:c r="BN51"/>
      <x:c r="BO51"/>
      <x:c r="BP51"/>
      <x:c r="BQ51"/>
      <x:c r="BR51"/>
      <x:c r="BS51"/>
      <x:c r="BT51"/>
      <x:c r="BU51"/>
      <x:c r="BV51"/>
      <x:c r="BW51"/>
      <x:c r="BX51"/>
      <x:c r="BY51"/>
      <x:c r="BZ51"/>
      <x:c r="CA51"/>
      <x:c r="CB51"/>
      <x:c r="CC51"/>
      <x:c r="CD51"/>
      <x:c r="CE51"/>
      <x:c r="CF51"/>
      <x:c r="CG51"/>
      <x:c r="CH51"/>
      <x:c r="CI51"/>
      <x:c r="CJ51"/>
      <x:c r="CK51"/>
      <x:c r="CL51"/>
      <x:c r="CM51"/>
      <x:c r="CN51"/>
      <x:c r="CO51"/>
      <x:c r="CP51"/>
      <x:c r="CQ51"/>
      <x:c r="CR51"/>
      <x:c r="CS51"/>
      <x:c r="CT51"/>
      <x:c r="CU51"/>
      <x:c r="CV51"/>
      <x:c r="CW51"/>
    </x:row>
    <x:row r="52" s="1255" customFormat="1" ht="14.100000381469727" customHeight="1">
      <x:c r="A52" s="1728" t="str">
        <x:v>OPENING</x:v>
      </x:c>
      <x:c r="B52" s="1729"/>
      <x:c r="C52" s="1730"/>
      <x:c r="D52" s="3577" t="str">
        <x:v>#VALUE!</x:v>
      </x:c>
      <x:c r="E52" s="3577"/>
      <x:c r="F52" s="3577"/>
      <x:c r="G52" s="3598"/>
      <x:c r="H52" s="3598"/>
      <x:c r="I52" s="3598"/>
      <x:c r="J52" s="3598"/>
      <x:c r="K52" s="3598"/>
      <x:c r="L52" s="3596"/>
      <x:c r="M52" s="3596"/>
      <x:c r="N52" s="3596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 s="1273"/>
      <x:c r="AK52"/>
      <x:c r="AL52"/>
      <x:c r="AM52"/>
      <x:c r="AN52"/>
      <x:c r="AO52" s="144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  <x:c r="BG52"/>
      <x:c r="BH52"/>
      <x:c r="BI52"/>
      <x:c r="BJ52"/>
      <x:c r="BK52"/>
      <x:c r="BL52"/>
      <x:c r="BM52"/>
      <x:c r="BN52"/>
      <x:c r="BO52"/>
      <x:c r="BP52"/>
      <x:c r="BQ52"/>
      <x:c r="BR52"/>
      <x:c r="BS52"/>
      <x:c r="BT52"/>
      <x:c r="BU52"/>
      <x:c r="BV52"/>
      <x:c r="BW52"/>
      <x:c r="BX52"/>
      <x:c r="BY52"/>
      <x:c r="BZ52"/>
      <x:c r="CA52"/>
      <x:c r="CB52"/>
      <x:c r="CC52"/>
      <x:c r="CD52"/>
      <x:c r="CE52"/>
      <x:c r="CF52"/>
      <x:c r="CG52"/>
      <x:c r="CH52"/>
      <x:c r="CI52"/>
      <x:c r="CJ52"/>
      <x:c r="CK52"/>
      <x:c r="CL52"/>
      <x:c r="CM52"/>
      <x:c r="CN52"/>
      <x:c r="CO52"/>
      <x:c r="CP52"/>
      <x:c r="CQ52"/>
      <x:c r="CR52"/>
      <x:c r="CS52"/>
      <x:c r="CT52"/>
      <x:c r="CU52"/>
      <x:c r="CV52"/>
      <x:c r="CW52"/>
    </x:row>
    <x:row r="53" s="1255" customFormat="1" ht="14.100000381469727" customHeight="1">
      <x:c r="A53" s="245" t="str">
        <x:v>CLOSING</x:v>
      </x:c>
      <x:c r="B53" s="246"/>
      <x:c r="C53" s="247"/>
      <x:c r="D53" s="3597" t="n">
        <x:v>453.89694699999995</x:v>
      </x:c>
      <x:c r="E53" s="3597"/>
      <x:c r="F53" s="3597"/>
      <x:c r="G53" s="3598"/>
      <x:c r="H53" s="3598"/>
      <x:c r="I53" s="3598"/>
      <x:c r="J53" s="3598"/>
      <x:c r="K53" s="3598"/>
      <x:c r="L53" s="3596"/>
      <x:c r="M53" s="3596"/>
      <x:c r="N53" s="3596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 s="144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/>
      <x:c r="BU53"/>
      <x:c r="BV53"/>
      <x:c r="BW53"/>
      <x:c r="BX53"/>
      <x:c r="BY53"/>
      <x:c r="BZ53"/>
      <x:c r="CA53"/>
      <x:c r="CB53"/>
      <x:c r="CC53"/>
      <x:c r="CD53"/>
      <x:c r="CE53"/>
      <x:c r="CF53"/>
      <x:c r="CG53"/>
      <x:c r="CH53"/>
      <x:c r="CI53"/>
      <x:c r="CJ53"/>
      <x:c r="CK53"/>
      <x:c r="CL53"/>
      <x:c r="CM53"/>
      <x:c r="CN53"/>
      <x:c r="CO53"/>
      <x:c r="CP53"/>
      <x:c r="CQ53"/>
      <x:c r="CR53"/>
      <x:c r="CS53"/>
      <x:c r="CT53"/>
      <x:c r="CU53"/>
      <x:c r="CV53"/>
      <x:c r="CW53"/>
    </x:row>
    <x:row r="54" s="1255" customFormat="1" ht="14.100000381469727" customHeight="1">
      <x:c r="A54" s="245" t="str">
        <x:v>BUNKERING</x:v>
      </x:c>
      <x:c r="B54" s="246"/>
      <x:c r="C54" s="247"/>
      <x:c r="D54" s="3597" t="n">
        <x:v>0</x:v>
      </x:c>
      <x:c r="E54" s="3597"/>
      <x:c r="F54" s="3597"/>
      <x:c r="G54" s="3598"/>
      <x:c r="H54" s="3598"/>
      <x:c r="I54" s="3598"/>
      <x:c r="J54" s="3598"/>
      <x:c r="K54" s="3598"/>
      <x:c r="L54" s="3599"/>
      <x:c r="M54" s="3599"/>
      <x:c r="N54" s="248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 s="1274"/>
      <x:c r="AJ54" s="1275"/>
      <x:c r="AK54" s="1275"/>
      <x:c r="AL54" s="1276"/>
      <x:c r="AM54"/>
      <x:c r="AN54"/>
      <x:c r="AO54" s="14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/>
      <x:c r="BU54"/>
      <x:c r="BV54"/>
      <x:c r="BW54"/>
      <x:c r="BX54"/>
      <x:c r="BY54"/>
      <x:c r="BZ54"/>
      <x:c r="CA54"/>
      <x:c r="CB54"/>
      <x:c r="CC54"/>
      <x:c r="CD54"/>
      <x:c r="CE54"/>
      <x:c r="CF54"/>
      <x:c r="CG54"/>
      <x:c r="CH54"/>
      <x:c r="CI54"/>
      <x:c r="CJ54"/>
      <x:c r="CK54"/>
      <x:c r="CL54"/>
      <x:c r="CM54"/>
      <x:c r="CN54"/>
      <x:c r="CO54"/>
      <x:c r="CP54"/>
      <x:c r="CQ54"/>
      <x:c r="CR54"/>
      <x:c r="CS54"/>
      <x:c r="CT54"/>
      <x:c r="CU54"/>
      <x:c r="CV54"/>
      <x:c r="CW54"/>
    </x:row>
    <x:row r="55" s="1255" customFormat="1" ht="14.100000381469727" customHeight="1">
      <x:c r="A55" s="250" t="str">
        <x:v>CONSUMPTION </x:v>
      </x:c>
      <x:c r="B55" s="1731"/>
      <x:c r="C55" s="1732"/>
      <x:c r="D55" s="3607" t="str">
        <x:v>#VALUE!</x:v>
      </x:c>
      <x:c r="E55" s="3607"/>
      <x:c r="F55" s="3607"/>
      <x:c r="G55" s="3598"/>
      <x:c r="H55" s="3598"/>
      <x:c r="I55" s="3598"/>
      <x:c r="J55" s="3598"/>
      <x:c r="K55" s="3598"/>
      <x:c r="L55" s="3608"/>
      <x:c r="M55" s="3608"/>
      <x:c r="N55" s="251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 s="144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/>
      <x:c r="BU55"/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  <x:c r="CK55"/>
      <x:c r="CL55"/>
      <x:c r="CM55"/>
      <x:c r="CN55"/>
      <x:c r="CO55"/>
      <x:c r="CP55"/>
      <x:c r="CQ55"/>
      <x:c r="CR55"/>
      <x:c r="CS55"/>
      <x:c r="CT55"/>
      <x:c r="CU55"/>
      <x:c r="CV55"/>
      <x:c r="CW55"/>
    </x:row>
    <x:row r="56" s="1255" customFormat="1" ht="14.100000381469727" customHeight="1">
      <x:c r="A56" s="252"/>
      <x:c r="B56" s="253"/>
      <x:c r="C56" s="253"/>
      <x:c r="D56" s="251"/>
      <x:c r="E56" s="251"/>
      <x:c r="F56" s="251"/>
      <x:c r="G56" s="254"/>
      <x:c r="H56" s="254"/>
      <x:c r="I56" s="254"/>
      <x:c r="J56" s="254"/>
      <x:c r="K56" s="254"/>
      <x:c r="L56" s="255"/>
      <x:c r="M56" s="255"/>
      <x:c r="N56" s="255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 s="144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  <x:c r="BG56"/>
      <x:c r="BH56"/>
      <x:c r="BI56"/>
      <x:c r="BJ56"/>
      <x:c r="BK56"/>
      <x:c r="BL56"/>
      <x:c r="BM56"/>
      <x:c r="BN56"/>
      <x:c r="BO56"/>
      <x:c r="BP56"/>
      <x:c r="BQ56"/>
      <x:c r="BR56"/>
      <x:c r="BS56"/>
      <x:c r="BT56"/>
      <x:c r="BU56"/>
      <x:c r="BV56"/>
      <x:c r="BW56"/>
      <x:c r="BX56"/>
      <x:c r="BY56"/>
      <x:c r="BZ56"/>
      <x:c r="CA56"/>
      <x:c r="CB56"/>
      <x:c r="CC56"/>
      <x:c r="CD56"/>
      <x:c r="CE56"/>
      <x:c r="CF56"/>
      <x:c r="CG56"/>
      <x:c r="CH56"/>
      <x:c r="CI56"/>
      <x:c r="CJ56"/>
      <x:c r="CK56"/>
      <x:c r="CL56"/>
      <x:c r="CM56"/>
      <x:c r="CN56"/>
      <x:c r="CO56"/>
      <x:c r="CP56"/>
      <x:c r="CQ56"/>
      <x:c r="CR56"/>
      <x:c r="CS56"/>
      <x:c r="CT56"/>
      <x:c r="CU56"/>
      <x:c r="CV56"/>
      <x:c r="CW56"/>
    </x:row>
    <x:row r="57" s="1255" customFormat="1" ht="14.100000381469727" customHeight="1">
      <x:c r="A57" s="252"/>
      <x:c r="B57" s="253"/>
      <x:c r="C57" s="253"/>
      <x:c r="D57" s="251"/>
      <x:c r="E57" s="251"/>
      <x:c r="F57" s="251"/>
      <x:c r="G57" s="254"/>
      <x:c r="H57" s="254"/>
      <x:c r="I57" s="254"/>
      <x:c r="J57" s="254"/>
      <x:c r="K57" s="254"/>
      <x:c r="L57" s="255"/>
      <x:c r="M57" s="255"/>
      <x:c r="N57" s="255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 s="144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/>
      <x:c r="BU57"/>
      <x:c r="BV57"/>
      <x:c r="BW57"/>
      <x:c r="BX57"/>
      <x:c r="BY57"/>
      <x:c r="BZ57"/>
      <x:c r="CA57"/>
      <x:c r="CB57"/>
      <x:c r="CC57"/>
      <x:c r="CD57"/>
      <x:c r="CE57"/>
      <x:c r="CF57"/>
      <x:c r="CG57"/>
      <x:c r="CH57"/>
      <x:c r="CI57"/>
      <x:c r="CJ57"/>
      <x:c r="CK57"/>
      <x:c r="CL57"/>
      <x:c r="CM57"/>
      <x:c r="CN57"/>
      <x:c r="CO57"/>
      <x:c r="CP57"/>
      <x:c r="CQ57"/>
      <x:c r="CR57"/>
      <x:c r="CS57"/>
      <x:c r="CT57"/>
      <x:c r="CU57"/>
      <x:c r="CV57"/>
      <x:c r="CW57"/>
    </x:row>
    <x:row r="58" s="1255" customFormat="1" ht="14.100000381469727" customHeight="1">
      <x:c r="A58" s="252"/>
      <x:c r="B58" s="253"/>
      <x:c r="C58" s="253"/>
      <x:c r="D58" s="251"/>
      <x:c r="E58" s="251"/>
      <x:c r="F58" s="251"/>
      <x:c r="G58" s="254"/>
      <x:c r="H58" s="254"/>
      <x:c r="I58" s="254"/>
      <x:c r="J58" s="254"/>
      <x:c r="K58" s="254"/>
      <x:c r="L58" s="255"/>
      <x:c r="M58" s="255"/>
      <x:c r="N58" s="255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 s="144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/>
      <x:c r="BO58"/>
      <x:c r="BP58"/>
      <x:c r="BQ58"/>
      <x:c r="BR58"/>
      <x:c r="BS58"/>
      <x:c r="BT58"/>
      <x:c r="BU58"/>
      <x:c r="BV58"/>
      <x:c r="BW58"/>
      <x:c r="BX58"/>
      <x:c r="BY58"/>
      <x:c r="BZ58"/>
      <x:c r="CA58"/>
      <x:c r="CB58"/>
      <x:c r="CC58"/>
      <x:c r="CD58"/>
      <x:c r="CE58"/>
      <x:c r="CF58"/>
      <x:c r="CG58"/>
      <x:c r="CH58"/>
      <x:c r="CI58"/>
      <x:c r="CJ58"/>
      <x:c r="CK58"/>
      <x:c r="CL58"/>
      <x:c r="CM58"/>
      <x:c r="CN58"/>
      <x:c r="CO58"/>
      <x:c r="CP58"/>
      <x:c r="CQ58"/>
      <x:c r="CR58"/>
      <x:c r="CS58"/>
      <x:c r="CT58"/>
      <x:c r="CU58"/>
      <x:c r="CV58"/>
      <x:c r="CW58"/>
    </x:row>
    <x:row r="59" s="1255" customFormat="1" ht="12" customHeight="1">
      <x:c r="A59" s="3601"/>
      <x:c r="B59" s="3601"/>
      <x:c r="C59" s="3601"/>
      <x:c r="D59" s="3601"/>
      <x:c r="E59" s="3601"/>
      <x:c r="F59" s="256"/>
      <x:c r="G59" s="256"/>
      <x:c r="H59" s="256"/>
      <x:c r="I59" s="3602"/>
      <x:c r="J59" s="3602"/>
      <x:c r="K59" s="3602"/>
      <x:c r="L59" s="3602"/>
      <x:c r="M59" s="3602"/>
      <x:c r="N59" s="3602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 s="144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  <x:c r="BG59"/>
      <x:c r="BH59"/>
      <x:c r="BI59"/>
      <x:c r="BJ59"/>
      <x:c r="BK59"/>
      <x:c r="BL59"/>
      <x:c r="BM59"/>
      <x:c r="BN59"/>
      <x:c r="BO59"/>
      <x:c r="BP59"/>
      <x:c r="BQ59"/>
      <x:c r="BR59"/>
      <x:c r="BS59"/>
      <x:c r="BT59"/>
      <x:c r="BU59"/>
      <x:c r="BV59"/>
      <x:c r="BW59"/>
      <x:c r="BX59"/>
      <x:c r="BY59"/>
      <x:c r="BZ59"/>
      <x:c r="CA59"/>
      <x:c r="CB59"/>
      <x:c r="CC59"/>
      <x:c r="CD59"/>
      <x:c r="CE59"/>
      <x:c r="CF59"/>
      <x:c r="CG59"/>
      <x:c r="CH59"/>
      <x:c r="CI59"/>
      <x:c r="CJ59"/>
      <x:c r="CK59"/>
      <x:c r="CL59"/>
      <x:c r="CM59"/>
      <x:c r="CN59"/>
      <x:c r="CO59"/>
      <x:c r="CP59"/>
      <x:c r="CQ59"/>
      <x:c r="CR59"/>
      <x:c r="CS59"/>
      <x:c r="CT59"/>
      <x:c r="CU59"/>
      <x:c r="CV59"/>
      <x:c r="CW59"/>
    </x:row>
    <x:row r="60" s="1255" customFormat="1" ht="12" customHeight="1">
      <x:c r="A60" s="3600"/>
      <x:c r="B60" s="3600"/>
      <x:c r="C60" s="3600"/>
      <x:c r="D60" s="3600"/>
      <x:c r="E60" s="3600"/>
      <x:c r="F60" s="257"/>
      <x:c r="G60" s="258"/>
      <x:c r="H60" s="257"/>
      <x:c r="I60" s="3600" t="n">
        <x:v>0</x:v>
      </x:c>
      <x:c r="J60" s="3600"/>
      <x:c r="K60" s="3600"/>
      <x:c r="L60" s="3600"/>
      <x:c r="M60" s="3600"/>
      <x:c r="N60" s="360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 s="144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/>
      <x:c r="BU60"/>
      <x:c r="BV60"/>
      <x:c r="BW60"/>
      <x:c r="BX60"/>
      <x:c r="BY60"/>
      <x:c r="BZ60"/>
      <x:c r="CA60"/>
      <x:c r="CB60"/>
      <x:c r="CC60"/>
      <x:c r="CD60"/>
      <x:c r="CE60"/>
      <x:c r="CF60"/>
      <x:c r="CG60"/>
      <x:c r="CH60"/>
      <x:c r="CI60"/>
      <x:c r="CJ60"/>
      <x:c r="CK60"/>
      <x:c r="CL60"/>
      <x:c r="CM60"/>
      <x:c r="CN60"/>
      <x:c r="CO60"/>
      <x:c r="CP60"/>
      <x:c r="CQ60"/>
      <x:c r="CR60"/>
      <x:c r="CS60"/>
      <x:c r="CT60"/>
      <x:c r="CU60"/>
      <x:c r="CV60"/>
      <x:c r="CW60"/>
    </x:row>
    <x:row r="61" s="1255" customFormat="1">
      <x:c r="A61" s="3594" t="str">
        <x:v>ACI LOSS CONTROL</x:v>
      </x:c>
      <x:c r="B61" s="3594"/>
      <x:c r="C61" s="3594"/>
      <x:c r="D61" s="3594"/>
      <x:c r="E61" s="3594"/>
      <x:c r="F61" s="1245"/>
      <x:c r="G61" s="259"/>
      <x:c r="H61"/>
      <x:c r="I61" s="3595" t="str">
        <x:v>VESSEL REPRESENTATIVE</x:v>
      </x:c>
      <x:c r="J61" s="3595"/>
      <x:c r="K61" s="3595"/>
      <x:c r="L61" s="3595"/>
      <x:c r="M61" s="3595"/>
      <x:c r="N61" s="3595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/>
      <x:c r="BU61"/>
      <x:c r="BV61"/>
      <x:c r="BW61"/>
      <x:c r="BX61"/>
      <x:c r="BY61"/>
      <x:c r="BZ61"/>
      <x:c r="CA61"/>
      <x:c r="CB61"/>
      <x:c r="CC61"/>
      <x:c r="CD61"/>
      <x:c r="CE61"/>
      <x:c r="CF61"/>
      <x:c r="CG61"/>
      <x:c r="CH61"/>
      <x:c r="CI61"/>
      <x:c r="CJ61"/>
      <x:c r="CK61"/>
      <x:c r="CL61"/>
      <x:c r="CM61"/>
      <x:c r="CN61"/>
      <x:c r="CO61"/>
      <x:c r="CP61"/>
      <x:c r="CQ61"/>
      <x:c r="CR61"/>
      <x:c r="CS61"/>
      <x:c r="CT61"/>
      <x:c r="CU61"/>
      <x:c r="CV61"/>
      <x:c r="CW61"/>
    </x:row>
    <x:row r="62" s="1255" customFormat="1" ht="12" customHeight="1">
      <x:c r="A62" s="3603"/>
      <x:c r="B62" s="3603"/>
      <x:c r="C62" s="3603"/>
      <x:c r="D62" s="3603"/>
      <x:c r="E62" s="3603"/>
      <x:c r="F62" s="3603"/>
      <x:c r="G62" s="3603"/>
      <x:c r="H62" s="3603"/>
      <x:c r="I62" s="3603"/>
      <x:c r="J62" s="3603"/>
      <x:c r="K62" s="3603"/>
      <x:c r="L62" s="3603"/>
      <x:c r="M62" s="3603"/>
      <x:c r="N62" s="3603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/>
      <x:c r="BO62"/>
      <x:c r="BP62"/>
      <x:c r="BQ62"/>
      <x:c r="BR62"/>
      <x:c r="BS62"/>
      <x:c r="BT62"/>
      <x:c r="BU62"/>
      <x:c r="BV62"/>
      <x:c r="BW62"/>
      <x:c r="BX62"/>
      <x:c r="BY62"/>
      <x:c r="BZ62"/>
      <x:c r="CA62"/>
      <x:c r="CB62"/>
      <x:c r="CC62"/>
      <x:c r="CD62"/>
      <x:c r="CE62"/>
      <x:c r="CF62"/>
      <x:c r="CG62"/>
      <x:c r="CH62"/>
      <x:c r="CI62"/>
      <x:c r="CJ62"/>
      <x:c r="CK62"/>
      <x:c r="CL62"/>
      <x:c r="CM62"/>
      <x:c r="CN62"/>
      <x:c r="CO62"/>
      <x:c r="CP62"/>
      <x:c r="CQ62"/>
      <x:c r="CR62"/>
      <x:c r="CS62"/>
      <x:c r="CT62"/>
      <x:c r="CU62"/>
      <x:c r="CV62"/>
      <x:c r="CW62"/>
    </x:row>
    <x:row r="63" s="1255" customForma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/>
      <x:c r="BO63"/>
      <x:c r="BP63"/>
      <x:c r="BQ63"/>
      <x:c r="BR63"/>
      <x:c r="BS63"/>
      <x:c r="BT63"/>
      <x:c r="BU63"/>
      <x:c r="BV63"/>
      <x:c r="BW63"/>
      <x:c r="BX63"/>
      <x:c r="BY63"/>
      <x:c r="BZ63"/>
      <x:c r="CA63"/>
      <x:c r="CB63"/>
      <x:c r="CC63"/>
      <x:c r="CD63"/>
      <x:c r="CE63"/>
      <x:c r="CF63"/>
      <x:c r="CG63"/>
      <x:c r="CH63"/>
      <x:c r="CI63"/>
      <x:c r="CJ63"/>
      <x:c r="CK63"/>
      <x:c r="CL63"/>
      <x:c r="CM63"/>
      <x:c r="CN63"/>
      <x:c r="CO63"/>
      <x:c r="CP63"/>
      <x:c r="CQ63"/>
      <x:c r="CR63"/>
      <x:c r="CS63"/>
      <x:c r="CT63"/>
      <x:c r="CU63"/>
      <x:c r="CV63"/>
      <x:c r="CW63"/>
    </x:row>
    <x:row r="64" s="1255" customFormat="1" ht="2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 s="2544" t="str">
        <x:v>i</x:v>
      </x:c>
      <x:c r="R64" s="2544" t="str">
        <x:v>ai</x:v>
      </x:c>
      <x:c r="S64" s="2545" t="str">
        <x:v>PRODUCT</x:v>
      </x:c>
      <x:c r="T64" s="3576" t="str">
        <x:v>DENSITY RANGED (KG/M3)</x:v>
      </x:c>
      <x:c r="U64" s="3576"/>
      <x:c r="V64" s="2546" t="str">
        <x:v>KO</x:v>
      </x:c>
      <x:c r="W64" s="2546" t="str">
        <x:v>K1</x:v>
      </x:c>
      <x:c r="X64" s="2546" t="str">
        <x:v>K2</x:v>
      </x:c>
      <x:c r="Y64" s="2487" t="str">
        <x:v>Da</x:v>
      </x:c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/>
      <x:c r="BU64"/>
      <x:c r="BV64"/>
      <x:c r="BW64"/>
      <x:c r="BX64"/>
      <x:c r="BY64"/>
      <x:c r="BZ64"/>
      <x:c r="CA64"/>
      <x:c r="CB64"/>
      <x:c r="CC64"/>
      <x:c r="CD64"/>
      <x:c r="CE64"/>
      <x:c r="CF64"/>
      <x:c r="CG64"/>
      <x:c r="CH64"/>
      <x:c r="CI64"/>
      <x:c r="CJ64"/>
      <x:c r="CK64"/>
      <x:c r="CL64"/>
      <x:c r="CM64"/>
      <x:c r="CN64"/>
      <x:c r="CO64"/>
      <x:c r="CP64"/>
      <x:c r="CQ64"/>
      <x:c r="CR64"/>
      <x:c r="CS64"/>
      <x:c r="CT64"/>
      <x:c r="CU64"/>
      <x:c r="CV64"/>
      <x:c r="CW64"/>
    </x:row>
    <x:row r="65" s="1255" customForma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 s="2463" t="n">
        <x:v>1</x:v>
      </x:c>
      <x:c r="R65" s="2463" t="n">
        <x:v>-0.148759</x:v>
      </x:c>
      <x:c r="S65" s="2463" t="str">
        <x:v>Crude Oil</x:v>
      </x:c>
      <x:c r="T65" s="2547" t="n">
        <x:v>610.6</x:v>
      </x:c>
      <x:c r="U65" s="2547" t="n">
        <x:v>1163.5</x:v>
      </x:c>
      <x:c r="V65" s="2548" t="n">
        <x:v>341.0957</x:v>
      </x:c>
      <x:c r="W65" s="2548" t="n">
        <x:v>0</x:v>
      </x:c>
      <x:c r="X65" s="2548" t="n">
        <x:v>0</x:v>
      </x:c>
      <x:c r="Y65" s="2487" t="n">
        <x:v>2</x:v>
      </x:c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/>
      <x:c r="BU65"/>
      <x:c r="BV65"/>
      <x:c r="BW65"/>
      <x:c r="BX65"/>
      <x:c r="BY65"/>
      <x:c r="BZ65"/>
      <x:c r="CA65"/>
      <x:c r="CB65"/>
      <x:c r="CC65"/>
      <x:c r="CD65"/>
      <x:c r="CE65"/>
      <x:c r="CF65"/>
      <x:c r="CG65"/>
      <x:c r="CH65"/>
      <x:c r="CI65"/>
      <x:c r="CJ65"/>
      <x:c r="CK65"/>
      <x:c r="CL65"/>
      <x:c r="CM65"/>
      <x:c r="CN65"/>
      <x:c r="CO65"/>
      <x:c r="CP65"/>
      <x:c r="CQ65"/>
      <x:c r="CR65"/>
      <x:c r="CS65"/>
      <x:c r="CT65"/>
      <x:c r="CU65"/>
      <x:c r="CV65"/>
      <x:c r="CW65"/>
    </x:row>
    <x:row r="66" s="1255" customForma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 s="2463" t="n">
        <x:f t="shared" ref="Q66:Q72" si="178">Q65+1</x:f>
        <x:v>2</x:v>
      </x:c>
      <x:c r="R66" s="2463" t="n">
        <x:v>-0.267408</x:v>
      </x:c>
      <x:c r="S66" s="2463" t="str">
        <x:v>Fuel Oils</x:v>
      </x:c>
      <x:c r="T66" s="2547" t="n">
        <x:v>838.3127</x:v>
      </x:c>
      <x:c r="U66" s="2547" t="n">
        <x:v>1163.5</x:v>
      </x:c>
      <x:c r="V66" s="2548" t="n">
        <x:v>103.872</x:v>
      </x:c>
      <x:c r="W66" s="2548" t="n">
        <x:v>0.2701</x:v>
      </x:c>
      <x:c r="X66" s="2548" t="n">
        <x:v>0</x:v>
      </x:c>
      <x:c r="Y66" s="2487" t="n">
        <x:v>1.3</x:v>
      </x:c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/>
      <x:c r="BO66"/>
      <x:c r="BP66"/>
      <x:c r="BQ66"/>
      <x:c r="BR66"/>
      <x:c r="BS66"/>
      <x:c r="BT66"/>
      <x:c r="BU66"/>
      <x:c r="BV66"/>
      <x:c r="BW66"/>
      <x:c r="BX66"/>
      <x:c r="BY66"/>
      <x:c r="BZ66"/>
      <x:c r="CA66"/>
      <x:c r="CB66"/>
      <x:c r="CC66"/>
      <x:c r="CD66"/>
      <x:c r="CE66"/>
      <x:c r="CF66"/>
      <x:c r="CG66"/>
      <x:c r="CH66"/>
      <x:c r="CI66"/>
      <x:c r="CJ66"/>
      <x:c r="CK66"/>
      <x:c r="CL66"/>
      <x:c r="CM66"/>
      <x:c r="CN66"/>
      <x:c r="CO66"/>
      <x:c r="CP66"/>
      <x:c r="CQ66"/>
      <x:c r="CR66"/>
      <x:c r="CS66"/>
      <x:c r="CT66"/>
      <x:c r="CU66"/>
      <x:c r="CV66"/>
      <x:c r="CW66"/>
    </x:row>
    <x:row r="67" s="1255" customForma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 s="2463" t="n">
        <x:f t="shared" si="178"/>
        <x:v>3</x:v>
      </x:c>
      <x:c r="R67" s="2549" t="n">
        <x:v>1.08076</x:v>
      </x:c>
      <x:c r="S67" s="2463" t="str">
        <x:v>Jet Fuels</x:v>
      </x:c>
      <x:c r="T67" s="2547" t="n">
        <x:v>787.5195</x:v>
      </x:c>
      <x:c r="U67" s="2547" t="n">
        <x:v>838.3127</x:v>
      </x:c>
      <x:c r="V67" s="2548" t="n">
        <x:v>330.301</x:v>
      </x:c>
      <x:c r="W67" s="2548" t="n">
        <x:v>0</x:v>
      </x:c>
      <x:c r="X67" s="2548" t="n">
        <x:v>0</x:v>
      </x:c>
      <x:c r="Y67" s="2487" t="n">
        <x:v>2</x:v>
      </x:c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/>
      <x:c r="BU67"/>
      <x:c r="BV67"/>
      <x:c r="BW67"/>
      <x:c r="BX67"/>
      <x:c r="BY67"/>
      <x:c r="BZ67"/>
      <x:c r="CA67"/>
      <x:c r="CB67"/>
      <x:c r="CC67"/>
      <x:c r="CD67"/>
      <x:c r="CE67"/>
      <x:c r="CF67"/>
      <x:c r="CG67"/>
      <x:c r="CH67"/>
      <x:c r="CI67"/>
      <x:c r="CJ67"/>
      <x:c r="CK67"/>
      <x:c r="CL67"/>
      <x:c r="CM67"/>
      <x:c r="CN67"/>
      <x:c r="CO67"/>
      <x:c r="CP67"/>
      <x:c r="CQ67"/>
      <x:c r="CR67"/>
      <x:c r="CS67"/>
      <x:c r="CT67"/>
      <x:c r="CU67"/>
      <x:c r="CV67"/>
      <x:c r="CW67"/>
    </x:row>
    <x:row r="68" s="1255" customForma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 s="2463" t="n">
        <x:f t="shared" si="178"/>
        <x:v>4</x:v>
      </x:c>
      <x:c r="R68" s="2463" t="n">
        <x:v>1.269056</x:v>
      </x:c>
      <x:c r="S68" s="2463" t="str">
        <x:v>Transicion Zone</x:v>
      </x:c>
      <x:c r="T68" s="2547" t="n">
        <x:v>770.352</x:v>
      </x:c>
      <x:c r="U68" s="2547" t="n">
        <x:v>787.5195</x:v>
      </x:c>
      <x:c r="V68" s="2548" t="n">
        <x:v>1489.067</x:v>
      </x:c>
      <x:c r="W68" s="2548" t="n">
        <x:v>0</x:v>
      </x:c>
      <x:c r="X68" s="2548" t="n">
        <x:v>-0.0019</x:v>
      </x:c>
      <x:c r="Y68" s="2487" t="n">
        <x:v>8.5</x:v>
      </x:c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  <x:c r="BG68"/>
      <x:c r="BH68"/>
      <x:c r="BI68"/>
      <x:c r="BJ68"/>
      <x:c r="BK68"/>
      <x:c r="BL68"/>
      <x:c r="BM68"/>
      <x:c r="BN68"/>
      <x:c r="BO68"/>
      <x:c r="BP68"/>
      <x:c r="BQ68"/>
      <x:c r="BR68"/>
      <x:c r="BS68"/>
      <x:c r="BT68"/>
      <x:c r="BU68"/>
      <x:c r="BV68"/>
      <x:c r="BW68"/>
      <x:c r="BX68"/>
      <x:c r="BY68"/>
      <x:c r="BZ68"/>
      <x:c r="CA68"/>
      <x:c r="CB68"/>
      <x:c r="CC68"/>
      <x:c r="CD68"/>
      <x:c r="CE68"/>
      <x:c r="CF68"/>
      <x:c r="CG68"/>
      <x:c r="CH68"/>
      <x:c r="CI68"/>
      <x:c r="CJ68"/>
      <x:c r="CK68"/>
      <x:c r="CL68"/>
      <x:c r="CM68"/>
      <x:c r="CN68"/>
      <x:c r="CO68"/>
      <x:c r="CP68"/>
      <x:c r="CQ68"/>
      <x:c r="CR68"/>
      <x:c r="CS68"/>
      <x:c r="CT68"/>
      <x:c r="CU68"/>
      <x:c r="CV68"/>
      <x:c r="CW68"/>
    </x:row>
    <x:row r="69" s="1255" customForma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 s="2463" t="n">
        <x:f t="shared" si="178"/>
        <x:v>5</x:v>
      </x:c>
      <x:c r="R69" s="2463" t="n">
        <x:v>-4.089591</x:v>
      </x:c>
      <x:c r="S69" s="2463" t="str">
        <x:v>Gasolines</x:v>
      </x:c>
      <x:c r="T69" s="2547" t="n">
        <x:v>610.6</x:v>
      </x:c>
      <x:c r="U69" s="2547" t="n">
        <x:v>770.352</x:v>
      </x:c>
      <x:c r="V69" s="2548" t="n">
        <x:v>192.4571</x:v>
      </x:c>
      <x:c r="W69" s="2548" t="n">
        <x:v>0.2438</x:v>
      </x:c>
      <x:c r="X69" s="2548" t="n">
        <x:v>0</x:v>
      </x:c>
      <x:c r="Y69" s="2487" t="n">
        <x:v>1.5</x:v>
      </x:c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/>
      <x:c r="BU69"/>
      <x:c r="BV69"/>
      <x:c r="BW69"/>
      <x:c r="BX69"/>
      <x:c r="BY69"/>
      <x:c r="BZ69"/>
      <x:c r="CA69"/>
      <x:c r="CB69"/>
      <x:c r="CC69"/>
      <x:c r="CD69"/>
      <x:c r="CE69"/>
      <x:c r="CF69"/>
      <x:c r="CG69"/>
      <x:c r="CH69"/>
      <x:c r="CI69"/>
      <x:c r="CJ69"/>
      <x:c r="CK69"/>
      <x:c r="CL69"/>
      <x:c r="CM69"/>
      <x:c r="CN69"/>
      <x:c r="CO69"/>
      <x:c r="CP69"/>
      <x:c r="CQ69"/>
      <x:c r="CR69"/>
      <x:c r="CS69"/>
      <x:c r="CT69"/>
      <x:c r="CU69"/>
      <x:c r="CV69"/>
      <x:c r="CW69"/>
    </x:row>
    <x:row r="70" s="1255" customForma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 s="2463" t="n">
        <x:f t="shared" si="178"/>
        <x:v>6</x:v>
      </x:c>
      <x:c r="R70" s="2463" t="n">
        <x:v>-1.871251</x:v>
      </x:c>
      <x:c r="S70" s="2463" t="str">
        <x:v>Lubricating Oil</x:v>
      </x:c>
      <x:c r="T70" s="2547" t="n">
        <x:v>800.9</x:v>
      </x:c>
      <x:c r="U70" s="2547" t="n">
        <x:v>1163.5</x:v>
      </x:c>
      <x:c r="V70" s="2548" t="n">
        <x:v>0</x:v>
      </x:c>
      <x:c r="W70" s="2548" t="n">
        <x:v>0.3488</x:v>
      </x:c>
      <x:c r="X70" s="2548" t="n">
        <x:v>0</x:v>
      </x:c>
      <x:c r="Y70" s="2487" t="n">
        <x:v>1</x:v>
      </x:c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/>
      <x:c r="BO70"/>
      <x:c r="BP70"/>
      <x:c r="BQ70"/>
      <x:c r="BR70"/>
      <x:c r="BS70"/>
      <x:c r="BT70"/>
      <x:c r="BU70"/>
      <x:c r="BV70"/>
      <x:c r="BW70"/>
      <x:c r="BX70"/>
      <x:c r="BY70"/>
      <x:c r="BZ70"/>
      <x:c r="CA70"/>
      <x:c r="CB70"/>
      <x:c r="CC70"/>
      <x:c r="CD70"/>
      <x:c r="CE70"/>
      <x:c r="CF70"/>
      <x:c r="CG70"/>
      <x:c r="CH70"/>
      <x:c r="CI70"/>
      <x:c r="CJ70"/>
      <x:c r="CK70"/>
      <x:c r="CL70"/>
      <x:c r="CM70"/>
      <x:c r="CN70"/>
      <x:c r="CO70"/>
      <x:c r="CP70"/>
      <x:c r="CQ70"/>
      <x:c r="CR70"/>
      <x:c r="CS70"/>
      <x:c r="CT70"/>
      <x:c r="CU70"/>
      <x:c r="CV70"/>
      <x:c r="CW70"/>
    </x:row>
    <x:row r="71" s="1255" customForma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 s="2463" t="n">
        <x:f t="shared" si="178"/>
        <x:v>7</x:v>
      </x:c>
      <x:c r="R71" s="2463" t="n">
        <x:v>7.438081</x:v>
      </x:c>
      <x:c r="S71" s="2463"/>
      <x:c r="T71" s="2463"/>
      <x:c r="U71" s="2463"/>
      <x:c r="V71" s="2487"/>
      <x:c r="W71" s="2487"/>
      <x:c r="X71" s="2487"/>
      <x:c r="Y71" s="2463" t="n">
        <x:v>0</x:v>
      </x:c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  <x:c r="BG71"/>
      <x:c r="BH71"/>
      <x:c r="BI71"/>
      <x:c r="BJ71"/>
      <x:c r="BK71"/>
      <x:c r="BL71"/>
      <x:c r="BM71"/>
      <x:c r="BN71"/>
      <x:c r="BO71"/>
      <x:c r="BP71"/>
      <x:c r="BQ71"/>
      <x:c r="BR71"/>
      <x:c r="BS71"/>
      <x:c r="BT71"/>
      <x:c r="BU71"/>
      <x:c r="BV71"/>
      <x:c r="BW71"/>
      <x:c r="BX71"/>
      <x:c r="BY71"/>
      <x:c r="BZ71"/>
      <x:c r="CA71"/>
      <x:c r="CB71"/>
      <x:c r="CC71"/>
      <x:c r="CD71"/>
      <x:c r="CE71"/>
      <x:c r="CF71"/>
      <x:c r="CG71"/>
      <x:c r="CH71"/>
      <x:c r="CI71"/>
      <x:c r="CJ71"/>
      <x:c r="CK71"/>
      <x:c r="CL71"/>
      <x:c r="CM71"/>
      <x:c r="CN71"/>
      <x:c r="CO71"/>
      <x:c r="CP71"/>
      <x:c r="CQ71"/>
      <x:c r="CR71"/>
      <x:c r="CS71"/>
      <x:c r="CT71"/>
      <x:c r="CU71"/>
      <x:c r="CV71"/>
      <x:c r="CW71"/>
    </x:row>
    <x:row r="72" s="1255" customForma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 s="2463" t="n">
        <x:f t="shared" si="178"/>
        <x:v>8</x:v>
      </x:c>
      <x:c r="R72" s="2463" t="n">
        <x:v>-3.536296</x:v>
      </x:c>
      <x:c r="S72" s="2463"/>
      <x:c r="T72" s="2463"/>
      <x:c r="U72" s="2463"/>
      <x:c r="V72" s="2487"/>
      <x:c r="W72" s="2487"/>
      <x:c r="X72" s="2487"/>
      <x:c r="Y72" s="2463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/>
      <x:c r="BU72"/>
      <x:c r="BV72"/>
      <x:c r="BW72"/>
      <x:c r="BX72"/>
      <x:c r="BY72"/>
      <x:c r="BZ72"/>
      <x:c r="CA72"/>
      <x:c r="CB72"/>
      <x:c r="CC72"/>
      <x:c r="CD72"/>
      <x:c r="CE72"/>
      <x:c r="CF72"/>
      <x:c r="CG72"/>
      <x:c r="CH72"/>
      <x:c r="CI72"/>
      <x:c r="CJ72"/>
      <x:c r="CK72"/>
      <x:c r="CL72"/>
      <x:c r="CM72"/>
      <x:c r="CN72"/>
      <x:c r="CO72"/>
      <x:c r="CP72"/>
      <x:c r="CQ72"/>
      <x:c r="CR72"/>
      <x:c r="CS72"/>
      <x:c r="CT72"/>
      <x:c r="CU72"/>
      <x:c r="CV72"/>
      <x:c r="CW72"/>
    </x:row>
    <x:row r="73" s="1255" customFormat="1"/>
    <x:row r="74" s="1255" customFormat="1"/>
    <x:row r="75" s="1255" customFormat="1"/>
    <x:row r="76" s="1255" customFormat="1"/>
    <x:row r="77" s="1255" customFormat="1"/>
    <x:row r="78" s="1255" customFormat="1"/>
    <x:row r="79" s="1255" customFormat="1"/>
    <x:row r="80" s="1255" customFormat="1"/>
  </x:sheetData>
  <x:mergeCells>
    <x:mergeCell ref="A62:N62"/>
    <x:mergeCell ref="A2:N2"/>
    <x:mergeCell ref="A3:N3"/>
    <x:mergeCell ref="K6:N6"/>
    <x:mergeCell ref="K7:N7"/>
    <x:mergeCell ref="D55:F55"/>
    <x:mergeCell ref="G55:K55"/>
    <x:mergeCell ref="L55:M55"/>
    <x:mergeCell ref="G52:K52"/>
    <x:mergeCell ref="L52:N52"/>
    <x:mergeCell ref="C4:F4"/>
    <x:mergeCell ref="K4:N4"/>
    <x:mergeCell ref="C5:F5"/>
    <x:mergeCell ref="K5:N5"/>
    <x:mergeCell ref="C6:F6"/>
    <x:mergeCell ref="G40:H40"/>
    <x:mergeCell ref="I40:J40"/>
    <x:mergeCell ref="L40:M40"/>
    <x:mergeCell ref="G42:H42"/>
    <x:mergeCell ref="I42:J42"/>
    <x:mergeCell ref="L42:M42"/>
    <x:mergeCell ref="G43:H43"/>
    <x:mergeCell ref="I43:J43"/>
    <x:mergeCell ref="L43:M43"/>
    <x:mergeCell ref="A61:E61"/>
    <x:mergeCell ref="I61:N61"/>
    <x:mergeCell ref="L53:N53"/>
    <x:mergeCell ref="D54:F54"/>
    <x:mergeCell ref="G54:K54"/>
    <x:mergeCell ref="L54:M54"/>
    <x:mergeCell ref="D53:F53"/>
    <x:mergeCell ref="G53:K53"/>
    <x:mergeCell ref="A60:E60"/>
    <x:mergeCell ref="I60:N60"/>
    <x:mergeCell ref="A59:E59"/>
    <x:mergeCell ref="I59:N59"/>
    <x:mergeCell ref="B45:C45"/>
    <x:mergeCell ref="G44:H44"/>
    <x:mergeCell ref="T64:U64"/>
    <x:mergeCell ref="I44:J44"/>
    <x:mergeCell ref="B44:C44"/>
    <x:mergeCell ref="D52:F52"/>
    <x:mergeCell ref="F48:K48"/>
    <x:mergeCell ref="L48:N48"/>
    <x:mergeCell ref="F49:K49"/>
    <x:mergeCell ref="L49:N49"/>
    <x:mergeCell ref="D51:F51"/>
    <x:mergeCell ref="G51:K51"/>
    <x:mergeCell ref="L51:N51"/>
    <x:mergeCell ref="L47:M47"/>
    <x:mergeCell ref="G45:H45"/>
    <x:mergeCell ref="G47:H47"/>
    <x:mergeCell ref="I47:J47"/>
    <x:mergeCell ref="I45:J45"/>
    <x:mergeCell ref="A51:C51"/>
    <x:mergeCell ref="L44:M44"/>
    <x:mergeCell ref="B47:C47"/>
    <x:mergeCell ref="L45:M45"/>
    <x:mergeCell ref="B46:C46"/>
    <x:mergeCell ref="G46:H46"/>
    <x:mergeCell ref="I46:J46"/>
    <x:mergeCell ref="L46:M46"/>
    <x:mergeCell ref="G41:H41"/>
    <x:mergeCell ref="I41:J41"/>
    <x:mergeCell ref="L41:M41"/>
    <x:mergeCell ref="M30:N31"/>
    <x:mergeCell ref="F32:G32"/>
    <x:mergeCell ref="H32:K32"/>
    <x:mergeCell ref="M32:N32"/>
    <x:mergeCell ref="I38:J38"/>
    <x:mergeCell ref="L38:M38"/>
    <x:mergeCell ref="G38:H38"/>
    <x:mergeCell ref="I39:J39"/>
    <x:mergeCell ref="L39:M39"/>
    <x:mergeCell ref="G39:H39"/>
    <x:mergeCell ref="G23:H23"/>
    <x:mergeCell ref="I23:J23"/>
    <x:mergeCell ref="L23:M23"/>
    <x:mergeCell ref="G24:H24"/>
    <x:mergeCell ref="I24:J24"/>
    <x:mergeCell ref="L24:M24"/>
    <x:mergeCell ref="G25:H25"/>
    <x:mergeCell ref="I25:J25"/>
    <x:mergeCell ref="L25:M25"/>
    <x:mergeCell ref="AI15:CW16"/>
    <x:mergeCell ref="L16:M16"/>
    <x:mergeCell ref="P16:AH16"/>
    <x:mergeCell ref="L17:M17"/>
    <x:mergeCell ref="Q17:Q18"/>
    <x:mergeCell ref="L18:M18"/>
    <x:mergeCell ref="L15:M15"/>
    <x:mergeCell ref="I22:J22"/>
    <x:mergeCell ref="L22:M22"/>
    <x:mergeCell ref="A15:A18"/>
    <x:mergeCell ref="I10:J10"/>
    <x:mergeCell ref="D15:D17"/>
    <x:mergeCell ref="K9:L9"/>
    <x:mergeCell ref="M9:N9"/>
    <x:mergeCell ref="E11:J11"/>
    <x:mergeCell ref="A12:B12"/>
    <x:mergeCell ref="C12:D12"/>
    <x:mergeCell ref="B18:C18"/>
    <x:mergeCell ref="E12:H12"/>
    <x:mergeCell ref="I12:L13"/>
    <x:mergeCell ref="M12:N13"/>
    <x:mergeCell ref="A13:B13"/>
    <x:mergeCell ref="C13:D13"/>
    <x:mergeCell ref="E15:E16"/>
    <x:mergeCell ref="F15:F17"/>
    <x:mergeCell ref="G15:H18"/>
    <x:mergeCell ref="I15:J18"/>
    <x:mergeCell ref="E13:H13"/>
    <x:mergeCell ref="F14:G14"/>
    <x:mergeCell ref="H14:K14"/>
    <x:mergeCell ref="M14:N14"/>
    <x:mergeCell ref="B37:C37"/>
    <x:mergeCell ref="B23:C23"/>
    <x:mergeCell ref="B24:C24"/>
    <x:mergeCell ref="B25:C25"/>
    <x:mergeCell ref="B21:C21"/>
    <x:mergeCell ref="B36:C36"/>
    <x:mergeCell ref="B26:C26"/>
    <x:mergeCell ref="B27:C27"/>
    <x:mergeCell ref="B29:C29"/>
    <x:mergeCell ref="G19:H19"/>
    <x:mergeCell ref="A33:A36"/>
    <x:mergeCell ref="D33:D35"/>
    <x:mergeCell ref="I28:J28"/>
    <x:mergeCell ref="L28:M28"/>
    <x:mergeCell ref="L33:M33"/>
    <x:mergeCell ref="L34:M34"/>
    <x:mergeCell ref="E33:E34"/>
    <x:mergeCell ref="F33:F35"/>
    <x:mergeCell ref="G33:H36"/>
    <x:mergeCell ref="I33:J36"/>
    <x:mergeCell ref="G29:H29"/>
    <x:mergeCell ref="G28:H28"/>
    <x:mergeCell ref="G26:H26"/>
    <x:mergeCell ref="B22:C22"/>
    <x:mergeCell ref="G21:H21"/>
    <x:mergeCell ref="G22:H22"/>
    <x:mergeCell ref="I21:J21"/>
    <x:mergeCell ref="L21:M21"/>
    <x:mergeCell ref="L19:M19"/>
    <x:mergeCell ref="G20:H20"/>
    <x:mergeCell ref="I20:J20"/>
    <x:mergeCell ref="L20:M20"/>
    <x:mergeCell ref="I19:J19"/>
    <x:mergeCell ref="C7:G7"/>
    <x:mergeCell ref="E1:L1"/>
    <x:mergeCell ref="B41:C41"/>
    <x:mergeCell ref="B42:C42"/>
    <x:mergeCell ref="B43:C43"/>
    <x:mergeCell ref="B28:C28"/>
    <x:mergeCell ref="B39:C39"/>
    <x:mergeCell ref="B38:C38"/>
    <x:mergeCell ref="I37:J37"/>
    <x:mergeCell ref="L37:M37"/>
    <x:mergeCell ref="I26:J26"/>
    <x:mergeCell ref="G37:H37"/>
    <x:mergeCell ref="G27:H27"/>
    <x:mergeCell ref="I27:J27"/>
    <x:mergeCell ref="I30:L31"/>
    <x:mergeCell ref="L26:M26"/>
    <x:mergeCell ref="L27:M27"/>
    <x:mergeCell ref="L35:M35"/>
    <x:mergeCell ref="L36:M36"/>
    <x:mergeCell ref="I29:J29"/>
    <x:mergeCell ref="L29:M29"/>
    <x:mergeCell ref="B19:C19"/>
    <x:mergeCell ref="B40:C40"/>
    <x:mergeCell ref="B20:C20"/>
  </x:mergeCells>
  <x:conditionalFormatting sqref="D18:D18">
    <x:cfRule type="cellIs" dxfId="61" priority="5" stopIfTrue="1" operator="equal">
      <x:formula>0</x:formula>
    </x:cfRule>
  </x:conditionalFormatting>
  <x:conditionalFormatting sqref="D36:D36">
    <x:cfRule type="cellIs" dxfId="60" priority="1" stopIfTrue="1" operator="equal">
      <x:formula>0</x:formula>
    </x:cfRule>
  </x:conditionalFormatting>
  <x:conditionalFormatting sqref="F37:H39 F45:F47">
    <x:cfRule type="cellIs" dxfId="59" priority="10" stopIfTrue="1" operator="equal">
      <x:formula>0</x:formula>
    </x:cfRule>
  </x:conditionalFormatting>
  <x:conditionalFormatting sqref="L37:N39">
    <x:cfRule type="cellIs" dxfId="58" priority="12" stopIfTrue="1" operator="equal">
      <x:formula>$L$6</x:formula>
    </x:cfRule>
  </x:conditionalFormatting>
  <x:dataValidations count="2">
    <x:dataValidation type="list" allowBlank="1" showInputMessage="1" showErrorMessage="1" sqref="F18">
      <x:formula1>"ºF,ºC"</x:formula1>
    </x:dataValidation>
    <x:dataValidation type="list" allowBlank="1" showInputMessage="1" showErrorMessage="1" sqref="B18:C18 B36:C36">
      <x:formula1>"m,ft. in."</x:formula1>
    </x:dataValidation>
  </x:dataValidations>
  <x:pageMargins left="0.7" right="0.7" top="0.75" bottom="0.75" header="0.3" footer="0.3"/>
  <x:drawing xmlns:r="http://schemas.openxmlformats.org/officeDocument/2006/relationships" r:id="R727fca4e28004f5e"/>
</x:worksheet>
</file>

<file path=xl/worksheets/sheet24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5"/>
  <x:cols>
    <x:col min="1" max="1" width="12.140625" style="179" customWidth="1"/>
    <x:col min="2" max="2" width="1.7109375" style="179" customWidth="1"/>
    <x:col min="3" max="3" width="6.5703125" style="179" customWidth="1"/>
    <x:col min="4" max="5" width="10.7109375" style="179" customWidth="1"/>
    <x:col min="6" max="6" width="7.85546875" style="179" customWidth="1"/>
    <x:col min="7" max="7" width="8.42578125" style="179" customWidth="1"/>
    <x:col min="8" max="8" width="3" style="179" customWidth="1"/>
    <x:col min="9" max="9" width="8" style="179" customWidth="1"/>
    <x:col min="10" max="10" width="2.85546875" style="179" customWidth="1"/>
    <x:col min="11" max="11" width="7.85546875" style="179" customWidth="1"/>
    <x:col min="12" max="12" width="8" style="179" customWidth="1"/>
    <x:col min="13" max="13" width="9.28515625" style="179" customWidth="1"/>
    <x:col min="14" max="14" width="11.28515625" style="179" customWidth="1"/>
    <x:col min="15" max="15" width="1.140625" style="179" customWidth="1"/>
    <x:col min="16" max="16" width="8.7109375" style="179" hidden="1" customWidth="1"/>
    <x:col min="17" max="17" width="8" style="179" hidden="1" customWidth="1"/>
    <x:col min="18" max="23" width="19.7109375" style="179" hidden="1" customWidth="1"/>
    <x:col min="24" max="24" width="19.5703125" style="179" hidden="1" customWidth="1"/>
    <x:col min="25" max="28" width="19.7109375" style="179" hidden="1" customWidth="1"/>
    <x:col min="29" max="29" width="19.85546875" style="179" hidden="1" customWidth="1"/>
    <x:col min="30" max="35" width="19.7109375" style="179" hidden="1" customWidth="1"/>
    <x:col min="36" max="42" width="11.42578125" style="179" hidden="1" customWidth="1"/>
    <x:col min="43" max="104" width="0" style="179" hidden="1" customWidth="1"/>
    <x:col min="105" max="16384" width="11.42578125" style="179" customWidth="0"/>
  </x:cols>
  <x:sheetData>
    <x:row r="1" ht="61.150001525878906" customHeight="1">
      <x:c r="A1" s="4095"/>
      <x:c r="B1" s="4047"/>
      <x:c r="C1" s="4047"/>
      <x:c r="D1" s="4047"/>
      <x:c r="E1" s="4251"/>
      <x:c r="F1" s="4251"/>
      <x:c r="G1" s="4251"/>
      <x:c r="H1" s="4251"/>
      <x:c r="I1" s="4251"/>
      <x:c r="J1" s="4251"/>
      <x:c r="K1" s="4252"/>
      <x:c r="L1" s="4253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/>
      <x:c r="CV1"/>
      <x:c r="CW1"/>
    </x:row>
    <x:row r="2" ht="21">
      <x:c r="A2" s="4076" t="str">
        <x:v>BUNKER SURVEY REPORT</x:v>
      </x:c>
      <x:c r="B2" s="4076"/>
      <x:c r="C2" s="4076"/>
      <x:c r="D2" s="4076"/>
      <x:c r="E2" s="4076"/>
      <x:c r="F2" s="4076"/>
      <x:c r="G2" s="4076"/>
      <x:c r="H2" s="4076"/>
      <x:c r="I2" s="4076"/>
      <x:c r="J2" s="4076"/>
      <x:c r="K2" s="4076"/>
      <x:c r="L2" s="4076"/>
      <x:c r="M2" s="2778"/>
      <x:c r="N2" s="2778"/>
      <x:c r="O2" s="1241"/>
      <x:c r="P2" s="124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</x:row>
    <x:row r="3" ht="14.25" customHeight="1">
      <x:c r="A3" s="4255" t="str">
        <x:v>DIESEL OIL</x:v>
      </x:c>
      <x:c r="B3" s="4255"/>
      <x:c r="C3" s="4255"/>
      <x:c r="D3" s="4255"/>
      <x:c r="E3" s="4255"/>
      <x:c r="F3" s="4255"/>
      <x:c r="G3" s="4255"/>
      <x:c r="H3" s="4255"/>
      <x:c r="I3" s="4255"/>
      <x:c r="J3" s="4255"/>
      <x:c r="K3" s="4255"/>
      <x:c r="L3" s="4255"/>
      <x:c r="M3" s="3604"/>
      <x:c r="N3" s="3604"/>
      <x:c r="O3" s="1243"/>
      <x:c r="P3" s="1244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</x:row>
    <x:row r="4" ht="15.949999809265137" customHeight="1">
      <x:c r="A4" s="4067" t="str">
        <x:v>VESSEL     </x:v>
      </x:c>
      <x:c r="B4" s="4188" t="str">
        <x:v>:</x:v>
      </x:c>
      <x:c r="C4" s="4068" t="n">
        <x:v>0</x:v>
      </x:c>
      <x:c r="D4" s="4068"/>
      <x:c r="E4" s="4068"/>
      <x:c r="F4" s="4068"/>
      <x:c r="G4" s="4127"/>
      <x:c r="H4" s="4067" t="str">
        <x:v>DATE         </x:v>
      </x:c>
      <x:c r="I4" s="4067"/>
      <x:c r="J4" s="4067" t="str">
        <x:v>:</x:v>
      </x:c>
      <x:c r="K4" s="4070" t="n">
        <x:v>0</x:v>
      </x:c>
      <x:c r="L4" s="4070"/>
      <x:c r="M4" s="3609"/>
      <x:c r="N4" s="3609"/>
      <x:c r="O4" s="1246"/>
      <x:c r="P4" s="1247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  <x:c r="CU4"/>
      <x:c r="CV4"/>
      <x:c r="CW4"/>
    </x:row>
    <x:row r="5" ht="15.949999809265137" customHeight="1">
      <x:c r="A5" s="4067" t="str">
        <x:v>PORT         </x:v>
      </x:c>
      <x:c r="B5" s="4188" t="str">
        <x:v>:</x:v>
      </x:c>
      <x:c r="C5" s="4074" t="n">
        <x:v>0</x:v>
      </x:c>
      <x:c r="D5" s="4068"/>
      <x:c r="E5" s="4068"/>
      <x:c r="F5" s="4068"/>
      <x:c r="G5" s="4127"/>
      <x:c r="H5" s="4067" t="str">
        <x:v>YOUR REF </x:v>
      </x:c>
      <x:c r="I5" s="4067"/>
      <x:c r="J5" s="4067" t="str">
        <x:v>:</x:v>
      </x:c>
      <x:c r="K5" s="4074" t="str">
        <x:v> &amp; </x:v>
      </x:c>
      <x:c r="L5" s="4068"/>
      <x:c r="M5" s="3605"/>
      <x:c r="N5" s="3605"/>
      <x:c r="O5" s="227"/>
      <x:c r="P5" s="228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  <x:c r="CL5"/>
      <x:c r="CM5"/>
      <x:c r="CN5"/>
      <x:c r="CO5"/>
      <x:c r="CP5"/>
      <x:c r="CQ5"/>
      <x:c r="CR5"/>
      <x:c r="CS5"/>
      <x:c r="CT5"/>
      <x:c r="CU5"/>
      <x:c r="CV5"/>
      <x:c r="CW5"/>
    </x:row>
    <x:row r="6" ht="15.949999809265137" customHeight="1">
      <x:c r="A6" s="4067" t="str">
        <x:v>TERMINAL</x:v>
      </x:c>
      <x:c r="B6" s="4188" t="str">
        <x:v>:</x:v>
      </x:c>
      <x:c r="C6" s="4074" t="n">
        <x:v>0</x:v>
      </x:c>
      <x:c r="D6" s="4068"/>
      <x:c r="E6" s="4068"/>
      <x:c r="F6" s="4068"/>
      <x:c r="G6" s="4127"/>
      <x:c r="H6" s="4067" t="str">
        <x:v>ACI REF.</x:v>
      </x:c>
      <x:c r="I6" s="4067"/>
      <x:c r="J6" s="4067" t="str">
        <x:v>:</x:v>
      </x:c>
      <x:c r="K6" s="4068" t="n">
        <x:v>0</x:v>
      </x:c>
      <x:c r="L6" s="4068"/>
      <x:c r="M6" s="3605"/>
      <x:c r="N6" s="3605"/>
      <x:c r="O6" s="229"/>
      <x:c r="P6" s="230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  <x:c r="CM6"/>
      <x:c r="CN6"/>
      <x:c r="CO6"/>
      <x:c r="CP6"/>
      <x:c r="CQ6"/>
      <x:c r="CR6"/>
      <x:c r="CS6"/>
      <x:c r="CT6"/>
      <x:c r="CU6"/>
      <x:c r="CV6"/>
      <x:c r="CW6"/>
    </x:row>
    <x:row r="7" ht="15.949999809265137" customHeight="1">
      <x:c r="A7" s="2550" t="str">
        <x:v>PRODUCT </x:v>
      </x:c>
      <x:c r="B7" s="2551" t="str">
        <x:v>:</x:v>
      </x:c>
      <x:c r="C7" s="3492" t="str">
        <x:v> - </x:v>
      </x:c>
      <x:c r="D7" s="3492"/>
      <x:c r="E7" s="3492"/>
      <x:c r="F7" s="3492"/>
      <x:c r="G7" s="3492"/>
      <x:c r="H7" s="2553" t="str">
        <x:v>VOYAGE    </x:v>
      </x:c>
      <x:c r="I7" s="2553"/>
      <x:c r="J7" s="2554" t="str">
        <x:v>:</x:v>
      </x:c>
      <x:c r="K7" s="3606" t="n">
        <x:v>0</x:v>
      </x:c>
      <x:c r="L7" s="3605"/>
      <x:c r="M7" s="3605"/>
      <x:c r="N7" s="3605"/>
      <x:c r="O7" s="1246"/>
      <x:c r="P7" s="124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  <x:c r="CU7"/>
      <x:c r="CV7"/>
      <x:c r="CW7"/>
    </x:row>
    <x:row r="8" ht="6" customHeight="1">
      <x:c r="A8" s="2571"/>
      <x:c r="B8" s="2572"/>
      <x:c r="C8" s="2573"/>
      <x:c r="D8" s="2573"/>
      <x:c r="E8" s="2573"/>
      <x:c r="F8" s="2573"/>
      <x:c r="G8" s="2291"/>
      <x:c r="H8" s="2574"/>
      <x:c r="I8" s="2574"/>
      <x:c r="J8" s="2575"/>
      <x:c r="K8" s="2576"/>
      <x:c r="L8" s="2576"/>
      <x:c r="M8" s="2576"/>
      <x:c r="N8" s="2576"/>
      <x:c r="O8" s="1254"/>
      <x:c r="P8" s="1254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  <x:c r="BG8"/>
      <x:c r="BH8"/>
      <x:c r="BI8"/>
      <x:c r="BJ8"/>
      <x:c r="BK8"/>
      <x:c r="BL8"/>
      <x:c r="BM8"/>
      <x:c r="BN8"/>
      <x:c r="BO8"/>
      <x:c r="BP8"/>
      <x:c r="BQ8"/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  <x:c r="CM8"/>
      <x:c r="CN8"/>
      <x:c r="CO8"/>
      <x:c r="CP8"/>
      <x:c r="CQ8"/>
      <x:c r="CR8"/>
      <x:c r="CS8"/>
      <x:c r="CT8"/>
      <x:c r="CU8"/>
      <x:c r="CV8"/>
      <x:c r="CW8"/>
    </x:row>
    <x:row r="9" s="1255" customFormat="1" ht="14.100000381469727" customHeight="1">
      <x:c r="A9" s="2555" t="str">
        <x:v>1. VESSEL HISTORY FROM CHIEF ENGINEER</x:v>
      </x:c>
      <x:c r="B9" s="2556"/>
      <x:c r="C9" s="2557"/>
      <x:c r="D9" s="2557"/>
      <x:c r="E9" s="2557"/>
      <x:c r="F9" s="2557"/>
      <x:c r="G9" s="2558"/>
      <x:c r="H9" s="2559"/>
      <x:c r="I9" s="2559"/>
      <x:c r="J9" s="2560"/>
      <x:c r="K9" s="3533" t="str">
        <x:v>GRADE:</x:v>
      </x:c>
      <x:c r="L9" s="3534"/>
      <x:c r="M9" s="3534" t="str">
        <x:v>MDO</x:v>
      </x:c>
      <x:c r="N9" s="3535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  <x:c r="CK9"/>
      <x:c r="CL9"/>
      <x:c r="CM9"/>
      <x:c r="CN9"/>
      <x:c r="CO9"/>
      <x:c r="CP9"/>
      <x:c r="CQ9"/>
      <x:c r="CR9"/>
      <x:c r="CS9"/>
      <x:c r="CT9"/>
      <x:c r="CU9"/>
      <x:c r="CV9"/>
      <x:c r="CW9"/>
    </x:row>
    <x:row r="10" s="1255" customFormat="1" ht="14.100000381469727" customHeight="1">
      <x:c r="A10" s="1679" t="str">
        <x:v>    AVERAGE BUNKER CONSUMPTION/DAYS (TONS) AT:</x:v>
      </x:c>
      <x:c r="B10" s="1680"/>
      <x:c r="C10" s="1681"/>
      <x:c r="D10" s="1681"/>
      <x:c r="E10" s="1681"/>
      <x:c r="F10" s="1681"/>
      <x:c r="G10" s="1682"/>
      <x:c r="H10" s="1684" t="str">
        <x:v>SEA:</x:v>
      </x:c>
      <x:c r="I10" s="3532"/>
      <x:c r="J10" s="3532"/>
      <x:c r="K10" s="1684" t="str">
        <x:v>PORT:</x:v>
      </x:c>
      <x:c r="L10" s="1685"/>
      <x:c r="M10" s="1686" t="str">
        <x:v>ANCHOR:</x:v>
      </x:c>
      <x:c r="N10" s="1687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  <x:c r="CU10"/>
      <x:c r="CV10"/>
      <x:c r="CW10"/>
    </x:row>
    <x:row r="11" s="1255" customFormat="1" ht="14.100000381469727" customHeight="1">
      <x:c r="A11" s="1679" t="str">
        <x:v>2. BUNKERS LAST PORT OF CALL</x:v>
      </x:c>
      <x:c r="B11" s="1680"/>
      <x:c r="C11" s="1688"/>
      <x:c r="D11" s="1688"/>
      <x:c r="E11" s="3536" t="str">
        <x:v>------</x:v>
      </x:c>
      <x:c r="F11" s="3536"/>
      <x:c r="G11" s="3536"/>
      <x:c r="H11" s="3536"/>
      <x:c r="I11" s="3536"/>
      <x:c r="J11" s="3536"/>
      <x:c r="K11" s="1683"/>
      <x:c r="L11" s="1689"/>
      <x:c r="M11" s="1689"/>
      <x:c r="N11" s="1690"/>
      <x:c r="O11"/>
      <x:c r="P11"/>
      <x:c r="Q11"/>
      <x:c r="R11"/>
      <x:c r="S11"/>
      <x:c r="T11"/>
      <x:c r="U11" s="2463" t="n">
        <x:v>15.555555555555555</x:v>
      </x:c>
      <x:c r="V11" s="2463" t="n">
        <x:v>0.024691358024691357</x:v>
      </x:c>
      <x:c r="W11" s="2464" t="n">
        <x:v>60.0068748977356</x:v>
      </x:c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  <x:c r="CU11"/>
      <x:c r="CV11"/>
      <x:c r="CW11"/>
    </x:row>
    <x:row r="12" s="1255" customFormat="1" ht="14.100000381469727" customHeight="1">
      <x:c r="A12" s="3537" t="str">
        <x:v>SAILING DATE</x:v>
      </x:c>
      <x:c r="B12" s="3538"/>
      <x:c r="C12" s="3537" t="str">
        <x:v>SAILING TIME</x:v>
      </x:c>
      <x:c r="D12" s="3538"/>
      <x:c r="E12" s="3537" t="str">
        <x:v>BUNKERS ON SAILING</x:v>
      </x:c>
      <x:c r="F12" s="3539"/>
      <x:c r="G12" s="3539"/>
      <x:c r="H12" s="3538"/>
      <x:c r="I12" s="3501" t="str">
        <x:v>DENSITY AT 15°C :</x:v>
      </x:c>
      <x:c r="J12" s="3502"/>
      <x:c r="K12" s="3502"/>
      <x:c r="L12" s="3502"/>
      <x:c r="M12" s="3571" t="n">
        <x:v>0.8581993642571225</x:v>
      </x:c>
      <x:c r="N12" s="3572"/>
      <x:c r="O12"/>
      <x:c r="P12"/>
      <x:c r="Q12"/>
      <x:c r="R12"/>
      <x:c r="S12"/>
      <x:c r="T12"/>
      <x:c r="U12"/>
      <x:c r="V12"/>
      <x:c r="W12" s="1256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/>
      <x:c r="BO12"/>
      <x:c r="BP12"/>
      <x:c r="BQ12"/>
      <x:c r="BR12"/>
      <x:c r="BS12"/>
      <x:c r="BT12"/>
      <x:c r="BU12"/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  <x:c r="CK12"/>
      <x:c r="CL12"/>
      <x:c r="CM12"/>
      <x:c r="CN12"/>
      <x:c r="CO12"/>
      <x:c r="CP12"/>
      <x:c r="CQ12"/>
      <x:c r="CR12"/>
      <x:c r="CS12"/>
      <x:c r="CT12"/>
      <x:c r="CU12"/>
      <x:c r="CV12"/>
      <x:c r="CW12"/>
    </x:row>
    <x:row r="13" s="1255" customFormat="1" ht="14.100000381469727" customHeight="1">
      <x:c r="A13" s="3544"/>
      <x:c r="B13" s="3545"/>
      <x:c r="C13" s="3546"/>
      <x:c r="D13" s="3547"/>
      <x:c r="E13" s="3554"/>
      <x:c r="F13" s="3555"/>
      <x:c r="G13" s="3555"/>
      <x:c r="H13" s="3556"/>
      <x:c r="I13" s="3504"/>
      <x:c r="J13" s="3505"/>
      <x:c r="K13" s="3505"/>
      <x:c r="L13" s="3505"/>
      <x:c r="M13" s="3573"/>
      <x:c r="N13" s="3574"/>
      <x:c r="O13"/>
      <x:c r="P13"/>
      <x:c r="Q13"/>
      <x:c r="R13"/>
      <x:c r="S13"/>
      <x:c r="T13"/>
      <x:c r="U13"/>
      <x:c r="V13"/>
      <x:c r="W13" s="1256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/>
      <x:c r="CL13"/>
      <x:c r="CM13"/>
      <x:c r="CN13"/>
      <x:c r="CO13"/>
      <x:c r="CP13"/>
      <x:c r="CQ13"/>
      <x:c r="CR13"/>
      <x:c r="CS13"/>
      <x:c r="CT13"/>
      <x:c r="CU13"/>
      <x:c r="CV13"/>
      <x:c r="CW13"/>
    </x:row>
    <x:row r="14" s="1255" customFormat="1" ht="15" customHeight="1">
      <x:c r="A14" s="1691" t="str">
        <x:v>3. INSPECTION UPON ARRIVAL</x:v>
      </x:c>
      <x:c r="B14" s="1692"/>
      <x:c r="C14" s="1693"/>
      <x:c r="D14" s="1693"/>
      <x:c r="E14" s="1693"/>
      <x:c r="F14" s="3557" t="str">
        <x:v>DATE:</x:v>
      </x:c>
      <x:c r="G14" s="3557"/>
      <x:c r="H14" s="3558" t="str">
        <x:v>#REF!</x:v>
      </x:c>
      <x:c r="I14" s="3558" t="str">
        <x:v>#REF!</x:v>
      </x:c>
      <x:c r="J14" s="3558" t="str">
        <x:v>#REF!</x:v>
      </x:c>
      <x:c r="K14" s="3558" t="str">
        <x:v>#REF!</x:v>
      </x:c>
      <x:c r="L14" s="1694" t="str">
        <x:v>TIME:</x:v>
      </x:c>
      <x:c r="M14" s="3559" t="str">
        <x:v>#REF!</x:v>
      </x:c>
      <x:c r="N14" s="3560" t="str">
        <x:v>#REF!</x:v>
      </x:c>
      <x:c r="O14"/>
      <x:c r="P14"/>
      <x:c r="Q14"/>
      <x:c r="R14"/>
      <x:c r="S14"/>
      <x:c r="T14"/>
      <x:c r="U14" s="2465" t="n">
        <x:v>15</x:v>
      </x:c>
      <x:c r="V14" s="2463" t="n">
        <x:v>0.023809523809523808</x:v>
      </x:c>
      <x:c r="W14" s="2464" t="n">
        <x:v>59.00662131626912</x:v>
      </x:c>
      <x:c r="X14" s="2464" t="n">
        <x:v>-1.000253581466481</x:v>
      </x:c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/>
      <x:c r="BO14"/>
      <x:c r="BP14"/>
      <x:c r="BQ14"/>
      <x:c r="BR14"/>
      <x:c r="BS14"/>
      <x:c r="BT14"/>
      <x:c r="BU14"/>
      <x:c r="BV14"/>
      <x:c r="BW14"/>
      <x:c r="BX14"/>
      <x:c r="BY14"/>
      <x:c r="BZ14"/>
      <x:c r="CA14"/>
      <x:c r="CB14"/>
      <x:c r="CC14"/>
      <x:c r="CD14"/>
      <x:c r="CE14"/>
      <x:c r="CF14"/>
      <x:c r="CG14"/>
      <x:c r="CH14"/>
      <x:c r="CI14"/>
      <x:c r="CJ14"/>
      <x:c r="CK14"/>
      <x:c r="CL14"/>
      <x:c r="CM14"/>
      <x:c r="CN14"/>
      <x:c r="CO14"/>
      <x:c r="CP14"/>
      <x:c r="CQ14"/>
      <x:c r="CR14"/>
      <x:c r="CS14"/>
      <x:c r="CT14"/>
      <x:c r="CU14"/>
      <x:c r="CV14"/>
      <x:c r="CW14"/>
    </x:row>
    <x:row r="15" ht="12" customHeight="1">
      <x:c r="A15" s="3529" t="str">
        <x:v>BUNKER    TANKS</x:v>
      </x:c>
      <x:c r="B15" s="1695"/>
      <x:c r="C15" s="1696"/>
      <x:c r="D15" s="3529" t="str">
        <x:v>GROSS OBSERVED VOLUME</x:v>
      </x:c>
      <x:c r="E15" s="3522" t="str">
        <x:v>DENSITY @</x:v>
      </x:c>
      <x:c r="F15" s="3529" t="str">
        <x:v>FLASH POINT</x:v>
      </x:c>
      <x:c r="G15" s="3548" t="str">
        <x:v>LOWER EXPLOSIVE LIMIT LEVEL %</x:v>
      </x:c>
      <x:c r="H15" s="3549"/>
      <x:c r="I15" s="3548" t="str">
        <x:v>TEMP   °C</x:v>
      </x:c>
      <x:c r="J15" s="3549"/>
      <x:c r="K15" s="1697" t="str">
        <x:v>V.C.F.</x:v>
      </x:c>
      <x:c r="L15" s="3518" t="str">
        <x:v>GROSS</x:v>
      </x:c>
      <x:c r="M15" s="3519"/>
      <x:c r="N15" s="1698"/>
      <x:c r="O15" s="2463"/>
      <x:c r="P15" s="2463"/>
      <x:c r="Q15" s="2463"/>
      <x:c r="R15" s="2463"/>
      <x:c r="S15" s="2463"/>
      <x:c r="T15" s="2463"/>
      <x:c r="U15" s="2463" t="str">
        <x:v>Aternative Pressure</x:v>
      </x:c>
      <x:c r="V15" s="2463"/>
      <x:c r="W15" s="2466" t="n">
        <x:v>0</x:v>
      </x:c>
      <x:c r="X15" s="2463"/>
      <x:c r="Y15" s="2463"/>
      <x:c r="Z15" s="2463"/>
      <x:c r="AA15" s="2463"/>
      <x:c r="AB15" s="2463"/>
      <x:c r="AC15" s="2463"/>
      <x:c r="AD15" s="2463"/>
      <x:c r="AE15" s="2463"/>
      <x:c r="AF15" s="2463"/>
      <x:c r="AG15" s="2463"/>
      <x:c r="AH15" s="2463"/>
      <x:c r="AI15" s="3561" t="str">
        <x:v>TABLA 5A, 5B &amp; 5 D</x:v>
      </x:c>
      <x:c r="AJ15" s="3562"/>
      <x:c r="AK15" s="3562"/>
      <x:c r="AL15" s="3562"/>
      <x:c r="AM15" s="3562"/>
      <x:c r="AN15" s="3562"/>
      <x:c r="AO15" s="3562"/>
      <x:c r="AP15" s="3562"/>
      <x:c r="AQ15" s="3562"/>
      <x:c r="AR15" s="3562"/>
      <x:c r="AS15" s="3562"/>
      <x:c r="AT15" s="3562"/>
      <x:c r="AU15" s="3562"/>
      <x:c r="AV15" s="3562"/>
      <x:c r="AW15" s="3562"/>
      <x:c r="AX15" s="3562"/>
      <x:c r="AY15" s="3562"/>
      <x:c r="AZ15" s="3562"/>
      <x:c r="BA15" s="3562"/>
      <x:c r="BB15" s="3562"/>
      <x:c r="BC15" s="3562"/>
      <x:c r="BD15" s="3562"/>
      <x:c r="BE15" s="3562"/>
      <x:c r="BF15" s="3562"/>
      <x:c r="BG15" s="3562"/>
      <x:c r="BH15" s="3562"/>
      <x:c r="BI15" s="3562"/>
      <x:c r="BJ15" s="3562"/>
      <x:c r="BK15" s="3562"/>
      <x:c r="BL15" s="3562"/>
      <x:c r="BM15" s="3562"/>
      <x:c r="BN15" s="3562"/>
      <x:c r="BO15" s="3562"/>
      <x:c r="BP15" s="3562"/>
      <x:c r="BQ15" s="3562"/>
      <x:c r="BR15" s="3562"/>
      <x:c r="BS15" s="3562"/>
      <x:c r="BT15" s="3562"/>
      <x:c r="BU15" s="3562"/>
      <x:c r="BV15" s="3562"/>
      <x:c r="BW15" s="3562"/>
      <x:c r="BX15" s="3562"/>
      <x:c r="BY15" s="3562"/>
      <x:c r="BZ15" s="3562"/>
      <x:c r="CA15" s="3562"/>
      <x:c r="CB15" s="3562"/>
      <x:c r="CC15" s="3562"/>
      <x:c r="CD15" s="3562"/>
      <x:c r="CE15" s="3562"/>
      <x:c r="CF15" s="3562"/>
      <x:c r="CG15" s="3562"/>
      <x:c r="CH15" s="3562"/>
      <x:c r="CI15" s="3562"/>
      <x:c r="CJ15" s="3562"/>
      <x:c r="CK15" s="3562"/>
      <x:c r="CL15" s="3562"/>
      <x:c r="CM15" s="3562"/>
      <x:c r="CN15" s="3562"/>
      <x:c r="CO15" s="3562"/>
      <x:c r="CP15" s="3562"/>
      <x:c r="CQ15" s="3562"/>
      <x:c r="CR15" s="3562"/>
      <x:c r="CS15" s="3562"/>
      <x:c r="CT15" s="3562"/>
      <x:c r="CU15" s="3562"/>
      <x:c r="CV15" s="3562"/>
      <x:c r="CW15" s="3563"/>
    </x:row>
    <x:row r="16" ht="12" customHeight="1">
      <x:c r="A16" s="3530"/>
      <x:c r="B16" s="2467"/>
      <x:c r="C16" s="2468" t="str">
        <x:v>ULLAGE</x:v>
      </x:c>
      <x:c r="D16" s="3530"/>
      <x:c r="E16" s="3523"/>
      <x:c r="F16" s="3530"/>
      <x:c r="G16" s="3550"/>
      <x:c r="H16" s="3551"/>
      <x:c r="I16" s="3550"/>
      <x:c r="J16" s="3551"/>
      <x:c r="K16" s="1257" t="str">
        <x:v>TABLE</x:v>
      </x:c>
      <x:c r="L16" s="3520" t="str">
        <x:v>STANDARD</x:v>
      </x:c>
      <x:c r="M16" s="3521"/>
      <x:c r="N16" s="231" t="str">
        <x:v>WEIGTH</x:v>
      </x:c>
      <x:c r="O16" s="2469"/>
      <x:c r="P16" s="3567" t="str">
        <x:v>TABLA 6A, 6B &amp; 6D</x:v>
      </x:c>
      <x:c r="Q16" s="3568"/>
      <x:c r="R16" s="3568"/>
      <x:c r="S16" s="3568"/>
      <x:c r="T16" s="3568"/>
      <x:c r="U16" s="3568"/>
      <x:c r="V16" s="3568"/>
      <x:c r="W16" s="3568"/>
      <x:c r="X16" s="3568"/>
      <x:c r="Y16" s="3568"/>
      <x:c r="Z16" s="3568"/>
      <x:c r="AA16" s="3568"/>
      <x:c r="AB16" s="3568"/>
      <x:c r="AC16" s="3568"/>
      <x:c r="AD16" s="3568"/>
      <x:c r="AE16" s="3568"/>
      <x:c r="AF16" s="3568"/>
      <x:c r="AG16" s="3568"/>
      <x:c r="AH16" s="3568"/>
      <x:c r="AI16" s="3564"/>
      <x:c r="AJ16" s="3565"/>
      <x:c r="AK16" s="3565"/>
      <x:c r="AL16" s="3565"/>
      <x:c r="AM16" s="3565"/>
      <x:c r="AN16" s="3565"/>
      <x:c r="AO16" s="3565"/>
      <x:c r="AP16" s="3565"/>
      <x:c r="AQ16" s="3565"/>
      <x:c r="AR16" s="3565"/>
      <x:c r="AS16" s="3565"/>
      <x:c r="AT16" s="3565"/>
      <x:c r="AU16" s="3565"/>
      <x:c r="AV16" s="3565"/>
      <x:c r="AW16" s="3565"/>
      <x:c r="AX16" s="3565"/>
      <x:c r="AY16" s="3565"/>
      <x:c r="AZ16" s="3565"/>
      <x:c r="BA16" s="3565"/>
      <x:c r="BB16" s="3565"/>
      <x:c r="BC16" s="3565"/>
      <x:c r="BD16" s="3565"/>
      <x:c r="BE16" s="3565"/>
      <x:c r="BF16" s="3565"/>
      <x:c r="BG16" s="3565"/>
      <x:c r="BH16" s="3565"/>
      <x:c r="BI16" s="3565"/>
      <x:c r="BJ16" s="3565"/>
      <x:c r="BK16" s="3565"/>
      <x:c r="BL16" s="3565"/>
      <x:c r="BM16" s="3565"/>
      <x:c r="BN16" s="3565"/>
      <x:c r="BO16" s="3565"/>
      <x:c r="BP16" s="3565"/>
      <x:c r="BQ16" s="3565"/>
      <x:c r="BR16" s="3565"/>
      <x:c r="BS16" s="3565"/>
      <x:c r="BT16" s="3565"/>
      <x:c r="BU16" s="3565"/>
      <x:c r="BV16" s="3565"/>
      <x:c r="BW16" s="3565"/>
      <x:c r="BX16" s="3565"/>
      <x:c r="BY16" s="3565"/>
      <x:c r="BZ16" s="3565"/>
      <x:c r="CA16" s="3565"/>
      <x:c r="CB16" s="3565"/>
      <x:c r="CC16" s="3565"/>
      <x:c r="CD16" s="3565"/>
      <x:c r="CE16" s="3565"/>
      <x:c r="CF16" s="3565"/>
      <x:c r="CG16" s="3565"/>
      <x:c r="CH16" s="3565"/>
      <x:c r="CI16" s="3565"/>
      <x:c r="CJ16" s="3565"/>
      <x:c r="CK16" s="3565"/>
      <x:c r="CL16" s="3565"/>
      <x:c r="CM16" s="3565"/>
      <x:c r="CN16" s="3565"/>
      <x:c r="CO16" s="3565"/>
      <x:c r="CP16" s="3565"/>
      <x:c r="CQ16" s="3565"/>
      <x:c r="CR16" s="3565"/>
      <x:c r="CS16" s="3565"/>
      <x:c r="CT16" s="3565"/>
      <x:c r="CU16" s="3565"/>
      <x:c r="CV16" s="3565"/>
      <x:c r="CW16" s="3566"/>
    </x:row>
    <x:row r="17" ht="12" customHeight="1">
      <x:c r="A17" s="3530"/>
      <x:c r="B17" s="2468" t="str">
        <x:v>a</x:v>
      </x:c>
      <x:c r="C17" s="2468" t="str">
        <x:v>INNAGE</x:v>
      </x:c>
      <x:c r="D17" s="3530"/>
      <x:c r="E17" s="1258" t="n">
        <x:v>15</x:v>
      </x:c>
      <x:c r="F17" s="3530"/>
      <x:c r="G17" s="3550"/>
      <x:c r="H17" s="3551"/>
      <x:c r="I17" s="3550"/>
      <x:c r="J17" s="3551"/>
      <x:c r="K17" s="1259"/>
      <x:c r="L17" s="3508" t="str">
        <x:v>VOLUME</x:v>
      </x:c>
      <x:c r="M17" s="3509"/>
      <x:c r="N17" s="1260" t="str">
        <x:v>METRIC</x:v>
      </x:c>
      <x:c r="O17" s="2469"/>
      <x:c r="P17" s="2463"/>
      <x:c r="Q17" s="3569" t="str">
        <x:v>PRODUCT</x:v>
      </x:c>
      <x:c r="R17" s="2470" t="str">
        <x:v>DENSITY</x:v>
      </x:c>
      <x:c r="S17" s="2471" t="str">
        <x:v>TEMP º C</x:v>
      </x:c>
      <x:c r="T17" s="2472"/>
      <x:c r="U17" s="2471" t="str">
        <x:v>At</x:v>
      </x:c>
      <x:c r="V17" s="2472"/>
      <x:c r="W17" s="2472"/>
      <x:c r="X17" s="2472"/>
      <x:c r="Y17" s="2472"/>
      <x:c r="Z17" s="2472"/>
      <x:c r="AA17" s="2471" t="str">
        <x:v>P*</x:v>
      </x:c>
      <x:c r="AB17" s="2471" t="str">
        <x:v>a60</x:v>
      </x:c>
      <x:c r="AC17" s="2471" t="str">
        <x:v>At</x:v>
      </x:c>
      <x:c r="AD17" s="2471"/>
      <x:c r="AE17" s="2472" t="str">
        <x:v>Comp. Factor</x:v>
      </x:c>
      <x:c r="AF17" s="2472"/>
      <x:c r="AG17" s="2471" t="str">
        <x:v>VCF</x:v>
      </x:c>
      <x:c r="AH17" s="2471" t="str">
        <x:v>DENSITY</x:v>
      </x:c>
      <x:c r="AI17" s="2471" t="str">
        <x:v>Delta</x:v>
      </x:c>
      <x:c r="AJ17" s="2471"/>
      <x:c r="AK17" s="2472"/>
      <x:c r="AL17" s="2472"/>
      <x:c r="AM17" s="2472"/>
      <x:c r="AN17" s="2471" t="str">
        <x:v>Delta</x:v>
      </x:c>
      <x:c r="AO17" s="2472"/>
      <x:c r="AP17" s="2473"/>
      <x:c r="AQ17" s="2473"/>
      <x:c r="AR17" s="2473"/>
      <x:c r="AS17" s="2473"/>
      <x:c r="AT17" s="2473"/>
      <x:c r="AU17" s="2473"/>
      <x:c r="AV17" s="2474" t="str">
        <x:v>P*</x:v>
      </x:c>
      <x:c r="AW17" s="2474" t="str">
        <x:v>a60</x:v>
      </x:c>
      <x:c r="AX17" s="2474" t="str">
        <x:v>At</x:v>
      </x:c>
      <x:c r="AY17" s="2474"/>
      <x:c r="AZ17" s="2473" t="str">
        <x:v>Comp. Factor</x:v>
      </x:c>
      <x:c r="BA17" s="2473"/>
      <x:c r="BB17" s="2473"/>
      <x:c r="BC17" s="2474" t="str">
        <x:v>DENSITY</x:v>
      </x:c>
      <x:c r="BD17" s="2474" t="str">
        <x:v>Delta</x:v>
      </x:c>
      <x:c r="BE17" s="2474"/>
      <x:c r="BF17" s="2473"/>
      <x:c r="BG17" s="2473"/>
      <x:c r="BH17" s="2473"/>
      <x:c r="BI17" s="2474" t="str">
        <x:v>Delta</x:v>
      </x:c>
      <x:c r="BJ17" s="2473"/>
      <x:c r="BK17" s="2475"/>
      <x:c r="BL17" s="2475"/>
      <x:c r="BM17" s="2475"/>
      <x:c r="BN17" s="2475"/>
      <x:c r="BO17" s="2475"/>
      <x:c r="BP17" s="2475"/>
      <x:c r="BQ17" s="2476" t="str">
        <x:v>P*</x:v>
      </x:c>
      <x:c r="BR17" s="2476" t="str">
        <x:v>a60</x:v>
      </x:c>
      <x:c r="BS17" s="2476" t="str">
        <x:v>At</x:v>
      </x:c>
      <x:c r="BT17" s="2476"/>
      <x:c r="BU17" s="2475" t="str">
        <x:v>Comp. Factor</x:v>
      </x:c>
      <x:c r="BV17" s="2475"/>
      <x:c r="BW17" s="2475"/>
      <x:c r="BX17" s="2476" t="str">
        <x:v>DENSITY</x:v>
      </x:c>
      <x:c r="BY17" s="2476" t="str">
        <x:v>Delta</x:v>
      </x:c>
      <x:c r="BZ17" s="2476"/>
      <x:c r="CA17" s="2475"/>
      <x:c r="CB17" s="2475"/>
      <x:c r="CC17" s="2475"/>
      <x:c r="CD17" s="2476" t="str">
        <x:v>Delta</x:v>
      </x:c>
      <x:c r="CE17" s="2475"/>
      <x:c r="CF17" s="2475"/>
      <x:c r="CG17" s="2475"/>
      <x:c r="CH17" s="2475"/>
      <x:c r="CI17" s="2475"/>
      <x:c r="CJ17" s="2477"/>
      <x:c r="CK17" s="2477"/>
      <x:c r="CL17" s="2478" t="str">
        <x:v>P*</x:v>
      </x:c>
      <x:c r="CM17" s="2478" t="str">
        <x:v>a60</x:v>
      </x:c>
      <x:c r="CN17" s="2478" t="str">
        <x:v>Delta t</x:v>
      </x:c>
      <x:c r="CO17" s="2478"/>
      <x:c r="CP17" s="2477" t="str">
        <x:v>Comp. Factor</x:v>
      </x:c>
      <x:c r="CQ17" s="2477"/>
      <x:c r="CR17" s="2477"/>
      <x:c r="CS17" s="2477"/>
      <x:c r="CT17" s="2477"/>
      <x:c r="CU17" s="2477"/>
      <x:c r="CV17" s="2477"/>
      <x:c r="CW17" s="2479" t="str">
        <x:v>API</x:v>
      </x:c>
    </x:row>
    <x:row r="18" ht="12" customHeight="1">
      <x:c r="A18" s="3531"/>
      <x:c r="B18" s="3526" t="str">
        <x:v>m</x:v>
      </x:c>
      <x:c r="C18" s="3527"/>
      <x:c r="D18" s="1261" t="str">
        <x:v>m³</x:v>
      </x:c>
      <x:c r="E18" s="1262" t="str">
        <x:v>ºC.</x:v>
      </x:c>
      <x:c r="F18" s="232"/>
      <x:c r="G18" s="3552"/>
      <x:c r="H18" s="3553"/>
      <x:c r="I18" s="3552"/>
      <x:c r="J18" s="3553"/>
      <x:c r="K18" s="1259" t="str">
        <x:v>54B</x:v>
      </x:c>
      <x:c r="L18" s="3510" t="str">
        <x:v>m³</x:v>
      </x:c>
      <x:c r="M18" s="3511"/>
      <x:c r="N18" s="1263" t="str">
        <x:v>TONS</x:v>
      </x:c>
      <x:c r="O18" s="2480"/>
      <x:c r="P18" s="2481" t="str">
        <x:v>PRESSURE</x:v>
      </x:c>
      <x:c r="Q18" s="3570"/>
      <x:c r="R18" s="2470" t="str">
        <x:v>TO 15</x:v>
      </x:c>
      <x:c r="S18" s="2471" t="str">
        <x:v>tc 90</x:v>
      </x:c>
      <x:c r="T18" s="2471" t="str">
        <x:v>t</x:v>
      </x:c>
      <x:c r="U18" s="2471" t="str">
        <x:v>t*</x:v>
      </x:c>
      <x:c r="V18" s="2471" t="str">
        <x:v>K0</x:v>
      </x:c>
      <x:c r="W18" s="2471" t="str">
        <x:v>k1</x:v>
      </x:c>
      <x:c r="X18" s="2471" t="str">
        <x:v>k2</x:v>
      </x:c>
      <x:c r="Y18" s="2471" t="str">
        <x:v>A</x:v>
      </x:c>
      <x:c r="Z18" s="2471" t="str">
        <x:v>B</x:v>
      </x:c>
      <x:c r="AA18" s="2471" t="str">
        <x:v>Rho 60 *</x:v>
      </x:c>
      <x:c r="AB18" s="2470" t="str">
        <x:v>Thermal Exp</x:v>
      </x:c>
      <x:c r="AC18" s="2471" t="str">
        <x:v>Delta t</x:v>
      </x:c>
      <x:c r="AD18" s="2471" t="str">
        <x:v>CTL</x:v>
      </x:c>
      <x:c r="AE18" s="2471" t="str">
        <x:v>Fp</x:v>
      </x:c>
      <x:c r="AF18" s="2471" t="str">
        <x:v>CPL</x:v>
      </x:c>
      <x:c r="AG18" s="2471" t="str">
        <x:v>CTPL</x:v>
      </x:c>
      <x:c r="AH18" s="2471" t="str">
        <x:v>at T &amp; P</x:v>
      </x:c>
      <x:c r="AI18" s="2471" t="str">
        <x:v>Rho 60 (m)</x:v>
      </x:c>
      <x:c r="AJ18" s="2471" t="str">
        <x:v>Da</x:v>
      </x:c>
      <x:c r="AK18" s="2471" t="str">
        <x:v>E</x:v>
      </x:c>
      <x:c r="AL18" s="2471" t="str">
        <x:v>Dt</x:v>
      </x:c>
      <x:c r="AM18" s="2471" t="str">
        <x:v>Dp</x:v>
      </x:c>
      <x:c r="AN18" s="2471" t="str">
        <x:v>Rho 60 (m)</x:v>
      </x:c>
      <x:c r="AO18" s="2471"/>
      <x:c r="AP18" s="2474"/>
      <x:c r="AQ18" s="2474"/>
      <x:c r="AR18" s="2474"/>
      <x:c r="AS18" s="2474"/>
      <x:c r="AT18" s="2474" t="str">
        <x:v>A</x:v>
      </x:c>
      <x:c r="AU18" s="2474" t="str">
        <x:v>B</x:v>
      </x:c>
      <x:c r="AV18" s="2474" t="str">
        <x:v>Rho 60 *</x:v>
      </x:c>
      <x:c r="AW18" s="2482" t="str">
        <x:v>Thermal Exp</x:v>
      </x:c>
      <x:c r="AX18" s="2474" t="str">
        <x:v>Delta t</x:v>
      </x:c>
      <x:c r="AY18" s="2474" t="str">
        <x:v>CTL</x:v>
      </x:c>
      <x:c r="AZ18" s="2474" t="str">
        <x:v>Fp</x:v>
      </x:c>
      <x:c r="BA18" s="2474" t="str">
        <x:v>CPL</x:v>
      </x:c>
      <x:c r="BB18" s="2474" t="str">
        <x:v>CTPL</x:v>
      </x:c>
      <x:c r="BC18" s="2474" t="str">
        <x:v>at T &amp; P</x:v>
      </x:c>
      <x:c r="BD18" s="2474" t="str">
        <x:v>Rho 60 (m)</x:v>
      </x:c>
      <x:c r="BE18" s="2474" t="str">
        <x:v>Da</x:v>
      </x:c>
      <x:c r="BF18" s="2474" t="str">
        <x:v>E</x:v>
      </x:c>
      <x:c r="BG18" s="2474" t="str">
        <x:v>Dt</x:v>
      </x:c>
      <x:c r="BH18" s="2474" t="str">
        <x:v>Dp</x:v>
      </x:c>
      <x:c r="BI18" s="2474" t="str">
        <x:v>Rho 60 (m)</x:v>
      </x:c>
      <x:c r="BJ18" s="2474"/>
      <x:c r="BK18" s="2476"/>
      <x:c r="BL18" s="2476"/>
      <x:c r="BM18" s="2476"/>
      <x:c r="BN18" s="2476"/>
      <x:c r="BO18" s="2476" t="str">
        <x:v>A</x:v>
      </x:c>
      <x:c r="BP18" s="2476" t="str">
        <x:v>B</x:v>
      </x:c>
      <x:c r="BQ18" s="2476" t="str">
        <x:v>Rho 60 *</x:v>
      </x:c>
      <x:c r="BR18" s="2483" t="str">
        <x:v>Thermal Exp</x:v>
      </x:c>
      <x:c r="BS18" s="2476" t="str">
        <x:v>Delta t</x:v>
      </x:c>
      <x:c r="BT18" s="2476" t="str">
        <x:v>CTL</x:v>
      </x:c>
      <x:c r="BU18" s="2476" t="str">
        <x:v>Fp</x:v>
      </x:c>
      <x:c r="BV18" s="2476" t="str">
        <x:v>CPL</x:v>
      </x:c>
      <x:c r="BW18" s="2476" t="str">
        <x:v>CTPL</x:v>
      </x:c>
      <x:c r="BX18" s="2476" t="str">
        <x:v>at T &amp; P</x:v>
      </x:c>
      <x:c r="BY18" s="2476" t="str">
        <x:v>Rho 60 (m)</x:v>
      </x:c>
      <x:c r="BZ18" s="2476" t="str">
        <x:v>Da</x:v>
      </x:c>
      <x:c r="CA18" s="2476" t="str">
        <x:v>E</x:v>
      </x:c>
      <x:c r="CB18" s="2476" t="str">
        <x:v>Dt</x:v>
      </x:c>
      <x:c r="CC18" s="2476" t="str">
        <x:v>Dp</x:v>
      </x:c>
      <x:c r="CD18" s="2476" t="str">
        <x:v>Rho 60 (m)</x:v>
      </x:c>
      <x:c r="CE18" s="2476"/>
      <x:c r="CF18" s="2476"/>
      <x:c r="CG18" s="2476"/>
      <x:c r="CH18" s="2476"/>
      <x:c r="CI18" s="2476"/>
      <x:c r="CJ18" s="2478" t="str">
        <x:v>A</x:v>
      </x:c>
      <x:c r="CK18" s="2478" t="str">
        <x:v>B</x:v>
      </x:c>
      <x:c r="CL18" s="2478" t="str">
        <x:v>Rho 60 *</x:v>
      </x:c>
      <x:c r="CM18" s="2484" t="str">
        <x:v>Thermal Exp</x:v>
      </x:c>
      <x:c r="CN18" s="2485" t="str">
        <x:v>Obs. Temp</x:v>
      </x:c>
      <x:c r="CO18" s="2478" t="str">
        <x:v>CTL</x:v>
      </x:c>
      <x:c r="CP18" s="2478" t="str">
        <x:v>Fp</x:v>
      </x:c>
      <x:c r="CQ18" s="2478" t="str">
        <x:v>CPL</x:v>
      </x:c>
      <x:c r="CR18" s="2478" t="str">
        <x:v>CTPL *</x:v>
      </x:c>
      <x:c r="CS18" s="2478" t="str">
        <x:v>CTL</x:v>
      </x:c>
      <x:c r="CT18" s="2478" t="str">
        <x:v>CTPL</x:v>
      </x:c>
      <x:c r="CU18" s="2478"/>
      <x:c r="CV18" s="2478"/>
      <x:c r="CW18" s="2479" t="str">
        <x:v>a 60.0º F</x:v>
      </x:c>
    </x:row>
    <x:row r="19" ht="14.100000381469727" customHeight="1">
      <x:c r="A19" s="1699" t="str">
        <x:v>MDO STOR (P)</x:v>
      </x:c>
      <x:c r="B19" s="3514" t="n">
        <x:v>1.33</x:v>
      </x:c>
      <x:c r="C19" s="3514"/>
      <x:c r="D19" s="1700" t="n">
        <x:v>18.77</x:v>
      </x:c>
      <x:c r="E19" s="1701" t="n">
        <x:v>0.8357</x:v>
      </x:c>
      <x:c r="F19" s="2561" t="str">
        <x:v>N/A</x:v>
      </x:c>
      <x:c r="G19" s="3497" t="str">
        <x:v>N/A</x:v>
      </x:c>
      <x:c r="H19" s="3498"/>
      <x:c r="I19" s="3494" t="n">
        <x:v>27</x:v>
      </x:c>
      <x:c r="J19" s="3494"/>
      <x:c r="K19" s="2562" t="n">
        <x:v>0.9897490861533706</x:v>
      </x:c>
      <x:c r="L19" s="3495" t="n">
        <x:v>18.58</x:v>
      </x:c>
      <x:c r="M19" s="3495"/>
      <x:c r="N19" s="2563" t="n">
        <x:v>15.527306</x:v>
      </x:c>
      <x:c r="O19" s="2486"/>
      <x:c r="P19" s="2487" t="n">
        <x:v>0</x:v>
      </x:c>
      <x:c r="Q19" s="1264" t="n">
        <x:v>3</x:v>
      </x:c>
      <x:c r="R19" s="2488" t="n">
        <x:v>835.7</x:v>
      </x:c>
      <x:c r="S19" s="2489" t="n">
        <x:v>27</x:v>
      </x:c>
      <x:c r="T19" s="2490" t="n">
        <x:v>0.04285714285714286</x:v>
      </x:c>
      <x:c r="U19" s="2491" t="n">
        <x:v>80.61220001934788</x:v>
      </x:c>
      <x:c r="V19" s="2492" t="n">
        <x:f t="shared" ref="V19:V29" si="0">VLOOKUP($Q19,$Q$65:$V$75,6)</x:f>
        <x:v>330.301</x:v>
      </x:c>
      <x:c r="W19" s="2492" t="n">
        <x:v>0</x:v>
      </x:c>
      <x:c r="X19" s="2493" t="n">
        <x:f t="shared" ref="X19:X29" si="1">VLOOKUP($Q19,$Q$65:$X$75,8)</x:f>
        <x:v>0</x:v>
      </x:c>
      <x:c r="Y19" s="2494" t="n">
        <x:v>0.0000032514368731177055</x:v>
      </x:c>
      <x:c r="Z19" s="2495" t="n">
        <x:v>2</x:v>
      </x:c>
      <x:c r="AA19" s="2494" t="n">
        <x:v>835.7027172196105</x:v>
      </x:c>
      <x:c r="AB19" s="2494" t="n">
        <x:v>0.00047294023197356973</x:v>
      </x:c>
      <x:c r="AC19" s="2494" t="n">
        <x:v>-1.000253581466481</x:v>
      </x:c>
      <x:c r="AD19" s="2496" t="n">
        <x:v>1.000472995420176</x:v>
      </x:c>
      <x:c r="AE19" s="2494" t="n">
        <x:v>0.42257248401053515</x:v>
      </x:c>
      <x:c r="AF19" s="2495" t="n">
        <x:v>1</x:v>
      </x:c>
      <x:c r="AG19" s="2497" t="n">
        <x:v>1.000472995420176</x:v>
      </x:c>
      <x:c r="AH19" s="2494" t="n">
        <x:v>836.0952822726412</x:v>
      </x:c>
      <x:c r="AI19" s="2498" t="n">
        <x:v>-0.3952822726411114</x:v>
      </x:c>
      <x:c r="AJ19" s="2499" t="n">
        <x:f t="shared" ref="AJ19:AJ29" si="2">VLOOKUP($Q19,$Q$65:$Y$76,9)</x:f>
        <x:v>2</x:v>
      </x:c>
      <x:c r="AK19" s="2494" t="n">
        <x:v>-0.39509539432906104</x:v>
      </x:c>
      <x:c r="AL19" s="2494" t="n">
        <x:v>-0.0009454042067717925</x:v>
      </x:c>
      <x:c r="AM19" s="2500" t="n">
        <x:v>0</x:v>
      </x:c>
      <x:c r="AN19" s="2494" t="n">
        <x:v>-0.3954692726430668</x:v>
      </x:c>
      <x:c r="AO19" s="2494" t="n">
        <x:v>835.304530727357</x:v>
      </x:c>
      <x:c r="AP19" s="1264" t="n">
        <x:v>3</x:v>
      </x:c>
      <x:c r="AQ19" s="2492" t="n">
        <x:v>330.301</x:v>
      </x:c>
      <x:c r="AR19" s="2492" t="n">
        <x:v>0</x:v>
      </x:c>
      <x:c r="AS19" s="2493" t="n">
        <x:v>0</x:v>
      </x:c>
      <x:c r="AT19" s="2494" t="n">
        <x:v>0.0000032545163434542426</x:v>
      </x:c>
      <x:c r="AU19" s="2495" t="n">
        <x:v>2</x:v>
      </x:c>
      <x:c r="AV19" s="2494" t="n">
        <x:v>835.3072492334109</x:v>
      </x:c>
      <x:c r="AW19" s="2494" t="n">
        <x:v>0.0004733881557661681</x:v>
      </x:c>
      <x:c r="AX19" s="2494" t="n">
        <x:v>-1.000253581466481</x:v>
      </x:c>
      <x:c r="AY19" s="2496" t="n">
        <x:v>1.0004734433348004</x:v>
      </x:c>
      <x:c r="AZ19" s="2494" t="n">
        <x:v>0.42302635325334725</x:v>
      </x:c>
      <x:c r="BA19" s="2495" t="n">
        <x:v>1</x:v>
      </x:c>
      <x:c r="BB19" s="2498" t="n">
        <x:v>1.0004734433348</x:v>
      </x:c>
      <x:c r="BC19" s="2494" t="n">
        <x:v>835.700000089958</x:v>
      </x:c>
      <x:c r="BD19" s="2498" t="n">
        <x:v>-8.995800726552261e-8</x:v>
      </x:c>
      <x:c r="BE19" s="2499" t="n">
        <x:f t="shared" ref="BE19:BE29" si="3">VLOOKUP($Q19,$Q$65:$Y$76,9)</x:f>
        <x:v>2</x:v>
      </x:c>
      <x:c r="BF19" s="2494" t="n">
        <x:v>-8.991543740098949e-8</x:v>
      </x:c>
      <x:c r="BG19" s="2494" t="n">
        <x:v>-0.0009462989244137162</x:v>
      </x:c>
      <x:c r="BH19" s="2500" t="n">
        <x:v>0</x:v>
      </x:c>
      <x:c r="BI19" s="2494" t="n">
        <x:v>-9.000060487658078e-8</x:v>
      </x:c>
      <x:c r="BJ19" s="2498" t="n">
        <x:v>835.3045306373564</x:v>
      </x:c>
      <x:c r="BK19" s="1264" t="n">
        <x:v>3</x:v>
      </x:c>
      <x:c r="BL19" s="2492" t="n">
        <x:v>330.301</x:v>
      </x:c>
      <x:c r="BM19" s="2492" t="n">
        <x:v>0</x:v>
      </x:c>
      <x:c r="BN19" s="2493" t="n">
        <x:v>0</x:v>
      </x:c>
      <x:c r="BO19" s="2494" t="n">
        <x:v>0.0000032545163441555647</x:v>
      </x:c>
      <x:c r="BP19" s="2495" t="n">
        <x:v>2</x:v>
      </x:c>
      <x:c r="BQ19" s="2494" t="n">
        <x:v>835.3072491434106</x:v>
      </x:c>
      <x:c r="BR19" s="2494" t="n">
        <x:v>0.0004733881558681787</x:v>
      </x:c>
      <x:c r="BS19" s="2494" t="n">
        <x:v>-1.000253581466481</x:v>
      </x:c>
      <x:c r="BT19" s="2494" t="n">
        <x:v>1.0004734433349025</x:v>
      </x:c>
      <x:c r="BU19" s="2494" t="n">
        <x:v>0.42302635335676736</x:v>
      </x:c>
      <x:c r="BV19" s="2501" t="n">
        <x:v>1</x:v>
      </x:c>
      <x:c r="BW19" s="2502" t="n">
        <x:v>1.000473443334903</x:v>
      </x:c>
      <x:c r="BX19" s="2494" t="n">
        <x:v>835.7000000000008</x:v>
      </x:c>
      <x:c r="BY19" s="2498" t="n">
        <x:v>-7.958078640513122e-13</x:v>
      </x:c>
      <x:c r="BZ19" s="2503" t="n">
        <x:f t="shared" ref="BZ19:BZ29" si="4">VLOOKUP($Q19,$Q$65:$Y$76,9)</x:f>
        <x:v>2</x:v>
      </x:c>
      <x:c r="CA19" s="2494" t="n">
        <x:v>-7.95431272417013e-13</x:v>
      </x:c>
      <x:c r="CB19" s="2494" t="n">
        <x:v>-0.0009462989246174797</x:v>
      </x:c>
      <x:c r="CC19" s="2500" t="n">
        <x:v>0</x:v>
      </x:c>
      <x:c r="CD19" s="2494" t="n">
        <x:v>-7.96184701143502e-13</x:v>
      </x:c>
      <x:c r="CE19" s="2498" t="n">
        <x:v>835.3045306373556</x:v>
      </x:c>
      <x:c r="CF19" s="1264" t="n">
        <x:v>3</x:v>
      </x:c>
      <x:c r="CG19" s="2492" t="n">
        <x:v>330.301</x:v>
      </x:c>
      <x:c r="CH19" s="2492" t="n">
        <x:v>0</x:v>
      </x:c>
      <x:c r="CI19" s="2493" t="n">
        <x:v>0</x:v>
      </x:c>
      <x:c r="CJ19" s="2494" t="n">
        <x:v>0.000003254516344155571</x:v>
      </x:c>
      <x:c r="CK19" s="2495" t="n">
        <x:v>2</x:v>
      </x:c>
      <x:c r="CL19" s="2494" t="n">
        <x:v>835.3072491434098</x:v>
      </x:c>
      <x:c r="CM19" s="2494" t="n">
        <x:v>0.0004733881558681796</x:v>
      </x:c>
      <x:c r="CN19" s="2504" t="n">
        <x:v>20.60532512161228</x:v>
      </x:c>
      <x:c r="CO19" s="2494" t="n">
        <x:v>0.9902176762614359</x:v>
      </x:c>
      <x:c r="CP19" s="2494" t="n">
        <x:v>0.5614137687597706</x:v>
      </x:c>
      <x:c r="CQ19" s="2505" t="n">
        <x:v>1</x:v>
      </x:c>
      <x:c r="CR19" s="2502" t="n">
        <x:v>0.990217676261436</x:v>
      </x:c>
      <x:c r="CS19" s="2506" t="n">
        <x:v>0.9897490861533706</x:v>
      </x:c>
      <x:c r="CT19" s="2507" t="n">
        <x:v>0.9897490861533706</x:v>
      </x:c>
      <x:c r="CU19" s="2498"/>
      <x:c r="CV19" s="2498"/>
      <x:c r="CW19" s="2508" t="n">
        <x:v>37.7326077677786</x:v>
      </x:c>
    </x:row>
    <x:row r="20" ht="14.100000381469727" customHeight="1">
      <x:c r="A20" s="233" t="str">
        <x:v>MDO STOR (S)</x:v>
      </x:c>
      <x:c r="B20" s="3493" t="n">
        <x:v>4.08</x:v>
      </x:c>
      <x:c r="C20" s="3493"/>
      <x:c r="D20" s="234" t="n">
        <x:v>56.41</x:v>
      </x:c>
      <x:c r="E20" s="235" t="n">
        <x:v>0.887</x:v>
      </x:c>
      <x:c r="F20" s="2561" t="str">
        <x:v>N/A</x:v>
      </x:c>
      <x:c r="G20" s="3499" t="str">
        <x:v>N/A</x:v>
      </x:c>
      <x:c r="H20" s="3500"/>
      <x:c r="I20" s="3496" t="n">
        <x:v>27</x:v>
      </x:c>
      <x:c r="J20" s="3496"/>
      <x:c r="K20" s="2564" t="n">
        <x:f t="shared" ref="K20:K29" si="5">IF(A20="","",CT20)</x:f>
        <x:v>0.9905434251490302</x:v>
      </x:c>
      <x:c r="L20" s="3507" t="n">
        <x:f t="shared" ref="L20:L29" si="6">IF($A20="","",ROUND(D20*K20,2))</x:f>
        <x:v>55.88</x:v>
      </x:c>
      <x:c r="M20" s="3507"/>
      <x:c r="N20" s="2565" t="n">
        <x:f t="shared" ref="N20:N29" si="7">IF(A20="","",L20*E20)</x:f>
        <x:v>49.565560000000005</x:v>
      </x:c>
      <x:c r="O20" s="2486"/>
      <x:c r="P20" s="2487" t="n">
        <x:v>0</x:v>
      </x:c>
      <x:c r="Q20" s="1264" t="n">
        <x:f t="shared" ref="Q20:Q29" si="8">IF($K$18="54a",1,IF($K$18="54D",6,IF(E20&lt;=0.770352,5,IF(E20&lt;=0.7875195,4,IF(E20&lt;=0.8383127,3,IF(E20&lt;=1.1635,2,))))))</x:f>
        <x:v>2</x:v>
      </x:c>
      <x:c r="R20" s="2488" t="n">
        <x:f t="shared" ref="R20:R29" si="9">E20*1000</x:f>
        <x:v>887</x:v>
      </x:c>
      <x:c r="S20" s="2489" t="n">
        <x:f t="shared" ref="S20:S29" si="10">I20</x:f>
        <x:v>27</x:v>
      </x:c>
      <x:c r="T20" s="2490" t="n">
        <x:f t="shared" ref="T20:T29" si="11">S20/630</x:f>
        <x:v>0.04285714285714286</x:v>
      </x:c>
      <x:c r="U20" s="2491" t="n">
        <x:f t="shared" ref="U20:U29" si="12">(S20-($R$65+($R$66+($R$67+($R$68+($R$69+($R$70+($R$71+$R$72*T20)*T20)*T20)*T20)*T20)*T20)*T20)*T20)*1.8+32</x:f>
        <x:v>80.61220001934788</x:v>
      </x:c>
      <x:c r="V20" s="2492" t="n">
        <x:f t="shared" si="0"/>
        <x:v>103.872</x:v>
      </x:c>
      <x:c r="W20" s="2492" t="n">
        <x:f t="shared" ref="W20:W29" si="13">VLOOKUP(Q20,$Q$65:$W$75,7)</x:f>
        <x:v>0.2701</x:v>
      </x:c>
      <x:c r="X20" s="2493" t="n">
        <x:f t="shared" si="1"/>
        <x:v>0</x:v>
      </x:c>
      <x:c r="Y20" s="2494" t="n">
        <x:f t="shared" ref="Y20:Y29" si="14">0.01374979547/2*(($V20/R20+W20)*1/R20+$X20)</x:f>
        <x:v>0.0000030011203282210718</x:v>
      </x:c>
      <x:c r="Z20" s="2495" t="n">
        <x:f t="shared" ref="Z20:Z29" si="15">(2*$V20+$W20*R20)/($V20+($W20+$X20*R20)*R20)</x:f>
        <x:v>1.3024364195501712</x:v>
      </x:c>
      <x:c r="AA20" s="2494" t="n">
        <x:f t="shared" ref="AA20:AA29" si="16">$R20*(1+(EXP(Y20*(1+0.8*Y20))-1)/(1+Y20*(1+1.6*Y20)*Z20))</x:f>
        <x:v>887.0026619937115</x:v>
      </x:c>
      <x:c r="AB20" s="2494" t="n">
        <x:f t="shared" ref="AB20:AB29" si="17">($V20/AA20+$W20)*1/AA20+$X20</x:f>
        <x:v>0.00043653138028535197</x:v>
      </x:c>
      <x:c r="AC20" s="2494" t="n">
        <x:f t="shared" ref="AC20:AC29" si="18">$W$14-$W$11</x:f>
        <x:v>-1.000253581466481</x:v>
      </x:c>
      <x:c r="AD20" s="2496" t="n">
        <x:f t="shared" ref="AD20:AD29" si="19">ROUND(EXP(-AB20*AC20*(1+0.8*AB20*(AC20+0.01374979547))),15)</x:f>
        <x:v>1.000436586924508</x:v>
      </x:c>
      <x:c r="AE20" s="2494" t="n">
        <x:f t="shared" ref="AE20:AE29" si="20">EXP(-1.9947+0.00013427*AC20+((793920+2326*AC20)/AA20^2))</x:f>
        <x:v>0.37205692361479714</x:v>
      </x:c>
      <x:c r="AF20" s="2495" t="n">
        <x:f t="shared" ref="AF20:AF29" si="21">1/(1-10^-5*AE20*$P20)</x:f>
        <x:v>1</x:v>
      </x:c>
      <x:c r="AG20" s="2497" t="n">
        <x:f t="shared" ref="AG20:AG29" si="22">ROUND(AF20*AD20,15)</x:f>
        <x:v>1.000436586924508</x:v>
      </x:c>
      <x:c r="AH20" s="2494" t="n">
        <x:f t="shared" ref="AH20:AH29" si="23">AG20*$R20</x:f>
        <x:v>887.3872526020385</x:v>
      </x:c>
      <x:c r="AI20" s="2498" t="n">
        <x:f t="shared" ref="AI20:AI29" si="24">$R20-AH20</x:f>
        <x:v>-0.3872526020385294</x:v>
      </x:c>
      <x:c r="AJ20" s="2499" t="n">
        <x:f t="shared" si="2"/>
        <x:v>1.3</x:v>
      </x:c>
      <x:c r="AK20" s="2494" t="n">
        <x:f t="shared" ref="AK20:AK29" si="25">AI20/AG20</x:f>
        <x:v>-0.38708360639728495</x:v>
      </x:c>
      <x:c r="AL20" s="2494" t="n">
        <x:f t="shared" ref="AL20:AL29" si="26">AJ20*AB20*$X$14*(1+1.6*AB20*$X$14)</x:f>
        <x:v>-0.0005672381344085344</x:v>
      </x:c>
      <x:c r="AM20" s="2500" t="n">
        <x:f t="shared" ref="AM20:AM29" si="27">-(2*AF20*$P20*AE20*(7.9392+0.02326*$I20))/AA20^2</x:f>
        <x:v>0</x:v>
      </x:c>
      <x:c r="AN20" s="2494" t="n">
        <x:f t="shared" ref="AN20:AN29" si="28">AK20/(1+AL20+AM20)</x:f>
        <x:v>-0.38730329959839943</x:v>
      </x:c>
      <x:c r="AO20" s="2494" t="n">
        <x:f t="shared" ref="AO20:AO29" si="29">AN20+$R20</x:f>
        <x:v>886.6126967004016</x:v>
      </x:c>
      <x:c r="AP20" s="1264" t="n">
        <x:v>2</x:v>
      </x:c>
      <x:c r="AQ20" s="2492" t="n">
        <x:f t="shared" ref="AQ20:AQ29" si="30">VLOOKUP(AP20,$Q$65:$V$75,6)</x:f>
        <x:v>103.872</x:v>
      </x:c>
      <x:c r="AR20" s="2492" t="n">
        <x:f t="shared" ref="AR20:AR29" si="31">VLOOKUP(AP20,$Q$65:$W$75,7)</x:f>
        <x:v>0.2701</x:v>
      </x:c>
      <x:c r="AS20" s="2493" t="n">
        <x:f t="shared" ref="AS20:AS29" si="32">VLOOKUP(AP20,$Q$65:$X$75,8)</x:f>
        <x:v>0</x:v>
      </x:c>
      <x:c r="AT20" s="2494" t="n">
        <x:f t="shared" ref="AT20:AT29" si="33">0.01374979547/2*((AQ20/AO20+AR20)*1/AO20+AS20)</x:f>
        <x:v>0.0000030028279875777157</x:v>
      </x:c>
      <x:c r="AU20" s="2495" t="n">
        <x:f t="shared" ref="AU20:AU29" si="34">(2*AQ20+AR20*AO20)/(AQ20+(AR20+AS20*AO20)*AO20)</x:f>
        <x:v>1.3025285658209689</x:v>
      </x:c>
      <x:c r="AV20" s="2494" t="n">
        <x:f t="shared" ref="AV20:AV29" si="35">AO20*(1+(EXP(AT20*(1+0.8*AT20))-1)/(1+AT20*(1+1.6*AT20)*AU20))</x:f>
        <x:v>886.6153590458013</x:v>
      </x:c>
      <x:c r="AW20" s="2494" t="n">
        <x:f t="shared" ref="AW20:AW29" si="36">($V20/AV20+$W20)*1/AV20+$X20</x:f>
        <x:v>0.0004367797687324504</x:v>
      </x:c>
      <x:c r="AX20" s="2494" t="n">
        <x:f t="shared" ref="AX20:AX29" si="37">$W$14-$W$11</x:f>
        <x:v>-1.000253581466481</x:v>
      </x:c>
      <x:c r="AY20" s="2496" t="n">
        <x:f t="shared" ref="AY20:AY29" si="38">EXP(-AW20*AX20*(1+0.8*AW20*(AX20+0.01374979547)))</x:f>
        <x:v>1.0004368353131312</x:v>
      </x:c>
      <x:c r="AZ20" s="2494" t="n">
        <x:f t="shared" ref="AZ20:AZ29" si="39">EXP(-1.9947+0.00013427*AX20+((793920+2326*AX20)/AV20^2))</x:f>
        <x:v>0.3723841837015128</x:v>
      </x:c>
      <x:c r="BA20" s="2495" t="n">
        <x:f t="shared" ref="BA20:BA29" si="40">1/(1-10^-5*AZ20*$P20)</x:f>
        <x:v>1</x:v>
      </x:c>
      <x:c r="BB20" s="2498" t="n">
        <x:f t="shared" ref="BB20:BB29" si="41">ROUND(BA20*AY20,15)</x:f>
        <x:v>1.000436835313131</x:v>
      </x:c>
      <x:c r="BC20" s="2494" t="n">
        <x:f t="shared" ref="BC20:BC29" si="42">BB20*AO20</x:f>
        <x:v>887.0000004353906</x:v>
      </x:c>
      <x:c r="BD20" s="2498" t="n">
        <x:f t="shared" ref="BD20:BD29" si="43">$R20-BC20</x:f>
        <x:v>-4.353905751486309e-7</x:v>
      </x:c>
      <x:c r="BE20" s="2499" t="n">
        <x:f t="shared" si="3"/>
        <x:v>1.3</x:v>
      </x:c>
      <x:c r="BF20" s="2494" t="n">
        <x:f t="shared" ref="BF20:BF29" si="44">BD20/BB20</x:f>
        <x:v>-4.3520046421756965e-7</x:v>
      </x:c>
      <x:c r="BG20" s="2494" t="n">
        <x:f t="shared" ref="BG20:BG29" si="45">BE20*AW20*AX20*(1+1.6*AW20*AX20)</x:f>
        <x:v>-0.0005675606698491907</x:v>
      </x:c>
      <x:c r="BH20" s="2500" t="n">
        <x:f t="shared" ref="BH20:BH29" si="46">-(2*BA20*$P20*AZ20*(7.9392+0.02326*$I20))/AV20^2</x:f>
        <x:v>0</x:v>
      </x:c>
      <x:c r="BI20" s="2494" t="n">
        <x:f t="shared" ref="BI20:BI29" si="47">BF20/(1+BG20+BH20)</x:f>
        <x:v>-4.354476071531697e-7</x:v>
      </x:c>
      <x:c r="BJ20" s="2498" t="n">
        <x:f t="shared" ref="BJ20:BJ29" si="48">BI20+AO20</x:f>
        <x:v>886.6126962649539</x:v>
      </x:c>
      <x:c r="BK20" s="1264" t="n">
        <x:f t="shared" ref="BK20:BK29" si="49">IF($K$18="54a",1,IF($K$18="54D",6,IF(BJ20&lt;=770.352,5,IF(BJ20&lt;=787.5195,4,IF(BJ20&lt;=838.3127,3,IF(BJ20&lt;=1163.5,2,))))))</x:f>
        <x:v>2</x:v>
      </x:c>
      <x:c r="BL20" s="2492" t="n">
        <x:f t="shared" ref="BL20:BL29" si="50">VLOOKUP(BK20,$Q$65:$V$75,6)</x:f>
        <x:v>103.872</x:v>
      </x:c>
      <x:c r="BM20" s="2492" t="n">
        <x:f t="shared" ref="BM20:BM29" si="51">VLOOKUP(BK20,$Q$65:$W$75,7)</x:f>
        <x:v>0.2701</x:v>
      </x:c>
      <x:c r="BN20" s="2493" t="n">
        <x:f t="shared" ref="BN20:BN29" si="52">VLOOKUP(BK20,$Q$65:$X$75,8)</x:f>
        <x:v>0</x:v>
      </x:c>
      <x:c r="BO20" s="2494" t="n">
        <x:f t="shared" ref="BO20:BO29" si="53">0.01374979547/2*((BL20/BJ20+BM20)*1/BJ20+BN20)</x:f>
        <x:v>0.000003002827989498682</x:v>
      </x:c>
      <x:c r="BP20" s="2495" t="n">
        <x:f t="shared" ref="BP20:BP29" si="54">(2*BL20+BM20*BJ20)/(BL20+(BM20+BN20*BJ20)*BJ20)</x:f>
        <x:v>1.302528565924601</x:v>
      </x:c>
      <x:c r="BQ20" s="2494" t="n">
        <x:f t="shared" ref="BQ20:BQ29" si="55">BJ20*(1+(EXP(BO20*(1+0.8*BO20))-1)/(1+BO20*(1+1.6*BO20)*BP20))</x:f>
        <x:v>886.615358610354</x:v>
      </x:c>
      <x:c r="BR20" s="2494" t="n">
        <x:f t="shared" ref="BR20:BR29" si="56">($V20/BQ20+$W20)*1/BQ20+$X20</x:f>
        <x:v>0.00043677976901186546</x:v>
      </x:c>
      <x:c r="BS20" s="2494" t="n">
        <x:f t="shared" ref="BS20:BS29" si="57">$W$14-$W$11</x:f>
        <x:v>-1.000253581466481</x:v>
      </x:c>
      <x:c r="BT20" s="2494" t="n">
        <x:f t="shared" ref="BT20:BT29" si="58">EXP(-BR20*BS20*(1+0.8*BR20*(BS20+0.01374979547)))</x:f>
        <x:v>1.0004368353134108</x:v>
      </x:c>
      <x:c r="BU20" s="2494" t="n">
        <x:f t="shared" ref="BU20:BU29" si="59">EXP(-1.9947+0.00013427*BS20+((793920+2326*BS20)/BQ20^2))</x:f>
        <x:v>0.3723841840698565</x:v>
      </x:c>
      <x:c r="BV20" s="2501" t="n">
        <x:f t="shared" ref="BV20:BV29" si="60">1/(1-10^-5*BU20*$P20)</x:f>
        <x:v>1</x:v>
      </x:c>
      <x:c r="BW20" s="2502" t="n">
        <x:f t="shared" ref="BW20:BW29" si="61">ROUND(BV20*BT20,15)</x:f>
        <x:v>1.000436835313411</x:v>
      </x:c>
      <x:c r="BX20" s="2494" t="n">
        <x:f t="shared" ref="BX20:BX29" si="62">BW20*BJ20</x:f>
        <x:v>887.000000000001</x:v>
      </x:c>
      <x:c r="BY20" s="2498" t="n">
        <x:f t="shared" ref="BY20:BY29" si="63">$R20-BX20</x:f>
        <x:v>-1.0231815394945443e-12</x:v>
      </x:c>
      <x:c r="BZ20" s="2503" t="n">
        <x:f t="shared" si="4"/>
        <x:v>1.3</x:v>
      </x:c>
      <x:c r="CA20" s="2494" t="n">
        <x:f t="shared" ref="CA20:CA29" si="64">BY20/BW20</x:f>
        <x:v>-1.022734772829519e-12</x:v>
      </x:c>
      <x:c r="CB20" s="2494" t="n">
        <x:f t="shared" ref="CB20:CB29" si="65">BZ20*BR20*BS20*(1+1.6*BR20*BS20)</x:f>
        <x:v>-0.0005675606702120144</x:v>
      </x:c>
      <x:c r="CC20" s="2500" t="n">
        <x:f t="shared" ref="CC20:CC29" si="66">-(2*BV20*$P20*BU20*(7.9392+0.02326*$I20))/BQ20^2</x:f>
        <x:v>0</x:v>
      </x:c>
      <x:c r="CD20" s="2494" t="n">
        <x:f t="shared" ref="CD20:CD29" si="67">CA20/(1+CB20+CC20)</x:f>
        <x:v>-1.0233155664982793e-12</x:v>
      </x:c>
      <x:c r="CE20" s="2498" t="n">
        <x:f t="shared" ref="CE20:CE29" si="68">CD20+BJ20</x:f>
        <x:v>886.6126962649529</x:v>
      </x:c>
      <x:c r="CF20" s="1264" t="n">
        <x:f t="shared" ref="CF20:CF29" si="69">IF($K$18="54a",1,IF($K$18="54D",6,IF(CE20&lt;=770.352,5,IF(CE20&lt;=787.5195,4,IF(CE20&lt;=838.3127,3,IF(CE20&lt;=1163.5,2,))))))</x:f>
        <x:v>2</x:v>
      </x:c>
      <x:c r="CG20" s="2492" t="n">
        <x:f t="shared" ref="CG20:CG29" si="70">VLOOKUP(CF20,$Q$65:$V$75,6)</x:f>
        <x:v>103.872</x:v>
      </x:c>
      <x:c r="CH20" s="2492" t="n">
        <x:f t="shared" ref="CH20:CH29" si="71">VLOOKUP(CF20,$Q$65:$W$75,7)</x:f>
        <x:v>0.2701</x:v>
      </x:c>
      <x:c r="CI20" s="2493" t="n">
        <x:f t="shared" ref="CI20:CI29" si="72">VLOOKUP(CF20,$Q$65:$X$75,8)</x:f>
        <x:v>0</x:v>
      </x:c>
      <x:c r="CJ20" s="2494" t="n">
        <x:f t="shared" ref="CJ20:CJ29" si="73">0.01374979547/2*((CG20/CE20+CH20)*1/CE20+CI20)</x:f>
        <x:v>0.000003002827989498687</x:v>
      </x:c>
      <x:c r="CK20" s="2495" t="n">
        <x:f t="shared" ref="CK20:CK29" si="74">(2*CG20+CH20*CE20)/(CG20+(CH20+CI20*CE20)*CE20)</x:f>
        <x:v>1.302528565924601</x:v>
      </x:c>
      <x:c r="CL20" s="2494" t="n">
        <x:f t="shared" ref="CL20:CL29" si="75">CE20*(1+(EXP(CJ20*(1+0.8*CJ20))-1)/(1+CJ20*(1+1.6*CJ20)*CK20))</x:f>
        <x:v>886.6153586103529</x:v>
      </x:c>
      <x:c r="CM20" s="2494" t="n">
        <x:f t="shared" ref="CM20:CM29" si="76">($V20/CL20+$W20)*1/CL20+$X20</x:f>
        <x:v>0.0004367797690118661</x:v>
      </x:c>
      <x:c r="CN20" s="2498" t="n">
        <x:f t="shared" ref="CN20:CN29" si="77">U20-$W$11</x:f>
        <x:v>20.60532512161228</x:v>
      </x:c>
      <x:c r="CO20" s="2494" t="n">
        <x:f t="shared" ref="CO20:CO29" si="78">EXP(-CM20*CN20*(1+0.8*CM20*(CN20+0.01374979547)))</x:f>
        <x:v>0.9909761294966021</x:v>
      </x:c>
      <x:c r="CP20" s="2494" t="n">
        <x:f t="shared" ref="CP20:CP29" si="79">EXP(-1.9947+0.00013427*U20+((793920+2326*U20)/CL20^2))</x:f>
        <x:v>0.4793218193094166</x:v>
      </x:c>
      <x:c r="CQ20" s="2505" t="n">
        <x:f t="shared" ref="CQ20:CQ29" si="80">1/(1-10^-5*CP20*$W$15)</x:f>
        <x:v>1</x:v>
      </x:c>
      <x:c r="CR20" s="2502" t="n">
        <x:f t="shared" ref="CR20:CR29" si="81">ROUND(CQ20*CO20,15)</x:f>
        <x:v>0.990976129496602</x:v>
      </x:c>
      <x:c r="CS20" s="2506" t="n">
        <x:f t="shared" ref="CS20:CS29" si="82">CO20/BT20</x:f>
        <x:v>0.9905434251490302</x:v>
      </x:c>
      <x:c r="CT20" s="2507" t="n">
        <x:f t="shared" ref="CT20:CT29" si="83">CS20*CQ20</x:f>
        <x:v>0.9905434251490302</x:v>
      </x:c>
      <x:c r="CU20" s="2498"/>
      <x:c r="CV20" s="2498"/>
      <x:c r="CW20" s="2508" t="n">
        <x:f t="shared" ref="CW20:CW29" si="84">141.5/(CE20/999.016)-131.5</x:f>
        <x:v>27.93913796352419</x:v>
      </x:c>
    </x:row>
    <x:row r="21" ht="14.100000381469727" customHeight="1">
      <x:c r="A21" s="233" t="str">
        <x:v>MDO SERV.</x:v>
      </x:c>
      <x:c r="B21" s="3493" t="n">
        <x:v>2.92</x:v>
      </x:c>
      <x:c r="C21" s="3493"/>
      <x:c r="D21" s="234" t="n">
        <x:v>28.68</x:v>
      </x:c>
      <x:c r="E21" s="235" t="n">
        <x:v>0.8357</x:v>
      </x:c>
      <x:c r="F21" s="2561" t="str">
        <x:f t="shared" ref="F21:F29" si="85">IF(A21="","","N/A")</x:f>
        <x:v>N/A</x:v>
      </x:c>
      <x:c r="G21" s="3499" t="str">
        <x:f t="shared" ref="G21:G29" si="86">IF(B21="","","N/A")</x:f>
        <x:v>N/A</x:v>
      </x:c>
      <x:c r="H21" s="3500"/>
      <x:c r="I21" s="3496" t="n">
        <x:v>27</x:v>
      </x:c>
      <x:c r="J21" s="3496"/>
      <x:c r="K21" s="2564" t="n">
        <x:f t="shared" si="5"/>
        <x:v>0.9897490861533706</x:v>
      </x:c>
      <x:c r="L21" s="3507" t="n">
        <x:f t="shared" si="6"/>
        <x:v>28.39</x:v>
      </x:c>
      <x:c r="M21" s="3507"/>
      <x:c r="N21" s="2565" t="n">
        <x:f t="shared" si="7"/>
        <x:v>23.725523</x:v>
      </x:c>
      <x:c r="O21" s="2509"/>
      <x:c r="P21" s="2487" t="n">
        <x:v>0</x:v>
      </x:c>
      <x:c r="Q21" s="1264" t="n">
        <x:f t="shared" si="8"/>
        <x:v>3</x:v>
      </x:c>
      <x:c r="R21" s="2488" t="n">
        <x:f t="shared" si="9"/>
        <x:v>835.7</x:v>
      </x:c>
      <x:c r="S21" s="2489" t="n">
        <x:f t="shared" si="10"/>
        <x:v>27</x:v>
      </x:c>
      <x:c r="T21" s="2490" t="n">
        <x:f t="shared" si="11"/>
        <x:v>0.04285714285714286</x:v>
      </x:c>
      <x:c r="U21" s="2491" t="n">
        <x:f t="shared" si="12"/>
        <x:v>80.61220001934788</x:v>
      </x:c>
      <x:c r="V21" s="2492" t="n">
        <x:f t="shared" si="0"/>
        <x:v>330.301</x:v>
      </x:c>
      <x:c r="W21" s="2492" t="n">
        <x:f t="shared" si="13"/>
        <x:v>0</x:v>
      </x:c>
      <x:c r="X21" s="2493" t="n">
        <x:f t="shared" si="1"/>
        <x:v>0</x:v>
      </x:c>
      <x:c r="Y21" s="2494" t="n">
        <x:f t="shared" si="14"/>
        <x:v>0.0000032514368731177055</x:v>
      </x:c>
      <x:c r="Z21" s="2495" t="n">
        <x:f t="shared" si="15"/>
        <x:v>2</x:v>
      </x:c>
      <x:c r="AA21" s="2494" t="n">
        <x:f t="shared" si="16"/>
        <x:v>835.7027172196105</x:v>
      </x:c>
      <x:c r="AB21" s="2494" t="n">
        <x:f t="shared" si="17"/>
        <x:v>0.00047294023197356973</x:v>
      </x:c>
      <x:c r="AC21" s="2494" t="n">
        <x:f t="shared" si="18"/>
        <x:v>-1.000253581466481</x:v>
      </x:c>
      <x:c r="AD21" s="2496" t="n">
        <x:f t="shared" si="19"/>
        <x:v>1.00047299542018</x:v>
      </x:c>
      <x:c r="AE21" s="2494" t="n">
        <x:f t="shared" si="20"/>
        <x:v>0.42257248401053515</x:v>
      </x:c>
      <x:c r="AF21" s="2495" t="n">
        <x:f t="shared" si="21"/>
        <x:v>1</x:v>
      </x:c>
      <x:c r="AG21" s="2497" t="n">
        <x:f t="shared" si="22"/>
        <x:v>1.00047299542018</x:v>
      </x:c>
      <x:c r="AH21" s="2494" t="n">
        <x:f t="shared" si="23"/>
        <x:v>836.0952822726446</x:v>
      </x:c>
      <x:c r="AI21" s="2498" t="n">
        <x:f t="shared" si="24"/>
        <x:v>-0.395282272644522</x:v>
      </x:c>
      <x:c r="AJ21" s="2499" t="n">
        <x:f t="shared" si="2"/>
        <x:v>2</x:v>
      </x:c>
      <x:c r="AK21" s="2494" t="n">
        <x:f t="shared" si="25"/>
        <x:v>-0.3950953943324685</x:v>
      </x:c>
      <x:c r="AL21" s="2494" t="n">
        <x:f t="shared" si="26"/>
        <x:v>-0.0009454042067717925</x:v>
      </x:c>
      <x:c r="AM21" s="2500" t="n">
        <x:f t="shared" si="27"/>
        <x:v>0</x:v>
      </x:c>
      <x:c r="AN21" s="2494" t="n">
        <x:f t="shared" si="28"/>
        <x:v>-0.39546927264647747</x:v>
      </x:c>
      <x:c r="AO21" s="2494" t="n">
        <x:f t="shared" si="29"/>
        <x:v>835.3045307273536</x:v>
      </x:c>
      <x:c r="AP21" s="1264" t="n">
        <x:f t="shared" ref="AP21:AP29" si="87">IF($I$18="54a",1,IF($I$18="54D",6,IF(AO21&lt;=770.352,5,IF(AO21&lt;=787.5195,4,IF(AO21&lt;=838.3127,3,IF(AO21&lt;=1163.5,2,))))))</x:f>
        <x:v>3</x:v>
      </x:c>
      <x:c r="AQ21" s="2492" t="n">
        <x:f t="shared" si="30"/>
        <x:v>330.301</x:v>
      </x:c>
      <x:c r="AR21" s="2492" t="n">
        <x:f t="shared" si="31"/>
        <x:v>0</x:v>
      </x:c>
      <x:c r="AS21" s="2493" t="n">
        <x:f t="shared" si="32"/>
        <x:v>0</x:v>
      </x:c>
      <x:c r="AT21" s="2494" t="n">
        <x:f t="shared" si="33"/>
        <x:v>0.0000032545163434542693</x:v>
      </x:c>
      <x:c r="AU21" s="2495" t="n">
        <x:f t="shared" si="34"/>
        <x:v>2</x:v>
      </x:c>
      <x:c r="AV21" s="2494" t="n">
        <x:f t="shared" si="35"/>
        <x:v>835.3072492334074</x:v>
      </x:c>
      <x:c r="AW21" s="2494" t="n">
        <x:f t="shared" si="36"/>
        <x:v>0.000473388155766172</x:v>
      </x:c>
      <x:c r="AX21" s="2494" t="n">
        <x:f t="shared" si="37"/>
        <x:v>-1.000253581466481</x:v>
      </x:c>
      <x:c r="AY21" s="2496" t="n">
        <x:f t="shared" si="38"/>
        <x:v>1.0004734433348004</x:v>
      </x:c>
      <x:c r="AZ21" s="2494" t="n">
        <x:f t="shared" si="39"/>
        <x:v>0.4230263532533512</x:v>
      </x:c>
      <x:c r="BA21" s="2495" t="n">
        <x:f t="shared" si="40"/>
        <x:v>1</x:v>
      </x:c>
      <x:c r="BB21" s="2498" t="n">
        <x:f t="shared" si="41"/>
        <x:v>1.0004734433348</x:v>
      </x:c>
      <x:c r="BC21" s="2494" t="n">
        <x:f t="shared" si="42"/>
        <x:v>835.7000000899546</x:v>
      </x:c>
      <x:c r="BD21" s="2498" t="n">
        <x:f t="shared" si="43"/>
        <x:v>-8.995459666039096e-8</x:v>
      </x:c>
      <x:c r="BE21" s="2499" t="n">
        <x:f t="shared" si="3"/>
        <x:v>2</x:v>
      </x:c>
      <x:c r="BF21" s="2494" t="n">
        <x:f t="shared" si="44"/>
        <x:v>-8.991202840982199e-8</x:v>
      </x:c>
      <x:c r="BG21" s="2494" t="n">
        <x:f t="shared" si="45"/>
        <x:v>-0.0009462989244137239</x:v>
      </x:c>
      <x:c r="BH21" s="2500" t="n">
        <x:f t="shared" si="46"/>
        <x:v>0</x:v>
      </x:c>
      <x:c r="BI21" s="2494" t="n">
        <x:f t="shared" si="47"/>
        <x:v>-8.999719265643303e-8</x:v>
      </x:c>
      <x:c r="BJ21" s="2498" t="n">
        <x:f t="shared" si="48"/>
        <x:v>835.3045306373564</x:v>
      </x:c>
      <x:c r="BK21" s="1264" t="n">
        <x:f t="shared" si="49"/>
        <x:v>3</x:v>
      </x:c>
      <x:c r="BL21" s="2492" t="n">
        <x:f t="shared" si="50"/>
        <x:v>330.301</x:v>
      </x:c>
      <x:c r="BM21" s="2492" t="n">
        <x:f t="shared" si="51"/>
        <x:v>0</x:v>
      </x:c>
      <x:c r="BN21" s="2493" t="n">
        <x:f t="shared" si="52"/>
        <x:v>0</x:v>
      </x:c>
      <x:c r="BO21" s="2494" t="n">
        <x:f t="shared" si="53"/>
        <x:v>0.0000032545163441555647</x:v>
      </x:c>
      <x:c r="BP21" s="2495" t="n">
        <x:f t="shared" si="54"/>
        <x:v>2</x:v>
      </x:c>
      <x:c r="BQ21" s="2494" t="n">
        <x:f t="shared" si="55"/>
        <x:v>835.3072491434106</x:v>
      </x:c>
      <x:c r="BR21" s="2494" t="n">
        <x:f t="shared" si="56"/>
        <x:v>0.0004733881558681787</x:v>
      </x:c>
      <x:c r="BS21" s="2494" t="n">
        <x:f t="shared" si="57"/>
        <x:v>-1.000253581466481</x:v>
      </x:c>
      <x:c r="BT21" s="2494" t="n">
        <x:f t="shared" si="58"/>
        <x:v>1.0004734433349025</x:v>
      </x:c>
      <x:c r="BU21" s="2494" t="n">
        <x:f t="shared" si="59"/>
        <x:v>0.42302635335676736</x:v>
      </x:c>
      <x:c r="BV21" s="2501" t="n">
        <x:f t="shared" si="60"/>
        <x:v>1</x:v>
      </x:c>
      <x:c r="BW21" s="2502" t="n">
        <x:f t="shared" si="61"/>
        <x:v>1.0004734433349</x:v>
      </x:c>
      <x:c r="BX21" s="2494" t="n">
        <x:f t="shared" si="62"/>
        <x:v>835.6999999999985</x:v>
      </x:c>
      <x:c r="BY21" s="2498" t="n">
        <x:f t="shared" si="63"/>
        <x:v>1.5916157281026244e-12</x:v>
      </x:c>
      <x:c r="BZ21" s="2503" t="n">
        <x:f t="shared" si="4"/>
        <x:v>2</x:v>
      </x:c>
      <x:c r="CA21" s="2494" t="n">
        <x:f t="shared" si="64"/>
        <x:v>1.5908625448340305e-12</x:v>
      </x:c>
      <x:c r="CB21" s="2494" t="n">
        <x:f t="shared" si="65"/>
        <x:v>-0.0009462989246174797</x:v>
      </x:c>
      <x:c r="CC21" s="2500" t="n">
        <x:f t="shared" si="66"/>
        <x:v>0</x:v>
      </x:c>
      <x:c r="CD21" s="2494" t="n">
        <x:f t="shared" si="67"/>
        <x:v>1.5923694022870085e-12</x:v>
      </x:c>
      <x:c r="CE21" s="2498" t="n">
        <x:f t="shared" si="68"/>
        <x:v>835.304530637358</x:v>
      </x:c>
      <x:c r="CF21" s="1264" t="n">
        <x:f t="shared" si="69"/>
        <x:v>3</x:v>
      </x:c>
      <x:c r="CG21" s="2492" t="n">
        <x:f t="shared" si="70"/>
        <x:v>330.301</x:v>
      </x:c>
      <x:c r="CH21" s="2492" t="n">
        <x:f t="shared" si="71"/>
        <x:v>0</x:v>
      </x:c>
      <x:c r="CI21" s="2493" t="n">
        <x:f t="shared" si="72"/>
        <x:v>0</x:v>
      </x:c>
      <x:c r="CJ21" s="2494" t="n">
        <x:f t="shared" si="73"/>
        <x:v>0.000003254516344155552</x:v>
      </x:c>
      <x:c r="CK21" s="2495" t="n">
        <x:f t="shared" si="74"/>
        <x:v>2</x:v>
      </x:c>
      <x:c r="CL21" s="2494" t="n">
        <x:f t="shared" si="75"/>
        <x:v>835.3072491434122</x:v>
      </x:c>
      <x:c r="CM21" s="2494" t="n">
        <x:f t="shared" si="76"/>
        <x:v>0.00047338815586817686</x:v>
      </x:c>
      <x:c r="CN21" s="2498" t="n">
        <x:f t="shared" si="77"/>
        <x:v>20.60532512161228</x:v>
      </x:c>
      <x:c r="CO21" s="2494" t="n">
        <x:f t="shared" si="78"/>
        <x:v>0.9902176762614359</x:v>
      </x:c>
      <x:c r="CP21" s="2494" t="n">
        <x:f t="shared" si="79"/>
        <x:v>0.5614137687597661</x:v>
      </x:c>
      <x:c r="CQ21" s="2505" t="n">
        <x:f t="shared" si="80"/>
        <x:v>1</x:v>
      </x:c>
      <x:c r="CR21" s="2502" t="n">
        <x:f t="shared" si="81"/>
        <x:v>0.990217676261436</x:v>
      </x:c>
      <x:c r="CS21" s="2506" t="n">
        <x:f t="shared" si="82"/>
        <x:v>0.9897490861533706</x:v>
      </x:c>
      <x:c r="CT21" s="2507" t="n">
        <x:f t="shared" si="83"/>
        <x:v>0.9897490861533706</x:v>
      </x:c>
      <x:c r="CU21" s="2498"/>
      <x:c r="CV21" s="2498"/>
      <x:c r="CW21" s="2508" t="n">
        <x:f t="shared" si="84"/>
        <x:v>37.73260776777812</x:v>
      </x:c>
    </x:row>
    <x:row r="22" ht="14.100000381469727" customHeight="1">
      <x:c r="A22" s="233" t="str">
        <x:v>2 HFO (S)</x:v>
      </x:c>
      <x:c r="B22" s="3493" t="n">
        <x:v>0</x:v>
      </x:c>
      <x:c r="C22" s="3493"/>
      <x:c r="D22" s="234" t="n">
        <x:v>0.8</x:v>
      </x:c>
      <x:c r="E22" s="235" t="n">
        <x:v>0.8357</x:v>
      </x:c>
      <x:c r="F22" s="2561" t="str">
        <x:f t="shared" si="85"/>
        <x:v>N/A</x:v>
      </x:c>
      <x:c r="G22" s="3499" t="str">
        <x:f t="shared" si="86"/>
        <x:v>N/A</x:v>
      </x:c>
      <x:c r="H22" s="3500"/>
      <x:c r="I22" s="3496" t="n">
        <x:v>31</x:v>
      </x:c>
      <x:c r="J22" s="3496"/>
      <x:c r="K22" s="2564" t="n">
        <x:f t="shared" si="5"/>
        <x:v>0.9863188153322097</x:v>
      </x:c>
      <x:c r="L22" s="3507" t="n">
        <x:f t="shared" si="6"/>
        <x:v>0.79</x:v>
      </x:c>
      <x:c r="M22" s="3507"/>
      <x:c r="N22" s="2565" t="n">
        <x:f t="shared" si="7"/>
        <x:v>0.660203</x:v>
      </x:c>
      <x:c r="O22" s="2486"/>
      <x:c r="P22" s="2487" t="n">
        <x:v>0</x:v>
      </x:c>
      <x:c r="Q22" s="1264" t="n">
        <x:f t="shared" si="8"/>
        <x:v>3</x:v>
      </x:c>
      <x:c r="R22" s="2488" t="n">
        <x:f t="shared" si="9"/>
        <x:v>835.7</x:v>
      </x:c>
      <x:c r="S22" s="2489" t="n">
        <x:f t="shared" si="10"/>
        <x:v>31</x:v>
      </x:c>
      <x:c r="T22" s="2490" t="n">
        <x:f t="shared" si="11"/>
        <x:v>0.049206349206349205</x:v>
      </x:c>
      <x:c r="U22" s="2491" t="n">
        <x:f t="shared" si="12"/>
        <x:v>87.81409823136556</x:v>
      </x:c>
      <x:c r="V22" s="2492" t="n">
        <x:f t="shared" si="0"/>
        <x:v>330.301</x:v>
      </x:c>
      <x:c r="W22" s="2492" t="n">
        <x:f t="shared" si="13"/>
        <x:v>0</x:v>
      </x:c>
      <x:c r="X22" s="2493" t="n">
        <x:f t="shared" si="1"/>
        <x:v>0</x:v>
      </x:c>
      <x:c r="Y22" s="2494" t="n">
        <x:f t="shared" si="14"/>
        <x:v>0.0000032514368731177055</x:v>
      </x:c>
      <x:c r="Z22" s="2495" t="n">
        <x:f t="shared" si="15"/>
        <x:v>2</x:v>
      </x:c>
      <x:c r="AA22" s="2494" t="n">
        <x:f t="shared" si="16"/>
        <x:v>835.7027172196105</x:v>
      </x:c>
      <x:c r="AB22" s="2494" t="n">
        <x:f t="shared" si="17"/>
        <x:v>0.00047294023197356973</x:v>
      </x:c>
      <x:c r="AC22" s="2494" t="n">
        <x:f t="shared" si="18"/>
        <x:v>-1.000253581466481</x:v>
      </x:c>
      <x:c r="AD22" s="2496" t="n">
        <x:f t="shared" si="19"/>
        <x:v>1.00047299542018</x:v>
      </x:c>
      <x:c r="AE22" s="2494" t="n">
        <x:f t="shared" si="20"/>
        <x:v>0.42257248401053515</x:v>
      </x:c>
      <x:c r="AF22" s="2495" t="n">
        <x:f t="shared" si="21"/>
        <x:v>1</x:v>
      </x:c>
      <x:c r="AG22" s="2497" t="n">
        <x:f t="shared" si="22"/>
        <x:v>1.00047299542018</x:v>
      </x:c>
      <x:c r="AH22" s="2494" t="n">
        <x:f t="shared" si="23"/>
        <x:v>836.0952822726446</x:v>
      </x:c>
      <x:c r="AI22" s="2498" t="n">
        <x:f t="shared" si="24"/>
        <x:v>-0.395282272644522</x:v>
      </x:c>
      <x:c r="AJ22" s="2499" t="n">
        <x:f t="shared" si="2"/>
        <x:v>2</x:v>
      </x:c>
      <x:c r="AK22" s="2494" t="n">
        <x:f t="shared" si="25"/>
        <x:v>-0.3950953943324685</x:v>
      </x:c>
      <x:c r="AL22" s="2494" t="n">
        <x:f t="shared" si="26"/>
        <x:v>-0.0009454042067717925</x:v>
      </x:c>
      <x:c r="AM22" s="2500" t="n">
        <x:f t="shared" si="27"/>
        <x:v>0</x:v>
      </x:c>
      <x:c r="AN22" s="2494" t="n">
        <x:f t="shared" si="28"/>
        <x:v>-0.39546927264647747</x:v>
      </x:c>
      <x:c r="AO22" s="2494" t="n">
        <x:f t="shared" si="29"/>
        <x:v>835.3045307273536</x:v>
      </x:c>
      <x:c r="AP22" s="1264" t="n">
        <x:f t="shared" si="87"/>
        <x:v>3</x:v>
      </x:c>
      <x:c r="AQ22" s="2492" t="n">
        <x:f t="shared" si="30"/>
        <x:v>330.301</x:v>
      </x:c>
      <x:c r="AR22" s="2492" t="n">
        <x:f t="shared" si="31"/>
        <x:v>0</x:v>
      </x:c>
      <x:c r="AS22" s="2493" t="n">
        <x:f t="shared" si="32"/>
        <x:v>0</x:v>
      </x:c>
      <x:c r="AT22" s="2494" t="n">
        <x:f t="shared" si="33"/>
        <x:v>0.0000032545163434542693</x:v>
      </x:c>
      <x:c r="AU22" s="2495" t="n">
        <x:f t="shared" si="34"/>
        <x:v>2</x:v>
      </x:c>
      <x:c r="AV22" s="2494" t="n">
        <x:f t="shared" si="35"/>
        <x:v>835.3072492334074</x:v>
      </x:c>
      <x:c r="AW22" s="2494" t="n">
        <x:f t="shared" si="36"/>
        <x:v>0.000473388155766172</x:v>
      </x:c>
      <x:c r="AX22" s="2494" t="n">
        <x:f t="shared" si="37"/>
        <x:v>-1.000253581466481</x:v>
      </x:c>
      <x:c r="AY22" s="2496" t="n">
        <x:f t="shared" si="38"/>
        <x:v>1.0004734433348004</x:v>
      </x:c>
      <x:c r="AZ22" s="2494" t="n">
        <x:f t="shared" si="39"/>
        <x:v>0.4230263532533512</x:v>
      </x:c>
      <x:c r="BA22" s="2495" t="n">
        <x:f t="shared" si="40"/>
        <x:v>1</x:v>
      </x:c>
      <x:c r="BB22" s="2498" t="n">
        <x:f t="shared" si="41"/>
        <x:v>1.0004734433348</x:v>
      </x:c>
      <x:c r="BC22" s="2494" t="n">
        <x:f t="shared" si="42"/>
        <x:v>835.7000000899546</x:v>
      </x:c>
      <x:c r="BD22" s="2498" t="n">
        <x:f t="shared" si="43"/>
        <x:v>-8.995459666039096e-8</x:v>
      </x:c>
      <x:c r="BE22" s="2499" t="n">
        <x:f t="shared" si="3"/>
        <x:v>2</x:v>
      </x:c>
      <x:c r="BF22" s="2494" t="n">
        <x:f t="shared" si="44"/>
        <x:v>-8.991202840982199e-8</x:v>
      </x:c>
      <x:c r="BG22" s="2494" t="n">
        <x:f t="shared" si="45"/>
        <x:v>-0.0009462989244137239</x:v>
      </x:c>
      <x:c r="BH22" s="2500" t="n">
        <x:f t="shared" si="46"/>
        <x:v>0</x:v>
      </x:c>
      <x:c r="BI22" s="2494" t="n">
        <x:f t="shared" si="47"/>
        <x:v>-8.999719265643303e-8</x:v>
      </x:c>
      <x:c r="BJ22" s="2498" t="n">
        <x:f t="shared" si="48"/>
        <x:v>835.3045306373564</x:v>
      </x:c>
      <x:c r="BK22" s="1264" t="n">
        <x:f t="shared" si="49"/>
        <x:v>3</x:v>
      </x:c>
      <x:c r="BL22" s="2492" t="n">
        <x:f t="shared" si="50"/>
        <x:v>330.301</x:v>
      </x:c>
      <x:c r="BM22" s="2492" t="n">
        <x:f t="shared" si="51"/>
        <x:v>0</x:v>
      </x:c>
      <x:c r="BN22" s="2493" t="n">
        <x:f t="shared" si="52"/>
        <x:v>0</x:v>
      </x:c>
      <x:c r="BO22" s="2494" t="n">
        <x:f t="shared" si="53"/>
        <x:v>0.0000032545163441555647</x:v>
      </x:c>
      <x:c r="BP22" s="2495" t="n">
        <x:f t="shared" si="54"/>
        <x:v>2</x:v>
      </x:c>
      <x:c r="BQ22" s="2494" t="n">
        <x:f t="shared" si="55"/>
        <x:v>835.3072491434106</x:v>
      </x:c>
      <x:c r="BR22" s="2494" t="n">
        <x:f t="shared" si="56"/>
        <x:v>0.0004733881558681787</x:v>
      </x:c>
      <x:c r="BS22" s="2494" t="n">
        <x:f t="shared" si="57"/>
        <x:v>-1.000253581466481</x:v>
      </x:c>
      <x:c r="BT22" s="2494" t="n">
        <x:f t="shared" si="58"/>
        <x:v>1.0004734433349025</x:v>
      </x:c>
      <x:c r="BU22" s="2494" t="n">
        <x:f t="shared" si="59"/>
        <x:v>0.42302635335676736</x:v>
      </x:c>
      <x:c r="BV22" s="2501" t="n">
        <x:f t="shared" si="60"/>
        <x:v>1</x:v>
      </x:c>
      <x:c r="BW22" s="2502" t="n">
        <x:f t="shared" si="61"/>
        <x:v>1.0004734433349</x:v>
      </x:c>
      <x:c r="BX22" s="2494" t="n">
        <x:f t="shared" si="62"/>
        <x:v>835.6999999999985</x:v>
      </x:c>
      <x:c r="BY22" s="2498" t="n">
        <x:f t="shared" si="63"/>
        <x:v>1.5916157281026244e-12</x:v>
      </x:c>
      <x:c r="BZ22" s="2503" t="n">
        <x:f t="shared" si="4"/>
        <x:v>2</x:v>
      </x:c>
      <x:c r="CA22" s="2494" t="n">
        <x:f t="shared" si="64"/>
        <x:v>1.5908625448340305e-12</x:v>
      </x:c>
      <x:c r="CB22" s="2494" t="n">
        <x:f t="shared" si="65"/>
        <x:v>-0.0009462989246174797</x:v>
      </x:c>
      <x:c r="CC22" s="2500" t="n">
        <x:f t="shared" si="66"/>
        <x:v>0</x:v>
      </x:c>
      <x:c r="CD22" s="2494" t="n">
        <x:f t="shared" si="67"/>
        <x:v>1.5923694022870085e-12</x:v>
      </x:c>
      <x:c r="CE22" s="2498" t="n">
        <x:f t="shared" si="68"/>
        <x:v>835.304530637358</x:v>
      </x:c>
      <x:c r="CF22" s="1264" t="n">
        <x:f t="shared" si="69"/>
        <x:v>3</x:v>
      </x:c>
      <x:c r="CG22" s="2492" t="n">
        <x:f t="shared" si="70"/>
        <x:v>330.301</x:v>
      </x:c>
      <x:c r="CH22" s="2492" t="n">
        <x:f t="shared" si="71"/>
        <x:v>0</x:v>
      </x:c>
      <x:c r="CI22" s="2493" t="n">
        <x:f t="shared" si="72"/>
        <x:v>0</x:v>
      </x:c>
      <x:c r="CJ22" s="2494" t="n">
        <x:f t="shared" si="73"/>
        <x:v>0.000003254516344155552</x:v>
      </x:c>
      <x:c r="CK22" s="2495" t="n">
        <x:f t="shared" si="74"/>
        <x:v>2</x:v>
      </x:c>
      <x:c r="CL22" s="2494" t="n">
        <x:f t="shared" si="75"/>
        <x:v>835.3072491434122</x:v>
      </x:c>
      <x:c r="CM22" s="2494" t="n">
        <x:f t="shared" si="76"/>
        <x:v>0.00047338815586817686</x:v>
      </x:c>
      <x:c r="CN22" s="2498" t="n">
        <x:f t="shared" si="77"/>
        <x:v>27.807223333629963</x:v>
      </x:c>
      <x:c r="CO22" s="2494" t="n">
        <x:f t="shared" si="78"/>
        <x:v>0.9867857814014176</x:v>
      </x:c>
      <x:c r="CP22" s="2494" t="n">
        <x:f t="shared" si="79"/>
        <x:v>0.5756118959828677</x:v>
      </x:c>
      <x:c r="CQ22" s="2505" t="n">
        <x:f t="shared" si="80"/>
        <x:v>1</x:v>
      </x:c>
      <x:c r="CR22" s="2502" t="n">
        <x:f t="shared" si="81"/>
        <x:v>0.986785781401418</x:v>
      </x:c>
      <x:c r="CS22" s="2506" t="n">
        <x:f t="shared" si="82"/>
        <x:v>0.9863188153322097</x:v>
      </x:c>
      <x:c r="CT22" s="2507" t="n">
        <x:f t="shared" si="83"/>
        <x:v>0.9863188153322097</x:v>
      </x:c>
      <x:c r="CU22" s="2498"/>
      <x:c r="CV22" s="2498"/>
      <x:c r="CW22" s="2508" t="n">
        <x:f t="shared" si="84"/>
        <x:v>37.73260776777812</x:v>
      </x:c>
    </x:row>
    <x:row r="23" ht="14.100000381469727" customHeight="1">
      <x:c r="A23" s="233" t="str">
        <x:v>MGO SERV.</x:v>
      </x:c>
      <x:c r="B23" s="3493" t="n">
        <x:v>2.79</x:v>
      </x:c>
      <x:c r="C23" s="3493"/>
      <x:c r="D23" s="234" t="n">
        <x:v>24.02</x:v>
      </x:c>
      <x:c r="E23" s="235" t="n">
        <x:v>0.8357</x:v>
      </x:c>
      <x:c r="F23" s="2561" t="str">
        <x:f t="shared" si="85"/>
        <x:v>N/A</x:v>
      </x:c>
      <x:c r="G23" s="3499" t="str">
        <x:f t="shared" si="86"/>
        <x:v>N/A</x:v>
      </x:c>
      <x:c r="H23" s="3500"/>
      <x:c r="I23" s="3496" t="n">
        <x:v>27</x:v>
      </x:c>
      <x:c r="J23" s="3496"/>
      <x:c r="K23" s="2564" t="n">
        <x:f t="shared" si="5"/>
        <x:v>0.9897490861533706</x:v>
      </x:c>
      <x:c r="L23" s="3507" t="n">
        <x:f t="shared" si="6"/>
        <x:v>23.77</x:v>
      </x:c>
      <x:c r="M23" s="3507"/>
      <x:c r="N23" s="2565" t="n">
        <x:f t="shared" si="7"/>
        <x:v>19.864589</x:v>
      </x:c>
      <x:c r="O23" s="2486"/>
      <x:c r="P23" s="2487" t="n">
        <x:v>0</x:v>
      </x:c>
      <x:c r="Q23" s="1264" t="n">
        <x:f t="shared" si="8"/>
        <x:v>3</x:v>
      </x:c>
      <x:c r="R23" s="2488" t="n">
        <x:f t="shared" si="9"/>
        <x:v>835.7</x:v>
      </x:c>
      <x:c r="S23" s="2489" t="n">
        <x:f t="shared" si="10"/>
        <x:v>27</x:v>
      </x:c>
      <x:c r="T23" s="2490" t="n">
        <x:f t="shared" si="11"/>
        <x:v>0.04285714285714286</x:v>
      </x:c>
      <x:c r="U23" s="2491" t="n">
        <x:f t="shared" si="12"/>
        <x:v>80.61220001934788</x:v>
      </x:c>
      <x:c r="V23" s="2492" t="n">
        <x:f t="shared" si="0"/>
        <x:v>330.301</x:v>
      </x:c>
      <x:c r="W23" s="2492" t="n">
        <x:f t="shared" si="13"/>
        <x:v>0</x:v>
      </x:c>
      <x:c r="X23" s="2493" t="n">
        <x:f t="shared" si="1"/>
        <x:v>0</x:v>
      </x:c>
      <x:c r="Y23" s="2494" t="n">
        <x:f t="shared" si="14"/>
        <x:v>0.0000032514368731177055</x:v>
      </x:c>
      <x:c r="Z23" s="2495" t="n">
        <x:f t="shared" si="15"/>
        <x:v>2</x:v>
      </x:c>
      <x:c r="AA23" s="2494" t="n">
        <x:f t="shared" si="16"/>
        <x:v>835.7027172196105</x:v>
      </x:c>
      <x:c r="AB23" s="2494" t="n">
        <x:f t="shared" si="17"/>
        <x:v>0.00047294023197356973</x:v>
      </x:c>
      <x:c r="AC23" s="2494" t="n">
        <x:f t="shared" si="18"/>
        <x:v>-1.000253581466481</x:v>
      </x:c>
      <x:c r="AD23" s="2496" t="n">
        <x:f t="shared" si="19"/>
        <x:v>1.00047299542018</x:v>
      </x:c>
      <x:c r="AE23" s="2494" t="n">
        <x:f t="shared" si="20"/>
        <x:v>0.42257248401053515</x:v>
      </x:c>
      <x:c r="AF23" s="2495" t="n">
        <x:f t="shared" si="21"/>
        <x:v>1</x:v>
      </x:c>
      <x:c r="AG23" s="2497" t="n">
        <x:f t="shared" si="22"/>
        <x:v>1.00047299542018</x:v>
      </x:c>
      <x:c r="AH23" s="2494" t="n">
        <x:f t="shared" si="23"/>
        <x:v>836.0952822726446</x:v>
      </x:c>
      <x:c r="AI23" s="2498" t="n">
        <x:f t="shared" si="24"/>
        <x:v>-0.395282272644522</x:v>
      </x:c>
      <x:c r="AJ23" s="2499" t="n">
        <x:f t="shared" si="2"/>
        <x:v>2</x:v>
      </x:c>
      <x:c r="AK23" s="2494" t="n">
        <x:f t="shared" si="25"/>
        <x:v>-0.3950953943324685</x:v>
      </x:c>
      <x:c r="AL23" s="2494" t="n">
        <x:f t="shared" si="26"/>
        <x:v>-0.0009454042067717925</x:v>
      </x:c>
      <x:c r="AM23" s="2500" t="n">
        <x:f t="shared" si="27"/>
        <x:v>0</x:v>
      </x:c>
      <x:c r="AN23" s="2494" t="n">
        <x:f t="shared" si="28"/>
        <x:v>-0.39546927264647747</x:v>
      </x:c>
      <x:c r="AO23" s="2494" t="n">
        <x:f t="shared" si="29"/>
        <x:v>835.3045307273536</x:v>
      </x:c>
      <x:c r="AP23" s="1264" t="n">
        <x:f t="shared" si="87"/>
        <x:v>3</x:v>
      </x:c>
      <x:c r="AQ23" s="2492" t="n">
        <x:f t="shared" si="30"/>
        <x:v>330.301</x:v>
      </x:c>
      <x:c r="AR23" s="2492" t="n">
        <x:f t="shared" si="31"/>
        <x:v>0</x:v>
      </x:c>
      <x:c r="AS23" s="2493" t="n">
        <x:f t="shared" si="32"/>
        <x:v>0</x:v>
      </x:c>
      <x:c r="AT23" s="2494" t="n">
        <x:f t="shared" si="33"/>
        <x:v>0.0000032545163434542693</x:v>
      </x:c>
      <x:c r="AU23" s="2495" t="n">
        <x:f t="shared" si="34"/>
        <x:v>2</x:v>
      </x:c>
      <x:c r="AV23" s="2494" t="n">
        <x:f t="shared" si="35"/>
        <x:v>835.3072492334074</x:v>
      </x:c>
      <x:c r="AW23" s="2494" t="n">
        <x:f t="shared" si="36"/>
        <x:v>0.000473388155766172</x:v>
      </x:c>
      <x:c r="AX23" s="2494" t="n">
        <x:f t="shared" si="37"/>
        <x:v>-1.000253581466481</x:v>
      </x:c>
      <x:c r="AY23" s="2496" t="n">
        <x:f t="shared" si="38"/>
        <x:v>1.0004734433348004</x:v>
      </x:c>
      <x:c r="AZ23" s="2494" t="n">
        <x:f t="shared" si="39"/>
        <x:v>0.4230263532533512</x:v>
      </x:c>
      <x:c r="BA23" s="2495" t="n">
        <x:f t="shared" si="40"/>
        <x:v>1</x:v>
      </x:c>
      <x:c r="BB23" s="2498" t="n">
        <x:f t="shared" si="41"/>
        <x:v>1.0004734433348</x:v>
      </x:c>
      <x:c r="BC23" s="2494" t="n">
        <x:f t="shared" si="42"/>
        <x:v>835.7000000899546</x:v>
      </x:c>
      <x:c r="BD23" s="2498" t="n">
        <x:f t="shared" si="43"/>
        <x:v>-8.995459666039096e-8</x:v>
      </x:c>
      <x:c r="BE23" s="2499" t="n">
        <x:f t="shared" si="3"/>
        <x:v>2</x:v>
      </x:c>
      <x:c r="BF23" s="2494" t="n">
        <x:f t="shared" si="44"/>
        <x:v>-8.991202840982199e-8</x:v>
      </x:c>
      <x:c r="BG23" s="2494" t="n">
        <x:f t="shared" si="45"/>
        <x:v>-0.0009462989244137239</x:v>
      </x:c>
      <x:c r="BH23" s="2500" t="n">
        <x:f t="shared" si="46"/>
        <x:v>0</x:v>
      </x:c>
      <x:c r="BI23" s="2494" t="n">
        <x:f t="shared" si="47"/>
        <x:v>-8.999719265643303e-8</x:v>
      </x:c>
      <x:c r="BJ23" s="2498" t="n">
        <x:f t="shared" si="48"/>
        <x:v>835.3045306373564</x:v>
      </x:c>
      <x:c r="BK23" s="1264" t="n">
        <x:f t="shared" si="49"/>
        <x:v>3</x:v>
      </x:c>
      <x:c r="BL23" s="2492" t="n">
        <x:f t="shared" si="50"/>
        <x:v>330.301</x:v>
      </x:c>
      <x:c r="BM23" s="2492" t="n">
        <x:f t="shared" si="51"/>
        <x:v>0</x:v>
      </x:c>
      <x:c r="BN23" s="2493" t="n">
        <x:f t="shared" si="52"/>
        <x:v>0</x:v>
      </x:c>
      <x:c r="BO23" s="2494" t="n">
        <x:f t="shared" si="53"/>
        <x:v>0.0000032545163441555647</x:v>
      </x:c>
      <x:c r="BP23" s="2495" t="n">
        <x:f t="shared" si="54"/>
        <x:v>2</x:v>
      </x:c>
      <x:c r="BQ23" s="2494" t="n">
        <x:f t="shared" si="55"/>
        <x:v>835.3072491434106</x:v>
      </x:c>
      <x:c r="BR23" s="2494" t="n">
        <x:f t="shared" si="56"/>
        <x:v>0.0004733881558681787</x:v>
      </x:c>
      <x:c r="BS23" s="2494" t="n">
        <x:f t="shared" si="57"/>
        <x:v>-1.000253581466481</x:v>
      </x:c>
      <x:c r="BT23" s="2494" t="n">
        <x:f t="shared" si="58"/>
        <x:v>1.0004734433349025</x:v>
      </x:c>
      <x:c r="BU23" s="2494" t="n">
        <x:f t="shared" si="59"/>
        <x:v>0.42302635335676736</x:v>
      </x:c>
      <x:c r="BV23" s="2501" t="n">
        <x:f t="shared" si="60"/>
        <x:v>1</x:v>
      </x:c>
      <x:c r="BW23" s="2502" t="n">
        <x:f t="shared" si="61"/>
        <x:v>1.0004734433349</x:v>
      </x:c>
      <x:c r="BX23" s="2494" t="n">
        <x:f t="shared" si="62"/>
        <x:v>835.6999999999985</x:v>
      </x:c>
      <x:c r="BY23" s="2498" t="n">
        <x:f t="shared" si="63"/>
        <x:v>1.5916157281026244e-12</x:v>
      </x:c>
      <x:c r="BZ23" s="2503" t="n">
        <x:f t="shared" si="4"/>
        <x:v>2</x:v>
      </x:c>
      <x:c r="CA23" s="2494" t="n">
        <x:f t="shared" si="64"/>
        <x:v>1.5908625448340305e-12</x:v>
      </x:c>
      <x:c r="CB23" s="2494" t="n">
        <x:f t="shared" si="65"/>
        <x:v>-0.0009462989246174797</x:v>
      </x:c>
      <x:c r="CC23" s="2500" t="n">
        <x:f t="shared" si="66"/>
        <x:v>0</x:v>
      </x:c>
      <x:c r="CD23" s="2494" t="n">
        <x:f t="shared" si="67"/>
        <x:v>1.5923694022870085e-12</x:v>
      </x:c>
      <x:c r="CE23" s="2498" t="n">
        <x:f t="shared" si="68"/>
        <x:v>835.304530637358</x:v>
      </x:c>
      <x:c r="CF23" s="1264" t="n">
        <x:f t="shared" si="69"/>
        <x:v>3</x:v>
      </x:c>
      <x:c r="CG23" s="2492" t="n">
        <x:f t="shared" si="70"/>
        <x:v>330.301</x:v>
      </x:c>
      <x:c r="CH23" s="2492" t="n">
        <x:f t="shared" si="71"/>
        <x:v>0</x:v>
      </x:c>
      <x:c r="CI23" s="2493" t="n">
        <x:f t="shared" si="72"/>
        <x:v>0</x:v>
      </x:c>
      <x:c r="CJ23" s="2494" t="n">
        <x:f t="shared" si="73"/>
        <x:v>0.000003254516344155552</x:v>
      </x:c>
      <x:c r="CK23" s="2495" t="n">
        <x:f t="shared" si="74"/>
        <x:v>2</x:v>
      </x:c>
      <x:c r="CL23" s="2494" t="n">
        <x:f t="shared" si="75"/>
        <x:v>835.3072491434122</x:v>
      </x:c>
      <x:c r="CM23" s="2494" t="n">
        <x:f t="shared" si="76"/>
        <x:v>0.00047338815586817686</x:v>
      </x:c>
      <x:c r="CN23" s="2498" t="n">
        <x:f t="shared" si="77"/>
        <x:v>20.60532512161228</x:v>
      </x:c>
      <x:c r="CO23" s="2494" t="n">
        <x:f t="shared" si="78"/>
        <x:v>0.9902176762614359</x:v>
      </x:c>
      <x:c r="CP23" s="2494" t="n">
        <x:f t="shared" si="79"/>
        <x:v>0.5614137687597661</x:v>
      </x:c>
      <x:c r="CQ23" s="2505" t="n">
        <x:f t="shared" si="80"/>
        <x:v>1</x:v>
      </x:c>
      <x:c r="CR23" s="2502" t="n">
        <x:f t="shared" si="81"/>
        <x:v>0.990217676261436</x:v>
      </x:c>
      <x:c r="CS23" s="2506" t="n">
        <x:f t="shared" si="82"/>
        <x:v>0.9897490861533706</x:v>
      </x:c>
      <x:c r="CT23" s="2507" t="n">
        <x:f t="shared" si="83"/>
        <x:v>0.9897490861533706</x:v>
      </x:c>
      <x:c r="CU23" s="2498"/>
      <x:c r="CV23" s="2498"/>
      <x:c r="CW23" s="2508" t="n">
        <x:f t="shared" si="84"/>
        <x:v>37.73260776777812</x:v>
      </x:c>
    </x:row>
    <x:row r="24" ht="14.100000381469727" customHeight="1">
      <x:c r="A24" s="233" t="str">
        <x:v>170</x:v>
      </x:c>
      <x:c r="B24" s="3493"/>
      <x:c r="C24" s="3493"/>
      <x:c r="D24" s="234"/>
      <x:c r="E24" s="235"/>
      <x:c r="F24" s="2561">
        <x:f t="shared" si="85"/>
      </x:c>
      <x:c r="G24" s="3499">
        <x:f t="shared" si="86"/>
      </x:c>
      <x:c r="H24" s="3500"/>
      <x:c r="I24" s="3496"/>
      <x:c r="J24" s="3496"/>
      <x:c r="K24" s="2564">
        <x:f t="shared" si="5"/>
      </x:c>
      <x:c r="L24" s="3507">
        <x:f t="shared" si="6"/>
      </x:c>
      <x:c r="M24" s="3507"/>
      <x:c r="N24" s="2565">
        <x:f t="shared" si="7"/>
      </x:c>
      <x:c r="O24" s="2509"/>
      <x:c r="P24" s="2487" t="n">
        <x:v>0</x:v>
      </x:c>
      <x:c r="Q24" s="1264" t="n">
        <x:f t="shared" si="8"/>
        <x:v>5</x:v>
      </x:c>
      <x:c r="R24" s="2488" t="n">
        <x:f t="shared" si="9"/>
        <x:v>0</x:v>
      </x:c>
      <x:c r="S24" s="2489" t="n">
        <x:f t="shared" si="10"/>
        <x:v>0</x:v>
      </x:c>
      <x:c r="T24" s="2490" t="n">
        <x:f t="shared" si="11"/>
        <x:v>0</x:v>
      </x:c>
      <x:c r="U24" s="2491" t="n">
        <x:f t="shared" si="12"/>
        <x:v>32</x:v>
      </x:c>
      <x:c r="V24" s="2492" t="n">
        <x:f t="shared" si="0"/>
        <x:v>192.4571</x:v>
      </x:c>
      <x:c r="W24" s="2492" t="n">
        <x:f t="shared" si="13"/>
        <x:v>0.2438</x:v>
      </x:c>
      <x:c r="X24" s="2493" t="n">
        <x:f t="shared" si="1"/>
        <x:v>0</x:v>
      </x:c>
      <x:c r="Y24" s="2494" t="str">
        <x:f t="shared" si="14"/>
        <x:v>#DIV/0!</x:v>
      </x:c>
      <x:c r="Z24" s="2495" t="n">
        <x:f t="shared" si="15"/>
        <x:v>2</x:v>
      </x:c>
      <x:c r="AA24" s="2494" t="str">
        <x:f t="shared" si="16"/>
        <x:v>#DIV/0!</x:v>
      </x:c>
      <x:c r="AB24" s="2494" t="str">
        <x:f t="shared" si="17"/>
        <x:v>#DIV/0!</x:v>
      </x:c>
      <x:c r="AC24" s="2494" t="n">
        <x:f t="shared" si="18"/>
        <x:v>-1.000253581466481</x:v>
      </x:c>
      <x:c r="AD24" s="2496" t="str">
        <x:f t="shared" si="19"/>
        <x:v>#DIV/0!</x:v>
      </x:c>
      <x:c r="AE24" s="2494" t="str">
        <x:f t="shared" si="20"/>
        <x:v>#DIV/0!</x:v>
      </x:c>
      <x:c r="AF24" s="2495" t="str">
        <x:f t="shared" si="21"/>
        <x:v>#DIV/0!</x:v>
      </x:c>
      <x:c r="AG24" s="2497" t="str">
        <x:f t="shared" si="22"/>
        <x:v>#DIV/0!</x:v>
      </x:c>
      <x:c r="AH24" s="2494" t="str">
        <x:f t="shared" si="23"/>
        <x:v>#DIV/0!</x:v>
      </x:c>
      <x:c r="AI24" s="2498" t="str">
        <x:f t="shared" si="24"/>
        <x:v>#DIV/0!</x:v>
      </x:c>
      <x:c r="AJ24" s="2499" t="n">
        <x:f t="shared" si="2"/>
        <x:v>1.5</x:v>
      </x:c>
      <x:c r="AK24" s="2494" t="str">
        <x:f t="shared" si="25"/>
        <x:v>#DIV/0!</x:v>
      </x:c>
      <x:c r="AL24" s="2494" t="str">
        <x:f t="shared" si="26"/>
        <x:v>#DIV/0!</x:v>
      </x:c>
      <x:c r="AM24" s="2500" t="str">
        <x:f t="shared" si="27"/>
        <x:v>#DIV/0!</x:v>
      </x:c>
      <x:c r="AN24" s="2494" t="str">
        <x:f t="shared" si="28"/>
        <x:v>#DIV/0!</x:v>
      </x:c>
      <x:c r="AO24" s="2494" t="str">
        <x:f t="shared" si="29"/>
        <x:v>#DIV/0!</x:v>
      </x:c>
      <x:c r="AP24" s="1264" t="str">
        <x:f t="shared" si="87"/>
        <x:v>#DIV/0!</x:v>
      </x:c>
      <x:c r="AQ24" s="2492" t="str">
        <x:f t="shared" si="30"/>
        <x:v>#DIV/0!</x:v>
      </x:c>
      <x:c r="AR24" s="2492" t="str">
        <x:f t="shared" si="31"/>
        <x:v>#DIV/0!</x:v>
      </x:c>
      <x:c r="AS24" s="2493" t="str">
        <x:f t="shared" si="32"/>
        <x:v>#DIV/0!</x:v>
      </x:c>
      <x:c r="AT24" s="2494" t="str">
        <x:f t="shared" si="33"/>
        <x:v>#DIV/0!</x:v>
      </x:c>
      <x:c r="AU24" s="2495" t="str">
        <x:f t="shared" si="34"/>
        <x:v>#DIV/0!</x:v>
      </x:c>
      <x:c r="AV24" s="2494" t="str">
        <x:f t="shared" si="35"/>
        <x:v>#DIV/0!</x:v>
      </x:c>
      <x:c r="AW24" s="2494" t="str">
        <x:f t="shared" si="36"/>
        <x:v>#DIV/0!</x:v>
      </x:c>
      <x:c r="AX24" s="2494" t="n">
        <x:f t="shared" si="37"/>
        <x:v>-1.000253581466481</x:v>
      </x:c>
      <x:c r="AY24" s="2496" t="str">
        <x:f t="shared" si="38"/>
        <x:v>#DIV/0!</x:v>
      </x:c>
      <x:c r="AZ24" s="2494" t="str">
        <x:f t="shared" si="39"/>
        <x:v>#DIV/0!</x:v>
      </x:c>
      <x:c r="BA24" s="2495" t="str">
        <x:f t="shared" si="40"/>
        <x:v>#DIV/0!</x:v>
      </x:c>
      <x:c r="BB24" s="2498" t="str">
        <x:f t="shared" si="41"/>
        <x:v>#DIV/0!</x:v>
      </x:c>
      <x:c r="BC24" s="2494" t="str">
        <x:f t="shared" si="42"/>
        <x:v>#DIV/0!</x:v>
      </x:c>
      <x:c r="BD24" s="2498" t="str">
        <x:f t="shared" si="43"/>
        <x:v>#DIV/0!</x:v>
      </x:c>
      <x:c r="BE24" s="2499" t="n">
        <x:f t="shared" si="3"/>
        <x:v>1.5</x:v>
      </x:c>
      <x:c r="BF24" s="2494" t="str">
        <x:f t="shared" si="44"/>
        <x:v>#DIV/0!</x:v>
      </x:c>
      <x:c r="BG24" s="2494" t="str">
        <x:f t="shared" si="45"/>
        <x:v>#DIV/0!</x:v>
      </x:c>
      <x:c r="BH24" s="2500" t="str">
        <x:f t="shared" si="46"/>
        <x:v>#DIV/0!</x:v>
      </x:c>
      <x:c r="BI24" s="2494" t="str">
        <x:f t="shared" si="47"/>
        <x:v>#DIV/0!</x:v>
      </x:c>
      <x:c r="BJ24" s="2498" t="str">
        <x:f t="shared" si="48"/>
        <x:v>#DIV/0!</x:v>
      </x:c>
      <x:c r="BK24" s="1264" t="str">
        <x:f t="shared" si="49"/>
        <x:v>#DIV/0!</x:v>
      </x:c>
      <x:c r="BL24" s="2492" t="str">
        <x:f t="shared" si="50"/>
        <x:v>#DIV/0!</x:v>
      </x:c>
      <x:c r="BM24" s="2492" t="str">
        <x:f t="shared" si="51"/>
        <x:v>#DIV/0!</x:v>
      </x:c>
      <x:c r="BN24" s="2493" t="str">
        <x:f t="shared" si="52"/>
        <x:v>#DIV/0!</x:v>
      </x:c>
      <x:c r="BO24" s="2494" t="str">
        <x:f t="shared" si="53"/>
        <x:v>#DIV/0!</x:v>
      </x:c>
      <x:c r="BP24" s="2495" t="str">
        <x:f t="shared" si="54"/>
        <x:v>#DIV/0!</x:v>
      </x:c>
      <x:c r="BQ24" s="2494" t="str">
        <x:f t="shared" si="55"/>
        <x:v>#DIV/0!</x:v>
      </x:c>
      <x:c r="BR24" s="2494" t="str">
        <x:f t="shared" si="56"/>
        <x:v>#DIV/0!</x:v>
      </x:c>
      <x:c r="BS24" s="2494" t="n">
        <x:f t="shared" si="57"/>
        <x:v>-1.000253581466481</x:v>
      </x:c>
      <x:c r="BT24" s="2494" t="str">
        <x:f t="shared" si="58"/>
        <x:v>#DIV/0!</x:v>
      </x:c>
      <x:c r="BU24" s="2494" t="str">
        <x:f t="shared" si="59"/>
        <x:v>#DIV/0!</x:v>
      </x:c>
      <x:c r="BV24" s="2501" t="str">
        <x:f t="shared" si="60"/>
        <x:v>#DIV/0!</x:v>
      </x:c>
      <x:c r="BW24" s="2502" t="str">
        <x:f t="shared" si="61"/>
        <x:v>#DIV/0!</x:v>
      </x:c>
      <x:c r="BX24" s="2494" t="str">
        <x:f t="shared" si="62"/>
        <x:v>#DIV/0!</x:v>
      </x:c>
      <x:c r="BY24" s="2498" t="str">
        <x:f t="shared" si="63"/>
        <x:v>#DIV/0!</x:v>
      </x:c>
      <x:c r="BZ24" s="2503" t="n">
        <x:f t="shared" si="4"/>
        <x:v>1.5</x:v>
      </x:c>
      <x:c r="CA24" s="2494" t="str">
        <x:f t="shared" si="64"/>
        <x:v>#DIV/0!</x:v>
      </x:c>
      <x:c r="CB24" s="2494" t="str">
        <x:f t="shared" si="65"/>
        <x:v>#DIV/0!</x:v>
      </x:c>
      <x:c r="CC24" s="2500" t="str">
        <x:f t="shared" si="66"/>
        <x:v>#DIV/0!</x:v>
      </x:c>
      <x:c r="CD24" s="2494" t="str">
        <x:f t="shared" si="67"/>
        <x:v>#DIV/0!</x:v>
      </x:c>
      <x:c r="CE24" s="2498" t="str">
        <x:f t="shared" si="68"/>
        <x:v>#DIV/0!</x:v>
      </x:c>
      <x:c r="CF24" s="1264" t="str">
        <x:f t="shared" si="69"/>
        <x:v>#DIV/0!</x:v>
      </x:c>
      <x:c r="CG24" s="2492" t="str">
        <x:f t="shared" si="70"/>
        <x:v>#DIV/0!</x:v>
      </x:c>
      <x:c r="CH24" s="2492" t="str">
        <x:f t="shared" si="71"/>
        <x:v>#DIV/0!</x:v>
      </x:c>
      <x:c r="CI24" s="2493" t="str">
        <x:f t="shared" si="72"/>
        <x:v>#DIV/0!</x:v>
      </x:c>
      <x:c r="CJ24" s="2494" t="str">
        <x:f t="shared" si="73"/>
        <x:v>#DIV/0!</x:v>
      </x:c>
      <x:c r="CK24" s="2495" t="str">
        <x:f t="shared" si="74"/>
        <x:v>#DIV/0!</x:v>
      </x:c>
      <x:c r="CL24" s="2494" t="str">
        <x:f t="shared" si="75"/>
        <x:v>#DIV/0!</x:v>
      </x:c>
      <x:c r="CM24" s="2494" t="str">
        <x:f t="shared" si="76"/>
        <x:v>#DIV/0!</x:v>
      </x:c>
      <x:c r="CN24" s="2498" t="n">
        <x:f t="shared" si="77"/>
        <x:v>-28.0068748977356</x:v>
      </x:c>
      <x:c r="CO24" s="2494" t="str">
        <x:f t="shared" si="78"/>
        <x:v>#DIV/0!</x:v>
      </x:c>
      <x:c r="CP24" s="2494" t="str">
        <x:f t="shared" si="79"/>
        <x:v>#DIV/0!</x:v>
      </x:c>
      <x:c r="CQ24" s="2505" t="str">
        <x:f t="shared" si="80"/>
        <x:v>#DIV/0!</x:v>
      </x:c>
      <x:c r="CR24" s="2502" t="str">
        <x:f t="shared" si="81"/>
        <x:v>#DIV/0!</x:v>
      </x:c>
      <x:c r="CS24" s="2506" t="str">
        <x:f t="shared" si="82"/>
        <x:v>#DIV/0!</x:v>
      </x:c>
      <x:c r="CT24" s="2507" t="str">
        <x:f t="shared" si="83"/>
        <x:v>#DIV/0!</x:v>
      </x:c>
      <x:c r="CU24" s="2498"/>
      <x:c r="CV24" s="2498"/>
      <x:c r="CW24" s="2508" t="str">
        <x:f t="shared" si="84"/>
        <x:v>#DIV/0!</x:v>
      </x:c>
    </x:row>
    <x:row r="25" ht="14.100000381469727" customHeight="1">
      <x:c r="A25" s="233" t="str">
        <x:v>170</x:v>
      </x:c>
      <x:c r="B25" s="3493"/>
      <x:c r="C25" s="3493"/>
      <x:c r="D25" s="234"/>
      <x:c r="E25" s="235"/>
      <x:c r="F25" s="2561">
        <x:f t="shared" si="85"/>
      </x:c>
      <x:c r="G25" s="3499">
        <x:f t="shared" si="86"/>
      </x:c>
      <x:c r="H25" s="3500"/>
      <x:c r="I25" s="3496"/>
      <x:c r="J25" s="3496"/>
      <x:c r="K25" s="2564">
        <x:f t="shared" si="5"/>
      </x:c>
      <x:c r="L25" s="3507">
        <x:f t="shared" si="6"/>
      </x:c>
      <x:c r="M25" s="3507"/>
      <x:c r="N25" s="2565">
        <x:f t="shared" si="7"/>
      </x:c>
      <x:c r="O25" s="2486"/>
      <x:c r="P25" s="2487" t="n">
        <x:v>0</x:v>
      </x:c>
      <x:c r="Q25" s="1264" t="n">
        <x:f t="shared" si="8"/>
        <x:v>5</x:v>
      </x:c>
      <x:c r="R25" s="2488" t="n">
        <x:f t="shared" si="9"/>
        <x:v>0</x:v>
      </x:c>
      <x:c r="S25" s="2489" t="n">
        <x:f t="shared" si="10"/>
        <x:v>0</x:v>
      </x:c>
      <x:c r="T25" s="2490" t="n">
        <x:f t="shared" si="11"/>
        <x:v>0</x:v>
      </x:c>
      <x:c r="U25" s="2491" t="n">
        <x:f t="shared" si="12"/>
        <x:v>32</x:v>
      </x:c>
      <x:c r="V25" s="2492" t="n">
        <x:f t="shared" si="0"/>
        <x:v>192.4571</x:v>
      </x:c>
      <x:c r="W25" s="2492" t="n">
        <x:f t="shared" si="13"/>
        <x:v>0.2438</x:v>
      </x:c>
      <x:c r="X25" s="2493" t="n">
        <x:f t="shared" si="1"/>
        <x:v>0</x:v>
      </x:c>
      <x:c r="Y25" s="2494" t="str">
        <x:f t="shared" si="14"/>
        <x:v>#DIV/0!</x:v>
      </x:c>
      <x:c r="Z25" s="2495" t="n">
        <x:f t="shared" si="15"/>
        <x:v>2</x:v>
      </x:c>
      <x:c r="AA25" s="2494" t="str">
        <x:f t="shared" si="16"/>
        <x:v>#DIV/0!</x:v>
      </x:c>
      <x:c r="AB25" s="2494" t="str">
        <x:f t="shared" si="17"/>
        <x:v>#DIV/0!</x:v>
      </x:c>
      <x:c r="AC25" s="2494" t="n">
        <x:f t="shared" si="18"/>
        <x:v>-1.000253581466481</x:v>
      </x:c>
      <x:c r="AD25" s="2496" t="str">
        <x:f t="shared" si="19"/>
        <x:v>#DIV/0!</x:v>
      </x:c>
      <x:c r="AE25" s="2494" t="str">
        <x:f t="shared" si="20"/>
        <x:v>#DIV/0!</x:v>
      </x:c>
      <x:c r="AF25" s="2495" t="str">
        <x:f t="shared" si="21"/>
        <x:v>#DIV/0!</x:v>
      </x:c>
      <x:c r="AG25" s="2497" t="str">
        <x:f t="shared" si="22"/>
        <x:v>#DIV/0!</x:v>
      </x:c>
      <x:c r="AH25" s="2494" t="str">
        <x:f t="shared" si="23"/>
        <x:v>#DIV/0!</x:v>
      </x:c>
      <x:c r="AI25" s="2498" t="str">
        <x:f t="shared" si="24"/>
        <x:v>#DIV/0!</x:v>
      </x:c>
      <x:c r="AJ25" s="2499" t="n">
        <x:f t="shared" si="2"/>
        <x:v>1.5</x:v>
      </x:c>
      <x:c r="AK25" s="2494" t="str">
        <x:f t="shared" si="25"/>
        <x:v>#DIV/0!</x:v>
      </x:c>
      <x:c r="AL25" s="2494" t="str">
        <x:f t="shared" si="26"/>
        <x:v>#DIV/0!</x:v>
      </x:c>
      <x:c r="AM25" s="2500" t="str">
        <x:f t="shared" si="27"/>
        <x:v>#DIV/0!</x:v>
      </x:c>
      <x:c r="AN25" s="2494" t="str">
        <x:f t="shared" si="28"/>
        <x:v>#DIV/0!</x:v>
      </x:c>
      <x:c r="AO25" s="2494" t="str">
        <x:f t="shared" si="29"/>
        <x:v>#DIV/0!</x:v>
      </x:c>
      <x:c r="AP25" s="1264" t="str">
        <x:f t="shared" si="87"/>
        <x:v>#DIV/0!</x:v>
      </x:c>
      <x:c r="AQ25" s="2492" t="str">
        <x:f t="shared" si="30"/>
        <x:v>#DIV/0!</x:v>
      </x:c>
      <x:c r="AR25" s="2492" t="str">
        <x:f t="shared" si="31"/>
        <x:v>#DIV/0!</x:v>
      </x:c>
      <x:c r="AS25" s="2493" t="str">
        <x:f t="shared" si="32"/>
        <x:v>#DIV/0!</x:v>
      </x:c>
      <x:c r="AT25" s="2494" t="str">
        <x:f t="shared" si="33"/>
        <x:v>#DIV/0!</x:v>
      </x:c>
      <x:c r="AU25" s="2495" t="str">
        <x:f t="shared" si="34"/>
        <x:v>#DIV/0!</x:v>
      </x:c>
      <x:c r="AV25" s="2494" t="str">
        <x:f t="shared" si="35"/>
        <x:v>#DIV/0!</x:v>
      </x:c>
      <x:c r="AW25" s="2494" t="str">
        <x:f t="shared" si="36"/>
        <x:v>#DIV/0!</x:v>
      </x:c>
      <x:c r="AX25" s="2494" t="n">
        <x:f t="shared" si="37"/>
        <x:v>-1.000253581466481</x:v>
      </x:c>
      <x:c r="AY25" s="2496" t="str">
        <x:f t="shared" si="38"/>
        <x:v>#DIV/0!</x:v>
      </x:c>
      <x:c r="AZ25" s="2494" t="str">
        <x:f t="shared" si="39"/>
        <x:v>#DIV/0!</x:v>
      </x:c>
      <x:c r="BA25" s="2495" t="str">
        <x:f t="shared" si="40"/>
        <x:v>#DIV/0!</x:v>
      </x:c>
      <x:c r="BB25" s="2498" t="str">
        <x:f t="shared" si="41"/>
        <x:v>#DIV/0!</x:v>
      </x:c>
      <x:c r="BC25" s="2494" t="str">
        <x:f t="shared" si="42"/>
        <x:v>#DIV/0!</x:v>
      </x:c>
      <x:c r="BD25" s="2498" t="str">
        <x:f t="shared" si="43"/>
        <x:v>#DIV/0!</x:v>
      </x:c>
      <x:c r="BE25" s="2499" t="n">
        <x:f t="shared" si="3"/>
        <x:v>1.5</x:v>
      </x:c>
      <x:c r="BF25" s="2494" t="str">
        <x:f t="shared" si="44"/>
        <x:v>#DIV/0!</x:v>
      </x:c>
      <x:c r="BG25" s="2494" t="str">
        <x:f t="shared" si="45"/>
        <x:v>#DIV/0!</x:v>
      </x:c>
      <x:c r="BH25" s="2500" t="str">
        <x:f t="shared" si="46"/>
        <x:v>#DIV/0!</x:v>
      </x:c>
      <x:c r="BI25" s="2494" t="str">
        <x:f t="shared" si="47"/>
        <x:v>#DIV/0!</x:v>
      </x:c>
      <x:c r="BJ25" s="2498" t="str">
        <x:f t="shared" si="48"/>
        <x:v>#DIV/0!</x:v>
      </x:c>
      <x:c r="BK25" s="1264" t="str">
        <x:f t="shared" si="49"/>
        <x:v>#DIV/0!</x:v>
      </x:c>
      <x:c r="BL25" s="2492" t="str">
        <x:f t="shared" si="50"/>
        <x:v>#DIV/0!</x:v>
      </x:c>
      <x:c r="BM25" s="2492" t="str">
        <x:f t="shared" si="51"/>
        <x:v>#DIV/0!</x:v>
      </x:c>
      <x:c r="BN25" s="2493" t="str">
        <x:f t="shared" si="52"/>
        <x:v>#DIV/0!</x:v>
      </x:c>
      <x:c r="BO25" s="2494" t="str">
        <x:f t="shared" si="53"/>
        <x:v>#DIV/0!</x:v>
      </x:c>
      <x:c r="BP25" s="2495" t="str">
        <x:f t="shared" si="54"/>
        <x:v>#DIV/0!</x:v>
      </x:c>
      <x:c r="BQ25" s="2494" t="str">
        <x:f t="shared" si="55"/>
        <x:v>#DIV/0!</x:v>
      </x:c>
      <x:c r="BR25" s="2494" t="str">
        <x:f t="shared" si="56"/>
        <x:v>#DIV/0!</x:v>
      </x:c>
      <x:c r="BS25" s="2494" t="n">
        <x:f t="shared" si="57"/>
        <x:v>-1.000253581466481</x:v>
      </x:c>
      <x:c r="BT25" s="2494" t="str">
        <x:f t="shared" si="58"/>
        <x:v>#DIV/0!</x:v>
      </x:c>
      <x:c r="BU25" s="2494" t="str">
        <x:f t="shared" si="59"/>
        <x:v>#DIV/0!</x:v>
      </x:c>
      <x:c r="BV25" s="2501" t="str">
        <x:f t="shared" si="60"/>
        <x:v>#DIV/0!</x:v>
      </x:c>
      <x:c r="BW25" s="2502" t="str">
        <x:f t="shared" si="61"/>
        <x:v>#DIV/0!</x:v>
      </x:c>
      <x:c r="BX25" s="2494" t="str">
        <x:f t="shared" si="62"/>
        <x:v>#DIV/0!</x:v>
      </x:c>
      <x:c r="BY25" s="2498" t="str">
        <x:f t="shared" si="63"/>
        <x:v>#DIV/0!</x:v>
      </x:c>
      <x:c r="BZ25" s="2503" t="n">
        <x:f t="shared" si="4"/>
        <x:v>1.5</x:v>
      </x:c>
      <x:c r="CA25" s="2494" t="str">
        <x:f t="shared" si="64"/>
        <x:v>#DIV/0!</x:v>
      </x:c>
      <x:c r="CB25" s="2494" t="str">
        <x:f t="shared" si="65"/>
        <x:v>#DIV/0!</x:v>
      </x:c>
      <x:c r="CC25" s="2500" t="str">
        <x:f t="shared" si="66"/>
        <x:v>#DIV/0!</x:v>
      </x:c>
      <x:c r="CD25" s="2494" t="str">
        <x:f t="shared" si="67"/>
        <x:v>#DIV/0!</x:v>
      </x:c>
      <x:c r="CE25" s="2498" t="str">
        <x:f t="shared" si="68"/>
        <x:v>#DIV/0!</x:v>
      </x:c>
      <x:c r="CF25" s="1264" t="str">
        <x:f t="shared" si="69"/>
        <x:v>#DIV/0!</x:v>
      </x:c>
      <x:c r="CG25" s="2492" t="str">
        <x:f t="shared" si="70"/>
        <x:v>#DIV/0!</x:v>
      </x:c>
      <x:c r="CH25" s="2492" t="str">
        <x:f t="shared" si="71"/>
        <x:v>#DIV/0!</x:v>
      </x:c>
      <x:c r="CI25" s="2493" t="str">
        <x:f t="shared" si="72"/>
        <x:v>#DIV/0!</x:v>
      </x:c>
      <x:c r="CJ25" s="2494" t="str">
        <x:f t="shared" si="73"/>
        <x:v>#DIV/0!</x:v>
      </x:c>
      <x:c r="CK25" s="2495" t="str">
        <x:f t="shared" si="74"/>
        <x:v>#DIV/0!</x:v>
      </x:c>
      <x:c r="CL25" s="2494" t="str">
        <x:f t="shared" si="75"/>
        <x:v>#DIV/0!</x:v>
      </x:c>
      <x:c r="CM25" s="2494" t="str">
        <x:f t="shared" si="76"/>
        <x:v>#DIV/0!</x:v>
      </x:c>
      <x:c r="CN25" s="2498" t="n">
        <x:f t="shared" si="77"/>
        <x:v>-28.0068748977356</x:v>
      </x:c>
      <x:c r="CO25" s="2494" t="str">
        <x:f t="shared" si="78"/>
        <x:v>#DIV/0!</x:v>
      </x:c>
      <x:c r="CP25" s="2494" t="str">
        <x:f t="shared" si="79"/>
        <x:v>#DIV/0!</x:v>
      </x:c>
      <x:c r="CQ25" s="2505" t="str">
        <x:f t="shared" si="80"/>
        <x:v>#DIV/0!</x:v>
      </x:c>
      <x:c r="CR25" s="2502" t="str">
        <x:f t="shared" si="81"/>
        <x:v>#DIV/0!</x:v>
      </x:c>
      <x:c r="CS25" s="2506" t="str">
        <x:f t="shared" si="82"/>
        <x:v>#DIV/0!</x:v>
      </x:c>
      <x:c r="CT25" s="2507" t="str">
        <x:f t="shared" si="83"/>
        <x:v>#DIV/0!</x:v>
      </x:c>
      <x:c r="CU25" s="2498"/>
      <x:c r="CV25" s="2498"/>
      <x:c r="CW25" s="2508" t="str">
        <x:f t="shared" si="84"/>
        <x:v>#DIV/0!</x:v>
      </x:c>
    </x:row>
    <x:row r="26" ht="14.100000381469727" customHeight="1">
      <x:c r="A26" s="233" t="str">
        <x:v>170</x:v>
      </x:c>
      <x:c r="B26" s="3493"/>
      <x:c r="C26" s="3493"/>
      <x:c r="D26" s="234"/>
      <x:c r="E26" s="235"/>
      <x:c r="F26" s="2561">
        <x:f t="shared" si="85"/>
      </x:c>
      <x:c r="G26" s="3499">
        <x:f t="shared" si="86"/>
      </x:c>
      <x:c r="H26" s="3500"/>
      <x:c r="I26" s="3496"/>
      <x:c r="J26" s="3496"/>
      <x:c r="K26" s="2564">
        <x:f t="shared" si="5"/>
      </x:c>
      <x:c r="L26" s="3507">
        <x:f t="shared" si="6"/>
      </x:c>
      <x:c r="M26" s="3507"/>
      <x:c r="N26" s="2565">
        <x:f t="shared" si="7"/>
      </x:c>
      <x:c r="O26" s="2486"/>
      <x:c r="P26" s="2487" t="n">
        <x:v>0</x:v>
      </x:c>
      <x:c r="Q26" s="1264" t="n">
        <x:f t="shared" si="8"/>
        <x:v>5</x:v>
      </x:c>
      <x:c r="R26" s="2488" t="n">
        <x:f t="shared" si="9"/>
        <x:v>0</x:v>
      </x:c>
      <x:c r="S26" s="2489" t="n">
        <x:f t="shared" si="10"/>
        <x:v>0</x:v>
      </x:c>
      <x:c r="T26" s="2490" t="n">
        <x:f t="shared" si="11"/>
        <x:v>0</x:v>
      </x:c>
      <x:c r="U26" s="2491" t="n">
        <x:f t="shared" si="12"/>
        <x:v>32</x:v>
      </x:c>
      <x:c r="V26" s="2492" t="n">
        <x:f t="shared" si="0"/>
        <x:v>192.4571</x:v>
      </x:c>
      <x:c r="W26" s="2492" t="n">
        <x:f t="shared" si="13"/>
        <x:v>0.2438</x:v>
      </x:c>
      <x:c r="X26" s="2493" t="n">
        <x:f t="shared" si="1"/>
        <x:v>0</x:v>
      </x:c>
      <x:c r="Y26" s="2494" t="str">
        <x:f t="shared" si="14"/>
        <x:v>#DIV/0!</x:v>
      </x:c>
      <x:c r="Z26" s="2495" t="n">
        <x:f t="shared" si="15"/>
        <x:v>2</x:v>
      </x:c>
      <x:c r="AA26" s="2494" t="str">
        <x:f t="shared" si="16"/>
        <x:v>#DIV/0!</x:v>
      </x:c>
      <x:c r="AB26" s="2494" t="str">
        <x:f t="shared" si="17"/>
        <x:v>#DIV/0!</x:v>
      </x:c>
      <x:c r="AC26" s="2494" t="n">
        <x:f t="shared" si="18"/>
        <x:v>-1.000253581466481</x:v>
      </x:c>
      <x:c r="AD26" s="2496" t="str">
        <x:f t="shared" si="19"/>
        <x:v>#DIV/0!</x:v>
      </x:c>
      <x:c r="AE26" s="2494" t="str">
        <x:f t="shared" si="20"/>
        <x:v>#DIV/0!</x:v>
      </x:c>
      <x:c r="AF26" s="2495" t="str">
        <x:f t="shared" si="21"/>
        <x:v>#DIV/0!</x:v>
      </x:c>
      <x:c r="AG26" s="2497" t="str">
        <x:f t="shared" si="22"/>
        <x:v>#DIV/0!</x:v>
      </x:c>
      <x:c r="AH26" s="2494" t="str">
        <x:f t="shared" si="23"/>
        <x:v>#DIV/0!</x:v>
      </x:c>
      <x:c r="AI26" s="2498" t="str">
        <x:f t="shared" si="24"/>
        <x:v>#DIV/0!</x:v>
      </x:c>
      <x:c r="AJ26" s="2499" t="n">
        <x:f t="shared" si="2"/>
        <x:v>1.5</x:v>
      </x:c>
      <x:c r="AK26" s="2494" t="str">
        <x:f t="shared" si="25"/>
        <x:v>#DIV/0!</x:v>
      </x:c>
      <x:c r="AL26" s="2494" t="str">
        <x:f t="shared" si="26"/>
        <x:v>#DIV/0!</x:v>
      </x:c>
      <x:c r="AM26" s="2500" t="str">
        <x:f t="shared" si="27"/>
        <x:v>#DIV/0!</x:v>
      </x:c>
      <x:c r="AN26" s="2494" t="str">
        <x:f t="shared" si="28"/>
        <x:v>#DIV/0!</x:v>
      </x:c>
      <x:c r="AO26" s="2494" t="str">
        <x:f t="shared" si="29"/>
        <x:v>#DIV/0!</x:v>
      </x:c>
      <x:c r="AP26" s="1264" t="str">
        <x:f t="shared" si="87"/>
        <x:v>#DIV/0!</x:v>
      </x:c>
      <x:c r="AQ26" s="2492" t="str">
        <x:f t="shared" si="30"/>
        <x:v>#DIV/0!</x:v>
      </x:c>
      <x:c r="AR26" s="2492" t="str">
        <x:f t="shared" si="31"/>
        <x:v>#DIV/0!</x:v>
      </x:c>
      <x:c r="AS26" s="2493" t="str">
        <x:f t="shared" si="32"/>
        <x:v>#DIV/0!</x:v>
      </x:c>
      <x:c r="AT26" s="2494" t="str">
        <x:f t="shared" si="33"/>
        <x:v>#DIV/0!</x:v>
      </x:c>
      <x:c r="AU26" s="2495" t="str">
        <x:f t="shared" si="34"/>
        <x:v>#DIV/0!</x:v>
      </x:c>
      <x:c r="AV26" s="2494" t="str">
        <x:f t="shared" si="35"/>
        <x:v>#DIV/0!</x:v>
      </x:c>
      <x:c r="AW26" s="2494" t="str">
        <x:f t="shared" si="36"/>
        <x:v>#DIV/0!</x:v>
      </x:c>
      <x:c r="AX26" s="2494" t="n">
        <x:f t="shared" si="37"/>
        <x:v>-1.000253581466481</x:v>
      </x:c>
      <x:c r="AY26" s="2496" t="str">
        <x:f t="shared" si="38"/>
        <x:v>#DIV/0!</x:v>
      </x:c>
      <x:c r="AZ26" s="2494" t="str">
        <x:f t="shared" si="39"/>
        <x:v>#DIV/0!</x:v>
      </x:c>
      <x:c r="BA26" s="2495" t="str">
        <x:f t="shared" si="40"/>
        <x:v>#DIV/0!</x:v>
      </x:c>
      <x:c r="BB26" s="2498" t="str">
        <x:f t="shared" si="41"/>
        <x:v>#DIV/0!</x:v>
      </x:c>
      <x:c r="BC26" s="2494" t="str">
        <x:f t="shared" si="42"/>
        <x:v>#DIV/0!</x:v>
      </x:c>
      <x:c r="BD26" s="2498" t="str">
        <x:f t="shared" si="43"/>
        <x:v>#DIV/0!</x:v>
      </x:c>
      <x:c r="BE26" s="2499" t="n">
        <x:f t="shared" si="3"/>
        <x:v>1.5</x:v>
      </x:c>
      <x:c r="BF26" s="2494" t="str">
        <x:f t="shared" si="44"/>
        <x:v>#DIV/0!</x:v>
      </x:c>
      <x:c r="BG26" s="2494" t="str">
        <x:f t="shared" si="45"/>
        <x:v>#DIV/0!</x:v>
      </x:c>
      <x:c r="BH26" s="2500" t="str">
        <x:f t="shared" si="46"/>
        <x:v>#DIV/0!</x:v>
      </x:c>
      <x:c r="BI26" s="2494" t="str">
        <x:f t="shared" si="47"/>
        <x:v>#DIV/0!</x:v>
      </x:c>
      <x:c r="BJ26" s="2498" t="str">
        <x:f t="shared" si="48"/>
        <x:v>#DIV/0!</x:v>
      </x:c>
      <x:c r="BK26" s="1264" t="str">
        <x:f t="shared" si="49"/>
        <x:v>#DIV/0!</x:v>
      </x:c>
      <x:c r="BL26" s="2492" t="str">
        <x:f t="shared" si="50"/>
        <x:v>#DIV/0!</x:v>
      </x:c>
      <x:c r="BM26" s="2492" t="str">
        <x:f t="shared" si="51"/>
        <x:v>#DIV/0!</x:v>
      </x:c>
      <x:c r="BN26" s="2493" t="str">
        <x:f t="shared" si="52"/>
        <x:v>#DIV/0!</x:v>
      </x:c>
      <x:c r="BO26" s="2494" t="str">
        <x:f t="shared" si="53"/>
        <x:v>#DIV/0!</x:v>
      </x:c>
      <x:c r="BP26" s="2495" t="str">
        <x:f t="shared" si="54"/>
        <x:v>#DIV/0!</x:v>
      </x:c>
      <x:c r="BQ26" s="2494" t="str">
        <x:f t="shared" si="55"/>
        <x:v>#DIV/0!</x:v>
      </x:c>
      <x:c r="BR26" s="2494" t="str">
        <x:f t="shared" si="56"/>
        <x:v>#DIV/0!</x:v>
      </x:c>
      <x:c r="BS26" s="2494" t="n">
        <x:f t="shared" si="57"/>
        <x:v>-1.000253581466481</x:v>
      </x:c>
      <x:c r="BT26" s="2494" t="str">
        <x:f t="shared" si="58"/>
        <x:v>#DIV/0!</x:v>
      </x:c>
      <x:c r="BU26" s="2494" t="str">
        <x:f t="shared" si="59"/>
        <x:v>#DIV/0!</x:v>
      </x:c>
      <x:c r="BV26" s="2501" t="str">
        <x:f t="shared" si="60"/>
        <x:v>#DIV/0!</x:v>
      </x:c>
      <x:c r="BW26" s="2502" t="str">
        <x:f t="shared" si="61"/>
        <x:v>#DIV/0!</x:v>
      </x:c>
      <x:c r="BX26" s="2494" t="str">
        <x:f t="shared" si="62"/>
        <x:v>#DIV/0!</x:v>
      </x:c>
      <x:c r="BY26" s="2498" t="str">
        <x:f t="shared" si="63"/>
        <x:v>#DIV/0!</x:v>
      </x:c>
      <x:c r="BZ26" s="2503" t="n">
        <x:f t="shared" si="4"/>
        <x:v>1.5</x:v>
      </x:c>
      <x:c r="CA26" s="2494" t="str">
        <x:f t="shared" si="64"/>
        <x:v>#DIV/0!</x:v>
      </x:c>
      <x:c r="CB26" s="2494" t="str">
        <x:f t="shared" si="65"/>
        <x:v>#DIV/0!</x:v>
      </x:c>
      <x:c r="CC26" s="2500" t="str">
        <x:f t="shared" si="66"/>
        <x:v>#DIV/0!</x:v>
      </x:c>
      <x:c r="CD26" s="2494" t="str">
        <x:f t="shared" si="67"/>
        <x:v>#DIV/0!</x:v>
      </x:c>
      <x:c r="CE26" s="2498" t="str">
        <x:f t="shared" si="68"/>
        <x:v>#DIV/0!</x:v>
      </x:c>
      <x:c r="CF26" s="1264" t="str">
        <x:f t="shared" si="69"/>
        <x:v>#DIV/0!</x:v>
      </x:c>
      <x:c r="CG26" s="2492" t="str">
        <x:f t="shared" si="70"/>
        <x:v>#DIV/0!</x:v>
      </x:c>
      <x:c r="CH26" s="2492" t="str">
        <x:f t="shared" si="71"/>
        <x:v>#DIV/0!</x:v>
      </x:c>
      <x:c r="CI26" s="2493" t="str">
        <x:f t="shared" si="72"/>
        <x:v>#DIV/0!</x:v>
      </x:c>
      <x:c r="CJ26" s="2494" t="str">
        <x:f t="shared" si="73"/>
        <x:v>#DIV/0!</x:v>
      </x:c>
      <x:c r="CK26" s="2495" t="str">
        <x:f t="shared" si="74"/>
        <x:v>#DIV/0!</x:v>
      </x:c>
      <x:c r="CL26" s="2494" t="str">
        <x:f t="shared" si="75"/>
        <x:v>#DIV/0!</x:v>
      </x:c>
      <x:c r="CM26" s="2494" t="str">
        <x:f t="shared" si="76"/>
        <x:v>#DIV/0!</x:v>
      </x:c>
      <x:c r="CN26" s="2498" t="n">
        <x:f t="shared" si="77"/>
        <x:v>-28.0068748977356</x:v>
      </x:c>
      <x:c r="CO26" s="2494" t="str">
        <x:f t="shared" si="78"/>
        <x:v>#DIV/0!</x:v>
      </x:c>
      <x:c r="CP26" s="2494" t="str">
        <x:f t="shared" si="79"/>
        <x:v>#DIV/0!</x:v>
      </x:c>
      <x:c r="CQ26" s="2505" t="str">
        <x:f t="shared" si="80"/>
        <x:v>#DIV/0!</x:v>
      </x:c>
      <x:c r="CR26" s="2502" t="str">
        <x:f t="shared" si="81"/>
        <x:v>#DIV/0!</x:v>
      </x:c>
      <x:c r="CS26" s="2506" t="str">
        <x:f t="shared" si="82"/>
        <x:v>#DIV/0!</x:v>
      </x:c>
      <x:c r="CT26" s="2507" t="str">
        <x:f t="shared" si="83"/>
        <x:v>#DIV/0!</x:v>
      </x:c>
      <x:c r="CU26" s="2498"/>
      <x:c r="CV26" s="2498"/>
      <x:c r="CW26" s="2508" t="str">
        <x:f t="shared" si="84"/>
        <x:v>#DIV/0!</x:v>
      </x:c>
    </x:row>
    <x:row r="27" ht="14.100000381469727" customHeight="1">
      <x:c r="A27" s="233" t="str">
        <x:v>170</x:v>
      </x:c>
      <x:c r="B27" s="3493"/>
      <x:c r="C27" s="3493"/>
      <x:c r="D27" s="234"/>
      <x:c r="E27" s="235"/>
      <x:c r="F27" s="2561">
        <x:f t="shared" si="85"/>
      </x:c>
      <x:c r="G27" s="3499">
        <x:f t="shared" si="86"/>
      </x:c>
      <x:c r="H27" s="3500"/>
      <x:c r="I27" s="3496"/>
      <x:c r="J27" s="3496"/>
      <x:c r="K27" s="2564">
        <x:f t="shared" si="5"/>
      </x:c>
      <x:c r="L27" s="3507">
        <x:f t="shared" si="6"/>
      </x:c>
      <x:c r="M27" s="3507"/>
      <x:c r="N27" s="2565">
        <x:f t="shared" si="7"/>
      </x:c>
      <x:c r="O27" s="2509"/>
      <x:c r="P27" s="2487" t="n">
        <x:v>0</x:v>
      </x:c>
      <x:c r="Q27" s="1264" t="n">
        <x:f t="shared" si="8"/>
        <x:v>5</x:v>
      </x:c>
      <x:c r="R27" s="2488" t="n">
        <x:f t="shared" si="9"/>
        <x:v>0</x:v>
      </x:c>
      <x:c r="S27" s="2489" t="n">
        <x:f t="shared" si="10"/>
        <x:v>0</x:v>
      </x:c>
      <x:c r="T27" s="2490" t="n">
        <x:f t="shared" si="11"/>
        <x:v>0</x:v>
      </x:c>
      <x:c r="U27" s="2491" t="n">
        <x:f t="shared" si="12"/>
        <x:v>32</x:v>
      </x:c>
      <x:c r="V27" s="2492" t="n">
        <x:f t="shared" si="0"/>
        <x:v>192.4571</x:v>
      </x:c>
      <x:c r="W27" s="2492" t="n">
        <x:f t="shared" si="13"/>
        <x:v>0.2438</x:v>
      </x:c>
      <x:c r="X27" s="2493" t="n">
        <x:f t="shared" si="1"/>
        <x:v>0</x:v>
      </x:c>
      <x:c r="Y27" s="2494" t="str">
        <x:f t="shared" si="14"/>
        <x:v>#DIV/0!</x:v>
      </x:c>
      <x:c r="Z27" s="2495" t="n">
        <x:f t="shared" si="15"/>
        <x:v>2</x:v>
      </x:c>
      <x:c r="AA27" s="2494" t="str">
        <x:f t="shared" si="16"/>
        <x:v>#DIV/0!</x:v>
      </x:c>
      <x:c r="AB27" s="2494" t="str">
        <x:f t="shared" si="17"/>
        <x:v>#DIV/0!</x:v>
      </x:c>
      <x:c r="AC27" s="2494" t="n">
        <x:f t="shared" si="18"/>
        <x:v>-1.000253581466481</x:v>
      </x:c>
      <x:c r="AD27" s="2496" t="str">
        <x:f t="shared" si="19"/>
        <x:v>#DIV/0!</x:v>
      </x:c>
      <x:c r="AE27" s="2494" t="str">
        <x:f t="shared" si="20"/>
        <x:v>#DIV/0!</x:v>
      </x:c>
      <x:c r="AF27" s="2495" t="str">
        <x:f t="shared" si="21"/>
        <x:v>#DIV/0!</x:v>
      </x:c>
      <x:c r="AG27" s="2497" t="str">
        <x:f t="shared" si="22"/>
        <x:v>#DIV/0!</x:v>
      </x:c>
      <x:c r="AH27" s="2494" t="str">
        <x:f t="shared" si="23"/>
        <x:v>#DIV/0!</x:v>
      </x:c>
      <x:c r="AI27" s="2498" t="str">
        <x:f t="shared" si="24"/>
        <x:v>#DIV/0!</x:v>
      </x:c>
      <x:c r="AJ27" s="2499" t="n">
        <x:f t="shared" si="2"/>
        <x:v>1.5</x:v>
      </x:c>
      <x:c r="AK27" s="2494" t="str">
        <x:f t="shared" si="25"/>
        <x:v>#DIV/0!</x:v>
      </x:c>
      <x:c r="AL27" s="2494" t="str">
        <x:f t="shared" si="26"/>
        <x:v>#DIV/0!</x:v>
      </x:c>
      <x:c r="AM27" s="2500" t="str">
        <x:f t="shared" si="27"/>
        <x:v>#DIV/0!</x:v>
      </x:c>
      <x:c r="AN27" s="2494" t="str">
        <x:f t="shared" si="28"/>
        <x:v>#DIV/0!</x:v>
      </x:c>
      <x:c r="AO27" s="2494" t="str">
        <x:f t="shared" si="29"/>
        <x:v>#DIV/0!</x:v>
      </x:c>
      <x:c r="AP27" s="1264" t="str">
        <x:f t="shared" si="87"/>
        <x:v>#DIV/0!</x:v>
      </x:c>
      <x:c r="AQ27" s="2492" t="str">
        <x:f t="shared" si="30"/>
        <x:v>#DIV/0!</x:v>
      </x:c>
      <x:c r="AR27" s="2492" t="str">
        <x:f t="shared" si="31"/>
        <x:v>#DIV/0!</x:v>
      </x:c>
      <x:c r="AS27" s="2493" t="str">
        <x:f t="shared" si="32"/>
        <x:v>#DIV/0!</x:v>
      </x:c>
      <x:c r="AT27" s="2494" t="str">
        <x:f t="shared" si="33"/>
        <x:v>#DIV/0!</x:v>
      </x:c>
      <x:c r="AU27" s="2495" t="str">
        <x:f t="shared" si="34"/>
        <x:v>#DIV/0!</x:v>
      </x:c>
      <x:c r="AV27" s="2494" t="str">
        <x:f t="shared" si="35"/>
        <x:v>#DIV/0!</x:v>
      </x:c>
      <x:c r="AW27" s="2494" t="str">
        <x:f t="shared" si="36"/>
        <x:v>#DIV/0!</x:v>
      </x:c>
      <x:c r="AX27" s="2494" t="n">
        <x:f t="shared" si="37"/>
        <x:v>-1.000253581466481</x:v>
      </x:c>
      <x:c r="AY27" s="2496" t="str">
        <x:f t="shared" si="38"/>
        <x:v>#DIV/0!</x:v>
      </x:c>
      <x:c r="AZ27" s="2494" t="str">
        <x:f t="shared" si="39"/>
        <x:v>#DIV/0!</x:v>
      </x:c>
      <x:c r="BA27" s="2495" t="str">
        <x:f t="shared" si="40"/>
        <x:v>#DIV/0!</x:v>
      </x:c>
      <x:c r="BB27" s="2498" t="str">
        <x:f t="shared" si="41"/>
        <x:v>#DIV/0!</x:v>
      </x:c>
      <x:c r="BC27" s="2494" t="str">
        <x:f t="shared" si="42"/>
        <x:v>#DIV/0!</x:v>
      </x:c>
      <x:c r="BD27" s="2498" t="str">
        <x:f t="shared" si="43"/>
        <x:v>#DIV/0!</x:v>
      </x:c>
      <x:c r="BE27" s="2499" t="n">
        <x:f t="shared" si="3"/>
        <x:v>1.5</x:v>
      </x:c>
      <x:c r="BF27" s="2494" t="str">
        <x:f t="shared" si="44"/>
        <x:v>#DIV/0!</x:v>
      </x:c>
      <x:c r="BG27" s="2494" t="str">
        <x:f t="shared" si="45"/>
        <x:v>#DIV/0!</x:v>
      </x:c>
      <x:c r="BH27" s="2500" t="str">
        <x:f t="shared" si="46"/>
        <x:v>#DIV/0!</x:v>
      </x:c>
      <x:c r="BI27" s="2494" t="str">
        <x:f t="shared" si="47"/>
        <x:v>#DIV/0!</x:v>
      </x:c>
      <x:c r="BJ27" s="2498" t="str">
        <x:f t="shared" si="48"/>
        <x:v>#DIV/0!</x:v>
      </x:c>
      <x:c r="BK27" s="1264" t="str">
        <x:f t="shared" si="49"/>
        <x:v>#DIV/0!</x:v>
      </x:c>
      <x:c r="BL27" s="2492" t="str">
        <x:f t="shared" si="50"/>
        <x:v>#DIV/0!</x:v>
      </x:c>
      <x:c r="BM27" s="2492" t="str">
        <x:f t="shared" si="51"/>
        <x:v>#DIV/0!</x:v>
      </x:c>
      <x:c r="BN27" s="2493" t="str">
        <x:f t="shared" si="52"/>
        <x:v>#DIV/0!</x:v>
      </x:c>
      <x:c r="BO27" s="2494" t="str">
        <x:f t="shared" si="53"/>
        <x:v>#DIV/0!</x:v>
      </x:c>
      <x:c r="BP27" s="2495" t="str">
        <x:f t="shared" si="54"/>
        <x:v>#DIV/0!</x:v>
      </x:c>
      <x:c r="BQ27" s="2494" t="str">
        <x:f t="shared" si="55"/>
        <x:v>#DIV/0!</x:v>
      </x:c>
      <x:c r="BR27" s="2494" t="str">
        <x:f t="shared" si="56"/>
        <x:v>#DIV/0!</x:v>
      </x:c>
      <x:c r="BS27" s="2494" t="n">
        <x:f t="shared" si="57"/>
        <x:v>-1.000253581466481</x:v>
      </x:c>
      <x:c r="BT27" s="2494" t="str">
        <x:f t="shared" si="58"/>
        <x:v>#DIV/0!</x:v>
      </x:c>
      <x:c r="BU27" s="2494" t="str">
        <x:f t="shared" si="59"/>
        <x:v>#DIV/0!</x:v>
      </x:c>
      <x:c r="BV27" s="2501" t="str">
        <x:f t="shared" si="60"/>
        <x:v>#DIV/0!</x:v>
      </x:c>
      <x:c r="BW27" s="2502" t="str">
        <x:f t="shared" si="61"/>
        <x:v>#DIV/0!</x:v>
      </x:c>
      <x:c r="BX27" s="2494" t="str">
        <x:f t="shared" si="62"/>
        <x:v>#DIV/0!</x:v>
      </x:c>
      <x:c r="BY27" s="2498" t="str">
        <x:f t="shared" si="63"/>
        <x:v>#DIV/0!</x:v>
      </x:c>
      <x:c r="BZ27" s="2503" t="n">
        <x:f t="shared" si="4"/>
        <x:v>1.5</x:v>
      </x:c>
      <x:c r="CA27" s="2494" t="str">
        <x:f t="shared" si="64"/>
        <x:v>#DIV/0!</x:v>
      </x:c>
      <x:c r="CB27" s="2494" t="str">
        <x:f t="shared" si="65"/>
        <x:v>#DIV/0!</x:v>
      </x:c>
      <x:c r="CC27" s="2500" t="str">
        <x:f t="shared" si="66"/>
        <x:v>#DIV/0!</x:v>
      </x:c>
      <x:c r="CD27" s="2494" t="str">
        <x:f t="shared" si="67"/>
        <x:v>#DIV/0!</x:v>
      </x:c>
      <x:c r="CE27" s="2498" t="str">
        <x:f t="shared" si="68"/>
        <x:v>#DIV/0!</x:v>
      </x:c>
      <x:c r="CF27" s="1264" t="str">
        <x:f t="shared" si="69"/>
        <x:v>#DIV/0!</x:v>
      </x:c>
      <x:c r="CG27" s="2492" t="str">
        <x:f t="shared" si="70"/>
        <x:v>#DIV/0!</x:v>
      </x:c>
      <x:c r="CH27" s="2492" t="str">
        <x:f t="shared" si="71"/>
        <x:v>#DIV/0!</x:v>
      </x:c>
      <x:c r="CI27" s="2493" t="str">
        <x:f t="shared" si="72"/>
        <x:v>#DIV/0!</x:v>
      </x:c>
      <x:c r="CJ27" s="2494" t="str">
        <x:f t="shared" si="73"/>
        <x:v>#DIV/0!</x:v>
      </x:c>
      <x:c r="CK27" s="2495" t="str">
        <x:f t="shared" si="74"/>
        <x:v>#DIV/0!</x:v>
      </x:c>
      <x:c r="CL27" s="2494" t="str">
        <x:f t="shared" si="75"/>
        <x:v>#DIV/0!</x:v>
      </x:c>
      <x:c r="CM27" s="2494" t="str">
        <x:f t="shared" si="76"/>
        <x:v>#DIV/0!</x:v>
      </x:c>
      <x:c r="CN27" s="2498" t="n">
        <x:f t="shared" si="77"/>
        <x:v>-28.0068748977356</x:v>
      </x:c>
      <x:c r="CO27" s="2494" t="str">
        <x:f t="shared" si="78"/>
        <x:v>#DIV/0!</x:v>
      </x:c>
      <x:c r="CP27" s="2494" t="str">
        <x:f t="shared" si="79"/>
        <x:v>#DIV/0!</x:v>
      </x:c>
      <x:c r="CQ27" s="2505" t="str">
        <x:f t="shared" si="80"/>
        <x:v>#DIV/0!</x:v>
      </x:c>
      <x:c r="CR27" s="2502" t="str">
        <x:f t="shared" si="81"/>
        <x:v>#DIV/0!</x:v>
      </x:c>
      <x:c r="CS27" s="2506" t="str">
        <x:f t="shared" si="82"/>
        <x:v>#DIV/0!</x:v>
      </x:c>
      <x:c r="CT27" s="2507" t="str">
        <x:f t="shared" si="83"/>
        <x:v>#DIV/0!</x:v>
      </x:c>
      <x:c r="CU27" s="2498"/>
      <x:c r="CV27" s="2498"/>
      <x:c r="CW27" s="2508" t="str">
        <x:f t="shared" si="84"/>
        <x:v>#DIV/0!</x:v>
      </x:c>
    </x:row>
    <x:row r="28" ht="14.100000381469727" customHeight="1">
      <x:c r="A28" s="233" t="str">
        <x:v>170</x:v>
      </x:c>
      <x:c r="B28" s="3493"/>
      <x:c r="C28" s="3493"/>
      <x:c r="D28" s="234"/>
      <x:c r="E28" s="235"/>
      <x:c r="F28" s="2561">
        <x:f t="shared" si="85"/>
      </x:c>
      <x:c r="G28" s="3499">
        <x:f t="shared" si="86"/>
      </x:c>
      <x:c r="H28" s="3500"/>
      <x:c r="I28" s="3496"/>
      <x:c r="J28" s="3496"/>
      <x:c r="K28" s="2564">
        <x:f t="shared" si="5"/>
      </x:c>
      <x:c r="L28" s="3507">
        <x:f t="shared" si="6"/>
      </x:c>
      <x:c r="M28" s="3507"/>
      <x:c r="N28" s="2565">
        <x:f t="shared" si="7"/>
      </x:c>
      <x:c r="O28" s="2486"/>
      <x:c r="P28" s="2487" t="n">
        <x:v>0</x:v>
      </x:c>
      <x:c r="Q28" s="1264" t="n">
        <x:f t="shared" si="8"/>
        <x:v>5</x:v>
      </x:c>
      <x:c r="R28" s="2488" t="n">
        <x:f t="shared" si="9"/>
        <x:v>0</x:v>
      </x:c>
      <x:c r="S28" s="2489" t="n">
        <x:f t="shared" si="10"/>
        <x:v>0</x:v>
      </x:c>
      <x:c r="T28" s="2490" t="n">
        <x:f t="shared" si="11"/>
        <x:v>0</x:v>
      </x:c>
      <x:c r="U28" s="2491" t="n">
        <x:f t="shared" si="12"/>
        <x:v>32</x:v>
      </x:c>
      <x:c r="V28" s="2492" t="n">
        <x:f t="shared" si="0"/>
        <x:v>192.4571</x:v>
      </x:c>
      <x:c r="W28" s="2492" t="n">
        <x:f t="shared" si="13"/>
        <x:v>0.2438</x:v>
      </x:c>
      <x:c r="X28" s="2493" t="n">
        <x:f t="shared" si="1"/>
        <x:v>0</x:v>
      </x:c>
      <x:c r="Y28" s="2494" t="str">
        <x:f t="shared" si="14"/>
        <x:v>#DIV/0!</x:v>
      </x:c>
      <x:c r="Z28" s="2495" t="n">
        <x:f t="shared" si="15"/>
        <x:v>2</x:v>
      </x:c>
      <x:c r="AA28" s="2494" t="str">
        <x:f t="shared" si="16"/>
        <x:v>#DIV/0!</x:v>
      </x:c>
      <x:c r="AB28" s="2494" t="str">
        <x:f t="shared" si="17"/>
        <x:v>#DIV/0!</x:v>
      </x:c>
      <x:c r="AC28" s="2494" t="n">
        <x:f t="shared" si="18"/>
        <x:v>-1.000253581466481</x:v>
      </x:c>
      <x:c r="AD28" s="2496" t="str">
        <x:f t="shared" si="19"/>
        <x:v>#DIV/0!</x:v>
      </x:c>
      <x:c r="AE28" s="2494" t="str">
        <x:f t="shared" si="20"/>
        <x:v>#DIV/0!</x:v>
      </x:c>
      <x:c r="AF28" s="2495" t="str">
        <x:f t="shared" si="21"/>
        <x:v>#DIV/0!</x:v>
      </x:c>
      <x:c r="AG28" s="2497" t="str">
        <x:f t="shared" si="22"/>
        <x:v>#DIV/0!</x:v>
      </x:c>
      <x:c r="AH28" s="2494" t="str">
        <x:f t="shared" si="23"/>
        <x:v>#DIV/0!</x:v>
      </x:c>
      <x:c r="AI28" s="2498" t="str">
        <x:f t="shared" si="24"/>
        <x:v>#DIV/0!</x:v>
      </x:c>
      <x:c r="AJ28" s="2499" t="n">
        <x:f t="shared" si="2"/>
        <x:v>1.5</x:v>
      </x:c>
      <x:c r="AK28" s="2494" t="str">
        <x:f t="shared" si="25"/>
        <x:v>#DIV/0!</x:v>
      </x:c>
      <x:c r="AL28" s="2494" t="str">
        <x:f t="shared" si="26"/>
        <x:v>#DIV/0!</x:v>
      </x:c>
      <x:c r="AM28" s="2500" t="str">
        <x:f t="shared" si="27"/>
        <x:v>#DIV/0!</x:v>
      </x:c>
      <x:c r="AN28" s="2494" t="str">
        <x:f t="shared" si="28"/>
        <x:v>#DIV/0!</x:v>
      </x:c>
      <x:c r="AO28" s="2494" t="str">
        <x:f t="shared" si="29"/>
        <x:v>#DIV/0!</x:v>
      </x:c>
      <x:c r="AP28" s="1264" t="str">
        <x:f t="shared" si="87"/>
        <x:v>#DIV/0!</x:v>
      </x:c>
      <x:c r="AQ28" s="2492" t="str">
        <x:f t="shared" si="30"/>
        <x:v>#DIV/0!</x:v>
      </x:c>
      <x:c r="AR28" s="2492" t="str">
        <x:f t="shared" si="31"/>
        <x:v>#DIV/0!</x:v>
      </x:c>
      <x:c r="AS28" s="2493" t="str">
        <x:f t="shared" si="32"/>
        <x:v>#DIV/0!</x:v>
      </x:c>
      <x:c r="AT28" s="2494" t="str">
        <x:f t="shared" si="33"/>
        <x:v>#DIV/0!</x:v>
      </x:c>
      <x:c r="AU28" s="2495" t="str">
        <x:f t="shared" si="34"/>
        <x:v>#DIV/0!</x:v>
      </x:c>
      <x:c r="AV28" s="2494" t="str">
        <x:f t="shared" si="35"/>
        <x:v>#DIV/0!</x:v>
      </x:c>
      <x:c r="AW28" s="2494" t="str">
        <x:f t="shared" si="36"/>
        <x:v>#DIV/0!</x:v>
      </x:c>
      <x:c r="AX28" s="2494" t="n">
        <x:f t="shared" si="37"/>
        <x:v>-1.000253581466481</x:v>
      </x:c>
      <x:c r="AY28" s="2496" t="str">
        <x:f t="shared" si="38"/>
        <x:v>#DIV/0!</x:v>
      </x:c>
      <x:c r="AZ28" s="2494" t="str">
        <x:f t="shared" si="39"/>
        <x:v>#DIV/0!</x:v>
      </x:c>
      <x:c r="BA28" s="2495" t="str">
        <x:f t="shared" si="40"/>
        <x:v>#DIV/0!</x:v>
      </x:c>
      <x:c r="BB28" s="2498" t="str">
        <x:f t="shared" si="41"/>
        <x:v>#DIV/0!</x:v>
      </x:c>
      <x:c r="BC28" s="2494" t="str">
        <x:f t="shared" si="42"/>
        <x:v>#DIV/0!</x:v>
      </x:c>
      <x:c r="BD28" s="2498" t="str">
        <x:f t="shared" si="43"/>
        <x:v>#DIV/0!</x:v>
      </x:c>
      <x:c r="BE28" s="2499" t="n">
        <x:f t="shared" si="3"/>
        <x:v>1.5</x:v>
      </x:c>
      <x:c r="BF28" s="2494" t="str">
        <x:f t="shared" si="44"/>
        <x:v>#DIV/0!</x:v>
      </x:c>
      <x:c r="BG28" s="2494" t="str">
        <x:f t="shared" si="45"/>
        <x:v>#DIV/0!</x:v>
      </x:c>
      <x:c r="BH28" s="2500" t="str">
        <x:f t="shared" si="46"/>
        <x:v>#DIV/0!</x:v>
      </x:c>
      <x:c r="BI28" s="2494" t="str">
        <x:f t="shared" si="47"/>
        <x:v>#DIV/0!</x:v>
      </x:c>
      <x:c r="BJ28" s="2498" t="str">
        <x:f t="shared" si="48"/>
        <x:v>#DIV/0!</x:v>
      </x:c>
      <x:c r="BK28" s="1264" t="str">
        <x:f t="shared" si="49"/>
        <x:v>#DIV/0!</x:v>
      </x:c>
      <x:c r="BL28" s="2492" t="str">
        <x:f t="shared" si="50"/>
        <x:v>#DIV/0!</x:v>
      </x:c>
      <x:c r="BM28" s="2492" t="str">
        <x:f t="shared" si="51"/>
        <x:v>#DIV/0!</x:v>
      </x:c>
      <x:c r="BN28" s="2493" t="str">
        <x:f t="shared" si="52"/>
        <x:v>#DIV/0!</x:v>
      </x:c>
      <x:c r="BO28" s="2494" t="str">
        <x:f t="shared" si="53"/>
        <x:v>#DIV/0!</x:v>
      </x:c>
      <x:c r="BP28" s="2495" t="str">
        <x:f t="shared" si="54"/>
        <x:v>#DIV/0!</x:v>
      </x:c>
      <x:c r="BQ28" s="2494" t="str">
        <x:f t="shared" si="55"/>
        <x:v>#DIV/0!</x:v>
      </x:c>
      <x:c r="BR28" s="2494" t="str">
        <x:f t="shared" si="56"/>
        <x:v>#DIV/0!</x:v>
      </x:c>
      <x:c r="BS28" s="2494" t="n">
        <x:f t="shared" si="57"/>
        <x:v>-1.000253581466481</x:v>
      </x:c>
      <x:c r="BT28" s="2494" t="str">
        <x:f t="shared" si="58"/>
        <x:v>#DIV/0!</x:v>
      </x:c>
      <x:c r="BU28" s="2494" t="str">
        <x:f t="shared" si="59"/>
        <x:v>#DIV/0!</x:v>
      </x:c>
      <x:c r="BV28" s="2501" t="str">
        <x:f t="shared" si="60"/>
        <x:v>#DIV/0!</x:v>
      </x:c>
      <x:c r="BW28" s="2502" t="str">
        <x:f t="shared" si="61"/>
        <x:v>#DIV/0!</x:v>
      </x:c>
      <x:c r="BX28" s="2494" t="str">
        <x:f t="shared" si="62"/>
        <x:v>#DIV/0!</x:v>
      </x:c>
      <x:c r="BY28" s="2498" t="str">
        <x:f t="shared" si="63"/>
        <x:v>#DIV/0!</x:v>
      </x:c>
      <x:c r="BZ28" s="2503" t="n">
        <x:f t="shared" si="4"/>
        <x:v>1.5</x:v>
      </x:c>
      <x:c r="CA28" s="2494" t="str">
        <x:f t="shared" si="64"/>
        <x:v>#DIV/0!</x:v>
      </x:c>
      <x:c r="CB28" s="2494" t="str">
        <x:f t="shared" si="65"/>
        <x:v>#DIV/0!</x:v>
      </x:c>
      <x:c r="CC28" s="2500" t="str">
        <x:f t="shared" si="66"/>
        <x:v>#DIV/0!</x:v>
      </x:c>
      <x:c r="CD28" s="2494" t="str">
        <x:f t="shared" si="67"/>
        <x:v>#DIV/0!</x:v>
      </x:c>
      <x:c r="CE28" s="2498" t="str">
        <x:f t="shared" si="68"/>
        <x:v>#DIV/0!</x:v>
      </x:c>
      <x:c r="CF28" s="1264" t="str">
        <x:f t="shared" si="69"/>
        <x:v>#DIV/0!</x:v>
      </x:c>
      <x:c r="CG28" s="2492" t="str">
        <x:f t="shared" si="70"/>
        <x:v>#DIV/0!</x:v>
      </x:c>
      <x:c r="CH28" s="2492" t="str">
        <x:f t="shared" si="71"/>
        <x:v>#DIV/0!</x:v>
      </x:c>
      <x:c r="CI28" s="2493" t="str">
        <x:f t="shared" si="72"/>
        <x:v>#DIV/0!</x:v>
      </x:c>
      <x:c r="CJ28" s="2494" t="str">
        <x:f t="shared" si="73"/>
        <x:v>#DIV/0!</x:v>
      </x:c>
      <x:c r="CK28" s="2495" t="str">
        <x:f t="shared" si="74"/>
        <x:v>#DIV/0!</x:v>
      </x:c>
      <x:c r="CL28" s="2494" t="str">
        <x:f t="shared" si="75"/>
        <x:v>#DIV/0!</x:v>
      </x:c>
      <x:c r="CM28" s="2494" t="str">
        <x:f t="shared" si="76"/>
        <x:v>#DIV/0!</x:v>
      </x:c>
      <x:c r="CN28" s="2498" t="n">
        <x:f t="shared" si="77"/>
        <x:v>-28.0068748977356</x:v>
      </x:c>
      <x:c r="CO28" s="2494" t="str">
        <x:f t="shared" si="78"/>
        <x:v>#DIV/0!</x:v>
      </x:c>
      <x:c r="CP28" s="2494" t="str">
        <x:f t="shared" si="79"/>
        <x:v>#DIV/0!</x:v>
      </x:c>
      <x:c r="CQ28" s="2505" t="str">
        <x:f t="shared" si="80"/>
        <x:v>#DIV/0!</x:v>
      </x:c>
      <x:c r="CR28" s="2502" t="str">
        <x:f t="shared" si="81"/>
        <x:v>#DIV/0!</x:v>
      </x:c>
      <x:c r="CS28" s="2506" t="str">
        <x:f t="shared" si="82"/>
        <x:v>#DIV/0!</x:v>
      </x:c>
      <x:c r="CT28" s="2507" t="str">
        <x:f t="shared" si="83"/>
        <x:v>#DIV/0!</x:v>
      </x:c>
      <x:c r="CU28" s="2498"/>
      <x:c r="CV28" s="2498"/>
      <x:c r="CW28" s="2508" t="str">
        <x:f t="shared" si="84"/>
        <x:v>#DIV/0!</x:v>
      </x:c>
    </x:row>
    <x:row r="29" ht="14.100000381469727" customHeight="1">
      <x:c r="A29" s="236" t="str">
        <x:v>170</x:v>
      </x:c>
      <x:c r="B29" s="3528"/>
      <x:c r="C29" s="3528"/>
      <x:c r="D29" s="237"/>
      <x:c r="E29" s="238"/>
      <x:c r="F29" s="2561">
        <x:f t="shared" si="85"/>
      </x:c>
      <x:c r="G29" s="3499">
        <x:f t="shared" si="86"/>
      </x:c>
      <x:c r="H29" s="3500"/>
      <x:c r="I29" s="3512"/>
      <x:c r="J29" s="3512"/>
      <x:c r="K29" s="2566">
        <x:f t="shared" si="5"/>
      </x:c>
      <x:c r="L29" s="3513">
        <x:f t="shared" si="6"/>
      </x:c>
      <x:c r="M29" s="3513"/>
      <x:c r="N29" s="2567">
        <x:f t="shared" si="7"/>
      </x:c>
      <x:c r="O29" s="2486"/>
      <x:c r="P29" s="2487" t="n">
        <x:v>0</x:v>
      </x:c>
      <x:c r="Q29" s="1264" t="n">
        <x:f t="shared" si="8"/>
        <x:v>5</x:v>
      </x:c>
      <x:c r="R29" s="2488" t="n">
        <x:f t="shared" si="9"/>
        <x:v>0</x:v>
      </x:c>
      <x:c r="S29" s="2489" t="n">
        <x:f t="shared" si="10"/>
        <x:v>0</x:v>
      </x:c>
      <x:c r="T29" s="2490" t="n">
        <x:f t="shared" si="11"/>
        <x:v>0</x:v>
      </x:c>
      <x:c r="U29" s="2491" t="n">
        <x:f t="shared" si="12"/>
        <x:v>32</x:v>
      </x:c>
      <x:c r="V29" s="2492" t="n">
        <x:f t="shared" si="0"/>
        <x:v>192.4571</x:v>
      </x:c>
      <x:c r="W29" s="2492" t="n">
        <x:f t="shared" si="13"/>
        <x:v>0.2438</x:v>
      </x:c>
      <x:c r="X29" s="2493" t="n">
        <x:f t="shared" si="1"/>
        <x:v>0</x:v>
      </x:c>
      <x:c r="Y29" s="2494" t="str">
        <x:f t="shared" si="14"/>
        <x:v>#DIV/0!</x:v>
      </x:c>
      <x:c r="Z29" s="2495" t="n">
        <x:f t="shared" si="15"/>
        <x:v>2</x:v>
      </x:c>
      <x:c r="AA29" s="2494" t="str">
        <x:f t="shared" si="16"/>
        <x:v>#DIV/0!</x:v>
      </x:c>
      <x:c r="AB29" s="2494" t="str">
        <x:f t="shared" si="17"/>
        <x:v>#DIV/0!</x:v>
      </x:c>
      <x:c r="AC29" s="2494" t="n">
        <x:f t="shared" si="18"/>
        <x:v>-1.000253581466481</x:v>
      </x:c>
      <x:c r="AD29" s="2496" t="str">
        <x:f t="shared" si="19"/>
        <x:v>#DIV/0!</x:v>
      </x:c>
      <x:c r="AE29" s="2494" t="str">
        <x:f t="shared" si="20"/>
        <x:v>#DIV/0!</x:v>
      </x:c>
      <x:c r="AF29" s="2495" t="str">
        <x:f t="shared" si="21"/>
        <x:v>#DIV/0!</x:v>
      </x:c>
      <x:c r="AG29" s="2497" t="str">
        <x:f t="shared" si="22"/>
        <x:v>#DIV/0!</x:v>
      </x:c>
      <x:c r="AH29" s="2494" t="str">
        <x:f t="shared" si="23"/>
        <x:v>#DIV/0!</x:v>
      </x:c>
      <x:c r="AI29" s="2498" t="str">
        <x:f t="shared" si="24"/>
        <x:v>#DIV/0!</x:v>
      </x:c>
      <x:c r="AJ29" s="2499" t="n">
        <x:f t="shared" si="2"/>
        <x:v>1.5</x:v>
      </x:c>
      <x:c r="AK29" s="2494" t="str">
        <x:f t="shared" si="25"/>
        <x:v>#DIV/0!</x:v>
      </x:c>
      <x:c r="AL29" s="2494" t="str">
        <x:f t="shared" si="26"/>
        <x:v>#DIV/0!</x:v>
      </x:c>
      <x:c r="AM29" s="2500" t="str">
        <x:f t="shared" si="27"/>
        <x:v>#DIV/0!</x:v>
      </x:c>
      <x:c r="AN29" s="2494" t="str">
        <x:f t="shared" si="28"/>
        <x:v>#DIV/0!</x:v>
      </x:c>
      <x:c r="AO29" s="2494" t="str">
        <x:f t="shared" si="29"/>
        <x:v>#DIV/0!</x:v>
      </x:c>
      <x:c r="AP29" s="1264" t="str">
        <x:f t="shared" si="87"/>
        <x:v>#DIV/0!</x:v>
      </x:c>
      <x:c r="AQ29" s="2492" t="str">
        <x:f t="shared" si="30"/>
        <x:v>#DIV/0!</x:v>
      </x:c>
      <x:c r="AR29" s="2492" t="str">
        <x:f t="shared" si="31"/>
        <x:v>#DIV/0!</x:v>
      </x:c>
      <x:c r="AS29" s="2493" t="str">
        <x:f t="shared" si="32"/>
        <x:v>#DIV/0!</x:v>
      </x:c>
      <x:c r="AT29" s="2494" t="str">
        <x:f t="shared" si="33"/>
        <x:v>#DIV/0!</x:v>
      </x:c>
      <x:c r="AU29" s="2495" t="str">
        <x:f t="shared" si="34"/>
        <x:v>#DIV/0!</x:v>
      </x:c>
      <x:c r="AV29" s="2494" t="str">
        <x:f t="shared" si="35"/>
        <x:v>#DIV/0!</x:v>
      </x:c>
      <x:c r="AW29" s="2494" t="str">
        <x:f t="shared" si="36"/>
        <x:v>#DIV/0!</x:v>
      </x:c>
      <x:c r="AX29" s="2494" t="n">
        <x:f t="shared" si="37"/>
        <x:v>-1.000253581466481</x:v>
      </x:c>
      <x:c r="AY29" s="2496" t="str">
        <x:f t="shared" si="38"/>
        <x:v>#DIV/0!</x:v>
      </x:c>
      <x:c r="AZ29" s="2494" t="str">
        <x:f t="shared" si="39"/>
        <x:v>#DIV/0!</x:v>
      </x:c>
      <x:c r="BA29" s="2495" t="str">
        <x:f t="shared" si="40"/>
        <x:v>#DIV/0!</x:v>
      </x:c>
      <x:c r="BB29" s="2498" t="str">
        <x:f t="shared" si="41"/>
        <x:v>#DIV/0!</x:v>
      </x:c>
      <x:c r="BC29" s="2494" t="str">
        <x:f t="shared" si="42"/>
        <x:v>#DIV/0!</x:v>
      </x:c>
      <x:c r="BD29" s="2498" t="str">
        <x:f t="shared" si="43"/>
        <x:v>#DIV/0!</x:v>
      </x:c>
      <x:c r="BE29" s="2499" t="n">
        <x:f t="shared" si="3"/>
        <x:v>1.5</x:v>
      </x:c>
      <x:c r="BF29" s="2494" t="str">
        <x:f t="shared" si="44"/>
        <x:v>#DIV/0!</x:v>
      </x:c>
      <x:c r="BG29" s="2494" t="str">
        <x:f t="shared" si="45"/>
        <x:v>#DIV/0!</x:v>
      </x:c>
      <x:c r="BH29" s="2500" t="str">
        <x:f t="shared" si="46"/>
        <x:v>#DIV/0!</x:v>
      </x:c>
      <x:c r="BI29" s="2494" t="str">
        <x:f t="shared" si="47"/>
        <x:v>#DIV/0!</x:v>
      </x:c>
      <x:c r="BJ29" s="2498" t="str">
        <x:f t="shared" si="48"/>
        <x:v>#DIV/0!</x:v>
      </x:c>
      <x:c r="BK29" s="1264" t="str">
        <x:f t="shared" si="49"/>
        <x:v>#DIV/0!</x:v>
      </x:c>
      <x:c r="BL29" s="2492" t="str">
        <x:f t="shared" si="50"/>
        <x:v>#DIV/0!</x:v>
      </x:c>
      <x:c r="BM29" s="2492" t="str">
        <x:f t="shared" si="51"/>
        <x:v>#DIV/0!</x:v>
      </x:c>
      <x:c r="BN29" s="2493" t="str">
        <x:f t="shared" si="52"/>
        <x:v>#DIV/0!</x:v>
      </x:c>
      <x:c r="BO29" s="2494" t="str">
        <x:f t="shared" si="53"/>
        <x:v>#DIV/0!</x:v>
      </x:c>
      <x:c r="BP29" s="2495" t="str">
        <x:f t="shared" si="54"/>
        <x:v>#DIV/0!</x:v>
      </x:c>
      <x:c r="BQ29" s="2494" t="str">
        <x:f t="shared" si="55"/>
        <x:v>#DIV/0!</x:v>
      </x:c>
      <x:c r="BR29" s="2494" t="str">
        <x:f t="shared" si="56"/>
        <x:v>#DIV/0!</x:v>
      </x:c>
      <x:c r="BS29" s="2494" t="n">
        <x:f t="shared" si="57"/>
        <x:v>-1.000253581466481</x:v>
      </x:c>
      <x:c r="BT29" s="2494" t="str">
        <x:f t="shared" si="58"/>
        <x:v>#DIV/0!</x:v>
      </x:c>
      <x:c r="BU29" s="2494" t="str">
        <x:f t="shared" si="59"/>
        <x:v>#DIV/0!</x:v>
      </x:c>
      <x:c r="BV29" s="2501" t="str">
        <x:f t="shared" si="60"/>
        <x:v>#DIV/0!</x:v>
      </x:c>
      <x:c r="BW29" s="2502" t="str">
        <x:f t="shared" si="61"/>
        <x:v>#DIV/0!</x:v>
      </x:c>
      <x:c r="BX29" s="2494" t="str">
        <x:f t="shared" si="62"/>
        <x:v>#DIV/0!</x:v>
      </x:c>
      <x:c r="BY29" s="2498" t="str">
        <x:f t="shared" si="63"/>
        <x:v>#DIV/0!</x:v>
      </x:c>
      <x:c r="BZ29" s="2503" t="n">
        <x:f t="shared" si="4"/>
        <x:v>1.5</x:v>
      </x:c>
      <x:c r="CA29" s="2494" t="str">
        <x:f t="shared" si="64"/>
        <x:v>#DIV/0!</x:v>
      </x:c>
      <x:c r="CB29" s="2494" t="str">
        <x:f t="shared" si="65"/>
        <x:v>#DIV/0!</x:v>
      </x:c>
      <x:c r="CC29" s="2500" t="str">
        <x:f t="shared" si="66"/>
        <x:v>#DIV/0!</x:v>
      </x:c>
      <x:c r="CD29" s="2494" t="str">
        <x:f t="shared" si="67"/>
        <x:v>#DIV/0!</x:v>
      </x:c>
      <x:c r="CE29" s="2498" t="str">
        <x:f t="shared" si="68"/>
        <x:v>#DIV/0!</x:v>
      </x:c>
      <x:c r="CF29" s="1264" t="str">
        <x:f t="shared" si="69"/>
        <x:v>#DIV/0!</x:v>
      </x:c>
      <x:c r="CG29" s="2492" t="str">
        <x:f t="shared" si="70"/>
        <x:v>#DIV/0!</x:v>
      </x:c>
      <x:c r="CH29" s="2492" t="str">
        <x:f t="shared" si="71"/>
        <x:v>#DIV/0!</x:v>
      </x:c>
      <x:c r="CI29" s="2493" t="str">
        <x:f t="shared" si="72"/>
        <x:v>#DIV/0!</x:v>
      </x:c>
      <x:c r="CJ29" s="2494" t="str">
        <x:f t="shared" si="73"/>
        <x:v>#DIV/0!</x:v>
      </x:c>
      <x:c r="CK29" s="2495" t="str">
        <x:f t="shared" si="74"/>
        <x:v>#DIV/0!</x:v>
      </x:c>
      <x:c r="CL29" s="2494" t="str">
        <x:f t="shared" si="75"/>
        <x:v>#DIV/0!</x:v>
      </x:c>
      <x:c r="CM29" s="2494" t="str">
        <x:f t="shared" si="76"/>
        <x:v>#DIV/0!</x:v>
      </x:c>
      <x:c r="CN29" s="2498" t="n">
        <x:f t="shared" si="77"/>
        <x:v>-28.0068748977356</x:v>
      </x:c>
      <x:c r="CO29" s="2494" t="str">
        <x:f t="shared" si="78"/>
        <x:v>#DIV/0!</x:v>
      </x:c>
      <x:c r="CP29" s="2494" t="str">
        <x:f t="shared" si="79"/>
        <x:v>#DIV/0!</x:v>
      </x:c>
      <x:c r="CQ29" s="2505" t="str">
        <x:f t="shared" si="80"/>
        <x:v>#DIV/0!</x:v>
      </x:c>
      <x:c r="CR29" s="2502" t="str">
        <x:f t="shared" si="81"/>
        <x:v>#DIV/0!</x:v>
      </x:c>
      <x:c r="CS29" s="2506" t="str">
        <x:f t="shared" si="82"/>
        <x:v>#DIV/0!</x:v>
      </x:c>
      <x:c r="CT29" s="2507" t="str">
        <x:f t="shared" si="83"/>
        <x:v>#DIV/0!</x:v>
      </x:c>
      <x:c r="CU29" s="2498"/>
      <x:c r="CV29" s="2498"/>
      <x:c r="CW29" s="2508" t="str">
        <x:f t="shared" si="84"/>
        <x:v>#DIV/0!</x:v>
      </x:c>
    </x:row>
    <x:row r="30" s="1255" customFormat="1" ht="14.100000381469727" customHeight="1">
      <x:c r="A30" s="1702"/>
      <x:c r="B30" s="1703"/>
      <x:c r="C30" s="1703"/>
      <x:c r="D30" s="1704"/>
      <x:c r="E30" s="1705"/>
      <x:c r="F30" s="1706"/>
      <x:c r="G30" s="1706"/>
      <x:c r="H30" s="1707"/>
      <x:c r="I30" s="3501" t="str">
        <x:v>DENSITY AT 15°C :</x:v>
      </x:c>
      <x:c r="J30" s="3502"/>
      <x:c r="K30" s="3502"/>
      <x:c r="L30" s="3503"/>
      <x:c r="M30" s="3571" t="n">
        <x:v>0.861361480619461</x:v>
      </x:c>
      <x:c r="N30" s="3572"/>
      <x:c r="O30" s="1265"/>
      <x:c r="P30" s="1265"/>
      <x:c r="Q30" s="1266"/>
      <x:c r="R30" s="1238"/>
      <x:c r="S30" s="1238"/>
      <x:c r="T30" s="1267"/>
      <x:c r="U30" s="1238"/>
      <x:c r="V30" s="1238"/>
      <x:c r="W30" s="1238"/>
      <x:c r="X30" s="1238"/>
      <x:c r="Y30" s="1238"/>
      <x:c r="Z30" s="1238"/>
      <x:c r="AA30" s="1238"/>
      <x:c r="AB30" s="1238"/>
      <x:c r="AC30" s="1238"/>
      <x:c r="AD30" s="1238"/>
      <x:c r="AE30" s="1238"/>
      <x:c r="AF30" s="1238"/>
      <x:c r="AG30" s="1238"/>
      <x:c r="AH30" s="1238"/>
      <x:c r="AI30"/>
      <x:c r="AJ30"/>
      <x:c r="AK30"/>
      <x:c r="AL30"/>
      <x:c r="AM30"/>
      <x:c r="AN30"/>
      <x:c r="AO30" s="144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/>
      <x:c r="BU30"/>
      <x:c r="BV30"/>
      <x:c r="BW30"/>
      <x:c r="BX30"/>
      <x:c r="BY30"/>
      <x:c r="BZ30"/>
      <x:c r="CA30"/>
      <x:c r="CB30"/>
      <x:c r="CC30"/>
      <x:c r="CD30"/>
      <x:c r="CE30"/>
      <x:c r="CF30"/>
      <x:c r="CG30"/>
      <x:c r="CH30"/>
      <x:c r="CI30"/>
      <x:c r="CJ30"/>
      <x:c r="CK30"/>
      <x:c r="CL30"/>
      <x:c r="CM30"/>
      <x:c r="CN30"/>
      <x:c r="CO30"/>
      <x:c r="CP30"/>
      <x:c r="CQ30"/>
      <x:c r="CR30"/>
      <x:c r="CS30"/>
      <x:c r="CT30"/>
      <x:c r="CU30"/>
      <x:c r="CV30"/>
      <x:c r="CW30"/>
    </x:row>
    <x:row r="31" s="1255" customFormat="1" ht="14.100000381469727" customHeight="1">
      <x:c r="A31" s="1708"/>
      <x:c r="B31" s="1709"/>
      <x:c r="C31" s="1709"/>
      <x:c r="D31" s="1710"/>
      <x:c r="E31" s="1711"/>
      <x:c r="F31" s="1712"/>
      <x:c r="G31" s="1712"/>
      <x:c r="H31" s="1713"/>
      <x:c r="I31" s="3504"/>
      <x:c r="J31" s="3505"/>
      <x:c r="K31" s="3505"/>
      <x:c r="L31" s="3506"/>
      <x:c r="M31" s="3573"/>
      <x:c r="N31" s="3574"/>
      <x:c r="O31" s="1265"/>
      <x:c r="P31" s="1265"/>
      <x:c r="Q31" s="1266"/>
      <x:c r="R31" s="1238"/>
      <x:c r="S31" s="1238"/>
      <x:c r="T31" s="1267"/>
      <x:c r="U31" s="1238"/>
      <x:c r="V31" s="1238"/>
      <x:c r="W31" s="1238"/>
      <x:c r="X31" s="1238"/>
      <x:c r="Y31" s="1238"/>
      <x:c r="Z31" s="1238"/>
      <x:c r="AA31" s="1238"/>
      <x:c r="AB31" s="1238"/>
      <x:c r="AC31" s="1238"/>
      <x:c r="AD31" s="1238"/>
      <x:c r="AE31" s="1238"/>
      <x:c r="AF31" s="1238"/>
      <x:c r="AG31" s="1238"/>
      <x:c r="AH31" s="1238"/>
      <x:c r="AI31"/>
      <x:c r="AJ31"/>
      <x:c r="AK31"/>
      <x:c r="AL31"/>
      <x:c r="AM31"/>
      <x:c r="AN31"/>
      <x:c r="AO31" s="144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  <x:c r="BG31"/>
      <x:c r="BH31"/>
      <x:c r="BI31"/>
      <x:c r="BJ31"/>
      <x:c r="BK31"/>
      <x:c r="BL31"/>
      <x:c r="BM31"/>
      <x:c r="BN31"/>
      <x:c r="BO31"/>
      <x:c r="BP31"/>
      <x:c r="BQ31"/>
      <x:c r="BR31"/>
      <x:c r="BS31"/>
      <x:c r="BT31"/>
      <x:c r="BU31"/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  <x:c r="CK31"/>
      <x:c r="CL31"/>
      <x:c r="CM31"/>
      <x:c r="CN31"/>
      <x:c r="CO31"/>
      <x:c r="CP31"/>
      <x:c r="CQ31"/>
      <x:c r="CR31"/>
      <x:c r="CS31"/>
      <x:c r="CT31"/>
      <x:c r="CU31"/>
      <x:c r="CV31"/>
      <x:c r="CW31"/>
    </x:row>
    <x:row r="32" s="1255" customFormat="1" ht="14.100000381469727" customHeight="1">
      <x:c r="A32" s="1714" t="str">
        <x:v>4. INSPECTION PRIOR TO SAILING</x:v>
      </x:c>
      <x:c r="B32" s="1715"/>
      <x:c r="C32" s="1716"/>
      <x:c r="D32" s="1716"/>
      <x:c r="E32" s="1716"/>
      <x:c r="F32" s="3575" t="str">
        <x:v>DATE:</x:v>
      </x:c>
      <x:c r="G32" s="3575"/>
      <x:c r="H32" s="3558" t="str">
        <x:v>#REF!</x:v>
      </x:c>
      <x:c r="I32" s="3558" t="str">
        <x:v>#REF!</x:v>
      </x:c>
      <x:c r="J32" s="3558" t="str">
        <x:v>#REF!</x:v>
      </x:c>
      <x:c r="K32" s="3558" t="str">
        <x:v>#REF!</x:v>
      </x:c>
      <x:c r="L32" s="1694" t="str">
        <x:v>TIME:</x:v>
      </x:c>
      <x:c r="M32" s="3559" t="str">
        <x:v>#REF!</x:v>
      </x:c>
      <x:c r="N32" s="3560" t="str">
        <x:v>#REF!</x:v>
      </x:c>
      <x:c r="O32" s="1265"/>
      <x:c r="P32" s="1265"/>
      <x:c r="Q32" s="1268"/>
      <x:c r="R32" s="1269"/>
      <x:c r="S32" s="1238"/>
      <x:c r="T32" s="1267"/>
      <x:c r="U32" s="1238"/>
      <x:c r="V32" s="1238"/>
      <x:c r="W32" s="1238"/>
      <x:c r="X32" s="1238"/>
      <x:c r="Y32" s="1238"/>
      <x:c r="Z32" s="1238"/>
      <x:c r="AA32" s="1238"/>
      <x:c r="AB32" s="1238"/>
      <x:c r="AC32" s="1238"/>
      <x:c r="AD32" s="1238"/>
      <x:c r="AE32" s="1238"/>
      <x:c r="AF32" s="1238"/>
      <x:c r="AG32" s="1238"/>
      <x:c r="AH32" s="1238"/>
      <x:c r="AI32"/>
      <x:c r="AJ32"/>
      <x:c r="AK32"/>
      <x:c r="AL32"/>
      <x:c r="AM32"/>
      <x:c r="AN32"/>
      <x:c r="AO32" s="144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/>
      <x:c r="BO32"/>
      <x:c r="BP32"/>
      <x:c r="BQ32"/>
      <x:c r="BR32"/>
      <x:c r="BS32"/>
      <x:c r="BT32"/>
      <x:c r="BU32"/>
      <x:c r="BV32"/>
      <x:c r="BW32"/>
      <x:c r="BX32"/>
      <x:c r="BY32"/>
      <x:c r="BZ32"/>
      <x:c r="CA32"/>
      <x:c r="CB32"/>
      <x:c r="CC32"/>
      <x:c r="CD32"/>
      <x:c r="CE32"/>
      <x:c r="CF32"/>
      <x:c r="CG32"/>
      <x:c r="CH32"/>
      <x:c r="CI32"/>
      <x:c r="CJ32"/>
      <x:c r="CK32"/>
      <x:c r="CL32"/>
      <x:c r="CM32"/>
      <x:c r="CN32"/>
      <x:c r="CO32"/>
      <x:c r="CP32"/>
      <x:c r="CQ32"/>
      <x:c r="CR32"/>
      <x:c r="CS32"/>
      <x:c r="CT32"/>
      <x:c r="CU32"/>
      <x:c r="CV32"/>
      <x:c r="CW32"/>
    </x:row>
    <x:row r="33" s="144" customFormat="1" ht="12" customHeight="1">
      <x:c r="A33" s="3515" t="str">
        <x:v>BUNKER    TANKS</x:v>
      </x:c>
      <x:c r="B33" s="1862"/>
      <x:c r="C33" s="1863"/>
      <x:c r="D33" s="3515" t="str">
        <x:v>GROSS OBSERVED VOLUME</x:v>
      </x:c>
      <x:c r="E33" s="3522" t="str">
        <x:v>DENSITY @</x:v>
      </x:c>
      <x:c r="F33" s="3515" t="str">
        <x:v>FLASH POINT</x:v>
      </x:c>
      <x:c r="G33" s="3501" t="str">
        <x:v>LOWER EXPLOSIVE LIMIT LEVEL %</x:v>
      </x:c>
      <x:c r="H33" s="3503"/>
      <x:c r="I33" s="3501" t="str">
        <x:v>TEMP   °C</x:v>
      </x:c>
      <x:c r="J33" s="3503"/>
      <x:c r="K33" s="1697" t="str">
        <x:v>V.C.F.</x:v>
      </x:c>
      <x:c r="L33" s="3518" t="str">
        <x:v>GROSS</x:v>
      </x:c>
      <x:c r="M33" s="3519"/>
      <x:c r="N33" s="1698"/>
      <x:c r="O33" s="2510"/>
      <x:c r="P33" s="2487"/>
      <x:c r="Q33" s="1264"/>
      <x:c r="R33" s="2494"/>
      <x:c r="S33" s="2489"/>
      <x:c r="T33" s="2490"/>
      <x:c r="U33" s="2494"/>
      <x:c r="V33" s="2492"/>
      <x:c r="W33" s="2492"/>
      <x:c r="X33" s="2493"/>
      <x:c r="Y33" s="2494"/>
      <x:c r="Z33" s="2495"/>
      <x:c r="AA33" s="2494"/>
      <x:c r="AB33" s="2494"/>
      <x:c r="AC33" s="2494"/>
      <x:c r="AD33" s="2496"/>
      <x:c r="AE33" s="2494"/>
      <x:c r="AF33" s="2495"/>
      <x:c r="AG33" s="2497"/>
      <x:c r="AH33" s="2494"/>
      <x:c r="AI33" s="2498"/>
      <x:c r="AJ33" s="2499"/>
      <x:c r="AK33" s="2494"/>
      <x:c r="AL33" s="2494"/>
      <x:c r="AM33" s="2500"/>
      <x:c r="AN33" s="2494"/>
      <x:c r="AO33" s="2494"/>
      <x:c r="AP33" s="1264"/>
      <x:c r="AQ33" s="2492"/>
      <x:c r="AR33" s="2492"/>
      <x:c r="AS33" s="2493"/>
      <x:c r="AT33" s="2494"/>
      <x:c r="AU33" s="2495"/>
      <x:c r="AV33" s="2494"/>
      <x:c r="AW33" s="2494"/>
      <x:c r="AX33" s="2494"/>
      <x:c r="AY33" s="2496"/>
      <x:c r="AZ33" s="2494"/>
      <x:c r="BA33" s="2495"/>
      <x:c r="BB33" s="2498"/>
      <x:c r="BC33" s="2494"/>
      <x:c r="BD33" s="2498"/>
      <x:c r="BE33" s="2499"/>
      <x:c r="BF33" s="2494"/>
      <x:c r="BG33" s="2494"/>
      <x:c r="BH33" s="2500"/>
      <x:c r="BI33" s="2494"/>
      <x:c r="BJ33" s="2498"/>
      <x:c r="BK33" s="1264"/>
      <x:c r="BL33" s="2492"/>
      <x:c r="BM33" s="2492"/>
      <x:c r="BN33" s="2493"/>
      <x:c r="BO33" s="2494"/>
      <x:c r="BP33" s="2495"/>
      <x:c r="BQ33" s="2494"/>
      <x:c r="BR33" s="2494"/>
      <x:c r="BS33" s="2494"/>
      <x:c r="BT33" s="2494"/>
      <x:c r="BU33" s="2494"/>
      <x:c r="BV33" s="2501"/>
      <x:c r="BW33" s="2502"/>
      <x:c r="BX33" s="2494"/>
      <x:c r="BY33" s="2498"/>
      <x:c r="BZ33" s="2503"/>
      <x:c r="CA33" s="2494"/>
      <x:c r="CB33" s="2494"/>
      <x:c r="CC33" s="2500"/>
      <x:c r="CD33" s="2494"/>
      <x:c r="CE33" s="2498"/>
      <x:c r="CF33" s="1264"/>
      <x:c r="CG33" s="2492"/>
      <x:c r="CH33" s="2492"/>
      <x:c r="CI33" s="2493"/>
      <x:c r="CJ33" s="2494"/>
      <x:c r="CK33" s="2495"/>
      <x:c r="CL33" s="2494"/>
      <x:c r="CM33" s="2494"/>
      <x:c r="CN33" s="2498"/>
      <x:c r="CO33" s="2494"/>
      <x:c r="CP33" s="2494"/>
      <x:c r="CQ33" s="2505"/>
      <x:c r="CR33" s="2502"/>
      <x:c r="CS33" s="2506"/>
      <x:c r="CT33" s="2511"/>
      <x:c r="CU33" s="2498"/>
      <x:c r="CV33" s="2498"/>
      <x:c r="CW33" s="2508"/>
    </x:row>
    <x:row r="34" s="144" customFormat="1" ht="12" customHeight="1">
      <x:c r="A34" s="3516"/>
      <x:c r="B34" s="2467"/>
      <x:c r="C34" s="2468" t="str">
        <x:v>ULLAGE</x:v>
      </x:c>
      <x:c r="D34" s="3516"/>
      <x:c r="E34" s="3523"/>
      <x:c r="F34" s="3516"/>
      <x:c r="G34" s="3524"/>
      <x:c r="H34" s="3525"/>
      <x:c r="I34" s="3524"/>
      <x:c r="J34" s="3525"/>
      <x:c r="K34" s="1257" t="str">
        <x:v>TABLE</x:v>
      </x:c>
      <x:c r="L34" s="3520" t="str">
        <x:v>STANDARD</x:v>
      </x:c>
      <x:c r="M34" s="3521"/>
      <x:c r="N34" s="231" t="str">
        <x:v>WEIGTH</x:v>
      </x:c>
      <x:c r="O34" s="2509"/>
      <x:c r="P34" s="2512"/>
      <x:c r="Q34" s="2513"/>
      <x:c r="R34" s="2513"/>
      <x:c r="S34" s="2513"/>
      <x:c r="T34" s="2514"/>
      <x:c r="U34" s="2513"/>
      <x:c r="V34" s="2515"/>
      <x:c r="W34" s="2515"/>
      <x:c r="X34" s="2516"/>
      <x:c r="Y34" s="2513"/>
      <x:c r="Z34" s="2513"/>
      <x:c r="AA34" s="2513"/>
      <x:c r="AB34" s="2513"/>
      <x:c r="AC34" s="2513"/>
      <x:c r="AD34" s="2513"/>
      <x:c r="AE34" s="2513"/>
      <x:c r="AF34" s="2513"/>
      <x:c r="AG34" s="2513"/>
      <x:c r="AH34" s="2517"/>
      <x:c r="AI34" s="2513"/>
      <x:c r="AJ34" s="2513"/>
      <x:c r="AK34" s="2513"/>
      <x:c r="AL34" s="2513"/>
      <x:c r="AM34" s="2513"/>
      <x:c r="AN34" s="2513"/>
      <x:c r="AO34" s="2518"/>
      <x:c r="AP34" s="2513"/>
      <x:c r="AQ34" s="2513"/>
      <x:c r="AR34" s="2513"/>
      <x:c r="AS34" s="2513"/>
      <x:c r="AT34" s="2513"/>
      <x:c r="AU34" s="2513"/>
      <x:c r="AV34" s="2513"/>
      <x:c r="AW34" s="2513"/>
      <x:c r="AX34" s="2513"/>
      <x:c r="AY34" s="2513"/>
      <x:c r="AZ34" s="2513"/>
      <x:c r="BA34" s="2513"/>
      <x:c r="BB34" s="2513"/>
      <x:c r="BC34" s="2513"/>
      <x:c r="BD34" s="2513"/>
      <x:c r="BE34" s="2513"/>
      <x:c r="BF34" s="2513"/>
      <x:c r="BG34" s="2513"/>
      <x:c r="BH34" s="2513"/>
      <x:c r="BI34" s="2513"/>
      <x:c r="BJ34" s="2513"/>
      <x:c r="BK34" s="2513"/>
      <x:c r="BL34" s="2513"/>
      <x:c r="BM34" s="2513"/>
      <x:c r="BN34" s="2513"/>
      <x:c r="BO34" s="2513"/>
      <x:c r="BP34" s="2513"/>
      <x:c r="BQ34" s="2513"/>
      <x:c r="BR34" s="2513"/>
      <x:c r="BS34" s="2513"/>
      <x:c r="BT34" s="2513"/>
      <x:c r="BU34" s="2513"/>
      <x:c r="BV34" s="2513"/>
      <x:c r="BW34" s="2513"/>
      <x:c r="BX34" s="2513"/>
      <x:c r="BY34" s="2513"/>
      <x:c r="BZ34" s="2512"/>
      <x:c r="CA34" s="2513"/>
      <x:c r="CB34" s="2513"/>
      <x:c r="CC34" s="2513"/>
      <x:c r="CD34" s="2513"/>
      <x:c r="CE34" s="2513"/>
      <x:c r="CF34" s="2513"/>
      <x:c r="CG34" s="2513"/>
      <x:c r="CH34" s="2513"/>
      <x:c r="CI34" s="2513"/>
      <x:c r="CJ34" s="2513"/>
      <x:c r="CK34" s="2513"/>
      <x:c r="CL34" s="2513"/>
      <x:c r="CM34" s="2513"/>
      <x:c r="CN34" s="2513"/>
      <x:c r="CO34" s="2513"/>
      <x:c r="CP34" s="2513"/>
      <x:c r="CQ34" s="2513"/>
      <x:c r="CR34" s="2513"/>
      <x:c r="CS34" s="2513"/>
      <x:c r="CT34" s="2513"/>
      <x:c r="CU34" s="2513"/>
      <x:c r="CV34" s="2513"/>
      <x:c r="CW34" s="2519"/>
    </x:row>
    <x:row r="35" s="144" customFormat="1" ht="12" customHeight="1">
      <x:c r="A35" s="3516"/>
      <x:c r="B35" s="2468" t="str">
        <x:v>a</x:v>
      </x:c>
      <x:c r="C35" s="2468" t="str">
        <x:v>INNAGE</x:v>
      </x:c>
      <x:c r="D35" s="3516"/>
      <x:c r="E35" s="1258" t="n">
        <x:v>15</x:v>
      </x:c>
      <x:c r="F35" s="3516"/>
      <x:c r="G35" s="3524"/>
      <x:c r="H35" s="3525"/>
      <x:c r="I35" s="3524"/>
      <x:c r="J35" s="3525"/>
      <x:c r="K35" s="1259" t="str">
        <x:v>54B</x:v>
      </x:c>
      <x:c r="L35" s="3508" t="str">
        <x:v>VOLUME</x:v>
      </x:c>
      <x:c r="M35" s="3509"/>
      <x:c r="N35" s="1260" t="str">
        <x:v>METRIC</x:v>
      </x:c>
      <x:c r="O35" s="2520"/>
      <x:c r="P35" s="2487"/>
      <x:c r="Q35" s="1264"/>
      <x:c r="R35" s="2494"/>
      <x:c r="S35" s="2489"/>
      <x:c r="T35" s="2490"/>
      <x:c r="U35" s="2494"/>
      <x:c r="V35" s="2492"/>
      <x:c r="W35" s="2492"/>
      <x:c r="X35" s="2493"/>
      <x:c r="Y35" s="2494"/>
      <x:c r="Z35" s="2495"/>
      <x:c r="AA35" s="2494"/>
      <x:c r="AB35" s="2494"/>
      <x:c r="AC35" s="2494"/>
      <x:c r="AD35" s="2496"/>
      <x:c r="AE35" s="2494"/>
      <x:c r="AF35" s="2495"/>
      <x:c r="AG35" s="2497"/>
      <x:c r="AH35" s="2494"/>
      <x:c r="AI35" s="2498"/>
      <x:c r="AJ35" s="2499"/>
      <x:c r="AK35" s="2494"/>
      <x:c r="AL35" s="2494"/>
      <x:c r="AM35" s="2500"/>
      <x:c r="AN35" s="2494"/>
      <x:c r="AO35" s="2494"/>
      <x:c r="AP35" s="1264"/>
      <x:c r="AQ35" s="2492"/>
      <x:c r="AR35" s="2492"/>
      <x:c r="AS35" s="2493"/>
      <x:c r="AT35" s="2494"/>
      <x:c r="AU35" s="2495"/>
      <x:c r="AV35" s="2494"/>
      <x:c r="AW35" s="2494"/>
      <x:c r="AX35" s="2494"/>
      <x:c r="AY35" s="2496"/>
      <x:c r="AZ35" s="2494"/>
      <x:c r="BA35" s="2495"/>
      <x:c r="BB35" s="2498"/>
      <x:c r="BC35" s="2494"/>
      <x:c r="BD35" s="2498"/>
      <x:c r="BE35" s="2499"/>
      <x:c r="BF35" s="2494"/>
      <x:c r="BG35" s="2494"/>
      <x:c r="BH35" s="2500"/>
      <x:c r="BI35" s="2494"/>
      <x:c r="BJ35" s="2498"/>
      <x:c r="BK35" s="1264"/>
      <x:c r="BL35" s="2492"/>
      <x:c r="BM35" s="2492"/>
      <x:c r="BN35" s="2493"/>
      <x:c r="BO35" s="2494"/>
      <x:c r="BP35" s="2495"/>
      <x:c r="BQ35" s="2494"/>
      <x:c r="BR35" s="2494"/>
      <x:c r="BS35" s="2494"/>
      <x:c r="BT35" s="2494"/>
      <x:c r="BU35" s="2494"/>
      <x:c r="BV35" s="2501"/>
      <x:c r="BW35" s="2502"/>
      <x:c r="BX35" s="2494"/>
      <x:c r="BY35" s="2498"/>
      <x:c r="BZ35" s="2503"/>
      <x:c r="CA35" s="2494"/>
      <x:c r="CB35" s="2494"/>
      <x:c r="CC35" s="2500"/>
      <x:c r="CD35" s="2494"/>
      <x:c r="CE35" s="2498"/>
      <x:c r="CF35" s="1264"/>
      <x:c r="CG35" s="2492"/>
      <x:c r="CH35" s="2492"/>
      <x:c r="CI35" s="2493"/>
      <x:c r="CJ35" s="2494"/>
      <x:c r="CK35" s="2495"/>
      <x:c r="CL35" s="2494"/>
      <x:c r="CM35" s="2494"/>
      <x:c r="CN35" s="2498"/>
      <x:c r="CO35" s="2494"/>
      <x:c r="CP35" s="2494"/>
      <x:c r="CQ35" s="2505"/>
      <x:c r="CR35" s="2502"/>
      <x:c r="CS35" s="2506"/>
      <x:c r="CT35" s="2511"/>
      <x:c r="CU35" s="2498"/>
      <x:c r="CV35" s="2498"/>
      <x:c r="CW35" s="2508"/>
    </x:row>
    <x:row r="36" s="144" customFormat="1" ht="12" customHeight="1">
      <x:c r="A36" s="3517"/>
      <x:c r="B36" s="3526" t="str">
        <x:v>m</x:v>
      </x:c>
      <x:c r="C36" s="3527"/>
      <x:c r="D36" s="1261" t="str">
        <x:v>m³</x:v>
      </x:c>
      <x:c r="E36" s="1270" t="str">
        <x:v>ºC.</x:v>
      </x:c>
      <x:c r="F36" s="2521"/>
      <x:c r="G36" s="3504"/>
      <x:c r="H36" s="3506"/>
      <x:c r="I36" s="3504"/>
      <x:c r="J36" s="3506"/>
      <x:c r="K36" s="2522"/>
      <x:c r="L36" s="3510" t="str">
        <x:v>m³</x:v>
      </x:c>
      <x:c r="M36" s="3511"/>
      <x:c r="N36" s="1263" t="str">
        <x:v>TONS</x:v>
      </x:c>
      <x:c r="O36" s="2520"/>
      <x:c r="P36" s="2523"/>
      <x:c r="Q36" s="1271"/>
      <x:c r="R36" s="2524"/>
      <x:c r="S36" s="2525"/>
      <x:c r="T36" s="2526"/>
      <x:c r="U36" s="2524"/>
      <x:c r="V36" s="2527"/>
      <x:c r="W36" s="2527"/>
      <x:c r="X36" s="2528"/>
      <x:c r="Y36" s="2524"/>
      <x:c r="Z36" s="2529"/>
      <x:c r="AA36" s="2524"/>
      <x:c r="AB36" s="2524"/>
      <x:c r="AC36" s="2524"/>
      <x:c r="AD36" s="2530"/>
      <x:c r="AE36" s="2524"/>
      <x:c r="AF36" s="2529"/>
      <x:c r="AG36" s="2531"/>
      <x:c r="AH36" s="2524"/>
      <x:c r="AI36" s="2532"/>
      <x:c r="AJ36" s="2533"/>
      <x:c r="AK36" s="2524"/>
      <x:c r="AL36" s="2524"/>
      <x:c r="AM36" s="2534"/>
      <x:c r="AN36" s="2524"/>
      <x:c r="AO36" s="2524"/>
      <x:c r="AP36" s="1271"/>
      <x:c r="AQ36" s="2527"/>
      <x:c r="AR36" s="2527"/>
      <x:c r="AS36" s="2528"/>
      <x:c r="AT36" s="2524"/>
      <x:c r="AU36" s="2529"/>
      <x:c r="AV36" s="2524"/>
      <x:c r="AW36" s="2524"/>
      <x:c r="AX36" s="2524"/>
      <x:c r="AY36" s="2530"/>
      <x:c r="AZ36" s="2524"/>
      <x:c r="BA36" s="2529"/>
      <x:c r="BB36" s="2532"/>
      <x:c r="BC36" s="2524"/>
      <x:c r="BD36" s="2532"/>
      <x:c r="BE36" s="2533"/>
      <x:c r="BF36" s="2524"/>
      <x:c r="BG36" s="2524"/>
      <x:c r="BH36" s="2534"/>
      <x:c r="BI36" s="2524"/>
      <x:c r="BJ36" s="2532"/>
      <x:c r="BK36" s="1271"/>
      <x:c r="BL36" s="2527"/>
      <x:c r="BM36" s="2527"/>
      <x:c r="BN36" s="2528"/>
      <x:c r="BO36" s="2524"/>
      <x:c r="BP36" s="2529"/>
      <x:c r="BQ36" s="2524"/>
      <x:c r="BR36" s="2524"/>
      <x:c r="BS36" s="2524"/>
      <x:c r="BT36" s="2524"/>
      <x:c r="BU36" s="2524"/>
      <x:c r="BV36" s="2535"/>
      <x:c r="BW36" s="2536"/>
      <x:c r="BX36" s="2524"/>
      <x:c r="BY36" s="2532"/>
      <x:c r="BZ36" s="2537"/>
      <x:c r="CA36" s="2524"/>
      <x:c r="CB36" s="2524"/>
      <x:c r="CC36" s="2534"/>
      <x:c r="CD36" s="2524"/>
      <x:c r="CE36" s="2532"/>
      <x:c r="CF36" s="1271"/>
      <x:c r="CG36" s="2527"/>
      <x:c r="CH36" s="2527"/>
      <x:c r="CI36" s="2528"/>
      <x:c r="CJ36" s="2524"/>
      <x:c r="CK36" s="2529"/>
      <x:c r="CL36" s="2524"/>
      <x:c r="CM36" s="2524"/>
      <x:c r="CN36" s="2532"/>
      <x:c r="CO36" s="2524"/>
      <x:c r="CP36" s="2524"/>
      <x:c r="CQ36" s="2538"/>
      <x:c r="CR36" s="2536"/>
      <x:c r="CS36" s="2539"/>
      <x:c r="CT36" s="2540"/>
      <x:c r="CU36" s="2532"/>
      <x:c r="CV36" s="2532"/>
      <x:c r="CW36" s="2541"/>
      <x:c r="CX36" s="2542"/>
      <x:c r="CY36" s="2542"/>
      <x:c r="CZ36" s="2542"/>
      <x:c r="DA36" s="2542"/>
      <x:c r="DB36" s="2542"/>
      <x:c r="DC36" s="2542"/>
      <x:c r="DD36" s="2542"/>
      <x:c r="DE36" s="2542"/>
    </x:row>
    <x:row r="37" s="144" customFormat="1" ht="14.100000381469727" customHeight="1">
      <x:c r="A37" s="1699" t="str">
        <x:v>MDO STOR (P)</x:v>
      </x:c>
      <x:c r="B37" s="3514" t="n">
        <x:v>6.7</x:v>
      </x:c>
      <x:c r="C37" s="3514"/>
      <x:c r="D37" s="1700" t="n">
        <x:v>9.65</x:v>
      </x:c>
      <x:c r="E37" s="2568" t="n">
        <x:v>0.8357</x:v>
      </x:c>
      <x:c r="F37" s="2561" t="str">
        <x:v>N/A</x:v>
      </x:c>
      <x:c r="G37" s="3497" t="str">
        <x:f t="shared" ref="G37:G47" si="88">IF(B37="","","N/A")</x:f>
        <x:v>N/A</x:v>
      </x:c>
      <x:c r="H37" s="3498"/>
      <x:c r="I37" s="3494" t="n">
        <x:v>27</x:v>
      </x:c>
      <x:c r="J37" s="3494"/>
      <x:c r="K37" s="2562" t="n">
        <x:v>0.9897490861533706</x:v>
      </x:c>
      <x:c r="L37" s="3495" t="n">
        <x:v>9.55</x:v>
      </x:c>
      <x:c r="M37" s="3495"/>
      <x:c r="N37" s="2563" t="n">
        <x:v>7.980935000000001</x:v>
      </x:c>
      <x:c r="O37" s="2509"/>
      <x:c r="P37" s="2487" t="n">
        <x:v>0</x:v>
      </x:c>
      <x:c r="Q37" s="1264" t="n">
        <x:v>3</x:v>
      </x:c>
      <x:c r="R37" s="2488" t="n">
        <x:v>835.7</x:v>
      </x:c>
      <x:c r="S37" s="2489" t="n">
        <x:v>27</x:v>
      </x:c>
      <x:c r="T37" s="2490" t="n">
        <x:v>0.04285714285714286</x:v>
      </x:c>
      <x:c r="U37" s="2494" t="n">
        <x:f t="shared" ref="U37:U47" si="89">(S37-($R$65+($R$66+($R$67+($R$68+($R$69+($R$70+($R$71+$R$72*T37)*T37)*T37)*T37)*T37)*T37)*T37)*T37)*1.8+32</x:f>
        <x:v>80.61220001934788</x:v>
      </x:c>
      <x:c r="V37" s="2492" t="n">
        <x:f t="shared" ref="V37:V47" si="90">VLOOKUP($Q37,$Q$65:$V$70,6)</x:f>
        <x:v>330.301</x:v>
      </x:c>
      <x:c r="W37" s="2492" t="n">
        <x:f t="shared" ref="W37:W47" si="91">VLOOKUP(Q37,$Q$65:$W$70,7)</x:f>
        <x:v>0</x:v>
      </x:c>
      <x:c r="X37" s="2493" t="n">
        <x:f t="shared" ref="X37:X47" si="92">VLOOKUP($Q37,$Q$65:$X$70,8)</x:f>
        <x:v>0</x:v>
      </x:c>
      <x:c r="Y37" s="2494" t="n">
        <x:v>0.0000032514368731177055</x:v>
      </x:c>
      <x:c r="Z37" s="2495" t="n">
        <x:v>2</x:v>
      </x:c>
      <x:c r="AA37" s="2494" t="n">
        <x:v>835.7027172196105</x:v>
      </x:c>
      <x:c r="AB37" s="2494" t="n">
        <x:v>0.00047294023197356973</x:v>
      </x:c>
      <x:c r="AC37" s="2494" t="n">
        <x:v>-1.000253581466481</x:v>
      </x:c>
      <x:c r="AD37" s="2496" t="n">
        <x:v>1.000472995420176</x:v>
      </x:c>
      <x:c r="AE37" s="2494" t="n">
        <x:v>0.42257248401053515</x:v>
      </x:c>
      <x:c r="AF37" s="2495" t="n">
        <x:v>1</x:v>
      </x:c>
      <x:c r="AG37" s="2497" t="n">
        <x:v>1.000472995420176</x:v>
      </x:c>
      <x:c r="AH37" s="2494" t="n">
        <x:v>836.0952822726412</x:v>
      </x:c>
      <x:c r="AI37" s="2498" t="n">
        <x:v>-0.3952822726411114</x:v>
      </x:c>
      <x:c r="AJ37" s="2499" t="n">
        <x:f t="shared" ref="AJ37:AJ47" si="93">VLOOKUP($Q37,$Q$65:$Y$71,9)</x:f>
        <x:v>2</x:v>
      </x:c>
      <x:c r="AK37" s="2494" t="n">
        <x:v>-0.39509539432906104</x:v>
      </x:c>
      <x:c r="AL37" s="2494" t="n">
        <x:v>-0.0009454042067717925</x:v>
      </x:c>
      <x:c r="AM37" s="2500" t="n">
        <x:v>0</x:v>
      </x:c>
      <x:c r="AN37" s="2494" t="n">
        <x:v>-0.3954692726430668</x:v>
      </x:c>
      <x:c r="AO37" s="2494" t="n">
        <x:v>835.304530727357</x:v>
      </x:c>
      <x:c r="AP37" s="1264" t="n">
        <x:v>3</x:v>
      </x:c>
      <x:c r="AQ37" s="2492" t="n">
        <x:v>330.301</x:v>
      </x:c>
      <x:c r="AR37" s="2492" t="n">
        <x:v>0</x:v>
      </x:c>
      <x:c r="AS37" s="2493" t="n">
        <x:v>0</x:v>
      </x:c>
      <x:c r="AT37" s="2494" t="n">
        <x:v>0.0000032545163434542426</x:v>
      </x:c>
      <x:c r="AU37" s="2495" t="n">
        <x:v>2</x:v>
      </x:c>
      <x:c r="AV37" s="2494" t="n">
        <x:v>835.3072492334109</x:v>
      </x:c>
      <x:c r="AW37" s="2494" t="n">
        <x:v>0.0004733881557661681</x:v>
      </x:c>
      <x:c r="AX37" s="2494" t="n">
        <x:v>-1.000253581466481</x:v>
      </x:c>
      <x:c r="AY37" s="2496" t="n">
        <x:v>1.0004734433348004</x:v>
      </x:c>
      <x:c r="AZ37" s="2494" t="n">
        <x:v>0.42302635325334725</x:v>
      </x:c>
      <x:c r="BA37" s="2495" t="n">
        <x:v>1</x:v>
      </x:c>
      <x:c r="BB37" s="2498" t="n">
        <x:v>1.0004734433348</x:v>
      </x:c>
      <x:c r="BC37" s="2494" t="n">
        <x:v>835.700000089958</x:v>
      </x:c>
      <x:c r="BD37" s="2498" t="n">
        <x:v>-8.995800726552261e-8</x:v>
      </x:c>
      <x:c r="BE37" s="2499" t="n">
        <x:f t="shared" ref="BE37:BE47" si="94">VLOOKUP($Q37,$Q$65:$Y$71,9)</x:f>
        <x:v>2</x:v>
      </x:c>
      <x:c r="BF37" s="2494" t="n">
        <x:v>-8.991543740098949e-8</x:v>
      </x:c>
      <x:c r="BG37" s="2494" t="n">
        <x:v>-0.0009462989244137162</x:v>
      </x:c>
      <x:c r="BH37" s="2500" t="n">
        <x:v>0</x:v>
      </x:c>
      <x:c r="BI37" s="2494" t="n">
        <x:v>-9.000060487658078e-8</x:v>
      </x:c>
      <x:c r="BJ37" s="2498" t="n">
        <x:v>835.3045306373564</x:v>
      </x:c>
      <x:c r="BK37" s="1264" t="n">
        <x:v>3</x:v>
      </x:c>
      <x:c r="BL37" s="2492" t="n">
        <x:v>330.301</x:v>
      </x:c>
      <x:c r="BM37" s="2492" t="n">
        <x:v>0</x:v>
      </x:c>
      <x:c r="BN37" s="2493" t="n">
        <x:v>0</x:v>
      </x:c>
      <x:c r="BO37" s="2494" t="n">
        <x:v>0.0000032545163441555647</x:v>
      </x:c>
      <x:c r="BP37" s="2495" t="n">
        <x:v>2</x:v>
      </x:c>
      <x:c r="BQ37" s="2494" t="n">
        <x:v>835.3072491434106</x:v>
      </x:c>
      <x:c r="BR37" s="2494" t="n">
        <x:v>0.0004733881558681787</x:v>
      </x:c>
      <x:c r="BS37" s="2494" t="n">
        <x:v>-1.000253581466481</x:v>
      </x:c>
      <x:c r="BT37" s="2494" t="n">
        <x:v>1.0004734433349025</x:v>
      </x:c>
      <x:c r="BU37" s="2494" t="n">
        <x:v>0.42302635335676736</x:v>
      </x:c>
      <x:c r="BV37" s="2501" t="n">
        <x:v>1</x:v>
      </x:c>
      <x:c r="BW37" s="2502" t="n">
        <x:v>1.000473443334903</x:v>
      </x:c>
      <x:c r="BX37" s="2494" t="n">
        <x:v>835.7000000000008</x:v>
      </x:c>
      <x:c r="BY37" s="2498" t="n">
        <x:v>-7.958078640513122e-13</x:v>
      </x:c>
      <x:c r="BZ37" s="2503" t="n">
        <x:f t="shared" ref="BZ37:BZ47" si="95">VLOOKUP($Q37,$Q$65:$Y$71,9)</x:f>
        <x:v>2</x:v>
      </x:c>
      <x:c r="CA37" s="2494" t="n">
        <x:v>-7.95431272417013e-13</x:v>
      </x:c>
      <x:c r="CB37" s="2494" t="n">
        <x:v>-0.0009462989246174797</x:v>
      </x:c>
      <x:c r="CC37" s="2500" t="n">
        <x:v>0</x:v>
      </x:c>
      <x:c r="CD37" s="2494" t="n">
        <x:v>-7.96184701143502e-13</x:v>
      </x:c>
      <x:c r="CE37" s="2498" t="n">
        <x:v>835.3045306373556</x:v>
      </x:c>
      <x:c r="CF37" s="1264" t="n">
        <x:v>3</x:v>
      </x:c>
      <x:c r="CG37" s="2492" t="n">
        <x:v>330.301</x:v>
      </x:c>
      <x:c r="CH37" s="2492" t="n">
        <x:v>0</x:v>
      </x:c>
      <x:c r="CI37" s="2493" t="n">
        <x:v>0</x:v>
      </x:c>
      <x:c r="CJ37" s="2494" t="n">
        <x:v>0.000003254516344155571</x:v>
      </x:c>
      <x:c r="CK37" s="2495" t="n">
        <x:v>2</x:v>
      </x:c>
      <x:c r="CL37" s="2494" t="n">
        <x:v>835.3072491434098</x:v>
      </x:c>
      <x:c r="CM37" s="2494" t="n">
        <x:v>0.0004733881558681796</x:v>
      </x:c>
      <x:c r="CN37" s="2498" t="n">
        <x:v>20.60532512161228</x:v>
      </x:c>
      <x:c r="CO37" s="2494" t="n">
        <x:v>0.9902176762614359</x:v>
      </x:c>
      <x:c r="CP37" s="2494" t="n">
        <x:v>0.5614137687597706</x:v>
      </x:c>
      <x:c r="CQ37" s="2505" t="n">
        <x:v>1</x:v>
      </x:c>
      <x:c r="CR37" s="2502" t="n">
        <x:v>0.990217676261436</x:v>
      </x:c>
      <x:c r="CS37" s="2506" t="n">
        <x:v>0.9897490861533706</x:v>
      </x:c>
      <x:c r="CT37" s="2507" t="n">
        <x:v>0.9897490861533706</x:v>
      </x:c>
      <x:c r="CU37" s="2498"/>
      <x:c r="CV37" s="2498"/>
      <x:c r="CW37" s="2508" t="n">
        <x:v>37.7326077677786</x:v>
      </x:c>
    </x:row>
    <x:row r="38" s="144" customFormat="1" ht="14.100000381469727" customHeight="1">
      <x:c r="A38" s="233" t="str">
        <x:f t="shared" ref="A38:A47" si="96">IF(A20="","",A20)</x:f>
        <x:v>MDO STOR (S)</x:v>
      </x:c>
      <x:c r="B38" s="3493" t="n">
        <x:v>4.08</x:v>
      </x:c>
      <x:c r="C38" s="3493"/>
      <x:c r="D38" s="234" t="n">
        <x:v>56.41</x:v>
      </x:c>
      <x:c r="E38" s="2577" t="n">
        <x:f t="shared" ref="E38:E47" si="97">IF(E20="","",E20)</x:f>
        <x:v>0.887</x:v>
      </x:c>
      <x:c r="F38" s="2561" t="str">
        <x:v>N/A</x:v>
      </x:c>
      <x:c r="G38" s="3499" t="str">
        <x:f t="shared" si="88"/>
        <x:v>N/A</x:v>
      </x:c>
      <x:c r="H38" s="3500"/>
      <x:c r="I38" s="3496" t="n">
        <x:v>27</x:v>
      </x:c>
      <x:c r="J38" s="3496"/>
      <x:c r="K38" s="2564" t="n">
        <x:f t="shared" ref="K38:K47" si="98">IF(A38="","",CT38)</x:f>
        <x:v>0.9905434251490302</x:v>
      </x:c>
      <x:c r="L38" s="3507" t="n">
        <x:f t="shared" ref="L38:L47" si="99">IF($A38="","",ROUND(D38*K38,2))</x:f>
        <x:v>55.88</x:v>
      </x:c>
      <x:c r="M38" s="3507"/>
      <x:c r="N38" s="2565" t="n">
        <x:f t="shared" ref="N38:N47" si="100">IF(A38="","",L38*E38)</x:f>
        <x:v>49.565560000000005</x:v>
      </x:c>
      <x:c r="O38" s="2509"/>
      <x:c r="P38" s="2487" t="n">
        <x:v>0</x:v>
      </x:c>
      <x:c r="Q38" s="1264" t="n">
        <x:f t="shared" ref="Q38:Q47" si="101">IF($K$18="54a",1,IF($K$18="54D",6,IF(E38&lt;=0.770352,5,IF(E38&lt;=0.7875195,4,IF(E38&lt;=0.8383127,3,IF(E38&lt;=1.1635,2,))))))</x:f>
        <x:v>2</x:v>
      </x:c>
      <x:c r="R38" s="2488" t="n">
        <x:f t="shared" ref="R38:R47" si="102">E38*1000</x:f>
        <x:v>887</x:v>
      </x:c>
      <x:c r="S38" s="2489" t="n">
        <x:f t="shared" ref="S38:S47" si="103">I38</x:f>
        <x:v>27</x:v>
      </x:c>
      <x:c r="T38" s="2490" t="n">
        <x:f t="shared" ref="T38:T47" si="104">S38/630</x:f>
        <x:v>0.04285714285714286</x:v>
      </x:c>
      <x:c r="U38" s="2494" t="n">
        <x:f t="shared" si="89"/>
        <x:v>80.61220001934788</x:v>
      </x:c>
      <x:c r="V38" s="2492" t="n">
        <x:f t="shared" si="90"/>
        <x:v>103.872</x:v>
      </x:c>
      <x:c r="W38" s="2492" t="n">
        <x:f t="shared" si="91"/>
        <x:v>0.2701</x:v>
      </x:c>
      <x:c r="X38" s="2493" t="n">
        <x:f t="shared" si="92"/>
        <x:v>0</x:v>
      </x:c>
      <x:c r="Y38" s="2494" t="n">
        <x:f t="shared" ref="Y38:Y47" si="105">0.01374979547/2*(($V38/R38+W38)*1/R38+$X38)</x:f>
        <x:v>0.0000030011203282210718</x:v>
      </x:c>
      <x:c r="Z38" s="2495" t="n">
        <x:f t="shared" ref="Z38:Z47" si="106">(2*$V38+$W38*R38)/($V38+($W38+$X38*R38)*R38)</x:f>
        <x:v>1.3024364195501712</x:v>
      </x:c>
      <x:c r="AA38" s="2494" t="n">
        <x:f t="shared" ref="AA38:AA47" si="107">$R38*(1+(EXP(Y38*(1+0.8*Y38))-1)/(1+Y38*(1+1.6*Y38)*Z38))</x:f>
        <x:v>887.0026619937115</x:v>
      </x:c>
      <x:c r="AB38" s="2494" t="n">
        <x:f t="shared" ref="AB38:AB47" si="108">($V38/AA38+$W38)*1/AA38+$X38</x:f>
        <x:v>0.00043653138028535197</x:v>
      </x:c>
      <x:c r="AC38" s="2494" t="n">
        <x:f t="shared" ref="AC38:AC47" si="109">$W$14-$W$11</x:f>
        <x:v>-1.000253581466481</x:v>
      </x:c>
      <x:c r="AD38" s="2496" t="n">
        <x:f t="shared" ref="AD38:AD47" si="110">ROUND(EXP(-AB38*AC38*(1+0.8*AB38*(AC38+0.01374979547))),15)</x:f>
        <x:v>1.000436586924508</x:v>
      </x:c>
      <x:c r="AE38" s="2494" t="n">
        <x:f t="shared" ref="AE38:AE47" si="111">EXP(-1.9947+0.00013427*AC38+((793920+2326*AC38)/AA38^2))</x:f>
        <x:v>0.37205692361479714</x:v>
      </x:c>
      <x:c r="AF38" s="2495" t="n">
        <x:f t="shared" ref="AF38:AF47" si="112">1/(1-10^-5*AE38*$P38)</x:f>
        <x:v>1</x:v>
      </x:c>
      <x:c r="AG38" s="2497" t="n">
        <x:f t="shared" ref="AG38:AG47" si="113">ROUND(AF38*AD38,15)</x:f>
        <x:v>1.000436586924508</x:v>
      </x:c>
      <x:c r="AH38" s="2494" t="n">
        <x:f t="shared" ref="AH38:AH47" si="114">AG38*$R38</x:f>
        <x:v>887.3872526020385</x:v>
      </x:c>
      <x:c r="AI38" s="2498" t="n">
        <x:f t="shared" ref="AI38:AI47" si="115">$R38-AH38</x:f>
        <x:v>-0.3872526020385294</x:v>
      </x:c>
      <x:c r="AJ38" s="2499" t="n">
        <x:f t="shared" si="93"/>
        <x:v>1.3</x:v>
      </x:c>
      <x:c r="AK38" s="2494" t="n">
        <x:f t="shared" ref="AK38:AK47" si="116">AI38/AG38</x:f>
        <x:v>-0.38708360639728495</x:v>
      </x:c>
      <x:c r="AL38" s="2494" t="n">
        <x:f t="shared" ref="AL38:AL47" si="117">AJ38*AB38*$X$14*(1+1.6*AB38*$X$14)</x:f>
        <x:v>-0.0005672381344085344</x:v>
      </x:c>
      <x:c r="AM38" s="2500" t="n">
        <x:f t="shared" ref="AM38:AM47" si="118">-(2*AF38*$P38*AE38*(7.9392+0.02326*$I38))/AA38^2</x:f>
        <x:v>0</x:v>
      </x:c>
      <x:c r="AN38" s="2494" t="n">
        <x:f t="shared" ref="AN38:AN47" si="119">AK38/(1+AL38+AM38)</x:f>
        <x:v>-0.38730329959839943</x:v>
      </x:c>
      <x:c r="AO38" s="2494" t="n">
        <x:f t="shared" ref="AO38:AO47" si="120">AN38+$R38</x:f>
        <x:v>886.6126967004016</x:v>
      </x:c>
      <x:c r="AP38" s="1264" t="n">
        <x:f t="shared" ref="AP38:AP47" si="121">IF($I$16="54a",1,IF($I$16="54D",6,IF(AO38&lt;=770.352,5,IF(AO38&lt;=787.5195,4,IF(AO38&lt;=838.3127,3,IF(AO38&lt;=1163.5,2,))))))</x:f>
        <x:v>2</x:v>
      </x:c>
      <x:c r="AQ38" s="2492" t="n">
        <x:f t="shared" ref="AQ38:AQ43" si="122">VLOOKUP(AP38,$Q$65:$V$70,6)</x:f>
        <x:v>103.872</x:v>
      </x:c>
      <x:c r="AR38" s="2492" t="n">
        <x:f t="shared" ref="AR38:AR43" si="123">VLOOKUP(AP38,$Q$65:$W$70,7)</x:f>
        <x:v>0.2701</x:v>
      </x:c>
      <x:c r="AS38" s="2493" t="n">
        <x:f t="shared" ref="AS38:AS43" si="124">VLOOKUP(AP38,$Q$65:$X$70,8)</x:f>
        <x:v>0</x:v>
      </x:c>
      <x:c r="AT38" s="2494" t="n">
        <x:f t="shared" ref="AT38:AT47" si="125">0.01374979547/2*((AQ38/AO38+AR38)*1/AO38+AS38)</x:f>
        <x:v>0.0000030028279875777157</x:v>
      </x:c>
      <x:c r="AU38" s="2495" t="n">
        <x:f t="shared" ref="AU38:AU47" si="126">(2*AQ38+AR38*AO38)/(AQ38+(AR38+AS38*AO38)*AO38)</x:f>
        <x:v>1.3025285658209689</x:v>
      </x:c>
      <x:c r="AV38" s="2494" t="n">
        <x:f t="shared" ref="AV38:AV47" si="127">AO38*(1+(EXP(AT38*(1+0.8*AT38))-1)/(1+AT38*(1+1.6*AT38)*AU38))</x:f>
        <x:v>886.6153590458013</x:v>
      </x:c>
      <x:c r="AW38" s="2494" t="n">
        <x:f t="shared" ref="AW38:AW47" si="128">($V38/AV38+$W38)*1/AV38+$X38</x:f>
        <x:v>0.0004367797687324504</x:v>
      </x:c>
      <x:c r="AX38" s="2494" t="n">
        <x:f t="shared" ref="AX38:AX47" si="129">$W$14-$W$11</x:f>
        <x:v>-1.000253581466481</x:v>
      </x:c>
      <x:c r="AY38" s="2496" t="n">
        <x:f t="shared" ref="AY38:AY47" si="130">EXP(-AW38*AX38*(1+0.8*AW38*(AX38+0.01374979547)))</x:f>
        <x:v>1.0004368353131312</x:v>
      </x:c>
      <x:c r="AZ38" s="2494" t="n">
        <x:f t="shared" ref="AZ38:AZ47" si="131">EXP(-1.9947+0.00013427*AX38+((793920+2326*AX38)/AV38^2))</x:f>
        <x:v>0.3723841837015128</x:v>
      </x:c>
      <x:c r="BA38" s="2495" t="n">
        <x:f t="shared" ref="BA38:BA47" si="132">1/(1-10^-5*AZ38*$P38)</x:f>
        <x:v>1</x:v>
      </x:c>
      <x:c r="BB38" s="2498" t="n">
        <x:f t="shared" ref="BB38:BB47" si="133">ROUND(BA38*AY38,15)</x:f>
        <x:v>1.000436835313131</x:v>
      </x:c>
      <x:c r="BC38" s="2494" t="n">
        <x:f t="shared" ref="BC38:BC47" si="134">BB38*AO38</x:f>
        <x:v>887.0000004353906</x:v>
      </x:c>
      <x:c r="BD38" s="2498" t="n">
        <x:f t="shared" ref="BD38:BD47" si="135">$R38-BC38</x:f>
        <x:v>-4.353905751486309e-7</x:v>
      </x:c>
      <x:c r="BE38" s="2499" t="n">
        <x:f t="shared" si="94"/>
        <x:v>1.3</x:v>
      </x:c>
      <x:c r="BF38" s="2494" t="n">
        <x:f t="shared" ref="BF38:BF47" si="136">BD38/BB38</x:f>
        <x:v>-4.3520046421756965e-7</x:v>
      </x:c>
      <x:c r="BG38" s="2494" t="n">
        <x:f t="shared" ref="BG38:BG47" si="137">BE38*AW38*AX38*(1+1.6*AW38*AX38)</x:f>
        <x:v>-0.0005675606698491907</x:v>
      </x:c>
      <x:c r="BH38" s="2500" t="n">
        <x:f t="shared" ref="BH38:BH47" si="138">-(2*BA38*$P38*AZ38*(7.9392+0.02326*$I38))/AV38^2</x:f>
        <x:v>0</x:v>
      </x:c>
      <x:c r="BI38" s="2494" t="n">
        <x:f t="shared" ref="BI38:BI47" si="139">BF38/(1+BG38+BH38)</x:f>
        <x:v>-4.354476071531697e-7</x:v>
      </x:c>
      <x:c r="BJ38" s="2498" t="n">
        <x:f t="shared" ref="BJ38:BJ47" si="140">BI38+AO38</x:f>
        <x:v>886.6126962649539</x:v>
      </x:c>
      <x:c r="BK38" s="1264" t="n">
        <x:f t="shared" ref="BK38:BK47" si="141">IF($I$16="54a",1,IF($I$16="54D",6,IF(BJ38&lt;=770.352,5,IF(BJ38&lt;=787.5195,4,IF(BJ38&lt;=838.3127,3,IF(BJ38&lt;=1163.5,2,))))))</x:f>
        <x:v>2</x:v>
      </x:c>
      <x:c r="BL38" s="2492" t="n">
        <x:f t="shared" ref="BL38:BL43" si="142">VLOOKUP(BK38,$Q$65:$V$70,6)</x:f>
        <x:v>103.872</x:v>
      </x:c>
      <x:c r="BM38" s="2492" t="n">
        <x:f t="shared" ref="BM38:BM43" si="143">VLOOKUP(BK38,$Q$65:$W$70,7)</x:f>
        <x:v>0.2701</x:v>
      </x:c>
      <x:c r="BN38" s="2493" t="n">
        <x:f t="shared" ref="BN38:BN43" si="144">VLOOKUP(BK38,$Q$65:$X$70,8)</x:f>
        <x:v>0</x:v>
      </x:c>
      <x:c r="BO38" s="2494" t="n">
        <x:f t="shared" ref="BO38:BO47" si="145">0.01374979547/2*((BL38/BJ38+BM38)*1/BJ38+BN38)</x:f>
        <x:v>0.000003002827989498682</x:v>
      </x:c>
      <x:c r="BP38" s="2495" t="n">
        <x:f t="shared" ref="BP38:BP47" si="146">(2*BL38+BM38*BJ38)/(BL38+(BM38+BN38*BJ38)*BJ38)</x:f>
        <x:v>1.302528565924601</x:v>
      </x:c>
      <x:c r="BQ38" s="2494" t="n">
        <x:f t="shared" ref="BQ38:BQ47" si="147">BJ38*(1+(EXP(BO38*(1+0.8*BO38))-1)/(1+BO38*(1+1.6*BO38)*BP38))</x:f>
        <x:v>886.615358610354</x:v>
      </x:c>
      <x:c r="BR38" s="2494" t="n">
        <x:f t="shared" ref="BR38:BR47" si="148">($V38/BQ38+$W38)*1/BQ38+$X38</x:f>
        <x:v>0.00043677976901186546</x:v>
      </x:c>
      <x:c r="BS38" s="2494" t="n">
        <x:f t="shared" ref="BS38:BS47" si="149">$W$14-$W$11</x:f>
        <x:v>-1.000253581466481</x:v>
      </x:c>
      <x:c r="BT38" s="2494" t="n">
        <x:f t="shared" ref="BT38:BT47" si="150">EXP(-BR38*BS38*(1+0.8*BR38*(BS38+0.01374979547)))</x:f>
        <x:v>1.0004368353134108</x:v>
      </x:c>
      <x:c r="BU38" s="2494" t="n">
        <x:f t="shared" ref="BU38:BU47" si="151">EXP(-1.9947+0.00013427*BS38+((793920+2326*BS38)/BQ38^2))</x:f>
        <x:v>0.3723841840698565</x:v>
      </x:c>
      <x:c r="BV38" s="2501" t="n">
        <x:f t="shared" ref="BV38:BV47" si="152">1/(1-10^-5*BU38*$P38)</x:f>
        <x:v>1</x:v>
      </x:c>
      <x:c r="BW38" s="2502" t="n">
        <x:f t="shared" ref="BW38:BW47" si="153">ROUND(BV38*BT38,15)</x:f>
        <x:v>1.000436835313411</x:v>
      </x:c>
      <x:c r="BX38" s="2494" t="n">
        <x:f t="shared" ref="BX38:BX47" si="154">BW38*BJ38</x:f>
        <x:v>887.000000000001</x:v>
      </x:c>
      <x:c r="BY38" s="2498" t="n">
        <x:f t="shared" ref="BY38:BY47" si="155">$R38-BX38</x:f>
        <x:v>-1.0231815394945443e-12</x:v>
      </x:c>
      <x:c r="BZ38" s="2503" t="n">
        <x:f t="shared" si="95"/>
        <x:v>1.3</x:v>
      </x:c>
      <x:c r="CA38" s="2494" t="n">
        <x:f t="shared" ref="CA38:CA47" si="156">BY38/BW38</x:f>
        <x:v>-1.022734772829519e-12</x:v>
      </x:c>
      <x:c r="CB38" s="2494" t="n">
        <x:f t="shared" ref="CB38:CB47" si="157">BZ38*BR38*BS38*(1+1.6*BR38*BS38)</x:f>
        <x:v>-0.0005675606702120144</x:v>
      </x:c>
      <x:c r="CC38" s="2500" t="n">
        <x:f t="shared" ref="CC38:CC47" si="158">-(2*BV38*$P38*BU38*(7.9392+0.02326*$I38))/BQ38^2</x:f>
        <x:v>0</x:v>
      </x:c>
      <x:c r="CD38" s="2494" t="n">
        <x:f t="shared" ref="CD38:CD47" si="159">CA38/(1+CB38+CC38)</x:f>
        <x:v>-1.0233155664982793e-12</x:v>
      </x:c>
      <x:c r="CE38" s="2498" t="n">
        <x:f t="shared" ref="CE38:CE47" si="160">CD38+BJ38</x:f>
        <x:v>886.6126962649529</x:v>
      </x:c>
      <x:c r="CF38" s="1264" t="n">
        <x:f t="shared" ref="CF38:CF47" si="161">IF($I$16="54a",1,IF($I$16="54D",6,IF(CE38&lt;=770.352,5,IF(CE38&lt;=787.5195,4,IF(CE38&lt;=838.3127,3,IF(CE38&lt;=1163.5,2,))))))</x:f>
        <x:v>2</x:v>
      </x:c>
      <x:c r="CG38" s="2492" t="n">
        <x:f t="shared" ref="CG38:CG43" si="162">VLOOKUP(CF38,$Q$65:$V$70,6)</x:f>
        <x:v>103.872</x:v>
      </x:c>
      <x:c r="CH38" s="2492" t="n">
        <x:f t="shared" ref="CH38:CH43" si="163">VLOOKUP(CF38,$Q$65:$W$70,7)</x:f>
        <x:v>0.2701</x:v>
      </x:c>
      <x:c r="CI38" s="2493" t="n">
        <x:f t="shared" ref="CI38:CI43" si="164">VLOOKUP(CF38,$Q$65:$X$70,8)</x:f>
        <x:v>0</x:v>
      </x:c>
      <x:c r="CJ38" s="2494" t="n">
        <x:f t="shared" ref="CJ38:CJ47" si="165">0.01374979547/2*((CG38/CE38+CH38)*1/CE38+CI38)</x:f>
        <x:v>0.000003002827989498687</x:v>
      </x:c>
      <x:c r="CK38" s="2495" t="n">
        <x:f t="shared" ref="CK38:CK47" si="166">(2*CG38+CH38*CE38)/(CG38+(CH38+CI38*CE38)*CE38)</x:f>
        <x:v>1.302528565924601</x:v>
      </x:c>
      <x:c r="CL38" s="2494" t="n">
        <x:f t="shared" ref="CL38:CL47" si="167">CE38*(1+(EXP(CJ38*(1+0.8*CJ38))-1)/(1+CJ38*(1+1.6*CJ38)*CK38))</x:f>
        <x:v>886.6153586103529</x:v>
      </x:c>
      <x:c r="CM38" s="2494" t="n">
        <x:f t="shared" ref="CM38:CM47" si="168">($V38/CL38+$W38)*1/CL38+$X38</x:f>
        <x:v>0.0004367797690118661</x:v>
      </x:c>
      <x:c r="CN38" s="2498" t="n">
        <x:f t="shared" ref="CN38:CN47" si="169">U38-$W$11</x:f>
        <x:v>20.60532512161228</x:v>
      </x:c>
      <x:c r="CO38" s="2494" t="n">
        <x:f t="shared" ref="CO38:CO47" si="170">EXP(-CM38*CN38*(1+0.8*CM38*(CN38+0.01374979547)))</x:f>
        <x:v>0.9909761294966021</x:v>
      </x:c>
      <x:c r="CP38" s="2494" t="n">
        <x:f t="shared" ref="CP38:CP47" si="171">EXP(-1.9947+0.00013427*U38+((793920+2326*U38)/CL38^2))</x:f>
        <x:v>0.4793218193094166</x:v>
      </x:c>
      <x:c r="CQ38" s="2505" t="n">
        <x:f t="shared" ref="CQ38:CQ47" si="172">1/(1-10^-5*CP38*$W$13)</x:f>
        <x:v>1</x:v>
      </x:c>
      <x:c r="CR38" s="2502" t="n">
        <x:f t="shared" ref="CR38:CR47" si="173">ROUND(CQ38*CO38,15)</x:f>
        <x:v>0.990976129496602</x:v>
      </x:c>
      <x:c r="CS38" s="2506" t="n">
        <x:f t="shared" ref="CS38:CS47" si="174">CO38/BT38</x:f>
        <x:v>0.9905434251490302</x:v>
      </x:c>
      <x:c r="CT38" s="2507" t="n">
        <x:f t="shared" ref="CT38:CT47" si="175">CS38*CQ38</x:f>
        <x:v>0.9905434251490302</x:v>
      </x:c>
      <x:c r="CU38" s="2498"/>
      <x:c r="CV38" s="2498"/>
      <x:c r="CW38" s="2508" t="n">
        <x:f t="shared" ref="CW38:CW47" si="176">141.5/(CE38/999.016)-131.5</x:f>
        <x:v>27.93913796352419</x:v>
      </x:c>
    </x:row>
    <x:row r="39" s="144" customFormat="1" ht="14.100000381469727" customHeight="1">
      <x:c r="A39" s="233" t="str">
        <x:f t="shared" si="96"/>
        <x:v>MDO SERV.</x:v>
      </x:c>
      <x:c r="B39" s="3493" t="n">
        <x:v>2.59</x:v>
      </x:c>
      <x:c r="C39" s="3493"/>
      <x:c r="D39" s="234" t="n">
        <x:v>25.47</x:v>
      </x:c>
      <x:c r="E39" s="2569" t="n">
        <x:f t="shared" si="97"/>
        <x:v>0.8357</x:v>
      </x:c>
      <x:c r="F39" s="2561" t="str">
        <x:f t="shared" ref="F39:F47" si="177">IF(A39="","","N/A")</x:f>
        <x:v>N/A</x:v>
      </x:c>
      <x:c r="G39" s="3499" t="str">
        <x:f t="shared" si="88"/>
        <x:v>N/A</x:v>
      </x:c>
      <x:c r="H39" s="3500"/>
      <x:c r="I39" s="3496" t="n">
        <x:v>27</x:v>
      </x:c>
      <x:c r="J39" s="3496"/>
      <x:c r="K39" s="2564" t="n">
        <x:f t="shared" si="98"/>
        <x:v>0.9897490861533706</x:v>
      </x:c>
      <x:c r="L39" s="3507" t="n">
        <x:f t="shared" si="99"/>
        <x:v>25.21</x:v>
      </x:c>
      <x:c r="M39" s="3507"/>
      <x:c r="N39" s="2565" t="n">
        <x:f t="shared" si="100"/>
        <x:v>21.067997000000002</x:v>
      </x:c>
      <x:c r="O39" s="2509"/>
      <x:c r="P39" s="2487" t="n">
        <x:v>0</x:v>
      </x:c>
      <x:c r="Q39" s="1264" t="n">
        <x:f t="shared" si="101"/>
        <x:v>3</x:v>
      </x:c>
      <x:c r="R39" s="2488" t="n">
        <x:f t="shared" si="102"/>
        <x:v>835.7</x:v>
      </x:c>
      <x:c r="S39" s="2489" t="n">
        <x:f t="shared" si="103"/>
        <x:v>27</x:v>
      </x:c>
      <x:c r="T39" s="2490" t="n">
        <x:f t="shared" si="104"/>
        <x:v>0.04285714285714286</x:v>
      </x:c>
      <x:c r="U39" s="2494" t="n">
        <x:f t="shared" si="89"/>
        <x:v>80.61220001934788</x:v>
      </x:c>
      <x:c r="V39" s="2492" t="n">
        <x:f t="shared" si="90"/>
        <x:v>330.301</x:v>
      </x:c>
      <x:c r="W39" s="2492" t="n">
        <x:f t="shared" si="91"/>
        <x:v>0</x:v>
      </x:c>
      <x:c r="X39" s="2493" t="n">
        <x:f t="shared" si="92"/>
        <x:v>0</x:v>
      </x:c>
      <x:c r="Y39" s="2494" t="n">
        <x:f t="shared" si="105"/>
        <x:v>0.0000032514368731177055</x:v>
      </x:c>
      <x:c r="Z39" s="2495" t="n">
        <x:f t="shared" si="106"/>
        <x:v>2</x:v>
      </x:c>
      <x:c r="AA39" s="2494" t="n">
        <x:f t="shared" si="107"/>
        <x:v>835.7027172196105</x:v>
      </x:c>
      <x:c r="AB39" s="2494" t="n">
        <x:f t="shared" si="108"/>
        <x:v>0.00047294023197356973</x:v>
      </x:c>
      <x:c r="AC39" s="2494" t="n">
        <x:f t="shared" si="109"/>
        <x:v>-1.000253581466481</x:v>
      </x:c>
      <x:c r="AD39" s="2496" t="n">
        <x:f t="shared" si="110"/>
        <x:v>1.00047299542018</x:v>
      </x:c>
      <x:c r="AE39" s="2494" t="n">
        <x:f t="shared" si="111"/>
        <x:v>0.42257248401053515</x:v>
      </x:c>
      <x:c r="AF39" s="2495" t="n">
        <x:f t="shared" si="112"/>
        <x:v>1</x:v>
      </x:c>
      <x:c r="AG39" s="2497" t="n">
        <x:f t="shared" si="113"/>
        <x:v>1.00047299542018</x:v>
      </x:c>
      <x:c r="AH39" s="2494" t="n">
        <x:f t="shared" si="114"/>
        <x:v>836.0952822726446</x:v>
      </x:c>
      <x:c r="AI39" s="2498" t="n">
        <x:f t="shared" si="115"/>
        <x:v>-0.395282272644522</x:v>
      </x:c>
      <x:c r="AJ39" s="2499" t="n">
        <x:f t="shared" si="93"/>
        <x:v>2</x:v>
      </x:c>
      <x:c r="AK39" s="2494" t="n">
        <x:f t="shared" si="116"/>
        <x:v>-0.3950953943324685</x:v>
      </x:c>
      <x:c r="AL39" s="2494" t="n">
        <x:f t="shared" si="117"/>
        <x:v>-0.0009454042067717925</x:v>
      </x:c>
      <x:c r="AM39" s="2500" t="n">
        <x:f t="shared" si="118"/>
        <x:v>0</x:v>
      </x:c>
      <x:c r="AN39" s="2494" t="n">
        <x:f t="shared" si="119"/>
        <x:v>-0.39546927264647747</x:v>
      </x:c>
      <x:c r="AO39" s="2494" t="n">
        <x:f t="shared" si="120"/>
        <x:v>835.3045307273536</x:v>
      </x:c>
      <x:c r="AP39" s="1264" t="n">
        <x:f t="shared" si="121"/>
        <x:v>3</x:v>
      </x:c>
      <x:c r="AQ39" s="2492" t="n">
        <x:f t="shared" si="122"/>
        <x:v>330.301</x:v>
      </x:c>
      <x:c r="AR39" s="2492" t="n">
        <x:f t="shared" si="123"/>
        <x:v>0</x:v>
      </x:c>
      <x:c r="AS39" s="2493" t="n">
        <x:f t="shared" si="124"/>
        <x:v>0</x:v>
      </x:c>
      <x:c r="AT39" s="2494" t="n">
        <x:f t="shared" si="125"/>
        <x:v>0.0000032545163434542693</x:v>
      </x:c>
      <x:c r="AU39" s="2495" t="n">
        <x:f t="shared" si="126"/>
        <x:v>2</x:v>
      </x:c>
      <x:c r="AV39" s="2494" t="n">
        <x:f t="shared" si="127"/>
        <x:v>835.3072492334074</x:v>
      </x:c>
      <x:c r="AW39" s="2494" t="n">
        <x:f t="shared" si="128"/>
        <x:v>0.000473388155766172</x:v>
      </x:c>
      <x:c r="AX39" s="2494" t="n">
        <x:f t="shared" si="129"/>
        <x:v>-1.000253581466481</x:v>
      </x:c>
      <x:c r="AY39" s="2496" t="n">
        <x:f t="shared" si="130"/>
        <x:v>1.0004734433348004</x:v>
      </x:c>
      <x:c r="AZ39" s="2494" t="n">
        <x:f t="shared" si="131"/>
        <x:v>0.4230263532533512</x:v>
      </x:c>
      <x:c r="BA39" s="2495" t="n">
        <x:f t="shared" si="132"/>
        <x:v>1</x:v>
      </x:c>
      <x:c r="BB39" s="2498" t="n">
        <x:f t="shared" si="133"/>
        <x:v>1.0004734433348</x:v>
      </x:c>
      <x:c r="BC39" s="2494" t="n">
        <x:f t="shared" si="134"/>
        <x:v>835.7000000899546</x:v>
      </x:c>
      <x:c r="BD39" s="2498" t="n">
        <x:f t="shared" si="135"/>
        <x:v>-8.995459666039096e-8</x:v>
      </x:c>
      <x:c r="BE39" s="2499" t="n">
        <x:f t="shared" si="94"/>
        <x:v>2</x:v>
      </x:c>
      <x:c r="BF39" s="2494" t="n">
        <x:f t="shared" si="136"/>
        <x:v>-8.991202840982199e-8</x:v>
      </x:c>
      <x:c r="BG39" s="2494" t="n">
        <x:f t="shared" si="137"/>
        <x:v>-0.0009462989244137239</x:v>
      </x:c>
      <x:c r="BH39" s="2500" t="n">
        <x:f t="shared" si="138"/>
        <x:v>0</x:v>
      </x:c>
      <x:c r="BI39" s="2494" t="n">
        <x:f t="shared" si="139"/>
        <x:v>-8.999719265643303e-8</x:v>
      </x:c>
      <x:c r="BJ39" s="2498" t="n">
        <x:f t="shared" si="140"/>
        <x:v>835.3045306373564</x:v>
      </x:c>
      <x:c r="BK39" s="1264" t="n">
        <x:f t="shared" si="141"/>
        <x:v>3</x:v>
      </x:c>
      <x:c r="BL39" s="2492" t="n">
        <x:f t="shared" si="142"/>
        <x:v>330.301</x:v>
      </x:c>
      <x:c r="BM39" s="2492" t="n">
        <x:f t="shared" si="143"/>
        <x:v>0</x:v>
      </x:c>
      <x:c r="BN39" s="2493" t="n">
        <x:f t="shared" si="144"/>
        <x:v>0</x:v>
      </x:c>
      <x:c r="BO39" s="2494" t="n">
        <x:f t="shared" si="145"/>
        <x:v>0.0000032545163441555647</x:v>
      </x:c>
      <x:c r="BP39" s="2495" t="n">
        <x:f t="shared" si="146"/>
        <x:v>2</x:v>
      </x:c>
      <x:c r="BQ39" s="2494" t="n">
        <x:f t="shared" si="147"/>
        <x:v>835.3072491434106</x:v>
      </x:c>
      <x:c r="BR39" s="2494" t="n">
        <x:f t="shared" si="148"/>
        <x:v>0.0004733881558681787</x:v>
      </x:c>
      <x:c r="BS39" s="2494" t="n">
        <x:f t="shared" si="149"/>
        <x:v>-1.000253581466481</x:v>
      </x:c>
      <x:c r="BT39" s="2494" t="n">
        <x:f t="shared" si="150"/>
        <x:v>1.0004734433349025</x:v>
      </x:c>
      <x:c r="BU39" s="2494" t="n">
        <x:f t="shared" si="151"/>
        <x:v>0.42302635335676736</x:v>
      </x:c>
      <x:c r="BV39" s="2501" t="n">
        <x:f t="shared" si="152"/>
        <x:v>1</x:v>
      </x:c>
      <x:c r="BW39" s="2502" t="n">
        <x:f t="shared" si="153"/>
        <x:v>1.0004734433349</x:v>
      </x:c>
      <x:c r="BX39" s="2494" t="n">
        <x:f t="shared" si="154"/>
        <x:v>835.6999999999985</x:v>
      </x:c>
      <x:c r="BY39" s="2498" t="n">
        <x:f t="shared" si="155"/>
        <x:v>1.5916157281026244e-12</x:v>
      </x:c>
      <x:c r="BZ39" s="2503" t="n">
        <x:f t="shared" si="95"/>
        <x:v>2</x:v>
      </x:c>
      <x:c r="CA39" s="2494" t="n">
        <x:f t="shared" si="156"/>
        <x:v>1.5908625448340305e-12</x:v>
      </x:c>
      <x:c r="CB39" s="2494" t="n">
        <x:f t="shared" si="157"/>
        <x:v>-0.0009462989246174797</x:v>
      </x:c>
      <x:c r="CC39" s="2500" t="n">
        <x:f t="shared" si="158"/>
        <x:v>0</x:v>
      </x:c>
      <x:c r="CD39" s="2494" t="n">
        <x:f t="shared" si="159"/>
        <x:v>1.5923694022870085e-12</x:v>
      </x:c>
      <x:c r="CE39" s="2498" t="n">
        <x:f t="shared" si="160"/>
        <x:v>835.304530637358</x:v>
      </x:c>
      <x:c r="CF39" s="1264" t="n">
        <x:f t="shared" si="161"/>
        <x:v>3</x:v>
      </x:c>
      <x:c r="CG39" s="2492" t="n">
        <x:f t="shared" si="162"/>
        <x:v>330.301</x:v>
      </x:c>
      <x:c r="CH39" s="2492" t="n">
        <x:f t="shared" si="163"/>
        <x:v>0</x:v>
      </x:c>
      <x:c r="CI39" s="2493" t="n">
        <x:f t="shared" si="164"/>
        <x:v>0</x:v>
      </x:c>
      <x:c r="CJ39" s="2494" t="n">
        <x:f t="shared" si="165"/>
        <x:v>0.000003254516344155552</x:v>
      </x:c>
      <x:c r="CK39" s="2495" t="n">
        <x:f t="shared" si="166"/>
        <x:v>2</x:v>
      </x:c>
      <x:c r="CL39" s="2494" t="n">
        <x:f t="shared" si="167"/>
        <x:v>835.3072491434122</x:v>
      </x:c>
      <x:c r="CM39" s="2494" t="n">
        <x:f t="shared" si="168"/>
        <x:v>0.00047338815586817686</x:v>
      </x:c>
      <x:c r="CN39" s="2498" t="n">
        <x:f t="shared" si="169"/>
        <x:v>20.60532512161228</x:v>
      </x:c>
      <x:c r="CO39" s="2494" t="n">
        <x:f t="shared" si="170"/>
        <x:v>0.9902176762614359</x:v>
      </x:c>
      <x:c r="CP39" s="2494" t="n">
        <x:f t="shared" si="171"/>
        <x:v>0.5614137687597661</x:v>
      </x:c>
      <x:c r="CQ39" s="2505" t="n">
        <x:f t="shared" si="172"/>
        <x:v>1</x:v>
      </x:c>
      <x:c r="CR39" s="2502" t="n">
        <x:f t="shared" si="173"/>
        <x:v>0.990217676261436</x:v>
      </x:c>
      <x:c r="CS39" s="2506" t="n">
        <x:f t="shared" si="174"/>
        <x:v>0.9897490861533706</x:v>
      </x:c>
      <x:c r="CT39" s="2507" t="n">
        <x:f t="shared" si="175"/>
        <x:v>0.9897490861533706</x:v>
      </x:c>
      <x:c r="CU39" s="2498"/>
      <x:c r="CV39" s="2498"/>
      <x:c r="CW39" s="2508" t="n">
        <x:f t="shared" si="176"/>
        <x:v>37.73260776777812</x:v>
      </x:c>
    </x:row>
    <x:row r="40" s="144" customFormat="1" ht="14.100000381469727" customHeight="1">
      <x:c r="A40" s="233" t="str">
        <x:f t="shared" si="96"/>
        <x:v>2 HFO (S)</x:v>
      </x:c>
      <x:c r="B40" s="3493" t="n">
        <x:v>0</x:v>
      </x:c>
      <x:c r="C40" s="3493"/>
      <x:c r="D40" s="234" t="n">
        <x:v>0.8</x:v>
      </x:c>
      <x:c r="E40" s="2569" t="n">
        <x:f t="shared" si="97"/>
        <x:v>0.8357</x:v>
      </x:c>
      <x:c r="F40" s="2561" t="str">
        <x:f t="shared" si="177"/>
        <x:v>N/A</x:v>
      </x:c>
      <x:c r="G40" s="3499" t="str">
        <x:f t="shared" si="88"/>
        <x:v>N/A</x:v>
      </x:c>
      <x:c r="H40" s="3500"/>
      <x:c r="I40" s="3496" t="n">
        <x:v>30</x:v>
      </x:c>
      <x:c r="J40" s="3496"/>
      <x:c r="K40" s="2564" t="n">
        <x:f t="shared" si="98"/>
        <x:v>0.9871769886751657</x:v>
      </x:c>
      <x:c r="L40" s="3507" t="n">
        <x:f t="shared" si="99"/>
        <x:v>0.79</x:v>
      </x:c>
      <x:c r="M40" s="3507"/>
      <x:c r="N40" s="2565" t="n">
        <x:f t="shared" si="100"/>
        <x:v>0.660203</x:v>
      </x:c>
      <x:c r="O40" s="2543"/>
      <x:c r="P40" s="2487" t="n">
        <x:v>0</x:v>
      </x:c>
      <x:c r="Q40" s="1264" t="n">
        <x:f t="shared" si="101"/>
        <x:v>3</x:v>
      </x:c>
      <x:c r="R40" s="2488" t="n">
        <x:f t="shared" si="102"/>
        <x:v>835.7</x:v>
      </x:c>
      <x:c r="S40" s="2489" t="n">
        <x:f t="shared" si="103"/>
        <x:v>30</x:v>
      </x:c>
      <x:c r="T40" s="2490" t="n">
        <x:f t="shared" si="104"/>
        <x:v>0.047619047619047616</x:v>
      </x:c>
      <x:c r="U40" s="2494" t="n">
        <x:f t="shared" si="89"/>
        <x:v>86.01362226120274</x:v>
      </x:c>
      <x:c r="V40" s="2492" t="n">
        <x:f t="shared" si="90"/>
        <x:v>330.301</x:v>
      </x:c>
      <x:c r="W40" s="2492" t="n">
        <x:f t="shared" si="91"/>
        <x:v>0</x:v>
      </x:c>
      <x:c r="X40" s="2493" t="n">
        <x:f t="shared" si="92"/>
        <x:v>0</x:v>
      </x:c>
      <x:c r="Y40" s="2494" t="n">
        <x:f t="shared" si="105"/>
        <x:v>0.0000032514368731177055</x:v>
      </x:c>
      <x:c r="Z40" s="2495" t="n">
        <x:f t="shared" si="106"/>
        <x:v>2</x:v>
      </x:c>
      <x:c r="AA40" s="2494" t="n">
        <x:f t="shared" si="107"/>
        <x:v>835.7027172196105</x:v>
      </x:c>
      <x:c r="AB40" s="2494" t="n">
        <x:f t="shared" si="108"/>
        <x:v>0.00047294023197356973</x:v>
      </x:c>
      <x:c r="AC40" s="2494" t="n">
        <x:f t="shared" si="109"/>
        <x:v>-1.000253581466481</x:v>
      </x:c>
      <x:c r="AD40" s="2496" t="n">
        <x:f t="shared" si="110"/>
        <x:v>1.00047299542018</x:v>
      </x:c>
      <x:c r="AE40" s="2494" t="n">
        <x:f t="shared" si="111"/>
        <x:v>0.42257248401053515</x:v>
      </x:c>
      <x:c r="AF40" s="2495" t="n">
        <x:f t="shared" si="112"/>
        <x:v>1</x:v>
      </x:c>
      <x:c r="AG40" s="2497" t="n">
        <x:f t="shared" si="113"/>
        <x:v>1.00047299542018</x:v>
      </x:c>
      <x:c r="AH40" s="2494" t="n">
        <x:f t="shared" si="114"/>
        <x:v>836.0952822726446</x:v>
      </x:c>
      <x:c r="AI40" s="2498" t="n">
        <x:f t="shared" si="115"/>
        <x:v>-0.395282272644522</x:v>
      </x:c>
      <x:c r="AJ40" s="2499" t="n">
        <x:f t="shared" si="93"/>
        <x:v>2</x:v>
      </x:c>
      <x:c r="AK40" s="2494" t="n">
        <x:f t="shared" si="116"/>
        <x:v>-0.3950953943324685</x:v>
      </x:c>
      <x:c r="AL40" s="2494" t="n">
        <x:f t="shared" si="117"/>
        <x:v>-0.0009454042067717925</x:v>
      </x:c>
      <x:c r="AM40" s="2500" t="n">
        <x:f t="shared" si="118"/>
        <x:v>0</x:v>
      </x:c>
      <x:c r="AN40" s="2494" t="n">
        <x:f t="shared" si="119"/>
        <x:v>-0.39546927264647747</x:v>
      </x:c>
      <x:c r="AO40" s="2494" t="n">
        <x:f t="shared" si="120"/>
        <x:v>835.3045307273536</x:v>
      </x:c>
      <x:c r="AP40" s="1264" t="n">
        <x:f t="shared" si="121"/>
        <x:v>3</x:v>
      </x:c>
      <x:c r="AQ40" s="2492" t="n">
        <x:f t="shared" si="122"/>
        <x:v>330.301</x:v>
      </x:c>
      <x:c r="AR40" s="2492" t="n">
        <x:f t="shared" si="123"/>
        <x:v>0</x:v>
      </x:c>
      <x:c r="AS40" s="2493" t="n">
        <x:f t="shared" si="124"/>
        <x:v>0</x:v>
      </x:c>
      <x:c r="AT40" s="2494" t="n">
        <x:f t="shared" si="125"/>
        <x:v>0.0000032545163434542693</x:v>
      </x:c>
      <x:c r="AU40" s="2495" t="n">
        <x:f t="shared" si="126"/>
        <x:v>2</x:v>
      </x:c>
      <x:c r="AV40" s="2494" t="n">
        <x:f t="shared" si="127"/>
        <x:v>835.3072492334074</x:v>
      </x:c>
      <x:c r="AW40" s="2494" t="n">
        <x:f t="shared" si="128"/>
        <x:v>0.000473388155766172</x:v>
      </x:c>
      <x:c r="AX40" s="2494" t="n">
        <x:f t="shared" si="129"/>
        <x:v>-1.000253581466481</x:v>
      </x:c>
      <x:c r="AY40" s="2496" t="n">
        <x:f t="shared" si="130"/>
        <x:v>1.0004734433348004</x:v>
      </x:c>
      <x:c r="AZ40" s="2494" t="n">
        <x:f t="shared" si="131"/>
        <x:v>0.4230263532533512</x:v>
      </x:c>
      <x:c r="BA40" s="2495" t="n">
        <x:f t="shared" si="132"/>
        <x:v>1</x:v>
      </x:c>
      <x:c r="BB40" s="2498" t="n">
        <x:f t="shared" si="133"/>
        <x:v>1.0004734433348</x:v>
      </x:c>
      <x:c r="BC40" s="2494" t="n">
        <x:f t="shared" si="134"/>
        <x:v>835.7000000899546</x:v>
      </x:c>
      <x:c r="BD40" s="2498" t="n">
        <x:f t="shared" si="135"/>
        <x:v>-8.995459666039096e-8</x:v>
      </x:c>
      <x:c r="BE40" s="2499" t="n">
        <x:f t="shared" si="94"/>
        <x:v>2</x:v>
      </x:c>
      <x:c r="BF40" s="2494" t="n">
        <x:f t="shared" si="136"/>
        <x:v>-8.991202840982199e-8</x:v>
      </x:c>
      <x:c r="BG40" s="2494" t="n">
        <x:f t="shared" si="137"/>
        <x:v>-0.0009462989244137239</x:v>
      </x:c>
      <x:c r="BH40" s="2500" t="n">
        <x:f t="shared" si="138"/>
        <x:v>0</x:v>
      </x:c>
      <x:c r="BI40" s="2494" t="n">
        <x:f t="shared" si="139"/>
        <x:v>-8.999719265643303e-8</x:v>
      </x:c>
      <x:c r="BJ40" s="2498" t="n">
        <x:f t="shared" si="140"/>
        <x:v>835.3045306373564</x:v>
      </x:c>
      <x:c r="BK40" s="1264" t="n">
        <x:f t="shared" si="141"/>
        <x:v>3</x:v>
      </x:c>
      <x:c r="BL40" s="2492" t="n">
        <x:f t="shared" si="142"/>
        <x:v>330.301</x:v>
      </x:c>
      <x:c r="BM40" s="2492" t="n">
        <x:f t="shared" si="143"/>
        <x:v>0</x:v>
      </x:c>
      <x:c r="BN40" s="2493" t="n">
        <x:f t="shared" si="144"/>
        <x:v>0</x:v>
      </x:c>
      <x:c r="BO40" s="2494" t="n">
        <x:f t="shared" si="145"/>
        <x:v>0.0000032545163441555647</x:v>
      </x:c>
      <x:c r="BP40" s="2495" t="n">
        <x:f t="shared" si="146"/>
        <x:v>2</x:v>
      </x:c>
      <x:c r="BQ40" s="2494" t="n">
        <x:f t="shared" si="147"/>
        <x:v>835.3072491434106</x:v>
      </x:c>
      <x:c r="BR40" s="2494" t="n">
        <x:f t="shared" si="148"/>
        <x:v>0.0004733881558681787</x:v>
      </x:c>
      <x:c r="BS40" s="2494" t="n">
        <x:f t="shared" si="149"/>
        <x:v>-1.000253581466481</x:v>
      </x:c>
      <x:c r="BT40" s="2494" t="n">
        <x:f t="shared" si="150"/>
        <x:v>1.0004734433349025</x:v>
      </x:c>
      <x:c r="BU40" s="2494" t="n">
        <x:f t="shared" si="151"/>
        <x:v>0.42302635335676736</x:v>
      </x:c>
      <x:c r="BV40" s="2501" t="n">
        <x:f t="shared" si="152"/>
        <x:v>1</x:v>
      </x:c>
      <x:c r="BW40" s="2502" t="n">
        <x:f t="shared" si="153"/>
        <x:v>1.0004734433349</x:v>
      </x:c>
      <x:c r="BX40" s="2494" t="n">
        <x:f t="shared" si="154"/>
        <x:v>835.6999999999985</x:v>
      </x:c>
      <x:c r="BY40" s="2498" t="n">
        <x:f t="shared" si="155"/>
        <x:v>1.5916157281026244e-12</x:v>
      </x:c>
      <x:c r="BZ40" s="2503" t="n">
        <x:f t="shared" si="95"/>
        <x:v>2</x:v>
      </x:c>
      <x:c r="CA40" s="2494" t="n">
        <x:f t="shared" si="156"/>
        <x:v>1.5908625448340305e-12</x:v>
      </x:c>
      <x:c r="CB40" s="2494" t="n">
        <x:f t="shared" si="157"/>
        <x:v>-0.0009462989246174797</x:v>
      </x:c>
      <x:c r="CC40" s="2500" t="n">
        <x:f t="shared" si="158"/>
        <x:v>0</x:v>
      </x:c>
      <x:c r="CD40" s="2494" t="n">
        <x:f t="shared" si="159"/>
        <x:v>1.5923694022870085e-12</x:v>
      </x:c>
      <x:c r="CE40" s="2498" t="n">
        <x:f t="shared" si="160"/>
        <x:v>835.304530637358</x:v>
      </x:c>
      <x:c r="CF40" s="1264" t="n">
        <x:f t="shared" si="161"/>
        <x:v>3</x:v>
      </x:c>
      <x:c r="CG40" s="2492" t="n">
        <x:f t="shared" si="162"/>
        <x:v>330.301</x:v>
      </x:c>
      <x:c r="CH40" s="2492" t="n">
        <x:f t="shared" si="163"/>
        <x:v>0</x:v>
      </x:c>
      <x:c r="CI40" s="2493" t="n">
        <x:f t="shared" si="164"/>
        <x:v>0</x:v>
      </x:c>
      <x:c r="CJ40" s="2494" t="n">
        <x:f t="shared" si="165"/>
        <x:v>0.000003254516344155552</x:v>
      </x:c>
      <x:c r="CK40" s="2495" t="n">
        <x:f t="shared" si="166"/>
        <x:v>2</x:v>
      </x:c>
      <x:c r="CL40" s="2494" t="n">
        <x:f t="shared" si="167"/>
        <x:v>835.3072491434122</x:v>
      </x:c>
      <x:c r="CM40" s="2494" t="n">
        <x:f t="shared" si="168"/>
        <x:v>0.00047338815586817686</x:v>
      </x:c>
      <x:c r="CN40" s="2498" t="n">
        <x:f t="shared" si="169"/>
        <x:v>26.00674736346714</x:v>
      </x:c>
      <x:c r="CO40" s="2494" t="n">
        <x:f t="shared" si="170"/>
        <x:v>0.9876443610408231</x:v>
      </x:c>
      <x:c r="CP40" s="2494" t="n">
        <x:f t="shared" si="171"/>
        <x:v>0.5720290483140853</x:v>
      </x:c>
      <x:c r="CQ40" s="2505" t="n">
        <x:f t="shared" si="172"/>
        <x:v>1</x:v>
      </x:c>
      <x:c r="CR40" s="2502" t="n">
        <x:f t="shared" si="173"/>
        <x:v>0.987644361040823</x:v>
      </x:c>
      <x:c r="CS40" s="2506" t="n">
        <x:f t="shared" si="174"/>
        <x:v>0.9871769886751657</x:v>
      </x:c>
      <x:c r="CT40" s="2507" t="n">
        <x:f t="shared" si="175"/>
        <x:v>0.9871769886751657</x:v>
      </x:c>
      <x:c r="CU40" s="2498"/>
      <x:c r="CV40" s="2498"/>
      <x:c r="CW40" s="2508" t="n">
        <x:f t="shared" si="176"/>
        <x:v>37.73260776777812</x:v>
      </x:c>
    </x:row>
    <x:row r="41" s="144" customFormat="1" ht="14.100000381469727" customHeight="1">
      <x:c r="A41" s="233" t="str">
        <x:f t="shared" si="96"/>
        <x:v>MGO SERV.</x:v>
      </x:c>
      <x:c r="B41" s="3493" t="n">
        <x:v>2.37</x:v>
      </x:c>
      <x:c r="C41" s="3493"/>
      <x:c r="D41" s="234" t="n">
        <x:v>20.49</x:v>
      </x:c>
      <x:c r="E41" s="2569" t="n">
        <x:f t="shared" si="97"/>
        <x:v>0.8357</x:v>
      </x:c>
      <x:c r="F41" s="2561" t="str">
        <x:f t="shared" si="177"/>
        <x:v>N/A</x:v>
      </x:c>
      <x:c r="G41" s="3499" t="str">
        <x:f t="shared" si="88"/>
        <x:v>N/A</x:v>
      </x:c>
      <x:c r="H41" s="3500"/>
      <x:c r="I41" s="3496" t="n">
        <x:v>27</x:v>
      </x:c>
      <x:c r="J41" s="3496"/>
      <x:c r="K41" s="2564" t="n">
        <x:f t="shared" si="98"/>
        <x:v>0.9897490861533706</x:v>
      </x:c>
      <x:c r="L41" s="3507" t="n">
        <x:f t="shared" si="99"/>
        <x:v>20.28</x:v>
      </x:c>
      <x:c r="M41" s="3507"/>
      <x:c r="N41" s="2565" t="n">
        <x:f t="shared" si="100"/>
        <x:v>16.947996</x:v>
      </x:c>
      <x:c r="O41" s="239"/>
      <x:c r="P41" s="2487" t="n">
        <x:v>0</x:v>
      </x:c>
      <x:c r="Q41" s="1264" t="n">
        <x:f t="shared" si="101"/>
        <x:v>3</x:v>
      </x:c>
      <x:c r="R41" s="2488" t="n">
        <x:f t="shared" si="102"/>
        <x:v>835.7</x:v>
      </x:c>
      <x:c r="S41" s="2489" t="n">
        <x:f t="shared" si="103"/>
        <x:v>27</x:v>
      </x:c>
      <x:c r="T41" s="2490" t="n">
        <x:f t="shared" si="104"/>
        <x:v>0.04285714285714286</x:v>
      </x:c>
      <x:c r="U41" s="2494" t="n">
        <x:f t="shared" si="89"/>
        <x:v>80.61220001934788</x:v>
      </x:c>
      <x:c r="V41" s="2492" t="n">
        <x:f t="shared" si="90"/>
        <x:v>330.301</x:v>
      </x:c>
      <x:c r="W41" s="2492" t="n">
        <x:f t="shared" si="91"/>
        <x:v>0</x:v>
      </x:c>
      <x:c r="X41" s="2493" t="n">
        <x:f t="shared" si="92"/>
        <x:v>0</x:v>
      </x:c>
      <x:c r="Y41" s="2494" t="n">
        <x:f t="shared" si="105"/>
        <x:v>0.0000032514368731177055</x:v>
      </x:c>
      <x:c r="Z41" s="2495" t="n">
        <x:f t="shared" si="106"/>
        <x:v>2</x:v>
      </x:c>
      <x:c r="AA41" s="2494" t="n">
        <x:f t="shared" si="107"/>
        <x:v>835.7027172196105</x:v>
      </x:c>
      <x:c r="AB41" s="2494" t="n">
        <x:f t="shared" si="108"/>
        <x:v>0.00047294023197356973</x:v>
      </x:c>
      <x:c r="AC41" s="2494" t="n">
        <x:f t="shared" si="109"/>
        <x:v>-1.000253581466481</x:v>
      </x:c>
      <x:c r="AD41" s="2496" t="n">
        <x:f t="shared" si="110"/>
        <x:v>1.00047299542018</x:v>
      </x:c>
      <x:c r="AE41" s="2494" t="n">
        <x:f t="shared" si="111"/>
        <x:v>0.42257248401053515</x:v>
      </x:c>
      <x:c r="AF41" s="2495" t="n">
        <x:f t="shared" si="112"/>
        <x:v>1</x:v>
      </x:c>
      <x:c r="AG41" s="2497" t="n">
        <x:f t="shared" si="113"/>
        <x:v>1.00047299542018</x:v>
      </x:c>
      <x:c r="AH41" s="2494" t="n">
        <x:f t="shared" si="114"/>
        <x:v>836.0952822726446</x:v>
      </x:c>
      <x:c r="AI41" s="2498" t="n">
        <x:f t="shared" si="115"/>
        <x:v>-0.395282272644522</x:v>
      </x:c>
      <x:c r="AJ41" s="2499" t="n">
        <x:f t="shared" si="93"/>
        <x:v>2</x:v>
      </x:c>
      <x:c r="AK41" s="2494" t="n">
        <x:f t="shared" si="116"/>
        <x:v>-0.3950953943324685</x:v>
      </x:c>
      <x:c r="AL41" s="2494" t="n">
        <x:f t="shared" si="117"/>
        <x:v>-0.0009454042067717925</x:v>
      </x:c>
      <x:c r="AM41" s="2500" t="n">
        <x:f t="shared" si="118"/>
        <x:v>0</x:v>
      </x:c>
      <x:c r="AN41" s="2494" t="n">
        <x:f t="shared" si="119"/>
        <x:v>-0.39546927264647747</x:v>
      </x:c>
      <x:c r="AO41" s="2494" t="n">
        <x:f t="shared" si="120"/>
        <x:v>835.3045307273536</x:v>
      </x:c>
      <x:c r="AP41" s="1264" t="n">
        <x:f t="shared" si="121"/>
        <x:v>3</x:v>
      </x:c>
      <x:c r="AQ41" s="2492" t="n">
        <x:f t="shared" si="122"/>
        <x:v>330.301</x:v>
      </x:c>
      <x:c r="AR41" s="2492" t="n">
        <x:f t="shared" si="123"/>
        <x:v>0</x:v>
      </x:c>
      <x:c r="AS41" s="2493" t="n">
        <x:f t="shared" si="124"/>
        <x:v>0</x:v>
      </x:c>
      <x:c r="AT41" s="2494" t="n">
        <x:f t="shared" si="125"/>
        <x:v>0.0000032545163434542693</x:v>
      </x:c>
      <x:c r="AU41" s="2495" t="n">
        <x:f t="shared" si="126"/>
        <x:v>2</x:v>
      </x:c>
      <x:c r="AV41" s="2494" t="n">
        <x:f t="shared" si="127"/>
        <x:v>835.3072492334074</x:v>
      </x:c>
      <x:c r="AW41" s="2494" t="n">
        <x:f t="shared" si="128"/>
        <x:v>0.000473388155766172</x:v>
      </x:c>
      <x:c r="AX41" s="2494" t="n">
        <x:f t="shared" si="129"/>
        <x:v>-1.000253581466481</x:v>
      </x:c>
      <x:c r="AY41" s="2496" t="n">
        <x:f t="shared" si="130"/>
        <x:v>1.0004734433348004</x:v>
      </x:c>
      <x:c r="AZ41" s="2494" t="n">
        <x:f t="shared" si="131"/>
        <x:v>0.4230263532533512</x:v>
      </x:c>
      <x:c r="BA41" s="2495" t="n">
        <x:f t="shared" si="132"/>
        <x:v>1</x:v>
      </x:c>
      <x:c r="BB41" s="2498" t="n">
        <x:f t="shared" si="133"/>
        <x:v>1.0004734433348</x:v>
      </x:c>
      <x:c r="BC41" s="2494" t="n">
        <x:f t="shared" si="134"/>
        <x:v>835.7000000899546</x:v>
      </x:c>
      <x:c r="BD41" s="2498" t="n">
        <x:f t="shared" si="135"/>
        <x:v>-8.995459666039096e-8</x:v>
      </x:c>
      <x:c r="BE41" s="2499" t="n">
        <x:f t="shared" si="94"/>
        <x:v>2</x:v>
      </x:c>
      <x:c r="BF41" s="2494" t="n">
        <x:f t="shared" si="136"/>
        <x:v>-8.991202840982199e-8</x:v>
      </x:c>
      <x:c r="BG41" s="2494" t="n">
        <x:f t="shared" si="137"/>
        <x:v>-0.0009462989244137239</x:v>
      </x:c>
      <x:c r="BH41" s="2500" t="n">
        <x:f t="shared" si="138"/>
        <x:v>0</x:v>
      </x:c>
      <x:c r="BI41" s="2494" t="n">
        <x:f t="shared" si="139"/>
        <x:v>-8.999719265643303e-8</x:v>
      </x:c>
      <x:c r="BJ41" s="2498" t="n">
        <x:f t="shared" si="140"/>
        <x:v>835.3045306373564</x:v>
      </x:c>
      <x:c r="BK41" s="1264" t="n">
        <x:f t="shared" si="141"/>
        <x:v>3</x:v>
      </x:c>
      <x:c r="BL41" s="2492" t="n">
        <x:f t="shared" si="142"/>
        <x:v>330.301</x:v>
      </x:c>
      <x:c r="BM41" s="2492" t="n">
        <x:f t="shared" si="143"/>
        <x:v>0</x:v>
      </x:c>
      <x:c r="BN41" s="2493" t="n">
        <x:f t="shared" si="144"/>
        <x:v>0</x:v>
      </x:c>
      <x:c r="BO41" s="2494" t="n">
        <x:f t="shared" si="145"/>
        <x:v>0.0000032545163441555647</x:v>
      </x:c>
      <x:c r="BP41" s="2495" t="n">
        <x:f t="shared" si="146"/>
        <x:v>2</x:v>
      </x:c>
      <x:c r="BQ41" s="2494" t="n">
        <x:f t="shared" si="147"/>
        <x:v>835.3072491434106</x:v>
      </x:c>
      <x:c r="BR41" s="2494" t="n">
        <x:f t="shared" si="148"/>
        <x:v>0.0004733881558681787</x:v>
      </x:c>
      <x:c r="BS41" s="2494" t="n">
        <x:f t="shared" si="149"/>
        <x:v>-1.000253581466481</x:v>
      </x:c>
      <x:c r="BT41" s="2494" t="n">
        <x:f t="shared" si="150"/>
        <x:v>1.0004734433349025</x:v>
      </x:c>
      <x:c r="BU41" s="2494" t="n">
        <x:f t="shared" si="151"/>
        <x:v>0.42302635335676736</x:v>
      </x:c>
      <x:c r="BV41" s="2501" t="n">
        <x:f t="shared" si="152"/>
        <x:v>1</x:v>
      </x:c>
      <x:c r="BW41" s="2502" t="n">
        <x:f t="shared" si="153"/>
        <x:v>1.0004734433349</x:v>
      </x:c>
      <x:c r="BX41" s="2494" t="n">
        <x:f t="shared" si="154"/>
        <x:v>835.6999999999985</x:v>
      </x:c>
      <x:c r="BY41" s="2498" t="n">
        <x:f t="shared" si="155"/>
        <x:v>1.5916157281026244e-12</x:v>
      </x:c>
      <x:c r="BZ41" s="2503" t="n">
        <x:f t="shared" si="95"/>
        <x:v>2</x:v>
      </x:c>
      <x:c r="CA41" s="2494" t="n">
        <x:f t="shared" si="156"/>
        <x:v>1.5908625448340305e-12</x:v>
      </x:c>
      <x:c r="CB41" s="2494" t="n">
        <x:f t="shared" si="157"/>
        <x:v>-0.0009462989246174797</x:v>
      </x:c>
      <x:c r="CC41" s="2500" t="n">
        <x:f t="shared" si="158"/>
        <x:v>0</x:v>
      </x:c>
      <x:c r="CD41" s="2494" t="n">
        <x:f t="shared" si="159"/>
        <x:v>1.5923694022870085e-12</x:v>
      </x:c>
      <x:c r="CE41" s="2498" t="n">
        <x:f t="shared" si="160"/>
        <x:v>835.304530637358</x:v>
      </x:c>
      <x:c r="CF41" s="1264" t="n">
        <x:f t="shared" si="161"/>
        <x:v>3</x:v>
      </x:c>
      <x:c r="CG41" s="2492" t="n">
        <x:f t="shared" si="162"/>
        <x:v>330.301</x:v>
      </x:c>
      <x:c r="CH41" s="2492" t="n">
        <x:f t="shared" si="163"/>
        <x:v>0</x:v>
      </x:c>
      <x:c r="CI41" s="2493" t="n">
        <x:f t="shared" si="164"/>
        <x:v>0</x:v>
      </x:c>
      <x:c r="CJ41" s="2494" t="n">
        <x:f t="shared" si="165"/>
        <x:v>0.000003254516344155552</x:v>
      </x:c>
      <x:c r="CK41" s="2495" t="n">
        <x:f t="shared" si="166"/>
        <x:v>2</x:v>
      </x:c>
      <x:c r="CL41" s="2494" t="n">
        <x:f t="shared" si="167"/>
        <x:v>835.3072491434122</x:v>
      </x:c>
      <x:c r="CM41" s="2494" t="n">
        <x:f t="shared" si="168"/>
        <x:v>0.00047338815586817686</x:v>
      </x:c>
      <x:c r="CN41" s="2498" t="n">
        <x:f t="shared" si="169"/>
        <x:v>20.60532512161228</x:v>
      </x:c>
      <x:c r="CO41" s="2494" t="n">
        <x:f t="shared" si="170"/>
        <x:v>0.9902176762614359</x:v>
      </x:c>
      <x:c r="CP41" s="2494" t="n">
        <x:f t="shared" si="171"/>
        <x:v>0.5614137687597661</x:v>
      </x:c>
      <x:c r="CQ41" s="2505" t="n">
        <x:f t="shared" si="172"/>
        <x:v>1</x:v>
      </x:c>
      <x:c r="CR41" s="2502" t="n">
        <x:f t="shared" si="173"/>
        <x:v>0.990217676261436</x:v>
      </x:c>
      <x:c r="CS41" s="2506" t="n">
        <x:f t="shared" si="174"/>
        <x:v>0.9897490861533706</x:v>
      </x:c>
      <x:c r="CT41" s="2507" t="n">
        <x:f t="shared" si="175"/>
        <x:v>0.9897490861533706</x:v>
      </x:c>
      <x:c r="CU41" s="2498"/>
      <x:c r="CV41" s="2498"/>
      <x:c r="CW41" s="2508" t="n">
        <x:f t="shared" si="176"/>
        <x:v>37.73260776777812</x:v>
      </x:c>
    </x:row>
    <x:row r="42" s="144" customFormat="1" ht="12.75" customHeight="1">
      <x:c r="A42" s="233">
        <x:f t="shared" si="96"/>
      </x:c>
      <x:c r="B42" s="3493"/>
      <x:c r="C42" s="3493"/>
      <x:c r="D42" s="234"/>
      <x:c r="E42" s="2569">
        <x:f t="shared" si="97"/>
      </x:c>
      <x:c r="F42" s="2561">
        <x:f t="shared" si="177"/>
      </x:c>
      <x:c r="G42" s="3499">
        <x:f t="shared" si="88"/>
      </x:c>
      <x:c r="H42" s="3500"/>
      <x:c r="I42" s="3496"/>
      <x:c r="J42" s="3496"/>
      <x:c r="K42" s="2564">
        <x:f t="shared" si="98"/>
      </x:c>
      <x:c r="L42" s="3507">
        <x:f t="shared" si="99"/>
      </x:c>
      <x:c r="M42" s="3507"/>
      <x:c r="N42" s="2565">
        <x:f t="shared" si="100"/>
      </x:c>
      <x:c r="O42" s="239"/>
      <x:c r="P42" s="2487" t="n">
        <x:v>0</x:v>
      </x:c>
      <x:c r="Q42" s="1264" t="n">
        <x:f t="shared" si="101"/>
        <x:v>0</x:v>
      </x:c>
      <x:c r="R42" s="2488" t="str">
        <x:f t="shared" si="102"/>
        <x:v>#VALUE!</x:v>
      </x:c>
      <x:c r="S42" s="2489" t="n">
        <x:f t="shared" si="103"/>
        <x:v>0</x:v>
      </x:c>
      <x:c r="T42" s="2490" t="n">
        <x:f t="shared" si="104"/>
        <x:v>0</x:v>
      </x:c>
      <x:c r="U42" s="2494" t="n">
        <x:f t="shared" si="89"/>
        <x:v>32</x:v>
      </x:c>
      <x:c r="V42" s="2492" t="str">
        <x:f t="shared" si="90"/>
        <x:v>#N/A</x:v>
      </x:c>
      <x:c r="W42" s="2492" t="str">
        <x:f t="shared" si="91"/>
        <x:v>#N/A</x:v>
      </x:c>
      <x:c r="X42" s="2493" t="str">
        <x:f t="shared" si="92"/>
        <x:v>#N/A</x:v>
      </x:c>
      <x:c r="Y42" s="2494" t="str">
        <x:f t="shared" si="105"/>
        <x:v>#N/A</x:v>
      </x:c>
      <x:c r="Z42" s="2495" t="str">
        <x:f t="shared" si="106"/>
        <x:v>#N/A</x:v>
      </x:c>
      <x:c r="AA42" s="2494" t="str">
        <x:f t="shared" si="107"/>
        <x:v>#VALUE!</x:v>
      </x:c>
      <x:c r="AB42" s="2494" t="str">
        <x:f t="shared" si="108"/>
        <x:v>#N/A</x:v>
      </x:c>
      <x:c r="AC42" s="2494" t="n">
        <x:f t="shared" si="109"/>
        <x:v>-1.000253581466481</x:v>
      </x:c>
      <x:c r="AD42" s="2496" t="str">
        <x:f t="shared" si="110"/>
        <x:v>#N/A</x:v>
      </x:c>
      <x:c r="AE42" s="2494" t="str">
        <x:f t="shared" si="111"/>
        <x:v>#VALUE!</x:v>
      </x:c>
      <x:c r="AF42" s="2495" t="str">
        <x:f t="shared" si="112"/>
        <x:v>#VALUE!</x:v>
      </x:c>
      <x:c r="AG42" s="2497" t="str">
        <x:f t="shared" si="113"/>
        <x:v>#VALUE!</x:v>
      </x:c>
      <x:c r="AH42" s="2494" t="str">
        <x:f t="shared" si="114"/>
        <x:v>#VALUE!</x:v>
      </x:c>
      <x:c r="AI42" s="2498" t="str">
        <x:f t="shared" si="115"/>
        <x:v>#VALUE!</x:v>
      </x:c>
      <x:c r="AJ42" s="2499" t="str">
        <x:f t="shared" si="93"/>
        <x:v>#N/A</x:v>
      </x:c>
      <x:c r="AK42" s="2494" t="str">
        <x:f t="shared" si="116"/>
        <x:v>#VALUE!</x:v>
      </x:c>
      <x:c r="AL42" s="2494" t="str">
        <x:f t="shared" si="117"/>
        <x:v>#N/A</x:v>
      </x:c>
      <x:c r="AM42" s="2500" t="str">
        <x:f t="shared" si="118"/>
        <x:v>#VALUE!</x:v>
      </x:c>
      <x:c r="AN42" s="2494" t="str">
        <x:f t="shared" si="119"/>
        <x:v>#VALUE!</x:v>
      </x:c>
      <x:c r="AO42" s="2494" t="str">
        <x:f t="shared" si="120"/>
        <x:v>#VALUE!</x:v>
      </x:c>
      <x:c r="AP42" s="1264" t="str">
        <x:f t="shared" si="121"/>
        <x:v>#VALUE!</x:v>
      </x:c>
      <x:c r="AQ42" s="2492" t="str">
        <x:f t="shared" si="122"/>
        <x:v>#VALUE!</x:v>
      </x:c>
      <x:c r="AR42" s="2492" t="str">
        <x:f t="shared" si="123"/>
        <x:v>#VALUE!</x:v>
      </x:c>
      <x:c r="AS42" s="2493" t="str">
        <x:f t="shared" si="124"/>
        <x:v>#VALUE!</x:v>
      </x:c>
      <x:c r="AT42" s="2494" t="str">
        <x:f t="shared" si="125"/>
        <x:v>#VALUE!</x:v>
      </x:c>
      <x:c r="AU42" s="2495" t="str">
        <x:f t="shared" si="126"/>
        <x:v>#VALUE!</x:v>
      </x:c>
      <x:c r="AV42" s="2494" t="str">
        <x:f t="shared" si="127"/>
        <x:v>#VALUE!</x:v>
      </x:c>
      <x:c r="AW42" s="2494" t="str">
        <x:f t="shared" si="128"/>
        <x:v>#N/A</x:v>
      </x:c>
      <x:c r="AX42" s="2494" t="n">
        <x:f t="shared" si="129"/>
        <x:v>-1.000253581466481</x:v>
      </x:c>
      <x:c r="AY42" s="2496" t="str">
        <x:f t="shared" si="130"/>
        <x:v>#N/A</x:v>
      </x:c>
      <x:c r="AZ42" s="2494" t="str">
        <x:f t="shared" si="131"/>
        <x:v>#VALUE!</x:v>
      </x:c>
      <x:c r="BA42" s="2495" t="str">
        <x:f t="shared" si="132"/>
        <x:v>#VALUE!</x:v>
      </x:c>
      <x:c r="BB42" s="2498" t="str">
        <x:f t="shared" si="133"/>
        <x:v>#VALUE!</x:v>
      </x:c>
      <x:c r="BC42" s="2494" t="str">
        <x:f t="shared" si="134"/>
        <x:v>#VALUE!</x:v>
      </x:c>
      <x:c r="BD42" s="2498" t="str">
        <x:f t="shared" si="135"/>
        <x:v>#VALUE!</x:v>
      </x:c>
      <x:c r="BE42" s="2499" t="str">
        <x:f t="shared" si="94"/>
        <x:v>#N/A</x:v>
      </x:c>
      <x:c r="BF42" s="2494" t="str">
        <x:f t="shared" si="136"/>
        <x:v>#VALUE!</x:v>
      </x:c>
      <x:c r="BG42" s="2494" t="str">
        <x:f t="shared" si="137"/>
        <x:v>#N/A</x:v>
      </x:c>
      <x:c r="BH42" s="2500" t="str">
        <x:f t="shared" si="138"/>
        <x:v>#VALUE!</x:v>
      </x:c>
      <x:c r="BI42" s="2494" t="str">
        <x:f t="shared" si="139"/>
        <x:v>#VALUE!</x:v>
      </x:c>
      <x:c r="BJ42" s="2498" t="str">
        <x:f t="shared" si="140"/>
        <x:v>#VALUE!</x:v>
      </x:c>
      <x:c r="BK42" s="1264" t="str">
        <x:f t="shared" si="141"/>
        <x:v>#VALUE!</x:v>
      </x:c>
      <x:c r="BL42" s="2492" t="str">
        <x:f t="shared" si="142"/>
        <x:v>#VALUE!</x:v>
      </x:c>
      <x:c r="BM42" s="2492" t="str">
        <x:f t="shared" si="143"/>
        <x:v>#VALUE!</x:v>
      </x:c>
      <x:c r="BN42" s="2493" t="str">
        <x:f t="shared" si="144"/>
        <x:v>#VALUE!</x:v>
      </x:c>
      <x:c r="BO42" s="2494" t="str">
        <x:f t="shared" si="145"/>
        <x:v>#VALUE!</x:v>
      </x:c>
      <x:c r="BP42" s="2495" t="str">
        <x:f t="shared" si="146"/>
        <x:v>#VALUE!</x:v>
      </x:c>
      <x:c r="BQ42" s="2494" t="str">
        <x:f t="shared" si="147"/>
        <x:v>#VALUE!</x:v>
      </x:c>
      <x:c r="BR42" s="2494" t="str">
        <x:f t="shared" si="148"/>
        <x:v>#N/A</x:v>
      </x:c>
      <x:c r="BS42" s="2494" t="n">
        <x:f t="shared" si="149"/>
        <x:v>-1.000253581466481</x:v>
      </x:c>
      <x:c r="BT42" s="2494" t="str">
        <x:f t="shared" si="150"/>
        <x:v>#N/A</x:v>
      </x:c>
      <x:c r="BU42" s="2494" t="str">
        <x:f t="shared" si="151"/>
        <x:v>#VALUE!</x:v>
      </x:c>
      <x:c r="BV42" s="2501" t="str">
        <x:f t="shared" si="152"/>
        <x:v>#VALUE!</x:v>
      </x:c>
      <x:c r="BW42" s="2502" t="str">
        <x:f t="shared" si="153"/>
        <x:v>#VALUE!</x:v>
      </x:c>
      <x:c r="BX42" s="2494" t="str">
        <x:f t="shared" si="154"/>
        <x:v>#VALUE!</x:v>
      </x:c>
      <x:c r="BY42" s="2498" t="str">
        <x:f t="shared" si="155"/>
        <x:v>#VALUE!</x:v>
      </x:c>
      <x:c r="BZ42" s="2503" t="str">
        <x:f t="shared" si="95"/>
        <x:v>#N/A</x:v>
      </x:c>
      <x:c r="CA42" s="2494" t="str">
        <x:f t="shared" si="156"/>
        <x:v>#VALUE!</x:v>
      </x:c>
      <x:c r="CB42" s="2494" t="str">
        <x:f t="shared" si="157"/>
        <x:v>#N/A</x:v>
      </x:c>
      <x:c r="CC42" s="2500" t="str">
        <x:f t="shared" si="158"/>
        <x:v>#VALUE!</x:v>
      </x:c>
      <x:c r="CD42" s="2494" t="str">
        <x:f t="shared" si="159"/>
        <x:v>#VALUE!</x:v>
      </x:c>
      <x:c r="CE42" s="2498" t="str">
        <x:f t="shared" si="160"/>
        <x:v>#VALUE!</x:v>
      </x:c>
      <x:c r="CF42" s="1264" t="str">
        <x:f t="shared" si="161"/>
        <x:v>#VALUE!</x:v>
      </x:c>
      <x:c r="CG42" s="2492" t="str">
        <x:f t="shared" si="162"/>
        <x:v>#VALUE!</x:v>
      </x:c>
      <x:c r="CH42" s="2492" t="str">
        <x:f t="shared" si="163"/>
        <x:v>#VALUE!</x:v>
      </x:c>
      <x:c r="CI42" s="2493" t="str">
        <x:f t="shared" si="164"/>
        <x:v>#VALUE!</x:v>
      </x:c>
      <x:c r="CJ42" s="2494" t="str">
        <x:f t="shared" si="165"/>
        <x:v>#VALUE!</x:v>
      </x:c>
      <x:c r="CK42" s="2495" t="str">
        <x:f t="shared" si="166"/>
        <x:v>#VALUE!</x:v>
      </x:c>
      <x:c r="CL42" s="2494" t="str">
        <x:f t="shared" si="167"/>
        <x:v>#VALUE!</x:v>
      </x:c>
      <x:c r="CM42" s="2494" t="str">
        <x:f t="shared" si="168"/>
        <x:v>#N/A</x:v>
      </x:c>
      <x:c r="CN42" s="2498" t="n">
        <x:f t="shared" si="169"/>
        <x:v>-28.0068748977356</x:v>
      </x:c>
      <x:c r="CO42" s="2494" t="str">
        <x:f t="shared" si="170"/>
        <x:v>#N/A</x:v>
      </x:c>
      <x:c r="CP42" s="2494" t="str">
        <x:f t="shared" si="171"/>
        <x:v>#VALUE!</x:v>
      </x:c>
      <x:c r="CQ42" s="2505" t="str">
        <x:f t="shared" si="172"/>
        <x:v>#VALUE!</x:v>
      </x:c>
      <x:c r="CR42" s="2502" t="str">
        <x:f t="shared" si="173"/>
        <x:v>#VALUE!</x:v>
      </x:c>
      <x:c r="CS42" s="2506" t="str">
        <x:f t="shared" si="174"/>
        <x:v>#N/A</x:v>
      </x:c>
      <x:c r="CT42" s="2507" t="str">
        <x:f t="shared" si="175"/>
        <x:v>#N/A</x:v>
      </x:c>
      <x:c r="CU42" s="2498"/>
      <x:c r="CV42" s="2498"/>
      <x:c r="CW42" s="2508" t="str">
        <x:f t="shared" si="176"/>
        <x:v>#VALUE!</x:v>
      </x:c>
    </x:row>
    <x:row r="43" s="144" customFormat="1" ht="14.100000381469727" customHeight="1">
      <x:c r="A43" s="233">
        <x:f t="shared" si="96"/>
      </x:c>
      <x:c r="B43" s="3493"/>
      <x:c r="C43" s="3493"/>
      <x:c r="D43" s="234"/>
      <x:c r="E43" s="2569">
        <x:f t="shared" si="97"/>
      </x:c>
      <x:c r="F43" s="2561">
        <x:f t="shared" si="177"/>
      </x:c>
      <x:c r="G43" s="3499">
        <x:f t="shared" si="88"/>
      </x:c>
      <x:c r="H43" s="3500"/>
      <x:c r="I43" s="3496"/>
      <x:c r="J43" s="3496"/>
      <x:c r="K43" s="2564">
        <x:f t="shared" si="98"/>
      </x:c>
      <x:c r="L43" s="3507">
        <x:f t="shared" si="99"/>
      </x:c>
      <x:c r="M43" s="3507"/>
      <x:c r="N43" s="2565">
        <x:f t="shared" si="100"/>
      </x:c>
      <x:c r="O43" s="239"/>
      <x:c r="P43" s="2487" t="n">
        <x:v>0</x:v>
      </x:c>
      <x:c r="Q43" s="1264" t="n">
        <x:f t="shared" si="101"/>
        <x:v>0</x:v>
      </x:c>
      <x:c r="R43" s="2488" t="str">
        <x:f t="shared" si="102"/>
        <x:v>#VALUE!</x:v>
      </x:c>
      <x:c r="S43" s="2489" t="n">
        <x:f t="shared" si="103"/>
        <x:v>0</x:v>
      </x:c>
      <x:c r="T43" s="2490" t="n">
        <x:f t="shared" si="104"/>
        <x:v>0</x:v>
      </x:c>
      <x:c r="U43" s="2494" t="n">
        <x:f t="shared" si="89"/>
        <x:v>32</x:v>
      </x:c>
      <x:c r="V43" s="2492" t="str">
        <x:f t="shared" si="90"/>
        <x:v>#N/A</x:v>
      </x:c>
      <x:c r="W43" s="2492" t="str">
        <x:f t="shared" si="91"/>
        <x:v>#N/A</x:v>
      </x:c>
      <x:c r="X43" s="2493" t="str">
        <x:f t="shared" si="92"/>
        <x:v>#N/A</x:v>
      </x:c>
      <x:c r="Y43" s="2494" t="str">
        <x:f t="shared" si="105"/>
        <x:v>#N/A</x:v>
      </x:c>
      <x:c r="Z43" s="2495" t="str">
        <x:f t="shared" si="106"/>
        <x:v>#N/A</x:v>
      </x:c>
      <x:c r="AA43" s="2494" t="str">
        <x:f t="shared" si="107"/>
        <x:v>#VALUE!</x:v>
      </x:c>
      <x:c r="AB43" s="2494" t="str">
        <x:f t="shared" si="108"/>
        <x:v>#N/A</x:v>
      </x:c>
      <x:c r="AC43" s="2494" t="n">
        <x:f t="shared" si="109"/>
        <x:v>-1.000253581466481</x:v>
      </x:c>
      <x:c r="AD43" s="2496" t="str">
        <x:f t="shared" si="110"/>
        <x:v>#N/A</x:v>
      </x:c>
      <x:c r="AE43" s="2494" t="str">
        <x:f t="shared" si="111"/>
        <x:v>#VALUE!</x:v>
      </x:c>
      <x:c r="AF43" s="2495" t="str">
        <x:f t="shared" si="112"/>
        <x:v>#VALUE!</x:v>
      </x:c>
      <x:c r="AG43" s="2497" t="str">
        <x:f t="shared" si="113"/>
        <x:v>#VALUE!</x:v>
      </x:c>
      <x:c r="AH43" s="2494" t="str">
        <x:f t="shared" si="114"/>
        <x:v>#VALUE!</x:v>
      </x:c>
      <x:c r="AI43" s="2498" t="str">
        <x:f t="shared" si="115"/>
        <x:v>#VALUE!</x:v>
      </x:c>
      <x:c r="AJ43" s="2499" t="str">
        <x:f t="shared" si="93"/>
        <x:v>#N/A</x:v>
      </x:c>
      <x:c r="AK43" s="2494" t="str">
        <x:f t="shared" si="116"/>
        <x:v>#VALUE!</x:v>
      </x:c>
      <x:c r="AL43" s="2494" t="str">
        <x:f t="shared" si="117"/>
        <x:v>#N/A</x:v>
      </x:c>
      <x:c r="AM43" s="2500" t="str">
        <x:f t="shared" si="118"/>
        <x:v>#VALUE!</x:v>
      </x:c>
      <x:c r="AN43" s="2494" t="str">
        <x:f t="shared" si="119"/>
        <x:v>#VALUE!</x:v>
      </x:c>
      <x:c r="AO43" s="2494" t="str">
        <x:f t="shared" si="120"/>
        <x:v>#VALUE!</x:v>
      </x:c>
      <x:c r="AP43" s="1264" t="str">
        <x:f t="shared" si="121"/>
        <x:v>#VALUE!</x:v>
      </x:c>
      <x:c r="AQ43" s="2492" t="str">
        <x:f t="shared" si="122"/>
        <x:v>#VALUE!</x:v>
      </x:c>
      <x:c r="AR43" s="2492" t="str">
        <x:f t="shared" si="123"/>
        <x:v>#VALUE!</x:v>
      </x:c>
      <x:c r="AS43" s="2493" t="str">
        <x:f t="shared" si="124"/>
        <x:v>#VALUE!</x:v>
      </x:c>
      <x:c r="AT43" s="2494" t="str">
        <x:f t="shared" si="125"/>
        <x:v>#VALUE!</x:v>
      </x:c>
      <x:c r="AU43" s="2495" t="str">
        <x:f t="shared" si="126"/>
        <x:v>#VALUE!</x:v>
      </x:c>
      <x:c r="AV43" s="2494" t="str">
        <x:f t="shared" si="127"/>
        <x:v>#VALUE!</x:v>
      </x:c>
      <x:c r="AW43" s="2494" t="str">
        <x:f t="shared" si="128"/>
        <x:v>#N/A</x:v>
      </x:c>
      <x:c r="AX43" s="2494" t="n">
        <x:f t="shared" si="129"/>
        <x:v>-1.000253581466481</x:v>
      </x:c>
      <x:c r="AY43" s="2496" t="str">
        <x:f t="shared" si="130"/>
        <x:v>#N/A</x:v>
      </x:c>
      <x:c r="AZ43" s="2494" t="str">
        <x:f t="shared" si="131"/>
        <x:v>#VALUE!</x:v>
      </x:c>
      <x:c r="BA43" s="2495" t="str">
        <x:f t="shared" si="132"/>
        <x:v>#VALUE!</x:v>
      </x:c>
      <x:c r="BB43" s="2498" t="str">
        <x:f t="shared" si="133"/>
        <x:v>#VALUE!</x:v>
      </x:c>
      <x:c r="BC43" s="2494" t="str">
        <x:f t="shared" si="134"/>
        <x:v>#VALUE!</x:v>
      </x:c>
      <x:c r="BD43" s="2498" t="str">
        <x:f t="shared" si="135"/>
        <x:v>#VALUE!</x:v>
      </x:c>
      <x:c r="BE43" s="2499" t="str">
        <x:f t="shared" si="94"/>
        <x:v>#N/A</x:v>
      </x:c>
      <x:c r="BF43" s="2494" t="str">
        <x:f t="shared" si="136"/>
        <x:v>#VALUE!</x:v>
      </x:c>
      <x:c r="BG43" s="2494" t="str">
        <x:f t="shared" si="137"/>
        <x:v>#N/A</x:v>
      </x:c>
      <x:c r="BH43" s="2500" t="str">
        <x:f t="shared" si="138"/>
        <x:v>#VALUE!</x:v>
      </x:c>
      <x:c r="BI43" s="2494" t="str">
        <x:f t="shared" si="139"/>
        <x:v>#VALUE!</x:v>
      </x:c>
      <x:c r="BJ43" s="2498" t="str">
        <x:f t="shared" si="140"/>
        <x:v>#VALUE!</x:v>
      </x:c>
      <x:c r="BK43" s="1264" t="str">
        <x:f t="shared" si="141"/>
        <x:v>#VALUE!</x:v>
      </x:c>
      <x:c r="BL43" s="2492" t="str">
        <x:f t="shared" si="142"/>
        <x:v>#VALUE!</x:v>
      </x:c>
      <x:c r="BM43" s="2492" t="str">
        <x:f t="shared" si="143"/>
        <x:v>#VALUE!</x:v>
      </x:c>
      <x:c r="BN43" s="2493" t="str">
        <x:f t="shared" si="144"/>
        <x:v>#VALUE!</x:v>
      </x:c>
      <x:c r="BO43" s="2494" t="str">
        <x:f t="shared" si="145"/>
        <x:v>#VALUE!</x:v>
      </x:c>
      <x:c r="BP43" s="2495" t="str">
        <x:f t="shared" si="146"/>
        <x:v>#VALUE!</x:v>
      </x:c>
      <x:c r="BQ43" s="2494" t="str">
        <x:f t="shared" si="147"/>
        <x:v>#VALUE!</x:v>
      </x:c>
      <x:c r="BR43" s="2494" t="str">
        <x:f t="shared" si="148"/>
        <x:v>#N/A</x:v>
      </x:c>
      <x:c r="BS43" s="2494" t="n">
        <x:f t="shared" si="149"/>
        <x:v>-1.000253581466481</x:v>
      </x:c>
      <x:c r="BT43" s="2494" t="str">
        <x:f t="shared" si="150"/>
        <x:v>#N/A</x:v>
      </x:c>
      <x:c r="BU43" s="2494" t="str">
        <x:f t="shared" si="151"/>
        <x:v>#VALUE!</x:v>
      </x:c>
      <x:c r="BV43" s="2501" t="str">
        <x:f t="shared" si="152"/>
        <x:v>#VALUE!</x:v>
      </x:c>
      <x:c r="BW43" s="2502" t="str">
        <x:f t="shared" si="153"/>
        <x:v>#VALUE!</x:v>
      </x:c>
      <x:c r="BX43" s="2494" t="str">
        <x:f t="shared" si="154"/>
        <x:v>#VALUE!</x:v>
      </x:c>
      <x:c r="BY43" s="2498" t="str">
        <x:f t="shared" si="155"/>
        <x:v>#VALUE!</x:v>
      </x:c>
      <x:c r="BZ43" s="2503" t="str">
        <x:f t="shared" si="95"/>
        <x:v>#N/A</x:v>
      </x:c>
      <x:c r="CA43" s="2494" t="str">
        <x:f t="shared" si="156"/>
        <x:v>#VALUE!</x:v>
      </x:c>
      <x:c r="CB43" s="2494" t="str">
        <x:f t="shared" si="157"/>
        <x:v>#N/A</x:v>
      </x:c>
      <x:c r="CC43" s="2500" t="str">
        <x:f t="shared" si="158"/>
        <x:v>#VALUE!</x:v>
      </x:c>
      <x:c r="CD43" s="2494" t="str">
        <x:f t="shared" si="159"/>
        <x:v>#VALUE!</x:v>
      </x:c>
      <x:c r="CE43" s="2498" t="str">
        <x:f t="shared" si="160"/>
        <x:v>#VALUE!</x:v>
      </x:c>
      <x:c r="CF43" s="1264" t="str">
        <x:f t="shared" si="161"/>
        <x:v>#VALUE!</x:v>
      </x:c>
      <x:c r="CG43" s="2492" t="str">
        <x:f t="shared" si="162"/>
        <x:v>#VALUE!</x:v>
      </x:c>
      <x:c r="CH43" s="2492" t="str">
        <x:f t="shared" si="163"/>
        <x:v>#VALUE!</x:v>
      </x:c>
      <x:c r="CI43" s="2493" t="str">
        <x:f t="shared" si="164"/>
        <x:v>#VALUE!</x:v>
      </x:c>
      <x:c r="CJ43" s="2494" t="str">
        <x:f t="shared" si="165"/>
        <x:v>#VALUE!</x:v>
      </x:c>
      <x:c r="CK43" s="2495" t="str">
        <x:f t="shared" si="166"/>
        <x:v>#VALUE!</x:v>
      </x:c>
      <x:c r="CL43" s="2494" t="str">
        <x:f t="shared" si="167"/>
        <x:v>#VALUE!</x:v>
      </x:c>
      <x:c r="CM43" s="2494" t="str">
        <x:f t="shared" si="168"/>
        <x:v>#N/A</x:v>
      </x:c>
      <x:c r="CN43" s="2498" t="n">
        <x:f t="shared" si="169"/>
        <x:v>-28.0068748977356</x:v>
      </x:c>
      <x:c r="CO43" s="2494" t="str">
        <x:f t="shared" si="170"/>
        <x:v>#N/A</x:v>
      </x:c>
      <x:c r="CP43" s="2494" t="str">
        <x:f t="shared" si="171"/>
        <x:v>#VALUE!</x:v>
      </x:c>
      <x:c r="CQ43" s="2505" t="str">
        <x:f t="shared" si="172"/>
        <x:v>#VALUE!</x:v>
      </x:c>
      <x:c r="CR43" s="2502" t="str">
        <x:f t="shared" si="173"/>
        <x:v>#VALUE!</x:v>
      </x:c>
      <x:c r="CS43" s="2506" t="str">
        <x:f t="shared" si="174"/>
        <x:v>#N/A</x:v>
      </x:c>
      <x:c r="CT43" s="2507" t="str">
        <x:f t="shared" si="175"/>
        <x:v>#N/A</x:v>
      </x:c>
      <x:c r="CU43" s="2498"/>
      <x:c r="CV43" s="2498"/>
      <x:c r="CW43" s="2508" t="str">
        <x:f t="shared" si="176"/>
        <x:v>#VALUE!</x:v>
      </x:c>
    </x:row>
    <x:row r="44" ht="14.100000381469727" customHeight="1">
      <x:c r="A44" s="233">
        <x:f t="shared" si="96"/>
      </x:c>
      <x:c r="B44" s="3493"/>
      <x:c r="C44" s="3493"/>
      <x:c r="D44" s="234"/>
      <x:c r="E44" s="2569">
        <x:f t="shared" si="97"/>
      </x:c>
      <x:c r="F44" s="2561">
        <x:f t="shared" si="177"/>
      </x:c>
      <x:c r="G44" s="3499">
        <x:f t="shared" si="88"/>
      </x:c>
      <x:c r="H44" s="3500"/>
      <x:c r="I44" s="3496"/>
      <x:c r="J44" s="3496"/>
      <x:c r="K44" s="2564">
        <x:f t="shared" si="98"/>
      </x:c>
      <x:c r="L44" s="3507">
        <x:f t="shared" si="99"/>
      </x:c>
      <x:c r="M44" s="3507"/>
      <x:c r="N44" s="2565">
        <x:f t="shared" si="100"/>
      </x:c>
      <x:c r="O44" s="240"/>
      <x:c r="P44" s="241"/>
      <x:c r="Q44" s="1264" t="n">
        <x:f t="shared" si="101"/>
        <x:v>0</x:v>
      </x:c>
      <x:c r="R44" s="2488" t="str">
        <x:f t="shared" si="102"/>
        <x:v>#VALUE!</x:v>
      </x:c>
      <x:c r="S44" s="2489" t="n">
        <x:f t="shared" si="103"/>
        <x:v>0</x:v>
      </x:c>
      <x:c r="T44" s="2490" t="n">
        <x:f t="shared" si="104"/>
        <x:v>0</x:v>
      </x:c>
      <x:c r="U44" s="2494" t="n">
        <x:f t="shared" si="89"/>
        <x:v>32</x:v>
      </x:c>
      <x:c r="V44" s="2492" t="str">
        <x:f t="shared" si="90"/>
        <x:v>#N/A</x:v>
      </x:c>
      <x:c r="W44" s="2492" t="str">
        <x:f t="shared" si="91"/>
        <x:v>#N/A</x:v>
      </x:c>
      <x:c r="X44" s="2493" t="str">
        <x:f t="shared" si="92"/>
        <x:v>#N/A</x:v>
      </x:c>
      <x:c r="Y44" s="2494" t="str">
        <x:f t="shared" si="105"/>
        <x:v>#N/A</x:v>
      </x:c>
      <x:c r="Z44" s="2495" t="str">
        <x:f t="shared" si="106"/>
        <x:v>#N/A</x:v>
      </x:c>
      <x:c r="AA44" s="2494" t="str">
        <x:f t="shared" si="107"/>
        <x:v>#VALUE!</x:v>
      </x:c>
      <x:c r="AB44" s="2494" t="str">
        <x:f t="shared" si="108"/>
        <x:v>#N/A</x:v>
      </x:c>
      <x:c r="AC44" s="2494" t="n">
        <x:f t="shared" si="109"/>
        <x:v>-1.000253581466481</x:v>
      </x:c>
      <x:c r="AD44" s="2496" t="str">
        <x:f t="shared" si="110"/>
        <x:v>#N/A</x:v>
      </x:c>
      <x:c r="AE44" s="2494" t="str">
        <x:f t="shared" si="111"/>
        <x:v>#VALUE!</x:v>
      </x:c>
      <x:c r="AF44" s="2495" t="str">
        <x:f t="shared" si="112"/>
        <x:v>#VALUE!</x:v>
      </x:c>
      <x:c r="AG44" s="2497" t="str">
        <x:f t="shared" si="113"/>
        <x:v>#VALUE!</x:v>
      </x:c>
      <x:c r="AH44" s="2494" t="str">
        <x:f t="shared" si="114"/>
        <x:v>#VALUE!</x:v>
      </x:c>
      <x:c r="AI44" s="2498" t="str">
        <x:f t="shared" si="115"/>
        <x:v>#VALUE!</x:v>
      </x:c>
      <x:c r="AJ44" s="2499" t="str">
        <x:f t="shared" si="93"/>
        <x:v>#N/A</x:v>
      </x:c>
      <x:c r="AK44" s="2494" t="str">
        <x:f t="shared" si="116"/>
        <x:v>#VALUE!</x:v>
      </x:c>
      <x:c r="AL44" s="2494" t="str">
        <x:f t="shared" si="117"/>
        <x:v>#N/A</x:v>
      </x:c>
      <x:c r="AM44" s="2500" t="str">
        <x:f t="shared" si="118"/>
        <x:v>#VALUE!</x:v>
      </x:c>
      <x:c r="AN44" s="2494" t="str">
        <x:f t="shared" si="119"/>
        <x:v>#VALUE!</x:v>
      </x:c>
      <x:c r="AO44" s="2494" t="str">
        <x:f t="shared" si="120"/>
        <x:v>#VALUE!</x:v>
      </x:c>
      <x:c r="AP44" s="1264" t="str">
        <x:f t="shared" si="121"/>
        <x:v>#VALUE!</x:v>
      </x:c>
      <x:c r="AQ44" s="2492" t="str">
        <x:v>#N/A</x:v>
      </x:c>
      <x:c r="AR44" s="2492" t="str">
        <x:v>#N/A</x:v>
      </x:c>
      <x:c r="AS44" s="2493" t="str">
        <x:v>#N/A</x:v>
      </x:c>
      <x:c r="AT44" s="2494" t="str">
        <x:f t="shared" si="125"/>
        <x:v>#VALUE!</x:v>
      </x:c>
      <x:c r="AU44" s="2495" t="str">
        <x:f t="shared" si="126"/>
        <x:v>#VALUE!</x:v>
      </x:c>
      <x:c r="AV44" s="2494" t="str">
        <x:f t="shared" si="127"/>
        <x:v>#VALUE!</x:v>
      </x:c>
      <x:c r="AW44" s="2494" t="str">
        <x:f t="shared" si="128"/>
        <x:v>#N/A</x:v>
      </x:c>
      <x:c r="AX44" s="2494" t="n">
        <x:f t="shared" si="129"/>
        <x:v>-1.000253581466481</x:v>
      </x:c>
      <x:c r="AY44" s="2496" t="str">
        <x:f t="shared" si="130"/>
        <x:v>#N/A</x:v>
      </x:c>
      <x:c r="AZ44" s="2494" t="str">
        <x:f t="shared" si="131"/>
        <x:v>#VALUE!</x:v>
      </x:c>
      <x:c r="BA44" s="2495" t="str">
        <x:f t="shared" si="132"/>
        <x:v>#VALUE!</x:v>
      </x:c>
      <x:c r="BB44" s="2498" t="str">
        <x:f t="shared" si="133"/>
        <x:v>#VALUE!</x:v>
      </x:c>
      <x:c r="BC44" s="2494" t="str">
        <x:f t="shared" si="134"/>
        <x:v>#VALUE!</x:v>
      </x:c>
      <x:c r="BD44" s="2498" t="str">
        <x:f t="shared" si="135"/>
        <x:v>#VALUE!</x:v>
      </x:c>
      <x:c r="BE44" s="2499" t="str">
        <x:f t="shared" si="94"/>
        <x:v>#N/A</x:v>
      </x:c>
      <x:c r="BF44" s="2494" t="str">
        <x:f t="shared" si="136"/>
        <x:v>#VALUE!</x:v>
      </x:c>
      <x:c r="BG44" s="2494" t="str">
        <x:f t="shared" si="137"/>
        <x:v>#N/A</x:v>
      </x:c>
      <x:c r="BH44" s="2500" t="str">
        <x:f t="shared" si="138"/>
        <x:v>#VALUE!</x:v>
      </x:c>
      <x:c r="BI44" s="2494" t="str">
        <x:f t="shared" si="139"/>
        <x:v>#VALUE!</x:v>
      </x:c>
      <x:c r="BJ44" s="2498" t="str">
        <x:f t="shared" si="140"/>
        <x:v>#VALUE!</x:v>
      </x:c>
      <x:c r="BK44" s="1264" t="str">
        <x:f t="shared" si="141"/>
        <x:v>#VALUE!</x:v>
      </x:c>
      <x:c r="BL44" s="2492" t="str">
        <x:v>#N/A</x:v>
      </x:c>
      <x:c r="BM44" s="2492" t="str">
        <x:v>#N/A</x:v>
      </x:c>
      <x:c r="BN44" s="2493" t="str">
        <x:v>#N/A</x:v>
      </x:c>
      <x:c r="BO44" s="2494" t="str">
        <x:f t="shared" si="145"/>
        <x:v>#VALUE!</x:v>
      </x:c>
      <x:c r="BP44" s="2495" t="str">
        <x:f t="shared" si="146"/>
        <x:v>#VALUE!</x:v>
      </x:c>
      <x:c r="BQ44" s="2494" t="str">
        <x:f t="shared" si="147"/>
        <x:v>#VALUE!</x:v>
      </x:c>
      <x:c r="BR44" s="2494" t="str">
        <x:f t="shared" si="148"/>
        <x:v>#N/A</x:v>
      </x:c>
      <x:c r="BS44" s="2494" t="n">
        <x:f t="shared" si="149"/>
        <x:v>-1.000253581466481</x:v>
      </x:c>
      <x:c r="BT44" s="2494" t="str">
        <x:f t="shared" si="150"/>
        <x:v>#N/A</x:v>
      </x:c>
      <x:c r="BU44" s="2494" t="str">
        <x:f t="shared" si="151"/>
        <x:v>#VALUE!</x:v>
      </x:c>
      <x:c r="BV44" s="2501" t="str">
        <x:f t="shared" si="152"/>
        <x:v>#VALUE!</x:v>
      </x:c>
      <x:c r="BW44" s="2502" t="str">
        <x:f t="shared" si="153"/>
        <x:v>#VALUE!</x:v>
      </x:c>
      <x:c r="BX44" s="2494" t="str">
        <x:f t="shared" si="154"/>
        <x:v>#VALUE!</x:v>
      </x:c>
      <x:c r="BY44" s="2498" t="str">
        <x:f t="shared" si="155"/>
        <x:v>#VALUE!</x:v>
      </x:c>
      <x:c r="BZ44" s="2503" t="str">
        <x:f t="shared" si="95"/>
        <x:v>#N/A</x:v>
      </x:c>
      <x:c r="CA44" s="2494" t="str">
        <x:f t="shared" si="156"/>
        <x:v>#VALUE!</x:v>
      </x:c>
      <x:c r="CB44" s="2494" t="str">
        <x:f t="shared" si="157"/>
        <x:v>#N/A</x:v>
      </x:c>
      <x:c r="CC44" s="2500" t="str">
        <x:f t="shared" si="158"/>
        <x:v>#VALUE!</x:v>
      </x:c>
      <x:c r="CD44" s="2494" t="str">
        <x:f t="shared" si="159"/>
        <x:v>#VALUE!</x:v>
      </x:c>
      <x:c r="CE44" s="2498" t="str">
        <x:f t="shared" si="160"/>
        <x:v>#VALUE!</x:v>
      </x:c>
      <x:c r="CF44" s="1264" t="str">
        <x:f t="shared" si="161"/>
        <x:v>#VALUE!</x:v>
      </x:c>
      <x:c r="CG44" s="2492" t="str">
        <x:v>#N/A</x:v>
      </x:c>
      <x:c r="CH44" s="2492" t="str">
        <x:v>#N/A</x:v>
      </x:c>
      <x:c r="CI44" s="2493" t="str">
        <x:v>#N/A</x:v>
      </x:c>
      <x:c r="CJ44" s="2494" t="str">
        <x:f t="shared" si="165"/>
        <x:v>#VALUE!</x:v>
      </x:c>
      <x:c r="CK44" s="2495" t="str">
        <x:f t="shared" si="166"/>
        <x:v>#VALUE!</x:v>
      </x:c>
      <x:c r="CL44" s="2494" t="str">
        <x:f t="shared" si="167"/>
        <x:v>#VALUE!</x:v>
      </x:c>
      <x:c r="CM44" s="2494" t="str">
        <x:f t="shared" si="168"/>
        <x:v>#N/A</x:v>
      </x:c>
      <x:c r="CN44" s="2498" t="n">
        <x:f t="shared" si="169"/>
        <x:v>-28.0068748977356</x:v>
      </x:c>
      <x:c r="CO44" s="2494" t="str">
        <x:f t="shared" si="170"/>
        <x:v>#N/A</x:v>
      </x:c>
      <x:c r="CP44" s="2494" t="str">
        <x:f t="shared" si="171"/>
        <x:v>#VALUE!</x:v>
      </x:c>
      <x:c r="CQ44" s="2505" t="str">
        <x:f t="shared" si="172"/>
        <x:v>#VALUE!</x:v>
      </x:c>
      <x:c r="CR44" s="2502" t="str">
        <x:f t="shared" si="173"/>
        <x:v>#VALUE!</x:v>
      </x:c>
      <x:c r="CS44" s="2506" t="str">
        <x:f t="shared" si="174"/>
        <x:v>#N/A</x:v>
      </x:c>
      <x:c r="CT44" s="2507" t="str">
        <x:f t="shared" si="175"/>
        <x:v>#N/A</x:v>
      </x:c>
      <x:c r="CU44"/>
      <x:c r="CV44"/>
      <x:c r="CW44" s="2508" t="str">
        <x:f t="shared" si="176"/>
        <x:v>#VALUE!</x:v>
      </x:c>
    </x:row>
    <x:row r="45" ht="14.100000381469727" customHeight="1">
      <x:c r="A45" s="233">
        <x:f t="shared" si="96"/>
      </x:c>
      <x:c r="B45" s="3493"/>
      <x:c r="C45" s="3493"/>
      <x:c r="D45" s="234"/>
      <x:c r="E45" s="2569">
        <x:f t="shared" si="97"/>
      </x:c>
      <x:c r="F45" s="2561">
        <x:f t="shared" si="177"/>
      </x:c>
      <x:c r="G45" s="3499">
        <x:f t="shared" si="88"/>
      </x:c>
      <x:c r="H45" s="3500"/>
      <x:c r="I45" s="3496"/>
      <x:c r="J45" s="3496"/>
      <x:c r="K45" s="2564">
        <x:f t="shared" si="98"/>
      </x:c>
      <x:c r="L45" s="3507">
        <x:f t="shared" si="99"/>
      </x:c>
      <x:c r="M45" s="3507"/>
      <x:c r="N45" s="2565">
        <x:f t="shared" si="100"/>
      </x:c>
      <x:c r="O45" s="240"/>
      <x:c r="P45" s="241"/>
      <x:c r="Q45" s="1264" t="n">
        <x:f t="shared" si="101"/>
        <x:v>0</x:v>
      </x:c>
      <x:c r="R45" s="2488" t="str">
        <x:f t="shared" si="102"/>
        <x:v>#VALUE!</x:v>
      </x:c>
      <x:c r="S45" s="2489" t="n">
        <x:f t="shared" si="103"/>
        <x:v>0</x:v>
      </x:c>
      <x:c r="T45" s="2490" t="n">
        <x:f t="shared" si="104"/>
        <x:v>0</x:v>
      </x:c>
      <x:c r="U45" s="2494" t="n">
        <x:f t="shared" si="89"/>
        <x:v>32</x:v>
      </x:c>
      <x:c r="V45" s="2492" t="str">
        <x:f t="shared" si="90"/>
        <x:v>#N/A</x:v>
      </x:c>
      <x:c r="W45" s="2492" t="str">
        <x:f t="shared" si="91"/>
        <x:v>#N/A</x:v>
      </x:c>
      <x:c r="X45" s="2493" t="str">
        <x:f t="shared" si="92"/>
        <x:v>#N/A</x:v>
      </x:c>
      <x:c r="Y45" s="2494" t="str">
        <x:f t="shared" si="105"/>
        <x:v>#N/A</x:v>
      </x:c>
      <x:c r="Z45" s="2495" t="str">
        <x:f t="shared" si="106"/>
        <x:v>#N/A</x:v>
      </x:c>
      <x:c r="AA45" s="2494" t="str">
        <x:f t="shared" si="107"/>
        <x:v>#VALUE!</x:v>
      </x:c>
      <x:c r="AB45" s="2494" t="str">
        <x:f t="shared" si="108"/>
        <x:v>#N/A</x:v>
      </x:c>
      <x:c r="AC45" s="2494" t="n">
        <x:f t="shared" si="109"/>
        <x:v>-1.000253581466481</x:v>
      </x:c>
      <x:c r="AD45" s="2496" t="str">
        <x:f t="shared" si="110"/>
        <x:v>#N/A</x:v>
      </x:c>
      <x:c r="AE45" s="2494" t="str">
        <x:f t="shared" si="111"/>
        <x:v>#VALUE!</x:v>
      </x:c>
      <x:c r="AF45" s="2495" t="str">
        <x:f t="shared" si="112"/>
        <x:v>#VALUE!</x:v>
      </x:c>
      <x:c r="AG45" s="2497" t="str">
        <x:f t="shared" si="113"/>
        <x:v>#VALUE!</x:v>
      </x:c>
      <x:c r="AH45" s="2494" t="str">
        <x:f t="shared" si="114"/>
        <x:v>#VALUE!</x:v>
      </x:c>
      <x:c r="AI45" s="2498" t="str">
        <x:f t="shared" si="115"/>
        <x:v>#VALUE!</x:v>
      </x:c>
      <x:c r="AJ45" s="2499" t="str">
        <x:f t="shared" si="93"/>
        <x:v>#N/A</x:v>
      </x:c>
      <x:c r="AK45" s="2494" t="str">
        <x:f t="shared" si="116"/>
        <x:v>#VALUE!</x:v>
      </x:c>
      <x:c r="AL45" s="2494" t="str">
        <x:f t="shared" si="117"/>
        <x:v>#N/A</x:v>
      </x:c>
      <x:c r="AM45" s="2500" t="str">
        <x:f t="shared" si="118"/>
        <x:v>#VALUE!</x:v>
      </x:c>
      <x:c r="AN45" s="2494" t="str">
        <x:f t="shared" si="119"/>
        <x:v>#VALUE!</x:v>
      </x:c>
      <x:c r="AO45" s="2494" t="str">
        <x:f t="shared" si="120"/>
        <x:v>#VALUE!</x:v>
      </x:c>
      <x:c r="AP45" s="1264" t="str">
        <x:f t="shared" si="121"/>
        <x:v>#VALUE!</x:v>
      </x:c>
      <x:c r="AQ45" s="2492" t="str">
        <x:v>#N/A</x:v>
      </x:c>
      <x:c r="AR45" s="2492" t="str">
        <x:v>#N/A</x:v>
      </x:c>
      <x:c r="AS45" s="2493" t="str">
        <x:v>#N/A</x:v>
      </x:c>
      <x:c r="AT45" s="2494" t="str">
        <x:f t="shared" si="125"/>
        <x:v>#VALUE!</x:v>
      </x:c>
      <x:c r="AU45" s="2495" t="str">
        <x:f t="shared" si="126"/>
        <x:v>#VALUE!</x:v>
      </x:c>
      <x:c r="AV45" s="2494" t="str">
        <x:f t="shared" si="127"/>
        <x:v>#VALUE!</x:v>
      </x:c>
      <x:c r="AW45" s="2494" t="str">
        <x:f t="shared" si="128"/>
        <x:v>#N/A</x:v>
      </x:c>
      <x:c r="AX45" s="2494" t="n">
        <x:f t="shared" si="129"/>
        <x:v>-1.000253581466481</x:v>
      </x:c>
      <x:c r="AY45" s="2496" t="str">
        <x:f t="shared" si="130"/>
        <x:v>#N/A</x:v>
      </x:c>
      <x:c r="AZ45" s="2494" t="str">
        <x:f t="shared" si="131"/>
        <x:v>#VALUE!</x:v>
      </x:c>
      <x:c r="BA45" s="2495" t="str">
        <x:f t="shared" si="132"/>
        <x:v>#VALUE!</x:v>
      </x:c>
      <x:c r="BB45" s="2498" t="str">
        <x:f t="shared" si="133"/>
        <x:v>#VALUE!</x:v>
      </x:c>
      <x:c r="BC45" s="2494" t="str">
        <x:f t="shared" si="134"/>
        <x:v>#VALUE!</x:v>
      </x:c>
      <x:c r="BD45" s="2498" t="str">
        <x:f t="shared" si="135"/>
        <x:v>#VALUE!</x:v>
      </x:c>
      <x:c r="BE45" s="2499" t="str">
        <x:f t="shared" si="94"/>
        <x:v>#N/A</x:v>
      </x:c>
      <x:c r="BF45" s="2494" t="str">
        <x:f t="shared" si="136"/>
        <x:v>#VALUE!</x:v>
      </x:c>
      <x:c r="BG45" s="2494" t="str">
        <x:f t="shared" si="137"/>
        <x:v>#N/A</x:v>
      </x:c>
      <x:c r="BH45" s="2500" t="str">
        <x:f t="shared" si="138"/>
        <x:v>#VALUE!</x:v>
      </x:c>
      <x:c r="BI45" s="2494" t="str">
        <x:f t="shared" si="139"/>
        <x:v>#VALUE!</x:v>
      </x:c>
      <x:c r="BJ45" s="2498" t="str">
        <x:f t="shared" si="140"/>
        <x:v>#VALUE!</x:v>
      </x:c>
      <x:c r="BK45" s="1264" t="str">
        <x:f t="shared" si="141"/>
        <x:v>#VALUE!</x:v>
      </x:c>
      <x:c r="BL45" s="2492" t="str">
        <x:v>#N/A</x:v>
      </x:c>
      <x:c r="BM45" s="2492" t="str">
        <x:v>#N/A</x:v>
      </x:c>
      <x:c r="BN45" s="2493" t="str">
        <x:v>#N/A</x:v>
      </x:c>
      <x:c r="BO45" s="2494" t="str">
        <x:f t="shared" si="145"/>
        <x:v>#VALUE!</x:v>
      </x:c>
      <x:c r="BP45" s="2495" t="str">
        <x:f t="shared" si="146"/>
        <x:v>#VALUE!</x:v>
      </x:c>
      <x:c r="BQ45" s="2494" t="str">
        <x:f t="shared" si="147"/>
        <x:v>#VALUE!</x:v>
      </x:c>
      <x:c r="BR45" s="2494" t="str">
        <x:f t="shared" si="148"/>
        <x:v>#N/A</x:v>
      </x:c>
      <x:c r="BS45" s="2494" t="n">
        <x:f t="shared" si="149"/>
        <x:v>-1.000253581466481</x:v>
      </x:c>
      <x:c r="BT45" s="2494" t="str">
        <x:f t="shared" si="150"/>
        <x:v>#N/A</x:v>
      </x:c>
      <x:c r="BU45" s="2494" t="str">
        <x:f t="shared" si="151"/>
        <x:v>#VALUE!</x:v>
      </x:c>
      <x:c r="BV45" s="2501" t="str">
        <x:f t="shared" si="152"/>
        <x:v>#VALUE!</x:v>
      </x:c>
      <x:c r="BW45" s="2502" t="str">
        <x:f t="shared" si="153"/>
        <x:v>#VALUE!</x:v>
      </x:c>
      <x:c r="BX45" s="2494" t="str">
        <x:f t="shared" si="154"/>
        <x:v>#VALUE!</x:v>
      </x:c>
      <x:c r="BY45" s="2498" t="str">
        <x:f t="shared" si="155"/>
        <x:v>#VALUE!</x:v>
      </x:c>
      <x:c r="BZ45" s="2503" t="str">
        <x:f t="shared" si="95"/>
        <x:v>#N/A</x:v>
      </x:c>
      <x:c r="CA45" s="2494" t="str">
        <x:f t="shared" si="156"/>
        <x:v>#VALUE!</x:v>
      </x:c>
      <x:c r="CB45" s="2494" t="str">
        <x:f t="shared" si="157"/>
        <x:v>#N/A</x:v>
      </x:c>
      <x:c r="CC45" s="2500" t="str">
        <x:f t="shared" si="158"/>
        <x:v>#VALUE!</x:v>
      </x:c>
      <x:c r="CD45" s="2494" t="str">
        <x:f t="shared" si="159"/>
        <x:v>#VALUE!</x:v>
      </x:c>
      <x:c r="CE45" s="2498" t="str">
        <x:f t="shared" si="160"/>
        <x:v>#VALUE!</x:v>
      </x:c>
      <x:c r="CF45" s="1264" t="str">
        <x:f t="shared" si="161"/>
        <x:v>#VALUE!</x:v>
      </x:c>
      <x:c r="CG45" s="2492" t="str">
        <x:v>#N/A</x:v>
      </x:c>
      <x:c r="CH45" s="2492" t="str">
        <x:v>#N/A</x:v>
      </x:c>
      <x:c r="CI45" s="2493" t="str">
        <x:v>#N/A</x:v>
      </x:c>
      <x:c r="CJ45" s="2494" t="str">
        <x:f t="shared" si="165"/>
        <x:v>#VALUE!</x:v>
      </x:c>
      <x:c r="CK45" s="2495" t="str">
        <x:f t="shared" si="166"/>
        <x:v>#VALUE!</x:v>
      </x:c>
      <x:c r="CL45" s="2494" t="str">
        <x:f t="shared" si="167"/>
        <x:v>#VALUE!</x:v>
      </x:c>
      <x:c r="CM45" s="2494" t="str">
        <x:f t="shared" si="168"/>
        <x:v>#N/A</x:v>
      </x:c>
      <x:c r="CN45" s="2498" t="n">
        <x:f t="shared" si="169"/>
        <x:v>-28.0068748977356</x:v>
      </x:c>
      <x:c r="CO45" s="2494" t="str">
        <x:f t="shared" si="170"/>
        <x:v>#N/A</x:v>
      </x:c>
      <x:c r="CP45" s="2494" t="str">
        <x:f t="shared" si="171"/>
        <x:v>#VALUE!</x:v>
      </x:c>
      <x:c r="CQ45" s="2505" t="str">
        <x:f t="shared" si="172"/>
        <x:v>#VALUE!</x:v>
      </x:c>
      <x:c r="CR45" s="2502" t="str">
        <x:f t="shared" si="173"/>
        <x:v>#VALUE!</x:v>
      </x:c>
      <x:c r="CS45" s="2506" t="str">
        <x:f t="shared" si="174"/>
        <x:v>#N/A</x:v>
      </x:c>
      <x:c r="CT45" s="2507" t="str">
        <x:f t="shared" si="175"/>
        <x:v>#N/A</x:v>
      </x:c>
      <x:c r="CU45"/>
      <x:c r="CV45"/>
      <x:c r="CW45" s="2508" t="str">
        <x:f t="shared" si="176"/>
        <x:v>#VALUE!</x:v>
      </x:c>
    </x:row>
    <x:row r="46" ht="14.100000381469727" customHeight="1">
      <x:c r="A46" s="233">
        <x:f t="shared" si="96"/>
      </x:c>
      <x:c r="B46" s="3493"/>
      <x:c r="C46" s="3493"/>
      <x:c r="D46" s="234"/>
      <x:c r="E46" s="2569">
        <x:f t="shared" si="97"/>
      </x:c>
      <x:c r="F46" s="2561">
        <x:f t="shared" si="177"/>
      </x:c>
      <x:c r="G46" s="3499">
        <x:f t="shared" si="88"/>
      </x:c>
      <x:c r="H46" s="3500"/>
      <x:c r="I46" s="3496"/>
      <x:c r="J46" s="3496"/>
      <x:c r="K46" s="2564">
        <x:f t="shared" si="98"/>
      </x:c>
      <x:c r="L46" s="3507">
        <x:f t="shared" si="99"/>
      </x:c>
      <x:c r="M46" s="3507"/>
      <x:c r="N46" s="2565">
        <x:f t="shared" si="100"/>
      </x:c>
      <x:c r="O46" s="240"/>
      <x:c r="P46" s="241"/>
      <x:c r="Q46" s="1264" t="n">
        <x:f t="shared" si="101"/>
        <x:v>0</x:v>
      </x:c>
      <x:c r="R46" s="2488" t="str">
        <x:f t="shared" si="102"/>
        <x:v>#VALUE!</x:v>
      </x:c>
      <x:c r="S46" s="2489" t="n">
        <x:f t="shared" si="103"/>
        <x:v>0</x:v>
      </x:c>
      <x:c r="T46" s="2490" t="n">
        <x:f t="shared" si="104"/>
        <x:v>0</x:v>
      </x:c>
      <x:c r="U46" s="2494" t="n">
        <x:f t="shared" si="89"/>
        <x:v>32</x:v>
      </x:c>
      <x:c r="V46" s="2492" t="str">
        <x:f t="shared" si="90"/>
        <x:v>#N/A</x:v>
      </x:c>
      <x:c r="W46" s="2492" t="str">
        <x:f t="shared" si="91"/>
        <x:v>#N/A</x:v>
      </x:c>
      <x:c r="X46" s="2493" t="str">
        <x:f t="shared" si="92"/>
        <x:v>#N/A</x:v>
      </x:c>
      <x:c r="Y46" s="2494" t="str">
        <x:f t="shared" si="105"/>
        <x:v>#N/A</x:v>
      </x:c>
      <x:c r="Z46" s="2495" t="str">
        <x:f t="shared" si="106"/>
        <x:v>#N/A</x:v>
      </x:c>
      <x:c r="AA46" s="2494" t="str">
        <x:f t="shared" si="107"/>
        <x:v>#VALUE!</x:v>
      </x:c>
      <x:c r="AB46" s="2494" t="str">
        <x:f t="shared" si="108"/>
        <x:v>#N/A</x:v>
      </x:c>
      <x:c r="AC46" s="2494" t="n">
        <x:f t="shared" si="109"/>
        <x:v>-1.000253581466481</x:v>
      </x:c>
      <x:c r="AD46" s="2496" t="str">
        <x:f t="shared" si="110"/>
        <x:v>#N/A</x:v>
      </x:c>
      <x:c r="AE46" s="2494" t="str">
        <x:f t="shared" si="111"/>
        <x:v>#VALUE!</x:v>
      </x:c>
      <x:c r="AF46" s="2495" t="str">
        <x:f t="shared" si="112"/>
        <x:v>#VALUE!</x:v>
      </x:c>
      <x:c r="AG46" s="2497" t="str">
        <x:f t="shared" si="113"/>
        <x:v>#VALUE!</x:v>
      </x:c>
      <x:c r="AH46" s="2494" t="str">
        <x:f t="shared" si="114"/>
        <x:v>#VALUE!</x:v>
      </x:c>
      <x:c r="AI46" s="2498" t="str">
        <x:f t="shared" si="115"/>
        <x:v>#VALUE!</x:v>
      </x:c>
      <x:c r="AJ46" s="2499" t="str">
        <x:f t="shared" si="93"/>
        <x:v>#N/A</x:v>
      </x:c>
      <x:c r="AK46" s="2494" t="str">
        <x:f t="shared" si="116"/>
        <x:v>#VALUE!</x:v>
      </x:c>
      <x:c r="AL46" s="2494" t="str">
        <x:f t="shared" si="117"/>
        <x:v>#N/A</x:v>
      </x:c>
      <x:c r="AM46" s="2500" t="str">
        <x:f t="shared" si="118"/>
        <x:v>#VALUE!</x:v>
      </x:c>
      <x:c r="AN46" s="2494" t="str">
        <x:f t="shared" si="119"/>
        <x:v>#VALUE!</x:v>
      </x:c>
      <x:c r="AO46" s="2494" t="str">
        <x:f t="shared" si="120"/>
        <x:v>#VALUE!</x:v>
      </x:c>
      <x:c r="AP46" s="1264" t="str">
        <x:f t="shared" si="121"/>
        <x:v>#VALUE!</x:v>
      </x:c>
      <x:c r="AQ46" s="2492" t="str">
        <x:v>#N/A</x:v>
      </x:c>
      <x:c r="AR46" s="2492" t="str">
        <x:v>#N/A</x:v>
      </x:c>
      <x:c r="AS46" s="2493" t="str">
        <x:v>#N/A</x:v>
      </x:c>
      <x:c r="AT46" s="2494" t="str">
        <x:f t="shared" si="125"/>
        <x:v>#VALUE!</x:v>
      </x:c>
      <x:c r="AU46" s="2495" t="str">
        <x:f t="shared" si="126"/>
        <x:v>#VALUE!</x:v>
      </x:c>
      <x:c r="AV46" s="2494" t="str">
        <x:f t="shared" si="127"/>
        <x:v>#VALUE!</x:v>
      </x:c>
      <x:c r="AW46" s="2494" t="str">
        <x:f t="shared" si="128"/>
        <x:v>#N/A</x:v>
      </x:c>
      <x:c r="AX46" s="2494" t="n">
        <x:f t="shared" si="129"/>
        <x:v>-1.000253581466481</x:v>
      </x:c>
      <x:c r="AY46" s="2496" t="str">
        <x:f t="shared" si="130"/>
        <x:v>#N/A</x:v>
      </x:c>
      <x:c r="AZ46" s="2494" t="str">
        <x:f t="shared" si="131"/>
        <x:v>#VALUE!</x:v>
      </x:c>
      <x:c r="BA46" s="2495" t="str">
        <x:f t="shared" si="132"/>
        <x:v>#VALUE!</x:v>
      </x:c>
      <x:c r="BB46" s="2498" t="str">
        <x:f t="shared" si="133"/>
        <x:v>#VALUE!</x:v>
      </x:c>
      <x:c r="BC46" s="2494" t="str">
        <x:f t="shared" si="134"/>
        <x:v>#VALUE!</x:v>
      </x:c>
      <x:c r="BD46" s="2498" t="str">
        <x:f t="shared" si="135"/>
        <x:v>#VALUE!</x:v>
      </x:c>
      <x:c r="BE46" s="2499" t="str">
        <x:f t="shared" si="94"/>
        <x:v>#N/A</x:v>
      </x:c>
      <x:c r="BF46" s="2494" t="str">
        <x:f t="shared" si="136"/>
        <x:v>#VALUE!</x:v>
      </x:c>
      <x:c r="BG46" s="2494" t="str">
        <x:f t="shared" si="137"/>
        <x:v>#N/A</x:v>
      </x:c>
      <x:c r="BH46" s="2500" t="str">
        <x:f t="shared" si="138"/>
        <x:v>#VALUE!</x:v>
      </x:c>
      <x:c r="BI46" s="2494" t="str">
        <x:f t="shared" si="139"/>
        <x:v>#VALUE!</x:v>
      </x:c>
      <x:c r="BJ46" s="2498" t="str">
        <x:f t="shared" si="140"/>
        <x:v>#VALUE!</x:v>
      </x:c>
      <x:c r="BK46" s="1264" t="str">
        <x:f t="shared" si="141"/>
        <x:v>#VALUE!</x:v>
      </x:c>
      <x:c r="BL46" s="2492" t="str">
        <x:v>#N/A</x:v>
      </x:c>
      <x:c r="BM46" s="2492" t="str">
        <x:v>#N/A</x:v>
      </x:c>
      <x:c r="BN46" s="2493" t="str">
        <x:v>#N/A</x:v>
      </x:c>
      <x:c r="BO46" s="2494" t="str">
        <x:f t="shared" si="145"/>
        <x:v>#VALUE!</x:v>
      </x:c>
      <x:c r="BP46" s="2495" t="str">
        <x:f t="shared" si="146"/>
        <x:v>#VALUE!</x:v>
      </x:c>
      <x:c r="BQ46" s="2494" t="str">
        <x:f t="shared" si="147"/>
        <x:v>#VALUE!</x:v>
      </x:c>
      <x:c r="BR46" s="2494" t="str">
        <x:f t="shared" si="148"/>
        <x:v>#N/A</x:v>
      </x:c>
      <x:c r="BS46" s="2494" t="n">
        <x:f t="shared" si="149"/>
        <x:v>-1.000253581466481</x:v>
      </x:c>
      <x:c r="BT46" s="2494" t="str">
        <x:f t="shared" si="150"/>
        <x:v>#N/A</x:v>
      </x:c>
      <x:c r="BU46" s="2494" t="str">
        <x:f t="shared" si="151"/>
        <x:v>#VALUE!</x:v>
      </x:c>
      <x:c r="BV46" s="2501" t="str">
        <x:f t="shared" si="152"/>
        <x:v>#VALUE!</x:v>
      </x:c>
      <x:c r="BW46" s="2502" t="str">
        <x:f t="shared" si="153"/>
        <x:v>#VALUE!</x:v>
      </x:c>
      <x:c r="BX46" s="2494" t="str">
        <x:f t="shared" si="154"/>
        <x:v>#VALUE!</x:v>
      </x:c>
      <x:c r="BY46" s="2498" t="str">
        <x:f t="shared" si="155"/>
        <x:v>#VALUE!</x:v>
      </x:c>
      <x:c r="BZ46" s="2503" t="str">
        <x:f t="shared" si="95"/>
        <x:v>#N/A</x:v>
      </x:c>
      <x:c r="CA46" s="2494" t="str">
        <x:f t="shared" si="156"/>
        <x:v>#VALUE!</x:v>
      </x:c>
      <x:c r="CB46" s="2494" t="str">
        <x:f t="shared" si="157"/>
        <x:v>#N/A</x:v>
      </x:c>
      <x:c r="CC46" s="2500" t="str">
        <x:f t="shared" si="158"/>
        <x:v>#VALUE!</x:v>
      </x:c>
      <x:c r="CD46" s="2494" t="str">
        <x:f t="shared" si="159"/>
        <x:v>#VALUE!</x:v>
      </x:c>
      <x:c r="CE46" s="2498" t="str">
        <x:f t="shared" si="160"/>
        <x:v>#VALUE!</x:v>
      </x:c>
      <x:c r="CF46" s="1264" t="str">
        <x:f t="shared" si="161"/>
        <x:v>#VALUE!</x:v>
      </x:c>
      <x:c r="CG46" s="2492" t="str">
        <x:v>#N/A</x:v>
      </x:c>
      <x:c r="CH46" s="2492" t="str">
        <x:v>#N/A</x:v>
      </x:c>
      <x:c r="CI46" s="2493" t="str">
        <x:v>#N/A</x:v>
      </x:c>
      <x:c r="CJ46" s="2494" t="str">
        <x:f t="shared" si="165"/>
        <x:v>#VALUE!</x:v>
      </x:c>
      <x:c r="CK46" s="2495" t="str">
        <x:f t="shared" si="166"/>
        <x:v>#VALUE!</x:v>
      </x:c>
      <x:c r="CL46" s="2494" t="str">
        <x:f t="shared" si="167"/>
        <x:v>#VALUE!</x:v>
      </x:c>
      <x:c r="CM46" s="2494" t="str">
        <x:f t="shared" si="168"/>
        <x:v>#N/A</x:v>
      </x:c>
      <x:c r="CN46" s="2498" t="n">
        <x:f t="shared" si="169"/>
        <x:v>-28.0068748977356</x:v>
      </x:c>
      <x:c r="CO46" s="2494" t="str">
        <x:f t="shared" si="170"/>
        <x:v>#N/A</x:v>
      </x:c>
      <x:c r="CP46" s="2494" t="str">
        <x:f t="shared" si="171"/>
        <x:v>#VALUE!</x:v>
      </x:c>
      <x:c r="CQ46" s="2505" t="str">
        <x:f t="shared" si="172"/>
        <x:v>#VALUE!</x:v>
      </x:c>
      <x:c r="CR46" s="2502" t="str">
        <x:f t="shared" si="173"/>
        <x:v>#VALUE!</x:v>
      </x:c>
      <x:c r="CS46" s="2506" t="str">
        <x:f t="shared" si="174"/>
        <x:v>#N/A</x:v>
      </x:c>
      <x:c r="CT46" s="2507" t="str">
        <x:f t="shared" si="175"/>
        <x:v>#N/A</x:v>
      </x:c>
      <x:c r="CU46"/>
      <x:c r="CV46"/>
      <x:c r="CW46" s="2508" t="str">
        <x:f t="shared" si="176"/>
        <x:v>#VALUE!</x:v>
      </x:c>
    </x:row>
    <x:row r="47" ht="14.100000381469727" customHeight="1">
      <x:c r="A47" s="236">
        <x:f t="shared" si="96"/>
      </x:c>
      <x:c r="B47" s="3528"/>
      <x:c r="C47" s="3528"/>
      <x:c r="D47" s="237"/>
      <x:c r="E47" s="2570">
        <x:f t="shared" si="97"/>
      </x:c>
      <x:c r="F47" s="2561">
        <x:f t="shared" si="177"/>
      </x:c>
      <x:c r="G47" s="3499">
        <x:f t="shared" si="88"/>
      </x:c>
      <x:c r="H47" s="3500"/>
      <x:c r="I47" s="3512"/>
      <x:c r="J47" s="3512"/>
      <x:c r="K47" s="2566">
        <x:f t="shared" si="98"/>
      </x:c>
      <x:c r="L47" s="3513">
        <x:f t="shared" si="99"/>
      </x:c>
      <x:c r="M47" s="3513"/>
      <x:c r="N47" s="2567">
        <x:f t="shared" si="100"/>
      </x:c>
      <x:c r="O47" s="240"/>
      <x:c r="P47" s="241"/>
      <x:c r="Q47" s="1264" t="n">
        <x:f t="shared" si="101"/>
        <x:v>0</x:v>
      </x:c>
      <x:c r="R47" s="2488" t="str">
        <x:f t="shared" si="102"/>
        <x:v>#VALUE!</x:v>
      </x:c>
      <x:c r="S47" s="2489" t="n">
        <x:f t="shared" si="103"/>
        <x:v>0</x:v>
      </x:c>
      <x:c r="T47" s="2490" t="n">
        <x:f t="shared" si="104"/>
        <x:v>0</x:v>
      </x:c>
      <x:c r="U47" s="2494" t="n">
        <x:f t="shared" si="89"/>
        <x:v>32</x:v>
      </x:c>
      <x:c r="V47" s="2492" t="str">
        <x:f t="shared" si="90"/>
        <x:v>#N/A</x:v>
      </x:c>
      <x:c r="W47" s="2492" t="str">
        <x:f t="shared" si="91"/>
        <x:v>#N/A</x:v>
      </x:c>
      <x:c r="X47" s="2493" t="str">
        <x:f t="shared" si="92"/>
        <x:v>#N/A</x:v>
      </x:c>
      <x:c r="Y47" s="2494" t="str">
        <x:f t="shared" si="105"/>
        <x:v>#N/A</x:v>
      </x:c>
      <x:c r="Z47" s="2495" t="str">
        <x:f t="shared" si="106"/>
        <x:v>#N/A</x:v>
      </x:c>
      <x:c r="AA47" s="2494" t="str">
        <x:f t="shared" si="107"/>
        <x:v>#VALUE!</x:v>
      </x:c>
      <x:c r="AB47" s="2494" t="str">
        <x:f t="shared" si="108"/>
        <x:v>#N/A</x:v>
      </x:c>
      <x:c r="AC47" s="2494" t="n">
        <x:f t="shared" si="109"/>
        <x:v>-1.000253581466481</x:v>
      </x:c>
      <x:c r="AD47" s="2496" t="str">
        <x:f t="shared" si="110"/>
        <x:v>#N/A</x:v>
      </x:c>
      <x:c r="AE47" s="2494" t="str">
        <x:f t="shared" si="111"/>
        <x:v>#VALUE!</x:v>
      </x:c>
      <x:c r="AF47" s="2495" t="str">
        <x:f t="shared" si="112"/>
        <x:v>#VALUE!</x:v>
      </x:c>
      <x:c r="AG47" s="2497" t="str">
        <x:f t="shared" si="113"/>
        <x:v>#VALUE!</x:v>
      </x:c>
      <x:c r="AH47" s="2494" t="str">
        <x:f t="shared" si="114"/>
        <x:v>#VALUE!</x:v>
      </x:c>
      <x:c r="AI47" s="2498" t="str">
        <x:f t="shared" si="115"/>
        <x:v>#VALUE!</x:v>
      </x:c>
      <x:c r="AJ47" s="2499" t="str">
        <x:f t="shared" si="93"/>
        <x:v>#N/A</x:v>
      </x:c>
      <x:c r="AK47" s="2494" t="str">
        <x:f t="shared" si="116"/>
        <x:v>#VALUE!</x:v>
      </x:c>
      <x:c r="AL47" s="2494" t="str">
        <x:f t="shared" si="117"/>
        <x:v>#N/A</x:v>
      </x:c>
      <x:c r="AM47" s="2500" t="str">
        <x:f t="shared" si="118"/>
        <x:v>#VALUE!</x:v>
      </x:c>
      <x:c r="AN47" s="2494" t="str">
        <x:f t="shared" si="119"/>
        <x:v>#VALUE!</x:v>
      </x:c>
      <x:c r="AO47" s="2494" t="str">
        <x:f t="shared" si="120"/>
        <x:v>#VALUE!</x:v>
      </x:c>
      <x:c r="AP47" s="1264" t="str">
        <x:f t="shared" si="121"/>
        <x:v>#VALUE!</x:v>
      </x:c>
      <x:c r="AQ47" s="2492" t="str">
        <x:v>#N/A</x:v>
      </x:c>
      <x:c r="AR47" s="2492" t="str">
        <x:v>#N/A</x:v>
      </x:c>
      <x:c r="AS47" s="2493" t="str">
        <x:v>#N/A</x:v>
      </x:c>
      <x:c r="AT47" s="2494" t="str">
        <x:f t="shared" si="125"/>
        <x:v>#VALUE!</x:v>
      </x:c>
      <x:c r="AU47" s="2495" t="str">
        <x:f t="shared" si="126"/>
        <x:v>#VALUE!</x:v>
      </x:c>
      <x:c r="AV47" s="2494" t="str">
        <x:f t="shared" si="127"/>
        <x:v>#VALUE!</x:v>
      </x:c>
      <x:c r="AW47" s="2494" t="str">
        <x:f t="shared" si="128"/>
        <x:v>#N/A</x:v>
      </x:c>
      <x:c r="AX47" s="2494" t="n">
        <x:f t="shared" si="129"/>
        <x:v>-1.000253581466481</x:v>
      </x:c>
      <x:c r="AY47" s="2496" t="str">
        <x:f t="shared" si="130"/>
        <x:v>#N/A</x:v>
      </x:c>
      <x:c r="AZ47" s="2494" t="str">
        <x:f t="shared" si="131"/>
        <x:v>#VALUE!</x:v>
      </x:c>
      <x:c r="BA47" s="2495" t="str">
        <x:f t="shared" si="132"/>
        <x:v>#VALUE!</x:v>
      </x:c>
      <x:c r="BB47" s="2498" t="str">
        <x:f t="shared" si="133"/>
        <x:v>#VALUE!</x:v>
      </x:c>
      <x:c r="BC47" s="2494" t="str">
        <x:f t="shared" si="134"/>
        <x:v>#VALUE!</x:v>
      </x:c>
      <x:c r="BD47" s="2498" t="str">
        <x:f t="shared" si="135"/>
        <x:v>#VALUE!</x:v>
      </x:c>
      <x:c r="BE47" s="2499" t="str">
        <x:f t="shared" si="94"/>
        <x:v>#N/A</x:v>
      </x:c>
      <x:c r="BF47" s="2494" t="str">
        <x:f t="shared" si="136"/>
        <x:v>#VALUE!</x:v>
      </x:c>
      <x:c r="BG47" s="2494" t="str">
        <x:f t="shared" si="137"/>
        <x:v>#N/A</x:v>
      </x:c>
      <x:c r="BH47" s="2500" t="str">
        <x:f t="shared" si="138"/>
        <x:v>#VALUE!</x:v>
      </x:c>
      <x:c r="BI47" s="2494" t="str">
        <x:f t="shared" si="139"/>
        <x:v>#VALUE!</x:v>
      </x:c>
      <x:c r="BJ47" s="2498" t="str">
        <x:f t="shared" si="140"/>
        <x:v>#VALUE!</x:v>
      </x:c>
      <x:c r="BK47" s="1264" t="str">
        <x:f t="shared" si="141"/>
        <x:v>#VALUE!</x:v>
      </x:c>
      <x:c r="BL47" s="2492" t="str">
        <x:v>#N/A</x:v>
      </x:c>
      <x:c r="BM47" s="2492" t="str">
        <x:v>#N/A</x:v>
      </x:c>
      <x:c r="BN47" s="2493" t="str">
        <x:v>#N/A</x:v>
      </x:c>
      <x:c r="BO47" s="2494" t="str">
        <x:f t="shared" si="145"/>
        <x:v>#VALUE!</x:v>
      </x:c>
      <x:c r="BP47" s="2495" t="str">
        <x:f t="shared" si="146"/>
        <x:v>#VALUE!</x:v>
      </x:c>
      <x:c r="BQ47" s="2494" t="str">
        <x:f t="shared" si="147"/>
        <x:v>#VALUE!</x:v>
      </x:c>
      <x:c r="BR47" s="2494" t="str">
        <x:f t="shared" si="148"/>
        <x:v>#N/A</x:v>
      </x:c>
      <x:c r="BS47" s="2494" t="n">
        <x:f t="shared" si="149"/>
        <x:v>-1.000253581466481</x:v>
      </x:c>
      <x:c r="BT47" s="2494" t="str">
        <x:f t="shared" si="150"/>
        <x:v>#N/A</x:v>
      </x:c>
      <x:c r="BU47" s="2494" t="str">
        <x:f t="shared" si="151"/>
        <x:v>#VALUE!</x:v>
      </x:c>
      <x:c r="BV47" s="2501" t="str">
        <x:f t="shared" si="152"/>
        <x:v>#VALUE!</x:v>
      </x:c>
      <x:c r="BW47" s="2502" t="str">
        <x:f t="shared" si="153"/>
        <x:v>#VALUE!</x:v>
      </x:c>
      <x:c r="BX47" s="2494" t="str">
        <x:f t="shared" si="154"/>
        <x:v>#VALUE!</x:v>
      </x:c>
      <x:c r="BY47" s="2498" t="str">
        <x:f t="shared" si="155"/>
        <x:v>#VALUE!</x:v>
      </x:c>
      <x:c r="BZ47" s="2503" t="str">
        <x:f t="shared" si="95"/>
        <x:v>#N/A</x:v>
      </x:c>
      <x:c r="CA47" s="2494" t="str">
        <x:f t="shared" si="156"/>
        <x:v>#VALUE!</x:v>
      </x:c>
      <x:c r="CB47" s="2494" t="str">
        <x:f t="shared" si="157"/>
        <x:v>#N/A</x:v>
      </x:c>
      <x:c r="CC47" s="2500" t="str">
        <x:f t="shared" si="158"/>
        <x:v>#VALUE!</x:v>
      </x:c>
      <x:c r="CD47" s="2494" t="str">
        <x:f t="shared" si="159"/>
        <x:v>#VALUE!</x:v>
      </x:c>
      <x:c r="CE47" s="2498" t="str">
        <x:f t="shared" si="160"/>
        <x:v>#VALUE!</x:v>
      </x:c>
      <x:c r="CF47" s="1264" t="str">
        <x:f t="shared" si="161"/>
        <x:v>#VALUE!</x:v>
      </x:c>
      <x:c r="CG47" s="2492" t="str">
        <x:v>#N/A</x:v>
      </x:c>
      <x:c r="CH47" s="2492" t="str">
        <x:v>#N/A</x:v>
      </x:c>
      <x:c r="CI47" s="2493" t="str">
        <x:v>#N/A</x:v>
      </x:c>
      <x:c r="CJ47" s="2494" t="str">
        <x:f t="shared" si="165"/>
        <x:v>#VALUE!</x:v>
      </x:c>
      <x:c r="CK47" s="2495" t="str">
        <x:f t="shared" si="166"/>
        <x:v>#VALUE!</x:v>
      </x:c>
      <x:c r="CL47" s="2494" t="str">
        <x:f t="shared" si="167"/>
        <x:v>#VALUE!</x:v>
      </x:c>
      <x:c r="CM47" s="2494" t="str">
        <x:f t="shared" si="168"/>
        <x:v>#N/A</x:v>
      </x:c>
      <x:c r="CN47" s="2498" t="n">
        <x:f t="shared" si="169"/>
        <x:v>-28.0068748977356</x:v>
      </x:c>
      <x:c r="CO47" s="2494" t="str">
        <x:f t="shared" si="170"/>
        <x:v>#N/A</x:v>
      </x:c>
      <x:c r="CP47" s="2494" t="str">
        <x:f t="shared" si="171"/>
        <x:v>#VALUE!</x:v>
      </x:c>
      <x:c r="CQ47" s="2505" t="str">
        <x:f t="shared" si="172"/>
        <x:v>#VALUE!</x:v>
      </x:c>
      <x:c r="CR47" s="2502" t="str">
        <x:f t="shared" si="173"/>
        <x:v>#VALUE!</x:v>
      </x:c>
      <x:c r="CS47" s="2506" t="str">
        <x:f t="shared" si="174"/>
        <x:v>#N/A</x:v>
      </x:c>
      <x:c r="CT47" s="2507" t="str">
        <x:f t="shared" si="175"/>
        <x:v>#N/A</x:v>
      </x:c>
      <x:c r="CU47"/>
      <x:c r="CV47"/>
      <x:c r="CW47" s="2508" t="str">
        <x:f t="shared" si="176"/>
        <x:v>#VALUE!</x:v>
      </x:c>
    </x:row>
    <x:row r="48" s="1255" customFormat="1" ht="14.100000381469727" customHeight="1">
      <x:c r="A48" s="1717" t="str">
        <x:v>DID VESSEL BUNKER AT THIS PORT?</x:v>
      </x:c>
      <x:c r="B48" s="1718"/>
      <x:c r="C48" s="1718"/>
      <x:c r="D48" s="1719"/>
      <x:c r="E48" s="1720" t="str">
        <x:v>NO</x:v>
      </x:c>
      <x:c r="F48" s="3578" t="str">
        <x:v>TOTAL GROSS STANDARD VOLUME</x:v>
      </x:c>
      <x:c r="G48" s="3579"/>
      <x:c r="H48" s="3579"/>
      <x:c r="I48" s="3579"/>
      <x:c r="J48" s="3579"/>
      <x:c r="K48" s="3580"/>
      <x:c r="L48" s="3581" t="n">
        <x:v>111.71000000000002</x:v>
      </x:c>
      <x:c r="M48" s="3582"/>
      <x:c r="N48" s="3583"/>
      <x:c r="O48" s="1238"/>
      <x:c r="P48" s="1265"/>
      <x:c r="Q48" s="1238"/>
      <x:c r="R48" s="1272"/>
      <x:c r="S48" s="1238"/>
      <x:c r="T48" s="1267"/>
      <x:c r="U48" s="1238"/>
      <x:c r="V48" s="1238"/>
      <x:c r="W48" s="1238"/>
      <x:c r="X48" s="1238"/>
      <x:c r="Y48" s="1238"/>
      <x:c r="Z48" s="1238"/>
      <x:c r="AA48" s="1238"/>
      <x:c r="AB48" s="1238"/>
      <x:c r="AC48" s="1238"/>
      <x:c r="AD48" s="1238"/>
      <x:c r="AE48" s="1238"/>
      <x:c r="AF48" s="1238"/>
      <x:c r="AG48" s="1238"/>
      <x:c r="AH48" s="1238"/>
      <x:c r="AI48"/>
      <x:c r="AJ48"/>
      <x:c r="AK48"/>
      <x:c r="AL48"/>
      <x:c r="AM48"/>
      <x:c r="AN48"/>
      <x:c r="AO48" s="144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/>
      <x:c r="BU48"/>
      <x:c r="BV48"/>
      <x:c r="BW48"/>
      <x:c r="BX48"/>
      <x:c r="BY48"/>
      <x:c r="BZ48"/>
      <x:c r="CA48"/>
      <x:c r="CB48"/>
      <x:c r="CC48"/>
      <x:c r="CD48"/>
      <x:c r="CE48"/>
      <x:c r="CF48"/>
      <x:c r="CG48"/>
      <x:c r="CH48"/>
      <x:c r="CI48"/>
      <x:c r="CJ48"/>
      <x:c r="CK48"/>
      <x:c r="CL48"/>
      <x:c r="CM48"/>
      <x:c r="CN48"/>
      <x:c r="CO48"/>
      <x:c r="CP48"/>
      <x:c r="CQ48"/>
      <x:c r="CR48"/>
      <x:c r="CS48"/>
      <x:c r="CT48"/>
      <x:c r="CU48"/>
      <x:c r="CV48"/>
      <x:c r="CW48"/>
    </x:row>
    <x:row r="49" s="1255" customFormat="1" ht="14.100000381469727" customHeight="1">
      <x:c r="A49" s="1721" t="str">
        <x:v>QUANTITY LOADED (METRIC TONS) </x:v>
      </x:c>
      <x:c r="B49" s="242"/>
      <x:c r="C49" s="242"/>
      <x:c r="D49" s="243"/>
      <x:c r="E49" s="244" t="n">
        <x:v>0</x:v>
      </x:c>
      <x:c r="F49" s="3584" t="str">
        <x:v>GROSS STANDARD WEIGHT (Metric Tons.)</x:v>
      </x:c>
      <x:c r="G49" s="3585"/>
      <x:c r="H49" s="3585"/>
      <x:c r="I49" s="3585"/>
      <x:c r="J49" s="3585"/>
      <x:c r="K49" s="3586"/>
      <x:c r="L49" s="3587" t="n">
        <x:v>96.22269100000001</x:v>
      </x:c>
      <x:c r="M49" s="3588"/>
      <x:c r="N49" s="3589"/>
      <x:c r="O49" s="1238"/>
      <x:c r="P49" s="1238"/>
      <x:c r="Q49" s="1238"/>
      <x:c r="R49" s="1238"/>
      <x:c r="S49" s="1238"/>
      <x:c r="T49" s="1238"/>
      <x:c r="U49" s="1238"/>
      <x:c r="V49" s="1238"/>
      <x:c r="W49" s="1238"/>
      <x:c r="X49" s="1238"/>
      <x:c r="Y49" s="1238"/>
      <x:c r="Z49" s="1238"/>
      <x:c r="AA49" s="1238"/>
      <x:c r="AB49" s="1238"/>
      <x:c r="AC49" s="1238"/>
      <x:c r="AD49" s="1238"/>
      <x:c r="AE49" s="1238"/>
      <x:c r="AF49" s="1238"/>
      <x:c r="AG49" s="1238"/>
      <x:c r="AH49" s="1238"/>
      <x:c r="AI49"/>
      <x:c r="AJ49"/>
      <x:c r="AK49"/>
      <x:c r="AL49"/>
      <x:c r="AM49"/>
      <x:c r="AN49"/>
      <x:c r="AO49" s="144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  <x:c r="BG49"/>
      <x:c r="BH49"/>
      <x:c r="BI49"/>
      <x:c r="BJ49"/>
      <x:c r="BK49"/>
      <x:c r="BL49"/>
      <x:c r="BM49"/>
      <x:c r="BN49"/>
      <x:c r="BO49"/>
      <x:c r="BP49"/>
      <x:c r="BQ49"/>
      <x:c r="BR49"/>
      <x:c r="BS49"/>
      <x:c r="BT49"/>
      <x:c r="BU49"/>
      <x:c r="BV49"/>
      <x:c r="BW49"/>
      <x:c r="BX49"/>
      <x:c r="BY49"/>
      <x:c r="BZ49"/>
      <x:c r="CA49"/>
      <x:c r="CB49"/>
      <x:c r="CC49"/>
      <x:c r="CD49"/>
      <x:c r="CE49"/>
      <x:c r="CF49"/>
      <x:c r="CG49"/>
      <x:c r="CH49"/>
      <x:c r="CI49"/>
      <x:c r="CJ49"/>
      <x:c r="CK49"/>
      <x:c r="CL49"/>
      <x:c r="CM49"/>
      <x:c r="CN49"/>
      <x:c r="CO49"/>
      <x:c r="CP49"/>
      <x:c r="CQ49"/>
      <x:c r="CR49"/>
      <x:c r="CS49"/>
      <x:c r="CT49"/>
      <x:c r="CU49"/>
      <x:c r="CV49"/>
      <x:c r="CW49"/>
    </x:row>
    <x:row r="50" s="1255" customFormat="1" ht="15" customHeight="1">
      <x:c r="A50" s="1679" t="str">
        <x:v>5. BUNKER CONSUMPTION</x:v>
      </x:c>
      <x:c r="B50" s="1722"/>
      <x:c r="C50" s="1722"/>
      <x:c r="D50" s="1723"/>
      <x:c r="E50" s="1724"/>
      <x:c r="F50" s="1725"/>
      <x:c r="G50" s="1726"/>
      <x:c r="H50" s="1726"/>
      <x:c r="I50" s="1726"/>
      <x:c r="J50" s="1726"/>
      <x:c r="K50" s="1726"/>
      <x:c r="L50" s="1727"/>
      <x:c r="M50" s="1727"/>
      <x:c r="N50" s="1727"/>
      <x:c r="O50"/>
      <x:c r="P50"/>
      <x:c r="Q50" s="144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 s="144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  <x:c r="BG50"/>
      <x:c r="BH50"/>
      <x:c r="BI50"/>
      <x:c r="BJ50"/>
      <x:c r="BK50"/>
      <x:c r="BL50"/>
      <x:c r="BM50"/>
      <x:c r="BN50"/>
      <x:c r="BO50"/>
      <x:c r="BP50"/>
      <x:c r="BQ50"/>
      <x:c r="BR50"/>
      <x:c r="BS50"/>
      <x:c r="BT50"/>
      <x:c r="BU50"/>
      <x:c r="BV50"/>
      <x:c r="BW50"/>
      <x:c r="BX50"/>
      <x:c r="BY50"/>
      <x:c r="BZ50"/>
      <x:c r="CA50"/>
      <x:c r="CB50"/>
      <x:c r="CC50"/>
      <x:c r="CD50"/>
      <x:c r="CE50"/>
      <x:c r="CF50"/>
      <x:c r="CG50"/>
      <x:c r="CH50"/>
      <x:c r="CI50"/>
      <x:c r="CJ50"/>
      <x:c r="CK50"/>
      <x:c r="CL50"/>
      <x:c r="CM50"/>
      <x:c r="CN50"/>
      <x:c r="CO50"/>
      <x:c r="CP50"/>
      <x:c r="CQ50"/>
      <x:c r="CR50"/>
      <x:c r="CS50"/>
      <x:c r="CT50"/>
      <x:c r="CU50"/>
      <x:c r="CV50"/>
      <x:c r="CW50"/>
    </x:row>
    <x:row r="51" s="1255" customFormat="1" ht="14.100000381469727" customHeight="1">
      <x:c r="A51" s="3593"/>
      <x:c r="B51" s="3593"/>
      <x:c r="C51" s="3593"/>
      <x:c r="D51" s="3590" t="str">
        <x:v>IN PORT</x:v>
      </x:c>
      <x:c r="E51" s="3590"/>
      <x:c r="F51" s="3590"/>
      <x:c r="G51" s="3591"/>
      <x:c r="H51" s="3591"/>
      <x:c r="I51" s="3591"/>
      <x:c r="J51" s="3591"/>
      <x:c r="K51" s="3591"/>
      <x:c r="L51" s="3592"/>
      <x:c r="M51" s="3592"/>
      <x:c r="N51" s="3592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 s="144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  <x:c r="BG51"/>
      <x:c r="BH51"/>
      <x:c r="BI51"/>
      <x:c r="BJ51"/>
      <x:c r="BK51"/>
      <x:c r="BL51"/>
      <x:c r="BM51"/>
      <x:c r="BN51"/>
      <x:c r="BO51"/>
      <x:c r="BP51"/>
      <x:c r="BQ51"/>
      <x:c r="BR51"/>
      <x:c r="BS51"/>
      <x:c r="BT51"/>
      <x:c r="BU51"/>
      <x:c r="BV51"/>
      <x:c r="BW51"/>
      <x:c r="BX51"/>
      <x:c r="BY51"/>
      <x:c r="BZ51"/>
      <x:c r="CA51"/>
      <x:c r="CB51"/>
      <x:c r="CC51"/>
      <x:c r="CD51"/>
      <x:c r="CE51"/>
      <x:c r="CF51"/>
      <x:c r="CG51"/>
      <x:c r="CH51"/>
      <x:c r="CI51"/>
      <x:c r="CJ51"/>
      <x:c r="CK51"/>
      <x:c r="CL51"/>
      <x:c r="CM51"/>
      <x:c r="CN51"/>
      <x:c r="CO51"/>
      <x:c r="CP51"/>
      <x:c r="CQ51"/>
      <x:c r="CR51"/>
      <x:c r="CS51"/>
      <x:c r="CT51"/>
      <x:c r="CU51"/>
      <x:c r="CV51"/>
      <x:c r="CW51"/>
    </x:row>
    <x:row r="52" s="1255" customFormat="1" ht="14.100000381469727" customHeight="1">
      <x:c r="A52" s="1728" t="str">
        <x:v>OPENING</x:v>
      </x:c>
      <x:c r="B52" s="1729"/>
      <x:c r="C52" s="1730"/>
      <x:c r="D52" s="3577" t="n">
        <x:v>109.34318099999999</x:v>
      </x:c>
      <x:c r="E52" s="3577"/>
      <x:c r="F52" s="3577"/>
      <x:c r="G52" s="3598"/>
      <x:c r="H52" s="3598"/>
      <x:c r="I52" s="3598"/>
      <x:c r="J52" s="3598"/>
      <x:c r="K52" s="3598"/>
      <x:c r="L52" s="3596"/>
      <x:c r="M52" s="3596"/>
      <x:c r="N52" s="3596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 s="1273"/>
      <x:c r="AK52"/>
      <x:c r="AL52"/>
      <x:c r="AM52"/>
      <x:c r="AN52"/>
      <x:c r="AO52" s="144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  <x:c r="BG52"/>
      <x:c r="BH52"/>
      <x:c r="BI52"/>
      <x:c r="BJ52"/>
      <x:c r="BK52"/>
      <x:c r="BL52"/>
      <x:c r="BM52"/>
      <x:c r="BN52"/>
      <x:c r="BO52"/>
      <x:c r="BP52"/>
      <x:c r="BQ52"/>
      <x:c r="BR52"/>
      <x:c r="BS52"/>
      <x:c r="BT52"/>
      <x:c r="BU52"/>
      <x:c r="BV52"/>
      <x:c r="BW52"/>
      <x:c r="BX52"/>
      <x:c r="BY52"/>
      <x:c r="BZ52"/>
      <x:c r="CA52"/>
      <x:c r="CB52"/>
      <x:c r="CC52"/>
      <x:c r="CD52"/>
      <x:c r="CE52"/>
      <x:c r="CF52"/>
      <x:c r="CG52"/>
      <x:c r="CH52"/>
      <x:c r="CI52"/>
      <x:c r="CJ52"/>
      <x:c r="CK52"/>
      <x:c r="CL52"/>
      <x:c r="CM52"/>
      <x:c r="CN52"/>
      <x:c r="CO52"/>
      <x:c r="CP52"/>
      <x:c r="CQ52"/>
      <x:c r="CR52"/>
      <x:c r="CS52"/>
      <x:c r="CT52"/>
      <x:c r="CU52"/>
      <x:c r="CV52"/>
      <x:c r="CW52"/>
    </x:row>
    <x:row r="53" s="1255" customFormat="1" ht="14.100000381469727" customHeight="1">
      <x:c r="A53" s="245" t="str">
        <x:v>CLOSING</x:v>
      </x:c>
      <x:c r="B53" s="246"/>
      <x:c r="C53" s="247"/>
      <x:c r="D53" s="3597" t="n">
        <x:v>96.22269100000001</x:v>
      </x:c>
      <x:c r="E53" s="3597"/>
      <x:c r="F53" s="3597"/>
      <x:c r="G53" s="3598"/>
      <x:c r="H53" s="3598"/>
      <x:c r="I53" s="3598"/>
      <x:c r="J53" s="3598"/>
      <x:c r="K53" s="3598"/>
      <x:c r="L53" s="3596"/>
      <x:c r="M53" s="3596"/>
      <x:c r="N53" s="3596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 s="144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/>
      <x:c r="BO53"/>
      <x:c r="BP53"/>
      <x:c r="BQ53"/>
      <x:c r="BR53"/>
      <x:c r="BS53"/>
      <x:c r="BT53"/>
      <x:c r="BU53"/>
      <x:c r="BV53"/>
      <x:c r="BW53"/>
      <x:c r="BX53"/>
      <x:c r="BY53"/>
      <x:c r="BZ53"/>
      <x:c r="CA53"/>
      <x:c r="CB53"/>
      <x:c r="CC53"/>
      <x:c r="CD53"/>
      <x:c r="CE53"/>
      <x:c r="CF53"/>
      <x:c r="CG53"/>
      <x:c r="CH53"/>
      <x:c r="CI53"/>
      <x:c r="CJ53"/>
      <x:c r="CK53"/>
      <x:c r="CL53"/>
      <x:c r="CM53"/>
      <x:c r="CN53"/>
      <x:c r="CO53"/>
      <x:c r="CP53"/>
      <x:c r="CQ53"/>
      <x:c r="CR53"/>
      <x:c r="CS53"/>
      <x:c r="CT53"/>
      <x:c r="CU53"/>
      <x:c r="CV53"/>
      <x:c r="CW53"/>
    </x:row>
    <x:row r="54" s="1255" customFormat="1" ht="14.100000381469727" customHeight="1">
      <x:c r="A54" s="245" t="str">
        <x:v>BUNKERING</x:v>
      </x:c>
      <x:c r="B54" s="246"/>
      <x:c r="C54" s="247"/>
      <x:c r="D54" s="3597" t="n">
        <x:v>0</x:v>
      </x:c>
      <x:c r="E54" s="3597"/>
      <x:c r="F54" s="3597"/>
      <x:c r="G54" s="3598"/>
      <x:c r="H54" s="3598"/>
      <x:c r="I54" s="3598"/>
      <x:c r="J54" s="3598"/>
      <x:c r="K54" s="3598"/>
      <x:c r="L54" s="3599"/>
      <x:c r="M54" s="3599"/>
      <x:c r="N54" s="248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 s="1274"/>
      <x:c r="AJ54" s="1275"/>
      <x:c r="AK54" s="1275"/>
      <x:c r="AL54" s="1276"/>
      <x:c r="AM54"/>
      <x:c r="AN54"/>
      <x:c r="AO54" s="14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/>
      <x:c r="BU54"/>
      <x:c r="BV54"/>
      <x:c r="BW54"/>
      <x:c r="BX54"/>
      <x:c r="BY54"/>
      <x:c r="BZ54"/>
      <x:c r="CA54"/>
      <x:c r="CB54"/>
      <x:c r="CC54"/>
      <x:c r="CD54"/>
      <x:c r="CE54"/>
      <x:c r="CF54"/>
      <x:c r="CG54"/>
      <x:c r="CH54"/>
      <x:c r="CI54"/>
      <x:c r="CJ54"/>
      <x:c r="CK54"/>
      <x:c r="CL54"/>
      <x:c r="CM54"/>
      <x:c r="CN54"/>
      <x:c r="CO54"/>
      <x:c r="CP54"/>
      <x:c r="CQ54"/>
      <x:c r="CR54"/>
      <x:c r="CS54"/>
      <x:c r="CT54"/>
      <x:c r="CU54"/>
      <x:c r="CV54"/>
      <x:c r="CW54"/>
    </x:row>
    <x:row r="55" s="1255" customFormat="1" ht="14.100000381469727" customHeight="1">
      <x:c r="A55" s="250" t="str">
        <x:v>CONSUMPTION </x:v>
      </x:c>
      <x:c r="B55" s="1731"/>
      <x:c r="C55" s="1732"/>
      <x:c r="D55" s="3607" t="n">
        <x:v>13.120489999999975</x:v>
      </x:c>
      <x:c r="E55" s="3607"/>
      <x:c r="F55" s="3607"/>
      <x:c r="G55" s="3598"/>
      <x:c r="H55" s="3598"/>
      <x:c r="I55" s="3598"/>
      <x:c r="J55" s="3598"/>
      <x:c r="K55" s="3598"/>
      <x:c r="L55" s="3608"/>
      <x:c r="M55" s="3608"/>
      <x:c r="N55" s="251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 s="144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/>
      <x:c r="BU55"/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  <x:c r="CK55"/>
      <x:c r="CL55"/>
      <x:c r="CM55"/>
      <x:c r="CN55"/>
      <x:c r="CO55"/>
      <x:c r="CP55"/>
      <x:c r="CQ55"/>
      <x:c r="CR55"/>
      <x:c r="CS55"/>
      <x:c r="CT55"/>
      <x:c r="CU55"/>
      <x:c r="CV55"/>
      <x:c r="CW55"/>
    </x:row>
    <x:row r="56" s="1255" customFormat="1" ht="14.100000381469727" customHeight="1">
      <x:c r="A56" s="252"/>
      <x:c r="B56" s="253"/>
      <x:c r="C56" s="253"/>
      <x:c r="D56" s="251"/>
      <x:c r="E56" s="251"/>
      <x:c r="F56" s="251"/>
      <x:c r="G56" s="254"/>
      <x:c r="H56" s="254"/>
      <x:c r="I56" s="254"/>
      <x:c r="J56" s="254"/>
      <x:c r="K56" s="254"/>
      <x:c r="L56" s="255"/>
      <x:c r="M56" s="255"/>
      <x:c r="N56" s="255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 s="144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  <x:c r="BG56"/>
      <x:c r="BH56"/>
      <x:c r="BI56"/>
      <x:c r="BJ56"/>
      <x:c r="BK56"/>
      <x:c r="BL56"/>
      <x:c r="BM56"/>
      <x:c r="BN56"/>
      <x:c r="BO56"/>
      <x:c r="BP56"/>
      <x:c r="BQ56"/>
      <x:c r="BR56"/>
      <x:c r="BS56"/>
      <x:c r="BT56"/>
      <x:c r="BU56"/>
      <x:c r="BV56"/>
      <x:c r="BW56"/>
      <x:c r="BX56"/>
      <x:c r="BY56"/>
      <x:c r="BZ56"/>
      <x:c r="CA56"/>
      <x:c r="CB56"/>
      <x:c r="CC56"/>
      <x:c r="CD56"/>
      <x:c r="CE56"/>
      <x:c r="CF56"/>
      <x:c r="CG56"/>
      <x:c r="CH56"/>
      <x:c r="CI56"/>
      <x:c r="CJ56"/>
      <x:c r="CK56"/>
      <x:c r="CL56"/>
      <x:c r="CM56"/>
      <x:c r="CN56"/>
      <x:c r="CO56"/>
      <x:c r="CP56"/>
      <x:c r="CQ56"/>
      <x:c r="CR56"/>
      <x:c r="CS56"/>
      <x:c r="CT56"/>
      <x:c r="CU56"/>
      <x:c r="CV56"/>
      <x:c r="CW56"/>
    </x:row>
    <x:row r="57" s="1255" customFormat="1" ht="14.100000381469727" customHeight="1">
      <x:c r="A57" s="252"/>
      <x:c r="B57" s="253"/>
      <x:c r="C57" s="253"/>
      <x:c r="D57" s="251"/>
      <x:c r="E57" s="251"/>
      <x:c r="F57" s="251"/>
      <x:c r="G57" s="254"/>
      <x:c r="H57" s="254"/>
      <x:c r="I57" s="254"/>
      <x:c r="J57" s="254"/>
      <x:c r="K57" s="254"/>
      <x:c r="L57" s="255"/>
      <x:c r="M57" s="255"/>
      <x:c r="N57" s="255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 s="144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/>
      <x:c r="BU57"/>
      <x:c r="BV57"/>
      <x:c r="BW57"/>
      <x:c r="BX57"/>
      <x:c r="BY57"/>
      <x:c r="BZ57"/>
      <x:c r="CA57"/>
      <x:c r="CB57"/>
      <x:c r="CC57"/>
      <x:c r="CD57"/>
      <x:c r="CE57"/>
      <x:c r="CF57"/>
      <x:c r="CG57"/>
      <x:c r="CH57"/>
      <x:c r="CI57"/>
      <x:c r="CJ57"/>
      <x:c r="CK57"/>
      <x:c r="CL57"/>
      <x:c r="CM57"/>
      <x:c r="CN57"/>
      <x:c r="CO57"/>
      <x:c r="CP57"/>
      <x:c r="CQ57"/>
      <x:c r="CR57"/>
      <x:c r="CS57"/>
      <x:c r="CT57"/>
      <x:c r="CU57"/>
      <x:c r="CV57"/>
      <x:c r="CW57"/>
    </x:row>
    <x:row r="58" s="1255" customFormat="1" ht="14.100000381469727" customHeight="1">
      <x:c r="A58" s="252"/>
      <x:c r="B58" s="253"/>
      <x:c r="C58" s="253"/>
      <x:c r="D58" s="251"/>
      <x:c r="E58" s="251"/>
      <x:c r="F58" s="251"/>
      <x:c r="G58" s="254"/>
      <x:c r="H58" s="254"/>
      <x:c r="I58" s="254"/>
      <x:c r="J58" s="254"/>
      <x:c r="K58" s="254"/>
      <x:c r="L58" s="255"/>
      <x:c r="M58" s="255"/>
      <x:c r="N58" s="255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 s="144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/>
      <x:c r="BO58"/>
      <x:c r="BP58"/>
      <x:c r="BQ58"/>
      <x:c r="BR58"/>
      <x:c r="BS58"/>
      <x:c r="BT58"/>
      <x:c r="BU58"/>
      <x:c r="BV58"/>
      <x:c r="BW58"/>
      <x:c r="BX58"/>
      <x:c r="BY58"/>
      <x:c r="BZ58"/>
      <x:c r="CA58"/>
      <x:c r="CB58"/>
      <x:c r="CC58"/>
      <x:c r="CD58"/>
      <x:c r="CE58"/>
      <x:c r="CF58"/>
      <x:c r="CG58"/>
      <x:c r="CH58"/>
      <x:c r="CI58"/>
      <x:c r="CJ58"/>
      <x:c r="CK58"/>
      <x:c r="CL58"/>
      <x:c r="CM58"/>
      <x:c r="CN58"/>
      <x:c r="CO58"/>
      <x:c r="CP58"/>
      <x:c r="CQ58"/>
      <x:c r="CR58"/>
      <x:c r="CS58"/>
      <x:c r="CT58"/>
      <x:c r="CU58"/>
      <x:c r="CV58"/>
      <x:c r="CW58"/>
    </x:row>
    <x:row r="59" s="1255" customFormat="1" ht="12" customHeight="1">
      <x:c r="A59" s="3601"/>
      <x:c r="B59" s="3601"/>
      <x:c r="C59" s="3601"/>
      <x:c r="D59" s="3601"/>
      <x:c r="E59" s="3601"/>
      <x:c r="F59" s="256"/>
      <x:c r="G59" s="256"/>
      <x:c r="H59" s="256"/>
      <x:c r="I59" s="3601"/>
      <x:c r="J59" s="3601"/>
      <x:c r="K59" s="3601"/>
      <x:c r="L59" s="3601"/>
      <x:c r="M59" s="3601"/>
      <x:c r="N59" s="3601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 s="144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  <x:c r="BG59"/>
      <x:c r="BH59"/>
      <x:c r="BI59"/>
      <x:c r="BJ59"/>
      <x:c r="BK59"/>
      <x:c r="BL59"/>
      <x:c r="BM59"/>
      <x:c r="BN59"/>
      <x:c r="BO59"/>
      <x:c r="BP59"/>
      <x:c r="BQ59"/>
      <x:c r="BR59"/>
      <x:c r="BS59"/>
      <x:c r="BT59"/>
      <x:c r="BU59"/>
      <x:c r="BV59"/>
      <x:c r="BW59"/>
      <x:c r="BX59"/>
      <x:c r="BY59"/>
      <x:c r="BZ59"/>
      <x:c r="CA59"/>
      <x:c r="CB59"/>
      <x:c r="CC59"/>
      <x:c r="CD59"/>
      <x:c r="CE59"/>
      <x:c r="CF59"/>
      <x:c r="CG59"/>
      <x:c r="CH59"/>
      <x:c r="CI59"/>
      <x:c r="CJ59"/>
      <x:c r="CK59"/>
      <x:c r="CL59"/>
      <x:c r="CM59"/>
      <x:c r="CN59"/>
      <x:c r="CO59"/>
      <x:c r="CP59"/>
      <x:c r="CQ59"/>
      <x:c r="CR59"/>
      <x:c r="CS59"/>
      <x:c r="CT59"/>
      <x:c r="CU59"/>
      <x:c r="CV59"/>
      <x:c r="CW59"/>
    </x:row>
    <x:row r="60" s="1255" customFormat="1" ht="12" customHeight="1">
      <x:c r="A60" s="3600"/>
      <x:c r="B60" s="3600"/>
      <x:c r="C60" s="3600"/>
      <x:c r="D60" s="3600"/>
      <x:c r="E60" s="3600"/>
      <x:c r="F60" s="257"/>
      <x:c r="G60" s="258"/>
      <x:c r="H60" s="257"/>
      <x:c r="I60" s="3600" t="n">
        <x:v>0</x:v>
      </x:c>
      <x:c r="J60" s="3600"/>
      <x:c r="K60" s="3600"/>
      <x:c r="L60" s="3600"/>
      <x:c r="M60" s="3600"/>
      <x:c r="N60" s="360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 s="144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/>
      <x:c r="BU60"/>
      <x:c r="BV60"/>
      <x:c r="BW60"/>
      <x:c r="BX60"/>
      <x:c r="BY60"/>
      <x:c r="BZ60"/>
      <x:c r="CA60"/>
      <x:c r="CB60"/>
      <x:c r="CC60"/>
      <x:c r="CD60"/>
      <x:c r="CE60"/>
      <x:c r="CF60"/>
      <x:c r="CG60"/>
      <x:c r="CH60"/>
      <x:c r="CI60"/>
      <x:c r="CJ60"/>
      <x:c r="CK60"/>
      <x:c r="CL60"/>
      <x:c r="CM60"/>
      <x:c r="CN60"/>
      <x:c r="CO60"/>
      <x:c r="CP60"/>
      <x:c r="CQ60"/>
      <x:c r="CR60"/>
      <x:c r="CS60"/>
      <x:c r="CT60"/>
      <x:c r="CU60"/>
      <x:c r="CV60"/>
      <x:c r="CW60"/>
    </x:row>
    <x:row r="61" s="1255" customFormat="1">
      <x:c r="A61" s="3594" t="str">
        <x:v>ACI LOSS CONTROL</x:v>
      </x:c>
      <x:c r="B61" s="3594"/>
      <x:c r="C61" s="3594"/>
      <x:c r="D61" s="3594"/>
      <x:c r="E61" s="3594"/>
      <x:c r="F61" s="1245"/>
      <x:c r="G61" s="259"/>
      <x:c r="H61"/>
      <x:c r="I61" s="3595" t="str">
        <x:v>VESSEL REPRESENTATIVE</x:v>
      </x:c>
      <x:c r="J61" s="3595"/>
      <x:c r="K61" s="3595"/>
      <x:c r="L61" s="3595"/>
      <x:c r="M61" s="3595"/>
      <x:c r="N61" s="3595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/>
      <x:c r="BU61"/>
      <x:c r="BV61"/>
      <x:c r="BW61"/>
      <x:c r="BX61"/>
      <x:c r="BY61"/>
      <x:c r="BZ61"/>
      <x:c r="CA61"/>
      <x:c r="CB61"/>
      <x:c r="CC61"/>
      <x:c r="CD61"/>
      <x:c r="CE61"/>
      <x:c r="CF61"/>
      <x:c r="CG61"/>
      <x:c r="CH61"/>
      <x:c r="CI61"/>
      <x:c r="CJ61"/>
      <x:c r="CK61"/>
      <x:c r="CL61"/>
      <x:c r="CM61"/>
      <x:c r="CN61"/>
      <x:c r="CO61"/>
      <x:c r="CP61"/>
      <x:c r="CQ61"/>
      <x:c r="CR61"/>
      <x:c r="CS61"/>
      <x:c r="CT61"/>
      <x:c r="CU61"/>
      <x:c r="CV61"/>
      <x:c r="CW61"/>
    </x:row>
    <x:row r="62" s="1255" customFormat="1" ht="12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  <x:c r="BG62"/>
      <x:c r="BH62"/>
      <x:c r="BI62"/>
      <x:c r="BJ62"/>
      <x:c r="BK62"/>
      <x:c r="BL62"/>
      <x:c r="BM62"/>
      <x:c r="BN62"/>
      <x:c r="BO62"/>
      <x:c r="BP62"/>
      <x:c r="BQ62"/>
      <x:c r="BR62"/>
      <x:c r="BS62"/>
      <x:c r="BT62"/>
      <x:c r="BU62"/>
      <x:c r="BV62"/>
      <x:c r="BW62"/>
      <x:c r="BX62"/>
      <x:c r="BY62"/>
      <x:c r="BZ62"/>
      <x:c r="CA62"/>
      <x:c r="CB62"/>
      <x:c r="CC62"/>
      <x:c r="CD62"/>
      <x:c r="CE62"/>
      <x:c r="CF62"/>
      <x:c r="CG62"/>
      <x:c r="CH62"/>
      <x:c r="CI62"/>
      <x:c r="CJ62"/>
      <x:c r="CK62"/>
      <x:c r="CL62"/>
      <x:c r="CM62"/>
      <x:c r="CN62"/>
      <x:c r="CO62"/>
      <x:c r="CP62"/>
      <x:c r="CQ62"/>
      <x:c r="CR62"/>
      <x:c r="CS62"/>
      <x:c r="CT62"/>
      <x:c r="CU62"/>
      <x:c r="CV62"/>
      <x:c r="CW62"/>
    </x:row>
    <x:row r="63" s="1255" customFormat="1">
      <x:c r="A63" s="3603"/>
      <x:c r="B63" s="3603"/>
      <x:c r="C63" s="3603"/>
      <x:c r="D63" s="3603"/>
      <x:c r="E63" s="3603"/>
      <x:c r="F63" s="3603"/>
      <x:c r="G63" s="3603"/>
      <x:c r="H63" s="3603"/>
      <x:c r="I63" s="3603"/>
      <x:c r="J63" s="3603"/>
      <x:c r="K63" s="3603"/>
      <x:c r="L63" s="3603"/>
      <x:c r="M63" s="3603"/>
      <x:c r="N63" s="360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/>
      <x:c r="BO63"/>
      <x:c r="BP63"/>
      <x:c r="BQ63"/>
      <x:c r="BR63"/>
      <x:c r="BS63"/>
      <x:c r="BT63"/>
      <x:c r="BU63"/>
      <x:c r="BV63"/>
      <x:c r="BW63"/>
      <x:c r="BX63"/>
      <x:c r="BY63"/>
      <x:c r="BZ63"/>
      <x:c r="CA63"/>
      <x:c r="CB63"/>
      <x:c r="CC63"/>
      <x:c r="CD63"/>
      <x:c r="CE63"/>
      <x:c r="CF63"/>
      <x:c r="CG63"/>
      <x:c r="CH63"/>
      <x:c r="CI63"/>
      <x:c r="CJ63"/>
      <x:c r="CK63"/>
      <x:c r="CL63"/>
      <x:c r="CM63"/>
      <x:c r="CN63"/>
      <x:c r="CO63"/>
      <x:c r="CP63"/>
      <x:c r="CQ63"/>
      <x:c r="CR63"/>
      <x:c r="CS63"/>
      <x:c r="CT63"/>
      <x:c r="CU63"/>
      <x:c r="CV63"/>
      <x:c r="CW63"/>
    </x:row>
    <x:row r="64" s="1255" customFormat="1" ht="2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 s="2544" t="str">
        <x:v>i</x:v>
      </x:c>
      <x:c r="R64" s="2544" t="str">
        <x:v>ai</x:v>
      </x:c>
      <x:c r="S64" s="2545" t="str">
        <x:v>PRODUCT</x:v>
      </x:c>
      <x:c r="T64" s="3576" t="str">
        <x:v>DENSITY RANGED (KG/M3)</x:v>
      </x:c>
      <x:c r="U64" s="3576"/>
      <x:c r="V64" s="2546" t="str">
        <x:v>KO</x:v>
      </x:c>
      <x:c r="W64" s="2546" t="str">
        <x:v>K1</x:v>
      </x:c>
      <x:c r="X64" s="2546" t="str">
        <x:v>K2</x:v>
      </x:c>
      <x:c r="Y64" s="2487" t="str">
        <x:v>Da</x:v>
      </x:c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/>
      <x:c r="BU64"/>
      <x:c r="BV64"/>
      <x:c r="BW64"/>
      <x:c r="BX64"/>
      <x:c r="BY64"/>
      <x:c r="BZ64"/>
      <x:c r="CA64"/>
      <x:c r="CB64"/>
      <x:c r="CC64"/>
      <x:c r="CD64"/>
      <x:c r="CE64"/>
      <x:c r="CF64"/>
      <x:c r="CG64"/>
      <x:c r="CH64"/>
      <x:c r="CI64"/>
      <x:c r="CJ64"/>
      <x:c r="CK64"/>
      <x:c r="CL64"/>
      <x:c r="CM64"/>
      <x:c r="CN64"/>
      <x:c r="CO64"/>
      <x:c r="CP64"/>
      <x:c r="CQ64"/>
      <x:c r="CR64"/>
      <x:c r="CS64"/>
      <x:c r="CT64"/>
      <x:c r="CU64"/>
      <x:c r="CV64"/>
      <x:c r="CW64"/>
    </x:row>
    <x:row r="65" s="1255" customForma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 s="2463" t="n">
        <x:v>1</x:v>
      </x:c>
      <x:c r="R65" s="2463" t="n">
        <x:v>-0.148759</x:v>
      </x:c>
      <x:c r="S65" s="2463" t="str">
        <x:v>Crude Oil</x:v>
      </x:c>
      <x:c r="T65" s="2547" t="n">
        <x:v>610.6</x:v>
      </x:c>
      <x:c r="U65" s="2547" t="n">
        <x:v>1163.5</x:v>
      </x:c>
      <x:c r="V65" s="2548" t="n">
        <x:v>341.0957</x:v>
      </x:c>
      <x:c r="W65" s="2548" t="n">
        <x:v>0</x:v>
      </x:c>
      <x:c r="X65" s="2548" t="n">
        <x:v>0</x:v>
      </x:c>
      <x:c r="Y65" s="2487" t="n">
        <x:v>2</x:v>
      </x:c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  <x:c r="BG65"/>
      <x:c r="BH65"/>
      <x:c r="BI65"/>
      <x:c r="BJ65"/>
      <x:c r="BK65"/>
      <x:c r="BL65"/>
      <x:c r="BM65"/>
      <x:c r="BN65"/>
      <x:c r="BO65"/>
      <x:c r="BP65"/>
      <x:c r="BQ65"/>
      <x:c r="BR65"/>
      <x:c r="BS65"/>
      <x:c r="BT65"/>
      <x:c r="BU65"/>
      <x:c r="BV65"/>
      <x:c r="BW65"/>
      <x:c r="BX65"/>
      <x:c r="BY65"/>
      <x:c r="BZ65"/>
      <x:c r="CA65"/>
      <x:c r="CB65"/>
      <x:c r="CC65"/>
      <x:c r="CD65"/>
      <x:c r="CE65"/>
      <x:c r="CF65"/>
      <x:c r="CG65"/>
      <x:c r="CH65"/>
      <x:c r="CI65"/>
      <x:c r="CJ65"/>
      <x:c r="CK65"/>
      <x:c r="CL65"/>
      <x:c r="CM65"/>
      <x:c r="CN65"/>
      <x:c r="CO65"/>
      <x:c r="CP65"/>
      <x:c r="CQ65"/>
      <x:c r="CR65"/>
      <x:c r="CS65"/>
      <x:c r="CT65"/>
      <x:c r="CU65"/>
      <x:c r="CV65"/>
      <x:c r="CW65"/>
    </x:row>
    <x:row r="66" s="1255" customForma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 s="2463" t="n">
        <x:f t="shared" ref="Q66:Q72" si="178">Q65+1</x:f>
        <x:v>2</x:v>
      </x:c>
      <x:c r="R66" s="2463" t="n">
        <x:v>-0.267408</x:v>
      </x:c>
      <x:c r="S66" s="2463" t="str">
        <x:v>Fuel Oils</x:v>
      </x:c>
      <x:c r="T66" s="2547" t="n">
        <x:v>838.3127</x:v>
      </x:c>
      <x:c r="U66" s="2547" t="n">
        <x:v>1163.5</x:v>
      </x:c>
      <x:c r="V66" s="2548" t="n">
        <x:v>103.872</x:v>
      </x:c>
      <x:c r="W66" s="2548" t="n">
        <x:v>0.2701</x:v>
      </x:c>
      <x:c r="X66" s="2548" t="n">
        <x:v>0</x:v>
      </x:c>
      <x:c r="Y66" s="2487" t="n">
        <x:v>1.3</x:v>
      </x:c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/>
      <x:c r="BO66"/>
      <x:c r="BP66"/>
      <x:c r="BQ66"/>
      <x:c r="BR66"/>
      <x:c r="BS66"/>
      <x:c r="BT66"/>
      <x:c r="BU66"/>
      <x:c r="BV66"/>
      <x:c r="BW66"/>
      <x:c r="BX66"/>
      <x:c r="BY66"/>
      <x:c r="BZ66"/>
      <x:c r="CA66"/>
      <x:c r="CB66"/>
      <x:c r="CC66"/>
      <x:c r="CD66"/>
      <x:c r="CE66"/>
      <x:c r="CF66"/>
      <x:c r="CG66"/>
      <x:c r="CH66"/>
      <x:c r="CI66"/>
      <x:c r="CJ66"/>
      <x:c r="CK66"/>
      <x:c r="CL66"/>
      <x:c r="CM66"/>
      <x:c r="CN66"/>
      <x:c r="CO66"/>
      <x:c r="CP66"/>
      <x:c r="CQ66"/>
      <x:c r="CR66"/>
      <x:c r="CS66"/>
      <x:c r="CT66"/>
      <x:c r="CU66"/>
      <x:c r="CV66"/>
      <x:c r="CW66"/>
    </x:row>
    <x:row r="67" s="1255" customForma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 s="2463" t="n">
        <x:f t="shared" si="178"/>
        <x:v>3</x:v>
      </x:c>
      <x:c r="R67" s="2549" t="n">
        <x:v>1.08076</x:v>
      </x:c>
      <x:c r="S67" s="2463" t="str">
        <x:v>Jet Fuels</x:v>
      </x:c>
      <x:c r="T67" s="2547" t="n">
        <x:v>787.5195</x:v>
      </x:c>
      <x:c r="U67" s="2547" t="n">
        <x:v>838.3127</x:v>
      </x:c>
      <x:c r="V67" s="2548" t="n">
        <x:v>330.301</x:v>
      </x:c>
      <x:c r="W67" s="2548" t="n">
        <x:v>0</x:v>
      </x:c>
      <x:c r="X67" s="2548" t="n">
        <x:v>0</x:v>
      </x:c>
      <x:c r="Y67" s="2487" t="n">
        <x:v>2</x:v>
      </x:c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/>
      <x:c r="BU67"/>
      <x:c r="BV67"/>
      <x:c r="BW67"/>
      <x:c r="BX67"/>
      <x:c r="BY67"/>
      <x:c r="BZ67"/>
      <x:c r="CA67"/>
      <x:c r="CB67"/>
      <x:c r="CC67"/>
      <x:c r="CD67"/>
      <x:c r="CE67"/>
      <x:c r="CF67"/>
      <x:c r="CG67"/>
      <x:c r="CH67"/>
      <x:c r="CI67"/>
      <x:c r="CJ67"/>
      <x:c r="CK67"/>
      <x:c r="CL67"/>
      <x:c r="CM67"/>
      <x:c r="CN67"/>
      <x:c r="CO67"/>
      <x:c r="CP67"/>
      <x:c r="CQ67"/>
      <x:c r="CR67"/>
      <x:c r="CS67"/>
      <x:c r="CT67"/>
      <x:c r="CU67"/>
      <x:c r="CV67"/>
      <x:c r="CW67"/>
    </x:row>
    <x:row r="68" s="1255" customForma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 s="2463" t="n">
        <x:f t="shared" si="178"/>
        <x:v>4</x:v>
      </x:c>
      <x:c r="R68" s="2463" t="n">
        <x:v>1.269056</x:v>
      </x:c>
      <x:c r="S68" s="2463" t="str">
        <x:v>Transicion Zone</x:v>
      </x:c>
      <x:c r="T68" s="2547" t="n">
        <x:v>770.352</x:v>
      </x:c>
      <x:c r="U68" s="2547" t="n">
        <x:v>787.5195</x:v>
      </x:c>
      <x:c r="V68" s="2548" t="n">
        <x:v>1489.067</x:v>
      </x:c>
      <x:c r="W68" s="2548" t="n">
        <x:v>0</x:v>
      </x:c>
      <x:c r="X68" s="2548" t="n">
        <x:v>-0.0019</x:v>
      </x:c>
      <x:c r="Y68" s="2487" t="n">
        <x:v>8.5</x:v>
      </x:c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  <x:c r="BG68"/>
      <x:c r="BH68"/>
      <x:c r="BI68"/>
      <x:c r="BJ68"/>
      <x:c r="BK68"/>
      <x:c r="BL68"/>
      <x:c r="BM68"/>
      <x:c r="BN68"/>
      <x:c r="BO68"/>
      <x:c r="BP68"/>
      <x:c r="BQ68"/>
      <x:c r="BR68"/>
      <x:c r="BS68"/>
      <x:c r="BT68"/>
      <x:c r="BU68"/>
      <x:c r="BV68"/>
      <x:c r="BW68"/>
      <x:c r="BX68"/>
      <x:c r="BY68"/>
      <x:c r="BZ68"/>
      <x:c r="CA68"/>
      <x:c r="CB68"/>
      <x:c r="CC68"/>
      <x:c r="CD68"/>
      <x:c r="CE68"/>
      <x:c r="CF68"/>
      <x:c r="CG68"/>
      <x:c r="CH68"/>
      <x:c r="CI68"/>
      <x:c r="CJ68"/>
      <x:c r="CK68"/>
      <x:c r="CL68"/>
      <x:c r="CM68"/>
      <x:c r="CN68"/>
      <x:c r="CO68"/>
      <x:c r="CP68"/>
      <x:c r="CQ68"/>
      <x:c r="CR68"/>
      <x:c r="CS68"/>
      <x:c r="CT68"/>
      <x:c r="CU68"/>
      <x:c r="CV68"/>
      <x:c r="CW68"/>
    </x:row>
    <x:row r="69" s="1255" customForma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 s="2463" t="n">
        <x:f t="shared" si="178"/>
        <x:v>5</x:v>
      </x:c>
      <x:c r="R69" s="2463" t="n">
        <x:v>-4.089591</x:v>
      </x:c>
      <x:c r="S69" s="2463" t="str">
        <x:v>Gasolines</x:v>
      </x:c>
      <x:c r="T69" s="2547" t="n">
        <x:v>610.6</x:v>
      </x:c>
      <x:c r="U69" s="2547" t="n">
        <x:v>770.352</x:v>
      </x:c>
      <x:c r="V69" s="2548" t="n">
        <x:v>192.4571</x:v>
      </x:c>
      <x:c r="W69" s="2548" t="n">
        <x:v>0.2438</x:v>
      </x:c>
      <x:c r="X69" s="2548" t="n">
        <x:v>0</x:v>
      </x:c>
      <x:c r="Y69" s="2487" t="n">
        <x:v>1.5</x:v>
      </x:c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/>
      <x:c r="BU69"/>
      <x:c r="BV69"/>
      <x:c r="BW69"/>
      <x:c r="BX69"/>
      <x:c r="BY69"/>
      <x:c r="BZ69"/>
      <x:c r="CA69"/>
      <x:c r="CB69"/>
      <x:c r="CC69"/>
      <x:c r="CD69"/>
      <x:c r="CE69"/>
      <x:c r="CF69"/>
      <x:c r="CG69"/>
      <x:c r="CH69"/>
      <x:c r="CI69"/>
      <x:c r="CJ69"/>
      <x:c r="CK69"/>
      <x:c r="CL69"/>
      <x:c r="CM69"/>
      <x:c r="CN69"/>
      <x:c r="CO69"/>
      <x:c r="CP69"/>
      <x:c r="CQ69"/>
      <x:c r="CR69"/>
      <x:c r="CS69"/>
      <x:c r="CT69"/>
      <x:c r="CU69"/>
      <x:c r="CV69"/>
      <x:c r="CW69"/>
    </x:row>
    <x:row r="70" s="1255" customForma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 s="2463" t="n">
        <x:f t="shared" si="178"/>
        <x:v>6</x:v>
      </x:c>
      <x:c r="R70" s="2463" t="n">
        <x:v>-1.871251</x:v>
      </x:c>
      <x:c r="S70" s="2463" t="str">
        <x:v>Lubricating Oil</x:v>
      </x:c>
      <x:c r="T70" s="2547" t="n">
        <x:v>800.9</x:v>
      </x:c>
      <x:c r="U70" s="2547" t="n">
        <x:v>1163.5</x:v>
      </x:c>
      <x:c r="V70" s="2548" t="n">
        <x:v>0</x:v>
      </x:c>
      <x:c r="W70" s="2548" t="n">
        <x:v>0.3488</x:v>
      </x:c>
      <x:c r="X70" s="2548" t="n">
        <x:v>0</x:v>
      </x:c>
      <x:c r="Y70" s="2487" t="n">
        <x:v>1</x:v>
      </x:c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/>
      <x:c r="BO70"/>
      <x:c r="BP70"/>
      <x:c r="BQ70"/>
      <x:c r="BR70"/>
      <x:c r="BS70"/>
      <x:c r="BT70"/>
      <x:c r="BU70"/>
      <x:c r="BV70"/>
      <x:c r="BW70"/>
      <x:c r="BX70"/>
      <x:c r="BY70"/>
      <x:c r="BZ70"/>
      <x:c r="CA70"/>
      <x:c r="CB70"/>
      <x:c r="CC70"/>
      <x:c r="CD70"/>
      <x:c r="CE70"/>
      <x:c r="CF70"/>
      <x:c r="CG70"/>
      <x:c r="CH70"/>
      <x:c r="CI70"/>
      <x:c r="CJ70"/>
      <x:c r="CK70"/>
      <x:c r="CL70"/>
      <x:c r="CM70"/>
      <x:c r="CN70"/>
      <x:c r="CO70"/>
      <x:c r="CP70"/>
      <x:c r="CQ70"/>
      <x:c r="CR70"/>
      <x:c r="CS70"/>
      <x:c r="CT70"/>
      <x:c r="CU70"/>
      <x:c r="CV70"/>
      <x:c r="CW70"/>
    </x:row>
    <x:row r="71" s="1255" customForma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 s="2463" t="n">
        <x:f t="shared" si="178"/>
        <x:v>7</x:v>
      </x:c>
      <x:c r="R71" s="2463" t="n">
        <x:v>7.438081</x:v>
      </x:c>
      <x:c r="S71" s="2463"/>
      <x:c r="T71" s="2463"/>
      <x:c r="U71" s="2463"/>
      <x:c r="V71" s="2487"/>
      <x:c r="W71" s="2487"/>
      <x:c r="X71" s="2487"/>
      <x:c r="Y71" s="2463" t="n">
        <x:v>0</x:v>
      </x:c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  <x:c r="BG71"/>
      <x:c r="BH71"/>
      <x:c r="BI71"/>
      <x:c r="BJ71"/>
      <x:c r="BK71"/>
      <x:c r="BL71"/>
      <x:c r="BM71"/>
      <x:c r="BN71"/>
      <x:c r="BO71"/>
      <x:c r="BP71"/>
      <x:c r="BQ71"/>
      <x:c r="BR71"/>
      <x:c r="BS71"/>
      <x:c r="BT71"/>
      <x:c r="BU71"/>
      <x:c r="BV71"/>
      <x:c r="BW71"/>
      <x:c r="BX71"/>
      <x:c r="BY71"/>
      <x:c r="BZ71"/>
      <x:c r="CA71"/>
      <x:c r="CB71"/>
      <x:c r="CC71"/>
      <x:c r="CD71"/>
      <x:c r="CE71"/>
      <x:c r="CF71"/>
      <x:c r="CG71"/>
      <x:c r="CH71"/>
      <x:c r="CI71"/>
      <x:c r="CJ71"/>
      <x:c r="CK71"/>
      <x:c r="CL71"/>
      <x:c r="CM71"/>
      <x:c r="CN71"/>
      <x:c r="CO71"/>
      <x:c r="CP71"/>
      <x:c r="CQ71"/>
      <x:c r="CR71"/>
      <x:c r="CS71"/>
      <x:c r="CT71"/>
      <x:c r="CU71"/>
      <x:c r="CV71"/>
      <x:c r="CW71"/>
    </x:row>
    <x:row r="72" s="1255" customForma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 s="2463" t="n">
        <x:f t="shared" si="178"/>
        <x:v>8</x:v>
      </x:c>
      <x:c r="R72" s="2463" t="n">
        <x:v>-3.536296</x:v>
      </x:c>
      <x:c r="S72" s="2463"/>
      <x:c r="T72" s="2463"/>
      <x:c r="U72" s="2463"/>
      <x:c r="V72" s="2487"/>
      <x:c r="W72" s="2487"/>
      <x:c r="X72" s="2487"/>
      <x:c r="Y72" s="2463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/>
      <x:c r="BU72"/>
      <x:c r="BV72"/>
      <x:c r="BW72"/>
      <x:c r="BX72"/>
      <x:c r="BY72"/>
      <x:c r="BZ72"/>
      <x:c r="CA72"/>
      <x:c r="CB72"/>
      <x:c r="CC72"/>
      <x:c r="CD72"/>
      <x:c r="CE72"/>
      <x:c r="CF72"/>
      <x:c r="CG72"/>
      <x:c r="CH72"/>
      <x:c r="CI72"/>
      <x:c r="CJ72"/>
      <x:c r="CK72"/>
      <x:c r="CL72"/>
      <x:c r="CM72"/>
      <x:c r="CN72"/>
      <x:c r="CO72"/>
      <x:c r="CP72"/>
      <x:c r="CQ72"/>
      <x:c r="CR72"/>
      <x:c r="CS72"/>
      <x:c r="CT72"/>
      <x:c r="CU72"/>
      <x:c r="CV72"/>
      <x:c r="CW72"/>
    </x:row>
    <x:row r="73" s="1255" customFormat="1"/>
    <x:row r="74" s="1255" customFormat="1"/>
    <x:row r="75" s="1255" customFormat="1"/>
    <x:row r="76" s="1255" customFormat="1"/>
    <x:row r="77" s="1255" customFormat="1"/>
    <x:row r="78" s="1255" customFormat="1"/>
    <x:row r="79" s="1255" customFormat="1"/>
    <x:row r="80" s="1255" customFormat="1"/>
  </x:sheetData>
  <x:mergeCells>
    <x:mergeCell ref="D53:F53"/>
    <x:mergeCell ref="G53:K53"/>
    <x:mergeCell ref="L53:N53"/>
    <x:mergeCell ref="D54:F54"/>
    <x:mergeCell ref="G54:K54"/>
    <x:mergeCell ref="L54:M54"/>
    <x:mergeCell ref="T64:U64"/>
    <x:mergeCell ref="D55:F55"/>
    <x:mergeCell ref="G55:K55"/>
    <x:mergeCell ref="L55:M55"/>
    <x:mergeCell ref="A60:E60"/>
    <x:mergeCell ref="I60:N60"/>
    <x:mergeCell ref="A61:E61"/>
    <x:mergeCell ref="I61:N61"/>
    <x:mergeCell ref="A59:E59"/>
    <x:mergeCell ref="I59:N59"/>
    <x:mergeCell ref="A63:N63"/>
    <x:mergeCell ref="G41:H41"/>
    <x:mergeCell ref="I41:J41"/>
    <x:mergeCell ref="L41:M41"/>
    <x:mergeCell ref="L45:M45"/>
    <x:mergeCell ref="G45:H45"/>
    <x:mergeCell ref="I45:J45"/>
    <x:mergeCell ref="G42:H42"/>
    <x:mergeCell ref="I42:J42"/>
    <x:mergeCell ref="L42:M42"/>
    <x:mergeCell ref="G43:H43"/>
    <x:mergeCell ref="I43:J43"/>
    <x:mergeCell ref="L43:M43"/>
    <x:mergeCell ref="G44:H44"/>
    <x:mergeCell ref="I44:J44"/>
    <x:mergeCell ref="L44:M44"/>
    <x:mergeCell ref="G38:H38"/>
    <x:mergeCell ref="I38:J38"/>
    <x:mergeCell ref="L38:M38"/>
    <x:mergeCell ref="G39:H39"/>
    <x:mergeCell ref="I39:J39"/>
    <x:mergeCell ref="L39:M39"/>
    <x:mergeCell ref="G40:H40"/>
    <x:mergeCell ref="I40:J40"/>
    <x:mergeCell ref="L40:M40"/>
    <x:mergeCell ref="L33:M33"/>
    <x:mergeCell ref="L34:M34"/>
    <x:mergeCell ref="L35:M35"/>
    <x:mergeCell ref="L36:M36"/>
    <x:mergeCell ref="E33:E34"/>
    <x:mergeCell ref="F33:F35"/>
    <x:mergeCell ref="G33:H36"/>
    <x:mergeCell ref="I33:J36"/>
    <x:mergeCell ref="G37:H37"/>
    <x:mergeCell ref="I37:J37"/>
    <x:mergeCell ref="L37:M37"/>
    <x:mergeCell ref="M32:N32"/>
    <x:mergeCell ref="I26:J26"/>
    <x:mergeCell ref="L26:M26"/>
    <x:mergeCell ref="G27:H27"/>
    <x:mergeCell ref="I27:J27"/>
    <x:mergeCell ref="L27:M27"/>
    <x:mergeCell ref="L28:M28"/>
    <x:mergeCell ref="G28:H28"/>
    <x:mergeCell ref="I29:J29"/>
    <x:mergeCell ref="L29:M29"/>
    <x:mergeCell ref="I30:L31"/>
    <x:mergeCell ref="M30:N31"/>
    <x:mergeCell ref="I28:J28"/>
    <x:mergeCell ref="AI15:CW16"/>
    <x:mergeCell ref="L16:M16"/>
    <x:mergeCell ref="P16:AH16"/>
    <x:mergeCell ref="L17:M17"/>
    <x:mergeCell ref="Q17:Q18"/>
    <x:mergeCell ref="L18:M18"/>
    <x:mergeCell ref="L19:M19"/>
    <x:mergeCell ref="I25:J25"/>
    <x:mergeCell ref="L25:M25"/>
    <x:mergeCell ref="I20:J20"/>
    <x:mergeCell ref="L20:M20"/>
    <x:mergeCell ref="I21:J21"/>
    <x:mergeCell ref="L21:M21"/>
    <x:mergeCell ref="I22:J22"/>
    <x:mergeCell ref="I23:J23"/>
    <x:mergeCell ref="L23:M23"/>
    <x:mergeCell ref="I24:J24"/>
    <x:mergeCell ref="L24:M24"/>
    <x:mergeCell ref="I19:J19"/>
    <x:mergeCell ref="F15:F17"/>
    <x:mergeCell ref="G15:H18"/>
    <x:mergeCell ref="I15:J18"/>
    <x:mergeCell ref="L15:M15"/>
    <x:mergeCell ref="E13:H13"/>
    <x:mergeCell ref="F14:G14"/>
    <x:mergeCell ref="H14:K14"/>
    <x:mergeCell ref="M14:N14"/>
    <x:mergeCell ref="L22:M22"/>
    <x:mergeCell ref="G21:H21"/>
    <x:mergeCell ref="G22:H22"/>
    <x:mergeCell ref="G19:H19"/>
    <x:mergeCell ref="G20:H20"/>
    <x:mergeCell ref="E15:E16"/>
    <x:mergeCell ref="M12:N13"/>
    <x:mergeCell ref="G23:H23"/>
    <x:mergeCell ref="G26:H26"/>
    <x:mergeCell ref="G29:H29"/>
    <x:mergeCell ref="B29:C29"/>
    <x:mergeCell ref="G25:H25"/>
    <x:mergeCell ref="D33:D35"/>
    <x:mergeCell ref="B20:C20"/>
    <x:mergeCell ref="B24:C24"/>
    <x:mergeCell ref="B28:C28"/>
    <x:mergeCell ref="B27:C27"/>
    <x:mergeCell ref="B26:C26"/>
    <x:mergeCell ref="G24:H24"/>
    <x:mergeCell ref="F32:G32"/>
    <x:mergeCell ref="H32:K32"/>
    <x:mergeCell ref="E1:L1"/>
    <x:mergeCell ref="I10:J10"/>
    <x:mergeCell ref="C4:F4"/>
    <x:mergeCell ref="A12:B12"/>
    <x:mergeCell ref="E12:H12"/>
    <x:mergeCell ref="I12:L13"/>
    <x:mergeCell ref="A2:N2"/>
    <x:mergeCell ref="A3:N3"/>
    <x:mergeCell ref="K7:N7"/>
    <x:mergeCell ref="A13:B13"/>
    <x:mergeCell ref="K4:N4"/>
    <x:mergeCell ref="C5:F5"/>
    <x:mergeCell ref="K5:N5"/>
    <x:mergeCell ref="C6:F6"/>
    <x:mergeCell ref="K6:N6"/>
    <x:mergeCell ref="K9:L9"/>
    <x:mergeCell ref="M9:N9"/>
    <x:mergeCell ref="E11:J11"/>
    <x:mergeCell ref="C12:D12"/>
    <x:mergeCell ref="C13:D13"/>
    <x:mergeCell ref="C7:G7"/>
    <x:mergeCell ref="B19:C19"/>
    <x:mergeCell ref="B23:C23"/>
    <x:mergeCell ref="B21:C21"/>
    <x:mergeCell ref="A15:A18"/>
    <x:mergeCell ref="B18:C18"/>
    <x:mergeCell ref="A33:A36"/>
    <x:mergeCell ref="B37:C37"/>
    <x:mergeCell ref="B40:C40"/>
    <x:mergeCell ref="D15:D17"/>
    <x:mergeCell ref="B43:C43"/>
    <x:mergeCell ref="B39:C39"/>
    <x:mergeCell ref="B42:C42"/>
    <x:mergeCell ref="B25:C25"/>
    <x:mergeCell ref="B44:C44"/>
    <x:mergeCell ref="B38:C38"/>
    <x:mergeCell ref="B36:C36"/>
    <x:mergeCell ref="B45:C45"/>
    <x:mergeCell ref="B22:C22"/>
    <x:mergeCell ref="B41:C41"/>
    <x:mergeCell ref="B46:C46"/>
    <x:mergeCell ref="F48:K48"/>
    <x:mergeCell ref="L48:N48"/>
    <x:mergeCell ref="G46:H46"/>
    <x:mergeCell ref="I46:J46"/>
    <x:mergeCell ref="L46:M46"/>
    <x:mergeCell ref="B47:C47"/>
    <x:mergeCell ref="L47:M47"/>
    <x:mergeCell ref="D52:F52"/>
    <x:mergeCell ref="G52:K52"/>
    <x:mergeCell ref="L52:N52"/>
    <x:mergeCell ref="F49:K49"/>
    <x:mergeCell ref="L49:N49"/>
    <x:mergeCell ref="G47:H47"/>
    <x:mergeCell ref="I47:J47"/>
    <x:mergeCell ref="A51:C51"/>
    <x:mergeCell ref="D51:F51"/>
    <x:mergeCell ref="G51:K51"/>
    <x:mergeCell ref="L51:N51"/>
  </x:mergeCells>
  <x:conditionalFormatting sqref="D18:D18">
    <x:cfRule type="cellIs" dxfId="57" priority="3" stopIfTrue="1" operator="equal">
      <x:formula>0</x:formula>
    </x:cfRule>
  </x:conditionalFormatting>
  <x:conditionalFormatting sqref="D36:D36">
    <x:cfRule type="cellIs" dxfId="56" priority="1" stopIfTrue="1" operator="equal">
      <x:formula>0</x:formula>
    </x:cfRule>
  </x:conditionalFormatting>
  <x:dataValidations count="3">
    <x:dataValidation type="list" allowBlank="1" showInputMessage="1" showErrorMessage="1" sqref="F18">
      <x:formula1>"ºF,ºC"</x:formula1>
    </x:dataValidation>
    <x:dataValidation type="list" allowBlank="1" showInputMessage="1" showErrorMessage="1" sqref="B18:C18 B36:C36">
      <x:formula1>"m,ft. in."</x:formula1>
    </x:dataValidation>
    <x:dataValidation type="list" allowBlank="1" showInputMessage="1" showErrorMessage="1" sqref="A60:E60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7c68f755b3db4c4a"/>
</x:worksheet>
</file>

<file path=xl/worksheets/sheet25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baseColWidth="10" defaultColWidth="11.42578125" defaultRowHeight="15"/>
  <x:cols>
    <x:col min="1" max="1" width="2" style="1" customWidth="1"/>
    <x:col min="2" max="2" width="13.140625" style="1" customWidth="1"/>
    <x:col min="3" max="3" width="1.7109375" style="1" customWidth="1"/>
    <x:col min="4" max="4" width="11" style="1" customWidth="1"/>
    <x:col min="5" max="5" width="12.5703125" style="1" customWidth="1"/>
    <x:col min="6" max="6" width="1.7109375" style="1" customWidth="1"/>
    <x:col min="7" max="7" width="12.5703125" style="1" customWidth="1"/>
    <x:col min="8" max="8" width="1.140625" style="1" customWidth="1"/>
    <x:col min="9" max="9" width="1.5703125" style="1" customWidth="1"/>
    <x:col min="10" max="10" width="1.7109375" style="1" customWidth="1"/>
    <x:col min="11" max="11" width="8.28515625" style="1" customWidth="1"/>
    <x:col min="12" max="12" width="1.7109375" style="1" customWidth="1"/>
    <x:col min="13" max="13" width="32.7109375" style="1" customWidth="1"/>
    <x:col min="14" max="14" width="11.42578125" style="59" customWidth="1"/>
    <x:col min="15" max="15" width="13.28515625" style="59" customWidth="1"/>
    <x:col min="16" max="16" width="11.42578125" style="59" customWidth="1"/>
    <x:col min="17" max="17" width="12.85546875" style="59" customWidth="1"/>
    <x:col min="18" max="23" width="11.42578125" style="59" customWidth="1"/>
    <x:col min="24" max="26" width="11.42578125" style="1" customWidth="1"/>
    <x:col min="27" max="16384" width="11.42578125" style="1" customWidth="0"/>
  </x:cols>
  <x:sheetData>
    <x:row r="1" ht="60" customHeight="1">
      <x:c r="A1" s="4047"/>
      <x:c r="B1" s="4281"/>
      <x:c r="C1" s="4047"/>
      <x:c r="D1" s="4047"/>
      <x:c r="E1" s="4282"/>
      <x:c r="F1" s="4282"/>
      <x:c r="G1" s="4282"/>
      <x:c r="H1" s="4282"/>
      <x:c r="I1" s="4282"/>
      <x:c r="J1" s="4282"/>
      <x:c r="K1" s="4283"/>
      <x:c r="L1" s="4047"/>
      <x:c r="M1" s="3614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</x:row>
    <x:row r="2" ht="20.100000381469727" customHeight="1">
      <x:c r="A2" s="4053"/>
      <x:c r="B2" s="4285" t="str">
        <x:v>VESSEL DISCHARGE REPORT</x:v>
      </x:c>
      <x:c r="C2" s="4285"/>
      <x:c r="D2" s="4285"/>
      <x:c r="E2" s="4285"/>
      <x:c r="F2" s="4285"/>
      <x:c r="G2" s="4285"/>
      <x:c r="H2" s="4285"/>
      <x:c r="I2" s="4285"/>
      <x:c r="J2" s="4285"/>
      <x:c r="K2" s="4285"/>
      <x:c r="L2" s="4285"/>
      <x:c r="M2" s="3615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</x:row>
    <x:row r="3" ht="18" customHeight="1">
      <x:c r="A3" s="4029"/>
      <x:c r="B3" s="4274" t="str">
        <x:v>VESSEL      </x:v>
      </x:c>
      <x:c r="C3" s="4274" t="str">
        <x:v>:</x:v>
      </x:c>
      <x:c r="D3" s="4275" t="n">
        <x:v>0</x:v>
      </x:c>
      <x:c r="E3" s="4275"/>
      <x:c r="F3" s="4275"/>
      <x:c r="G3" s="4275"/>
      <x:c r="H3" s="4276"/>
      <x:c r="I3" s="4276" t="str">
        <x:v>VOYAGE    </x:v>
      </x:c>
      <x:c r="J3" s="4276"/>
      <x:c r="K3" s="4276"/>
      <x:c r="L3" s="4277" t="str">
        <x:v>:</x:v>
      </x:c>
      <x:c r="M3" s="88" t="n">
        <x:v>0</x:v>
      </x:c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</x:row>
    <x:row r="4" ht="18" customHeight="1">
      <x:c r="A4" s="4029"/>
      <x:c r="B4" s="4274" t="str">
        <x:v>TERMINAL</x:v>
      </x:c>
      <x:c r="C4" s="4274" t="str">
        <x:v>:</x:v>
      </x:c>
      <x:c r="D4" s="4275" t="n">
        <x:v>0</x:v>
      </x:c>
      <x:c r="E4" s="4275"/>
      <x:c r="F4" s="4275"/>
      <x:c r="G4" s="4275"/>
      <x:c r="H4" s="4276"/>
      <x:c r="I4" s="4276" t="str">
        <x:v>DATE         </x:v>
      </x:c>
      <x:c r="J4" s="4276"/>
      <x:c r="K4" s="4276"/>
      <x:c r="L4" s="4277" t="str">
        <x:v>:</x:v>
      </x:c>
      <x:c r="M4" s="24" t="n">
        <x:v>0</x:v>
      </x:c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</x:row>
    <x:row r="5" ht="18" customHeight="1">
      <x:c r="A5" s="4029"/>
      <x:c r="B5" s="4274" t="str">
        <x:v>PORT         </x:v>
      </x:c>
      <x:c r="C5" s="4274" t="str">
        <x:v>:</x:v>
      </x:c>
      <x:c r="D5" s="4275" t="n">
        <x:v>0</x:v>
      </x:c>
      <x:c r="E5" s="4275"/>
      <x:c r="F5" s="4275"/>
      <x:c r="G5" s="4275"/>
      <x:c r="H5" s="4276"/>
      <x:c r="I5" s="4276" t="str">
        <x:v>YOUR REF.</x:v>
      </x:c>
      <x:c r="J5" s="4276"/>
      <x:c r="K5" s="4276"/>
      <x:c r="L5" s="4277" t="str">
        <x:v>:</x:v>
      </x:c>
      <x:c r="M5" s="92" t="n">
        <x:v>0</x:v>
      </x:c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</x:row>
    <x:row r="6" ht="18" customHeight="1">
      <x:c r="A6" s="4029"/>
      <x:c r="B6" s="4274" t="str">
        <x:v>PRODUCT  </x:v>
      </x:c>
      <x:c r="C6" s="4274" t="str">
        <x:v>:</x:v>
      </x:c>
      <x:c r="D6" s="4275" t="n">
        <x:v>0</x:v>
      </x:c>
      <x:c r="E6" s="4275"/>
      <x:c r="F6" s="4275"/>
      <x:c r="G6" s="4275"/>
      <x:c r="H6" s="4276"/>
      <x:c r="I6" s="4276" t="str">
        <x:v>OUR REF.</x:v>
      </x:c>
      <x:c r="J6" s="4276"/>
      <x:c r="K6" s="4276"/>
      <x:c r="L6" s="4277" t="str">
        <x:v>:</x:v>
      </x:c>
      <x:c r="M6" s="14" t="n">
        <x:v>0</x:v>
      </x:c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</x:row>
    <x:row r="7" ht="3.75" customHeight="1">
      <x:c r="A7" s="3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/>
      <x:c r="O7" s="60"/>
      <x:c r="P7" s="60"/>
      <x:c r="Q7" s="60"/>
      <x:c r="R7" s="60"/>
      <x:c r="S7" s="60"/>
      <x:c r="T7" s="60"/>
      <x:c r="U7" s="60"/>
      <x:c r="V7"/>
      <x:c r="W7"/>
      <x:c r="X7"/>
      <x:c r="Y7"/>
      <x:c r="Z7"/>
      <x:c r="AA7"/>
      <x:c r="AB7"/>
    </x:row>
    <x:row r="8" ht="20.100000381469727" customHeight="1">
      <x:c r="A8" s="7"/>
      <x:c r="B8" s="1733" t="str">
        <x:v>LOCATION OF GAUGE</x:v>
      </x:c>
      <x:c r="C8" s="1734"/>
      <x:c r="D8" s="1734"/>
      <x:c r="E8" s="1734"/>
      <x:c r="F8" s="3625"/>
      <x:c r="G8" s="3625"/>
      <x:c r="H8" s="3625"/>
      <x:c r="I8" s="3625"/>
      <x:c r="J8" s="1734"/>
      <x:c r="K8" s="1734" t="str">
        <x:v>VESSEL:</x:v>
      </x:c>
      <x:c r="L8" s="1734"/>
      <x:c r="M8" s="1735" t="str">
        <x:v>2 Port</x:v>
      </x:c>
      <x:c r="N8" s="61"/>
      <x:c r="O8" s="61"/>
      <x:c r="P8" s="61"/>
      <x:c r="Q8"/>
      <x:c r="R8" s="62"/>
      <x:c r="S8" s="62"/>
      <x:c r="T8" s="62"/>
      <x:c r="U8" s="60"/>
      <x:c r="V8" s="60"/>
      <x:c r="W8" s="60"/>
      <x:c r="X8" s="4"/>
      <x:c r="Y8" s="4"/>
      <x:c r="Z8"/>
      <x:c r="AA8"/>
      <x:c r="AB8"/>
    </x:row>
    <x:row r="9" ht="15" customHeight="1">
      <x:c r="A9" s="7"/>
      <x:c r="B9" s="3626" t="str">
        <x:v>NOTE: Pressures are expressed as Kilograms or Bars Unless otherwise stated</x:v>
      </x:c>
      <x:c r="C9" s="3626"/>
      <x:c r="D9" s="3626"/>
      <x:c r="E9" s="3626"/>
      <x:c r="F9" s="3626"/>
      <x:c r="G9" s="3626"/>
      <x:c r="H9" s="3626"/>
      <x:c r="I9" s="3626"/>
      <x:c r="J9" s="3626"/>
      <x:c r="K9" s="3626"/>
      <x:c r="L9" s="3626"/>
      <x:c r="M9" s="3627"/>
      <x:c r="N9" s="63"/>
      <x:c r="O9" s="63"/>
      <x:c r="P9" s="63"/>
      <x:c r="Q9"/>
      <x:c r="R9" s="60"/>
      <x:c r="S9" s="64"/>
      <x:c r="T9" s="64"/>
      <x:c r="U9" s="64"/>
      <x:c r="V9" s="64"/>
      <x:c r="W9" s="64"/>
      <x:c r="X9" s="4"/>
      <x:c r="Y9" s="55"/>
      <x:c r="Z9"/>
      <x:c r="AA9"/>
      <x:c r="AB9"/>
    </x:row>
    <x:row r="10" ht="26.100000381469727" customHeight="1">
      <x:c r="A10" s="7"/>
      <x:c r="B10" s="3628" t="str">
        <x:v>DATE</x:v>
      </x:c>
      <x:c r="C10" s="3630" t="str">
        <x:v>TIME</x:v>
      </x:c>
      <x:c r="D10" s="3631"/>
      <x:c r="E10" s="1736" t="str">
        <x:v>PRESSURE</x:v>
      </x:c>
      <x:c r="F10" s="3630" t="str">
        <x:v>RATE / HOUR</x:v>
      </x:c>
      <x:c r="G10" s="3631"/>
      <x:c r="H10" s="3630" t="str">
        <x:v>TOTAL DISCH.</x:v>
      </x:c>
      <x:c r="I10" s="3634"/>
      <x:c r="J10" s="3634"/>
      <x:c r="K10" s="3634"/>
      <x:c r="L10" s="3631"/>
      <x:c r="M10" s="3635" t="str">
        <x:v>REMARKS</x:v>
      </x:c>
      <x:c r="N10" s="65"/>
      <x:c r="O10" s="65"/>
      <x:c r="P10" s="65"/>
      <x:c r="Q10"/>
      <x:c r="R10" s="60"/>
      <x:c r="S10" s="64"/>
      <x:c r="T10" s="64"/>
      <x:c r="U10" s="64"/>
      <x:c r="V10" s="64"/>
      <x:c r="W10" s="64"/>
      <x:c r="X10" s="4"/>
      <x:c r="Y10" s="55"/>
      <x:c r="Z10"/>
      <x:c r="AA10"/>
      <x:c r="AB10"/>
    </x:row>
    <x:row r="11" ht="26.100000381469727" customHeight="1">
      <x:c r="A11" s="7"/>
      <x:c r="B11" s="3629"/>
      <x:c r="C11" s="3632"/>
      <x:c r="D11" s="3633"/>
      <x:c r="E11" s="1737" t="str">
        <x:v>Bars</x:v>
      </x:c>
      <x:c r="F11" s="3637" t="str">
        <x:v>Barrels</x:v>
      </x:c>
      <x:c r="G11" s="3638"/>
      <x:c r="H11" s="3637" t="str">
        <x:v>Barrels</x:v>
      </x:c>
      <x:c r="I11" s="3639"/>
      <x:c r="J11" s="3639"/>
      <x:c r="K11" s="3639"/>
      <x:c r="L11" s="3638"/>
      <x:c r="M11" s="3636"/>
      <x:c r="N11" s="65"/>
      <x:c r="O11" s="65"/>
      <x:c r="P11" s="65"/>
      <x:c r="Q11"/>
      <x:c r="R11" s="60"/>
      <x:c r="S11" s="64"/>
      <x:c r="T11" s="64"/>
      <x:c r="U11" s="64"/>
      <x:c r="V11" s="64"/>
      <x:c r="W11" s="64"/>
      <x:c r="X11" s="4"/>
      <x:c r="Y11" s="55"/>
      <x:c r="Z11"/>
      <x:c r="AA11"/>
      <x:c r="AB11"/>
    </x:row>
    <x:row r="12" s="31" customFormat="1" ht="15" customHeight="1">
      <x:c r="A12" s="52"/>
      <x:c r="B12" s="1738" t="n">
        <x:v>40744</x:v>
      </x:c>
      <x:c r="C12" s="3618" t="n">
        <x:v>1206</x:v>
      </x:c>
      <x:c r="D12" s="3618"/>
      <x:c r="E12" s="1739" t="n">
        <x:v>0</x:v>
      </x:c>
      <x:c r="F12" s="3619" t="n">
        <x:v>0</x:v>
      </x:c>
      <x:c r="G12" s="3619"/>
      <x:c r="H12" s="3619" t="n">
        <x:v>0</x:v>
      </x:c>
      <x:c r="I12" s="3619"/>
      <x:c r="J12" s="3619"/>
      <x:c r="K12" s="3619"/>
      <x:c r="L12" s="3619"/>
      <x:c r="M12" s="1740" t="str">
        <x:v>Commenced line displacement</x:v>
      </x:c>
      <x:c r="N12" s="66"/>
      <x:c r="O12" s="67"/>
      <x:c r="P12" s="66"/>
      <x:c r="Q12" s="68" t="n">
        <x:v>0</x:v>
      </x:c>
      <x:c r="R12" s="69" t="n">
        <x:v>0</x:v>
      </x:c>
      <x:c r="S12" s="70" t="n">
        <x:f t="shared" ref="S12:S39" si="0">(Q12-R12)*100/60</x:f>
        <x:v>0</x:v>
      </x:c>
      <x:c r="T12" s="70" t="n">
        <x:v>0</x:v>
      </x:c>
      <x:c r="U12" s="71" t="n">
        <x:v>0</x:v>
      </x:c>
      <x:c r="V12" s="71" t="n">
        <x:v>0</x:v>
      </x:c>
      <x:c r="W12" s="71"/>
      <x:c r="X12"/>
      <x:c r="Y12" s="56"/>
      <x:c r="Z12"/>
      <x:c r="AA12"/>
      <x:c r="AB12"/>
    </x:row>
    <x:row r="13" s="31" customFormat="1" ht="15" customHeight="1">
      <x:c r="A13" s="52"/>
      <x:c r="B13" s="27"/>
      <x:c r="C13" s="3620" t="n">
        <x:v>1236</x:v>
      </x:c>
      <x:c r="D13" s="3621"/>
      <x:c r="E13" s="16" t="n">
        <x:v>6.5</x:v>
      </x:c>
      <x:c r="F13" s="3622" t="n">
        <x:v>1929.78</x:v>
      </x:c>
      <x:c r="G13" s="3623"/>
      <x:c r="H13" s="3624" t="n">
        <x:f t="shared" ref="H13:H39" si="1">IF(C13="","",H12+F13)</x:f>
        <x:v>1929.78</x:v>
      </x:c>
      <x:c r="I13" s="3624"/>
      <x:c r="J13" s="3624"/>
      <x:c r="K13" s="3624"/>
      <x:c r="L13" s="3624"/>
      <x:c r="M13" s="17" t="str">
        <x:v>Completed line displacement</x:v>
      </x:c>
      <x:c r="N13" s="66"/>
      <x:c r="O13" s="67" t="n">
        <x:v>30</x:v>
      </x:c>
      <x:c r="P13" s="66"/>
      <x:c r="Q13" s="68" t="n">
        <x:f t="shared" ref="Q13:Q39" si="2">INT((C12*2)+0.5)/200</x:f>
        <x:v>12.06</x:v>
      </x:c>
      <x:c r="R13" s="69" t="n">
        <x:v>12</x:v>
      </x:c>
      <x:c r="S13" s="70" t="n">
        <x:f t="shared" si="0"/>
        <x:v>0.10000000000000082</x:v>
      </x:c>
      <x:c r="T13" s="70" t="n">
        <x:v>0.5041666666666668</x:v>
      </x:c>
      <x:c r="U13" s="71" t="n">
        <x:v>0.5</x:v>
      </x:c>
      <x:c r="V13" s="71" t="n">
        <x:v>0</x:v>
      </x:c>
      <x:c r="W13" s="71"/>
      <x:c r="X13"/>
      <x:c r="Y13" s="56"/>
      <x:c r="Z13"/>
      <x:c r="AA13"/>
      <x:c r="AB13"/>
    </x:row>
    <x:row r="14" s="31" customFormat="1" ht="15" customHeight="1">
      <x:c r="A14" s="52"/>
      <x:c r="B14" s="27"/>
      <x:c r="C14" s="3640" t="n">
        <x:v>1248</x:v>
      </x:c>
      <x:c r="D14" s="3640"/>
      <x:c r="E14" s="16" t="n">
        <x:v>0</x:v>
      </x:c>
      <x:c r="F14" s="3622" t="n">
        <x:v>0</x:v>
      </x:c>
      <x:c r="G14" s="3623"/>
      <x:c r="H14" s="3624" t="n">
        <x:f t="shared" si="1"/>
        <x:v>1929.78</x:v>
      </x:c>
      <x:c r="I14" s="3624"/>
      <x:c r="J14" s="3624"/>
      <x:c r="K14" s="3624"/>
      <x:c r="L14" s="3624"/>
      <x:c r="M14" s="17" t="str">
        <x:v>Resume discharge</x:v>
      </x:c>
      <x:c r="N14" s="66"/>
      <x:c r="O14" s="67" t="n">
        <x:f t="shared" ref="O14:O39" si="3">IF(C14="","",IF(C14&lt;C13,60,IF(C14-C13&gt;60,C14-C13-40,IF(AND(C14-C13&lt;=60,C14-C13&gt;0),C14-C13))))</x:f>
        <x:v>12</x:v>
      </x:c>
      <x:c r="P14" s="66"/>
      <x:c r="Q14" s="68" t="n">
        <x:f t="shared" si="2"/>
        <x:v>12.36</x:v>
      </x:c>
      <x:c r="R14" s="69" t="n">
        <x:f t="shared" ref="R14:R39" si="4">INT(Q14)</x:f>
        <x:v>12</x:v>
      </x:c>
      <x:c r="S14" s="70" t="n">
        <x:f t="shared" si="0"/>
        <x:v>0.5999999999999991</x:v>
      </x:c>
      <x:c r="T14" s="70" t="n">
        <x:f t="shared" ref="T14:T39" si="5">(R14+S14)/24</x:f>
        <x:v>0.525</x:v>
      </x:c>
      <x:c r="U14" s="71" t="n">
        <x:f t="shared" ref="U14:U39" si="6">IF(C14="","",IF(F14&gt;0,O14/60))</x:f>
        <x:v>0</x:v>
      </x:c>
      <x:c r="V14" s="71" t="n">
        <x:f t="shared" ref="V14:V39" si="7">IF(C14="","",IF(F14=0,O14/60))</x:f>
        <x:v>0.2</x:v>
      </x:c>
      <x:c r="W14" s="71"/>
      <x:c r="X14"/>
      <x:c r="Y14" s="56"/>
      <x:c r="Z14"/>
      <x:c r="AA14"/>
      <x:c r="AB14"/>
    </x:row>
    <x:row r="15" s="31" customFormat="1" ht="15" customHeight="1">
      <x:c r="A15" s="52"/>
      <x:c r="B15" s="27"/>
      <x:c r="C15" s="3640" t="n">
        <x:v>1300</x:v>
      </x:c>
      <x:c r="D15" s="3640"/>
      <x:c r="E15" s="16" t="n">
        <x:v>6.5</x:v>
      </x:c>
      <x:c r="F15" s="3622" t="n">
        <x:v>1515.22</x:v>
      </x:c>
      <x:c r="G15" s="3623"/>
      <x:c r="H15" s="3624" t="n">
        <x:f t="shared" si="1"/>
        <x:v>3445</x:v>
      </x:c>
      <x:c r="I15" s="3624"/>
      <x:c r="J15" s="3624"/>
      <x:c r="K15" s="3624"/>
      <x:c r="L15" s="3624"/>
      <x:c r="M15" s="17"/>
      <x:c r="N15" s="66"/>
      <x:c r="O15" s="67" t="n">
        <x:f t="shared" si="3"/>
        <x:v>52</x:v>
      </x:c>
      <x:c r="P15" s="66"/>
      <x:c r="Q15" s="68" t="n">
        <x:f t="shared" si="2"/>
        <x:v>12.48</x:v>
      </x:c>
      <x:c r="R15" s="69" t="n">
        <x:f t="shared" si="4"/>
        <x:v>12</x:v>
      </x:c>
      <x:c r="S15" s="70" t="n">
        <x:f t="shared" si="0"/>
        <x:v>0.8000000000000007</x:v>
      </x:c>
      <x:c r="T15" s="70" t="n">
        <x:f t="shared" si="5"/>
        <x:v>0.5333333333333333</x:v>
      </x:c>
      <x:c r="U15" s="71" t="n">
        <x:f t="shared" si="6"/>
        <x:v>0.8666666666666667</x:v>
      </x:c>
      <x:c r="V15" s="4012" t="b">
        <x:f t="shared" si="7"/>
        <x:v>0</x:v>
      </x:c>
      <x:c r="W15" s="71"/>
      <x:c r="X15"/>
      <x:c r="Y15" s="56"/>
      <x:c r="Z15"/>
      <x:c r="AA15"/>
      <x:c r="AB15"/>
    </x:row>
    <x:row r="16" s="31" customFormat="1" ht="15" customHeight="1">
      <x:c r="A16" s="52"/>
      <x:c r="B16" s="27"/>
      <x:c r="C16" s="3640" t="n">
        <x:v>1400</x:v>
      </x:c>
      <x:c r="D16" s="3640"/>
      <x:c r="E16" s="16" t="n">
        <x:v>6.5</x:v>
      </x:c>
      <x:c r="F16" s="3622" t="n">
        <x:v>5352</x:v>
      </x:c>
      <x:c r="G16" s="3623"/>
      <x:c r="H16" s="3624" t="n">
        <x:f t="shared" si="1"/>
        <x:v>8797</x:v>
      </x:c>
      <x:c r="I16" s="3624"/>
      <x:c r="J16" s="3624"/>
      <x:c r="K16" s="3624"/>
      <x:c r="L16" s="3624"/>
      <x:c r="M16" s="17"/>
      <x:c r="N16" s="66"/>
      <x:c r="O16" s="67" t="n">
        <x:f t="shared" si="3"/>
        <x:v>60</x:v>
      </x:c>
      <x:c r="P16" s="66"/>
      <x:c r="Q16" s="68" t="n">
        <x:f t="shared" si="2"/>
        <x:v>13</x:v>
      </x:c>
      <x:c r="R16" s="69" t="n">
        <x:f t="shared" si="4"/>
        <x:v>13</x:v>
      </x:c>
      <x:c r="S16" s="70" t="n">
        <x:f t="shared" si="0"/>
        <x:v>0</x:v>
      </x:c>
      <x:c r="T16" s="70" t="n">
        <x:f t="shared" si="5"/>
        <x:v>0.5416666666666666</x:v>
      </x:c>
      <x:c r="U16" s="71" t="n">
        <x:f t="shared" si="6"/>
        <x:v>1</x:v>
      </x:c>
      <x:c r="V16" s="4012" t="b">
        <x:f t="shared" si="7"/>
        <x:v>0</x:v>
      </x:c>
      <x:c r="W16" s="71"/>
      <x:c r="X16"/>
      <x:c r="Y16" s="56"/>
      <x:c r="Z16"/>
      <x:c r="AA16"/>
      <x:c r="AB16"/>
    </x:row>
    <x:row r="17" s="31" customFormat="1" ht="15" customHeight="1">
      <x:c r="A17" s="52"/>
      <x:c r="B17" s="27"/>
      <x:c r="C17" s="3640" t="n">
        <x:v>1500</x:v>
      </x:c>
      <x:c r="D17" s="3640"/>
      <x:c r="E17" s="16" t="n">
        <x:v>6.5</x:v>
      </x:c>
      <x:c r="F17" s="3622" t="n">
        <x:v>5728</x:v>
      </x:c>
      <x:c r="G17" s="3623"/>
      <x:c r="H17" s="3624" t="n">
        <x:f t="shared" si="1"/>
        <x:v>14525</x:v>
      </x:c>
      <x:c r="I17" s="3624"/>
      <x:c r="J17" s="3624"/>
      <x:c r="K17" s="3624"/>
      <x:c r="L17" s="3624"/>
      <x:c r="M17" s="18"/>
      <x:c r="N17" s="72"/>
      <x:c r="O17" s="67" t="n">
        <x:f t="shared" si="3"/>
        <x:v>60</x:v>
      </x:c>
      <x:c r="P17" s="72"/>
      <x:c r="Q17" s="68" t="n">
        <x:f t="shared" si="2"/>
        <x:v>14</x:v>
      </x:c>
      <x:c r="R17" s="69" t="n">
        <x:f t="shared" si="4"/>
        <x:v>14</x:v>
      </x:c>
      <x:c r="S17" s="70" t="n">
        <x:f t="shared" si="0"/>
        <x:v>0</x:v>
      </x:c>
      <x:c r="T17" s="70" t="n">
        <x:f t="shared" si="5"/>
        <x:v>0.5833333333333334</x:v>
      </x:c>
      <x:c r="U17" s="71" t="n">
        <x:f t="shared" si="6"/>
        <x:v>1</x:v>
      </x:c>
      <x:c r="V17" s="4012" t="b">
        <x:f t="shared" si="7"/>
        <x:v>0</x:v>
      </x:c>
      <x:c r="W17" s="71"/>
      <x:c r="X17"/>
      <x:c r="Y17" s="56"/>
      <x:c r="Z17"/>
      <x:c r="AA17"/>
      <x:c r="AB17"/>
    </x:row>
    <x:row r="18" s="31" customFormat="1" ht="15" customHeight="1">
      <x:c r="A18" s="52"/>
      <x:c r="B18" s="27"/>
      <x:c r="C18" s="3640" t="n">
        <x:v>1600</x:v>
      </x:c>
      <x:c r="D18" s="3640"/>
      <x:c r="E18" s="16" t="n">
        <x:v>6.5</x:v>
      </x:c>
      <x:c r="F18" s="3622" t="n">
        <x:v>4905</x:v>
      </x:c>
      <x:c r="G18" s="3623"/>
      <x:c r="H18" s="3624" t="n">
        <x:f t="shared" si="1"/>
        <x:v>19430</x:v>
      </x:c>
      <x:c r="I18" s="3624"/>
      <x:c r="J18" s="3624"/>
      <x:c r="K18" s="3624"/>
      <x:c r="L18" s="3624"/>
      <x:c r="M18" s="18"/>
      <x:c r="N18" s="72"/>
      <x:c r="O18" s="67" t="n">
        <x:f t="shared" si="3"/>
        <x:v>60</x:v>
      </x:c>
      <x:c r="P18" s="72"/>
      <x:c r="Q18" s="68" t="n">
        <x:f t="shared" si="2"/>
        <x:v>15</x:v>
      </x:c>
      <x:c r="R18" s="69" t="n">
        <x:f t="shared" si="4"/>
        <x:v>15</x:v>
      </x:c>
      <x:c r="S18" s="70" t="n">
        <x:f t="shared" si="0"/>
        <x:v>0</x:v>
      </x:c>
      <x:c r="T18" s="70" t="n">
        <x:f t="shared" si="5"/>
        <x:v>0.625</x:v>
      </x:c>
      <x:c r="U18" s="71" t="n">
        <x:f t="shared" si="6"/>
        <x:v>1</x:v>
      </x:c>
      <x:c r="V18" s="4012" t="b">
        <x:f t="shared" si="7"/>
        <x:v>0</x:v>
      </x:c>
      <x:c r="W18" s="71"/>
      <x:c r="X18"/>
      <x:c r="Y18" s="56"/>
      <x:c r="Z18"/>
      <x:c r="AA18"/>
      <x:c r="AB18"/>
    </x:row>
    <x:row r="19" s="31" customFormat="1" ht="15" customHeight="1">
      <x:c r="A19" s="52"/>
      <x:c r="B19" s="27"/>
      <x:c r="C19" s="3640" t="n">
        <x:v>1700</x:v>
      </x:c>
      <x:c r="D19" s="3640"/>
      <x:c r="E19" s="16" t="n">
        <x:v>6.5</x:v>
      </x:c>
      <x:c r="F19" s="3622" t="n">
        <x:v>5905</x:v>
      </x:c>
      <x:c r="G19" s="3623"/>
      <x:c r="H19" s="3624" t="n">
        <x:f t="shared" si="1"/>
        <x:v>25335</x:v>
      </x:c>
      <x:c r="I19" s="3624"/>
      <x:c r="J19" s="3624"/>
      <x:c r="K19" s="3624"/>
      <x:c r="L19" s="3624"/>
      <x:c r="M19" s="17"/>
      <x:c r="N19" s="73"/>
      <x:c r="O19" s="67" t="n">
        <x:f t="shared" si="3"/>
        <x:v>60</x:v>
      </x:c>
      <x:c r="P19" s="73"/>
      <x:c r="Q19" s="68" t="n">
        <x:f t="shared" si="2"/>
        <x:v>16</x:v>
      </x:c>
      <x:c r="R19" s="69" t="n">
        <x:f t="shared" si="4"/>
        <x:v>16</x:v>
      </x:c>
      <x:c r="S19" s="70" t="n">
        <x:f t="shared" si="0"/>
        <x:v>0</x:v>
      </x:c>
      <x:c r="T19" s="70" t="n">
        <x:f t="shared" si="5"/>
        <x:v>0.6666666666666666</x:v>
      </x:c>
      <x:c r="U19" s="71" t="n">
        <x:f t="shared" si="6"/>
        <x:v>1</x:v>
      </x:c>
      <x:c r="V19" s="4012" t="b">
        <x:f t="shared" si="7"/>
        <x:v>0</x:v>
      </x:c>
      <x:c r="W19" s="71"/>
      <x:c r="X19"/>
      <x:c r="Y19" s="56"/>
      <x:c r="Z19"/>
      <x:c r="AA19"/>
      <x:c r="AB19"/>
    </x:row>
    <x:row r="20" s="31" customFormat="1" ht="15" customHeight="1">
      <x:c r="A20" s="52"/>
      <x:c r="B20" s="27"/>
      <x:c r="C20" s="3640" t="n">
        <x:v>1800</x:v>
      </x:c>
      <x:c r="D20" s="3640"/>
      <x:c r="E20" s="16" t="n">
        <x:v>8</x:v>
      </x:c>
      <x:c r="F20" s="3622" t="n">
        <x:v>6029</x:v>
      </x:c>
      <x:c r="G20" s="3623"/>
      <x:c r="H20" s="3624" t="n">
        <x:f t="shared" si="1"/>
        <x:v>31364</x:v>
      </x:c>
      <x:c r="I20" s="3624"/>
      <x:c r="J20" s="3624"/>
      <x:c r="K20" s="3624"/>
      <x:c r="L20" s="3624"/>
      <x:c r="M20" s="18"/>
      <x:c r="N20" s="72"/>
      <x:c r="O20" s="67" t="n">
        <x:f t="shared" si="3"/>
        <x:v>60</x:v>
      </x:c>
      <x:c r="P20" s="72"/>
      <x:c r="Q20" s="68" t="n">
        <x:f t="shared" si="2"/>
        <x:v>17</x:v>
      </x:c>
      <x:c r="R20" s="69" t="n">
        <x:f t="shared" si="4"/>
        <x:v>17</x:v>
      </x:c>
      <x:c r="S20" s="70" t="n">
        <x:f t="shared" si="0"/>
        <x:v>0</x:v>
      </x:c>
      <x:c r="T20" s="70" t="n">
        <x:f t="shared" si="5"/>
        <x:v>0.7083333333333334</x:v>
      </x:c>
      <x:c r="U20" s="71" t="n">
        <x:f t="shared" si="6"/>
        <x:v>1</x:v>
      </x:c>
      <x:c r="V20" s="4012" t="b">
        <x:f t="shared" si="7"/>
        <x:v>0</x:v>
      </x:c>
      <x:c r="W20" s="71"/>
      <x:c r="X20"/>
      <x:c r="Y20" s="56"/>
      <x:c r="Z20"/>
      <x:c r="AA20"/>
      <x:c r="AB20"/>
    </x:row>
    <x:row r="21" s="31" customFormat="1" ht="15" customHeight="1">
      <x:c r="A21" s="52"/>
      <x:c r="B21" s="27"/>
      <x:c r="C21" s="3640" t="n">
        <x:v>1900</x:v>
      </x:c>
      <x:c r="D21" s="3640"/>
      <x:c r="E21" s="16" t="n">
        <x:v>8</x:v>
      </x:c>
      <x:c r="F21" s="3622" t="n">
        <x:v>6940</x:v>
      </x:c>
      <x:c r="G21" s="3623"/>
      <x:c r="H21" s="3624" t="n">
        <x:f t="shared" si="1"/>
        <x:v>38304</x:v>
      </x:c>
      <x:c r="I21" s="3624"/>
      <x:c r="J21" s="3624"/>
      <x:c r="K21" s="3624"/>
      <x:c r="L21" s="3624"/>
      <x:c r="M21" s="18"/>
      <x:c r="N21" s="72"/>
      <x:c r="O21" s="67" t="n">
        <x:f t="shared" si="3"/>
        <x:v>60</x:v>
      </x:c>
      <x:c r="P21" s="72"/>
      <x:c r="Q21" s="68" t="n">
        <x:f t="shared" si="2"/>
        <x:v>18</x:v>
      </x:c>
      <x:c r="R21" s="69" t="n">
        <x:f t="shared" si="4"/>
        <x:v>18</x:v>
      </x:c>
      <x:c r="S21" s="70" t="n">
        <x:f t="shared" si="0"/>
        <x:v>0</x:v>
      </x:c>
      <x:c r="T21" s="70" t="n">
        <x:f t="shared" si="5"/>
        <x:v>0.75</x:v>
      </x:c>
      <x:c r="U21" s="71" t="n">
        <x:f t="shared" si="6"/>
        <x:v>1</x:v>
      </x:c>
      <x:c r="V21" s="4012" t="b">
        <x:f t="shared" si="7"/>
        <x:v>0</x:v>
      </x:c>
      <x:c r="W21" s="71"/>
      <x:c r="X21"/>
      <x:c r="Y21" s="56"/>
      <x:c r="Z21"/>
      <x:c r="AA21"/>
      <x:c r="AB21"/>
    </x:row>
    <x:row r="22" s="31" customFormat="1" ht="15" customHeight="1">
      <x:c r="A22" s="52"/>
      <x:c r="B22" s="27"/>
      <x:c r="C22" s="3640" t="n">
        <x:v>2000</x:v>
      </x:c>
      <x:c r="D22" s="3640"/>
      <x:c r="E22" s="16" t="n">
        <x:v>8</x:v>
      </x:c>
      <x:c r="F22" s="3622" t="n">
        <x:v>6263</x:v>
      </x:c>
      <x:c r="G22" s="3623"/>
      <x:c r="H22" s="3624" t="n">
        <x:v>44567</x:v>
      </x:c>
      <x:c r="I22" s="3624"/>
      <x:c r="J22" s="3624"/>
      <x:c r="K22" s="3624"/>
      <x:c r="L22" s="3624"/>
      <x:c r="M22" s="18"/>
      <x:c r="N22" s="72"/>
      <x:c r="O22" s="67" t="n">
        <x:f t="shared" si="3"/>
        <x:v>60</x:v>
      </x:c>
      <x:c r="P22" s="72"/>
      <x:c r="Q22" s="68" t="n">
        <x:f t="shared" si="2"/>
        <x:v>19</x:v>
      </x:c>
      <x:c r="R22" s="69" t="n">
        <x:f t="shared" si="4"/>
        <x:v>19</x:v>
      </x:c>
      <x:c r="S22" s="70" t="n">
        <x:f t="shared" si="0"/>
        <x:v>0</x:v>
      </x:c>
      <x:c r="T22" s="70" t="n">
        <x:f t="shared" si="5"/>
        <x:v>0.7916666666666666</x:v>
      </x:c>
      <x:c r="U22" s="71" t="n">
        <x:f t="shared" si="6"/>
        <x:v>1</x:v>
      </x:c>
      <x:c r="V22" s="4012" t="b">
        <x:f t="shared" si="7"/>
        <x:v>0</x:v>
      </x:c>
      <x:c r="W22" s="71"/>
      <x:c r="X22"/>
      <x:c r="Y22" s="56"/>
      <x:c r="Z22"/>
      <x:c r="AA22"/>
      <x:c r="AB22"/>
    </x:row>
    <x:row r="23" s="31" customFormat="1" ht="15" customHeight="1">
      <x:c r="A23" s="52"/>
      <x:c r="B23" s="27"/>
      <x:c r="C23" s="3640" t="n">
        <x:v>2100</x:v>
      </x:c>
      <x:c r="D23" s="3640"/>
      <x:c r="E23" s="16" t="n">
        <x:v>0</x:v>
      </x:c>
      <x:c r="F23" s="3622" t="n">
        <x:v>5902</x:v>
      </x:c>
      <x:c r="G23" s="3623"/>
      <x:c r="H23" s="3624" t="n">
        <x:v>50469</x:v>
      </x:c>
      <x:c r="I23" s="3624"/>
      <x:c r="J23" s="3624"/>
      <x:c r="K23" s="3624"/>
      <x:c r="L23" s="3624"/>
      <x:c r="M23" s="18" t="str">
        <x:v>Stop discharge due to bad weather contidion</x:v>
      </x:c>
      <x:c r="N23" s="72"/>
      <x:c r="O23" s="67" t="n">
        <x:f t="shared" si="3"/>
        <x:v>60</x:v>
      </x:c>
      <x:c r="P23" s="72"/>
      <x:c r="Q23" s="68" t="n">
        <x:f t="shared" si="2"/>
        <x:v>20</x:v>
      </x:c>
      <x:c r="R23" s="69" t="n">
        <x:f t="shared" si="4"/>
        <x:v>20</x:v>
      </x:c>
      <x:c r="S23" s="70" t="n">
        <x:f t="shared" si="0"/>
        <x:v>0</x:v>
      </x:c>
      <x:c r="T23" s="70" t="n">
        <x:f t="shared" si="5"/>
        <x:v>0.8333333333333334</x:v>
      </x:c>
      <x:c r="U23" s="71" t="n">
        <x:f t="shared" si="6"/>
        <x:v>1</x:v>
      </x:c>
      <x:c r="V23" s="4012" t="b">
        <x:f t="shared" si="7"/>
        <x:v>0</x:v>
      </x:c>
      <x:c r="W23" s="71"/>
      <x:c r="X23"/>
      <x:c r="Y23" s="56"/>
      <x:c r="Z23"/>
      <x:c r="AA23"/>
      <x:c r="AB23"/>
    </x:row>
    <x:row r="24" s="31" customFormat="1" ht="15" customHeight="1">
      <x:c r="A24" s="52"/>
      <x:c r="B24" s="27"/>
      <x:c r="C24" s="3640" t="n">
        <x:v>2200</x:v>
      </x:c>
      <x:c r="D24" s="3640"/>
      <x:c r="E24" s="16" t="n">
        <x:v>0</x:v>
      </x:c>
      <x:c r="F24" s="3622" t="n">
        <x:v>0</x:v>
      </x:c>
      <x:c r="G24" s="3623"/>
      <x:c r="H24" s="3624" t="n">
        <x:v>50469</x:v>
      </x:c>
      <x:c r="I24" s="3624"/>
      <x:c r="J24" s="3624"/>
      <x:c r="K24" s="3624"/>
      <x:c r="L24" s="3624"/>
      <x:c r="M24" s="18" t="str">
        <x:v>Resume discharge</x:v>
      </x:c>
      <x:c r="N24" s="72"/>
      <x:c r="O24" s="67" t="n">
        <x:f t="shared" si="3"/>
        <x:v>60</x:v>
      </x:c>
      <x:c r="P24" s="72"/>
      <x:c r="Q24" s="68" t="n">
        <x:f t="shared" si="2"/>
        <x:v>21</x:v>
      </x:c>
      <x:c r="R24" s="69" t="n">
        <x:f t="shared" si="4"/>
        <x:v>21</x:v>
      </x:c>
      <x:c r="S24" s="70" t="n">
        <x:f t="shared" si="0"/>
        <x:v>0</x:v>
      </x:c>
      <x:c r="T24" s="70" t="n">
        <x:f t="shared" si="5"/>
        <x:v>0.875</x:v>
      </x:c>
      <x:c r="U24" s="4012" t="b">
        <x:f t="shared" si="6"/>
        <x:v>0</x:v>
      </x:c>
      <x:c r="V24" s="71" t="n">
        <x:f t="shared" si="7"/>
        <x:v>1</x:v>
      </x:c>
      <x:c r="W24" s="71"/>
      <x:c r="X24"/>
      <x:c r="Y24" s="56"/>
      <x:c r="Z24"/>
      <x:c r="AA24"/>
      <x:c r="AB24"/>
    </x:row>
    <x:row r="25" s="31" customFormat="1" ht="15" customHeight="1">
      <x:c r="A25" s="52"/>
      <x:c r="B25" s="27"/>
      <x:c r="C25" s="3640" t="n">
        <x:v>2300</x:v>
      </x:c>
      <x:c r="D25" s="3640"/>
      <x:c r="E25" s="16" t="n">
        <x:v>6.5</x:v>
      </x:c>
      <x:c r="F25" s="3622" t="n">
        <x:v>4965</x:v>
      </x:c>
      <x:c r="G25" s="3623"/>
      <x:c r="H25" s="3624" t="n">
        <x:v>55434</x:v>
      </x:c>
      <x:c r="I25" s="3624"/>
      <x:c r="J25" s="3624"/>
      <x:c r="K25" s="3624"/>
      <x:c r="L25" s="3624"/>
      <x:c r="M25" s="18"/>
      <x:c r="N25" s="72"/>
      <x:c r="O25" s="67" t="n">
        <x:f t="shared" si="3"/>
        <x:v>60</x:v>
      </x:c>
      <x:c r="P25" s="72"/>
      <x:c r="Q25" s="68" t="n">
        <x:f t="shared" si="2"/>
        <x:v>22</x:v>
      </x:c>
      <x:c r="R25" s="69" t="n">
        <x:f t="shared" si="4"/>
        <x:v>22</x:v>
      </x:c>
      <x:c r="S25" s="70" t="n">
        <x:f t="shared" si="0"/>
        <x:v>0</x:v>
      </x:c>
      <x:c r="T25" s="70" t="n">
        <x:f t="shared" si="5"/>
        <x:v>0.9166666666666666</x:v>
      </x:c>
      <x:c r="U25" s="71" t="n">
        <x:f t="shared" si="6"/>
        <x:v>1</x:v>
      </x:c>
      <x:c r="V25" s="4012" t="b">
        <x:f t="shared" si="7"/>
        <x:v>0</x:v>
      </x:c>
      <x:c r="W25" s="71"/>
      <x:c r="X25"/>
      <x:c r="Y25" s="56"/>
      <x:c r="Z25"/>
      <x:c r="AA25"/>
      <x:c r="AB25"/>
    </x:row>
    <x:row r="26" s="31" customFormat="1" ht="15" customHeight="1">
      <x:c r="A26" s="52"/>
      <x:c r="B26" s="27"/>
      <x:c r="C26" s="3640" t="n">
        <x:v>2400</x:v>
      </x:c>
      <x:c r="D26" s="3640"/>
      <x:c r="E26" s="16" t="n">
        <x:v>6.5</x:v>
      </x:c>
      <x:c r="F26" s="3622" t="n">
        <x:v>5072</x:v>
      </x:c>
      <x:c r="G26" s="3623"/>
      <x:c r="H26" s="3624" t="n">
        <x:f t="shared" si="1"/>
        <x:v>60506</x:v>
      </x:c>
      <x:c r="I26" s="3624"/>
      <x:c r="J26" s="3624"/>
      <x:c r="K26" s="3624"/>
      <x:c r="L26" s="3624"/>
      <x:c r="M26" s="18"/>
      <x:c r="N26" s="72"/>
      <x:c r="O26" s="67" t="n">
        <x:f t="shared" si="3"/>
        <x:v>60</x:v>
      </x:c>
      <x:c r="P26" s="72"/>
      <x:c r="Q26" s="68" t="n">
        <x:f t="shared" si="2"/>
        <x:v>23</x:v>
      </x:c>
      <x:c r="R26" s="69" t="n">
        <x:f t="shared" si="4"/>
        <x:v>23</x:v>
      </x:c>
      <x:c r="S26" s="70" t="n">
        <x:f t="shared" si="0"/>
        <x:v>0</x:v>
      </x:c>
      <x:c r="T26" s="70" t="n">
        <x:f t="shared" si="5"/>
        <x:v>0.9583333333333334</x:v>
      </x:c>
      <x:c r="U26" s="71" t="n">
        <x:f t="shared" si="6"/>
        <x:v>1</x:v>
      </x:c>
      <x:c r="V26" s="4012" t="b">
        <x:f t="shared" si="7"/>
        <x:v>0</x:v>
      </x:c>
      <x:c r="W26" s="71"/>
      <x:c r="X26"/>
      <x:c r="Y26" s="56"/>
      <x:c r="Z26"/>
      <x:c r="AA26"/>
      <x:c r="AB26"/>
    </x:row>
    <x:row r="27" s="31" customFormat="1" ht="15" customHeight="1">
      <x:c r="A27" s="52"/>
      <x:c r="B27" s="27" t="n">
        <x:v>40745</x:v>
      </x:c>
      <x:c r="C27" s="3640" t="n">
        <x:v>100</x:v>
      </x:c>
      <x:c r="D27" s="3640"/>
      <x:c r="E27" s="16" t="n">
        <x:v>8</x:v>
      </x:c>
      <x:c r="F27" s="3622" t="n">
        <x:v>5019</x:v>
      </x:c>
      <x:c r="G27" s="3623"/>
      <x:c r="H27" s="3624" t="n">
        <x:f t="shared" si="1"/>
        <x:v>65525</x:v>
      </x:c>
      <x:c r="I27" s="3624"/>
      <x:c r="J27" s="3624"/>
      <x:c r="K27" s="3624"/>
      <x:c r="L27" s="3624"/>
      <x:c r="M27" s="17"/>
      <x:c r="N27" s="66"/>
      <x:c r="O27" s="67" t="n">
        <x:f t="shared" si="3"/>
        <x:v>60</x:v>
      </x:c>
      <x:c r="P27" s="66"/>
      <x:c r="Q27" s="68" t="n">
        <x:f t="shared" si="2"/>
        <x:v>24</x:v>
      </x:c>
      <x:c r="R27" s="69" t="n">
        <x:f t="shared" si="4"/>
        <x:v>24</x:v>
      </x:c>
      <x:c r="S27" s="70" t="n">
        <x:f t="shared" si="0"/>
        <x:v>0</x:v>
      </x:c>
      <x:c r="T27" s="70" t="n">
        <x:f t="shared" si="5"/>
        <x:v>1</x:v>
      </x:c>
      <x:c r="U27" s="71" t="n">
        <x:f t="shared" si="6"/>
        <x:v>1</x:v>
      </x:c>
      <x:c r="V27" s="4012" t="b">
        <x:f t="shared" si="7"/>
        <x:v>0</x:v>
      </x:c>
      <x:c r="W27" s="71"/>
      <x:c r="X27"/>
      <x:c r="Y27" s="56"/>
      <x:c r="Z27"/>
      <x:c r="AA27"/>
      <x:c r="AB27"/>
    </x:row>
    <x:row r="28" s="31" customFormat="1" ht="15" customHeight="1">
      <x:c r="A28" s="52"/>
      <x:c r="B28" s="28"/>
      <x:c r="C28" s="3640" t="n">
        <x:v>200</x:v>
      </x:c>
      <x:c r="D28" s="3640"/>
      <x:c r="E28" s="16" t="n">
        <x:v>1</x:v>
      </x:c>
      <x:c r="F28" s="3622" t="n">
        <x:v>4865</x:v>
      </x:c>
      <x:c r="G28" s="3623"/>
      <x:c r="H28" s="3624" t="n">
        <x:f t="shared" si="1"/>
        <x:v>70390</x:v>
      </x:c>
      <x:c r="I28" s="3624"/>
      <x:c r="J28" s="3624"/>
      <x:c r="K28" s="3624"/>
      <x:c r="L28" s="3624"/>
      <x:c r="M28" s="18"/>
      <x:c r="N28" s="72"/>
      <x:c r="O28" s="67" t="n">
        <x:f t="shared" si="3"/>
        <x:v>60</x:v>
      </x:c>
      <x:c r="P28" s="72"/>
      <x:c r="Q28" s="68" t="n">
        <x:f t="shared" si="2"/>
        <x:v>1</x:v>
      </x:c>
      <x:c r="R28" s="69" t="n">
        <x:f t="shared" si="4"/>
        <x:v>1</x:v>
      </x:c>
      <x:c r="S28" s="70" t="n">
        <x:f t="shared" si="0"/>
        <x:v>0</x:v>
      </x:c>
      <x:c r="T28" s="70" t="n">
        <x:f t="shared" si="5"/>
        <x:v>0.041666666666666664</x:v>
      </x:c>
      <x:c r="U28" s="71" t="n">
        <x:f t="shared" si="6"/>
        <x:v>1</x:v>
      </x:c>
      <x:c r="V28" s="4012" t="b">
        <x:f t="shared" si="7"/>
        <x:v>0</x:v>
      </x:c>
      <x:c r="W28" s="71"/>
      <x:c r="X28"/>
      <x:c r="Y28" s="56"/>
      <x:c r="Z28"/>
      <x:c r="AA28"/>
      <x:c r="AB28"/>
    </x:row>
    <x:row r="29" s="31" customFormat="1" ht="15" customHeight="1">
      <x:c r="A29" s="52"/>
      <x:c r="B29" s="27"/>
      <x:c r="C29" s="3640" t="n">
        <x:v>218</x:v>
      </x:c>
      <x:c r="D29" s="3640"/>
      <x:c r="E29" s="16" t="n">
        <x:v>1</x:v>
      </x:c>
      <x:c r="F29" s="3622" t="n">
        <x:v>780.76</x:v>
      </x:c>
      <x:c r="G29" s="3623"/>
      <x:c r="H29" s="3624" t="n">
        <x:f t="shared" si="1"/>
        <x:v>71170.76</x:v>
      </x:c>
      <x:c r="I29" s="3624"/>
      <x:c r="J29" s="3624"/>
      <x:c r="K29" s="3624"/>
      <x:c r="L29" s="3624"/>
      <x:c r="M29" s="18" t="str">
        <x:v>Completed discharge</x:v>
      </x:c>
      <x:c r="N29" s="72"/>
      <x:c r="O29" s="67" t="n">
        <x:f t="shared" si="3"/>
        <x:v>18</x:v>
      </x:c>
      <x:c r="P29" s="72"/>
      <x:c r="Q29" s="68" t="n">
        <x:f t="shared" si="2"/>
        <x:v>2</x:v>
      </x:c>
      <x:c r="R29" s="69" t="n">
        <x:f t="shared" si="4"/>
        <x:v>2</x:v>
      </x:c>
      <x:c r="S29" s="70" t="n">
        <x:f t="shared" si="0"/>
        <x:v>0</x:v>
      </x:c>
      <x:c r="T29" s="70" t="n">
        <x:f t="shared" si="5"/>
        <x:v>0.08333333333333333</x:v>
      </x:c>
      <x:c r="U29" s="71" t="n">
        <x:f t="shared" si="6"/>
        <x:v>0.3</x:v>
      </x:c>
      <x:c r="V29" s="4012" t="b">
        <x:f t="shared" si="7"/>
        <x:v>0</x:v>
      </x:c>
      <x:c r="W29" s="74"/>
      <x:c r="X29" s="57"/>
      <x:c r="Y29" s="58"/>
      <x:c r="Z29"/>
      <x:c r="AA29"/>
      <x:c r="AB29"/>
    </x:row>
    <x:row r="30" s="31" customFormat="1" ht="15" customHeight="1">
      <x:c r="A30" s="52"/>
      <x:c r="B30" s="27"/>
      <x:c r="C30" s="3640"/>
      <x:c r="D30" s="3640"/>
      <x:c r="E30" s="16"/>
      <x:c r="F30" s="3622"/>
      <x:c r="G30" s="3623"/>
      <x:c r="H30" s="3624">
        <x:f t="shared" si="1"/>
      </x:c>
      <x:c r="I30" s="3624"/>
      <x:c r="J30" s="3624"/>
      <x:c r="K30" s="3624"/>
      <x:c r="L30" s="3624"/>
      <x:c r="M30" s="19"/>
      <x:c r="N30" s="75"/>
      <x:c r="O30" s="67">
        <x:f t="shared" si="3"/>
      </x:c>
      <x:c r="P30" s="75"/>
      <x:c r="Q30" s="68" t="n">
        <x:v>2.18</x:v>
      </x:c>
      <x:c r="R30" s="69" t="n">
        <x:f t="shared" si="4"/>
        <x:v>2</x:v>
      </x:c>
      <x:c r="S30" s="70" t="n">
        <x:f t="shared" si="0"/>
        <x:v>0.3000000000000002</x:v>
      </x:c>
      <x:c r="T30" s="70" t="n">
        <x:f t="shared" si="5"/>
        <x:v>0.09583333333333334</x:v>
      </x:c>
      <x:c r="U30" s="71">
        <x:f t="shared" si="6"/>
      </x:c>
      <x:c r="V30" s="71">
        <x:f t="shared" si="7"/>
      </x:c>
      <x:c r="W30" s="76"/>
      <x:c r="X30"/>
      <x:c r="Y30"/>
      <x:c r="Z30"/>
      <x:c r="AA30"/>
      <x:c r="AB30"/>
    </x:row>
    <x:row r="31" s="31" customFormat="1" ht="15" customHeight="1">
      <x:c r="A31" s="52"/>
      <x:c r="B31" s="27"/>
      <x:c r="C31" s="3640"/>
      <x:c r="D31" s="3640"/>
      <x:c r="E31" s="16"/>
      <x:c r="F31" s="3622"/>
      <x:c r="G31" s="3623"/>
      <x:c r="H31" s="3624">
        <x:f t="shared" si="1"/>
      </x:c>
      <x:c r="I31" s="3624"/>
      <x:c r="J31" s="3624"/>
      <x:c r="K31" s="3624"/>
      <x:c r="L31" s="3624"/>
      <x:c r="M31" s="19"/>
      <x:c r="N31" s="77"/>
      <x:c r="O31" s="67">
        <x:f t="shared" si="3"/>
      </x:c>
      <x:c r="P31" s="77"/>
      <x:c r="Q31" s="68" t="n">
        <x:v>3.18</x:v>
      </x:c>
      <x:c r="R31" s="69" t="n">
        <x:f t="shared" si="4"/>
        <x:v>3</x:v>
      </x:c>
      <x:c r="S31" s="70" t="n">
        <x:f t="shared" si="0"/>
        <x:v>0.3000000000000002</x:v>
      </x:c>
      <x:c r="T31" s="70" t="n">
        <x:f t="shared" si="5"/>
        <x:v>0.1375</x:v>
      </x:c>
      <x:c r="U31" s="71">
        <x:f t="shared" si="6"/>
      </x:c>
      <x:c r="V31" s="71">
        <x:f t="shared" si="7"/>
      </x:c>
      <x:c r="W31" s="76"/>
      <x:c r="X31"/>
      <x:c r="Y31"/>
      <x:c r="Z31"/>
      <x:c r="AA31"/>
      <x:c r="AB31" s="31" t="n">
        <x:v>-60</x:v>
      </x:c>
    </x:row>
    <x:row r="32" s="31" customFormat="1" ht="15" customHeight="1">
      <x:c r="A32" s="52"/>
      <x:c r="B32" s="27"/>
      <x:c r="C32" s="3640"/>
      <x:c r="D32" s="3640"/>
      <x:c r="E32" s="16"/>
      <x:c r="F32" s="3622"/>
      <x:c r="G32" s="3623"/>
      <x:c r="H32" s="3624">
        <x:f t="shared" si="1"/>
      </x:c>
      <x:c r="I32" s="3624"/>
      <x:c r="J32" s="3624"/>
      <x:c r="K32" s="3624"/>
      <x:c r="L32" s="3624"/>
      <x:c r="M32" s="19"/>
      <x:c r="N32" s="77"/>
      <x:c r="O32" s="67">
        <x:f t="shared" si="3"/>
      </x:c>
      <x:c r="P32" s="77"/>
      <x:c r="Q32" s="68" t="n">
        <x:f t="shared" si="2"/>
        <x:v>0</x:v>
      </x:c>
      <x:c r="R32" s="69" t="n">
        <x:f t="shared" si="4"/>
        <x:v>0</x:v>
      </x:c>
      <x:c r="S32" s="70" t="n">
        <x:f t="shared" si="0"/>
        <x:v>0</x:v>
      </x:c>
      <x:c r="T32" s="70" t="n">
        <x:f t="shared" si="5"/>
        <x:v>0</x:v>
      </x:c>
      <x:c r="U32" s="71">
        <x:f t="shared" si="6"/>
      </x:c>
      <x:c r="V32" s="71">
        <x:f t="shared" si="7"/>
      </x:c>
      <x:c r="W32" s="76"/>
      <x:c r="X32"/>
      <x:c r="Y32"/>
      <x:c r="Z32"/>
      <x:c r="AA32"/>
      <x:c r="AB32" s="31" t="n">
        <x:v>100</x:v>
      </x:c>
    </x:row>
    <x:row r="33" s="31" customFormat="1" ht="15" customHeight="1">
      <x:c r="A33" s="52"/>
      <x:c r="B33" s="27"/>
      <x:c r="C33" s="3640"/>
      <x:c r="D33" s="3640"/>
      <x:c r="E33" s="16"/>
      <x:c r="F33" s="3622"/>
      <x:c r="G33" s="3623"/>
      <x:c r="H33" s="3624">
        <x:f t="shared" si="1"/>
      </x:c>
      <x:c r="I33" s="3624"/>
      <x:c r="J33" s="3624"/>
      <x:c r="K33" s="3624"/>
      <x:c r="L33" s="3624"/>
      <x:c r="M33" s="19"/>
      <x:c r="N33" s="77"/>
      <x:c r="O33" s="67">
        <x:f t="shared" si="3"/>
      </x:c>
      <x:c r="P33" s="77"/>
      <x:c r="Q33" s="68" t="n">
        <x:f t="shared" si="2"/>
        <x:v>0</x:v>
      </x:c>
      <x:c r="R33" s="69" t="n">
        <x:f t="shared" si="4"/>
        <x:v>0</x:v>
      </x:c>
      <x:c r="S33" s="70" t="n">
        <x:f t="shared" si="0"/>
        <x:v>0</x:v>
      </x:c>
      <x:c r="T33" s="70" t="n">
        <x:f t="shared" si="5"/>
        <x:v>0</x:v>
      </x:c>
      <x:c r="U33" s="71">
        <x:f t="shared" si="6"/>
      </x:c>
      <x:c r="V33" s="71">
        <x:f t="shared" si="7"/>
      </x:c>
      <x:c r="W33" s="76"/>
      <x:c r="X33"/>
      <x:c r="Y33"/>
      <x:c r="Z33"/>
      <x:c r="AA33"/>
      <x:c r="AB33"/>
    </x:row>
    <x:row r="34" s="31" customFormat="1" ht="15" customHeight="1">
      <x:c r="A34" s="52"/>
      <x:c r="B34" s="27"/>
      <x:c r="C34" s="3640"/>
      <x:c r="D34" s="3640"/>
      <x:c r="E34" s="16"/>
      <x:c r="F34" s="3622"/>
      <x:c r="G34" s="3623"/>
      <x:c r="H34" s="3624">
        <x:f t="shared" si="1"/>
      </x:c>
      <x:c r="I34" s="3624"/>
      <x:c r="J34" s="3624"/>
      <x:c r="K34" s="3624"/>
      <x:c r="L34" s="3624"/>
      <x:c r="M34" s="19"/>
      <x:c r="N34" s="77"/>
      <x:c r="O34" s="67">
        <x:f t="shared" si="3"/>
      </x:c>
      <x:c r="P34" s="77"/>
      <x:c r="Q34" s="68" t="n">
        <x:f t="shared" si="2"/>
        <x:v>0</x:v>
      </x:c>
      <x:c r="R34" s="69" t="n">
        <x:f t="shared" si="4"/>
        <x:v>0</x:v>
      </x:c>
      <x:c r="S34" s="70" t="n">
        <x:f t="shared" si="0"/>
        <x:v>0</x:v>
      </x:c>
      <x:c r="T34" s="70" t="n">
        <x:f t="shared" si="5"/>
        <x:v>0</x:v>
      </x:c>
      <x:c r="U34" s="71">
        <x:f t="shared" si="6"/>
      </x:c>
      <x:c r="V34" s="71">
        <x:f t="shared" si="7"/>
      </x:c>
      <x:c r="W34" s="76"/>
      <x:c r="X34"/>
      <x:c r="Y34"/>
      <x:c r="Z34"/>
      <x:c r="AA34"/>
      <x:c r="AB34"/>
    </x:row>
    <x:row r="35" s="31" customFormat="1" ht="15" customHeight="1">
      <x:c r="A35" s="52"/>
      <x:c r="B35" s="27"/>
      <x:c r="C35" s="3640"/>
      <x:c r="D35" s="3640"/>
      <x:c r="E35" s="16"/>
      <x:c r="F35" s="3622"/>
      <x:c r="G35" s="3623"/>
      <x:c r="H35" s="3624">
        <x:f t="shared" si="1"/>
      </x:c>
      <x:c r="I35" s="3624"/>
      <x:c r="J35" s="3624"/>
      <x:c r="K35" s="3624"/>
      <x:c r="L35" s="3624"/>
      <x:c r="M35" s="17"/>
      <x:c r="N35" s="66"/>
      <x:c r="O35" s="67">
        <x:f t="shared" si="3"/>
      </x:c>
      <x:c r="P35" s="66"/>
      <x:c r="Q35" s="68" t="n">
        <x:f t="shared" si="2"/>
        <x:v>0</x:v>
      </x:c>
      <x:c r="R35" s="69" t="n">
        <x:f t="shared" si="4"/>
        <x:v>0</x:v>
      </x:c>
      <x:c r="S35" s="70" t="n">
        <x:f t="shared" si="0"/>
        <x:v>0</x:v>
      </x:c>
      <x:c r="T35" s="70" t="n">
        <x:f t="shared" si="5"/>
        <x:v>0</x:v>
      </x:c>
      <x:c r="U35" s="71">
        <x:f t="shared" si="6"/>
      </x:c>
      <x:c r="V35" s="71">
        <x:f t="shared" si="7"/>
      </x:c>
      <x:c r="W35" s="76"/>
      <x:c r="X35"/>
      <x:c r="Y35"/>
      <x:c r="Z35"/>
      <x:c r="AA35"/>
      <x:c r="AB35"/>
    </x:row>
    <x:row r="36" s="31" customFormat="1" ht="15" customHeight="1">
      <x:c r="A36" s="52"/>
      <x:c r="B36" s="27"/>
      <x:c r="C36" s="3640"/>
      <x:c r="D36" s="3640"/>
      <x:c r="E36" s="16"/>
      <x:c r="F36" s="3624"/>
      <x:c r="G36" s="3624"/>
      <x:c r="H36" s="3622" t="str"/>
      <x:c r="I36" s="3641"/>
      <x:c r="J36" s="3641"/>
      <x:c r="K36" s="3641"/>
      <x:c r="L36" s="3623"/>
      <x:c r="M36" s="17"/>
      <x:c r="N36" s="66"/>
      <x:c r="O36" s="67" t="str"/>
      <x:c r="P36" s="66"/>
      <x:c r="Q36" s="68" t="str">
        <x:v>#REF!</x:v>
      </x:c>
      <x:c r="R36" s="69" t="str">
        <x:f t="shared" si="4"/>
        <x:v>#REF!</x:v>
      </x:c>
      <x:c r="S36" s="70" t="str">
        <x:f t="shared" si="0"/>
        <x:v>#REF!</x:v>
      </x:c>
      <x:c r="T36" s="70" t="str">
        <x:f t="shared" si="5"/>
        <x:v>#REF!</x:v>
      </x:c>
      <x:c r="U36" s="71">
        <x:f t="shared" si="6"/>
      </x:c>
      <x:c r="V36" s="71">
        <x:f t="shared" si="7"/>
      </x:c>
      <x:c r="W36" s="76"/>
      <x:c r="X36"/>
      <x:c r="Y36"/>
      <x:c r="Z36"/>
      <x:c r="AA36"/>
      <x:c r="AB36"/>
    </x:row>
    <x:row r="37" s="31" customFormat="1" ht="15" customHeight="1">
      <x:c r="A37" s="52"/>
      <x:c r="B37" s="27"/>
      <x:c r="C37" s="3640"/>
      <x:c r="D37" s="3640"/>
      <x:c r="E37" s="16"/>
      <x:c r="F37" s="3624"/>
      <x:c r="G37" s="3624"/>
      <x:c r="H37" s="3622">
        <x:f t="shared" si="1"/>
      </x:c>
      <x:c r="I37" s="3641"/>
      <x:c r="J37" s="3641"/>
      <x:c r="K37" s="3641"/>
      <x:c r="L37" s="3623"/>
      <x:c r="M37" s="18"/>
      <x:c r="N37" s="72"/>
      <x:c r="O37" s="67">
        <x:f t="shared" si="3"/>
      </x:c>
      <x:c r="P37" s="72"/>
      <x:c r="Q37" s="68" t="n">
        <x:f t="shared" si="2"/>
        <x:v>0</x:v>
      </x:c>
      <x:c r="R37" s="69" t="n">
        <x:f t="shared" si="4"/>
        <x:v>0</x:v>
      </x:c>
      <x:c r="S37" s="70" t="n">
        <x:f t="shared" si="0"/>
        <x:v>0</x:v>
      </x:c>
      <x:c r="T37" s="70" t="n">
        <x:f t="shared" si="5"/>
        <x:v>0</x:v>
      </x:c>
      <x:c r="U37" s="71">
        <x:f t="shared" si="6"/>
      </x:c>
      <x:c r="V37" s="71">
        <x:f t="shared" si="7"/>
      </x:c>
      <x:c r="W37" s="76"/>
      <x:c r="X37"/>
      <x:c r="Y37"/>
      <x:c r="Z37"/>
      <x:c r="AA37"/>
      <x:c r="AB37"/>
    </x:row>
    <x:row r="38" s="31" customFormat="1" ht="15" customHeight="1">
      <x:c r="A38" s="52"/>
      <x:c r="B38" s="27"/>
      <x:c r="C38" s="3640"/>
      <x:c r="D38" s="3640"/>
      <x:c r="E38" s="16"/>
      <x:c r="F38" s="3624"/>
      <x:c r="G38" s="3624"/>
      <x:c r="H38" s="3622">
        <x:f t="shared" si="1"/>
      </x:c>
      <x:c r="I38" s="3641"/>
      <x:c r="J38" s="3641"/>
      <x:c r="K38" s="3641"/>
      <x:c r="L38" s="3623"/>
      <x:c r="M38" s="19"/>
      <x:c r="N38" s="75"/>
      <x:c r="O38" s="67">
        <x:f t="shared" si="3"/>
      </x:c>
      <x:c r="P38" s="75"/>
      <x:c r="Q38" s="68" t="n">
        <x:f t="shared" si="2"/>
        <x:v>0</x:v>
      </x:c>
      <x:c r="R38" s="69" t="n">
        <x:f t="shared" si="4"/>
        <x:v>0</x:v>
      </x:c>
      <x:c r="S38" s="70" t="n">
        <x:f t="shared" si="0"/>
        <x:v>0</x:v>
      </x:c>
      <x:c r="T38" s="70" t="n">
        <x:f t="shared" si="5"/>
        <x:v>0</x:v>
      </x:c>
      <x:c r="U38" s="71">
        <x:f t="shared" si="6"/>
      </x:c>
      <x:c r="V38" s="71">
        <x:f t="shared" si="7"/>
      </x:c>
      <x:c r="W38" s="76"/>
      <x:c r="X38"/>
      <x:c r="Y38"/>
      <x:c r="Z38"/>
      <x:c r="AA38"/>
      <x:c r="AB38"/>
    </x:row>
    <x:row r="39" s="31" customFormat="1" ht="15" customHeight="1">
      <x:c r="A39" s="52"/>
      <x:c r="B39" s="29"/>
      <x:c r="C39" s="3648"/>
      <x:c r="D39" s="3648"/>
      <x:c r="E39" s="20"/>
      <x:c r="F39" s="3649"/>
      <x:c r="G39" s="3649"/>
      <x:c r="H39" s="3650">
        <x:f t="shared" si="1"/>
      </x:c>
      <x:c r="I39" s="3651"/>
      <x:c r="J39" s="3651"/>
      <x:c r="K39" s="3651"/>
      <x:c r="L39" s="3652"/>
      <x:c r="M39" s="21"/>
      <x:c r="N39" s="77"/>
      <x:c r="O39" s="67">
        <x:f t="shared" si="3"/>
      </x:c>
      <x:c r="P39" s="77"/>
      <x:c r="Q39" s="68" t="n">
        <x:f t="shared" si="2"/>
        <x:v>0</x:v>
      </x:c>
      <x:c r="R39" s="69" t="n">
        <x:f t="shared" si="4"/>
        <x:v>0</x:v>
      </x:c>
      <x:c r="S39" s="70" t="n">
        <x:f t="shared" si="0"/>
        <x:v>0</x:v>
      </x:c>
      <x:c r="T39" s="70" t="n">
        <x:f t="shared" si="5"/>
        <x:v>0</x:v>
      </x:c>
      <x:c r="U39" s="71">
        <x:f t="shared" si="6"/>
      </x:c>
      <x:c r="V39" s="71">
        <x:f t="shared" si="7"/>
      </x:c>
      <x:c r="W39" s="76"/>
      <x:c r="X39"/>
      <x:c r="Y39"/>
      <x:c r="Z39"/>
      <x:c r="AA39"/>
      <x:c r="AB39"/>
    </x:row>
    <x:row r="40" s="31" customFormat="1" ht="5.25" customHeight="1">
      <x:c r="A40" s="53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  <x:c r="N40" s="78"/>
      <x:c r="O40" s="78"/>
      <x:c r="P40" s="78"/>
      <x:c r="Q40" s="78"/>
      <x:c r="R40" s="79"/>
      <x:c r="S40" s="78"/>
      <x:c r="T40" s="78"/>
      <x:c r="U40" s="78"/>
      <x:c r="V40" s="76"/>
      <x:c r="W40" s="76"/>
      <x:c r="X40"/>
      <x:c r="Y40"/>
      <x:c r="Z40"/>
      <x:c r="AA40"/>
      <x:c r="AB40"/>
    </x:row>
    <x:row r="41" s="31" customFormat="1" ht="24.950000762939453" customHeight="1">
      <x:c r="A41" s="53"/>
      <x:c r="B41" s="45" t="str">
        <x:v>NOTE:</x:v>
      </x:c>
      <x:c r="C41" s="3643" t="str">
        <x:v>INFORMATION SUPPLIED BY VESSEL / SHORE PERSONNEL OR FROM RECORDS AND CAN'T BE GUARANTEED AS ACCURATE BY ACI LOSS CONTROL.</x:v>
      </x:c>
      <x:c r="D41" s="3643"/>
      <x:c r="E41" s="3643"/>
      <x:c r="F41" s="3643"/>
      <x:c r="G41" s="3643"/>
      <x:c r="H41" s="3643"/>
      <x:c r="I41" s="3643"/>
      <x:c r="J41" s="3643"/>
      <x:c r="K41" s="3643"/>
      <x:c r="L41" s="3643"/>
      <x:c r="M41" s="3643"/>
      <x:c r="N41" s="80"/>
      <x:c r="O41" s="80"/>
      <x:c r="P41" s="80"/>
      <x:c r="Q41" s="76"/>
      <x:c r="R41" s="81"/>
      <x:c r="S41" s="76"/>
      <x:c r="T41" s="76"/>
      <x:c r="U41" s="71" t="n">
        <x:v>13.666666666666668</x:v>
      </x:c>
      <x:c r="V41" s="71" t="n">
        <x:v>1.2</x:v>
      </x:c>
      <x:c r="W41" s="76"/>
      <x:c r="X41"/>
      <x:c r="Y41"/>
      <x:c r="Z41"/>
      <x:c r="AA41"/>
      <x:c r="AB41"/>
    </x:row>
    <x:row r="42" s="31" customFormat="1" ht="24.950000762939453" customHeight="1">
      <x:c r="A42" s="53"/>
      <x:c r="B42" s="45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80"/>
      <x:c r="O42" s="80"/>
      <x:c r="P42" s="80"/>
      <x:c r="Q42" s="76"/>
      <x:c r="R42" s="81"/>
      <x:c r="S42" s="76"/>
      <x:c r="T42" s="76"/>
      <x:c r="U42" s="70" t="n">
        <x:v>71170.76</x:v>
      </x:c>
      <x:c r="V42" s="76"/>
      <x:c r="W42" s="76"/>
      <x:c r="X42"/>
      <x:c r="Y42"/>
      <x:c r="Z42"/>
      <x:c r="AA42"/>
      <x:c r="AB42"/>
    </x:row>
    <x:row r="43" s="31" customFormat="1" ht="15" customHeight="1">
      <x:c r="A43" s="53"/>
      <x:c r="B43" s="46"/>
      <x:c r="C43" s="47"/>
      <x:c r="D43" s="48"/>
      <x:c r="E43" s="48"/>
      <x:c r="F43" s="48"/>
      <x:c r="G43" s="48"/>
      <x:c r="H43" s="48"/>
      <x:c r="I43" s="48"/>
      <x:c r="J43" s="48"/>
      <x:c r="K43" s="49"/>
      <x:c r="L43" s="49"/>
      <x:c r="M43" s="49"/>
      <x:c r="N43" s="82"/>
      <x:c r="O43" s="82"/>
      <x:c r="P43" s="82"/>
      <x:c r="Q43" s="76"/>
      <x:c r="R43" s="76"/>
      <x:c r="S43" s="76"/>
      <x:c r="T43" s="76"/>
      <x:c r="U43" s="76" t="n">
        <x:v>5207.616585365853</x:v>
      </x:c>
      <x:c r="V43" s="76"/>
      <x:c r="W43" s="76"/>
      <x:c r="X43"/>
      <x:c r="Y43"/>
      <x:c r="Z43"/>
      <x:c r="AA43"/>
      <x:c r="AB43"/>
    </x:row>
    <x:row r="44" s="31" customFormat="1" ht="15" customHeight="1">
      <x:c r="A44" s="53"/>
      <x:c r="B44" s="3644" t="str">
        <x:v>original signature on file</x:v>
      </x:c>
      <x:c r="C44" s="3644"/>
      <x:c r="D44" s="3644"/>
      <x:c r="E44" s="3644"/>
      <x:c r="F44" s="3644"/>
      <x:c r="G44" s="3644"/>
      <x:c r="H44" s="48"/>
      <x:c r="I44" s="3644" t="str">
        <x:v>original signature file</x:v>
      </x:c>
      <x:c r="J44" s="3644"/>
      <x:c r="K44" s="3644"/>
      <x:c r="L44" s="3644"/>
      <x:c r="M44" s="3644"/>
      <x:c r="N44" s="83"/>
      <x:c r="O44" s="83"/>
      <x:c r="P44" s="83"/>
      <x:c r="Q44" s="76"/>
      <x:c r="R44" s="76"/>
      <x:c r="S44" s="76"/>
      <x:c r="T44" s="76"/>
      <x:c r="U44" s="76"/>
      <x:c r="V44" s="76"/>
      <x:c r="W44" s="76"/>
      <x:c r="X44"/>
      <x:c r="Y44"/>
      <x:c r="Z44"/>
      <x:c r="AA44"/>
      <x:c r="AB44"/>
    </x:row>
    <x:row r="45" s="31" customFormat="1" ht="15" customHeight="1">
      <x:c r="A45"/>
      <x:c r="B45" s="3645" t="str">
        <x:v>Jorge Burgos Contreras</x:v>
      </x:c>
      <x:c r="C45" s="3645"/>
      <x:c r="D45" s="3645"/>
      <x:c r="E45" s="3645"/>
      <x:c r="F45" s="3645"/>
      <x:c r="G45" s="3645"/>
      <x:c r="H45" s="50"/>
      <x:c r="I45" s="3645" t="n">
        <x:v>0</x:v>
      </x:c>
      <x:c r="J45" s="3645"/>
      <x:c r="K45" s="3645"/>
      <x:c r="L45" s="3645"/>
      <x:c r="M45" s="3645"/>
      <x:c r="N45" s="84"/>
      <x:c r="O45" s="84"/>
      <x:c r="P45" s="84"/>
      <x:c r="Q45" s="76"/>
      <x:c r="R45" s="76"/>
      <x:c r="S45" s="76"/>
      <x:c r="T45" s="76"/>
      <x:c r="U45" s="76"/>
      <x:c r="V45" s="76"/>
      <x:c r="W45" s="76"/>
      <x:c r="X45"/>
      <x:c r="Y45"/>
      <x:c r="Z45"/>
      <x:c r="AA45"/>
      <x:c r="AB45"/>
    </x:row>
    <x:row r="46" ht="15" customHeight="1">
      <x:c r="A46"/>
      <x:c r="B46" s="3646" t="str">
        <x:v>ACI LOSS CONTROL </x:v>
      </x:c>
      <x:c r="C46" s="3646"/>
      <x:c r="D46" s="3646"/>
      <x:c r="E46" s="3646"/>
      <x:c r="F46" s="3646"/>
      <x:c r="G46" s="3646"/>
      <x:c r="H46" s="25"/>
      <x:c r="I46" s="3647" t="str">
        <x:v>VESSEL REPRESENTATIVE</x:v>
      </x:c>
      <x:c r="J46" s="3647"/>
      <x:c r="K46" s="3647"/>
      <x:c r="L46" s="3647"/>
      <x:c r="M46" s="3647"/>
      <x:c r="N46" s="85"/>
      <x:c r="O46" s="85"/>
      <x:c r="P46" s="85"/>
      <x:c r="Q46"/>
      <x:c r="R46"/>
      <x:c r="S46"/>
      <x:c r="T46"/>
      <x:c r="U46"/>
      <x:c r="V46"/>
      <x:c r="W46"/>
      <x:c r="X46"/>
      <x:c r="Y46"/>
      <x:c r="Z46"/>
      <x:c r="AA46"/>
      <x:c r="AB46"/>
    </x:row>
    <x:row r="47" ht="15" customHeight="1">
      <x:c r="A47"/>
      <x:c r="B47" s="3642" t="str">
        <x:v>A company ISO 9001:2008 Certified by ABS-QE with certificate #: 39144</x:v>
      </x:c>
      <x:c r="C47" s="3642"/>
      <x:c r="D47" s="3642"/>
      <x:c r="E47" s="3642"/>
      <x:c r="F47" s="3642"/>
      <x:c r="G47" s="3642"/>
      <x:c r="H47" s="3642"/>
      <x:c r="I47" s="3642"/>
      <x:c r="J47" s="3642"/>
      <x:c r="K47" s="3642"/>
      <x:c r="L47" s="3642"/>
      <x:c r="M47" s="3642"/>
      <x:c r="N47" s="63"/>
      <x:c r="O47" s="63"/>
      <x:c r="P47" s="63"/>
      <x:c r="Q47"/>
      <x:c r="R47"/>
      <x:c r="S47"/>
      <x:c r="T47"/>
      <x:c r="U47"/>
      <x:c r="V47"/>
      <x:c r="W47"/>
      <x:c r="X47"/>
      <x:c r="Y47"/>
      <x:c r="Z47"/>
      <x:c r="AA47"/>
      <x:c r="AB47"/>
    </x:row>
    <x:row r="48" ht="15" customHeight="1">
      <x:c r="A48"/>
      <x:c r="B48" s="42"/>
      <x:c r="C48" s="42"/>
      <x:c r="D48" s="51" t="str">
        <x:v>kg/cm²</x:v>
      </x:c>
      <x:c r="E48" s="51" t="str">
        <x:v>m³</x:v>
      </x:c>
      <x:c r="F48" s="89"/>
      <x:c r="G48" s="89"/>
      <x:c r="H48" s="22"/>
      <x:c r="I48" s="90"/>
      <x:c r="J48" s="90"/>
      <x:c r="K48" s="90"/>
      <x:c r="L48" s="90"/>
      <x:c r="M48" s="90"/>
      <x:c r="N48" s="63"/>
      <x:c r="O48" s="63"/>
      <x:c r="P48" s="63"/>
      <x:c r="Q48"/>
      <x:c r="R48"/>
      <x:c r="S48"/>
      <x:c r="T48"/>
      <x:c r="U48"/>
      <x:c r="V48"/>
      <x:c r="W48"/>
      <x:c r="X48"/>
      <x:c r="Y48"/>
      <x:c r="Z48"/>
      <x:c r="AA48"/>
      <x:c r="AB48"/>
    </x:row>
    <x:row r="49">
      <x:c r="A49"/>
      <x:c r="B49" s="43"/>
      <x:c r="C49" s="43"/>
      <x:c r="D49" s="51" t="str">
        <x:v>Bars</x:v>
      </x:c>
      <x:c r="E49" s="51" t="str">
        <x:v>Barrels</x:v>
      </x:c>
      <x:c r="F49" s="22"/>
      <x:c r="G49" s="22"/>
      <x:c r="H49" s="22"/>
      <x:c r="I49" s="22"/>
      <x:c r="J49" s="22"/>
      <x:c r="K49" s="22"/>
      <x:c r="L49" s="22"/>
      <x:c r="M49" s="6"/>
      <x:c r="N49" s="86"/>
      <x:c r="O49" s="86"/>
      <x:c r="P49" s="86"/>
      <x:c r="Q49"/>
      <x:c r="R49"/>
      <x:c r="S49"/>
      <x:c r="T49"/>
      <x:c r="U49"/>
      <x:c r="V49"/>
      <x:c r="W49"/>
      <x:c r="X49"/>
      <x:c r="Y49"/>
      <x:c r="Z49"/>
      <x:c r="AA49"/>
      <x:c r="AB49"/>
    </x:row>
    <x:row r="50">
      <x:c r="A50"/>
      <x:c r="B50" s="44"/>
      <x:c r="C50" s="44"/>
      <x:c r="D50" s="51" t="str">
        <x:v>PSI</x:v>
      </x:c>
      <x:c r="E50" s="51"/>
      <x:c r="F50" s="23"/>
      <x:c r="G50" s="23"/>
      <x:c r="H50" s="23"/>
      <x:c r="I50" s="23"/>
      <x:c r="J50" s="23"/>
      <x:c r="K50" s="23"/>
      <x:c r="L50" s="23"/>
      <x:c r="M50" s="23"/>
      <x:c r="N50" s="87"/>
      <x:c r="O50" s="87"/>
      <x:c r="P50" s="87"/>
      <x:c r="Q50"/>
      <x:c r="R50"/>
      <x:c r="S50"/>
      <x:c r="T50"/>
      <x:c r="U50"/>
      <x:c r="V50"/>
      <x:c r="W50"/>
      <x:c r="X50"/>
      <x:c r="Y50"/>
      <x:c r="Z50"/>
      <x:c r="AA50"/>
      <x:c r="AB50"/>
    </x:row>
    <x:row r="51">
      <x:c r="A51"/>
      <x:c r="B51" s="51"/>
      <x:c r="C51" s="51"/>
      <x:c r="D51" s="51" t="str">
        <x:v>kPa</x:v>
      </x:c>
      <x:c r="E51" s="51"/>
      <x:c r="F51" s="5"/>
      <x:c r="G51" s="5"/>
      <x:c r="H51" s="5"/>
      <x:c r="I51" s="5"/>
      <x:c r="J51" s="5"/>
      <x:c r="K51" s="5"/>
      <x:c r="L51" s="5"/>
      <x:c r="M51" s="5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</x:row>
    <x:row r="52">
      <x:c r="A52"/>
      <x:c r="B52" s="26"/>
      <x:c r="C52" s="26"/>
      <x:c r="D52" s="26"/>
      <x:c r="E52" s="26"/>
      <x:c r="F52" s="5"/>
      <x:c r="G52" s="5"/>
      <x:c r="H52" s="5"/>
      <x:c r="I52" s="5"/>
      <x:c r="J52" s="5"/>
      <x:c r="K52" s="5"/>
      <x:c r="L52" s="5"/>
      <x:c r="M52" s="5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</x:row>
    <x:row r="53">
      <x:c r="A53"/>
      <x:c r="B53" s="5"/>
      <x:c r="C53" s="5"/>
      <x:c r="D53" s="51"/>
      <x:c r="E53" s="51"/>
      <x:c r="F53" s="5"/>
      <x:c r="G53" s="5"/>
      <x:c r="H53" s="5"/>
      <x:c r="I53" s="5"/>
      <x:c r="J53" s="5"/>
      <x:c r="K53" s="5"/>
      <x:c r="L53" s="5"/>
      <x:c r="M53" s="5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</x:row>
    <x:row r="54">
      <x:c r="A54"/>
      <x:c r="B54" s="5"/>
      <x:c r="C54" s="5"/>
      <x:c r="D54" s="26"/>
      <x:c r="E54" s="26"/>
      <x:c r="F54" s="5"/>
      <x:c r="G54" s="5"/>
      <x:c r="H54" s="5"/>
      <x:c r="I54" s="5"/>
      <x:c r="J54" s="5"/>
      <x:c r="K54" s="5"/>
      <x:c r="L54" s="5"/>
      <x:c r="M54" s="5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</x:row>
    <x:row r="55">
      <x:c r="A5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</x:row>
    <x:row r="56">
      <x:c r="A56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</x:row>
    <x:row r="57">
      <x:c r="A57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</x:row>
    <x:row r="58">
      <x:c r="A58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</x:row>
    <x:row r="59">
      <x:c r="A59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</x:row>
    <x:row r="60">
      <x:c r="A60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</x:row>
    <x:row r="61">
      <x:c r="A61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</x:row>
    <x:row r="62">
      <x:c r="A62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</x:row>
    <x:row r="63">
      <x:c r="A63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</x:row>
    <x:row r="64">
      <x:c r="A64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</x:row>
    <x:row r="65">
      <x:c r="A6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</x:row>
    <x:row r="66">
      <x:c r="A66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</x:row>
    <x:row r="67">
      <x:c r="A67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</x:row>
    <x:row r="68">
      <x:c r="A68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</x:row>
    <x:row r="69">
      <x:c r="A69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</x:row>
    <x:row r="70">
      <x:c r="A70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</x:row>
    <x:row r="71">
      <x:c r="A71"/>
      <x:c r="B71" s="5"/>
      <x:c r="C71" s="5"/>
      <x:c r="D71" s="5"/>
      <x:c r="E71" s="5"/>
      <x:c r="F71" s="5"/>
      <x:c r="G71" s="51" t="str">
        <x:v>BARRELS</x:v>
      </x:c>
      <x:c r="H71" s="5"/>
      <x:c r="I71" s="5"/>
      <x:c r="J71" s="5"/>
      <x:c r="K71" s="5"/>
      <x:c r="L71" s="5"/>
      <x:c r="M71" s="5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</x:row>
    <x:row r="72">
      <x:c r="A72"/>
      <x:c r="B72" s="5"/>
      <x:c r="C72" s="5"/>
      <x:c r="D72" s="5"/>
      <x:c r="E72" s="5"/>
      <x:c r="F72" s="5"/>
      <x:c r="G72" s="32" t="str">
        <x:v>m³</x:v>
      </x:c>
      <x:c r="H72" s="5"/>
      <x:c r="I72" s="5"/>
      <x:c r="J72" s="5"/>
      <x:c r="K72" s="5"/>
      <x:c r="L72" s="5"/>
      <x:c r="M72" s="5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</x:row>
    <x:row r="73"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</x:row>
    <x:row r="74"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</x:row>
    <x:row r="75"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</x:row>
    <x:row r="76"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</x:row>
    <x:row r="77"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</x:row>
    <x:row r="78"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</x:row>
    <x:row r="79"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</x:row>
    <x:row r="80"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</x:row>
    <x:row r="81"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</x:row>
    <x:row r="82"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</x:row>
    <x:row r="83"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</x:row>
    <x:row r="84"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</x:row>
    <x:row r="85"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</x:row>
    <x:row r="86"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</x:row>
    <x:row r="87"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</x:row>
    <x:row r="88"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</x:row>
    <x:row r="89"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</x:row>
    <x:row r="90"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</x:row>
    <x:row r="91"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</x:row>
    <x:row r="92"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</x:row>
    <x:row r="93"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</x:row>
    <x:row r="94"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</x:row>
    <x:row r="95"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</x:row>
    <x:row r="96"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</x:row>
    <x:row r="97"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</x:row>
    <x:row r="98"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</x:row>
    <x:row r="99"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</x:row>
    <x:row r="100"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</x:row>
    <x:row r="101"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</x:row>
    <x:row r="102"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</x:row>
    <x:row r="103"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</x:row>
    <x:row r="104"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</x:row>
    <x:row r="105"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</x:row>
    <x:row r="106"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</x:row>
    <x:row r="107"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</x:row>
    <x:row r="108"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</x:row>
    <x:row r="109"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</x:row>
    <x:row r="110"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</x:row>
    <x:row r="111"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</x:row>
    <x:row r="112"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</x:row>
    <x:row r="113"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</x:row>
    <x:row r="114"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</x:row>
    <x:row r="115"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</x:row>
    <x:row r="116"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</x:row>
    <x:row r="117"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</x:row>
    <x:row r="118"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</x:row>
    <x:row r="119"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</x:row>
    <x:row r="120"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</x:row>
    <x:row r="121"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</x:row>
    <x:row r="122"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</x:row>
    <x:row r="123"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</x:row>
    <x:row r="124"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</x:row>
    <x:row r="125"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</x:row>
    <x:row r="126"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</x:row>
    <x:row r="127"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</x:row>
    <x:row r="128"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</x:row>
    <x:row r="129"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</x:row>
    <x:row r="130"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</x:row>
    <x:row r="131"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</x:row>
    <x:row r="132"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</x:row>
    <x:row r="133"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</x:row>
    <x:row r="134"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</x:row>
    <x:row r="135"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</x:row>
    <x:row r="136"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</x:row>
    <x:row r="137"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</x:row>
    <x:row r="138"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</x:row>
    <x:row r="139"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</x:row>
    <x:row r="140"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</x:row>
    <x:row r="141"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</x:row>
    <x:row r="142"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</x:row>
    <x:row r="143"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</x:row>
    <x:row r="144"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</x:row>
    <x:row r="145"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</x:row>
    <x:row r="146"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</x:row>
    <x:row r="147"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</x:row>
    <x:row r="148"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</x:row>
    <x:row r="149"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</x:row>
    <x:row r="150"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</x:row>
    <x:row r="151"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</x:row>
    <x:row r="152"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</x:row>
    <x:row r="153"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</x:row>
    <x:row r="154"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</x:row>
    <x:row r="155"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</x:row>
    <x:row r="156"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</x:row>
    <x:row r="157"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</x:row>
    <x:row r="158"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</x:row>
    <x:row r="159"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</x:row>
    <x:row r="160"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</x:row>
    <x:row r="161"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</x:row>
    <x:row r="162"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</x:row>
    <x:row r="163"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</x:row>
    <x:row r="164"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</x:row>
  </x:sheetData>
  <x:mergeCells>
    <x:mergeCell ref="B47:M47"/>
    <x:mergeCell ref="C41:M41"/>
    <x:mergeCell ref="B44:G44"/>
    <x:mergeCell ref="I44:M44"/>
    <x:mergeCell ref="B45:G45"/>
    <x:mergeCell ref="I45:M45"/>
    <x:mergeCell ref="B46:G46"/>
    <x:mergeCell ref="I46:M46"/>
    <x:mergeCell ref="C38:D38"/>
    <x:mergeCell ref="F38:G38"/>
    <x:mergeCell ref="H38:L38"/>
    <x:mergeCell ref="C39:D39"/>
    <x:mergeCell ref="F39:G39"/>
    <x:mergeCell ref="H39:L39"/>
    <x:mergeCell ref="C36:D36"/>
    <x:mergeCell ref="F36:G36"/>
    <x:mergeCell ref="H36:L36"/>
    <x:mergeCell ref="C37:D37"/>
    <x:mergeCell ref="F37:G37"/>
    <x:mergeCell ref="H37:L37"/>
    <x:mergeCell ref="C34:D34"/>
    <x:mergeCell ref="F34:G34"/>
    <x:mergeCell ref="H34:L34"/>
    <x:mergeCell ref="C35:D35"/>
    <x:mergeCell ref="F35:G35"/>
    <x:mergeCell ref="H35:L35"/>
    <x:mergeCell ref="C32:D32"/>
    <x:mergeCell ref="F32:G32"/>
    <x:mergeCell ref="H32:L32"/>
    <x:mergeCell ref="C33:D33"/>
    <x:mergeCell ref="F33:G33"/>
    <x:mergeCell ref="H33:L33"/>
    <x:mergeCell ref="C30:D30"/>
    <x:mergeCell ref="F30:G30"/>
    <x:mergeCell ref="H30:L30"/>
    <x:mergeCell ref="C31:D31"/>
    <x:mergeCell ref="F31:G31"/>
    <x:mergeCell ref="H31:L31"/>
    <x:mergeCell ref="C28:D28"/>
    <x:mergeCell ref="F28:G28"/>
    <x:mergeCell ref="H28:L28"/>
    <x:mergeCell ref="C29:D29"/>
    <x:mergeCell ref="F29:G29"/>
    <x:mergeCell ref="H29:L29"/>
    <x:mergeCell ref="C26:D26"/>
    <x:mergeCell ref="F26:G26"/>
    <x:mergeCell ref="H26:L26"/>
    <x:mergeCell ref="C27:D27"/>
    <x:mergeCell ref="F27:G27"/>
    <x:mergeCell ref="H27:L27"/>
    <x:mergeCell ref="C24:D24"/>
    <x:mergeCell ref="F24:G24"/>
    <x:mergeCell ref="H24:L24"/>
    <x:mergeCell ref="C25:D25"/>
    <x:mergeCell ref="F25:G25"/>
    <x:mergeCell ref="H25:L25"/>
    <x:mergeCell ref="C22:D22"/>
    <x:mergeCell ref="F22:G22"/>
    <x:mergeCell ref="H22:L22"/>
    <x:mergeCell ref="C23:D23"/>
    <x:mergeCell ref="F23:G23"/>
    <x:mergeCell ref="H23:L23"/>
    <x:mergeCell ref="C20:D20"/>
    <x:mergeCell ref="F20:G20"/>
    <x:mergeCell ref="H20:L20"/>
    <x:mergeCell ref="C21:D21"/>
    <x:mergeCell ref="F21:G21"/>
    <x:mergeCell ref="H21:L21"/>
    <x:mergeCell ref="C18:D18"/>
    <x:mergeCell ref="F18:G18"/>
    <x:mergeCell ref="H18:L18"/>
    <x:mergeCell ref="C19:D19"/>
    <x:mergeCell ref="F19:G19"/>
    <x:mergeCell ref="H19:L19"/>
    <x:mergeCell ref="C16:D16"/>
    <x:mergeCell ref="F16:G16"/>
    <x:mergeCell ref="H16:L16"/>
    <x:mergeCell ref="C17:D17"/>
    <x:mergeCell ref="F17:G17"/>
    <x:mergeCell ref="H17:L17"/>
    <x:mergeCell ref="C14:D14"/>
    <x:mergeCell ref="F14:G14"/>
    <x:mergeCell ref="H14:L14"/>
    <x:mergeCell ref="C15:D15"/>
    <x:mergeCell ref="F15:G15"/>
    <x:mergeCell ref="H15:L15"/>
    <x:mergeCell ref="C13:D13"/>
    <x:mergeCell ref="F13:G13"/>
    <x:mergeCell ref="H13:L13"/>
    <x:mergeCell ref="F8:I8"/>
    <x:mergeCell ref="B9:M9"/>
    <x:mergeCell ref="B10:B11"/>
    <x:mergeCell ref="C10:D11"/>
    <x:mergeCell ref="F10:G10"/>
    <x:mergeCell ref="H10:L10"/>
    <x:mergeCell ref="M10:M11"/>
    <x:mergeCell ref="F11:G11"/>
    <x:mergeCell ref="H11:L11"/>
    <x:mergeCell ref="E1:M1"/>
    <x:mergeCell ref="B2:M2"/>
    <x:mergeCell ref="D3:G3"/>
    <x:mergeCell ref="D4:G4"/>
    <x:mergeCell ref="D5:G5"/>
    <x:mergeCell ref="D6:G6"/>
    <x:mergeCell ref="C12:D12"/>
    <x:mergeCell ref="F12:G12"/>
    <x:mergeCell ref="H12:L12"/>
  </x:mergeCells>
  <x:conditionalFormatting sqref="B13:B39">
    <x:cfRule type="cellIs" dxfId="55" priority="4" stopIfTrue="1" operator="equal">
      <x:formula>$B$12</x:formula>
    </x:cfRule>
  </x:conditionalFormatting>
  <x:conditionalFormatting sqref="C16:D39 F19:G39 E30:E39">
    <x:cfRule type="cellIs" dxfId="54" priority="5" stopIfTrue="1" operator="equal">
      <x:formula>$M$4</x:formula>
    </x:cfRule>
  </x:conditionalFormatting>
  <x:conditionalFormatting sqref="M13:P39">
    <x:cfRule type="cellIs" dxfId="53" priority="3" stopIfTrue="1" operator="equal">
      <x:formula>$M$12</x:formula>
    </x:cfRule>
  </x:conditionalFormatting>
  <x:conditionalFormatting sqref="N12:O12">
    <x:cfRule type="cellIs" dxfId="52" priority="1" stopIfTrue="1" operator="equal">
      <x:formula>$M$12</x:formula>
    </x:cfRule>
  </x:conditionalFormatting>
  <x:dataValidations count="2">
    <x:dataValidation type="list" allowBlank="1" showInputMessage="1" showErrorMessage="1" sqref="F11:G11">
      <x:formula1>$G$71:$G$72</x:formula1>
    </x:dataValidation>
    <x:dataValidation type="list" allowBlank="1" showInputMessage="1" showErrorMessage="1" sqref="E11">
      <x:formula1>$D$47:$D$49</x:formula1>
    </x:dataValidation>
  </x:dataValidations>
  <x:pageMargins left="0.7" right="0.7" top="0.75" bottom="0.75" header="0.3" footer="0.3"/>
  <x:drawing xmlns:r="http://schemas.openxmlformats.org/officeDocument/2006/relationships" r:id="R819330fae7104433"/>
</x:worksheet>
</file>

<file path=xl/worksheets/sheet26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9.140625" defaultRowHeight="12.75"/>
  <x:cols>
    <x:col min="1" max="1" width="2.85546875" style="144" customWidth="1"/>
    <x:col min="2" max="2" width="12.28515625" style="149" customWidth="1"/>
    <x:col min="3" max="3" width="10.85546875" style="149" customWidth="1"/>
    <x:col min="4" max="4" width="5.7109375" style="149" customWidth="1"/>
    <x:col min="5" max="5" width="3" style="149" customWidth="1"/>
    <x:col min="6" max="6" width="7.28515625" style="149" customWidth="1"/>
    <x:col min="7" max="7" width="6.140625" style="149" customWidth="1"/>
    <x:col min="8" max="8" width="5.85546875" style="149" customWidth="1"/>
    <x:col min="9" max="9" width="4.140625" style="149" customWidth="1"/>
    <x:col min="10" max="10" width="10.85546875" style="149" customWidth="1"/>
    <x:col min="11" max="11" width="7.42578125" style="149" customWidth="1"/>
    <x:col min="12" max="12" width="2.85546875" style="149" customWidth="1"/>
    <x:col min="13" max="13" width="15.140625" style="144" customWidth="1"/>
    <x:col min="14" max="14" width="9.85546875" style="144" customWidth="1"/>
    <x:col min="15" max="15" width="2.42578125" style="144" customWidth="1"/>
    <x:col min="16" max="16" width="10.140625" style="144" customWidth="1"/>
    <x:col min="17" max="17" width="9.140625" style="144" customWidth="1"/>
    <x:col min="18" max="18" width="2.7109375" style="144" customWidth="1"/>
    <x:col min="19" max="16384" width="9.140625" style="144" customWidth="0"/>
  </x:cols>
  <x:sheetData>
    <x:row r="1" ht="61.150001525878906" customHeight="1">
      <x:c r="A1" s="4047"/>
      <x:c r="B1" s="4047"/>
      <x:c r="C1" s="4047"/>
      <x:c r="D1" s="4047"/>
      <x:c r="E1" s="4047"/>
      <x:c r="F1" s="4047"/>
      <x:c r="G1" s="4047"/>
      <x:c r="H1" s="4047"/>
      <x:c r="I1" s="4047"/>
      <x:c r="J1" s="4047"/>
      <x:c r="K1" s="4047"/>
      <x:c r="L1" s="4047"/>
    </x:row>
    <x:row r="2" ht="1.149999976158142" customHeight="1">
      <x:c r="A2" s="4053"/>
      <x:c r="B2" s="4053"/>
      <x:c r="C2" s="4053"/>
      <x:c r="D2" s="4053"/>
      <x:c r="E2" s="4053"/>
      <x:c r="F2" s="4053"/>
      <x:c r="G2" s="4053"/>
      <x:c r="H2" s="4053"/>
      <x:c r="I2" s="4053"/>
      <x:c r="J2" s="4053"/>
      <x:c r="K2" s="4053"/>
      <x:c r="L2" s="4053"/>
    </x:row>
    <x:row r="3" ht="3" customHeight="1">
      <x:c r="A3" s="4029"/>
      <x:c r="B3" s="4029"/>
      <x:c r="C3" s="4029"/>
      <x:c r="D3" s="4029"/>
      <x:c r="E3" s="4029"/>
      <x:c r="F3" s="4029"/>
      <x:c r="G3" s="4029"/>
      <x:c r="H3" s="4029"/>
      <x:c r="I3" s="4029"/>
      <x:c r="J3" s="4029"/>
      <x:c r="K3" s="4029"/>
      <x:c r="L3" s="4029"/>
    </x:row>
    <x:row r="4" ht="20.450000762939453" customHeight="1">
      <x:c r="A4" s="4029"/>
      <x:c r="B4" s="4187" t="str">
        <x:v>DISTRIBUTION &amp; RECEIPT FOR SAMPLES</x:v>
      </x:c>
      <x:c r="C4" s="4187"/>
      <x:c r="D4" s="4187"/>
      <x:c r="E4" s="4187"/>
      <x:c r="F4" s="4187"/>
      <x:c r="G4" s="4187"/>
      <x:c r="H4" s="4187"/>
      <x:c r="I4" s="4187"/>
      <x:c r="J4" s="4187"/>
      <x:c r="K4" s="4187"/>
      <x:c r="L4" s="4187"/>
      <x:c r="M4" s="3678"/>
      <x:c r="N4" s="3678"/>
    </x:row>
    <x:row r="5" ht="3" customHeight="1">
      <x:c r="A5" s="4029"/>
      <x:c r="B5" s="4029"/>
      <x:c r="C5" s="4029"/>
      <x:c r="D5" s="4029"/>
      <x:c r="E5" s="4029"/>
      <x:c r="F5" s="4029"/>
      <x:c r="G5" s="4029"/>
      <x:c r="H5" s="4029"/>
      <x:c r="I5" s="4029"/>
      <x:c r="J5" s="4029"/>
      <x:c r="K5" s="4029"/>
      <x:c r="L5" s="4029"/>
    </x:row>
    <x:row r="6" ht="19.149999618530273" customHeight="1">
      <x:c r="A6" s="4029"/>
      <x:c r="B6" s="4128"/>
      <x:c r="C6" s="4139" t="str">
        <x:v>Client:</x:v>
      </x:c>
      <x:c r="D6" s="4139"/>
      <x:c r="E6" s="4139"/>
      <x:c r="F6" s="4129" t="str">
        <x:f>CONCATENATE('Survey Report'!E6," - ",'Survey Report'!E7, " -",'Survey Report'!E8)</x:f>
        <x:v> -  -</x:v>
      </x:c>
      <x:c r="G6" s="4129"/>
      <x:c r="H6" s="4129"/>
      <x:c r="I6" s="4129"/>
      <x:c r="J6" s="4129"/>
      <x:c r="K6" s="4129"/>
      <x:c r="L6" s="4129"/>
      <x:c r="M6" s="2982"/>
      <x:c r="N6" s="1238"/>
    </x:row>
    <x:row r="7">
      <x:c r="A7"/>
      <x:c r="B7" s="143"/>
      <x:c r="C7" s="3663" t="str">
        <x:v>Client Reference:</x:v>
      </x:c>
      <x:c r="D7" s="3663"/>
      <x:c r="E7" s="3663"/>
      <x:c r="F7" s="2578" t="str">
        <x:f>CONCATENATE('Survey Report'!E20," &amp; ",'Survey Report'!E21,)</x:f>
        <x:v> &amp; </x:v>
      </x:c>
      <x:c r="G7" s="101"/>
      <x:c r="H7" s="101"/>
      <x:c r="I7" s="101"/>
      <x:c r="J7" s="101"/>
      <x:c r="K7" s="101"/>
      <x:c r="L7" s="101"/>
      <x:c r="M7" s="101"/>
      <x:c r="N7" s="1238"/>
    </x:row>
    <x:row r="8">
      <x:c r="A8"/>
      <x:c r="B8" s="143"/>
      <x:c r="C8" s="3663" t="str">
        <x:v>Our Reference:</x:v>
      </x:c>
      <x:c r="D8" s="3663"/>
      <x:c r="E8" s="3663"/>
      <x:c r="F8" s="2982" t="n">
        <x:f>'Survey Report'!E18</x:f>
        <x:v>0</x:v>
      </x:c>
      <x:c r="G8" s="2982"/>
      <x:c r="H8" s="2982"/>
      <x:c r="I8" s="2982"/>
      <x:c r="J8" s="2982"/>
      <x:c r="K8" s="2982"/>
      <x:c r="L8" s="2982"/>
      <x:c r="M8" s="2982"/>
      <x:c r="N8" s="1238"/>
    </x:row>
    <x:row r="9">
      <x:c r="A9"/>
      <x:c r="B9" s="143"/>
      <x:c r="C9" s="3663" t="str">
        <x:v>Inspection Date:</x:v>
      </x:c>
      <x:c r="D9" s="3663"/>
      <x:c r="E9" s="3663"/>
      <x:c r="F9" s="2782" t="n">
        <x:f>+'Survey Report'!E24</x:f>
        <x:v>0</x:v>
      </x:c>
      <x:c r="G9" s="2782"/>
      <x:c r="H9" s="2782"/>
      <x:c r="I9" s="2782"/>
      <x:c r="J9" s="2579"/>
      <x:c r="K9" s="2579"/>
      <x:c r="L9" s="2579"/>
      <x:c r="M9" s="2579"/>
      <x:c r="N9" s="1238"/>
    </x:row>
    <x:row r="10">
      <x:c r="A10"/>
      <x:c r="B10" s="143"/>
      <x:c r="C10" s="3663" t="str">
        <x:v>Vessel/ Plant/Terminal:</x:v>
      </x:c>
      <x:c r="D10" s="3663"/>
      <x:c r="E10" s="3663"/>
      <x:c r="F10" s="101" t="str">
        <x:f>CONCATENATE('Survey Report'!E10," / ",'Survey Report'!E16)</x:f>
        <x:v> / </x:v>
      </x:c>
      <x:c r="G10" s="101"/>
      <x:c r="H10" s="101"/>
      <x:c r="I10" s="101"/>
      <x:c r="J10" s="101"/>
      <x:c r="K10" s="101"/>
      <x:c r="L10" s="101"/>
      <x:c r="M10" s="101"/>
      <x:c r="N10" s="1238"/>
    </x:row>
    <x:row r="11">
      <x:c r="A11"/>
      <x:c r="B11" s="143"/>
      <x:c r="C11" s="3663" t="str">
        <x:v>Location:</x:v>
      </x:c>
      <x:c r="D11" s="3663"/>
      <x:c r="E11" s="3663"/>
      <x:c r="F11" s="2982" t="n">
        <x:f>'Survey Report'!E14</x:f>
        <x:v>0</x:v>
      </x:c>
      <x:c r="G11" s="2982"/>
      <x:c r="H11" s="2982"/>
      <x:c r="I11" s="2982"/>
      <x:c r="J11" s="2982"/>
      <x:c r="K11" s="2982"/>
      <x:c r="L11" s="2982"/>
      <x:c r="M11" s="2982"/>
      <x:c r="N11" s="1238"/>
    </x:row>
    <x:row r="12">
      <x:c r="A12"/>
      <x:c r="B12" s="143"/>
      <x:c r="C12" s="3663" t="str">
        <x:v>Product:</x:v>
      </x:c>
      <x:c r="D12" s="3663"/>
      <x:c r="E12" s="3663"/>
      <x:c r="F12" s="2195" t="str">
        <x:f>CONCATENATE('Survey Report'!E22," - ",'Survey Report'!E23,)</x:f>
        <x:v> - </x:v>
      </x:c>
      <x:c r="G12" s="2195"/>
      <x:c r="H12" s="2195"/>
      <x:c r="I12" s="2195"/>
      <x:c r="J12" s="2195"/>
      <x:c r="K12" s="2195"/>
      <x:c r="L12" s="2195"/>
      <x:c r="M12" s="2195"/>
      <x:c r="N12" s="1238"/>
    </x:row>
    <x:row r="13">
      <x:c r="A13"/>
      <x:c r="B13" s="143"/>
      <x:c r="C13" s="3680" t="str">
        <x:v>Voyage #:</x:v>
      </x:c>
      <x:c r="D13" s="3680"/>
      <x:c r="E13" s="3680"/>
      <x:c r="F13" s="2981" t="n">
        <x:f>'Survey Report'!E12</x:f>
        <x:v>0</x:v>
      </x:c>
      <x:c r="G13" s="2982"/>
      <x:c r="H13" s="2982"/>
      <x:c r="I13" s="2982"/>
      <x:c r="J13" s="2982"/>
      <x:c r="K13" s="2982"/>
      <x:c r="L13" s="2982"/>
      <x:c r="M13" s="2982"/>
      <x:c r="N13" s="1238"/>
    </x:row>
    <x:row r="14" ht="16.5" customHeight="1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 ht="18.75" customHeight="1">
      <x:c r="A15"/>
      <x:c r="B15" s="3684" t="str">
        <x:v>Received from ACI LOSS CONTROL- samples as listed below, of the Cargo/ Product described by customer as: </x:v>
      </x:c>
      <x:c r="C15" s="3684"/>
      <x:c r="D15" s="3684"/>
      <x:c r="E15" s="3684"/>
      <x:c r="F15" s="3684"/>
      <x:c r="G15" s="3684"/>
      <x:c r="H15" s="3684"/>
      <x:c r="I15" s="3684"/>
      <x:c r="J15" s="3684"/>
      <x:c r="K15" s="3684"/>
      <x:c r="L15" s="3684"/>
      <x:c r="M15" s="3684"/>
      <x:c r="N15" s="3684"/>
    </x:row>
    <x:row r="16" ht="14.25" customHeight="1">
      <x:c r="A16"/>
      <x:c r="B16" s="143"/>
      <x:c r="C16" s="3679" t="str">
        <x:f>F12</x:f>
        <x:v> - </x:v>
      </x:c>
      <x:c r="D16" s="3679"/>
      <x:c r="E16" s="3679"/>
      <x:c r="F16" s="3679"/>
      <x:c r="G16" s="3679"/>
      <x:c r="H16" s="3679"/>
      <x:c r="I16" s="3679"/>
      <x:c r="J16" s="3679"/>
      <x:c r="K16" s="3679"/>
      <x:c r="L16" s="3679"/>
      <x:c r="M16" s="3679"/>
      <x:c r="N16" s="3679"/>
    </x:row>
    <x:row r="17" ht="18.75" customHeight="1">
      <x:c r="A17"/>
      <x:c r="B17" s="2964" t="str">
        <x:v>Samples to be delivered upon request to the receivers or their authorized representatives at:</x:v>
      </x:c>
      <x:c r="C17" s="2964"/>
      <x:c r="D17" s="2964"/>
      <x:c r="E17" s="2964"/>
      <x:c r="F17" s="2964"/>
      <x:c r="G17" s="2964"/>
      <x:c r="H17" s="2964"/>
      <x:c r="I17" s="2964"/>
      <x:c r="J17" s="2964"/>
      <x:c r="K17" s="2964"/>
      <x:c r="L17" s="3653" t="str">
        <x:f>+F6</x:f>
        <x:v> -  -</x:v>
      </x:c>
      <x:c r="M17" s="3653"/>
      <x:c r="N17" s="3653"/>
    </x:row>
    <x:row r="18" ht="12.75" customHeight="1">
      <x:c r="A18"/>
      <x:c r="B18" s="1239" t="str">
        <x:v>On:</x:v>
      </x:c>
      <x:c r="C18" s="3664" t="n">
        <x:f>F9</x:f>
        <x:v>0</x:v>
      </x:c>
      <x:c r="D18" s="3664"/>
      <x:c r="E18" s="3664"/>
      <x:c r="F18" s="3664"/>
      <x:c r="G18" s="143" t="str">
        <x:v>.</x:v>
      </x:c>
      <x:c r="H18" s="143"/>
      <x:c r="I18" s="143"/>
      <x:c r="J18" s="143"/>
      <x:c r="K18" s="143"/>
      <x:c r="L18" s="143"/>
      <x:c r="M18" s="1238"/>
      <x:c r="N18" s="1238"/>
    </x:row>
    <x:row r="19" ht="5.25" customHeight="1">
      <x:c r="A19"/>
      <x:c r="B19" s="146"/>
      <x:c r="C19" s="146"/>
      <x:c r="D19" s="146"/>
      <x:c r="E19" s="146"/>
      <x:c r="F19" s="146"/>
      <x:c r="G19" s="146"/>
      <x:c r="H19" s="146"/>
      <x:c r="I19" s="146"/>
      <x:c r="J19" s="146"/>
      <x:c r="K19" s="143"/>
      <x:c r="L19" s="143"/>
      <x:c r="M19" s="1238"/>
      <x:c r="N19" s="1238"/>
    </x:row>
    <x:row r="20" ht="21.75" customHeight="1">
      <x:c r="A20"/>
      <x:c r="B20" s="3654" t="str">
        <x:v>Quantity / Size</x:v>
      </x:c>
      <x:c r="C20" s="3656"/>
      <x:c r="D20" s="3654" t="str">
        <x:v>Seal  #</x:v>
      </x:c>
      <x:c r="E20" s="3655"/>
      <x:c r="F20" s="3656"/>
      <x:c r="G20" s="3654" t="str">
        <x:v>Taken From</x:v>
      </x:c>
      <x:c r="H20" s="3655"/>
      <x:c r="I20" s="3655"/>
      <x:c r="J20" s="3655"/>
      <x:c r="K20" s="3673"/>
      <x:c r="L20" s="3685" t="str">
        <x:v>Distribution</x:v>
      </x:c>
      <x:c r="M20" s="3655"/>
      <x:c r="N20" s="3656"/>
    </x:row>
    <x:row r="21" ht="18" customHeight="1">
      <x:c r="A21"/>
      <x:c r="B21" s="3677" t="str">
        <x:v>1x1 Liter</x:v>
      </x:c>
      <x:c r="C21" s="3675"/>
      <x:c r="D21" s="3674" t="n">
        <x:v>1586925</x:v>
      </x:c>
      <x:c r="E21" s="3675"/>
      <x:c r="F21" s="3676"/>
      <x:c r="G21" s="3681" t="str">
        <x:v>Ship's tanks 1 Port</x:v>
      </x:c>
      <x:c r="H21" s="3682"/>
      <x:c r="I21" s="3682"/>
      <x:c r="J21" s="3682"/>
      <x:c r="K21" s="3683"/>
      <x:c r="L21" s="3657" t="str">
        <x:f>IF(D21&lt;&gt;"","ACI LOSS CONTROL","")</x:f>
        <x:v>ACI LOSS CONTROL</x:v>
      </x:c>
      <x:c r="M21" s="3658"/>
      <x:c r="N21" s="3659"/>
    </x:row>
    <x:row r="22" ht="18" customHeight="1">
      <x:c r="A22"/>
      <x:c r="B22" s="3665" t="str">
        <x:v>1x1 Liter</x:v>
      </x:c>
      <x:c r="C22" s="3667"/>
      <x:c r="D22" s="3672" t="n">
        <x:v>1586924</x:v>
      </x:c>
      <x:c r="E22" s="3667"/>
      <x:c r="F22" s="3666"/>
      <x:c r="G22" s="3669" t="str">
        <x:v>Ship's tanks 1 Stbd</x:v>
      </x:c>
      <x:c r="H22" s="3670"/>
      <x:c r="I22" s="3670"/>
      <x:c r="J22" s="3670"/>
      <x:c r="K22" s="3671"/>
      <x:c r="L22" s="3660" t="str">
        <x:f>IF(D22&lt;&gt;"","ACI LOSS CONTROL","")</x:f>
        <x:v>ACI LOSS CONTROL</x:v>
      </x:c>
      <x:c r="M22" s="3661"/>
      <x:c r="N22" s="3662"/>
    </x:row>
    <x:row r="23" ht="18" customHeight="1">
      <x:c r="A23"/>
      <x:c r="B23" s="3665" t="str">
        <x:v>1x1 Liter</x:v>
      </x:c>
      <x:c r="C23" s="3667"/>
      <x:c r="D23" s="3672" t="n">
        <x:v>1586923</x:v>
      </x:c>
      <x:c r="E23" s="3667"/>
      <x:c r="F23" s="3666"/>
      <x:c r="G23" s="3669" t="str">
        <x:v>Ship's tanks 2 Port</x:v>
      </x:c>
      <x:c r="H23" s="3670"/>
      <x:c r="I23" s="3670"/>
      <x:c r="J23" s="3670"/>
      <x:c r="K23" s="3671"/>
      <x:c r="L23" s="3660" t="str">
        <x:f>IF(D23&lt;&gt;"","ACI LOSS CONTROL","")</x:f>
        <x:v>ACI LOSS CONTROL</x:v>
      </x:c>
      <x:c r="M23" s="3661"/>
      <x:c r="N23" s="3662"/>
    </x:row>
    <x:row r="24" ht="18" customHeight="1">
      <x:c r="A24"/>
      <x:c r="B24" s="3665" t="str">
        <x:v>1x1 Liter</x:v>
      </x:c>
      <x:c r="C24" s="3667"/>
      <x:c r="D24" s="3672" t="n">
        <x:v>1583</x:v>
      </x:c>
      <x:c r="E24" s="3667"/>
      <x:c r="F24" s="3666"/>
      <x:c r="G24" s="3669" t="str">
        <x:v>Ship's tanks 2 Stbd.</x:v>
      </x:c>
      <x:c r="H24" s="3670"/>
      <x:c r="I24" s="3670"/>
      <x:c r="J24" s="3670"/>
      <x:c r="K24" s="3671"/>
      <x:c r="L24" s="3660" t="str">
        <x:f t="shared" ref="L24:L32" si="0">IF(D24&lt;&gt;"","ACI LOSS CONTROL","")</x:f>
        <x:v>ACI LOSS CONTROL</x:v>
      </x:c>
      <x:c r="M24" s="3661"/>
      <x:c r="N24" s="3662"/>
    </x:row>
    <x:row r="25" ht="18" customHeight="1">
      <x:c r="A25"/>
      <x:c r="B25" s="3665" t="str">
        <x:v>1x1 Liter</x:v>
      </x:c>
      <x:c r="C25" s="3667"/>
      <x:c r="D25" s="3668" t="n">
        <x:v>1584</x:v>
      </x:c>
      <x:c r="E25" s="3667"/>
      <x:c r="F25" s="3666"/>
      <x:c r="G25" s="3669" t="str">
        <x:v>Ship's tanks 3 Port</x:v>
      </x:c>
      <x:c r="H25" s="3670"/>
      <x:c r="I25" s="3670"/>
      <x:c r="J25" s="3670"/>
      <x:c r="K25" s="3671"/>
      <x:c r="L25" s="3660" t="str">
        <x:f t="shared" si="0"/>
        <x:v>ACI LOSS CONTROL</x:v>
      </x:c>
      <x:c r="M25" s="3661"/>
      <x:c r="N25" s="3662"/>
    </x:row>
    <x:row r="26" ht="18" customHeight="1">
      <x:c r="A26"/>
      <x:c r="B26" s="3665" t="str">
        <x:v>1x1 Liter</x:v>
      </x:c>
      <x:c r="C26" s="3667"/>
      <x:c r="D26" s="3668" t="n">
        <x:v>1585</x:v>
      </x:c>
      <x:c r="E26" s="3667"/>
      <x:c r="F26" s="3666"/>
      <x:c r="G26" s="3669" t="str">
        <x:v>Ship's tanks 3 Stbd.</x:v>
      </x:c>
      <x:c r="H26" s="3670"/>
      <x:c r="I26" s="3670"/>
      <x:c r="J26" s="3670"/>
      <x:c r="K26" s="3671"/>
      <x:c r="L26" s="3660" t="str">
        <x:f t="shared" si="0"/>
        <x:v>ACI LOSS CONTROL</x:v>
      </x:c>
      <x:c r="M26" s="3661"/>
      <x:c r="N26" s="3662"/>
    </x:row>
    <x:row r="27" ht="18" customHeight="1">
      <x:c r="A27"/>
      <x:c r="B27" s="3665" t="str">
        <x:v>1x1 Liter</x:v>
      </x:c>
      <x:c r="C27" s="3667"/>
      <x:c r="D27" s="3668" t="n">
        <x:v>1586</x:v>
      </x:c>
      <x:c r="E27" s="3667"/>
      <x:c r="F27" s="3666"/>
      <x:c r="G27" s="3669" t="str">
        <x:v>Ship's tanks 4 Port</x:v>
      </x:c>
      <x:c r="H27" s="3670"/>
      <x:c r="I27" s="3670"/>
      <x:c r="J27" s="3670"/>
      <x:c r="K27" s="3671"/>
      <x:c r="L27" s="3660" t="str">
        <x:f t="shared" si="0"/>
        <x:v>ACI LOSS CONTROL</x:v>
      </x:c>
      <x:c r="M27" s="3661"/>
      <x:c r="N27" s="3662"/>
    </x:row>
    <x:row r="28" ht="18" customHeight="1">
      <x:c r="A28"/>
      <x:c r="B28" s="3665" t="str">
        <x:v>1x1 Liter</x:v>
      </x:c>
      <x:c r="C28" s="3667"/>
      <x:c r="D28" s="3668" t="n">
        <x:v>1587</x:v>
      </x:c>
      <x:c r="E28" s="3667"/>
      <x:c r="F28" s="3666"/>
      <x:c r="G28" s="3669" t="str">
        <x:v>Ship's tanks 4 Stbd.</x:v>
      </x:c>
      <x:c r="H28" s="3670"/>
      <x:c r="I28" s="3670"/>
      <x:c r="J28" s="3670"/>
      <x:c r="K28" s="3671"/>
      <x:c r="L28" s="3660" t="str">
        <x:f t="shared" si="0"/>
        <x:v>ACI LOSS CONTROL</x:v>
      </x:c>
      <x:c r="M28" s="3661"/>
      <x:c r="N28" s="3662"/>
    </x:row>
    <x:row r="29" ht="18" customHeight="1">
      <x:c r="A29"/>
      <x:c r="B29" s="3665" t="str">
        <x:v>1x1 Liter</x:v>
      </x:c>
      <x:c r="C29" s="3667"/>
      <x:c r="D29" s="3668" t="n">
        <x:v>1588</x:v>
      </x:c>
      <x:c r="E29" s="3667"/>
      <x:c r="F29" s="3666"/>
      <x:c r="G29" s="3669" t="str">
        <x:v>Ship's tanks 5 Port</x:v>
      </x:c>
      <x:c r="H29" s="3670"/>
      <x:c r="I29" s="3670"/>
      <x:c r="J29" s="3670"/>
      <x:c r="K29" s="3671"/>
      <x:c r="L29" s="3660" t="str">
        <x:f t="shared" si="0"/>
        <x:v>ACI LOSS CONTROL</x:v>
      </x:c>
      <x:c r="M29" s="3661"/>
      <x:c r="N29" s="3662"/>
    </x:row>
    <x:row r="30" ht="18" customHeight="1">
      <x:c r="A30"/>
      <x:c r="B30" s="3665" t="str">
        <x:v>1x1 Liter</x:v>
      </x:c>
      <x:c r="C30" s="3667"/>
      <x:c r="D30" s="3668" t="n">
        <x:v>1589</x:v>
      </x:c>
      <x:c r="E30" s="3667"/>
      <x:c r="F30" s="3666"/>
      <x:c r="G30" s="3669" t="str">
        <x:v>Ship's tanks 5 Stbd.</x:v>
      </x:c>
      <x:c r="H30" s="3670"/>
      <x:c r="I30" s="3670"/>
      <x:c r="J30" s="3670"/>
      <x:c r="K30" s="3671"/>
      <x:c r="L30" s="3660" t="str">
        <x:f t="shared" si="0"/>
        <x:v>ACI LOSS CONTROL</x:v>
      </x:c>
      <x:c r="M30" s="3661"/>
      <x:c r="N30" s="3662"/>
    </x:row>
    <x:row r="31" ht="18" customHeight="1">
      <x:c r="A31"/>
      <x:c r="B31" s="3665" t="str">
        <x:v>1x1 Liter</x:v>
      </x:c>
      <x:c r="C31" s="3667"/>
      <x:c r="D31" s="3668" t="n">
        <x:v>1590</x:v>
      </x:c>
      <x:c r="E31" s="3667"/>
      <x:c r="F31" s="3666"/>
      <x:c r="G31" s="3669" t="str">
        <x:v>Ship's tanks 6 Port</x:v>
      </x:c>
      <x:c r="H31" s="3670"/>
      <x:c r="I31" s="3670"/>
      <x:c r="J31" s="3670"/>
      <x:c r="K31" s="3671"/>
      <x:c r="L31" s="3660" t="str">
        <x:f t="shared" si="0"/>
        <x:v>ACI LOSS CONTROL</x:v>
      </x:c>
      <x:c r="M31" s="3661"/>
      <x:c r="N31" s="3662"/>
    </x:row>
    <x:row r="32" ht="18" customHeight="1">
      <x:c r="A32"/>
      <x:c r="B32" s="3665" t="str">
        <x:v>1x1 Liter</x:v>
      </x:c>
      <x:c r="C32" s="3667"/>
      <x:c r="D32" s="3668" t="n">
        <x:v>5791</x:v>
      </x:c>
      <x:c r="E32" s="3667"/>
      <x:c r="F32" s="3666"/>
      <x:c r="G32" s="3669" t="str">
        <x:v>Ship's tanks 6 Stbd.</x:v>
      </x:c>
      <x:c r="H32" s="3670"/>
      <x:c r="I32" s="3670"/>
      <x:c r="J32" s="3670"/>
      <x:c r="K32" s="3671"/>
      <x:c r="L32" s="3660" t="str">
        <x:f t="shared" si="0"/>
        <x:v>ACI LOSS CONTROL</x:v>
      </x:c>
      <x:c r="M32" s="3661"/>
      <x:c r="N32" s="3662"/>
    </x:row>
    <x:row r="33" ht="18" customHeight="1">
      <x:c r="A33"/>
      <x:c r="B33" s="3665"/>
      <x:c r="C33" s="3666"/>
      <x:c r="D33" s="3668"/>
      <x:c r="E33" s="3667"/>
      <x:c r="F33" s="3666"/>
      <x:c r="G33" s="3669"/>
      <x:c r="H33" s="3670"/>
      <x:c r="I33" s="3670"/>
      <x:c r="J33" s="3670"/>
      <x:c r="K33" s="3671"/>
      <x:c r="L33" s="3660" t="str">
        <x:f>IF(D33&lt;&gt;"","ACI LOSS CONTROL","")</x:f>
      </x:c>
      <x:c r="M33" s="3661"/>
      <x:c r="N33" s="3662"/>
    </x:row>
    <x:row r="34" ht="18" customHeight="1">
      <x:c r="A34"/>
      <x:c r="B34" s="3665" t="str">
        <x:v>1x3 Liter</x:v>
      </x:c>
      <x:c r="C34" s="3666"/>
      <x:c r="D34" s="3668" t="str">
        <x:v>N/A</x:v>
      </x:c>
      <x:c r="E34" s="3667"/>
      <x:c r="F34" s="3666"/>
      <x:c r="G34" s="3669" t="str">
        <x:v>Ships tank composite</x:v>
      </x:c>
      <x:c r="H34" s="3670"/>
      <x:c r="I34" s="3670"/>
      <x:c r="J34" s="3670"/>
      <x:c r="K34" s="3671"/>
      <x:c r="L34" s="3660" t="str">
        <x:f>IF(D34&lt;&gt;"","ACI LOSS CONTROL","")</x:f>
        <x:v>ACI LOSS CONTROL</x:v>
      </x:c>
      <x:c r="M34" s="3661"/>
      <x:c r="N34" s="3662"/>
    </x:row>
    <x:row r="35" ht="18" customHeight="1">
      <x:c r="A35"/>
      <x:c r="B35" s="3665"/>
      <x:c r="C35" s="3666"/>
      <x:c r="D35" s="3668"/>
      <x:c r="E35" s="3667"/>
      <x:c r="F35" s="3666"/>
      <x:c r="G35" s="3669"/>
      <x:c r="H35" s="3670"/>
      <x:c r="I35" s="3670"/>
      <x:c r="J35" s="3670"/>
      <x:c r="K35" s="3671"/>
      <x:c r="L35" s="3660" t="str">
        <x:f t="shared" ref="L35:L41" si="1">IF(D35&lt;&gt;"","ACI LOSS CONTROL","")</x:f>
      </x:c>
      <x:c r="M35" s="3661"/>
      <x:c r="N35" s="3662"/>
    </x:row>
    <x:row r="36" ht="18" customHeight="1">
      <x:c r="A36"/>
      <x:c r="B36" s="3665"/>
      <x:c r="C36" s="3666"/>
      <x:c r="D36" s="3668"/>
      <x:c r="E36" s="3667"/>
      <x:c r="F36" s="3666"/>
      <x:c r="G36" s="3669"/>
      <x:c r="H36" s="3670"/>
      <x:c r="I36" s="3670"/>
      <x:c r="J36" s="3670"/>
      <x:c r="K36" s="3671"/>
      <x:c r="L36" s="3660">
        <x:f t="shared" si="1"/>
      </x:c>
      <x:c r="M36" s="3661"/>
      <x:c r="N36" s="3662"/>
    </x:row>
    <x:row r="37" ht="18" customHeight="1">
      <x:c r="A37"/>
      <x:c r="B37" s="3665"/>
      <x:c r="C37" s="3666"/>
      <x:c r="D37" s="3668"/>
      <x:c r="E37" s="3667"/>
      <x:c r="F37" s="3666"/>
      <x:c r="G37" s="3669"/>
      <x:c r="H37" s="3670"/>
      <x:c r="I37" s="3670"/>
      <x:c r="J37" s="3670"/>
      <x:c r="K37" s="3671"/>
      <x:c r="L37" s="3660">
        <x:f t="shared" si="1"/>
      </x:c>
      <x:c r="M37" s="3661"/>
      <x:c r="N37" s="3662"/>
    </x:row>
    <x:row r="38" ht="18" customHeight="1">
      <x:c r="A38"/>
      <x:c r="B38" s="3665"/>
      <x:c r="C38" s="3666"/>
      <x:c r="D38" s="3668"/>
      <x:c r="E38" s="3667"/>
      <x:c r="F38" s="3666"/>
      <x:c r="G38" s="3669"/>
      <x:c r="H38" s="3670"/>
      <x:c r="I38" s="3670"/>
      <x:c r="J38" s="3670"/>
      <x:c r="K38" s="3671"/>
      <x:c r="L38" s="3660">
        <x:f t="shared" si="1"/>
      </x:c>
      <x:c r="M38" s="3661"/>
      <x:c r="N38" s="3662"/>
    </x:row>
    <x:row r="39" ht="18" customHeight="1">
      <x:c r="A39"/>
      <x:c r="B39" s="3665"/>
      <x:c r="C39" s="3666"/>
      <x:c r="D39" s="3668"/>
      <x:c r="E39" s="3667"/>
      <x:c r="F39" s="3666"/>
      <x:c r="G39" s="3669"/>
      <x:c r="H39" s="3670"/>
      <x:c r="I39" s="3670"/>
      <x:c r="J39" s="3670"/>
      <x:c r="K39" s="3671"/>
      <x:c r="L39" s="3660">
        <x:f t="shared" si="1"/>
      </x:c>
      <x:c r="M39" s="3661"/>
      <x:c r="N39" s="3662"/>
    </x:row>
    <x:row r="40" ht="18" customHeight="1">
      <x:c r="A40"/>
      <x:c r="B40" s="3665"/>
      <x:c r="C40" s="3666"/>
      <x:c r="D40" s="3668"/>
      <x:c r="E40" s="3667"/>
      <x:c r="F40" s="3666"/>
      <x:c r="G40" s="3669"/>
      <x:c r="H40" s="3670"/>
      <x:c r="I40" s="3670"/>
      <x:c r="J40" s="3670"/>
      <x:c r="K40" s="3671"/>
      <x:c r="L40" s="3660">
        <x:f t="shared" si="1"/>
      </x:c>
      <x:c r="M40" s="3661"/>
      <x:c r="N40" s="3662"/>
    </x:row>
    <x:row r="41" ht="18" customHeight="1">
      <x:c r="A41"/>
      <x:c r="B41" s="3665"/>
      <x:c r="C41" s="3666"/>
      <x:c r="D41" s="3668"/>
      <x:c r="E41" s="3667"/>
      <x:c r="F41" s="3666"/>
      <x:c r="G41" s="3669"/>
      <x:c r="H41" s="3670"/>
      <x:c r="I41" s="3670"/>
      <x:c r="J41" s="3670"/>
      <x:c r="K41" s="3671"/>
      <x:c r="L41" s="3700">
        <x:f t="shared" si="1"/>
      </x:c>
      <x:c r="M41" s="3692"/>
      <x:c r="N41" s="3701"/>
    </x:row>
    <x:row r="42" ht="18" customHeight="1">
      <x:c r="A42"/>
      <x:c r="B42" s="3693"/>
      <x:c r="C42" s="3694"/>
      <x:c r="D42" s="3695"/>
      <x:c r="E42" s="3694"/>
      <x:c r="F42" s="3696"/>
      <x:c r="G42" s="3697"/>
      <x:c r="H42" s="3698"/>
      <x:c r="I42" s="3698"/>
      <x:c r="J42" s="3698"/>
      <x:c r="K42" s="3699"/>
      <x:c r="L42" s="3686"/>
      <x:c r="M42" s="3687"/>
      <x:c r="N42" s="3688"/>
    </x:row>
    <x:row r="43" ht="15.75" customHeight="1">
      <x:c r="A43"/>
      <x:c r="B43" s="145" t="str">
        <x:v>Samples:</x:v>
      </x:c>
      <x:c r="C43" s="3692" t="str">
        <x:v>Keep in good condition. Preferably maintain in cool dry location. Avoid sunlight.</x:v>
      </x:c>
      <x:c r="D43" s="3692"/>
      <x:c r="E43" s="3692"/>
      <x:c r="F43" s="3692"/>
      <x:c r="G43" s="3692"/>
      <x:c r="H43" s="3692"/>
      <x:c r="I43" s="3692"/>
      <x:c r="J43" s="3692"/>
      <x:c r="K43" s="3692"/>
      <x:c r="L43" s="3692"/>
      <x:c r="M43" s="3692"/>
      <x:c r="N43" s="3692"/>
    </x:row>
    <x:row r="44" ht="18.75" customHeight="1">
      <x:c r="A44"/>
      <x:c r="B44" s="143"/>
      <x:c r="C44" s="3684" t="str">
        <x:v>ACI LOSS CONTROL will be retained for 45 days, or depending the kind of product or as per customer requirement.</x:v>
      </x:c>
      <x:c r="D44" s="3684"/>
      <x:c r="E44" s="3684"/>
      <x:c r="F44" s="3684"/>
      <x:c r="G44" s="3684"/>
      <x:c r="H44" s="3684"/>
      <x:c r="I44" s="3684"/>
      <x:c r="J44" s="3684"/>
      <x:c r="K44" s="3684"/>
      <x:c r="L44" s="3684"/>
      <x:c r="M44" s="3684"/>
      <x:c r="N44" s="3684"/>
    </x:row>
    <x:row r="45" ht="13.5" customHeight="1">
      <x:c r="A45"/>
      <x:c r="B45" s="146"/>
      <x:c r="C45" s="3684"/>
      <x:c r="D45" s="3684"/>
      <x:c r="E45" s="3684"/>
      <x:c r="F45" s="3684"/>
      <x:c r="G45" s="3684"/>
      <x:c r="H45" s="3684"/>
      <x:c r="I45" s="3684"/>
      <x:c r="J45" s="3684"/>
      <x:c r="K45" s="3684"/>
      <x:c r="L45" s="3684"/>
      <x:c r="M45" s="3684"/>
      <x:c r="N45" s="3684"/>
    </x:row>
    <x:row r="46" ht="10.5" customHeight="1">
      <x:c r="A46"/>
      <x:c r="B46" s="146"/>
      <x:c r="C46" s="147"/>
      <x:c r="D46" s="147"/>
      <x:c r="E46" s="147"/>
      <x:c r="F46" s="147"/>
      <x:c r="G46" s="147"/>
      <x:c r="H46" s="147"/>
      <x:c r="I46" s="147"/>
      <x:c r="J46" s="147"/>
      <x:c r="K46" s="147"/>
      <x:c r="L46" s="147"/>
      <x:c r="M46" s="148"/>
      <x:c r="N46" s="148"/>
    </x:row>
    <x:row r="47" ht="12.75" customHeight="1">
      <x:c r="A47"/>
      <x:c r="B47" s="2977"/>
      <x:c r="C47" s="2977"/>
      <x:c r="D47" s="2977"/>
      <x:c r="E47" s="2977"/>
      <x:c r="F47"/>
      <x:c r="G47"/>
      <x:c r="H47"/>
      <x:c r="I47"/>
      <x:c r="J47"/>
      <x:c r="K47" s="3690"/>
      <x:c r="L47" s="3690"/>
      <x:c r="M47" s="3690"/>
      <x:c r="N47" s="3690"/>
    </x:row>
    <x:row r="48" ht="14.25" customHeight="1">
      <x:c r="A48"/>
      <x:c r="B48" s="3691"/>
      <x:c r="C48" s="3691"/>
      <x:c r="D48" s="3691"/>
      <x:c r="E48" s="3691"/>
      <x:c r="F48"/>
      <x:c r="G48"/>
      <x:c r="H48"/>
      <x:c r="I48"/>
      <x:c r="J48"/>
      <x:c r="K48" s="2542"/>
      <x:c r="L48" s="2542"/>
      <x:c r="M48" s="2542"/>
      <x:c r="N48" s="2542"/>
    </x:row>
    <x:row r="49" ht="16.5" customHeight="1">
      <x:c r="A49"/>
      <x:c r="B49" s="3204" t="str">
        <x:v>ACI LOSS CONTROL</x:v>
      </x:c>
      <x:c r="C49" s="3204"/>
      <x:c r="D49" s="3204"/>
      <x:c r="E49" s="3204"/>
      <x:c r="F49"/>
      <x:c r="G49"/>
      <x:c r="H49"/>
      <x:c r="I49"/>
      <x:c r="J49"/>
      <x:c r="K49" s="3689" t="str">
        <x:v>VESSEL REPRESENTATIVE</x:v>
      </x:c>
      <x:c r="L49" s="3689"/>
      <x:c r="M49" s="3689"/>
      <x:c r="N49" s="3689"/>
    </x:row>
    <x:row r="52">
      <x:c r="A52" s="3603"/>
      <x:c r="B52" s="3603"/>
      <x:c r="C52" s="3603"/>
      <x:c r="D52" s="3603"/>
      <x:c r="E52" s="3603"/>
      <x:c r="F52" s="3603"/>
      <x:c r="G52" s="3603"/>
      <x:c r="H52" s="3603"/>
      <x:c r="I52" s="3603"/>
      <x:c r="J52" s="3603"/>
      <x:c r="K52" s="3603"/>
      <x:c r="L52" s="3603"/>
      <x:c r="M52" s="3603"/>
      <x:c r="N52" s="3603"/>
    </x:row>
  </x:sheetData>
  <x:mergeCells>
    <x:mergeCell ref="L42:N42"/>
    <x:mergeCell ref="L40:N40"/>
    <x:mergeCell ref="A52:N52"/>
    <x:mergeCell ref="G39:K39"/>
    <x:mergeCell ref="B49:E49"/>
    <x:mergeCell ref="K49:N49"/>
    <x:mergeCell ref="K47:N47"/>
    <x:mergeCell ref="B47:E47"/>
    <x:mergeCell ref="B48:E48"/>
    <x:mergeCell ref="C44:N45"/>
    <x:mergeCell ref="C43:N43"/>
    <x:mergeCell ref="B39:C39"/>
    <x:mergeCell ref="D39:F39"/>
    <x:mergeCell ref="B40:C40"/>
    <x:mergeCell ref="D40:F40"/>
    <x:mergeCell ref="B42:C42"/>
    <x:mergeCell ref="D42:F42"/>
    <x:mergeCell ref="G42:K42"/>
    <x:mergeCell ref="G40:K40"/>
    <x:mergeCell ref="B41:C41"/>
    <x:mergeCell ref="L39:N39"/>
    <x:mergeCell ref="D41:F41"/>
    <x:mergeCell ref="G41:K41"/>
    <x:mergeCell ref="L41:N41"/>
    <x:mergeCell ref="B4:N4"/>
    <x:mergeCell ref="C16:N16"/>
    <x:mergeCell ref="C13:E13"/>
    <x:mergeCell ref="G21:K21"/>
    <x:mergeCell ref="G22:K22"/>
    <x:mergeCell ref="B15:N15"/>
    <x:mergeCell ref="L20:N20"/>
    <x:mergeCell ref="B30:C30"/>
    <x:mergeCell ref="D30:F30"/>
    <x:mergeCell ref="G23:K23"/>
    <x:mergeCell ref="G25:K25"/>
    <x:mergeCell ref="G24:K24"/>
    <x:mergeCell ref="D22:F22"/>
    <x:mergeCell ref="C12:E12"/>
    <x:mergeCell ref="G30:K30"/>
    <x:mergeCell ref="L25:N25"/>
    <x:mergeCell ref="L26:N26"/>
    <x:mergeCell ref="L29:N29"/>
    <x:mergeCell ref="L30:N30"/>
    <x:mergeCell ref="L27:N27"/>
    <x:mergeCell ref="L28:N28"/>
    <x:mergeCell ref="G28:K28"/>
    <x:mergeCell ref="L23:N23"/>
    <x:mergeCell ref="L24:N24"/>
    <x:mergeCell ref="B23:C23"/>
    <x:mergeCell ref="D23:F23"/>
    <x:mergeCell ref="G31:K31"/>
    <x:mergeCell ref="G32:K32"/>
    <x:mergeCell ref="B29:C29"/>
    <x:mergeCell ref="D29:F29"/>
    <x:mergeCell ref="D32:F32"/>
    <x:mergeCell ref="G20:K20"/>
    <x:mergeCell ref="D21:F21"/>
    <x:mergeCell ref="B21:C21"/>
    <x:mergeCell ref="B22:C22"/>
    <x:mergeCell ref="D24:F24"/>
    <x:mergeCell ref="B31:C31"/>
    <x:mergeCell ref="B24:C24"/>
    <x:mergeCell ref="G38:K38"/>
    <x:mergeCell ref="G27:K27"/>
    <x:mergeCell ref="G26:K26"/>
    <x:mergeCell ref="G29:K29"/>
    <x:mergeCell ref="G33:K33"/>
    <x:mergeCell ref="G34:K34"/>
    <x:mergeCell ref="G35:K35"/>
    <x:mergeCell ref="G36:K36"/>
    <x:mergeCell ref="D33:F33"/>
    <x:mergeCell ref="D34:F34"/>
    <x:mergeCell ref="D35:F35"/>
    <x:mergeCell ref="D36:F36"/>
    <x:mergeCell ref="G37:K37"/>
    <x:mergeCell ref="D37:F37"/>
    <x:mergeCell ref="D26:F26"/>
    <x:mergeCell ref="B37:C37"/>
    <x:mergeCell ref="B27:C27"/>
    <x:mergeCell ref="B28:C28"/>
    <x:mergeCell ref="D27:F27"/>
    <x:mergeCell ref="D28:F28"/>
    <x:mergeCell ref="B25:C25"/>
    <x:mergeCell ref="D25:F25"/>
    <x:mergeCell ref="B26:C26"/>
    <x:mergeCell ref="L38:N38"/>
    <x:mergeCell ref="B38:C38"/>
    <x:mergeCell ref="D38:F38"/>
    <x:mergeCell ref="B35:C35"/>
    <x:mergeCell ref="B36:C36"/>
    <x:mergeCell ref="D31:F31"/>
    <x:mergeCell ref="L33:N33"/>
    <x:mergeCell ref="L34:N34"/>
    <x:mergeCell ref="L35:N35"/>
    <x:mergeCell ref="L36:N36"/>
    <x:mergeCell ref="L37:N37"/>
    <x:mergeCell ref="L31:N31"/>
    <x:mergeCell ref="L32:N32"/>
    <x:mergeCell ref="B32:C32"/>
    <x:mergeCell ref="B33:C33"/>
    <x:mergeCell ref="B34:C34"/>
    <x:mergeCell ref="F13:M13"/>
    <x:mergeCell ref="B17:K17"/>
    <x:mergeCell ref="L17:N17"/>
    <x:mergeCell ref="D20:F20"/>
    <x:mergeCell ref="B20:C20"/>
    <x:mergeCell ref="L21:N21"/>
    <x:mergeCell ref="L22:N22"/>
    <x:mergeCell ref="C10:E10"/>
    <x:mergeCell ref="C6:E6"/>
    <x:mergeCell ref="C7:E7"/>
    <x:mergeCell ref="C8:E8"/>
    <x:mergeCell ref="C9:E9"/>
    <x:mergeCell ref="F6:M6"/>
    <x:mergeCell ref="F8:M8"/>
    <x:mergeCell ref="F11:M11"/>
    <x:mergeCell ref="F9:I9"/>
    <x:mergeCell ref="C11:E11"/>
    <x:mergeCell ref="C18:F18"/>
  </x:mergeCells>
  <x:dataValidations count="1">
    <x:dataValidation type="list" allowBlank="1" showInputMessage="1" showErrorMessage="1" sqref="B48:E48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af9337c66cc74c54"/>
</x:worksheet>
</file>

<file path=xl/worksheets/sheet27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9.140625" defaultRowHeight="15"/>
  <x:cols>
    <x:col min="1" max="1" width="1.42578125" style="415" customWidth="1"/>
    <x:col min="2" max="2" width="5.28515625" style="415" customWidth="1"/>
    <x:col min="3" max="3" width="8.5703125" style="415" customWidth="1"/>
    <x:col min="4" max="4" width="1.7109375" style="415" customWidth="1"/>
    <x:col min="5" max="5" width="11" style="415" customWidth="1"/>
    <x:col min="6" max="6" width="14.42578125" style="415" customWidth="1"/>
    <x:col min="7" max="7" width="13.42578125" style="415" customWidth="1"/>
    <x:col min="8" max="8" width="11.5703125" style="415" customWidth="1"/>
    <x:col min="9" max="9" width="1.7109375" style="415" customWidth="1"/>
    <x:col min="10" max="10" width="19" style="415" customWidth="1"/>
    <x:col min="11" max="11" width="15.42578125" style="415" customWidth="1"/>
    <x:col min="12" max="15" width="9.140625" style="415" customWidth="0"/>
    <x:col min="16" max="16" width="9.5703125" style="415" customWidth="1"/>
    <x:col min="17" max="16384" width="9.140625" style="415" customWidth="0"/>
  </x:cols>
  <x:sheetData>
    <x:row r="1" ht="61.150001525878906" customHeight="1">
      <x:c r="A1" s="4095"/>
      <x:c r="B1" s="4047"/>
      <x:c r="C1" s="4047"/>
      <x:c r="D1" s="4047"/>
      <x:c r="E1" s="4047"/>
      <x:c r="F1" s="4251"/>
      <x:c r="G1" s="4251"/>
      <x:c r="H1" s="4251"/>
      <x:c r="I1" s="4251"/>
      <x:c r="J1" s="4251"/>
      <x:c r="K1" s="4251"/>
    </x:row>
    <x:row r="2" ht="21" customHeight="1">
      <x:c r="A2" s="4053"/>
      <x:c r="B2" s="4076" t="str">
        <x:v>NOTICE OF APPARENT DISCREPANCY</x:v>
      </x:c>
      <x:c r="C2" s="4076"/>
      <x:c r="D2" s="4076"/>
      <x:c r="E2" s="4076"/>
      <x:c r="F2" s="4076"/>
      <x:c r="G2" s="4076"/>
      <x:c r="H2" s="4076"/>
      <x:c r="I2" s="4076"/>
      <x:c r="J2" s="4076"/>
      <x:c r="K2" s="4076"/>
    </x:row>
    <x:row r="3" ht="6" customHeight="1">
      <x:c r="A3" s="4029"/>
      <x:c r="B3" s="4232"/>
      <x:c r="C3" s="4232"/>
      <x:c r="D3" s="4232"/>
      <x:c r="E3" s="4232"/>
      <x:c r="F3" s="4232"/>
      <x:c r="G3" s="4232"/>
      <x:c r="H3" s="4232"/>
      <x:c r="I3" s="4232"/>
      <x:c r="J3" s="4232"/>
      <x:c r="K3" s="4232"/>
    </x:row>
    <x:row r="4" ht="15.949999809265137" customHeight="1">
      <x:c r="A4" s="4029"/>
      <x:c r="B4" s="4292" t="str">
        <x:v>VESSEL      </x:v>
      </x:c>
      <x:c r="C4" s="4292"/>
      <x:c r="D4" s="4292" t="str">
        <x:v>:</x:v>
      </x:c>
      <x:c r="E4" s="4113" t="n">
        <x:v>0</x:v>
      </x:c>
      <x:c r="F4" s="4113"/>
      <x:c r="G4" s="4293"/>
      <x:c r="H4" s="4294" t="str">
        <x:v>VOYAGE    </x:v>
      </x:c>
      <x:c r="I4" s="4292" t="str">
        <x:v>:</x:v>
      </x:c>
      <x:c r="J4" s="4116" t="n">
        <x:v>0</x:v>
      </x:c>
      <x:c r="K4" s="4113"/>
    </x:row>
    <x:row r="5" ht="15.949999809265137" customHeight="1">
      <x:c r="A5" s="4029"/>
      <x:c r="B5" s="4292" t="str">
        <x:v>TERMINAL</x:v>
      </x:c>
      <x:c r="C5" s="4292"/>
      <x:c r="D5" s="4292" t="str">
        <x:v>:</x:v>
      </x:c>
      <x:c r="E5" s="4113" t="n">
        <x:v>0</x:v>
      </x:c>
      <x:c r="F5" s="4113"/>
      <x:c r="G5" s="4292"/>
      <x:c r="H5" s="4295" t="str">
        <x:v> DATE</x:v>
      </x:c>
      <x:c r="I5" s="4292" t="str">
        <x:v>:</x:v>
      </x:c>
      <x:c r="J5" s="4189" t="n">
        <x:v>0</x:v>
      </x:c>
      <x:c r="K5" s="4189"/>
    </x:row>
    <x:row r="6" ht="15.949999809265137" customHeight="1">
      <x:c r="A6" s="4029"/>
      <x:c r="B6" s="4292" t="str">
        <x:v>PORT         </x:v>
      </x:c>
      <x:c r="C6" s="4292"/>
      <x:c r="D6" s="4292" t="str">
        <x:v>:</x:v>
      </x:c>
      <x:c r="E6" s="4113" t="n">
        <x:v>0</x:v>
      </x:c>
      <x:c r="F6" s="4113"/>
      <x:c r="G6" s="4293"/>
      <x:c r="H6" s="4294" t="str">
        <x:v>YOUR REF.</x:v>
      </x:c>
      <x:c r="I6" s="4292" t="str">
        <x:v>:</x:v>
      </x:c>
      <x:c r="J6" s="4296" t="str">
        <x:v> &amp; </x:v>
      </x:c>
      <x:c r="K6" s="4113"/>
    </x:row>
    <x:row r="7" ht="15.949999809265137" customHeight="1">
      <x:c r="A7"/>
      <x:c r="B7" s="2583" t="str">
        <x:v>PRODUCT  </x:v>
      </x:c>
      <x:c r="C7" s="2583"/>
      <x:c r="D7" s="2583" t="str">
        <x:v>:</x:v>
      </x:c>
      <x:c r="E7" s="3723" t="str">
        <x:v> &amp; </x:v>
      </x:c>
      <x:c r="F7" s="3723"/>
      <x:c r="G7" s="3723"/>
      <x:c r="H7" s="2587" t="str">
        <x:v>ACI Loss Control REF. </x:v>
      </x:c>
      <x:c r="I7" s="2588" t="str">
        <x:v>:</x:v>
      </x:c>
      <x:c r="J7" s="3725" t="n">
        <x:v>0</x:v>
      </x:c>
      <x:c r="K7" s="3725"/>
    </x:row>
    <x:row r="8">
      <x:c r="A8"/>
      <x:c r="B8"/>
      <x:c r="C8"/>
      <x:c r="D8"/>
      <x:c r="E8"/>
      <x:c r="F8"/>
      <x:c r="G8"/>
      <x:c r="H8"/>
      <x:c r="I8"/>
      <x:c r="J8"/>
      <x:c r="K8"/>
    </x:row>
    <x:row r="9" ht="20.100000381469727" customHeight="1">
      <x:c r="A9"/>
      <x:c r="B9" s="1230" t="str">
        <x:v>To:</x:v>
      </x:c>
      <x:c r="C9" s="3709" t="n">
        <x:v>0</x:v>
      </x:c>
      <x:c r="D9" s="3709"/>
      <x:c r="E9" s="3709"/>
      <x:c r="F9" s="3709"/>
      <x:c r="G9" s="3709"/>
      <x:c r="H9"/>
      <x:c r="I9"/>
      <x:c r="J9"/>
      <x:c r="K9"/>
    </x:row>
    <x:row r="10" ht="20.100000381469727" customHeight="1">
      <x:c r="A10"/>
      <x:c r="B10" s="1230" t="str">
        <x:v>Attn:</x:v>
      </x:c>
      <x:c r="C10" s="3711" t="str">
        <x:v>MASTER / CHIEF OFFICER</x:v>
      </x:c>
      <x:c r="D10" s="3711"/>
      <x:c r="E10" s="3711"/>
      <x:c r="F10" s="3711"/>
      <x:c r="G10" s="3711"/>
      <x:c r="H10"/>
      <x:c r="I10"/>
      <x:c r="J10"/>
      <x:c r="K10"/>
    </x:row>
    <x:row r="11">
      <x:c r="A11"/>
      <x:c r="B11"/>
      <x:c r="C11"/>
      <x:c r="D11"/>
      <x:c r="E11"/>
      <x:c r="F11"/>
      <x:c r="G11"/>
      <x:c r="H11"/>
      <x:c r="I11"/>
      <x:c r="J11"/>
      <x:c r="K11"/>
    </x:row>
    <x:row r="12">
      <x:c r="A12"/>
      <x:c r="B12" s="415" t="str">
        <x:v>Dear Sir:</x:v>
      </x:c>
      <x:c r="C12"/>
      <x:c r="D12"/>
      <x:c r="E12"/>
      <x:c r="F12"/>
      <x:c r="G12"/>
      <x:c r="H12"/>
      <x:c r="I12"/>
      <x:c r="J12"/>
      <x:c r="K12"/>
    </x:row>
    <x:row r="13" ht="9.75" customHeight="1">
      <x:c r="A13"/>
      <x:c r="B13"/>
      <x:c r="C13"/>
      <x:c r="D13"/>
      <x:c r="E13"/>
      <x:c r="F13"/>
      <x:c r="G13"/>
      <x:c r="H13"/>
      <x:c r="I13"/>
      <x:c r="J13"/>
      <x:c r="K13"/>
    </x:row>
    <x:row r="14" ht="20.100000381469727" customHeight="1">
      <x:c r="A14"/>
      <x:c r="B14" s="1231" t="str">
        <x:v>We have been appointed as surveyors of the above named vessel by our principals</x:v>
      </x:c>
      <x:c r="C14" s="1231"/>
      <x:c r="D14" s="1231"/>
      <x:c r="E14" s="1231"/>
      <x:c r="F14" s="1231"/>
      <x:c r="G14" s="1231"/>
      <x:c r="H14" s="1231"/>
      <x:c r="I14" s="1231"/>
      <x:c r="J14" s="1231"/>
      <x:c r="K14" s="1231"/>
    </x:row>
    <x:row r="15" ht="14.25" customHeight="1">
      <x:c r="A15"/>
      <x:c r="B15" s="3703" t="str">
        <x:v> -  - </x:v>
      </x:c>
      <x:c r="C15" s="3703"/>
      <x:c r="D15" s="3703"/>
      <x:c r="E15" s="3703"/>
      <x:c r="F15" s="3703"/>
      <x:c r="G15" s="3703"/>
      <x:c r="H15" s="3703"/>
      <x:c r="I15" s="3703"/>
      <x:c r="J15" s="3703"/>
      <x:c r="K15" s="3703"/>
    </x:row>
    <x:row r="16" ht="20.100000381469727" customHeight="1">
      <x:c r="A16"/>
      <x:c r="B16" s="1231" t="str">
        <x:v>Acting for and thier behalf, we do hereby protest with you concerning the following:</x:v>
      </x:c>
      <x:c r="C16" s="1231"/>
      <x:c r="D16" s="1231"/>
      <x:c r="E16" s="1231"/>
      <x:c r="F16" s="1231"/>
      <x:c r="G16" s="1231"/>
      <x:c r="H16" s="1231"/>
      <x:c r="I16" s="1231"/>
      <x:c r="J16" s="1231"/>
      <x:c r="K16" s="1231"/>
    </x:row>
    <x:row r="17">
      <x:c r="A17"/>
      <x:c r="B17" s="3704" t="str">
        <x:v>SHIPS FIGURES IN TRANSIT VARIATION WITH V.E.F. APPLIED</x:v>
      </x:c>
      <x:c r="C17" s="3704"/>
      <x:c r="D17" s="3704"/>
      <x:c r="E17" s="3704"/>
      <x:c r="F17" s="3704"/>
      <x:c r="G17" s="3704"/>
      <x:c r="H17" s="3704"/>
      <x:c r="I17" s="3704"/>
      <x:c r="J17" s="3704"/>
      <x:c r="K17" s="3704"/>
    </x:row>
    <x:row r="18">
      <x:c r="A18"/>
      <x:c r="B18" s="1232"/>
      <x:c r="C18" s="1232"/>
      <x:c r="D18" s="1232"/>
      <x:c r="E18" s="1232"/>
      <x:c r="F18" s="1232"/>
      <x:c r="G18" s="1232"/>
      <x:c r="H18" s="1232"/>
      <x:c r="I18" s="1232"/>
      <x:c r="J18" s="1232"/>
      <x:c r="K18" s="1232"/>
    </x:row>
    <x:row r="19" ht="26.25" customHeight="1">
      <x:c r="A19"/>
      <x:c r="B19" s="1231"/>
      <x:c r="C19" s="1231"/>
      <x:c r="D19" s="1231"/>
      <x:c r="E19" s="1231"/>
      <x:c r="F19" s="1231"/>
      <x:c r="G19" s="1741" t="str"/>
      <x:c r="H19" s="3705" t="str"/>
      <x:c r="I19" s="3706"/>
      <x:c r="J19" s="1741"/>
      <x:c r="K19" s="1231"/>
    </x:row>
    <x:row r="20" ht="20.100000381469727" customHeight="1">
      <x:c r="A20"/>
      <x:c r="B20" s="1233" t="str">
        <x:v>I.</x:v>
      </x:c>
      <x:c r="C20" s="1231" t="str">
        <x:v>Ship´s figures at last port</x:v>
      </x:c>
      <x:c r="D20" s="1231"/>
      <x:c r="E20" s="1231"/>
      <x:c r="F20" s="1231"/>
      <x:c r="G20" s="1742" t="str"/>
      <x:c r="H20" s="3707" t="str"/>
      <x:c r="I20" s="3707"/>
      <x:c r="J20" s="1742"/>
      <x:c r="K20" s="1234" t="str">
        <x:v>GSV BBLS</x:v>
      </x:c>
    </x:row>
    <x:row r="21" ht="20.100000381469727" customHeight="1">
      <x:c r="A21"/>
      <x:c r="B21" s="1231"/>
      <x:c r="C21" s="1231" t="str">
        <x:v>Ship's figures arrival</x:v>
      </x:c>
      <x:c r="D21" s="1231"/>
      <x:c r="E21" s="1231"/>
      <x:c r="F21" s="1231"/>
      <x:c r="G21" s="1742" t="str"/>
      <x:c r="H21" s="3707" t="str"/>
      <x:c r="I21" s="3707"/>
      <x:c r="J21" s="1742"/>
      <x:c r="K21" s="1234" t="str">
        <x:v>GSV BBLS</x:v>
      </x:c>
    </x:row>
    <x:row r="22" ht="20.100000381469727" customHeight="1">
      <x:c r="A22"/>
      <x:c r="B22" s="1231"/>
      <x:c r="C22" s="1235" t="str">
        <x:v>Difference:</x:v>
      </x:c>
      <x:c r="D22" s="1235"/>
      <x:c r="E22" s="1235"/>
      <x:c r="F22" s="1235"/>
      <x:c r="G22" s="2580" t="str"/>
      <x:c r="H22" s="3718" t="str"/>
      <x:c r="I22" s="3718"/>
      <x:c r="J22" s="2581" t="str"/>
      <x:c r="K22" s="1234" t="str">
        <x:v>GSV BBLS</x:v>
      </x:c>
    </x:row>
    <x:row r="23" ht="20.100000381469727" customHeight="1">
      <x:c r="A23"/>
      <x:c r="B23" s="1231"/>
      <x:c r="C23" s="1235" t="str">
        <x:v>Percentage:</x:v>
      </x:c>
      <x:c r="D23" s="1235"/>
      <x:c r="E23" s="1235"/>
      <x:c r="F23" s="1235"/>
      <x:c r="G23" s="2580" t="str"/>
      <x:c r="H23" s="3719" t="str"/>
      <x:c r="I23" s="3719"/>
      <x:c r="J23" s="2582" t="str"/>
      <x:c r="K23" s="1234"/>
    </x:row>
    <x:row r="24">
      <x:c r="A24"/>
      <x:c r="B24" s="1231"/>
      <x:c r="C24" s="1231"/>
      <x:c r="D24" s="1231"/>
      <x:c r="E24" s="1231"/>
      <x:c r="F24" s="1231"/>
      <x:c r="G24" s="1236"/>
      <x:c r="H24" s="1114"/>
      <x:c r="I24" s="1114"/>
      <x:c r="J24" s="1231"/>
      <x:c r="K24" s="1234"/>
    </x:row>
    <x:row r="25" ht="20.100000381469727" customHeight="1">
      <x:c r="A25"/>
      <x:c r="B25" s="1213" t="str">
        <x:v>II.</x:v>
      </x:c>
      <x:c r="C25" s="1231" t="str">
        <x:v>Discharge instructions or  B/L</x:v>
      </x:c>
      <x:c r="D25" s="1231"/>
      <x:c r="E25" s="1231"/>
      <x:c r="F25" s="1231"/>
      <x:c r="G25" s="1742" t="str"/>
      <x:c r="H25" s="3707" t="str"/>
      <x:c r="I25" s="3707"/>
      <x:c r="J25" s="1742"/>
      <x:c r="K25" s="1234" t="str">
        <x:v>GSV BBLS</x:v>
      </x:c>
      <x:c r="P25" s="1237"/>
    </x:row>
    <x:row r="26" ht="20.100000381469727" customHeight="1">
      <x:c r="A26"/>
      <x:c r="B26" s="1231"/>
      <x:c r="C26" s="1231" t="str">
        <x:v>Ship's figures arrival</x:v>
      </x:c>
      <x:c r="D26" s="1231"/>
      <x:c r="E26" s="1231"/>
      <x:c r="F26" s="1231"/>
      <x:c r="G26" s="1742" t="str"/>
      <x:c r="H26" s="3720" t="str"/>
      <x:c r="I26" s="3720"/>
      <x:c r="J26" s="1742" t="str"/>
      <x:c r="K26" s="1234" t="str">
        <x:v>GSV BBLS</x:v>
      </x:c>
    </x:row>
    <x:row r="27" ht="20.100000381469727" customHeight="1">
      <x:c r="A27"/>
      <x:c r="B27" s="1231"/>
      <x:c r="C27" s="1235" t="str">
        <x:v>Difference:</x:v>
      </x:c>
      <x:c r="D27" s="1235"/>
      <x:c r="E27" s="1235"/>
      <x:c r="F27" s="1235"/>
      <x:c r="G27" s="2580" t="str"/>
      <x:c r="H27" s="3702" t="str"/>
      <x:c r="I27" s="3702"/>
      <x:c r="J27" s="2581" t="str"/>
      <x:c r="K27" s="1234" t="str">
        <x:v>GSV BBLS</x:v>
      </x:c>
    </x:row>
    <x:row r="28" ht="20.100000381469727" customHeight="1">
      <x:c r="A28"/>
      <x:c r="B28" s="1231"/>
      <x:c r="C28" s="1235" t="str">
        <x:v>Percentage:</x:v>
      </x:c>
      <x:c r="D28" s="1235"/>
      <x:c r="E28" s="1235"/>
      <x:c r="F28" s="1235"/>
      <x:c r="G28" s="2580" t="str"/>
      <x:c r="H28" s="3710" t="str"/>
      <x:c r="I28" s="3710"/>
      <x:c r="J28" s="2582" t="str"/>
      <x:c r="K28" s="1231"/>
    </x:row>
    <x:row r="29">
      <x:c r="A29"/>
      <x:c r="B29" s="1231"/>
      <x:c r="C29" s="1231"/>
      <x:c r="D29" s="1231"/>
      <x:c r="E29" s="1231"/>
      <x:c r="F29" s="1231"/>
      <x:c r="G29" s="1231"/>
      <x:c r="H29" s="1231"/>
      <x:c r="I29" s="1231"/>
      <x:c r="J29" s="1231"/>
      <x:c r="K29" s="1231"/>
    </x:row>
    <x:row r="30">
      <x:c r="A30"/>
      <x:c r="B30" s="3714" t="str">
        <x:v>We hereby reserve the right of our principals to refer to this matter at a later date and to take such action as may be deemed necessary.</x:v>
      </x:c>
      <x:c r="C30" s="3714"/>
      <x:c r="D30" s="3714"/>
      <x:c r="E30" s="3714"/>
      <x:c r="F30" s="3714"/>
      <x:c r="G30" s="3714"/>
      <x:c r="H30" s="3714"/>
      <x:c r="I30" s="3714"/>
      <x:c r="J30" s="3714"/>
      <x:c r="K30" s="3714"/>
    </x:row>
    <x:row r="31">
      <x:c r="A31"/>
      <x:c r="B31" s="3714"/>
      <x:c r="C31" s="3714"/>
      <x:c r="D31" s="3714"/>
      <x:c r="E31" s="3714"/>
      <x:c r="F31" s="3714"/>
      <x:c r="G31" s="3714"/>
      <x:c r="H31" s="3714"/>
      <x:c r="I31" s="3714"/>
      <x:c r="J31" s="3714"/>
      <x:c r="K31" s="3714"/>
    </x:row>
    <x:row r="32">
      <x:c r="A32"/>
      <x:c r="B32"/>
      <x:c r="C32"/>
      <x:c r="D32"/>
      <x:c r="E32"/>
      <x:c r="F32"/>
      <x:c r="G32" s="1230"/>
      <x:c r="H32"/>
      <x:c r="I32"/>
      <x:c r="J32"/>
      <x:c r="K32"/>
    </x:row>
    <x:row r="33">
      <x:c r="A33"/>
      <x:c r="B33"/>
      <x:c r="C33"/>
      <x:c r="D33"/>
      <x:c r="E33"/>
      <x:c r="F33"/>
      <x:c r="G33" s="3715"/>
      <x:c r="H33" s="3715"/>
      <x:c r="I33" s="3715"/>
      <x:c r="J33" s="3715"/>
      <x:c r="K33" s="3715"/>
    </x:row>
    <x:row r="34">
      <x:c r="A34"/>
      <x:c r="B34" s="415" t="str">
        <x:v>Very truly yours,</x:v>
      </x:c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 s="3716"/>
      <x:c r="C38" s="3716"/>
      <x:c r="D38" s="3716"/>
      <x:c r="E38" s="3716"/>
      <x:c r="F38" s="3716"/>
      <x:c r="G38"/>
      <x:c r="H38" s="3716" t="str">
        <x:v>Original signature on file</x:v>
      </x:c>
      <x:c r="I38" s="3716"/>
      <x:c r="J38" s="3716"/>
      <x:c r="K38" s="3716"/>
    </x:row>
    <x:row r="39">
      <x:c r="A39"/>
      <x:c r="B39" s="3717"/>
      <x:c r="C39" s="3717"/>
      <x:c r="D39" s="3717"/>
      <x:c r="E39" s="3717"/>
      <x:c r="F39" s="3717"/>
      <x:c r="G39" s="851"/>
      <x:c r="H39" s="3717"/>
      <x:c r="I39" s="3717"/>
      <x:c r="J39" s="3717"/>
      <x:c r="K39" s="3717"/>
    </x:row>
    <x:row r="40">
      <x:c r="A40"/>
      <x:c r="B40" s="3712" t="str">
        <x:v>ACI LOSS CONTROL</x:v>
      </x:c>
      <x:c r="C40" s="3712"/>
      <x:c r="D40" s="3712"/>
      <x:c r="E40" s="3712"/>
      <x:c r="F40" s="3712"/>
      <x:c r="G40" s="1213"/>
      <x:c r="H40" s="3713" t="str">
        <x:v>VESSEL REPRESENTATIVE</x:v>
      </x:c>
      <x:c r="I40" s="3713"/>
      <x:c r="J40" s="3713"/>
      <x:c r="K40" s="3713"/>
    </x:row>
    <x:row r="44">
      <x:c r="A44" s="3708"/>
      <x:c r="B44" s="3708"/>
      <x:c r="C44" s="3708"/>
      <x:c r="D44" s="3708"/>
      <x:c r="E44" s="3708"/>
      <x:c r="F44" s="3708"/>
      <x:c r="G44" s="3708"/>
      <x:c r="H44" s="3708"/>
      <x:c r="I44" s="3708"/>
      <x:c r="J44" s="3708"/>
      <x:c r="K44" s="3708"/>
    </x:row>
  </x:sheetData>
  <x:mergeCells>
    <x:mergeCell ref="E5:F5"/>
    <x:mergeCell ref="J5:K5"/>
    <x:mergeCell ref="E6:F6"/>
    <x:mergeCell ref="J6:K6"/>
    <x:mergeCell ref="J7:K7"/>
    <x:mergeCell ref="E7:G7"/>
    <x:mergeCell ref="F1:K1"/>
    <x:mergeCell ref="B2:K2"/>
    <x:mergeCell ref="B3:K3"/>
    <x:mergeCell ref="E4:F4"/>
    <x:mergeCell ref="J4:K4"/>
    <x:mergeCell ref="A44:K44"/>
    <x:mergeCell ref="C9:G9"/>
    <x:mergeCell ref="H28:I28"/>
    <x:mergeCell ref="C10:G10"/>
    <x:mergeCell ref="B40:F40"/>
    <x:mergeCell ref="H40:K40"/>
    <x:mergeCell ref="B30:K31"/>
    <x:mergeCell ref="G33:K33"/>
    <x:mergeCell ref="B38:F38"/>
    <x:mergeCell ref="H38:K38"/>
    <x:mergeCell ref="B39:F39"/>
    <x:mergeCell ref="H39:K39"/>
    <x:mergeCell ref="H22:I22"/>
    <x:mergeCell ref="H23:I23"/>
    <x:mergeCell ref="H25:I25"/>
    <x:mergeCell ref="H26:I26"/>
    <x:mergeCell ref="H27:I27"/>
    <x:mergeCell ref="B15:K15"/>
    <x:mergeCell ref="B17:K17"/>
    <x:mergeCell ref="H19:I19"/>
    <x:mergeCell ref="H20:I20"/>
    <x:mergeCell ref="H21:I21"/>
  </x:mergeCells>
  <x:conditionalFormatting sqref="B15:K15">
    <x:cfRule type="cellIs" dxfId="51" priority="1" stopIfTrue="1" operator="equal">
      <x:formula>0</x:formula>
    </x:cfRule>
  </x:conditionalFormatting>
  <x:dataValidations count="1">
    <x:dataValidation type="list" allowBlank="1" showInputMessage="1" showErrorMessage="1" sqref="B39:F39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bedd58ae449a464c"/>
</x:worksheet>
</file>

<file path=xl/worksheets/sheet28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2.75"/>
  <x:cols>
    <x:col min="1" max="1" width="2.85546875" style="823" customWidth="1"/>
    <x:col min="2" max="2" width="9.42578125" style="823" customWidth="1"/>
    <x:col min="3" max="3" width="3" style="823" customWidth="1"/>
    <x:col min="4" max="4" width="1.85546875" style="823" customWidth="1"/>
    <x:col min="5" max="6" width="11.42578125" style="823" customWidth="0"/>
    <x:col min="7" max="7" width="4.85546875" style="823" customWidth="1"/>
    <x:col min="8" max="8" width="3.140625" style="823" customWidth="1"/>
    <x:col min="9" max="9" width="11.28515625" style="823" customWidth="1"/>
    <x:col min="10" max="10" width="1.7109375" style="823" customWidth="1"/>
    <x:col min="11" max="16384" width="11.42578125" style="823" customWidth="0"/>
  </x:cols>
  <x:sheetData>
    <x:row r="1" ht="61.150001525878906" customHeight="1">
      <x:c r="A1" s="4306"/>
      <x:c r="B1" s="4306"/>
      <x:c r="C1" s="4047"/>
      <x:c r="D1" s="4047"/>
      <x:c r="E1" s="4047"/>
      <x:c r="F1" s="4251"/>
      <x:c r="G1" s="4251"/>
      <x:c r="H1" s="4251"/>
      <x:c r="I1" s="4251"/>
      <x:c r="J1" s="4251"/>
      <x:c r="K1" s="4251"/>
      <x:c r="L1" s="4252"/>
    </x:row>
    <x:row r="2" ht="21">
      <x:c r="A2" s="4193" t="str">
        <x:v>LETTER OF PROTEST</x:v>
      </x:c>
      <x:c r="B2" s="4193"/>
      <x:c r="C2" s="4193"/>
      <x:c r="D2" s="4193"/>
      <x:c r="E2" s="4193"/>
      <x:c r="F2" s="4193"/>
      <x:c r="G2" s="4193"/>
      <x:c r="H2" s="4193"/>
      <x:c r="I2" s="4193"/>
      <x:c r="J2" s="4193"/>
      <x:c r="K2" s="4193"/>
      <x:c r="L2" s="4193"/>
      <x:c r="M2" s="3747"/>
    </x:row>
    <x:row r="3">
      <x:c r="A3" s="4302"/>
      <x:c r="B3" s="4302"/>
      <x:c r="C3" s="4302"/>
      <x:c r="D3" s="4302"/>
      <x:c r="E3" s="4302"/>
      <x:c r="F3" s="4302"/>
      <x:c r="G3" s="4302"/>
      <x:c r="H3" s="4302"/>
      <x:c r="I3" s="4302"/>
      <x:c r="J3" s="4302"/>
      <x:c r="K3" s="4302"/>
      <x:c r="L3" s="4029"/>
    </x:row>
    <x:row r="4" ht="9.949999809265137" customHeight="1">
      <x:c r="A4" s="4302"/>
      <x:c r="B4" s="4302"/>
      <x:c r="C4" s="4302"/>
      <x:c r="D4" s="4302"/>
      <x:c r="E4" s="4302"/>
      <x:c r="F4" s="4302"/>
      <x:c r="G4" s="4302"/>
      <x:c r="H4" s="4302"/>
      <x:c r="I4" s="4302"/>
      <x:c r="J4" s="4302"/>
      <x:c r="K4" s="4302"/>
      <x:c r="L4" s="4029"/>
    </x:row>
    <x:row r="5" ht="18" customHeight="1">
      <x:c r="A5" s="4292" t="str">
        <x:v>VESSEL      </x:v>
      </x:c>
      <x:c r="B5" s="4127"/>
      <x:c r="C5" s="4127"/>
      <x:c r="D5" s="4292" t="str">
        <x:v>:</x:v>
      </x:c>
      <x:c r="E5" s="4234" t="n">
        <x:v>0</x:v>
      </x:c>
      <x:c r="F5" s="4234"/>
      <x:c r="G5" s="4234"/>
      <x:c r="H5" s="4127"/>
      <x:c r="I5" s="4303" t="str">
        <x:v>VOYAGE    </x:v>
      </x:c>
      <x:c r="J5" s="4292" t="str">
        <x:v>:</x:v>
      </x:c>
      <x:c r="K5" s="4237" t="n">
        <x:v>0</x:v>
      </x:c>
      <x:c r="L5" s="4234"/>
      <x:c r="M5" s="3751"/>
    </x:row>
    <x:row r="6" ht="18" customHeight="1">
      <x:c r="A6" s="4292" t="str">
        <x:v>TERMINAL</x:v>
      </x:c>
      <x:c r="B6" s="4127"/>
      <x:c r="C6" s="4127"/>
      <x:c r="D6" s="4292" t="str">
        <x:v>:</x:v>
      </x:c>
      <x:c r="E6" s="4234" t="n">
        <x:v>0</x:v>
      </x:c>
      <x:c r="F6" s="4234"/>
      <x:c r="G6" s="4234"/>
      <x:c r="H6" s="4127"/>
      <x:c r="I6" s="4303" t="str">
        <x:v>DATE</x:v>
      </x:c>
      <x:c r="J6" s="4292" t="str">
        <x:v>:</x:v>
      </x:c>
      <x:c r="K6" s="4304" t="n">
        <x:v>0</x:v>
      </x:c>
      <x:c r="L6" s="4304"/>
      <x:c r="M6" s="3741"/>
    </x:row>
    <x:row r="7" ht="18" customHeight="1">
      <x:c r="A7" s="2589" t="str">
        <x:v>PORT         </x:v>
      </x:c>
      <x:c r="B7" s="2590"/>
      <x:c r="C7" s="2590"/>
      <x:c r="D7" s="2589" t="str">
        <x:v>:</x:v>
      </x:c>
      <x:c r="E7" s="3740" t="n">
        <x:v>0</x:v>
      </x:c>
      <x:c r="F7" s="3740"/>
      <x:c r="G7" s="3740"/>
      <x:c r="H7" s="2590"/>
      <x:c r="I7" s="2591" t="str">
        <x:v>YOUR REF.</x:v>
      </x:c>
      <x:c r="J7" s="2589" t="str">
        <x:v>:</x:v>
      </x:c>
      <x:c r="K7" s="3742" t="str">
        <x:v> &amp; </x:v>
      </x:c>
      <x:c r="L7" s="3740"/>
      <x:c r="M7" s="3740"/>
    </x:row>
    <x:row r="8" ht="18" customHeight="1">
      <x:c r="A8" s="2589" t="str">
        <x:v>PRODUCT  </x:v>
      </x:c>
      <x:c r="B8" s="2590"/>
      <x:c r="C8" s="2590"/>
      <x:c r="D8" s="2589" t="str">
        <x:v>:</x:v>
      </x:c>
      <x:c r="E8" s="3753" t="str">
        <x:v> &amp; </x:v>
      </x:c>
      <x:c r="F8" s="3753"/>
      <x:c r="G8" s="3753"/>
      <x:c r="H8" s="2590"/>
      <x:c r="I8" s="2591" t="str">
        <x:v>OUR REF.</x:v>
      </x:c>
      <x:c r="J8" s="2591" t="str">
        <x:v>:</x:v>
      </x:c>
      <x:c r="K8" s="3752" t="n">
        <x:v>0</x:v>
      </x:c>
      <x:c r="L8" s="3752"/>
      <x:c r="M8" s="3752"/>
    </x:row>
    <x:row r="9" ht="15" customHeight="1">
      <x:c r="A9" s="822"/>
      <x:c r="B9"/>
      <x:c r="C9" s="824"/>
      <x:c r="D9" s="825"/>
      <x:c r="E9" s="825"/>
      <x:c r="F9" s="825"/>
      <x:c r="G9" s="825"/>
      <x:c r="H9" s="825"/>
      <x:c r="I9"/>
      <x:c r="J9"/>
      <x:c r="K9"/>
      <x:c r="L9"/>
    </x:row>
    <x:row r="10" ht="15" customHeight="1">
      <x:c r="A10"/>
      <x:c r="B10"/>
      <x:c r="C10" s="823" t="str">
        <x:v>TO</x:v>
      </x:c>
      <x:c r="D10" s="824" t="str">
        <x:v>:</x:v>
      </x:c>
      <x:c r="E10" s="3731" t="n">
        <x:v>0</x:v>
      </x:c>
      <x:c r="F10" s="3731"/>
      <x:c r="G10" s="3731"/>
      <x:c r="H10" s="3731"/>
      <x:c r="I10" s="3731"/>
      <x:c r="J10" s="3731"/>
      <x:c r="K10" s="3731"/>
      <x:c r="L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</x:row>
    <x:row r="12">
      <x:c r="A12" s="823" t="str">
        <x:v>Dear Sir</x:v>
      </x:c>
      <x:c r="B12"/>
      <x:c r="C12"/>
      <x:c r="D12"/>
      <x:c r="E12"/>
      <x:c r="F12"/>
      <x:c r="G12"/>
      <x:c r="H12"/>
      <x:c r="I12"/>
      <x:c r="J12"/>
      <x:c r="K12"/>
      <x:c r="L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</x:row>
    <x:row r="14" ht="15" customHeight="1">
      <x:c r="A14" s="826" t="str">
        <x:v>On behalf of</x:v>
      </x:c>
      <x:c r="B14" s="827"/>
      <x:c r="C14" s="3734" t="str">
        <x:v>#REF!</x:v>
      </x:c>
      <x:c r="D14" s="3734"/>
      <x:c r="E14" s="3734"/>
      <x:c r="F14" s="3734"/>
      <x:c r="G14" s="3734"/>
      <x:c r="H14" s="3734"/>
      <x:c r="I14" s="828" t="str">
        <x:v>, hereby notify you that on</x:v>
      </x:c>
      <x:c r="J14" s="827"/>
      <x:c r="K14" s="829"/>
      <x:c r="L14" s="3748" t="n">
        <x:v>0</x:v>
      </x:c>
      <x:c r="M14" s="3748"/>
    </x:row>
    <x:row r="15" ht="15" customHeight="1">
      <x:c r="A15" s="830" t="str">
        <x:v>at</x:v>
      </x:c>
      <x:c r="B15" s="1743" t="n">
        <x:v>1500</x:v>
      </x:c>
      <x:c r="C15" s="830" t="str">
        <x:v>hours the above named vessel / terminal (describe the nature of the occurrence)</x:v>
      </x:c>
      <x:c r="D15" s="830"/>
      <x:c r="E15" s="830"/>
      <x:c r="F15" s="830"/>
      <x:c r="G15" s="830"/>
      <x:c r="H15" s="830"/>
      <x:c r="I15" s="830"/>
      <x:c r="J15" s="830"/>
      <x:c r="K15" s="830"/>
      <x:c r="L15" s="830"/>
      <x:c r="M15" s="830"/>
    </x:row>
    <x:row r="16" ht="15" customHeight="1">
      <x:c r="A16" s="3734"/>
      <x:c r="B16" s="3734"/>
      <x:c r="C16" s="3734"/>
      <x:c r="D16" s="3734"/>
      <x:c r="E16" s="3734"/>
      <x:c r="F16" s="3734"/>
      <x:c r="G16" s="3734"/>
      <x:c r="H16" s="3734"/>
      <x:c r="I16" s="3734"/>
      <x:c r="J16" s="3734"/>
      <x:c r="K16" s="3734"/>
      <x:c r="L16" s="3734"/>
      <x:c r="M16" s="3734"/>
    </x:row>
    <x:row r="17" ht="15" customHeight="1">
      <x:c r="A17" s="3735" t="str">
        <x:v>We protest by free water found into tanks:</x:v>
      </x:c>
      <x:c r="B17" s="3735"/>
      <x:c r="C17" s="3735"/>
      <x:c r="D17" s="3735"/>
      <x:c r="E17" s="3735"/>
      <x:c r="F17" s="3735"/>
      <x:c r="G17" s="3735"/>
      <x:c r="H17" s="3735"/>
      <x:c r="I17" s="3735"/>
      <x:c r="J17" s="3735"/>
      <x:c r="K17" s="3735"/>
      <x:c r="L17" s="3735"/>
      <x:c r="M17" s="3735"/>
    </x:row>
    <x:row r="18" ht="15" customHeight="1">
      <x:c r="A18" s="3736"/>
      <x:c r="B18" s="3736"/>
      <x:c r="C18" s="3736"/>
      <x:c r="D18" s="3736"/>
      <x:c r="E18" s="3736"/>
      <x:c r="F18" s="3736"/>
      <x:c r="G18" s="3736"/>
      <x:c r="H18" s="3736"/>
      <x:c r="I18" s="3736"/>
      <x:c r="J18" s="3736"/>
      <x:c r="K18" s="3736"/>
      <x:c r="L18" s="3736"/>
      <x:c r="M18" s="3736"/>
    </x:row>
    <x:row r="19" ht="15" customHeight="1">
      <x:c r="A19" s="831"/>
      <x:c r="B19" s="832" t="str">
        <x:v>Tank N°</x:v>
      </x:c>
      <x:c r="C19" s="833"/>
      <x:c r="D19" s="833"/>
      <x:c r="E19" s="834"/>
      <x:c r="F19" s="834"/>
      <x:c r="G19" s="833"/>
      <x:c r="H19" s="3739" t="str">
        <x:v>m3</x:v>
      </x:c>
      <x:c r="I19" s="3739"/>
      <x:c r="J19" s="835"/>
      <x:c r="K19" s="835"/>
      <x:c r="L19" s="836"/>
      <x:c r="M19" s="836"/>
      <x:c r="P19" s="1228"/>
      <x:c r="Q19" s="1228"/>
      <x:c r="R19" s="1228"/>
      <x:c r="S19" s="1228"/>
      <x:c r="T19" s="1228"/>
      <x:c r="U19" s="1228"/>
    </x:row>
    <x:row r="20" ht="15" hidden="1" customHeight="1">
      <x:c r="A20" s="836"/>
      <x:c r="B20" s="835"/>
      <x:c r="C20" s="837"/>
      <x:c r="D20" s="837"/>
      <x:c r="E20" s="838"/>
      <x:c r="F20" s="838"/>
      <x:c r="G20" s="837"/>
      <x:c r="H20" s="838"/>
      <x:c r="I20" s="835"/>
      <x:c r="J20" s="835"/>
      <x:c r="K20" s="835"/>
      <x:c r="L20" s="836"/>
      <x:c r="M20" s="836"/>
      <x:c r="O20" s="1228"/>
      <x:c r="P20" s="1228"/>
      <x:c r="Q20" s="1228"/>
      <x:c r="R20" s="1228"/>
      <x:c r="S20" s="1228"/>
      <x:c r="T20" s="1228"/>
      <x:c r="U20" s="1228"/>
    </x:row>
    <x:row r="21" ht="15" customHeight="1">
      <x:c r="A21" s="836"/>
      <x:c r="B21" s="839" t="str">
        <x:v>1 Port</x:v>
      </x:c>
      <x:c r="C21" s="837"/>
      <x:c r="D21" s="837"/>
      <x:c r="E21" s="838"/>
      <x:c r="F21" s="838"/>
      <x:c r="G21" s="837"/>
      <x:c r="H21" s="3743" t="n">
        <x:v>8.3</x:v>
      </x:c>
      <x:c r="I21" s="3743"/>
      <x:c r="J21" s="835"/>
      <x:c r="K21" s="835"/>
      <x:c r="L21" s="836"/>
      <x:c r="M21" s="836"/>
      <x:c r="O21" s="1228"/>
      <x:c r="P21" s="1228"/>
      <x:c r="Q21" s="1228"/>
      <x:c r="R21" s="1228"/>
      <x:c r="S21" s="1228"/>
      <x:c r="T21" s="1228"/>
      <x:c r="U21" s="1228"/>
    </x:row>
    <x:row r="22" ht="15" customHeight="1">
      <x:c r="A22" s="836"/>
      <x:c r="B22" s="839" t="str">
        <x:v>1 Stbd.</x:v>
      </x:c>
      <x:c r="C22" s="837"/>
      <x:c r="D22" s="837"/>
      <x:c r="E22" s="838"/>
      <x:c r="F22" s="838"/>
      <x:c r="G22" s="837"/>
      <x:c r="H22" s="3743" t="n">
        <x:v>62.62</x:v>
      </x:c>
      <x:c r="I22" s="3743"/>
      <x:c r="J22" s="840"/>
      <x:c r="K22" s="835"/>
      <x:c r="L22" s="836"/>
      <x:c r="M22" s="836"/>
      <x:c r="O22" s="1228"/>
      <x:c r="P22" s="1228"/>
      <x:c r="Q22" s="1228"/>
      <x:c r="R22" s="1228"/>
      <x:c r="S22" s="1228"/>
      <x:c r="T22" s="1228"/>
      <x:c r="U22" s="1228"/>
    </x:row>
    <x:row r="23" ht="15" customHeight="1">
      <x:c r="A23" s="836"/>
      <x:c r="B23" s="839" t="str">
        <x:v>2 Stbd.</x:v>
      </x:c>
      <x:c r="C23" s="837"/>
      <x:c r="D23" s="837"/>
      <x:c r="E23" s="838"/>
      <x:c r="F23" s="838"/>
      <x:c r="G23" s="837"/>
      <x:c r="H23" s="3743" t="n">
        <x:v>63.1</x:v>
      </x:c>
      <x:c r="I23" s="3743"/>
      <x:c r="J23" s="840"/>
      <x:c r="K23" s="835"/>
      <x:c r="L23" s="836"/>
      <x:c r="M23" s="836"/>
      <x:c r="O23" s="1228"/>
      <x:c r="P23" s="1228"/>
      <x:c r="Q23" s="1228"/>
      <x:c r="R23" s="1228"/>
      <x:c r="S23" s="1228"/>
      <x:c r="T23" s="1228"/>
      <x:c r="U23" s="1228"/>
    </x:row>
    <x:row r="24" ht="15" customHeight="1">
      <x:c r="A24" s="836"/>
      <x:c r="B24" s="839" t="str">
        <x:v>3 Port</x:v>
      </x:c>
      <x:c r="C24" s="837"/>
      <x:c r="D24" s="837"/>
      <x:c r="E24" s="838"/>
      <x:c r="F24" s="838"/>
      <x:c r="G24" s="837"/>
      <x:c r="H24" s="3743" t="n">
        <x:v>34.5</x:v>
      </x:c>
      <x:c r="I24" s="3743"/>
      <x:c r="J24" s="840"/>
      <x:c r="K24" s="835"/>
      <x:c r="L24" s="836"/>
      <x:c r="M24" s="836"/>
      <x:c r="O24" s="1228"/>
      <x:c r="P24" s="1228"/>
      <x:c r="Q24" s="1228"/>
      <x:c r="R24" s="1228"/>
      <x:c r="S24" s="1228"/>
      <x:c r="T24" s="1228"/>
      <x:c r="U24" s="1228"/>
    </x:row>
    <x:row r="25" ht="15" customHeight="1">
      <x:c r="A25" s="836"/>
      <x:c r="B25" s="839" t="str">
        <x:v>4 Port</x:v>
      </x:c>
      <x:c r="C25" s="837"/>
      <x:c r="D25" s="837"/>
      <x:c r="E25" s="838"/>
      <x:c r="F25" s="838"/>
      <x:c r="G25" s="837"/>
      <x:c r="H25" s="3743" t="n">
        <x:v>23</x:v>
      </x:c>
      <x:c r="I25" s="3743"/>
      <x:c r="J25" s="840"/>
      <x:c r="K25" s="835"/>
      <x:c r="L25" s="836"/>
      <x:c r="M25" s="836"/>
      <x:c r="O25" s="1228"/>
      <x:c r="P25" s="1228"/>
      <x:c r="Q25" s="1228"/>
      <x:c r="R25" s="1228"/>
      <x:c r="S25" s="1228"/>
      <x:c r="T25" s="1228"/>
      <x:c r="U25" s="1228"/>
    </x:row>
    <x:row r="26" ht="15" customHeight="1">
      <x:c r="A26" s="836"/>
      <x:c r="B26" s="839" t="str">
        <x:v>4 Stbd.</x:v>
      </x:c>
      <x:c r="C26" s="837"/>
      <x:c r="D26" s="837"/>
      <x:c r="E26" s="838"/>
      <x:c r="F26" s="838"/>
      <x:c r="G26" s="837"/>
      <x:c r="H26" s="3743" t="n">
        <x:v>150.12</x:v>
      </x:c>
      <x:c r="I26" s="3743"/>
      <x:c r="J26" s="840"/>
      <x:c r="K26" s="835"/>
      <x:c r="L26" s="836"/>
      <x:c r="M26" s="836"/>
      <x:c r="O26" s="1228"/>
      <x:c r="P26" s="1228"/>
      <x:c r="Q26" s="1228"/>
      <x:c r="R26" s="1228"/>
      <x:c r="S26" s="1228"/>
      <x:c r="T26" s="1228"/>
      <x:c r="U26" s="1228"/>
    </x:row>
    <x:row r="27" ht="15" customHeight="1">
      <x:c r="A27" s="836"/>
      <x:c r="B27" s="839" t="str">
        <x:v>5 Port</x:v>
      </x:c>
      <x:c r="C27" s="837"/>
      <x:c r="D27" s="837"/>
      <x:c r="E27" s="838"/>
      <x:c r="F27" s="838"/>
      <x:c r="G27" s="837"/>
      <x:c r="H27" s="3743" t="n">
        <x:v>34.5</x:v>
      </x:c>
      <x:c r="I27" s="3743"/>
      <x:c r="J27" s="840"/>
      <x:c r="K27" s="835"/>
      <x:c r="L27" s="836"/>
      <x:c r="M27" s="836"/>
      <x:c r="O27" s="1228"/>
      <x:c r="P27" s="1228"/>
      <x:c r="Q27" s="1228"/>
      <x:c r="R27" s="1228"/>
      <x:c r="S27" s="1228"/>
      <x:c r="T27" s="1228"/>
      <x:c r="U27" s="1228"/>
    </x:row>
    <x:row r="28" ht="15" customHeight="1">
      <x:c r="A28" s="836"/>
      <x:c r="B28" s="839" t="str">
        <x:v>5 Stbd.</x:v>
      </x:c>
      <x:c r="C28" s="837"/>
      <x:c r="D28" s="837"/>
      <x:c r="E28" s="838"/>
      <x:c r="F28" s="838"/>
      <x:c r="G28" s="837"/>
      <x:c r="H28" s="3743" t="n">
        <x:v>28.7</x:v>
      </x:c>
      <x:c r="I28" s="3743"/>
      <x:c r="J28" s="840"/>
      <x:c r="K28" s="835"/>
      <x:c r="L28" s="836"/>
      <x:c r="M28" s="836"/>
      <x:c r="O28" s="1228"/>
      <x:c r="P28" s="1228"/>
      <x:c r="Q28" s="1228"/>
      <x:c r="R28" s="1228"/>
      <x:c r="S28" s="1228"/>
      <x:c r="T28" s="1228"/>
      <x:c r="U28" s="1228"/>
    </x:row>
    <x:row r="29" ht="15" customHeight="1">
      <x:c r="A29" s="836"/>
      <x:c r="B29" s="839" t="str">
        <x:v>6 Port</x:v>
      </x:c>
      <x:c r="C29" s="837"/>
      <x:c r="D29" s="837"/>
      <x:c r="E29" s="838"/>
      <x:c r="F29" s="838"/>
      <x:c r="G29" s="837"/>
      <x:c r="H29" s="3743" t="n">
        <x:v>22.8</x:v>
      </x:c>
      <x:c r="I29" s="3743"/>
      <x:c r="J29" s="840"/>
      <x:c r="K29" s="835"/>
      <x:c r="L29" s="836"/>
      <x:c r="M29" s="836"/>
      <x:c r="O29" s="1228"/>
      <x:c r="P29" s="1228"/>
      <x:c r="Q29" s="1228"/>
      <x:c r="R29" s="1228"/>
      <x:c r="S29" s="1228"/>
      <x:c r="T29" s="1228"/>
      <x:c r="U29" s="1228"/>
    </x:row>
    <x:row r="30" ht="15" customHeight="1">
      <x:c r="A30" s="836"/>
      <x:c r="B30" s="839" t="str">
        <x:v>Sl Port</x:v>
      </x:c>
      <x:c r="C30" s="837"/>
      <x:c r="D30" s="837"/>
      <x:c r="E30" s="838"/>
      <x:c r="F30" s="838"/>
      <x:c r="G30" s="837"/>
      <x:c r="H30" s="3743" t="n">
        <x:v>11</x:v>
      </x:c>
      <x:c r="I30" s="3743"/>
      <x:c r="J30" s="840"/>
      <x:c r="K30" s="835"/>
      <x:c r="L30" s="836"/>
      <x:c r="M30" s="836"/>
      <x:c r="O30" s="1228"/>
      <x:c r="P30" s="1228"/>
      <x:c r="Q30" s="1228"/>
      <x:c r="R30" s="1228"/>
      <x:c r="S30" s="1228"/>
      <x:c r="T30" s="1228"/>
      <x:c r="U30" s="1228"/>
    </x:row>
    <x:row r="31" ht="15" customHeight="1">
      <x:c r="A31" s="836"/>
      <x:c r="B31" s="839"/>
      <x:c r="C31" s="837"/>
      <x:c r="D31" s="837"/>
      <x:c r="E31" s="838"/>
      <x:c r="F31" s="838"/>
      <x:c r="G31" s="837"/>
      <x:c r="H31" s="841"/>
      <x:c r="I31" s="835"/>
      <x:c r="J31" s="835"/>
      <x:c r="K31" s="835"/>
      <x:c r="L31" s="836"/>
      <x:c r="M31" s="836"/>
      <x:c r="O31" s="1228"/>
      <x:c r="P31" s="1228"/>
      <x:c r="Q31" s="1228"/>
      <x:c r="R31" s="1228"/>
      <x:c r="S31" s="1228"/>
      <x:c r="T31" s="1228"/>
      <x:c r="U31" s="1228"/>
    </x:row>
    <x:row r="32" ht="15" hidden="1" customHeight="1">
      <x:c r="A32" s="836"/>
      <x:c r="B32" s="839"/>
      <x:c r="C32" s="837"/>
      <x:c r="D32" s="837"/>
      <x:c r="E32" s="838"/>
      <x:c r="F32" s="838"/>
      <x:c r="G32" s="837"/>
      <x:c r="H32" s="841"/>
      <x:c r="I32" s="835"/>
      <x:c r="J32" s="835"/>
      <x:c r="K32" s="835"/>
      <x:c r="L32" s="836"/>
      <x:c r="M32" s="836"/>
      <x:c r="O32" s="1228"/>
      <x:c r="P32" s="1228"/>
      <x:c r="Q32" s="1228"/>
      <x:c r="R32" s="1228"/>
      <x:c r="S32" s="1228"/>
      <x:c r="T32" s="1228"/>
      <x:c r="U32" s="1228"/>
    </x:row>
    <x:row r="33" ht="15" hidden="1" customHeight="1">
      <x:c r="A33" s="836"/>
      <x:c r="B33" s="839"/>
      <x:c r="C33" s="837"/>
      <x:c r="D33" s="837"/>
      <x:c r="E33" s="838"/>
      <x:c r="F33" s="838"/>
      <x:c r="G33" s="837"/>
      <x:c r="H33" s="841"/>
      <x:c r="I33" s="835"/>
      <x:c r="J33" s="835"/>
      <x:c r="K33" s="835"/>
      <x:c r="L33" s="836"/>
      <x:c r="M33" s="836"/>
      <x:c r="O33" s="1228"/>
      <x:c r="P33" s="1228"/>
      <x:c r="Q33" s="1228"/>
      <x:c r="R33" s="1228"/>
      <x:c r="S33" s="1228"/>
      <x:c r="T33" s="1228"/>
      <x:c r="U33" s="1228"/>
    </x:row>
    <x:row r="34" ht="15" hidden="1" customHeight="1">
      <x:c r="A34" s="842"/>
      <x:c r="B34" s="839"/>
      <x:c r="C34" s="835"/>
      <x:c r="D34" s="835"/>
      <x:c r="E34" s="835"/>
      <x:c r="F34" s="835"/>
      <x:c r="G34" s="835"/>
      <x:c r="H34" s="843"/>
      <x:c r="I34" s="835"/>
      <x:c r="J34" s="835"/>
      <x:c r="K34" s="835"/>
      <x:c r="L34" s="842"/>
      <x:c r="M34" s="842"/>
      <x:c r="O34" s="1228"/>
      <x:c r="P34" s="1228"/>
      <x:c r="Q34" s="1228"/>
      <x:c r="R34" s="1228"/>
      <x:c r="S34" s="1228"/>
      <x:c r="T34" s="1228"/>
      <x:c r="U34" s="1228"/>
    </x:row>
    <x:row r="35" ht="22.5" customHeight="1">
      <x:c r="A35" s="842"/>
      <x:c r="B35" s="1744" t="str">
        <x:v>Total free water volume:</x:v>
      </x:c>
      <x:c r="C35" s="1745"/>
      <x:c r="D35" s="1745"/>
      <x:c r="E35" s="1745"/>
      <x:c r="F35" s="1745"/>
      <x:c r="G35" s="1745"/>
      <x:c r="H35" s="3744" t="n">
        <x:v>438.64</x:v>
      </x:c>
      <x:c r="I35" s="3744"/>
      <x:c r="J35" s="3738" t="str">
        <x:v>m3</x:v>
      </x:c>
      <x:c r="K35" s="3738"/>
      <x:c r="L35" s="842"/>
      <x:c r="M35" s="842"/>
      <x:c r="O35" s="1228"/>
      <x:c r="P35" s="1228"/>
      <x:c r="Q35" s="1228"/>
      <x:c r="R35" s="1228"/>
      <x:c r="S35" s="1228"/>
      <x:c r="T35" s="1228"/>
      <x:c r="U35" s="1228"/>
    </x:row>
    <x:row r="36" ht="15" hidden="1" customHeight="1">
      <x:c r="A36" s="3737"/>
      <x:c r="B36" s="3737"/>
      <x:c r="C36" s="3737"/>
      <x:c r="D36" s="3737"/>
      <x:c r="E36" s="3737"/>
      <x:c r="F36" s="3737"/>
      <x:c r="G36" s="3737"/>
      <x:c r="H36" s="3737"/>
      <x:c r="I36" s="3737"/>
      <x:c r="J36" s="3737"/>
      <x:c r="K36" s="3737"/>
      <x:c r="L36" s="3737"/>
      <x:c r="M36" s="3737"/>
    </x:row>
    <x:row r="37" s="144" customFormat="1" ht="15" hidden="1" customHeight="1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 s="144" customFormat="1" ht="15" hidden="1" customHeight="1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39" s="144" customFormat="1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 ht="15" customHeight="1">
      <x:c r="A40" s="410" t="str">
        <x:v>at:</x:v>
      </x:c>
      <x:c r="B40" s="3732" t="str">
        <x:v>Puerto Quetzal</x:v>
      </x:c>
      <x:c r="C40" s="3732"/>
      <x:c r="D40" s="3732"/>
      <x:c r="E40" s="3732"/>
      <x:c r="F40" s="3732"/>
      <x:c r="G40" s="3732"/>
      <x:c r="H40" s="3732"/>
      <x:c r="I40" s="3730" t="str">
        <x:v>in the city or town of:</x:v>
      </x:c>
      <x:c r="J40" s="3730"/>
      <x:c r="K40" s="3730"/>
      <x:c r="L40" s="3733" t="str">
        <x:v>Puerto de San José</x:v>
      </x:c>
      <x:c r="M40" s="3733"/>
    </x:row>
    <x:row r="41">
      <x:c r="A41" s="830"/>
      <x:c r="B41" s="830"/>
      <x:c r="C41" s="830"/>
      <x:c r="D41" s="830"/>
      <x:c r="E41" s="1746"/>
      <x:c r="F41" s="1746"/>
      <x:c r="G41" s="1746"/>
      <x:c r="H41" s="1746"/>
      <x:c r="I41" s="826"/>
      <x:c r="J41" s="826"/>
      <x:c r="K41" s="826"/>
      <x:c r="L41" s="830"/>
      <x:c r="M41" s="830"/>
    </x:row>
    <x:row r="42">
      <x:c r="A42" s="830"/>
      <x:c r="B42" s="830"/>
      <x:c r="C42" s="830"/>
      <x:c r="D42" s="830"/>
      <x:c r="E42" s="411"/>
      <x:c r="F42" s="411"/>
      <x:c r="G42" s="411"/>
      <x:c r="H42" s="411"/>
      <x:c r="I42" s="411"/>
      <x:c r="J42" s="411"/>
      <x:c r="K42" s="411"/>
      <x:c r="L42" s="830"/>
      <x:c r="M42" s="830"/>
    </x:row>
    <x:row r="43">
      <x:c r="A43" s="830" t="str">
        <x:v>Accordingly, you are hereby notified that further investigation is intended to resolve this discrepancy.</x:v>
      </x:c>
      <x:c r="B43" s="830"/>
      <x:c r="C43" s="830"/>
      <x:c r="D43" s="830"/>
      <x:c r="E43" s="411"/>
      <x:c r="F43" s="411"/>
      <x:c r="G43" s="411"/>
      <x:c r="H43" s="411"/>
      <x:c r="I43" s="411"/>
      <x:c r="J43" s="411"/>
      <x:c r="K43" s="411"/>
      <x:c r="L43" s="830"/>
      <x:c r="M43" s="830"/>
    </x:row>
    <x:row r="44">
      <x:c r="A44" s="830"/>
      <x:c r="B44" s="830"/>
      <x:c r="C44" s="830"/>
      <x:c r="D44" s="830"/>
      <x:c r="E44" s="411"/>
      <x:c r="F44" s="411"/>
      <x:c r="G44" s="411"/>
      <x:c r="H44" s="411"/>
      <x:c r="I44" s="411"/>
      <x:c r="J44" s="411"/>
      <x:c r="K44" s="411"/>
      <x:c r="L44" s="830"/>
      <x:c r="M44" s="830"/>
    </x:row>
    <x:row r="45">
      <x:c r="A45" s="830" t="str">
        <x:v>Will you kindly acknowledge receipt on the copy thereof and return it to us. The signatures thus obtained are for</x:v>
      </x:c>
      <x:c r="B45" s="830"/>
      <x:c r="C45" s="830"/>
      <x:c r="D45" s="830"/>
      <x:c r="E45" s="411"/>
      <x:c r="F45" s="411"/>
      <x:c r="G45" s="411"/>
      <x:c r="H45" s="411"/>
      <x:c r="I45" s="411"/>
      <x:c r="J45" s="411"/>
      <x:c r="K45" s="411"/>
      <x:c r="L45" s="830"/>
      <x:c r="M45" s="830"/>
    </x:row>
    <x:row r="46">
      <x:c r="A46" s="830" t="str">
        <x:v>recfeipt only and in no way acknowledge responsibility for the incident.</x:v>
      </x:c>
      <x:c r="B46" s="830"/>
      <x:c r="C46" s="830"/>
      <x:c r="D46" s="830"/>
      <x:c r="E46" s="411"/>
      <x:c r="F46" s="411"/>
      <x:c r="G46" s="411"/>
      <x:c r="H46" s="411"/>
      <x:c r="I46" s="411"/>
      <x:c r="J46" s="411"/>
      <x:c r="K46" s="411"/>
      <x:c r="L46" s="830"/>
      <x:c r="M46" s="830"/>
    </x:row>
    <x:row r="47">
      <x:c r="A47" s="830"/>
      <x:c r="B47" s="830"/>
      <x:c r="C47" s="830"/>
      <x:c r="D47" s="830"/>
      <x:c r="E47" s="830"/>
      <x:c r="F47" s="830"/>
      <x:c r="G47" s="830"/>
      <x:c r="H47" s="830"/>
      <x:c r="I47" s="830"/>
      <x:c r="J47" s="830"/>
      <x:c r="K47" s="830"/>
      <x:c r="L47" s="830"/>
      <x:c r="M47" s="830"/>
    </x:row>
    <x:row r="48">
      <x:c r="A48" s="830" t="str">
        <x:v>Very truly yours,</x:v>
      </x:c>
      <x:c r="B48" s="830"/>
      <x:c r="C48" s="830"/>
      <x:c r="D48" s="830"/>
      <x:c r="E48" s="830"/>
      <x:c r="F48" s="830"/>
      <x:c r="G48" s="830"/>
      <x:c r="H48" s="830"/>
      <x:c r="I48" s="830"/>
      <x:c r="J48" s="830"/>
      <x:c r="K48" s="830"/>
      <x:c r="L48" s="830"/>
      <x:c r="M48" s="830"/>
    </x:row>
    <x:row r="49">
      <x:c r="A49" s="830"/>
      <x:c r="B49" s="830"/>
      <x:c r="C49" s="830"/>
      <x:c r="D49" s="830"/>
      <x:c r="E49" s="830"/>
      <x:c r="F49" s="830"/>
      <x:c r="G49" s="830"/>
      <x:c r="H49" s="830"/>
      <x:c r="I49" s="830"/>
      <x:c r="J49" s="830"/>
      <x:c r="K49" s="830"/>
      <x:c r="L49" s="830"/>
      <x:c r="M49" s="830"/>
    </x:row>
    <x:row r="50" hidden="1">
      <x:c r="A50" s="830"/>
      <x:c r="B50" s="830"/>
      <x:c r="C50" s="830"/>
      <x:c r="D50" s="830"/>
      <x:c r="E50" s="830"/>
      <x:c r="F50" s="830"/>
      <x:c r="G50" s="830"/>
      <x:c r="H50" s="830"/>
      <x:c r="I50" s="830"/>
      <x:c r="J50" s="830"/>
      <x:c r="K50" s="830"/>
      <x:c r="L50" s="830"/>
      <x:c r="M50" s="830"/>
    </x:row>
    <x:row r="51" hidden="1">
      <x:c r="A51" s="830"/>
      <x:c r="B51" s="830"/>
      <x:c r="C51" s="830"/>
      <x:c r="D51" s="830"/>
      <x:c r="E51" s="830"/>
      <x:c r="F51" s="830"/>
      <x:c r="G51" s="830"/>
      <x:c r="H51" s="830"/>
      <x:c r="I51" s="830"/>
      <x:c r="J51" s="830"/>
      <x:c r="K51" s="830"/>
      <x:c r="L51" s="830"/>
      <x:c r="M51" s="830"/>
    </x:row>
    <x:row r="52">
      <x:c r="A52" s="3729"/>
      <x:c r="B52" s="3729"/>
      <x:c r="C52" s="3729"/>
      <x:c r="D52" s="3729"/>
      <x:c r="E52" s="3729"/>
      <x:c r="F52" s="3729"/>
      <x:c r="G52" s="3729"/>
      <x:c r="H52" s="830"/>
      <x:c r="I52" s="830"/>
      <x:c r="J52" s="830"/>
      <x:c r="K52" s="830"/>
      <x:c r="L52" s="830"/>
      <x:c r="M52" s="830"/>
    </x:row>
    <x:row r="53" ht="15" customHeight="1">
      <x:c r="A53" s="3734"/>
      <x:c r="B53" s="3734"/>
      <x:c r="C53" s="3734"/>
      <x:c r="D53" s="3734"/>
      <x:c r="E53" s="3734"/>
      <x:c r="F53" s="3734"/>
      <x:c r="G53" s="3734"/>
      <x:c r="H53" s="830"/>
      <x:c r="I53" s="830"/>
      <x:c r="J53" s="830"/>
      <x:c r="K53" s="830"/>
      <x:c r="L53" s="830"/>
      <x:c r="M53" s="830"/>
    </x:row>
    <x:row r="54">
      <x:c r="A54" s="3746" t="str">
        <x:v>ACI LOSS CONTROL</x:v>
      </x:c>
      <x:c r="B54" s="3746"/>
      <x:c r="C54" s="3746"/>
      <x:c r="D54" s="3746"/>
      <x:c r="E54" s="3746"/>
      <x:c r="F54" s="3746"/>
      <x:c r="G54" s="3746"/>
      <x:c r="H54" s="830"/>
      <x:c r="I54" s="830"/>
      <x:c r="J54" s="830"/>
      <x:c r="K54" s="830"/>
      <x:c r="L54" s="830"/>
      <x:c r="M54" s="830"/>
    </x:row>
    <x:row r="55">
      <x:c r="A55" s="830"/>
      <x:c r="B55" s="830"/>
      <x:c r="C55" s="830"/>
      <x:c r="D55" s="830"/>
      <x:c r="E55" s="830"/>
      <x:c r="F55" s="830"/>
      <x:c r="G55" s="830"/>
      <x:c r="H55" s="830" t="str">
        <x:v>Receipt acknowledged</x:v>
      </x:c>
      <x:c r="I55" s="830"/>
      <x:c r="J55" s="830"/>
      <x:c r="K55" s="830"/>
      <x:c r="L55" s="830"/>
      <x:c r="M55" s="830"/>
    </x:row>
    <x:row r="56">
      <x:c r="A56" s="830"/>
      <x:c r="B56" s="830"/>
      <x:c r="C56" s="830"/>
      <x:c r="D56" s="830"/>
      <x:c r="E56" s="830"/>
      <x:c r="F56" s="830"/>
      <x:c r="G56" s="830"/>
      <x:c r="H56" s="830"/>
      <x:c r="I56" s="830"/>
      <x:c r="J56" s="830"/>
      <x:c r="K56" s="830"/>
      <x:c r="L56" s="830"/>
      <x:c r="M56" s="830"/>
    </x:row>
    <x:row r="57">
      <x:c r="A57" s="830"/>
      <x:c r="B57" s="830"/>
      <x:c r="C57" s="830"/>
      <x:c r="D57" s="830"/>
      <x:c r="E57" s="830"/>
      <x:c r="F57" s="830"/>
      <x:c r="G57" s="830"/>
      <x:c r="H57" s="3729"/>
      <x:c r="I57" s="3729"/>
      <x:c r="J57" s="3729"/>
      <x:c r="K57" s="3729"/>
      <x:c r="L57" s="3729"/>
      <x:c r="M57" s="830"/>
    </x:row>
    <x:row r="58">
      <x:c r="A58" s="830"/>
      <x:c r="B58" s="830"/>
      <x:c r="C58" s="830"/>
      <x:c r="D58" s="830"/>
      <x:c r="E58" s="830"/>
      <x:c r="F58" s="830"/>
      <x:c r="G58" s="830"/>
      <x:c r="H58" s="3734" t="str">
        <x:v>#REF!</x:v>
      </x:c>
      <x:c r="I58" s="3734"/>
      <x:c r="J58" s="3734"/>
      <x:c r="K58" s="3734"/>
      <x:c r="L58" s="3734"/>
      <x:c r="M58" s="830"/>
    </x:row>
    <x:row r="59">
      <x:c r="A59" s="830"/>
      <x:c r="B59" s="830"/>
      <x:c r="C59" s="830"/>
      <x:c r="D59" s="830"/>
      <x:c r="E59" s="830"/>
      <x:c r="F59" s="830"/>
      <x:c r="G59" s="830"/>
      <x:c r="H59" s="3746" t="str">
        <x:v>Vessel Representative</x:v>
      </x:c>
      <x:c r="I59" s="3746"/>
      <x:c r="J59" s="3746"/>
      <x:c r="K59" s="3746"/>
      <x:c r="L59" s="3746"/>
      <x:c r="M59" s="830"/>
    </x:row>
    <x:row r="60">
      <x:c r="A60" s="830"/>
      <x:c r="B60" s="830"/>
      <x:c r="C60" s="830"/>
      <x:c r="D60" s="830"/>
      <x:c r="E60" s="830"/>
      <x:c r="F60" s="830"/>
      <x:c r="G60" s="830"/>
      <x:c r="H60" s="830"/>
      <x:c r="I60" s="830"/>
      <x:c r="J60" s="830"/>
      <x:c r="K60" s="830"/>
      <x:c r="L60" s="830"/>
      <x:c r="M60" s="830"/>
    </x:row>
    <x:row r="61">
      <x:c r="A61" s="830"/>
      <x:c r="B61" s="830"/>
      <x:c r="C61" s="830"/>
      <x:c r="D61" s="830"/>
      <x:c r="E61" s="830"/>
      <x:c r="F61" s="830"/>
      <x:c r="G61" s="830"/>
      <x:c r="H61" s="3734"/>
      <x:c r="I61" s="3734"/>
      <x:c r="J61" s="3734"/>
      <x:c r="K61" s="3734"/>
      <x:c r="L61" s="3734"/>
      <x:c r="M61" s="830"/>
    </x:row>
    <x:row r="62">
      <x:c r="A62" s="830"/>
      <x:c r="B62" s="830"/>
      <x:c r="C62" s="830"/>
      <x:c r="D62" s="830"/>
      <x:c r="E62" s="830"/>
      <x:c r="F62" s="830"/>
      <x:c r="G62" s="830"/>
      <x:c r="H62" s="3746" t="str">
        <x:v>Title</x:v>
      </x:c>
      <x:c r="I62" s="3746"/>
      <x:c r="J62" s="3746"/>
      <x:c r="K62" s="3746"/>
      <x:c r="L62" s="3746"/>
      <x:c r="M62" s="830"/>
    </x:row>
    <x:row r="63">
      <x:c r="A63" s="830"/>
      <x:c r="B63" s="830"/>
      <x:c r="C63" s="830"/>
      <x:c r="D63" s="830"/>
      <x:c r="E63" s="830"/>
      <x:c r="F63" s="830"/>
      <x:c r="G63" s="830"/>
      <x:c r="H63" s="830"/>
      <x:c r="I63" s="830"/>
      <x:c r="J63" s="830"/>
      <x:c r="K63" s="830"/>
      <x:c r="L63" s="830"/>
      <x:c r="M63" s="830"/>
    </x:row>
    <x:row r="64" hidden="1">
      <x:c r="A64" s="830"/>
      <x:c r="B64" s="830"/>
      <x:c r="C64" s="830"/>
      <x:c r="D64" s="830"/>
      <x:c r="E64" s="830"/>
      <x:c r="F64" s="830"/>
      <x:c r="G64" s="830"/>
      <x:c r="H64" s="830"/>
      <x:c r="I64" s="830"/>
      <x:c r="J64" s="830"/>
      <x:c r="K64" s="830"/>
      <x:c r="L64" s="830"/>
      <x:c r="M64" s="830"/>
    </x:row>
    <x:row r="65" hidden="1">
      <x:c r="A65" s="830"/>
      <x:c r="B65" s="830"/>
      <x:c r="C65" s="830"/>
      <x:c r="D65" s="830"/>
      <x:c r="E65" s="830"/>
      <x:c r="F65" s="830"/>
      <x:c r="G65" s="830"/>
      <x:c r="H65" s="830"/>
      <x:c r="I65" s="830"/>
      <x:c r="J65" s="830"/>
      <x:c r="K65" s="830"/>
      <x:c r="L65" s="830"/>
      <x:c r="M65" s="830"/>
    </x:row>
    <x:row r="66" hidden="1">
      <x:c r="A66" s="830"/>
      <x:c r="B66" s="830"/>
      <x:c r="C66" s="830"/>
      <x:c r="D66" s="830"/>
      <x:c r="E66" s="830"/>
      <x:c r="F66" s="830"/>
      <x:c r="G66" s="830"/>
      <x:c r="H66" s="830"/>
      <x:c r="I66" s="830"/>
      <x:c r="J66" s="830"/>
      <x:c r="K66" s="830"/>
      <x:c r="L66" s="830"/>
      <x:c r="M66" s="830"/>
    </x:row>
    <x:row r="67" hidden="1">
      <x:c r="A67" s="830"/>
      <x:c r="B67" s="830"/>
      <x:c r="C67" s="830"/>
      <x:c r="D67" s="830"/>
      <x:c r="E67" s="830"/>
      <x:c r="F67" s="830"/>
      <x:c r="G67" s="830"/>
      <x:c r="H67" s="830"/>
      <x:c r="I67" s="830"/>
      <x:c r="J67" s="830"/>
      <x:c r="K67" s="830"/>
      <x:c r="L67" s="830"/>
      <x:c r="M67" s="830"/>
    </x:row>
    <x:row r="68">
      <x:c r="A68" s="3745"/>
      <x:c r="B68" s="3745"/>
      <x:c r="C68" s="3745"/>
      <x:c r="D68" s="3745"/>
      <x:c r="E68" s="3745"/>
      <x:c r="F68" s="3745"/>
      <x:c r="G68" s="3745"/>
      <x:c r="H68" s="3745"/>
      <x:c r="I68" s="3745"/>
      <x:c r="J68" s="3745"/>
      <x:c r="K68" s="3745"/>
      <x:c r="L68" s="3745"/>
      <x:c r="M68" s="3745"/>
    </x:row>
    <x:row r="69">
      <x:c r="A69" s="830"/>
      <x:c r="B69" s="830"/>
      <x:c r="C69" s="830"/>
      <x:c r="D69" s="830"/>
      <x:c r="E69" s="830"/>
      <x:c r="F69" s="830"/>
      <x:c r="G69" s="830"/>
      <x:c r="H69" s="830"/>
      <x:c r="I69" s="830"/>
      <x:c r="J69" s="830"/>
      <x:c r="K69" s="830"/>
      <x:c r="L69" s="830"/>
      <x:c r="M69" s="830"/>
    </x:row>
    <x:row r="70">
      <x:c r="A70" s="830"/>
      <x:c r="B70" s="830"/>
      <x:c r="C70" s="830"/>
      <x:c r="D70" s="830"/>
      <x:c r="E70" s="830"/>
      <x:c r="F70" s="830"/>
      <x:c r="G70" s="830"/>
      <x:c r="H70" s="830"/>
      <x:c r="I70" s="830"/>
      <x:c r="J70" s="830"/>
      <x:c r="K70" s="830"/>
      <x:c r="L70" s="830"/>
      <x:c r="M70" s="830"/>
    </x:row>
    <x:row r="71">
      <x:c r="A71" s="830"/>
      <x:c r="B71" s="830"/>
      <x:c r="C71" s="830"/>
      <x:c r="D71" s="830"/>
      <x:c r="E71" s="830"/>
      <x:c r="F71" s="830"/>
      <x:c r="G71" s="830"/>
      <x:c r="H71" s="830"/>
      <x:c r="I71" s="830"/>
      <x:c r="J71" s="830"/>
      <x:c r="K71" s="830"/>
      <x:c r="L71" s="830"/>
      <x:c r="M71" s="830"/>
    </x:row>
    <x:row r="72">
      <x:c r="A72" s="830"/>
      <x:c r="B72" s="830"/>
      <x:c r="C72" s="830"/>
      <x:c r="D72" s="830"/>
      <x:c r="E72" s="830"/>
      <x:c r="F72" s="830"/>
      <x:c r="G72" s="830"/>
      <x:c r="H72" s="830"/>
      <x:c r="I72" s="830"/>
      <x:c r="J72" s="830"/>
      <x:c r="K72" s="830"/>
      <x:c r="L72" s="830"/>
      <x:c r="M72" s="830"/>
    </x:row>
    <x:row r="73">
      <x:c r="A73" s="830"/>
      <x:c r="B73" s="830"/>
      <x:c r="C73" s="830"/>
      <x:c r="D73" s="830"/>
      <x:c r="E73" s="830"/>
      <x:c r="F73" s="830"/>
      <x:c r="G73" s="830"/>
      <x:c r="H73" s="830"/>
      <x:c r="I73" s="830"/>
      <x:c r="J73" s="830"/>
      <x:c r="K73" s="830"/>
      <x:c r="L73" s="830"/>
      <x:c r="M73" s="830"/>
    </x:row>
    <x:row r="74">
      <x:c r="A74" s="830"/>
      <x:c r="B74" s="830"/>
      <x:c r="C74" s="830"/>
      <x:c r="D74" s="830"/>
      <x:c r="E74" s="830"/>
      <x:c r="F74" s="830"/>
      <x:c r="G74" s="830"/>
      <x:c r="H74" s="830"/>
      <x:c r="I74" s="830"/>
      <x:c r="J74" s="830"/>
      <x:c r="K74" s="830"/>
      <x:c r="L74" s="830"/>
      <x:c r="M74" s="830"/>
    </x:row>
  </x:sheetData>
  <x:mergeCells>
    <x:mergeCell ref="A68:M68"/>
    <x:mergeCell ref="F1:L1"/>
    <x:mergeCell ref="C14:H14"/>
    <x:mergeCell ref="H62:L62"/>
    <x:mergeCell ref="H58:L58"/>
    <x:mergeCell ref="A54:G54"/>
    <x:mergeCell ref="H59:L59"/>
    <x:mergeCell ref="A53:G53"/>
    <x:mergeCell ref="H61:L61"/>
    <x:mergeCell ref="A2:M2"/>
    <x:mergeCell ref="L14:M14"/>
    <x:mergeCell ref="A3:K3"/>
    <x:mergeCell ref="E5:G5"/>
    <x:mergeCell ref="K5:M5"/>
    <x:mergeCell ref="K8:M8"/>
    <x:mergeCell ref="E8:G8"/>
    <x:mergeCell ref="E6:G6"/>
    <x:mergeCell ref="K6:M6"/>
    <x:mergeCell ref="E7:G7"/>
    <x:mergeCell ref="K7:M7"/>
    <x:mergeCell ref="A52:G52"/>
    <x:mergeCell ref="H21:I21"/>
    <x:mergeCell ref="H22:I22"/>
    <x:mergeCell ref="H23:I23"/>
    <x:mergeCell ref="H24:I24"/>
    <x:mergeCell ref="H25:I25"/>
    <x:mergeCell ref="H26:I26"/>
    <x:mergeCell ref="H27:I27"/>
    <x:mergeCell ref="H28:I28"/>
    <x:mergeCell ref="H29:I29"/>
    <x:mergeCell ref="H30:I30"/>
    <x:mergeCell ref="H35:I35"/>
    <x:mergeCell ref="H57:L57"/>
    <x:mergeCell ref="I40:K40"/>
    <x:mergeCell ref="E10:K10"/>
    <x:mergeCell ref="B40:H40"/>
    <x:mergeCell ref="L40:M40"/>
    <x:mergeCell ref="A16:M16"/>
    <x:mergeCell ref="A17:M17"/>
    <x:mergeCell ref="A18:M18"/>
    <x:mergeCell ref="A36:M36"/>
    <x:mergeCell ref="J35:K35"/>
    <x:mergeCell ref="H19:I19"/>
  </x:mergeCells>
  <x:dataValidations count="1">
    <x:dataValidation type="list" allowBlank="1" showInputMessage="1" showErrorMessage="1" sqref="A53:G53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38c9a851a65944d2"/>
  <x:legacyDrawing xmlns:r="http://schemas.openxmlformats.org/officeDocument/2006/relationships" r:id="Refdac1cef33f40ab"/>
</x:worksheet>
</file>

<file path=xl/worksheets/sheet29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2.75"/>
  <x:cols>
    <x:col min="1" max="1" width="2.85546875" style="823" customWidth="1"/>
    <x:col min="2" max="2" width="9.42578125" style="823" customWidth="1"/>
    <x:col min="3" max="3" width="3" style="823" customWidth="1"/>
    <x:col min="4" max="4" width="1.85546875" style="823" customWidth="1"/>
    <x:col min="5" max="6" width="11.42578125" style="823" customWidth="0"/>
    <x:col min="7" max="7" width="4.85546875" style="823" customWidth="1"/>
    <x:col min="8" max="8" width="3.140625" style="823" customWidth="1"/>
    <x:col min="9" max="9" width="11.28515625" style="823" customWidth="1"/>
    <x:col min="10" max="10" width="1.7109375" style="823" customWidth="1"/>
    <x:col min="11" max="16384" width="11.42578125" style="823" customWidth="0"/>
  </x:cols>
  <x:sheetData>
    <x:row r="1" ht="61.150001525878906" customHeight="1">
      <x:c r="A1" s="4306"/>
      <x:c r="B1" s="4306"/>
      <x:c r="C1" s="4047"/>
      <x:c r="D1" s="4047"/>
      <x:c r="E1" s="4047"/>
      <x:c r="F1" s="4251"/>
      <x:c r="G1" s="4251"/>
      <x:c r="H1" s="4251"/>
      <x:c r="I1" s="4251"/>
      <x:c r="J1" s="4251"/>
      <x:c r="K1" s="4251"/>
      <x:c r="L1" s="4252"/>
    </x:row>
    <x:row r="2" ht="21">
      <x:c r="A2" s="4193" t="str">
        <x:v>LETTER OF PROTEST</x:v>
      </x:c>
      <x:c r="B2" s="4193"/>
      <x:c r="C2" s="4193"/>
      <x:c r="D2" s="4193"/>
      <x:c r="E2" s="4193"/>
      <x:c r="F2" s="4193"/>
      <x:c r="G2" s="4193"/>
      <x:c r="H2" s="4193"/>
      <x:c r="I2" s="4193"/>
      <x:c r="J2" s="4193"/>
      <x:c r="K2" s="4193"/>
      <x:c r="L2" s="4193"/>
      <x:c r="M2" s="3747"/>
    </x:row>
    <x:row r="3">
      <x:c r="A3" s="4302"/>
      <x:c r="B3" s="4302"/>
      <x:c r="C3" s="4302"/>
      <x:c r="D3" s="4302"/>
      <x:c r="E3" s="4302"/>
      <x:c r="F3" s="4302"/>
      <x:c r="G3" s="4302"/>
      <x:c r="H3" s="4302"/>
      <x:c r="I3" s="4302"/>
      <x:c r="J3" s="4302"/>
      <x:c r="K3" s="4302"/>
      <x:c r="L3" s="4029"/>
    </x:row>
    <x:row r="4" ht="9.949999809265137" customHeight="1">
      <x:c r="A4" s="4302"/>
      <x:c r="B4" s="4302"/>
      <x:c r="C4" s="4302"/>
      <x:c r="D4" s="4302"/>
      <x:c r="E4" s="4302"/>
      <x:c r="F4" s="4302"/>
      <x:c r="G4" s="4302"/>
      <x:c r="H4" s="4302"/>
      <x:c r="I4" s="4302"/>
      <x:c r="J4" s="4302"/>
      <x:c r="K4" s="4302"/>
      <x:c r="L4" s="4029"/>
    </x:row>
    <x:row r="5" ht="18" customHeight="1">
      <x:c r="A5" s="4292" t="str">
        <x:v>VESSEL      </x:v>
      </x:c>
      <x:c r="B5" s="4127"/>
      <x:c r="C5" s="4127"/>
      <x:c r="D5" s="4292" t="str">
        <x:v>:</x:v>
      </x:c>
      <x:c r="E5" s="4234" t="n">
        <x:v>0</x:v>
      </x:c>
      <x:c r="F5" s="4234"/>
      <x:c r="G5" s="4234"/>
      <x:c r="H5" s="4127"/>
      <x:c r="I5" s="4303" t="str">
        <x:v>VOYAGE    </x:v>
      </x:c>
      <x:c r="J5" s="4292" t="str">
        <x:v>:</x:v>
      </x:c>
      <x:c r="K5" s="4237" t="n">
        <x:v>0</x:v>
      </x:c>
      <x:c r="L5" s="4234"/>
      <x:c r="M5" s="3751"/>
    </x:row>
    <x:row r="6" ht="18" customHeight="1">
      <x:c r="A6" s="4292" t="str">
        <x:v>TERMINAL</x:v>
      </x:c>
      <x:c r="B6" s="4127"/>
      <x:c r="C6" s="4127"/>
      <x:c r="D6" s="4292" t="str">
        <x:v>:</x:v>
      </x:c>
      <x:c r="E6" s="4234" t="n">
        <x:v>0</x:v>
      </x:c>
      <x:c r="F6" s="4234"/>
      <x:c r="G6" s="4234"/>
      <x:c r="H6" s="4127"/>
      <x:c r="I6" s="4303" t="str">
        <x:v>DATE</x:v>
      </x:c>
      <x:c r="J6" s="4292" t="str">
        <x:v>:</x:v>
      </x:c>
      <x:c r="K6" s="4304" t="n">
        <x:v>0</x:v>
      </x:c>
      <x:c r="L6" s="4304"/>
      <x:c r="M6" s="3757"/>
    </x:row>
    <x:row r="7" ht="18" customHeight="1">
      <x:c r="A7" s="1227" t="str">
        <x:v>PORT         </x:v>
      </x:c>
      <x:c r="B7" s="2590"/>
      <x:c r="C7" s="2590"/>
      <x:c r="D7" s="2589" t="str">
        <x:v>:</x:v>
      </x:c>
      <x:c r="E7" s="3740" t="n">
        <x:v>0</x:v>
      </x:c>
      <x:c r="F7" s="3740"/>
      <x:c r="G7" s="3740"/>
      <x:c r="H7" s="2590"/>
      <x:c r="I7" s="2591" t="str">
        <x:v>YOUR REF.</x:v>
      </x:c>
      <x:c r="J7" s="2589" t="str">
        <x:v>:</x:v>
      </x:c>
      <x:c r="K7" s="3742" t="str">
        <x:v> &amp; </x:v>
      </x:c>
      <x:c r="L7" s="3740"/>
      <x:c r="M7" s="3740"/>
    </x:row>
    <x:row r="8" ht="18" customHeight="1">
      <x:c r="A8" s="1227" t="str">
        <x:v>PRODUCT  </x:v>
      </x:c>
      <x:c r="B8" s="2590"/>
      <x:c r="C8" s="2590"/>
      <x:c r="D8" s="2589" t="str">
        <x:v>:</x:v>
      </x:c>
      <x:c r="E8" s="3753" t="str">
        <x:v> &amp; </x:v>
      </x:c>
      <x:c r="F8" s="3753"/>
      <x:c r="G8" s="3753"/>
      <x:c r="H8" s="2590"/>
      <x:c r="I8" s="2591" t="str">
        <x:v>OUR REF.</x:v>
      </x:c>
      <x:c r="J8" s="2591" t="str">
        <x:v>:</x:v>
      </x:c>
      <x:c r="K8" s="3752" t="n">
        <x:v>0</x:v>
      </x:c>
      <x:c r="L8" s="3752"/>
      <x:c r="M8" s="3752"/>
    </x:row>
    <x:row r="9" ht="15" customHeight="1">
      <x:c r="A9" s="822"/>
      <x:c r="B9"/>
      <x:c r="C9" s="824"/>
      <x:c r="D9" s="825"/>
      <x:c r="E9" s="825"/>
      <x:c r="F9" s="825"/>
      <x:c r="G9" s="825"/>
      <x:c r="H9" s="825"/>
      <x:c r="I9"/>
      <x:c r="J9"/>
      <x:c r="K9"/>
      <x:c r="L9"/>
    </x:row>
    <x:row r="10" ht="15" customHeight="1">
      <x:c r="A10"/>
      <x:c r="B10"/>
      <x:c r="C10" s="823" t="str">
        <x:v>TO</x:v>
      </x:c>
      <x:c r="D10" s="824" t="str">
        <x:v>:</x:v>
      </x:c>
      <x:c r="E10" s="3731" t="n">
        <x:v>0</x:v>
      </x:c>
      <x:c r="F10" s="3731"/>
      <x:c r="G10" s="3731"/>
      <x:c r="H10" s="3731"/>
      <x:c r="I10" s="3731"/>
      <x:c r="J10" s="3731"/>
      <x:c r="K10" s="3731"/>
      <x:c r="L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</x:row>
    <x:row r="12">
      <x:c r="A12" s="823" t="str">
        <x:v>Dear Sir</x:v>
      </x:c>
      <x:c r="B12"/>
      <x:c r="C12"/>
      <x:c r="D12"/>
      <x:c r="E12"/>
      <x:c r="F12"/>
      <x:c r="G12"/>
      <x:c r="H12"/>
      <x:c r="I12"/>
      <x:c r="J12"/>
      <x:c r="K12"/>
      <x:c r="L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</x:row>
    <x:row r="14" ht="15" customHeight="1">
      <x:c r="A14" s="826" t="str">
        <x:v>On behalf of</x:v>
      </x:c>
      <x:c r="B14" s="827"/>
      <x:c r="C14" s="3734" t="str">
        <x:v>#REF!</x:v>
      </x:c>
      <x:c r="D14" s="3734" t="n">
        <x:v>0</x:v>
      </x:c>
      <x:c r="E14" s="3734" t="n">
        <x:v>0</x:v>
      </x:c>
      <x:c r="F14" s="3734" t="n">
        <x:v>0</x:v>
      </x:c>
      <x:c r="G14" s="3734" t="n">
        <x:v>0</x:v>
      </x:c>
      <x:c r="H14" s="3734" t="n">
        <x:v>0</x:v>
      </x:c>
      <x:c r="I14" s="828" t="str">
        <x:v>, hereby notify you that on</x:v>
      </x:c>
      <x:c r="J14" s="827"/>
      <x:c r="K14" s="829"/>
      <x:c r="L14" s="3748" t="n">
        <x:v>0</x:v>
      </x:c>
      <x:c r="M14" s="3748"/>
    </x:row>
    <x:row r="15" ht="15" customHeight="1">
      <x:c r="A15" s="830" t="str">
        <x:v>at</x:v>
      </x:c>
      <x:c r="B15" s="1743" t="n">
        <x:v>330</x:v>
      </x:c>
      <x:c r="C15" s="830" t="str">
        <x:v>hours the above named vessel / terminal (describe the nature of the occurrence)</x:v>
      </x:c>
      <x:c r="D15" s="830"/>
      <x:c r="E15" s="830"/>
      <x:c r="F15" s="830"/>
      <x:c r="G15" s="830"/>
      <x:c r="H15" s="830"/>
      <x:c r="I15" s="830"/>
      <x:c r="J15" s="830"/>
      <x:c r="K15" s="830"/>
      <x:c r="L15" s="830"/>
      <x:c r="M15" s="830"/>
    </x:row>
    <x:row r="16" ht="15" customHeight="1">
      <x:c r="A16" s="3734"/>
      <x:c r="B16" s="3734"/>
      <x:c r="C16" s="3734"/>
      <x:c r="D16" s="3734"/>
      <x:c r="E16" s="3734"/>
      <x:c r="F16" s="3734"/>
      <x:c r="G16" s="3734"/>
      <x:c r="H16" s="3734"/>
      <x:c r="I16" s="3734"/>
      <x:c r="J16" s="3734"/>
      <x:c r="K16" s="3734"/>
      <x:c r="L16" s="3734"/>
      <x:c r="M16" s="3734"/>
    </x:row>
    <x:row r="17" ht="15" customHeight="1">
      <x:c r="A17" s="3735"/>
      <x:c r="B17" s="3735"/>
      <x:c r="C17" s="3735"/>
      <x:c r="D17" s="3735"/>
      <x:c r="E17" s="3735"/>
      <x:c r="F17" s="3735"/>
      <x:c r="G17" s="3735"/>
      <x:c r="H17" s="3735"/>
      <x:c r="I17" s="3735"/>
      <x:c r="J17" s="3735"/>
      <x:c r="K17" s="3735"/>
      <x:c r="L17" s="3735"/>
      <x:c r="M17" s="3735"/>
    </x:row>
    <x:row r="18" ht="15" customHeight="1">
      <x:c r="A18" s="3755" t="str">
        <x:v>The vessel did not mantain the minimum manifold pressure of 7.0 Kgs. During discharge operations</x:v>
      </x:c>
      <x:c r="B18" s="3755"/>
      <x:c r="C18" s="3755"/>
      <x:c r="D18" s="3755"/>
      <x:c r="E18" s="3755"/>
      <x:c r="F18" s="3755"/>
      <x:c r="G18" s="3755"/>
      <x:c r="H18" s="3755"/>
      <x:c r="I18" s="3755"/>
      <x:c r="J18" s="3755"/>
      <x:c r="K18" s="3755"/>
      <x:c r="L18" s="3755"/>
      <x:c r="M18" s="3755"/>
    </x:row>
    <x:row r="19" ht="15" customHeight="1">
      <x:c r="A19" s="3756" t="str">
        <x:v>as per Charter Party.</x:v>
      </x:c>
      <x:c r="B19" s="3756"/>
      <x:c r="C19" s="3756"/>
      <x:c r="D19" s="3756"/>
      <x:c r="E19" s="3756"/>
      <x:c r="F19" s="3756"/>
      <x:c r="G19" s="3756"/>
      <x:c r="H19" s="3756"/>
      <x:c r="I19" s="3756"/>
      <x:c r="J19" s="3756"/>
      <x:c r="K19" s="3756"/>
      <x:c r="L19" s="3756"/>
      <x:c r="M19" s="3756"/>
    </x:row>
    <x:row r="20" ht="15" customHeight="1">
      <x:c r="A20" s="3754"/>
      <x:c r="B20" s="3754"/>
      <x:c r="C20" s="3754"/>
      <x:c r="D20" s="3754"/>
      <x:c r="E20" s="3754"/>
      <x:c r="F20" s="3754"/>
      <x:c r="G20" s="3754"/>
      <x:c r="H20" s="3754"/>
      <x:c r="I20" s="3754"/>
      <x:c r="J20" s="3754"/>
      <x:c r="K20" s="3754"/>
      <x:c r="L20" s="3754"/>
      <x:c r="M20" s="3754"/>
    </x:row>
    <x:row r="21" ht="15" customHeight="1">
      <x:c r="A21" s="3754"/>
      <x:c r="B21" s="3754"/>
      <x:c r="C21" s="3754"/>
      <x:c r="D21" s="3754"/>
      <x:c r="E21" s="3754"/>
      <x:c r="F21" s="3754"/>
      <x:c r="G21" s="3754"/>
      <x:c r="H21" s="3754"/>
      <x:c r="I21" s="3754"/>
      <x:c r="J21" s="3754"/>
      <x:c r="K21" s="3754"/>
      <x:c r="L21" s="3754"/>
      <x:c r="M21" s="3754"/>
    </x:row>
    <x:row r="22">
      <x:c r="A22" s="3754"/>
      <x:c r="B22" s="3754"/>
      <x:c r="C22" s="3754"/>
      <x:c r="D22" s="3754"/>
      <x:c r="E22" s="3754"/>
      <x:c r="F22" s="3754"/>
      <x:c r="G22" s="3754"/>
      <x:c r="H22" s="3754"/>
      <x:c r="I22" s="3754"/>
      <x:c r="J22" s="3754"/>
      <x:c r="K22" s="3754"/>
      <x:c r="L22" s="3754"/>
      <x:c r="M22" s="3754"/>
    </x:row>
    <x:row r="23" ht="15" customHeight="1">
      <x:c r="A23" s="410" t="str">
        <x:v>at:</x:v>
      </x:c>
      <x:c r="B23" s="3732" t="str">
        <x:v>Puerto Quetzal</x:v>
      </x:c>
      <x:c r="C23" s="3732"/>
      <x:c r="D23" s="3732"/>
      <x:c r="E23" s="3732"/>
      <x:c r="F23" s="3732"/>
      <x:c r="G23" s="3732"/>
      <x:c r="H23" s="3732"/>
      <x:c r="I23" s="3730" t="str">
        <x:v>in the city or town of:</x:v>
      </x:c>
      <x:c r="J23" s="3730"/>
      <x:c r="K23" s="3730"/>
      <x:c r="L23" s="3733" t="str">
        <x:v>Puerto de San José</x:v>
      </x:c>
      <x:c r="M23" s="3733"/>
    </x:row>
    <x:row r="24">
      <x:c r="A24" s="830"/>
      <x:c r="B24" s="830"/>
      <x:c r="C24" s="830"/>
      <x:c r="D24" s="830"/>
      <x:c r="E24" s="1746"/>
      <x:c r="F24" s="1746"/>
      <x:c r="G24" s="1746"/>
      <x:c r="H24" s="1746"/>
      <x:c r="I24" s="826"/>
      <x:c r="J24" s="826"/>
      <x:c r="K24" s="826"/>
      <x:c r="L24" s="830"/>
      <x:c r="M24" s="830"/>
    </x:row>
    <x:row r="25">
      <x:c r="A25" s="830"/>
      <x:c r="B25" s="830"/>
      <x:c r="C25" s="830"/>
      <x:c r="D25" s="830"/>
      <x:c r="E25" s="411"/>
      <x:c r="F25" s="411"/>
      <x:c r="G25" s="411"/>
      <x:c r="H25" s="411"/>
      <x:c r="I25" s="411"/>
      <x:c r="J25" s="411"/>
      <x:c r="K25" s="411"/>
      <x:c r="L25" s="830"/>
      <x:c r="M25" s="830"/>
    </x:row>
    <x:row r="26">
      <x:c r="A26" s="830" t="str">
        <x:v>Accordingly, you are hereby notified that further investigation is intended to resolve this discrepancy.</x:v>
      </x:c>
      <x:c r="B26" s="830"/>
      <x:c r="C26" s="830"/>
      <x:c r="D26" s="830"/>
      <x:c r="E26" s="411"/>
      <x:c r="F26" s="411"/>
      <x:c r="G26" s="411"/>
      <x:c r="H26" s="411"/>
      <x:c r="I26" s="411"/>
      <x:c r="J26" s="411"/>
      <x:c r="K26" s="411"/>
      <x:c r="L26" s="830"/>
      <x:c r="M26" s="830"/>
    </x:row>
    <x:row r="27">
      <x:c r="A27" s="830"/>
      <x:c r="B27" s="830"/>
      <x:c r="C27" s="830"/>
      <x:c r="D27" s="830"/>
      <x:c r="E27" s="411"/>
      <x:c r="F27" s="411"/>
      <x:c r="G27" s="411"/>
      <x:c r="H27" s="411"/>
      <x:c r="I27" s="411"/>
      <x:c r="J27" s="411"/>
      <x:c r="K27" s="411"/>
      <x:c r="L27" s="830"/>
      <x:c r="M27" s="830"/>
    </x:row>
    <x:row r="28">
      <x:c r="A28" s="830" t="str">
        <x:v>Will you kindly acknowledge receipt on the copy thereof and return it to us. The signatures thus obtained are for</x:v>
      </x:c>
      <x:c r="B28" s="830"/>
      <x:c r="C28" s="830"/>
      <x:c r="D28" s="830"/>
      <x:c r="E28" s="411"/>
      <x:c r="F28" s="411"/>
      <x:c r="G28" s="411"/>
      <x:c r="H28" s="411"/>
      <x:c r="I28" s="411"/>
      <x:c r="J28" s="411"/>
      <x:c r="K28" s="411"/>
      <x:c r="L28" s="830"/>
      <x:c r="M28" s="830"/>
    </x:row>
    <x:row r="29">
      <x:c r="A29" s="830" t="str">
        <x:v>recfeipt only and in no way acknowledge responsibility for the incident.</x:v>
      </x:c>
      <x:c r="B29" s="830"/>
      <x:c r="C29" s="830"/>
      <x:c r="D29" s="830"/>
      <x:c r="E29" s="411"/>
      <x:c r="F29" s="411"/>
      <x:c r="G29" s="411"/>
      <x:c r="H29" s="411"/>
      <x:c r="I29" s="411"/>
      <x:c r="J29" s="411"/>
      <x:c r="K29" s="411"/>
      <x:c r="L29" s="830"/>
      <x:c r="M29" s="830"/>
    </x:row>
    <x:row r="30">
      <x:c r="A30" s="830"/>
      <x:c r="B30" s="830"/>
      <x:c r="C30" s="830"/>
      <x:c r="D30" s="830"/>
      <x:c r="E30" s="830"/>
      <x:c r="F30" s="830"/>
      <x:c r="G30" s="830"/>
      <x:c r="H30" s="830"/>
      <x:c r="I30" s="830"/>
      <x:c r="J30" s="830"/>
      <x:c r="K30" s="830"/>
      <x:c r="L30" s="830"/>
      <x:c r="M30" s="830"/>
    </x:row>
    <x:row r="31">
      <x:c r="A31" s="830" t="str">
        <x:v>Very truly yours,</x:v>
      </x:c>
      <x:c r="B31" s="830"/>
      <x:c r="C31" s="830"/>
      <x:c r="D31" s="830"/>
      <x:c r="E31" s="830"/>
      <x:c r="F31" s="830"/>
      <x:c r="G31" s="830"/>
      <x:c r="H31" s="830"/>
      <x:c r="I31" s="830"/>
      <x:c r="J31" s="830"/>
      <x:c r="K31" s="830"/>
      <x:c r="L31" s="830"/>
      <x:c r="M31" s="830"/>
    </x:row>
    <x:row r="32">
      <x:c r="A32" s="830"/>
      <x:c r="B32" s="830"/>
      <x:c r="C32" s="830"/>
      <x:c r="D32" s="830"/>
      <x:c r="E32" s="830"/>
      <x:c r="F32" s="830"/>
      <x:c r="G32" s="830"/>
      <x:c r="H32" s="830"/>
      <x:c r="I32" s="830"/>
      <x:c r="J32" s="830"/>
      <x:c r="K32" s="830"/>
      <x:c r="L32" s="830"/>
      <x:c r="M32" s="830"/>
    </x:row>
    <x:row r="33">
      <x:c r="A33" s="830"/>
      <x:c r="B33" s="830"/>
      <x:c r="C33" s="830"/>
      <x:c r="D33" s="830"/>
      <x:c r="E33" s="830"/>
      <x:c r="F33" s="830"/>
      <x:c r="G33" s="830"/>
      <x:c r="H33" s="830"/>
      <x:c r="I33" s="830"/>
      <x:c r="J33" s="830"/>
      <x:c r="K33" s="830"/>
      <x:c r="L33" s="830"/>
      <x:c r="M33" s="830"/>
    </x:row>
    <x:row r="34">
      <x:c r="A34" s="830"/>
      <x:c r="B34" s="830"/>
      <x:c r="C34" s="830"/>
      <x:c r="D34" s="830"/>
      <x:c r="E34" s="830"/>
      <x:c r="F34" s="830"/>
      <x:c r="G34" s="830"/>
      <x:c r="H34" s="830"/>
      <x:c r="I34" s="830"/>
      <x:c r="J34" s="830"/>
      <x:c r="K34" s="830"/>
      <x:c r="L34" s="830"/>
      <x:c r="M34" s="830"/>
    </x:row>
    <x:row r="35">
      <x:c r="A35" s="3729"/>
      <x:c r="B35" s="3729"/>
      <x:c r="C35" s="3729"/>
      <x:c r="D35" s="3729"/>
      <x:c r="E35" s="3729"/>
      <x:c r="F35" s="3729"/>
      <x:c r="G35" s="3729"/>
      <x:c r="H35" s="830"/>
      <x:c r="I35" s="830"/>
      <x:c r="J35" s="830"/>
      <x:c r="K35" s="830"/>
      <x:c r="L35" s="830"/>
      <x:c r="M35" s="830"/>
    </x:row>
    <x:row r="36" ht="15" customHeight="1">
      <x:c r="A36" s="3734"/>
      <x:c r="B36" s="3734"/>
      <x:c r="C36" s="3734"/>
      <x:c r="D36" s="3734"/>
      <x:c r="E36" s="3734"/>
      <x:c r="F36" s="3734"/>
      <x:c r="G36" s="3734"/>
      <x:c r="H36" s="830"/>
      <x:c r="I36" s="830"/>
      <x:c r="J36" s="830"/>
      <x:c r="K36" s="830"/>
      <x:c r="L36" s="830"/>
      <x:c r="M36" s="830"/>
    </x:row>
    <x:row r="37">
      <x:c r="A37" s="3746" t="str">
        <x:v>ACI LOSS CONTROL</x:v>
      </x:c>
      <x:c r="B37" s="3746"/>
      <x:c r="C37" s="3746"/>
      <x:c r="D37" s="3746"/>
      <x:c r="E37" s="3746"/>
      <x:c r="F37" s="3746"/>
      <x:c r="G37" s="3746"/>
      <x:c r="H37" s="830"/>
      <x:c r="I37" s="830"/>
      <x:c r="J37" s="830"/>
      <x:c r="K37" s="830"/>
      <x:c r="L37" s="830"/>
      <x:c r="M37" s="830"/>
    </x:row>
    <x:row r="38">
      <x:c r="A38" s="830"/>
      <x:c r="B38" s="830"/>
      <x:c r="C38" s="830"/>
      <x:c r="D38" s="830"/>
      <x:c r="E38" s="830"/>
      <x:c r="F38" s="830"/>
      <x:c r="G38" s="830"/>
      <x:c r="H38" s="830" t="str">
        <x:v>Receipt acknowledged</x:v>
      </x:c>
      <x:c r="I38" s="830"/>
      <x:c r="J38" s="830"/>
      <x:c r="K38" s="830"/>
      <x:c r="L38" s="830"/>
      <x:c r="M38" s="830"/>
    </x:row>
    <x:row r="39">
      <x:c r="A39" s="830"/>
      <x:c r="B39" s="830"/>
      <x:c r="C39" s="830"/>
      <x:c r="D39" s="830"/>
      <x:c r="E39" s="830"/>
      <x:c r="F39" s="830"/>
      <x:c r="G39" s="830"/>
      <x:c r="H39" s="830"/>
      <x:c r="I39" s="830"/>
      <x:c r="J39" s="830"/>
      <x:c r="K39" s="830"/>
      <x:c r="L39" s="830"/>
      <x:c r="M39" s="830"/>
    </x:row>
    <x:row r="40">
      <x:c r="A40" s="830"/>
      <x:c r="B40" s="830"/>
      <x:c r="C40" s="830"/>
      <x:c r="D40" s="830"/>
      <x:c r="E40" s="830"/>
      <x:c r="F40" s="830"/>
      <x:c r="G40" s="830"/>
      <x:c r="H40" s="3729"/>
      <x:c r="I40" s="3729"/>
      <x:c r="J40" s="3729"/>
      <x:c r="K40" s="3729"/>
      <x:c r="L40" s="3729"/>
      <x:c r="M40" s="830"/>
    </x:row>
    <x:row r="41">
      <x:c r="A41" s="830"/>
      <x:c r="B41" s="830"/>
      <x:c r="C41" s="830"/>
      <x:c r="D41" s="830"/>
      <x:c r="E41" s="830"/>
      <x:c r="F41" s="830"/>
      <x:c r="G41" s="830"/>
      <x:c r="H41" s="3734"/>
      <x:c r="I41" s="3734"/>
      <x:c r="J41" s="3734"/>
      <x:c r="K41" s="3734"/>
      <x:c r="L41" s="3734"/>
      <x:c r="M41" s="830"/>
    </x:row>
    <x:row r="42">
      <x:c r="A42" s="830"/>
      <x:c r="B42" s="830"/>
      <x:c r="C42" s="830"/>
      <x:c r="D42" s="830"/>
      <x:c r="E42" s="830"/>
      <x:c r="F42" s="830"/>
      <x:c r="G42" s="830"/>
      <x:c r="H42" s="3746" t="str">
        <x:v>Vessel Representative</x:v>
      </x:c>
      <x:c r="I42" s="3746"/>
      <x:c r="J42" s="3746"/>
      <x:c r="K42" s="3746"/>
      <x:c r="L42" s="3746"/>
      <x:c r="M42" s="830"/>
    </x:row>
    <x:row r="43">
      <x:c r="A43" s="830"/>
      <x:c r="B43" s="830"/>
      <x:c r="C43" s="830"/>
      <x:c r="D43" s="830"/>
      <x:c r="E43" s="830"/>
      <x:c r="F43" s="830"/>
      <x:c r="G43" s="830"/>
      <x:c r="H43" s="830"/>
      <x:c r="I43" s="830"/>
      <x:c r="J43" s="830"/>
      <x:c r="K43" s="830"/>
      <x:c r="L43" s="830"/>
      <x:c r="M43" s="830"/>
    </x:row>
    <x:row r="44">
      <x:c r="A44" s="830"/>
      <x:c r="B44" s="830"/>
      <x:c r="C44" s="830"/>
      <x:c r="D44" s="830"/>
      <x:c r="E44" s="830"/>
      <x:c r="F44" s="830"/>
      <x:c r="G44" s="830"/>
      <x:c r="H44" s="3734"/>
      <x:c r="I44" s="3734"/>
      <x:c r="J44" s="3734"/>
      <x:c r="K44" s="3734"/>
      <x:c r="L44" s="3734"/>
      <x:c r="M44" s="830"/>
    </x:row>
    <x:row r="45">
      <x:c r="A45" s="830"/>
      <x:c r="B45" s="830"/>
      <x:c r="C45" s="830"/>
      <x:c r="D45" s="830"/>
      <x:c r="E45" s="830"/>
      <x:c r="F45" s="830"/>
      <x:c r="G45" s="830"/>
      <x:c r="H45" s="3746" t="str">
        <x:v>Title</x:v>
      </x:c>
      <x:c r="I45" s="3746"/>
      <x:c r="J45" s="3746"/>
      <x:c r="K45" s="3746"/>
      <x:c r="L45" s="3746"/>
      <x:c r="M45" s="830"/>
    </x:row>
    <x:row r="46">
      <x:c r="A46" s="830"/>
      <x:c r="B46" s="830"/>
      <x:c r="C46" s="830"/>
      <x:c r="D46" s="830"/>
      <x:c r="E46" s="830"/>
      <x:c r="F46" s="830"/>
      <x:c r="G46" s="830"/>
      <x:c r="H46" s="830"/>
      <x:c r="I46" s="830"/>
      <x:c r="J46" s="830"/>
      <x:c r="K46" s="830"/>
      <x:c r="L46" s="830"/>
      <x:c r="M46" s="830"/>
    </x:row>
    <x:row r="47">
      <x:c r="A47" s="830"/>
      <x:c r="B47" s="830"/>
      <x:c r="C47" s="830"/>
      <x:c r="D47" s="830"/>
      <x:c r="E47" s="830"/>
      <x:c r="F47" s="830"/>
      <x:c r="G47" s="830"/>
      <x:c r="H47" s="830"/>
      <x:c r="I47" s="830"/>
      <x:c r="J47" s="830"/>
      <x:c r="K47" s="830"/>
      <x:c r="L47" s="830"/>
      <x:c r="M47" s="830"/>
    </x:row>
    <x:row r="48">
      <x:c r="A48" s="830"/>
      <x:c r="B48" s="830"/>
      <x:c r="C48" s="830"/>
      <x:c r="D48" s="830"/>
      <x:c r="E48" s="830"/>
      <x:c r="F48" s="830"/>
      <x:c r="G48" s="830"/>
      <x:c r="H48" s="830"/>
      <x:c r="I48" s="830"/>
      <x:c r="J48" s="830"/>
      <x:c r="K48" s="830"/>
      <x:c r="L48" s="830"/>
      <x:c r="M48" s="830"/>
    </x:row>
    <x:row r="49">
      <x:c r="A49" s="830"/>
      <x:c r="B49" s="830"/>
      <x:c r="C49" s="830"/>
      <x:c r="D49" s="830"/>
      <x:c r="E49" s="830"/>
      <x:c r="F49" s="830"/>
      <x:c r="G49" s="830"/>
      <x:c r="H49" s="830"/>
      <x:c r="I49" s="830"/>
      <x:c r="J49" s="830"/>
      <x:c r="K49" s="830"/>
      <x:c r="L49" s="830"/>
      <x:c r="M49" s="830"/>
    </x:row>
    <x:row r="50">
      <x:c r="A50" s="3745"/>
      <x:c r="B50" s="3745"/>
      <x:c r="C50" s="3745"/>
      <x:c r="D50" s="3745"/>
      <x:c r="E50" s="3745"/>
      <x:c r="F50" s="3745"/>
      <x:c r="G50" s="3745"/>
      <x:c r="H50" s="3745"/>
      <x:c r="I50" s="3745"/>
      <x:c r="J50" s="3745"/>
      <x:c r="K50" s="3745"/>
      <x:c r="L50" s="3745"/>
      <x:c r="M50" s="3745"/>
    </x:row>
    <x:row r="51">
      <x:c r="A51" s="830"/>
      <x:c r="B51" s="830"/>
      <x:c r="C51" s="830"/>
      <x:c r="D51" s="830"/>
      <x:c r="E51" s="830"/>
      <x:c r="F51" s="830"/>
      <x:c r="G51" s="830"/>
      <x:c r="H51" s="830"/>
      <x:c r="I51" s="830"/>
      <x:c r="J51" s="830"/>
      <x:c r="K51" s="830"/>
      <x:c r="L51" s="830"/>
      <x:c r="M51" s="830"/>
    </x:row>
    <x:row r="52">
      <x:c r="A52" s="830"/>
      <x:c r="B52" s="830"/>
      <x:c r="C52" s="830"/>
      <x:c r="D52" s="830"/>
      <x:c r="E52" s="830"/>
      <x:c r="F52" s="830"/>
      <x:c r="G52" s="830"/>
      <x:c r="H52" s="830"/>
      <x:c r="I52" s="830"/>
      <x:c r="J52" s="830"/>
      <x:c r="K52" s="830"/>
      <x:c r="L52" s="830"/>
      <x:c r="M52" s="830"/>
    </x:row>
    <x:row r="53">
      <x:c r="A53" s="830"/>
      <x:c r="B53" s="830"/>
      <x:c r="C53" s="830"/>
      <x:c r="D53" s="830"/>
      <x:c r="E53" s="830"/>
      <x:c r="F53" s="830"/>
      <x:c r="G53" s="830"/>
      <x:c r="H53" s="830"/>
      <x:c r="I53" s="830"/>
      <x:c r="J53" s="830"/>
      <x:c r="K53" s="830"/>
      <x:c r="L53" s="830"/>
      <x:c r="M53" s="830"/>
    </x:row>
    <x:row r="54">
      <x:c r="A54" s="830"/>
      <x:c r="B54" s="830"/>
      <x:c r="C54" s="830"/>
      <x:c r="D54" s="830"/>
      <x:c r="E54" s="830"/>
      <x:c r="F54" s="830"/>
      <x:c r="G54" s="830"/>
      <x:c r="H54" s="830"/>
      <x:c r="I54" s="830"/>
      <x:c r="J54" s="830"/>
      <x:c r="K54" s="830"/>
      <x:c r="L54" s="830"/>
      <x:c r="M54" s="830"/>
    </x:row>
    <x:row r="55">
      <x:c r="A55" s="830"/>
      <x:c r="B55" s="830"/>
      <x:c r="C55" s="830"/>
      <x:c r="D55" s="830"/>
      <x:c r="E55" s="830"/>
      <x:c r="F55" s="830"/>
      <x:c r="G55" s="830"/>
      <x:c r="H55" s="830"/>
      <x:c r="I55" s="830"/>
      <x:c r="J55" s="830"/>
      <x:c r="K55" s="830"/>
      <x:c r="L55" s="830"/>
      <x:c r="M55" s="830"/>
    </x:row>
    <x:row r="56">
      <x:c r="A56" s="830"/>
      <x:c r="B56" s="830"/>
      <x:c r="C56" s="830"/>
      <x:c r="D56" s="830"/>
      <x:c r="E56" s="830"/>
      <x:c r="F56" s="830"/>
      <x:c r="G56" s="830"/>
      <x:c r="H56" s="830"/>
      <x:c r="I56" s="830"/>
      <x:c r="J56" s="830"/>
      <x:c r="K56" s="830"/>
      <x:c r="L56" s="830"/>
      <x:c r="M56" s="830"/>
    </x:row>
    <x:row r="57">
      <x:c r="A57" s="830"/>
      <x:c r="B57" s="830"/>
      <x:c r="C57" s="830"/>
      <x:c r="D57" s="830"/>
      <x:c r="E57" s="830"/>
      <x:c r="F57" s="830"/>
      <x:c r="G57" s="830"/>
      <x:c r="H57" s="830"/>
      <x:c r="I57" s="830"/>
      <x:c r="J57" s="830"/>
      <x:c r="K57" s="830"/>
      <x:c r="L57" s="830"/>
      <x:c r="M57" s="830"/>
    </x:row>
  </x:sheetData>
  <x:mergeCells>
    <x:mergeCell ref="A50:M50"/>
    <x:mergeCell ref="F1:L1"/>
    <x:mergeCell ref="A2:M2"/>
    <x:mergeCell ref="A3:K3"/>
    <x:mergeCell ref="E5:G5"/>
    <x:mergeCell ref="K5:M5"/>
    <x:mergeCell ref="E10:K10"/>
    <x:mergeCell ref="C14:H14"/>
    <x:mergeCell ref="L14:M14"/>
    <x:mergeCell ref="E6:G6"/>
    <x:mergeCell ref="K6:M6"/>
    <x:mergeCell ref="E7:G7"/>
    <x:mergeCell ref="K7:M7"/>
    <x:mergeCell ref="E8:G8"/>
    <x:mergeCell ref="K8:M8"/>
    <x:mergeCell ref="A20:M20"/>
    <x:mergeCell ref="A21:M21"/>
    <x:mergeCell ref="H41:L41"/>
    <x:mergeCell ref="H42:L42"/>
    <x:mergeCell ref="A16:M16"/>
    <x:mergeCell ref="A17:M17"/>
    <x:mergeCell ref="A18:M18"/>
    <x:mergeCell ref="A19:M19"/>
    <x:mergeCell ref="H44:L44"/>
    <x:mergeCell ref="H45:L45"/>
    <x:mergeCell ref="A22:M22"/>
    <x:mergeCell ref="B23:H23"/>
    <x:mergeCell ref="I23:K23"/>
    <x:mergeCell ref="L23:M23"/>
    <x:mergeCell ref="A36:G36"/>
    <x:mergeCell ref="A37:G37"/>
    <x:mergeCell ref="A35:G35"/>
    <x:mergeCell ref="H40:L40"/>
  </x:mergeCells>
  <x:conditionalFormatting sqref="E8:G8 E10:K10 C14:H14 B23:H23 L23:M23">
    <x:cfRule type="cellIs" dxfId="50" priority="3" stopIfTrue="1" operator="equal">
      <x:formula>0</x:formula>
    </x:cfRule>
  </x:conditionalFormatting>
  <x:dataValidations count="1">
    <x:dataValidation type="list" allowBlank="1" showInputMessage="1" showErrorMessage="1" sqref="A36:G36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52cbbcd2c54342c6"/>
  <x:legacyDrawing xmlns:r="http://schemas.openxmlformats.org/officeDocument/2006/relationships" r:id="Rf51e3c7d949d43c4"/>
</x:worksheet>
</file>

<file path=xl/worksheets/sheet30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baseColWidth="10" defaultColWidth="9.140625" defaultRowHeight="15"/>
  <x:cols>
    <x:col min="1" max="1" width="3.28515625" style="378" customWidth="1"/>
    <x:col min="2" max="2" width="5.42578125" style="378" customWidth="1"/>
    <x:col min="3" max="3" width="8.5703125" style="378" customWidth="1"/>
    <x:col min="4" max="4" width="2.28515625" style="378" customWidth="1"/>
    <x:col min="5" max="5" width="12.28515625" style="378" customWidth="1"/>
    <x:col min="6" max="6" width="15" style="378" customWidth="1"/>
    <x:col min="7" max="7" width="3.140625" style="378" customWidth="1"/>
    <x:col min="8" max="8" width="11.42578125" style="378" customWidth="1"/>
    <x:col min="9" max="9" width="4.85546875" style="378" customWidth="1"/>
    <x:col min="10" max="10" width="16.140625" style="378" customWidth="1"/>
    <x:col min="11" max="14" width="9.140625" style="378" customWidth="0"/>
    <x:col min="15" max="15" width="18.28515625" style="378" customWidth="1"/>
    <x:col min="16" max="16384" width="9.140625" style="378" customWidth="0"/>
  </x:cols>
  <x:sheetData>
    <x:row r="1" ht="64.5" customHeight="1">
      <x:c r="A1" s="4095"/>
      <x:c r="B1" s="4047"/>
      <x:c r="C1" s="4047"/>
      <x:c r="D1" s="4047"/>
      <x:c r="E1" s="4251"/>
      <x:c r="F1" s="4251"/>
      <x:c r="G1" s="4251"/>
      <x:c r="H1" s="4251"/>
      <x:c r="I1" s="4251"/>
      <x:c r="J1" s="4252"/>
    </x:row>
    <x:row r="2" ht="21">
      <x:c r="A2" s="4053"/>
      <x:c r="B2" s="4325" t="str">
        <x:v>Client</x:v>
      </x:c>
      <x:c r="C2" s="4326"/>
      <x:c r="D2" s="4326"/>
      <x:c r="E2" s="4327" t="str">
        <x:v> /  / </x:v>
      </x:c>
      <x:c r="F2" s="4326"/>
      <x:c r="G2" s="4326"/>
      <x:c r="H2" s="4326"/>
      <x:c r="I2" s="4326"/>
      <x:c r="J2" s="4326"/>
    </x:row>
    <x:row r="3" ht="15" customHeight="1">
      <x:c r="A3" s="4029"/>
      <x:c r="B3" s="4303" t="str">
        <x:v>Client Reference:</x:v>
      </x:c>
      <x:c r="C3" s="4303"/>
      <x:c r="D3" s="4303"/>
      <x:c r="E3" s="4296" t="n">
        <x:v>0</x:v>
      </x:c>
      <x:c r="F3" s="4114"/>
      <x:c r="G3" s="4233"/>
      <x:c r="H3" s="4233"/>
      <x:c r="I3" s="4233"/>
      <x:c r="J3" s="4233"/>
    </x:row>
    <x:row r="4" s="385" customFormat="1" ht="15" customHeight="1">
      <x:c r="A4" s="4029"/>
      <x:c r="B4" s="4303" t="str">
        <x:v>Our Reference:</x:v>
      </x:c>
      <x:c r="C4" s="4303"/>
      <x:c r="D4" s="4303"/>
      <x:c r="E4" s="4113" t="n">
        <x:v>0</x:v>
      </x:c>
      <x:c r="F4" s="4114"/>
      <x:c r="G4" s="4318"/>
      <x:c r="H4" s="4319"/>
      <x:c r="I4" s="4319"/>
      <x:c r="J4" s="4319"/>
    </x:row>
    <x:row r="5" s="385" customFormat="1" ht="15" customHeight="1">
      <x:c r="A5" s="4029"/>
      <x:c r="B5" s="4303" t="str">
        <x:v>Operation Date:</x:v>
      </x:c>
      <x:c r="C5" s="4303"/>
      <x:c r="D5" s="4303"/>
      <x:c r="E5" s="4320" t="n">
        <x:v>0</x:v>
      </x:c>
      <x:c r="F5" s="4320"/>
      <x:c r="G5" s="4321"/>
      <x:c r="H5" s="4319"/>
      <x:c r="I5" s="4319"/>
      <x:c r="J5" s="4319"/>
    </x:row>
    <x:row r="6" s="385" customFormat="1" ht="15" customHeight="1">
      <x:c r="A6" s="4029"/>
      <x:c r="B6" s="4303" t="str">
        <x:v>Vessel:</x:v>
      </x:c>
      <x:c r="C6" s="4303"/>
      <x:c r="D6" s="4303"/>
      <x:c r="E6" s="4113" t="n">
        <x:v>0</x:v>
      </x:c>
      <x:c r="F6" s="4113"/>
      <x:c r="G6" s="4321"/>
      <x:c r="H6" s="4319"/>
      <x:c r="I6" s="4319"/>
      <x:c r="J6" s="4319"/>
    </x:row>
    <x:row r="7" s="385" customFormat="1" ht="15" customHeight="1">
      <x:c r="A7"/>
      <x:c r="B7" s="388" t="str">
        <x:v>Port</x:v>
      </x:c>
      <x:c r="C7" s="388"/>
      <x:c r="D7" s="388"/>
      <x:c r="E7" s="3793" t="n">
        <x:v>0</x:v>
      </x:c>
      <x:c r="F7" s="3793"/>
      <x:c r="G7" s="3792"/>
      <x:c r="H7" s="3792"/>
      <x:c r="I7" s="3792"/>
      <x:c r="J7" s="3792"/>
    </x:row>
    <x:row r="8" s="385" customFormat="1" ht="15" customHeight="1">
      <x:c r="A8"/>
      <x:c r="B8" s="388" t="str">
        <x:v>Product:</x:v>
      </x:c>
      <x:c r="C8" s="388"/>
      <x:c r="D8" s="388"/>
      <x:c r="E8" s="3782" t="n">
        <x:v>0</x:v>
      </x:c>
      <x:c r="F8" s="3782"/>
      <x:c r="G8" s="391"/>
      <x:c r="H8" s="391"/>
      <x:c r="I8" s="391"/>
      <x:c r="J8" s="391"/>
    </x:row>
    <x:row r="9" s="385" customFormat="1" ht="15" customHeight="1">
      <x:c r="A9"/>
      <x:c r="B9" s="392" t="str">
        <x:v>To:</x:v>
      </x:c>
      <x:c r="C9" s="392"/>
      <x:c r="D9" s="392"/>
      <x:c r="E9" s="3782" t="str">
        <x:v>Master or Chief Officer</x:v>
      </x:c>
      <x:c r="F9" s="3782"/>
      <x:c r="G9" s="3782"/>
      <x:c r="H9" s="3782"/>
      <x:c r="I9" s="3782"/>
      <x:c r="J9" s="3782"/>
    </x:row>
    <x:row r="10" s="385" customFormat="1">
      <x:c r="A10"/>
      <x:c r="B10"/>
      <x:c r="C10"/>
      <x:c r="D10"/>
      <x:c r="E10"/>
      <x:c r="F10"/>
      <x:c r="G10"/>
      <x:c r="H10"/>
      <x:c r="I10"/>
      <x:c r="J10"/>
    </x:row>
    <x:row r="11" s="385" customFormat="1" ht="21" customHeight="1">
      <x:c r="A11" s="3786" t="str">
        <x:v>NOTICE OF APPARENT DISCREPANCY</x:v>
      </x:c>
      <x:c r="B11" s="3786"/>
      <x:c r="C11" s="3786"/>
      <x:c r="D11" s="3786"/>
      <x:c r="E11" s="3786"/>
      <x:c r="F11" s="3786"/>
      <x:c r="G11" s="3786"/>
      <x:c r="H11" s="3786"/>
      <x:c r="I11" s="3786"/>
      <x:c r="J11" s="3786"/>
    </x:row>
    <x:row r="12" s="385" customFormat="1">
      <x:c r="A12" s="3773" t="str">
        <x:v>(Duplicate to be signed and returned)</x:v>
      </x:c>
      <x:c r="B12" s="3773"/>
      <x:c r="C12" s="3773"/>
      <x:c r="D12" s="3773"/>
      <x:c r="E12" s="3773"/>
      <x:c r="F12" s="3773"/>
      <x:c r="G12" s="3773"/>
      <x:c r="H12" s="3773"/>
      <x:c r="I12" s="3773"/>
      <x:c r="J12" s="3773"/>
    </x:row>
    <x:row r="13">
      <x:c r="A13"/>
      <x:c r="B13"/>
      <x:c r="C13"/>
      <x:c r="D13"/>
      <x:c r="E13"/>
      <x:c r="F13"/>
      <x:c r="G13"/>
      <x:c r="H13"/>
      <x:c r="I13"/>
      <x:c r="J13"/>
    </x:row>
    <x:row r="14" ht="20.100000381469727" customHeight="1">
      <x:c r="A14" s="393"/>
      <x:c r="B14" s="3771" t="str">
        <x:v>Dear Sir or Madam:</x:v>
      </x:c>
      <x:c r="C14" s="3771"/>
      <x:c r="D14" s="3771"/>
      <x:c r="E14" s="394"/>
      <x:c r="F14" s="394"/>
      <x:c r="G14" s="393"/>
      <x:c r="H14" s="393"/>
      <x:c r="I14" s="393"/>
      <x:c r="J14" s="393"/>
    </x:row>
    <x:row r="15" ht="7.5" customHeight="1">
      <x:c r="A15" s="393"/>
      <x:c r="B15" s="395"/>
      <x:c r="C15" s="3785"/>
      <x:c r="D15" s="3785"/>
      <x:c r="E15" s="3785"/>
      <x:c r="F15" s="3785"/>
      <x:c r="G15" s="393"/>
      <x:c r="H15" s="393"/>
      <x:c r="I15" s="393"/>
      <x:c r="J15" s="393"/>
    </x:row>
    <x:row r="16" ht="6" customHeight="1">
      <x:c r="A16" s="393"/>
      <x:c r="B16" s="393"/>
      <x:c r="C16" s="393"/>
      <x:c r="D16" s="393"/>
      <x:c r="E16" s="393"/>
      <x:c r="F16" s="393"/>
      <x:c r="G16" s="393"/>
      <x:c r="H16" s="393"/>
      <x:c r="I16" s="393"/>
      <x:c r="J16" s="393"/>
    </x:row>
    <x:row r="17" s="385" customFormat="1">
      <x:c r="A17" s="396"/>
      <x:c r="B17" s="3770" t="str">
        <x:v>On behalf of</x:v>
      </x:c>
      <x:c r="C17" s="3770"/>
      <x:c r="D17" s="396"/>
      <x:c r="E17" s="3790" t="str">
        <x:v> /  / </x:v>
      </x:c>
      <x:c r="F17" s="3790"/>
      <x:c r="G17" s="3770" t="str">
        <x:v>We hereby notify you that on</x:v>
      </x:c>
      <x:c r="H17" s="3770"/>
      <x:c r="I17" s="3770"/>
      <x:c r="J17" s="3770"/>
    </x:row>
    <x:row r="18" s="385" customFormat="1" ht="8.25" customHeight="1">
      <x:c r="A18" s="396"/>
      <x:c r="B18" s="396"/>
      <x:c r="C18" s="396"/>
      <x:c r="D18" s="396"/>
      <x:c r="E18" s="396"/>
      <x:c r="F18" s="396"/>
      <x:c r="G18" s="396"/>
      <x:c r="H18" s="396"/>
      <x:c r="I18" s="396"/>
      <x:c r="J18" s="396"/>
    </x:row>
    <x:row r="19" s="385" customFormat="1" ht="20.100000381469727" customHeight="1">
      <x:c r="A19" s="396"/>
      <x:c r="B19" s="3772" t="n">
        <x:v>21</x:v>
      </x:c>
      <x:c r="C19" s="3772"/>
      <x:c r="D19" s="3772"/>
      <x:c r="E19" s="397" t="str">
        <x:v>day of</x:v>
      </x:c>
      <x:c r="F19" s="1747" t="str">
        <x:v>July</x:v>
      </x:c>
      <x:c r="G19" s="397" t="str">
        <x:v>of</x:v>
      </x:c>
      <x:c r="H19" s="1747" t="n">
        <x:v>2011</x:v>
      </x:c>
      <x:c r="I19" s="396" t="str">
        <x:v>at </x:v>
      </x:c>
      <x:c r="J19" s="1748" t="n">
        <x:v>1000</x:v>
      </x:c>
    </x:row>
    <x:row r="20" s="385" customFormat="1" ht="20.100000381469727" customHeight="1">
      <x:c r="A20" s="396"/>
      <x:c r="B20" s="3783"/>
      <x:c r="C20" s="3783"/>
      <x:c r="D20" s="3783"/>
      <x:c r="E20" s="3783"/>
      <x:c r="F20" s="3783"/>
      <x:c r="G20" s="3783"/>
      <x:c r="H20" s="3783"/>
      <x:c r="I20" s="398"/>
      <x:c r="J20" s="399"/>
    </x:row>
    <x:row r="21" s="385" customFormat="1" ht="20.100000381469727" customHeight="1">
      <x:c r="A21" s="396"/>
      <x:c r="B21" s="3770" t="str">
        <x:v>The above-named vesse/ terminal ( describe nature of the occurence)</x:v>
      </x:c>
      <x:c r="C21" s="3770"/>
      <x:c r="D21" s="3770"/>
      <x:c r="E21" s="3770"/>
      <x:c r="F21" s="3770"/>
      <x:c r="G21" s="3770"/>
      <x:c r="H21" s="3770"/>
      <x:c r="I21" s="397"/>
      <x:c r="J21" s="396"/>
    </x:row>
    <x:row r="22" s="385" customFormat="1" ht="4.5" customHeight="1">
      <x:c r="A22" s="396"/>
      <x:c r="B22" s="396"/>
      <x:c r="C22" s="396"/>
      <x:c r="D22" s="396"/>
      <x:c r="E22" s="396"/>
      <x:c r="F22" s="396"/>
      <x:c r="G22" s="396"/>
      <x:c r="H22" s="396"/>
      <x:c r="I22" s="396"/>
      <x:c r="J22" s="396"/>
    </x:row>
    <x:row r="23" s="385" customFormat="1">
      <x:c r="A23" s="396"/>
      <x:c r="B23" s="3784"/>
      <x:c r="C23" s="3784"/>
      <x:c r="D23" s="3784"/>
      <x:c r="E23" s="3784"/>
      <x:c r="F23" s="3784"/>
      <x:c r="G23" s="3784"/>
      <x:c r="H23" s="3784"/>
      <x:c r="I23" s="3784"/>
      <x:c r="J23" s="3784"/>
    </x:row>
    <x:row r="24" s="385" customFormat="1" ht="24" customHeight="1">
      <x:c r="A24" s="3788" t="str">
        <x:v>TOTAL VESSEL DISCHARGED W/VEF</x:v>
      </x:c>
      <x:c r="B24" s="3789"/>
      <x:c r="C24" s="3789"/>
      <x:c r="D24" s="3789"/>
      <x:c r="E24" s="1749" t="n">
        <x:v>70227.97</x:v>
      </x:c>
      <x:c r="F24" s="1750"/>
      <x:c r="G24" s="3777" t="str">
        <x:v>B/L FIGURES</x:v>
      </x:c>
      <x:c r="H24" s="3777"/>
      <x:c r="I24" s="1751"/>
      <x:c r="J24" s="1752" t="str">
        <x:v>N/A</x:v>
      </x:c>
    </x:row>
    <x:row r="25" s="385" customFormat="1" ht="26.25" customHeight="1">
      <x:c r="A25" s="3774" t="str">
        <x:v>TOTAL VESSEL RECEIVED W/VEF</x:v>
      </x:c>
      <x:c r="B25" s="3775"/>
      <x:c r="C25" s="3775"/>
      <x:c r="D25" s="3775"/>
      <x:c r="E25" s="400" t="n">
        <x:v>70060.83</x:v>
      </x:c>
      <x:c r="F25" s="401"/>
      <x:c r="G25" s="3778" t="str">
        <x:v>TOTAL VESSEL RECEIVED W/VEF</x:v>
      </x:c>
      <x:c r="H25" s="3778"/>
      <x:c r="I25" s="402"/>
      <x:c r="J25" s="403" t="str">
        <x:v>N/A</x:v>
      </x:c>
      <x:c r="O25" s="404"/>
      <x:c r="P25" s="404"/>
      <x:c r="Q25" s="404"/>
    </x:row>
    <x:row r="26" s="385" customFormat="1" ht="20.100000381469727" customHeight="1">
      <x:c r="A26" s="3764" t="str">
        <x:v>DIFFERENCE</x:v>
      </x:c>
      <x:c r="B26" s="3765"/>
      <x:c r="C26" s="3765"/>
      <x:c r="D26" s="3765"/>
      <x:c r="E26" s="400" t="n">
        <x:v>-167.13999999999942</x:v>
      </x:c>
      <x:c r="F26" s="405"/>
      <x:c r="G26" s="3765" t="str">
        <x:v>DIFFERENCE</x:v>
      </x:c>
      <x:c r="H26" s="3765"/>
      <x:c r="I26" s="406"/>
      <x:c r="J26" s="403" t="str">
        <x:v>N/A</x:v>
      </x:c>
      <x:c r="K26" s="407"/>
      <x:c r="L26" s="408"/>
      <x:c r="M26" s="408"/>
      <x:c r="N26" s="408"/>
      <x:c r="O26" s="404"/>
      <x:c r="P26" s="404"/>
      <x:c r="Q26" s="404"/>
      <x:c r="R26" s="408"/>
    </x:row>
    <x:row r="27" s="385" customFormat="1" ht="20.100000381469727" customHeight="1">
      <x:c r="A27" s="3768" t="str">
        <x:v>%</x:v>
      </x:c>
      <x:c r="B27" s="3769"/>
      <x:c r="C27" s="3769"/>
      <x:c r="D27" s="1753"/>
      <x:c r="E27" s="1754" t="n">
        <x:v>-0.23799634248291587</x:v>
      </x:c>
      <x:c r="F27" s="1753"/>
      <x:c r="G27" s="3766" t="str">
        <x:v>%</x:v>
      </x:c>
      <x:c r="H27" s="3766"/>
      <x:c r="I27" s="1755"/>
      <x:c r="J27" s="1756" t="str">
        <x:v>N/A</x:v>
      </x:c>
      <x:c r="O27" s="409"/>
      <x:c r="P27" s="409"/>
      <x:c r="Q27" s="409"/>
    </x:row>
    <x:row r="28" s="385" customFormat="1" ht="13.5" customHeight="1">
      <x:c r="A28" s="396"/>
      <x:c r="B28" s="1757"/>
      <x:c r="C28" s="3776"/>
      <x:c r="D28" s="3776"/>
      <x:c r="E28" s="3776"/>
      <x:c r="F28" s="3776"/>
      <x:c r="G28" s="3776"/>
      <x:c r="H28" s="3776"/>
      <x:c r="I28" s="1758"/>
      <x:c r="J28" s="1757"/>
      <x:c r="K28" s="3760"/>
      <x:c r="L28" s="3760"/>
      <x:c r="M28" s="3760"/>
      <x:c r="N28" s="3760"/>
      <x:c r="O28" s="3760"/>
      <x:c r="P28" s="3760"/>
      <x:c r="Q28" s="3760"/>
      <x:c r="R28" s="3760"/>
    </x:row>
    <x:row r="29" s="385" customFormat="1" ht="17.25" customHeight="1">
      <x:c r="A29" s="410" t="str">
        <x:v>at:</x:v>
      </x:c>
      <x:c r="B29" s="3734" t="n">
        <x:v>0</x:v>
      </x:c>
      <x:c r="C29" s="3734"/>
      <x:c r="D29" s="3734"/>
      <x:c r="E29" s="3734"/>
      <x:c r="F29" s="3767" t="str">
        <x:v>in the city or town of</x:v>
      </x:c>
      <x:c r="G29" s="3767"/>
      <x:c r="H29" s="3767"/>
      <x:c r="I29" s="3734" t="n">
        <x:v>0</x:v>
      </x:c>
      <x:c r="J29" s="3734"/>
    </x:row>
    <x:row r="30" s="385" customFormat="1" ht="17.25" customHeight="1">
      <x:c r="A30" s="410"/>
      <x:c r="B30" s="411"/>
      <x:c r="C30" s="411"/>
      <x:c r="D30" s="411"/>
      <x:c r="E30" s="411"/>
      <x:c r="F30" s="411"/>
      <x:c r="G30" s="411"/>
      <x:c r="H30" s="411"/>
      <x:c r="I30" s="411"/>
      <x:c r="J30" s="411"/>
    </x:row>
    <x:row r="31">
      <x:c r="A31" s="393"/>
      <x:c r="B31" s="393"/>
      <x:c r="C31" s="393"/>
      <x:c r="D31" s="393"/>
      <x:c r="E31" s="393"/>
      <x:c r="F31" s="393"/>
      <x:c r="G31" s="393"/>
      <x:c r="H31" s="393"/>
      <x:c r="I31" s="393"/>
      <x:c r="J31" s="393"/>
    </x:row>
    <x:row r="32" ht="19.5" customHeight="1">
      <x:c r="A32" s="3762" t="str">
        <x:v>Accordingly, you are hreby notified that further investigation is intended to resolve this discrepancy</x:v>
      </x:c>
      <x:c r="B32" s="3762"/>
      <x:c r="C32" s="3762"/>
      <x:c r="D32" s="3762"/>
      <x:c r="E32" s="3762"/>
      <x:c r="F32" s="3762"/>
      <x:c r="G32" s="3762"/>
      <x:c r="H32" s="3762"/>
      <x:c r="I32" s="3762"/>
      <x:c r="J32" s="3762"/>
    </x:row>
    <x:row r="33">
      <x:c r="A33" s="393"/>
      <x:c r="B33" s="412"/>
      <x:c r="C33" s="412"/>
      <x:c r="D33" s="412"/>
      <x:c r="E33" s="412"/>
      <x:c r="F33" s="412"/>
      <x:c r="G33" s="412"/>
      <x:c r="H33" s="412"/>
      <x:c r="I33" s="412"/>
      <x:c r="J33" s="412"/>
    </x:row>
    <x:row r="34">
      <x:c r="A34" s="3763" t="str">
        <x:v>Will your kindly ackowlege of receipt on the copy thereof and return it to us. The signature thus</x:v>
      </x:c>
      <x:c r="B34" s="3763"/>
      <x:c r="C34" s="3763"/>
      <x:c r="D34" s="3763"/>
      <x:c r="E34" s="3763"/>
      <x:c r="F34" s="3763"/>
      <x:c r="G34" s="3763"/>
      <x:c r="H34" s="3763"/>
      <x:c r="I34" s="3763"/>
      <x:c r="J34" s="3763"/>
    </x:row>
    <x:row r="35">
      <x:c r="A35" s="3763" t="str">
        <x:v>abtained are for receipt only and no way acknowledge responsability for the incident.</x:v>
      </x:c>
      <x:c r="B35" s="3763"/>
      <x:c r="C35" s="3763"/>
      <x:c r="D35" s="3763"/>
      <x:c r="E35" s="3763"/>
      <x:c r="F35" s="3763"/>
      <x:c r="G35" s="3763"/>
      <x:c r="H35" s="3763"/>
      <x:c r="I35" s="3763"/>
      <x:c r="J35" s="3763"/>
      <x:c r="K35" s="413"/>
      <x:c r="L35" s="413"/>
      <x:c r="M35" s="413"/>
    </x:row>
    <x:row r="36">
      <x:c r="A36" s="393"/>
      <x:c r="B36" s="393"/>
      <x:c r="C36" s="393"/>
      <x:c r="D36" s="393"/>
      <x:c r="E36" s="393"/>
      <x:c r="F36" s="3761"/>
      <x:c r="G36" s="3761"/>
      <x:c r="H36" s="3761"/>
      <x:c r="I36" s="414"/>
      <x:c r="J36" s="393"/>
    </x:row>
    <x:row r="37">
      <x:c r="A37" s="393"/>
      <x:c r="B37" s="393" t="str">
        <x:v>Very truly yours</x:v>
      </x:c>
      <x:c r="C37" s="393"/>
      <x:c r="D37" s="393"/>
      <x:c r="E37" s="393"/>
      <x:c r="F37" s="414"/>
      <x:c r="G37" s="414"/>
      <x:c r="H37" s="414"/>
      <x:c r="I37" s="414"/>
      <x:c r="J37" s="393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 s="415"/>
      <x:c r="C39" s="415"/>
      <x:c r="D39" s="415"/>
      <x:c r="E39" s="415"/>
      <x:c r="F39" s="415"/>
      <x:c r="G39" s="415"/>
      <x:c r="H39" s="415"/>
      <x:c r="I39" s="415"/>
      <x:c r="J39" s="415"/>
    </x:row>
    <x:row r="40">
      <x:c r="A40"/>
      <x:c r="B40" s="415"/>
      <x:c r="C40" s="415"/>
      <x:c r="D40" s="415"/>
      <x:c r="E40" s="415"/>
      <x:c r="F40" s="415"/>
      <x:c r="G40" s="415"/>
      <x:c r="H40" s="415"/>
      <x:c r="I40" s="415"/>
      <x:c r="J40" s="415"/>
    </x:row>
    <x:row r="41">
      <x:c r="A41"/>
      <x:c r="B41" s="3716"/>
      <x:c r="C41" s="3716"/>
      <x:c r="D41" s="3716"/>
      <x:c r="E41" s="3716"/>
      <x:c r="F41" s="415"/>
      <x:c r="G41" s="3716"/>
      <x:c r="H41" s="3716"/>
      <x:c r="I41" s="3716"/>
      <x:c r="J41" s="3716"/>
    </x:row>
    <x:row r="42">
      <x:c r="A42"/>
      <x:c r="B42" s="3758" t="n">
        <x:v>0</x:v>
      </x:c>
      <x:c r="C42" s="3758"/>
      <x:c r="D42" s="3758"/>
      <x:c r="E42" s="3758"/>
      <x:c r="F42" s="416"/>
      <x:c r="G42" s="3758"/>
      <x:c r="H42" s="3758"/>
      <x:c r="I42" s="3758"/>
      <x:c r="J42" s="3758"/>
    </x:row>
    <x:row r="43">
      <x:c r="A43"/>
      <x:c r="B43" s="3787" t="str">
        <x:v>ACI LOSS CONTROL</x:v>
      </x:c>
      <x:c r="C43" s="3787"/>
      <x:c r="D43" s="3787"/>
      <x:c r="E43" s="3787"/>
      <x:c r="F43" s="417"/>
      <x:c r="G43" s="3713" t="str">
        <x:v>VESSEL REPRESENTATIVE</x:v>
      </x:c>
      <x:c r="H43" s="3713"/>
      <x:c r="I43" s="3713"/>
      <x:c r="J43" s="3713"/>
    </x:row>
    <x:row r="46">
      <x:c r="A46" s="3779"/>
      <x:c r="B46" s="3779"/>
      <x:c r="C46" s="3779"/>
      <x:c r="D46" s="3779"/>
      <x:c r="E46" s="3779"/>
      <x:c r="F46" s="3779"/>
      <x:c r="G46" s="3779"/>
      <x:c r="H46" s="3779"/>
      <x:c r="I46" s="3779"/>
      <x:c r="J46" s="3779"/>
    </x:row>
  </x:sheetData>
  <x:mergeCells>
    <x:mergeCell ref="E1:J1"/>
    <x:mergeCell ref="B3:D3"/>
    <x:mergeCell ref="B4:D4"/>
    <x:mergeCell ref="G7:J7"/>
    <x:mergeCell ref="E7:F7"/>
    <x:mergeCell ref="G4:J4"/>
    <x:mergeCell ref="E6:F6"/>
    <x:mergeCell ref="A46:J46"/>
    <x:mergeCell ref="G5:J5"/>
    <x:mergeCell ref="E8:F8"/>
    <x:mergeCell ref="E9:J9"/>
    <x:mergeCell ref="B20:H20"/>
    <x:mergeCell ref="B23:J23"/>
    <x:mergeCell ref="C15:F15"/>
    <x:mergeCell ref="A11:J11"/>
    <x:mergeCell ref="A35:J35"/>
    <x:mergeCell ref="B43:E43"/>
    <x:mergeCell ref="G43:J43"/>
    <x:mergeCell ref="G42:J42"/>
    <x:mergeCell ref="A24:D24"/>
    <x:mergeCell ref="G41:J41"/>
    <x:mergeCell ref="B41:E41"/>
    <x:mergeCell ref="E17:F17"/>
    <x:mergeCell ref="B19:D19"/>
    <x:mergeCell ref="A12:J12"/>
    <x:mergeCell ref="A25:D25"/>
    <x:mergeCell ref="C28:H28"/>
    <x:mergeCell ref="G24:H24"/>
    <x:mergeCell ref="G25:H25"/>
    <x:mergeCell ref="B17:C17"/>
    <x:mergeCell ref="B42:E42"/>
    <x:mergeCell ref="E5:F5"/>
    <x:mergeCell ref="K28:R28"/>
    <x:mergeCell ref="F36:H36"/>
    <x:mergeCell ref="A32:J32"/>
    <x:mergeCell ref="A34:J34"/>
    <x:mergeCell ref="A26:D26"/>
    <x:mergeCell ref="G26:H26"/>
    <x:mergeCell ref="G27:H27"/>
    <x:mergeCell ref="I29:J29"/>
    <x:mergeCell ref="B29:E29"/>
    <x:mergeCell ref="F29:H29"/>
    <x:mergeCell ref="A27:C27"/>
    <x:mergeCell ref="B21:H21"/>
    <x:mergeCell ref="B14:D14"/>
    <x:mergeCell ref="G17:J17"/>
  </x:mergeCells>
  <x:conditionalFormatting sqref="E9:J9">
    <x:cfRule type="cellIs" dxfId="49" priority="1" stopIfTrue="1" operator="equal">
      <x:formula>0</x:formula>
    </x:cfRule>
  </x:conditionalFormatting>
  <x:pageMargins left="0.7" right="0.7" top="0.75" bottom="0.75" header="0.3" footer="0.3"/>
  <x:drawing xmlns:r="http://schemas.openxmlformats.org/officeDocument/2006/relationships" r:id="R3f5a9b7183ff4ae2"/>
  <x:legacyDrawing xmlns:r="http://schemas.openxmlformats.org/officeDocument/2006/relationships" r:id="R9b1509b73f02426b"/>
</x:worksheet>
</file>

<file path=xl/worksheets/sheet31.xml><?xml version="1.0" encoding="utf-8"?>
<x:worksheet xmlns:x="http://schemas.openxmlformats.org/spreadsheetml/2006/main">
  <x:sheetPr>
    <x:tabColor theme="9" tint="0.79998"/>
  </x:sheetPr>
  <x:sheetViews>
    <x:sheetView showGridLines="0" workbookViewId="0"/>
  </x:sheetViews>
  <x:sheetFormatPr baseColWidth="10" defaultColWidth="11.42578125" defaultRowHeight="12.75"/>
  <x:cols>
    <x:col min="1" max="1" width="4.140625" style="144" customWidth="1"/>
    <x:col min="2" max="2" width="7.42578125" style="144" customWidth="1"/>
    <x:col min="3" max="3" width="3.140625" style="144" customWidth="1"/>
    <x:col min="4" max="4" width="11.42578125" style="144" customWidth="0"/>
    <x:col min="5" max="5" width="7.85546875" style="144" customWidth="1"/>
    <x:col min="6" max="6" width="10.28515625" style="144" customWidth="1"/>
    <x:col min="7" max="7" width="6.140625" style="144" customWidth="1"/>
    <x:col min="8" max="8" width="11.42578125" style="144" customWidth="0"/>
    <x:col min="9" max="9" width="2.140625" style="144" customWidth="1"/>
    <x:col min="10" max="10" width="13.42578125" style="144" customWidth="1"/>
    <x:col min="11" max="11" width="11.5703125" style="144" customWidth="1"/>
    <x:col min="12" max="12" width="12.28515625" style="144" customWidth="1"/>
    <x:col min="13" max="16384" width="11.42578125" style="144" customWidth="0"/>
  </x:cols>
  <x:sheetData>
    <x:row r="1" ht="61.150001525878906" customHeight="1">
      <x:c r="A1" s="4306"/>
      <x:c r="B1" s="4306"/>
      <x:c r="C1" s="4253"/>
      <x:c r="D1" s="4253"/>
      <x:c r="E1" s="4253"/>
      <x:c r="F1" s="4253"/>
      <x:c r="G1" s="4253"/>
      <x:c r="H1" s="4253"/>
      <x:c r="I1" s="4253"/>
      <x:c r="J1" s="4253"/>
      <x:c r="K1" s="802"/>
      <x:c r="L1" s="802"/>
    </x:row>
    <x:row r="2" ht="21">
      <x:c r="A2" s="4076" t="str">
        <x:v>LETTER OF PROTEST</x:v>
      </x:c>
      <x:c r="B2" s="4076"/>
      <x:c r="C2" s="4076"/>
      <x:c r="D2" s="4076"/>
      <x:c r="E2" s="4076"/>
      <x:c r="F2" s="4076"/>
      <x:c r="G2" s="4076"/>
      <x:c r="H2" s="4076"/>
      <x:c r="I2" s="4076"/>
      <x:c r="J2" s="4076"/>
      <x:c r="K2" s="3796"/>
      <x:c r="L2" s="3796"/>
    </x:row>
    <x:row r="3">
      <x:c r="A3" s="4292" t="str">
        <x:v>VESSEL      </x:v>
      </x:c>
      <x:c r="B3" s="4127"/>
      <x:c r="C3" s="4292" t="str">
        <x:v>:</x:v>
      </x:c>
      <x:c r="D3" s="4234" t="n">
        <x:v>0</x:v>
      </x:c>
      <x:c r="E3" s="4234"/>
      <x:c r="F3" s="4234"/>
      <x:c r="G3" s="4127"/>
      <x:c r="H3" s="4303" t="str">
        <x:v>DATE         </x:v>
      </x:c>
      <x:c r="I3" s="4292" t="str">
        <x:v>:</x:v>
      </x:c>
      <x:c r="J3" s="4068" t="n">
        <x:v>0</x:v>
      </x:c>
      <x:c r="K3" s="94"/>
      <x:c r="L3" s="94"/>
    </x:row>
    <x:row r="4">
      <x:c r="A4" s="4292" t="str">
        <x:v>TERMINAL</x:v>
      </x:c>
      <x:c r="B4" s="4127"/>
      <x:c r="C4" s="4292" t="str">
        <x:v>:</x:v>
      </x:c>
      <x:c r="D4" s="4234" t="n">
        <x:v>0</x:v>
      </x:c>
      <x:c r="E4" s="4234"/>
      <x:c r="F4" s="4234"/>
      <x:c r="G4" s="4127"/>
      <x:c r="H4" s="4303" t="str">
        <x:v>YOUR REF</x:v>
      </x:c>
      <x:c r="I4" s="4292" t="str">
        <x:v>:</x:v>
      </x:c>
      <x:c r="J4" s="4238" t="n">
        <x:v>0</x:v>
      </x:c>
      <x:c r="K4" s="3799"/>
      <x:c r="L4" s="3799"/>
    </x:row>
    <x:row r="5">
      <x:c r="A5" s="4292" t="str">
        <x:v>PORT         </x:v>
      </x:c>
      <x:c r="B5" s="4127"/>
      <x:c r="C5" s="4292" t="str">
        <x:v>:</x:v>
      </x:c>
      <x:c r="D5" s="4234" t="n">
        <x:v>0</x:v>
      </x:c>
      <x:c r="E5" s="4234"/>
      <x:c r="F5" s="4234"/>
      <x:c r="G5" s="4127"/>
      <x:c r="H5" s="4303" t="str">
        <x:v>ACI Loss Control REF.   </x:v>
      </x:c>
      <x:c r="I5" s="4292" t="str">
        <x:v>:</x:v>
      </x:c>
      <x:c r="J5" s="4234" t="n">
        <x:v>0</x:v>
      </x:c>
      <x:c r="K5" s="3799"/>
      <x:c r="L5" s="3799"/>
    </x:row>
    <x:row r="6">
      <x:c r="A6" s="4292" t="str">
        <x:v>PRODUCT * </x:v>
      </x:c>
      <x:c r="B6" s="4127"/>
      <x:c r="C6" s="4292" t="str">
        <x:v>:</x:v>
      </x:c>
      <x:c r="D6" s="4234" t="n">
        <x:v>0</x:v>
      </x:c>
      <x:c r="E6" s="4234"/>
      <x:c r="F6" s="4234"/>
      <x:c r="G6" s="4127"/>
      <x:c r="H6" s="4303" t="str">
        <x:v>VOYAGE    </x:v>
      </x:c>
      <x:c r="I6" s="4303" t="str">
        <x:v>:</x:v>
      </x:c>
      <x:c r="J6" s="4237" t="n">
        <x:v>0</x:v>
      </x:c>
      <x:c r="K6" s="3799"/>
      <x:c r="L6" s="3799"/>
    </x:row>
    <x:row r="7">
      <x:c r="A7" s="802"/>
      <x:c r="B7" s="802"/>
      <x:c r="C7" s="802"/>
      <x:c r="D7" s="802"/>
      <x:c r="E7" s="802"/>
      <x:c r="F7" s="802"/>
      <x:c r="G7" s="802"/>
      <x:c r="H7" s="802"/>
      <x:c r="I7" s="802"/>
      <x:c r="J7" s="802"/>
      <x:c r="K7" s="802"/>
      <x:c r="L7" s="802"/>
    </x:row>
    <x:row r="8">
      <x:c r="A8" s="802" t="str">
        <x:v>Dear Sir</x:v>
      </x:c>
      <x:c r="B8" s="802"/>
      <x:c r="C8" s="802"/>
      <x:c r="D8" s="802"/>
      <x:c r="E8" s="802"/>
      <x:c r="F8" s="802"/>
      <x:c r="G8" s="802"/>
      <x:c r="H8" s="802"/>
      <x:c r="I8" s="802"/>
      <x:c r="J8" s="802"/>
      <x:c r="K8" s="802"/>
      <x:c r="L8" s="802"/>
    </x:row>
    <x:row r="9" ht="3.75" customHeight="1">
      <x:c r="A9" s="802"/>
      <x:c r="B9" s="802"/>
      <x:c r="C9" s="802"/>
      <x:c r="D9" s="802"/>
      <x:c r="E9" s="802"/>
      <x:c r="F9" s="802"/>
      <x:c r="G9" s="802"/>
      <x:c r="H9" s="802"/>
      <x:c r="I9" s="802"/>
      <x:c r="J9" s="802"/>
      <x:c r="K9" s="802"/>
      <x:c r="L9" s="802"/>
    </x:row>
    <x:row r="10">
      <x:c r="A10" s="3804" t="str">
        <x:v>We have been appointed as surveyors of the above named vessel by our principals</x:v>
      </x:c>
      <x:c r="B10" s="3804"/>
      <x:c r="C10" s="3804"/>
      <x:c r="D10" s="3804"/>
      <x:c r="E10" s="3804"/>
      <x:c r="F10" s="3804"/>
      <x:c r="G10" s="3804"/>
      <x:c r="H10" s="3804"/>
      <x:c r="I10" s="3804"/>
      <x:c r="J10" s="3804"/>
      <x:c r="K10" s="3804"/>
      <x:c r="L10" s="3804"/>
    </x:row>
    <x:row r="11">
      <x:c r="A11" s="3801" t="str">
        <x:v> -  - </x:v>
      </x:c>
      <x:c r="B11" s="3801"/>
      <x:c r="C11" s="3801"/>
      <x:c r="D11" s="3801"/>
      <x:c r="E11" s="3801"/>
      <x:c r="F11" s="3801"/>
      <x:c r="G11" s="3801"/>
      <x:c r="H11" s="3801"/>
      <x:c r="I11" s="3801"/>
      <x:c r="J11" s="3801"/>
      <x:c r="K11" s="3801"/>
      <x:c r="L11" s="3801"/>
    </x:row>
    <x:row r="12" ht="7.5" customHeight="1">
      <x:c r="A12" s="802"/>
      <x:c r="B12" s="802"/>
      <x:c r="C12" s="802"/>
      <x:c r="D12" s="802"/>
      <x:c r="E12" s="802"/>
      <x:c r="F12" s="802"/>
      <x:c r="G12" s="802"/>
      <x:c r="H12" s="802"/>
      <x:c r="I12" s="802"/>
      <x:c r="J12" s="802"/>
      <x:c r="K12" s="802"/>
      <x:c r="L12" s="802"/>
    </x:row>
    <x:row r="13">
      <x:c r="A13" s="803" t="str">
        <x:v>ACI LOSS CONTROL acting for and on their behalf, we do hereby protest with you concerning the following:</x:v>
      </x:c>
      <x:c r="B13" s="804"/>
      <x:c r="C13" s="804"/>
      <x:c r="D13" s="804"/>
      <x:c r="E13" s="804"/>
      <x:c r="F13" s="804"/>
      <x:c r="G13" s="804"/>
      <x:c r="H13" s="804"/>
      <x:c r="I13" s="804"/>
      <x:c r="J13" s="802"/>
      <x:c r="K13" s="802"/>
      <x:c r="L13" s="802"/>
    </x:row>
    <x:row r="14" ht="9" customHeight="1">
      <x:c r="A14" s="804"/>
      <x:c r="B14" s="804"/>
      <x:c r="C14" s="804"/>
      <x:c r="D14" s="804"/>
      <x:c r="E14" s="804"/>
      <x:c r="F14" s="804"/>
      <x:c r="G14" s="804"/>
      <x:c r="H14" s="804"/>
      <x:c r="I14" s="804"/>
      <x:c r="J14" s="802"/>
      <x:c r="K14" s="802"/>
      <x:c r="L14" s="802"/>
    </x:row>
    <x:row r="15">
      <x:c r="A15" s="1569" t="str">
        <x:v>✔</x:v>
      </x:c>
      <x:c r="B15" s="805" t="str">
        <x:v>Increase in Free Water measured on board at Discharge Port compared with Load Port measurements </x:v>
      </x:c>
      <x:c r="C15" s="806"/>
      <x:c r="D15" s="806"/>
      <x:c r="E15" s="806"/>
      <x:c r="F15" s="806"/>
      <x:c r="G15" s="806"/>
      <x:c r="H15" s="806"/>
      <x:c r="I15" s="806"/>
      <x:c r="J15" s="806"/>
      <x:c r="K15" s="806"/>
      <x:c r="L15" s="806"/>
    </x:row>
    <x:row r="16">
      <x:c r="A16" s="807"/>
      <x:c r="B16" s="805" t="str">
        <x:v>as follows:</x:v>
      </x:c>
      <x:c r="C16" s="806"/>
      <x:c r="D16" s="806"/>
      <x:c r="E16" s="806"/>
      <x:c r="F16" s="806"/>
      <x:c r="G16" s="806"/>
      <x:c r="H16" s="806"/>
      <x:c r="I16" s="806"/>
      <x:c r="J16" s="806"/>
      <x:c r="K16" s="806"/>
      <x:c r="L16" s="806"/>
    </x:row>
    <x:row r="17">
      <x:c r="A17" s="807"/>
      <x:c r="B17" s="807" t="str">
        <x:v>Load Port Free Water:</x:v>
      </x:c>
      <x:c r="C17" s="807"/>
      <x:c r="D17" s="808"/>
      <x:c r="E17" s="809"/>
      <x:c r="F17" s="3800"/>
      <x:c r="G17" s="3800"/>
      <x:c r="H17" s="3800"/>
      <x:c r="I17" s="875"/>
      <x:c r="J17" s="810" t="str">
        <x:v>Barrels</x:v>
      </x:c>
      <x:c r="K17" s="802"/>
      <x:c r="L17" s="802"/>
    </x:row>
    <x:row r="18">
      <x:c r="A18" s="807"/>
      <x:c r="B18" s="807" t="str">
        <x:v>Discharge Port Free Water:</x:v>
      </x:c>
      <x:c r="C18" s="807"/>
      <x:c r="D18" s="808"/>
      <x:c r="E18" s="809"/>
      <x:c r="F18" s="3802"/>
      <x:c r="G18" s="3802"/>
      <x:c r="H18" s="3802"/>
      <x:c r="I18" s="875"/>
      <x:c r="J18" s="810" t="str">
        <x:v>Barrels</x:v>
      </x:c>
      <x:c r="K18" s="802"/>
      <x:c r="L18" s="802"/>
    </x:row>
    <x:row r="19">
      <x:c r="A19" s="807"/>
      <x:c r="B19" s="807" t="str">
        <x:v>Increase:</x:v>
      </x:c>
      <x:c r="C19" s="807"/>
      <x:c r="D19" s="808"/>
      <x:c r="E19" s="809" t="str">
        <x:v>170</x:v>
      </x:c>
      <x:c r="F19" s="3802" t="n">
        <x:v>0</x:v>
      </x:c>
      <x:c r="G19" s="3802"/>
      <x:c r="H19" s="3802"/>
      <x:c r="I19" s="875"/>
      <x:c r="J19" s="810" t="str">
        <x:v>Barrels</x:v>
      </x:c>
      <x:c r="K19" s="802"/>
      <x:c r="L19" s="802"/>
    </x:row>
    <x:row r="20" ht="7.5" customHeight="1">
      <x:c r="A20" s="807"/>
      <x:c r="B20" s="875"/>
      <x:c r="C20" s="875"/>
      <x:c r="D20" s="875"/>
      <x:c r="E20" s="875"/>
      <x:c r="F20" s="875"/>
      <x:c r="G20" s="811"/>
      <x:c r="H20" s="802"/>
      <x:c r="I20" s="875"/>
      <x:c r="J20" s="875"/>
      <x:c r="K20" s="802"/>
      <x:c r="L20" s="802"/>
    </x:row>
    <x:row r="21">
      <x:c r="A21" s="1569" t="str">
        <x:v>✔</x:v>
      </x:c>
      <x:c r="B21" s="807" t="str">
        <x:v>The following intransit volume difference(s) based on Load Port and Disport measurements:</x:v>
      </x:c>
      <x:c r="C21" s="875"/>
      <x:c r="D21" s="875"/>
      <x:c r="E21" s="875"/>
      <x:c r="F21" s="875"/>
      <x:c r="G21" s="811"/>
      <x:c r="H21" s="875"/>
      <x:c r="I21" s="875"/>
      <x:c r="J21" s="875"/>
      <x:c r="K21" s="802"/>
      <x:c r="L21" s="802"/>
    </x:row>
    <x:row r="22" ht="5.25" customHeight="1">
      <x:c r="A22" s="807"/>
      <x:c r="B22" s="875"/>
      <x:c r="C22" s="875"/>
      <x:c r="D22" s="875"/>
      <x:c r="E22" s="875"/>
      <x:c r="F22" s="875"/>
      <x:c r="G22" s="811"/>
      <x:c r="H22" s="875"/>
      <x:c r="I22" s="875"/>
      <x:c r="J22" s="802"/>
      <x:c r="K22" s="875"/>
      <x:c r="L22" s="802"/>
    </x:row>
    <x:row r="23">
      <x:c r="A23" s="807"/>
      <x:c r="B23" s="807" t="str">
        <x:v>Load Port Volume:</x:v>
      </x:c>
      <x:c r="C23" s="807"/>
      <x:c r="D23" s="808"/>
      <x:c r="E23" s="809"/>
      <x:c r="F23" s="3800" t="n">
        <x:v>150414</x:v>
      </x:c>
      <x:c r="G23" s="3800"/>
      <x:c r="H23" s="3800"/>
      <x:c r="I23" s="875"/>
      <x:c r="J23" s="810" t="str">
        <x:v>TCV Barrels</x:v>
      </x:c>
      <x:c r="K23" s="875"/>
      <x:c r="L23" s="802"/>
    </x:row>
    <x:row r="24">
      <x:c r="A24" s="807"/>
      <x:c r="B24" s="807" t="str">
        <x:v>Disport Volume:</x:v>
      </x:c>
      <x:c r="C24" s="807"/>
      <x:c r="D24" s="808"/>
      <x:c r="E24" s="809"/>
      <x:c r="F24" s="3802" t="n">
        <x:v>150597.67</x:v>
      </x:c>
      <x:c r="G24" s="3802"/>
      <x:c r="H24" s="3802"/>
      <x:c r="I24" s="875"/>
      <x:c r="J24" s="810" t="str">
        <x:v>TCV Barrels</x:v>
      </x:c>
      <x:c r="K24" s="875"/>
      <x:c r="L24" s="802"/>
    </x:row>
    <x:row r="25">
      <x:c r="A25" s="807"/>
      <x:c r="B25" s="807" t="str">
        <x:v>Intransit Difference:</x:v>
      </x:c>
      <x:c r="C25" s="807"/>
      <x:c r="D25" s="808"/>
      <x:c r="E25" s="809"/>
      <x:c r="F25" s="3802" t="n">
        <x:v>183.6700000000128</x:v>
      </x:c>
      <x:c r="G25" s="3802"/>
      <x:c r="H25" s="3802"/>
      <x:c r="I25" s="875"/>
      <x:c r="J25" s="810" t="str">
        <x:v>TCV Barrels</x:v>
      </x:c>
      <x:c r="K25" s="802"/>
      <x:c r="L25" s="802"/>
    </x:row>
    <x:row r="26" ht="15">
      <x:c r="A26" s="807"/>
      <x:c r="B26" s="807" t="str">
        <x:v>Percentage:</x:v>
      </x:c>
      <x:c r="C26" s="807"/>
      <x:c r="D26" s="812"/>
      <x:c r="E26" s="813" t="str">
        <x:v>170</x:v>
      </x:c>
      <x:c r="F26" s="3805" t="n">
        <x:v>0</x:v>
      </x:c>
      <x:c r="G26" s="3805"/>
      <x:c r="H26" s="3805"/>
      <x:c r="I26" s="875"/>
      <x:c r="J26" s="875"/>
      <x:c r="K26" s="802"/>
      <x:c r="L26" s="802"/>
    </x:row>
    <x:row r="27" ht="5.25" customHeight="1">
      <x:c r="A27" s="807"/>
      <x:c r="B27" s="875"/>
      <x:c r="C27" s="875"/>
      <x:c r="D27" s="875"/>
      <x:c r="E27" s="875"/>
      <x:c r="F27" s="875"/>
      <x:c r="G27" s="811"/>
      <x:c r="H27" s="875"/>
      <x:c r="I27" s="875"/>
      <x:c r="J27" s="875"/>
      <x:c r="K27" s="802"/>
      <x:c r="L27" s="802"/>
    </x:row>
    <x:row r="28">
      <x:c r="A28" s="1759"/>
      <x:c r="B28" s="807" t="str">
        <x:v>Low pumping rate during discharge as follows:</x:v>
      </x:c>
      <x:c r="C28" s="875"/>
      <x:c r="D28" s="875"/>
      <x:c r="E28" s="875"/>
      <x:c r="F28" s="875"/>
      <x:c r="G28" s="811"/>
      <x:c r="H28" s="875"/>
      <x:c r="I28" s="875"/>
      <x:c r="J28" s="875"/>
      <x:c r="K28" s="802"/>
      <x:c r="L28" s="802"/>
    </x:row>
    <x:row r="29">
      <x:c r="A29" s="807"/>
      <x:c r="B29" s="875"/>
      <x:c r="C29" s="875"/>
      <x:c r="D29" s="875"/>
      <x:c r="E29" s="875"/>
      <x:c r="F29" s="3806" t="str">
        <x:v>Time</x:v>
      </x:c>
      <x:c r="G29" s="3806"/>
      <x:c r="H29" s="875"/>
      <x:c r="I29" s="3806" t="str">
        <x:v>Date</x:v>
      </x:c>
      <x:c r="J29" s="3806"/>
      <x:c r="K29" s="802"/>
      <x:c r="L29" s="802"/>
    </x:row>
    <x:row r="30">
      <x:c r="A30" s="807"/>
      <x:c r="B30" s="807" t="str">
        <x:v>Pumping Started</x:v>
      </x:c>
      <x:c r="C30" s="807"/>
      <x:c r="D30" s="875"/>
      <x:c r="E30" s="802"/>
      <x:c r="F30" s="3807"/>
      <x:c r="G30" s="3807"/>
      <x:c r="H30" s="814"/>
      <x:c r="I30" s="3808"/>
      <x:c r="J30" s="3808"/>
      <x:c r="K30" s="802"/>
      <x:c r="L30" s="815"/>
    </x:row>
    <x:row r="31">
      <x:c r="A31" s="807"/>
      <x:c r="B31" s="807" t="str">
        <x:v>Pumping Completed</x:v>
      </x:c>
      <x:c r="C31" s="807"/>
      <x:c r="D31" s="875"/>
      <x:c r="E31" s="802"/>
      <x:c r="F31" s="3809"/>
      <x:c r="G31" s="3809"/>
      <x:c r="H31" s="875"/>
      <x:c r="I31" s="3808"/>
      <x:c r="J31" s="3808"/>
      <x:c r="K31" s="802"/>
      <x:c r="L31" s="815"/>
    </x:row>
    <x:row r="32">
      <x:c r="A32" s="807"/>
      <x:c r="B32" s="807" t="str">
        <x:v>Average rate BBLS/hr</x:v>
      </x:c>
      <x:c r="C32" s="807"/>
      <x:c r="D32" s="875"/>
      <x:c r="E32" s="802"/>
      <x:c r="F32" s="3802"/>
      <x:c r="G32" s="3802"/>
      <x:c r="H32" s="875"/>
      <x:c r="I32" s="3811"/>
      <x:c r="J32" s="3811"/>
      <x:c r="K32" s="802"/>
      <x:c r="L32" s="802"/>
    </x:row>
    <x:row r="33">
      <x:c r="A33" s="807"/>
      <x:c r="B33" s="807" t="str">
        <x:v>Average Pressure at manifold</x:v>
      </x:c>
      <x:c r="C33" s="807"/>
      <x:c r="D33" s="875"/>
      <x:c r="E33" s="802"/>
      <x:c r="F33" s="3802"/>
      <x:c r="G33" s="3802"/>
      <x:c r="H33" s="875"/>
      <x:c r="I33" s="875"/>
      <x:c r="J33" s="875"/>
      <x:c r="K33" s="802"/>
      <x:c r="L33" s="802"/>
    </x:row>
    <x:row r="34" ht="7.5" customHeight="1">
      <x:c r="A34" s="807"/>
      <x:c r="B34" s="875"/>
      <x:c r="C34" s="875"/>
      <x:c r="D34" s="875"/>
      <x:c r="E34" s="875"/>
      <x:c r="F34" s="875"/>
      <x:c r="G34" s="811"/>
      <x:c r="H34" s="875"/>
      <x:c r="I34" s="875"/>
      <x:c r="J34" s="875"/>
      <x:c r="K34" s="802"/>
      <x:c r="L34" s="802"/>
    </x:row>
    <x:row r="35">
      <x:c r="A35" s="1569" t="str">
        <x:v>✔</x:v>
      </x:c>
      <x:c r="B35" s="816" t="str">
        <x:v>The following differences between vessel figures and Bill of Lading figures W/V.E.F. APPLIED</x:v>
      </x:c>
      <x:c r="C35" s="816"/>
      <x:c r="D35" s="816"/>
      <x:c r="E35" s="816"/>
      <x:c r="F35" s="816"/>
      <x:c r="G35" s="816"/>
      <x:c r="H35" s="816"/>
      <x:c r="I35" s="816"/>
      <x:c r="J35" s="816"/>
      <x:c r="K35" s="816"/>
      <x:c r="L35" s="816"/>
    </x:row>
    <x:row r="36" ht="8.25" customHeight="1">
      <x:c r="A36" s="817"/>
      <x:c r="B36" s="816"/>
      <x:c r="C36" s="816"/>
      <x:c r="D36" s="816"/>
      <x:c r="E36" s="816"/>
      <x:c r="F36" s="816"/>
      <x:c r="G36" s="816"/>
      <x:c r="H36" s="816"/>
      <x:c r="I36" s="816"/>
      <x:c r="J36" s="816"/>
      <x:c r="K36" s="816"/>
      <x:c r="L36" s="816"/>
    </x:row>
    <x:row r="37">
      <x:c r="A37" s="817"/>
      <x:c r="B37" s="807" t="str">
        <x:v>Bill of Lading Figures</x:v>
      </x:c>
      <x:c r="C37" s="807"/>
      <x:c r="D37" s="808"/>
      <x:c r="E37" s="809"/>
      <x:c r="F37" s="3800" t="n">
        <x:v>12500</x:v>
      </x:c>
      <x:c r="G37" s="3800"/>
      <x:c r="H37" s="3800"/>
      <x:c r="I37" s="875"/>
      <x:c r="J37" s="810" t="str">
        <x:v>G.S.V. Barrels</x:v>
      </x:c>
      <x:c r="K37" s="816"/>
      <x:c r="L37" s="816"/>
    </x:row>
    <x:row r="38">
      <x:c r="A38" s="817"/>
      <x:c r="B38" s="807" t="str">
        <x:v>Vessel Arrival Figures</x:v>
      </x:c>
      <x:c r="C38" s="807"/>
      <x:c r="D38" s="808"/>
      <x:c r="E38" s="809"/>
      <x:c r="F38" s="3802" t="n">
        <x:v>12505</x:v>
      </x:c>
      <x:c r="G38" s="3802"/>
      <x:c r="H38" s="3802"/>
      <x:c r="I38" s="875"/>
      <x:c r="J38" s="810" t="str">
        <x:v>G.S.V. Barrels</x:v>
      </x:c>
      <x:c r="K38" s="816"/>
      <x:c r="L38" s="816"/>
    </x:row>
    <x:row r="39">
      <x:c r="A39" s="817"/>
      <x:c r="B39" s="807" t="str">
        <x:v>Difference</x:v>
      </x:c>
      <x:c r="C39" s="807"/>
      <x:c r="D39" s="808"/>
      <x:c r="E39" s="809"/>
      <x:c r="F39" s="3802" t="n">
        <x:v>5</x:v>
      </x:c>
      <x:c r="G39" s="3802"/>
      <x:c r="H39" s="3802"/>
      <x:c r="I39" s="875"/>
      <x:c r="J39" s="810" t="str">
        <x:v>G.S.V. Barrels</x:v>
      </x:c>
      <x:c r="K39" s="816"/>
      <x:c r="L39" s="816"/>
    </x:row>
    <x:row r="40" ht="15">
      <x:c r="A40" s="817"/>
      <x:c r="B40" s="807" t="str">
        <x:v>Percentage:</x:v>
      </x:c>
      <x:c r="C40" s="807"/>
      <x:c r="D40" s="812"/>
      <x:c r="E40" s="813" t="str">
        <x:v>170</x:v>
      </x:c>
      <x:c r="F40" s="3805" t="n">
        <x:v>0.0004</x:v>
      </x:c>
      <x:c r="G40" s="3805"/>
      <x:c r="H40" s="3805"/>
      <x:c r="I40" s="875"/>
      <x:c r="J40" s="875"/>
      <x:c r="K40" s="816"/>
      <x:c r="L40" s="816"/>
    </x:row>
    <x:row r="41" ht="6.75" customHeight="1">
      <x:c r="A41" s="807"/>
      <x:c r="B41" s="816"/>
      <x:c r="C41" s="816"/>
      <x:c r="D41" s="816"/>
      <x:c r="E41" s="816"/>
      <x:c r="F41" s="816"/>
      <x:c r="G41" s="816"/>
      <x:c r="H41" s="816"/>
      <x:c r="I41" s="816"/>
      <x:c r="J41" s="816"/>
      <x:c r="K41" s="816"/>
      <x:c r="L41" s="816"/>
    </x:row>
    <x:row r="42">
      <x:c r="A42" s="1759"/>
      <x:c r="B42" s="816" t="str">
        <x:v>Cargo retained on board (ROB) which appears to be free-flowing liquid as indicated on our Remaining on board report </x:v>
      </x:c>
      <x:c r="C42" s="816"/>
      <x:c r="D42" s="816"/>
      <x:c r="E42" s="816"/>
      <x:c r="F42" s="816"/>
      <x:c r="G42" s="816"/>
      <x:c r="H42" s="816"/>
      <x:c r="I42" s="816"/>
      <x:c r="J42" s="816"/>
      <x:c r="K42" s="816"/>
      <x:c r="L42" s="816"/>
    </x:row>
    <x:row r="43">
      <x:c r="A43" s="807"/>
      <x:c r="B43" s="816" t="str">
        <x:v>attached hereto and equal to:</x:v>
      </x:c>
      <x:c r="C43" s="816"/>
      <x:c r="D43" s="816"/>
      <x:c r="E43" s="818"/>
      <x:c r="F43" s="1760"/>
      <x:c r="G43" s="816" t="str">
        <x:v>Barrels</x:v>
      </x:c>
      <x:c r="H43" s="816"/>
      <x:c r="I43" s="816"/>
      <x:c r="J43" s="816"/>
      <x:c r="K43" s="816"/>
      <x:c r="L43" s="816"/>
    </x:row>
    <x:row r="44" ht="5.25" customHeight="1">
      <x:c r="A44" s="819"/>
      <x:c r="B44" s="819"/>
      <x:c r="C44" s="875"/>
      <x:c r="D44" s="875"/>
      <x:c r="E44" s="875"/>
      <x:c r="F44" s="875"/>
      <x:c r="G44" s="811"/>
      <x:c r="H44" s="875"/>
      <x:c r="I44" s="875"/>
      <x:c r="J44" s="875"/>
      <x:c r="K44" s="802"/>
      <x:c r="L44" s="802"/>
    </x:row>
    <x:row r="45">
      <x:c r="A45" s="1759"/>
      <x:c r="B45" s="807" t="str">
        <x:v>Sea Suction valves were operated and used during cargo transfer.</x:v>
      </x:c>
      <x:c r="C45" s="875"/>
      <x:c r="D45" s="875"/>
      <x:c r="E45" s="875"/>
      <x:c r="F45" s="875"/>
      <x:c r="G45" s="811"/>
      <x:c r="H45" s="875"/>
      <x:c r="I45" s="875"/>
      <x:c r="J45" s="875"/>
      <x:c r="K45" s="802"/>
      <x:c r="L45" s="802"/>
    </x:row>
    <x:row r="46">
      <x:c r="A46" s="819"/>
      <x:c r="B46" s="819"/>
      <x:c r="C46" s="875"/>
      <x:c r="D46" s="875"/>
      <x:c r="E46" s="875"/>
      <x:c r="F46" s="875"/>
      <x:c r="G46" s="811"/>
      <x:c r="H46" s="875"/>
      <x:c r="I46" s="875"/>
      <x:c r="J46" s="875"/>
      <x:c r="K46" s="802"/>
      <x:c r="L46" s="802"/>
    </x:row>
    <x:row r="47">
      <x:c r="A47" s="807"/>
      <x:c r="B47" s="816"/>
      <x:c r="C47" s="806"/>
      <x:c r="D47" s="806"/>
      <x:c r="E47" s="806"/>
      <x:c r="F47" s="806"/>
      <x:c r="G47" s="806"/>
      <x:c r="H47" s="806"/>
      <x:c r="I47" s="806"/>
      <x:c r="J47" s="806"/>
      <x:c r="K47" s="802"/>
      <x:c r="L47" s="802"/>
    </x:row>
    <x:row r="48">
      <x:c r="A48" s="3812" t="str">
        <x:v>We hereby reserve the right of our principals to refer to this matter at a later date and to take such action as may be deemed necessary.</x:v>
      </x:c>
      <x:c r="B48" s="3812"/>
      <x:c r="C48" s="3812"/>
      <x:c r="D48" s="3812"/>
      <x:c r="E48" s="3812"/>
      <x:c r="F48" s="3812"/>
      <x:c r="G48" s="3812"/>
      <x:c r="H48" s="3812"/>
      <x:c r="I48" s="3812"/>
      <x:c r="J48" s="3812"/>
      <x:c r="K48" s="3812"/>
      <x:c r="L48" s="3812"/>
    </x:row>
    <x:row r="49">
      <x:c r="A49" s="3812"/>
      <x:c r="B49" s="3812"/>
      <x:c r="C49" s="3812"/>
      <x:c r="D49" s="3812"/>
      <x:c r="E49" s="3812"/>
      <x:c r="F49" s="3812"/>
      <x:c r="G49" s="3812"/>
      <x:c r="H49" s="3812"/>
      <x:c r="I49" s="3812"/>
      <x:c r="J49" s="3812"/>
      <x:c r="K49" s="3812"/>
      <x:c r="L49" s="3812"/>
    </x:row>
    <x:row r="50">
      <x:c r="A50" s="802"/>
      <x:c r="B50" s="802"/>
      <x:c r="C50" s="802"/>
      <x:c r="D50" s="802"/>
      <x:c r="E50" s="802"/>
      <x:c r="F50" s="802"/>
      <x:c r="G50" s="802"/>
      <x:c r="H50" s="802"/>
      <x:c r="I50" s="802"/>
      <x:c r="J50" s="802"/>
      <x:c r="K50" s="802"/>
      <x:c r="L50" s="802"/>
    </x:row>
    <x:row r="51" ht="12" customHeight="1">
      <x:c r="A51" s="802" t="str">
        <x:v>Very truly yours,</x:v>
      </x:c>
      <x:c r="B51" s="802"/>
      <x:c r="C51" s="802"/>
      <x:c r="D51" s="802"/>
      <x:c r="E51" s="802"/>
      <x:c r="F51" s="802"/>
      <x:c r="G51" s="802"/>
      <x:c r="H51" s="802"/>
      <x:c r="I51" s="802"/>
      <x:c r="J51" s="802"/>
      <x:c r="K51" s="802"/>
      <x:c r="L51" s="802"/>
    </x:row>
    <x:row r="52" ht="6.75" hidden="1" customHeight="1">
      <x:c r="A52" s="802"/>
      <x:c r="B52" s="802"/>
      <x:c r="C52" s="802"/>
      <x:c r="D52" s="802"/>
      <x:c r="E52" s="802"/>
      <x:c r="F52" s="802"/>
      <x:c r="G52" s="802"/>
      <x:c r="H52" s="802"/>
      <x:c r="I52" s="802"/>
      <x:c r="J52" s="802"/>
      <x:c r="K52" s="802"/>
      <x:c r="L52" s="802"/>
    </x:row>
    <x:row r="53" ht="6.75" customHeight="1">
      <x:c r="A53" s="3810"/>
      <x:c r="B53" s="3810"/>
      <x:c r="C53" s="3810"/>
      <x:c r="D53" s="3810"/>
      <x:c r="E53" s="3810"/>
      <x:c r="F53" s="802"/>
      <x:c r="G53" s="802"/>
      <x:c r="H53" s="802"/>
      <x:c r="I53" s="802"/>
      <x:c r="J53" s="802"/>
      <x:c r="K53" s="802"/>
      <x:c r="L53" s="802"/>
    </x:row>
    <x:row r="54">
      <x:c r="A54" s="3813"/>
      <x:c r="B54" s="3813"/>
      <x:c r="C54" s="3813"/>
      <x:c r="D54" s="3813"/>
      <x:c r="E54" s="3813"/>
      <x:c r="F54" s="820"/>
      <x:c r="G54" s="802"/>
      <x:c r="H54" s="802"/>
      <x:c r="I54" s="802"/>
      <x:c r="J54" s="802"/>
      <x:c r="K54" s="802"/>
      <x:c r="L54" s="802"/>
    </x:row>
    <x:row r="55">
      <x:c r="A55" s="3814" t="str">
        <x:v>ACI LOSS CONTROL</x:v>
      </x:c>
      <x:c r="B55" s="3814"/>
      <x:c r="C55" s="3814"/>
      <x:c r="D55" s="3814"/>
      <x:c r="E55" s="3814"/>
      <x:c r="F55" s="821"/>
      <x:c r="G55" s="802"/>
      <x:c r="H55" s="802" t="str">
        <x:v>Receipt acknowledged</x:v>
      </x:c>
      <x:c r="I55" s="802"/>
      <x:c r="J55" s="802"/>
      <x:c r="K55" s="802"/>
      <x:c r="L55" s="802"/>
    </x:row>
    <x:row r="56">
      <x:c r="A56" s="802"/>
      <x:c r="B56" s="802"/>
      <x:c r="C56" s="802"/>
      <x:c r="D56" s="802"/>
      <x:c r="E56" s="802"/>
      <x:c r="F56" s="802"/>
      <x:c r="G56" s="802"/>
      <x:c r="H56" s="3810"/>
      <x:c r="I56" s="3810"/>
      <x:c r="J56" s="3810"/>
      <x:c r="K56" s="3810"/>
      <x:c r="L56" s="802"/>
    </x:row>
    <x:row r="57">
      <x:c r="A57" s="802"/>
      <x:c r="B57" s="802"/>
      <x:c r="C57" s="802"/>
      <x:c r="D57" s="802"/>
      <x:c r="E57" s="802"/>
      <x:c r="F57" s="802"/>
      <x:c r="G57" s="802"/>
      <x:c r="H57" s="3813"/>
      <x:c r="I57" s="3813"/>
      <x:c r="J57" s="3813"/>
      <x:c r="K57" s="3813"/>
      <x:c r="L57" s="802"/>
    </x:row>
    <x:row r="58">
      <x:c r="A58" s="802"/>
      <x:c r="B58" s="802"/>
      <x:c r="C58" s="802"/>
      <x:c r="D58" s="802"/>
      <x:c r="E58" s="802"/>
      <x:c r="F58" s="802"/>
      <x:c r="G58" s="802"/>
      <x:c r="H58" s="3815" t="str">
        <x:v>Vessel Representative</x:v>
      </x:c>
      <x:c r="I58" s="3815"/>
      <x:c r="J58" s="3815"/>
      <x:c r="K58" s="3815"/>
      <x:c r="L58" s="802"/>
    </x:row>
    <x:row r="59">
      <x:c r="A59" s="802"/>
      <x:c r="B59" s="802"/>
      <x:c r="C59" s="802"/>
      <x:c r="D59" s="802"/>
      <x:c r="E59" s="802"/>
      <x:c r="F59" s="802"/>
      <x:c r="G59" s="802"/>
      <x:c r="H59" s="802"/>
      <x:c r="I59" s="802"/>
      <x:c r="J59" s="802"/>
      <x:c r="K59" s="802"/>
      <x:c r="L59" s="802"/>
    </x:row>
    <x:row r="60">
      <x:c r="A60" s="802"/>
      <x:c r="B60" s="802"/>
      <x:c r="C60" s="802"/>
      <x:c r="D60" s="802"/>
      <x:c r="E60" s="802"/>
      <x:c r="F60" s="802"/>
      <x:c r="G60" s="802"/>
      <x:c r="H60" s="3813"/>
      <x:c r="I60" s="3813"/>
      <x:c r="J60" s="3813"/>
      <x:c r="K60" s="3813"/>
      <x:c r="L60" s="802"/>
    </x:row>
    <x:row r="61">
      <x:c r="A61" s="802"/>
      <x:c r="B61" s="802"/>
      <x:c r="C61" s="802"/>
      <x:c r="D61" s="802"/>
      <x:c r="E61" s="802"/>
      <x:c r="F61" s="802"/>
      <x:c r="G61" s="802"/>
      <x:c r="H61" s="3815" t="str">
        <x:v>Title</x:v>
      </x:c>
      <x:c r="I61" s="3815"/>
      <x:c r="J61" s="3815"/>
      <x:c r="K61" s="3815"/>
      <x:c r="L61" s="802"/>
    </x:row>
    <x:row r="62">
      <x:c r="A62" s="3603"/>
      <x:c r="B62" s="3603"/>
      <x:c r="C62" s="3603"/>
      <x:c r="D62" s="3603"/>
      <x:c r="E62" s="3603"/>
      <x:c r="F62" s="3603"/>
      <x:c r="G62" s="3603"/>
      <x:c r="H62" s="3603"/>
      <x:c r="I62" s="3603"/>
      <x:c r="J62" s="3603"/>
      <x:c r="K62" s="3603"/>
      <x:c r="L62" s="3603"/>
    </x:row>
  </x:sheetData>
  <x:mergeCells>
    <x:mergeCell ref="A62:L62"/>
    <x:mergeCell ref="H57:K57"/>
    <x:mergeCell ref="H58:K58"/>
    <x:mergeCell ref="H60:K60"/>
    <x:mergeCell ref="H61:K61"/>
    <x:mergeCell ref="F30:G30"/>
    <x:mergeCell ref="I30:J30"/>
    <x:mergeCell ref="F31:G31"/>
    <x:mergeCell ref="I31:J31"/>
    <x:mergeCell ref="H56:K56"/>
    <x:mergeCell ref="F32:G32"/>
    <x:mergeCell ref="I32:J32"/>
    <x:mergeCell ref="F33:G33"/>
    <x:mergeCell ref="F37:H37"/>
    <x:mergeCell ref="F38:H38"/>
    <x:mergeCell ref="F39:H39"/>
    <x:mergeCell ref="F40:H40"/>
    <x:mergeCell ref="A48:L49"/>
    <x:mergeCell ref="A54:E54"/>
    <x:mergeCell ref="A55:E55"/>
    <x:mergeCell ref="A53:E53"/>
    <x:mergeCell ref="F24:H24"/>
    <x:mergeCell ref="F25:H25"/>
    <x:mergeCell ref="F26:H26"/>
    <x:mergeCell ref="F29:G29"/>
    <x:mergeCell ref="I29:J29"/>
    <x:mergeCell ref="A2:L2"/>
    <x:mergeCell ref="D3:F3"/>
    <x:mergeCell ref="D4:F4"/>
    <x:mergeCell ref="J4:L4"/>
    <x:mergeCell ref="F23:H23"/>
    <x:mergeCell ref="A11:L11"/>
    <x:mergeCell ref="F17:H17"/>
    <x:mergeCell ref="F18:H18"/>
    <x:mergeCell ref="F19:H19"/>
    <x:mergeCell ref="D5:F5"/>
    <x:mergeCell ref="J5:L5"/>
    <x:mergeCell ref="D6:F6"/>
    <x:mergeCell ref="J6:L6"/>
    <x:mergeCell ref="A10:L10"/>
  </x:mergeCells>
  <x:dataValidations count="7">
    <x:dataValidation allowBlank="1" showInputMessage="1" showErrorMessage="1" prompt="Las vlavulas de succion se operaron durante la transferecia" sqref="B45"/>
    <x:dataValidation allowBlank="1" showInputMessage="1" showErrorMessage="1" prompt="Remanente a bordo" sqref="B42"/>
    <x:dataValidation allowBlank="1" showInputMessage="1" showErrorMessage="1" prompt="Diferencia entre figuras del barco y BOL" sqref="B35"/>
    <x:dataValidation allowBlank="1" showInputMessage="1" showErrorMessage="1" prompt="Bombeo lento" sqref="B28"/>
    <x:dataValidation allowBlank="1" showInputMessage="1" showErrorMessage="1" prompt="Diferencia de volumenes en transito" sqref="B21"/>
    <x:dataValidation allowBlank="1" showInputMessage="1" showErrorMessage="1" prompt="Incremento de agua entre el puerto de carga y descarga" sqref="B15"/>
    <x:dataValidation type="list" allowBlank="1" showInputMessage="1" showErrorMessage="1" sqref="A54:E54">
      <x:formula1>INSPECTORES_PARTICIPANTES</x:formula1>
    </x:dataValidation>
  </x:dataValidations>
  <x:pageMargins left="0.7" right="0.7" top="0.75" bottom="0.75" header="0.3" footer="0.3"/>
  <x:drawing xmlns:r="http://schemas.openxmlformats.org/officeDocument/2006/relationships" r:id="R2e2dfd3f72ee4e46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baseColWidth="10" defaultColWidth="11.42578125" defaultRowHeight="15"/>
  <x:cols>
    <x:col min="1" max="1" width="0.5703125" style="876" customWidth="1"/>
    <x:col min="2" max="2" width="10.42578125" style="876" customWidth="1"/>
    <x:col min="3" max="3" width="11.42578125" style="876" customWidth="1"/>
    <x:col min="4" max="4" width="11.5703125" style="876" customWidth="1"/>
    <x:col min="5" max="5" width="8" style="876" customWidth="1"/>
    <x:col min="6" max="6" width="13.7109375" style="876" customWidth="1"/>
    <x:col min="7" max="7" width="7.7109375" style="876" customWidth="1"/>
    <x:col min="8" max="8" width="11.140625" style="876" customWidth="1"/>
    <x:col min="9" max="9" width="12.140625" style="876" customWidth="1"/>
    <x:col min="10" max="10" width="7.28515625" style="876" customWidth="1"/>
    <x:col min="11" max="11" width="6.85546875" style="876" customWidth="1"/>
    <x:col min="12" max="12" width="9.140625" style="876" customWidth="1"/>
    <x:col min="13" max="13" width="10" style="876" customWidth="1"/>
    <x:col min="14" max="14" width="13.140625" style="876" customWidth="1"/>
    <x:col min="15" max="15" width="7.7109375" style="876" customWidth="1"/>
    <x:col min="16" max="16" width="9.140625" style="876" customWidth="1"/>
    <x:col min="17" max="17" width="12.7109375" style="876" customWidth="1"/>
    <x:col min="18" max="18" width="9.140625" style="876" customWidth="1"/>
    <x:col min="19" max="19" width="12.140625" style="876" customWidth="1"/>
    <x:col min="20" max="20" width="14.7109375" style="876" customWidth="1"/>
    <x:col min="21" max="21" width="11.42578125" style="876" customWidth="1"/>
    <x:col min="22" max="23" width="12.7109375" style="876" customWidth="1"/>
    <x:col min="24" max="24" width="8.42578125" style="876" hidden="1" customWidth="1"/>
    <x:col min="25" max="25" width="10.5703125" style="876" hidden="1" customWidth="1"/>
    <x:col min="26" max="26" width="11.5703125" style="876" hidden="1" customWidth="1"/>
    <x:col min="27" max="28" width="12.7109375" style="876" hidden="1" customWidth="1"/>
    <x:col min="29" max="29" width="10.5703125" style="876" hidden="1" customWidth="1"/>
    <x:col min="30" max="30" width="4.28515625" style="876" hidden="1" customWidth="1"/>
    <x:col min="31" max="31" width="10.5703125" style="876" hidden="1" customWidth="1"/>
    <x:col min="32" max="16384" width="11.42578125" style="876" customWidth="0"/>
  </x:cols>
  <x:sheetData>
    <x:row r="1" ht="15" customHeight="1">
      <x:c r="A1" s="4047"/>
      <x:c r="B1" s="4334"/>
      <x:c r="C1" s="4335"/>
      <x:c r="D1" s="4335"/>
      <x:c r="E1" s="4335"/>
      <x:c r="F1" s="4335"/>
      <x:c r="G1" s="4335"/>
      <x:c r="H1" s="4335"/>
      <x:c r="I1" s="4335"/>
      <x:c r="J1" s="4335"/>
      <x:c r="K1" s="4335"/>
      <x:c r="L1" s="4335"/>
      <x:c r="M1" s="878"/>
      <x:c r="N1" s="878"/>
      <x:c r="O1" s="878"/>
      <x:c r="P1" s="878"/>
      <x:c r="Q1" s="878"/>
      <x:c r="R1" s="878"/>
      <x:c r="S1" s="878"/>
      <x:c r="T1" s="878"/>
      <x:c r="U1" s="876" t="str">
        <x:v> </x:v>
      </x:c>
      <x:c r="V1"/>
      <x:c r="W1"/>
      <x:c r="X1"/>
      <x:c r="Y1"/>
      <x:c r="Z1"/>
      <x:c r="AA1"/>
      <x:c r="AB1"/>
      <x:c r="AC1"/>
      <x:c r="AD1"/>
      <x:c r="AE1"/>
      <x:c r="AF1"/>
    </x:row>
    <x:row r="2" ht="15" customHeight="1">
      <x:c r="A2" s="4053"/>
      <x:c r="B2" s="4054"/>
      <x:c r="C2" s="4337"/>
      <x:c r="D2" s="4337"/>
      <x:c r="E2" s="4337"/>
      <x:c r="F2" s="4337"/>
      <x:c r="G2" s="4337"/>
      <x:c r="H2" s="4337"/>
      <x:c r="I2" s="4337"/>
      <x:c r="J2" s="4337"/>
      <x:c r="K2" s="4337"/>
      <x:c r="L2" s="4337"/>
      <x:c r="M2" s="878"/>
      <x:c r="N2" s="878"/>
      <x:c r="O2" s="878"/>
      <x:c r="P2" s="878"/>
      <x:c r="Q2" s="878"/>
      <x:c r="R2" s="878"/>
      <x:c r="S2" s="878"/>
      <x:c r="T2" s="878"/>
      <x:c r="U2"/>
      <x:c r="V2"/>
      <x:c r="W2"/>
      <x:c r="X2"/>
      <x:c r="Y2"/>
      <x:c r="Z2"/>
      <x:c r="AA2"/>
      <x:c r="AB2"/>
      <x:c r="AC2"/>
      <x:c r="AD2"/>
      <x:c r="AE2"/>
      <x:c r="AF2"/>
    </x:row>
    <x:row r="3" ht="15" customHeight="1">
      <x:c r="A3" s="4029"/>
      <x:c r="B3" s="4042"/>
      <x:c r="C3" s="4330"/>
      <x:c r="D3" s="4330"/>
      <x:c r="E3" s="4330"/>
      <x:c r="F3" s="4330"/>
      <x:c r="G3" s="4330"/>
      <x:c r="H3" s="4330"/>
      <x:c r="I3" s="4330"/>
      <x:c r="J3" s="4330"/>
      <x:c r="K3" s="4330"/>
      <x:c r="L3" s="4330"/>
      <x:c r="M3" s="878"/>
      <x:c r="N3" s="878"/>
      <x:c r="O3" s="878"/>
      <x:c r="P3" s="878"/>
      <x:c r="Q3" s="878"/>
      <x:c r="R3" s="878"/>
      <x:c r="S3" s="878"/>
      <x:c r="T3" s="878"/>
      <x:c r="U3"/>
      <x:c r="V3"/>
      <x:c r="W3"/>
      <x:c r="X3"/>
      <x:c r="Y3"/>
      <x:c r="Z3"/>
      <x:c r="AA3"/>
      <x:c r="AB3"/>
      <x:c r="AC3"/>
      <x:c r="AD3"/>
      <x:c r="AE3"/>
      <x:c r="AF3"/>
    </x:row>
    <x:row r="4" ht="15" customHeight="1">
      <x:c r="A4" s="4029"/>
      <x:c r="B4" s="4330"/>
      <x:c r="C4" s="4330"/>
      <x:c r="D4" s="4330"/>
      <x:c r="E4" s="4330"/>
      <x:c r="F4" s="4330"/>
      <x:c r="G4" s="4330"/>
      <x:c r="H4" s="4330"/>
      <x:c r="I4" s="4330"/>
      <x:c r="J4" s="4330"/>
      <x:c r="K4" s="4330"/>
      <x:c r="L4" s="4330"/>
      <x:c r="M4" s="878"/>
      <x:c r="N4" s="878"/>
      <x:c r="O4" s="878"/>
      <x:c r="P4" s="878"/>
      <x:c r="Q4" s="878"/>
      <x:c r="R4" s="878"/>
      <x:c r="S4" s="878"/>
      <x:c r="T4" s="878"/>
      <x:c r="U4"/>
      <x:c r="V4"/>
      <x:c r="W4"/>
      <x:c r="X4"/>
      <x:c r="Y4"/>
      <x:c r="Z4"/>
      <x:c r="AA4"/>
      <x:c r="AB4"/>
      <x:c r="AC4"/>
      <x:c r="AD4"/>
      <x:c r="AE4"/>
      <x:c r="AF4"/>
    </x:row>
    <x:row r="5" ht="15" customHeight="1">
      <x:c r="A5" s="4029"/>
      <x:c r="B5" s="4330"/>
      <x:c r="C5" s="4330"/>
      <x:c r="D5" s="4330"/>
      <x:c r="E5" s="4330"/>
      <x:c r="F5" s="4330"/>
      <x:c r="G5" s="4330"/>
      <x:c r="H5" s="4330"/>
      <x:c r="I5" s="4330"/>
      <x:c r="J5" s="4330"/>
      <x:c r="K5" s="4330"/>
      <x:c r="L5" s="4330"/>
      <x:c r="M5" s="878"/>
      <x:c r="N5" s="878"/>
      <x:c r="O5" s="878"/>
      <x:c r="P5" s="878"/>
      <x:c r="Q5" s="878"/>
      <x:c r="R5" s="878"/>
      <x:c r="S5" s="878"/>
      <x:c r="T5" s="878"/>
      <x:c r="U5"/>
      <x:c r="V5"/>
      <x:c r="W5"/>
      <x:c r="X5"/>
      <x:c r="Y5"/>
      <x:c r="Z5"/>
      <x:c r="AA5"/>
      <x:c r="AB5"/>
      <x:c r="AC5"/>
      <x:c r="AD5"/>
      <x:c r="AE5"/>
      <x:c r="AF5"/>
    </x:row>
    <x:row r="6" ht="21.950000762939453" customHeight="1">
      <x:c r="A6" s="4029"/>
      <x:c r="B6" s="4331" t="str">
        <x:v>SHORE TANK QUANTITY REPORT</x:v>
      </x:c>
      <x:c r="C6" s="4331"/>
      <x:c r="D6" s="4331"/>
      <x:c r="E6" s="4331"/>
      <x:c r="F6" s="4331"/>
      <x:c r="G6" s="4331"/>
      <x:c r="H6" s="4331"/>
      <x:c r="I6" s="4331"/>
      <x:c r="J6" s="4331"/>
      <x:c r="K6" s="4331"/>
      <x:c r="L6" s="4331"/>
      <x:c r="M6" s="3860"/>
      <x:c r="N6" s="3860"/>
      <x:c r="O6" s="3860"/>
      <x:c r="P6" s="3860"/>
      <x:c r="Q6" s="3860"/>
      <x:c r="R6" s="3860"/>
      <x:c r="S6" s="3860"/>
      <x:c r="T6" s="3860"/>
      <x:c r="U6"/>
      <x:c r="V6"/>
      <x:c r="W6"/>
      <x:c r="X6"/>
      <x:c r="Y6"/>
      <x:c r="Z6"/>
      <x:c r="AA6"/>
      <x:c r="AB6"/>
      <x:c r="AC6"/>
      <x:c r="AD6"/>
      <x:c r="AE6"/>
      <x:c r="AF6"/>
    </x:row>
    <x:row r="7" ht="9" customHeight="1">
      <x:c r="A7" s="878"/>
      <x:c r="B7" s="878"/>
      <x:c r="C7" s="878"/>
      <x:c r="D7" s="878"/>
      <x:c r="E7" s="878"/>
      <x:c r="F7" s="878"/>
      <x:c r="G7" s="878"/>
      <x:c r="H7" s="878"/>
      <x:c r="I7" s="878"/>
      <x:c r="J7" s="878"/>
      <x:c r="K7" s="878"/>
      <x:c r="L7" s="878"/>
      <x:c r="M7" s="878"/>
      <x:c r="N7" s="878"/>
      <x:c r="O7" s="878"/>
      <x:c r="P7" s="878"/>
      <x:c r="Q7" s="878"/>
      <x:c r="R7" s="878"/>
      <x:c r="S7" s="878"/>
      <x:c r="T7" s="878"/>
      <x:c r="U7"/>
      <x:c r="V7"/>
      <x:c r="W7"/>
      <x:c r="X7"/>
      <x:c r="Y7"/>
      <x:c r="Z7"/>
      <x:c r="AA7"/>
      <x:c r="AB7"/>
      <x:c r="AC7"/>
      <x:c r="AD7"/>
      <x:c r="AE7"/>
      <x:c r="AF7"/>
    </x:row>
    <x:row r="8" ht="9" customHeight="1">
      <x:c r="A8"/>
      <x:c r="B8" s="878"/>
      <x:c r="C8" s="878"/>
      <x:c r="D8" s="878"/>
      <x:c r="E8" s="878"/>
      <x:c r="F8" s="878"/>
      <x:c r="G8" s="878"/>
      <x:c r="H8" s="878"/>
      <x:c r="I8" s="878"/>
      <x:c r="J8" s="878"/>
      <x:c r="K8" s="878"/>
      <x:c r="L8" s="878"/>
      <x:c r="M8" s="878"/>
      <x:c r="N8" s="878"/>
      <x:c r="O8" s="878"/>
      <x:c r="P8" s="878"/>
      <x:c r="Q8" s="878"/>
      <x:c r="R8" s="878"/>
      <x:c r="S8" s="878"/>
      <x:c r="T8" s="878"/>
      <x:c r="U8"/>
      <x:c r="V8"/>
      <x:c r="W8"/>
      <x:c r="X8"/>
      <x:c r="Y8"/>
      <x:c r="Z8"/>
      <x:c r="AA8"/>
      <x:c r="AB8"/>
      <x:c r="AC8"/>
      <x:c r="AD8"/>
      <x:c r="AE8"/>
      <x:c r="AF8"/>
    </x:row>
    <x:row r="9" ht="18" customHeight="1">
      <x:c r="A9"/>
      <x:c r="B9" s="879" t="str">
        <x:v>VESSEL:</x:v>
      </x:c>
      <x:c r="C9"/>
      <x:c r="D9"/>
      <x:c r="E9"/>
      <x:c r="F9" s="3861" t="n">
        <x:v>0</x:v>
      </x:c>
      <x:c r="G9" s="3861"/>
      <x:c r="H9" s="3861"/>
      <x:c r="I9" s="3861"/>
      <x:c r="J9" s="3861"/>
      <x:c r="K9"/>
      <x:c r="L9"/>
      <x:c r="M9" s="879"/>
      <x:c r="N9" s="879" t="str">
        <x:v>DATE:</x:v>
      </x:c>
      <x:c r="O9"/>
      <x:c r="P9" s="3862"/>
      <x:c r="Q9" s="3862"/>
      <x:c r="R9" s="3862"/>
      <x:c r="S9" s="3862"/>
      <x:c r="T9" s="3862"/>
      <x:c r="U9"/>
      <x:c r="V9"/>
      <x:c r="W9"/>
      <x:c r="X9"/>
      <x:c r="Y9"/>
      <x:c r="Z9"/>
      <x:c r="AA9"/>
      <x:c r="AB9"/>
      <x:c r="AC9"/>
      <x:c r="AD9"/>
      <x:c r="AE9"/>
      <x:c r="AF9"/>
    </x:row>
    <x:row r="10" ht="6" customHeight="1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 s="88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</x:row>
    <x:row r="11" ht="18" customHeight="1">
      <x:c r="A11"/>
      <x:c r="B11" s="879" t="str">
        <x:v>PRODUCT:</x:v>
      </x:c>
      <x:c r="C11"/>
      <x:c r="D11"/>
      <x:c r="E11"/>
      <x:c r="F11" s="3845" t="n">
        <x:v>0</x:v>
      </x:c>
      <x:c r="G11" s="3845"/>
      <x:c r="H11" s="3845"/>
      <x:c r="I11" s="3845"/>
      <x:c r="J11" s="3845"/>
      <x:c r="K11"/>
      <x:c r="L11"/>
      <x:c r="M11" s="879"/>
      <x:c r="N11" s="879" t="str">
        <x:v>YOUR REF.:</x:v>
      </x:c>
      <x:c r="O11"/>
      <x:c r="P11" s="3846" t="n">
        <x:v>0</x:v>
      </x:c>
      <x:c r="Q11" s="3846"/>
      <x:c r="R11" s="3846"/>
      <x:c r="S11" s="3846"/>
      <x:c r="T11" s="3846"/>
      <x:c r="U11" s="3859" t="str">
        <x:v>esta parte no se imprime … </x:v>
      </x:c>
      <x:c r="V11" s="3859"/>
      <x:c r="W11" s="3859"/>
      <x:c r="X11"/>
      <x:c r="Y11"/>
      <x:c r="Z11"/>
      <x:c r="AA11"/>
      <x:c r="AB11"/>
      <x:c r="AC11"/>
      <x:c r="AD11"/>
      <x:c r="AE11"/>
      <x:c r="AF11"/>
    </x:row>
    <x:row r="12" ht="6" customHeight="1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</x:row>
    <x:row r="13" ht="18" customHeight="1">
      <x:c r="A13"/>
      <x:c r="B13" s="879" t="str">
        <x:v>DISCHARGE  PORT:</x:v>
      </x:c>
      <x:c r="C13"/>
      <x:c r="D13"/>
      <x:c r="E13"/>
      <x:c r="F13" s="3845" t="n">
        <x:v>0</x:v>
      </x:c>
      <x:c r="G13" s="3845"/>
      <x:c r="H13" s="3845"/>
      <x:c r="I13" s="3845"/>
      <x:c r="J13" s="3845"/>
      <x:c r="K13"/>
      <x:c r="L13"/>
      <x:c r="M13" s="879"/>
      <x:c r="N13" s="879" t="str">
        <x:v>ACI REF.:</x:v>
      </x:c>
      <x:c r="O13"/>
      <x:c r="P13" s="3846" t="n">
        <x:v>0</x:v>
      </x:c>
      <x:c r="Q13" s="3846"/>
      <x:c r="R13" s="3846"/>
      <x:c r="S13" s="3846"/>
      <x:c r="T13" s="3846"/>
      <x:c r="U13"/>
      <x:c r="V13" s="881" t="str">
        <x:v>don´t worry!!</x:v>
      </x:c>
      <x:c r="W13"/>
      <x:c r="X13"/>
      <x:c r="Y13"/>
      <x:c r="Z13"/>
      <x:c r="AA13"/>
      <x:c r="AB13"/>
      <x:c r="AC13"/>
      <x:c r="AD13"/>
      <x:c r="AE13"/>
      <x:c r="AF13"/>
    </x:row>
    <x:row r="14" ht="9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</x:row>
    <x:row r="15" ht="9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</x:row>
    <x:row r="16" ht="9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</x:row>
    <x:row r="17" ht="20.100000381469727" customHeight="1">
      <x:c r="A17"/>
      <x:c r="B17" s="882" t="str">
        <x:v>TANK N°</x:v>
      </x:c>
      <x:c r="C17" s="883" t="str">
        <x:v>GAUGES</x:v>
      </x:c>
      <x:c r="D17" s="884" t="str">
        <x:v>Date</x:v>
      </x:c>
      <x:c r="E17" s="884" t="str">
        <x:v>Time</x:v>
      </x:c>
      <x:c r="F17" s="884" t="str">
        <x:v>T.O.V.</x:v>
      </x:c>
      <x:c r="G17" s="3847" t="str">
        <x:v>Free Water</x:v>
      </x:c>
      <x:c r="H17" s="3848"/>
      <x:c r="I17" s="885" t="str">
        <x:v>G.O.V</x:v>
      </x:c>
      <x:c r="J17" s="883" t="str">
        <x:v>TEMP.</x:v>
      </x:c>
      <x:c r="K17" s="883" t="str">
        <x:v>API</x:v>
      </x:c>
      <x:c r="L17" s="883" t="str">
        <x:v>VCF</x:v>
      </x:c>
      <x:c r="M17" s="883" t="str">
        <x:v>ROOF</x:v>
      </x:c>
      <x:c r="N17" s="883" t="str">
        <x:v>G.S.V</x:v>
      </x:c>
      <x:c r="O17" s="3849" t="str">
        <x:v>BSW &amp; WATER</x:v>
      </x:c>
      <x:c r="P17" s="3850"/>
      <x:c r="Q17" s="885" t="str">
        <x:v>NET</x:v>
      </x:c>
      <x:c r="R17" s="883" t="str">
        <x:v>WCF</x:v>
      </x:c>
      <x:c r="S17" s="883" t="str">
        <x:v>M.TONS</x:v>
      </x:c>
      <x:c r="T17" s="886" t="str">
        <x:v>M.TONS</x:v>
      </x:c>
      <x:c r="U17" s="887" t="str">
        <x:v>TABLA -11</x:v>
      </x:c>
      <x:c r="V17" s="888" t="str">
        <x:v>L.TONS</x:v>
      </x:c>
      <x:c r="W17" s="888" t="str">
        <x:v>L.TONS</x:v>
      </x:c>
      <x:c r="X17"/>
      <x:c r="Y17" s="889"/>
      <x:c r="Z17" s="889"/>
      <x:c r="AA17" s="889" t="str">
        <x:v>TABLA 6B</x:v>
      </x:c>
      <x:c r="AB17" s="889"/>
      <x:c r="AC17" s="889"/>
      <x:c r="AD17" s="889"/>
      <x:c r="AE17" s="889" t="str">
        <x:v>TABLA 6A</x:v>
      </x:c>
      <x:c r="AF17"/>
    </x:row>
    <x:row r="18" ht="20.100000381469727" customHeight="1">
      <x:c r="A18" s="890"/>
      <x:c r="B18" s="891"/>
      <x:c r="C18" s="892" t="str">
        <x:v>mt</x:v>
      </x:c>
      <x:c r="D18" s="892"/>
      <x:c r="E18" s="892"/>
      <x:c r="F18" s="892" t="str">
        <x:v>m3</x:v>
      </x:c>
      <x:c r="G18" s="892" t="str">
        <x:v>Dip.</x:v>
      </x:c>
      <x:c r="H18" s="892" t="str">
        <x:v>Vol.</x:v>
      </x:c>
      <x:c r="I18" s="892" t="str">
        <x:v>m3</x:v>
      </x:c>
      <x:c r="J18" s="892" t="str">
        <x:v>ºF</x:v>
      </x:c>
      <x:c r="K18" s="893" t="str">
        <x:v>Grav.</x:v>
      </x:c>
      <x:c r="L18" s="892" t="str">
        <x:v>6A</x:v>
      </x:c>
      <x:c r="M18" s="894" t="str">
        <x:v>CORR.</x:v>
      </x:c>
      <x:c r="N18" s="895" t="str">
        <x:v>M³@ 60°F</x:v>
      </x:c>
      <x:c r="O18" s="892" t="str">
        <x:v>%</x:v>
      </x:c>
      <x:c r="P18" s="892" t="str">
        <x:v>m3</x:v>
      </x:c>
      <x:c r="Q18" s="892" t="str">
        <x:v>VOLUME</x:v>
      </x:c>
      <x:c r="R18" s="896" t="str">
        <x:v>Table - 13</x:v>
      </x:c>
      <x:c r="S18" s="897" t="str">
        <x:v>GROSS</x:v>
      </x:c>
      <x:c r="T18" s="898" t="str">
        <x:v>NET</x:v>
      </x:c>
      <x:c r="U18" s="887"/>
      <x:c r="V18" s="888" t="str">
        <x:v>GROSS</x:v>
      </x:c>
      <x:c r="W18" s="888" t="str">
        <x:v>NET</x:v>
      </x:c>
      <x:c r="X18" s="899" t="str">
        <x:v>temper.</x:v>
      </x:c>
      <x:c r="Y18" s="900" t="str">
        <x:v>API</x:v>
      </x:c>
      <x:c r="Z18" s="901" t="str">
        <x:v>0&lt;API&lt;=37</x:v>
      </x:c>
      <x:c r="AA18" s="901" t="str">
        <x:v>37&lt;API&lt;=48</x:v>
      </x:c>
      <x:c r="AB18" s="901" t="str">
        <x:v>48&lt;API&lt;=52</x:v>
      </x:c>
      <x:c r="AC18" s="901" t="str">
        <x:v>52&lt;API</x:v>
      </x:c>
      <x:c r="AD18" s="889"/>
      <x:c r="AE18" s="889"/>
      <x:c r="AF18" s="876" t="str">
        <x:v>tabla 13</x:v>
      </x:c>
    </x:row>
    <x:row r="19" ht="9.949999809265137" customHeight="1">
      <x:c r="A19" s="890"/>
      <x:c r="B19" s="902"/>
      <x:c r="C19" s="903"/>
      <x:c r="D19" s="903"/>
      <x:c r="E19" s="903"/>
      <x:c r="F19" s="903"/>
      <x:c r="G19" s="903"/>
      <x:c r="H19" s="903"/>
      <x:c r="I19" s="903"/>
      <x:c r="J19" s="903"/>
      <x:c r="K19" s="904"/>
      <x:c r="L19" s="903"/>
      <x:c r="M19" s="905"/>
      <x:c r="N19" s="903"/>
      <x:c r="O19" s="906"/>
      <x:c r="P19" s="906"/>
      <x:c r="Q19" s="906"/>
      <x:c r="R19" s="907"/>
      <x:c r="S19" s="908"/>
      <x:c r="T19" s="908"/>
      <x:c r="U19" s="907"/>
      <x:c r="V19" s="908"/>
      <x:c r="W19" s="908"/>
      <x:c r="X19"/>
      <x:c r="Y19"/>
      <x:c r="Z19"/>
      <x:c r="AA19"/>
      <x:c r="AB19"/>
      <x:c r="AC19"/>
      <x:c r="AD19"/>
      <x:c r="AE19"/>
      <x:c r="AF19"/>
    </x:row>
    <x:row r="20" ht="21.950000762939453" customHeight="1">
      <x:c r="A20" s="890"/>
      <x:c r="B20" s="909" t="str">
        <x:v>OPEN</x:v>
      </x:c>
      <x:c r="C20" s="910" t="n">
        <x:v>3.387</x:v>
      </x:c>
      <x:c r="D20" s="911" t="n">
        <x:v>43800</x:v>
      </x:c>
      <x:c r="E20" s="912" t="n">
        <x:v>1430</x:v>
      </x:c>
      <x:c r="F20" s="913" t="n">
        <x:v>7908.072</x:v>
      </x:c>
      <x:c r="G20" s="914" t="n">
        <x:v>0.13</x:v>
      </x:c>
      <x:c r="H20" s="915" t="n">
        <x:v>139.657</x:v>
      </x:c>
      <x:c r="I20" s="915" t="n">
        <x:v>7772.6359999999995</x:v>
      </x:c>
      <x:c r="J20" s="916" t="n">
        <x:v>70.6</x:v>
      </x:c>
      <x:c r="K20" s="916" t="n">
        <x:v>29.8</x:v>
      </x:c>
      <x:c r="L20" s="917" t="n">
        <x:v>0.99528</x:v>
      </x:c>
      <x:c r="M20" s="918" t="n">
        <x:v>4.221</x:v>
      </x:c>
      <x:c r="N20" s="910" t="n">
        <x:v>7735.949</x:v>
      </x:c>
      <x:c r="O20" s="919" t="n">
        <x:v>0.1</x:v>
      </x:c>
      <x:c r="P20" s="920" t="n">
        <x:v>7.736</x:v>
      </x:c>
      <x:c r="Q20" s="920" t="n">
        <x:v>7728.213</x:v>
      </x:c>
      <x:c r="R20" s="921" t="n">
        <x:v>0.87529</x:v>
      </x:c>
      <x:c r="S20" s="922" t="n">
        <x:v>6771.199</x:v>
      </x:c>
      <x:c r="T20" s="923" t="n">
        <x:v>6764.428</x:v>
      </x:c>
      <x:c r="U20" s="924" t="n">
        <x:v>0.13696</x:v>
      </x:c>
      <x:c r="V20" s="925" t="n">
        <x:v>6664.1543319600005</x:v>
      </x:c>
      <x:c r="W20" s="925" t="n">
        <x:v>6657.4871333599995</x:v>
      </x:c>
      <x:c r="X20" s="889" t="n">
        <x:v>70.5</x:v>
      </x:c>
      <x:c r="Y20" s="889" t="n">
        <x:v>30</x:v>
      </x:c>
      <x:c r="Z20" s="889" t="n">
        <x:v>0.9953298638007805</x:v>
      </x:c>
      <x:c r="AA20" s="889" t="n">
        <x:v>0.9954671253285046</x:v>
      </x:c>
      <x:c r="AB20" s="889" t="n">
        <x:v>0.9992103020108868</x:v>
      </x:c>
      <x:c r="AC20" s="889" t="n">
        <x:v>0.9944285837779214</x:v>
      </x:c>
      <x:c r="AD20"/>
      <x:c r="AE20" s="889" t="n">
        <x:v>0.9953187811782983</x:v>
      </x:c>
      <x:c r="AF20" s="926" t="n">
        <x:v>0.13916</x:v>
      </x:c>
    </x:row>
    <x:row r="21" ht="21.950000762939453" customHeight="1">
      <x:c r="A21" s="890"/>
      <x:c r="B21" s="927" t="str">
        <x:v>CLOSE</x:v>
      </x:c>
      <x:c r="C21" s="928" t="n">
        <x:v>14.011</x:v>
      </x:c>
      <x:c r="D21" s="929" t="n">
        <x:v>43801</x:v>
      </x:c>
      <x:c r="E21" s="930" t="n">
        <x:v>1430</x:v>
      </x:c>
      <x:c r="F21" s="931" t="n">
        <x:v>33865.254</x:v>
      </x:c>
      <x:c r="G21" s="931" t="n">
        <x:v>0.25</x:v>
      </x:c>
      <x:c r="H21" s="932" t="n">
        <x:v>410.039</x:v>
      </x:c>
      <x:c r="I21" s="933" t="n">
        <x:v>33450.713</x:v>
      </x:c>
      <x:c r="J21" s="934" t="n">
        <x:v>70.5</x:v>
      </x:c>
      <x:c r="K21" s="935" t="n">
        <x:v>38.9</x:v>
      </x:c>
      <x:c r="L21" s="936" t="n">
        <x:v>0.99479</x:v>
      </x:c>
      <x:c r="M21" s="918" t="n">
        <x:v>-4.502</x:v>
      </x:c>
      <x:c r="N21" s="928" t="n">
        <x:v>33276.435</x:v>
      </x:c>
      <x:c r="O21" s="937" t="n">
        <x:v>0.05</x:v>
      </x:c>
      <x:c r="P21" s="938" t="n">
        <x:v>16.638</x:v>
      </x:c>
      <x:c r="Q21" s="939" t="n">
        <x:v>33259.797</x:v>
      </x:c>
      <x:c r="R21" s="940" t="n">
        <x:v>0.82849</x:v>
      </x:c>
      <x:c r="S21" s="941" t="n">
        <x:v>27569.194</x:v>
      </x:c>
      <x:c r="T21" s="942" t="n">
        <x:v>27555.409</x:v>
      </x:c>
      <x:c r="U21" s="924" t="n">
        <x:v>0.12964</x:v>
      </x:c>
      <x:c r="V21" s="925" t="n">
        <x:v>27133.969878170003</x:v>
      </x:c>
      <x:c r="W21" s="925" t="n">
        <x:v>27120.402758</x:v>
      </x:c>
      <x:c r="X21" s="889" t="n">
        <x:v>70.5</x:v>
      </x:c>
      <x:c r="Y21" s="889" t="n">
        <x:v>39</x:v>
      </x:c>
      <x:c r="Z21" s="889" t="n">
        <x:v>0.9949852338098562</x:v>
      </x:c>
      <x:c r="AA21" s="889" t="n">
        <x:v>0.9949470670830853</x:v>
      </x:c>
      <x:c r="AB21" s="889" t="n">
        <x:v>0.9968696527644582</x:v>
      </x:c>
      <x:c r="AC21" s="889" t="n">
        <x:v>0.9939618459151185</x:v>
      </x:c>
      <x:c r="AD21"/>
      <x:c r="AE21" s="889" t="n">
        <x:v>0.9947816779886953</x:v>
      </x:c>
      <x:c r="AF21" s="926" t="n">
        <x:v>0.13172</x:v>
      </x:c>
    </x:row>
    <x:row r="22" ht="21.950000762939453" customHeight="1">
      <x:c r="A22" s="890"/>
      <x:c r="B22" s="943" t="n">
        <x:v>5102</x:v>
      </x:c>
      <x:c r="C22" s="944"/>
      <x:c r="D22" s="945"/>
      <x:c r="E22" s="946"/>
      <x:c r="F22" s="947" t="n">
        <x:v>25957.182</x:v>
      </x:c>
      <x:c r="G22" s="948"/>
      <x:c r="H22" s="949" t="n">
        <x:v>270.38199999999995</x:v>
      </x:c>
      <x:c r="I22" s="950" t="n">
        <x:v>25678.077000000005</x:v>
      </x:c>
      <x:c r="J22" s="951"/>
      <x:c r="K22" s="952"/>
      <x:c r="L22" s="953"/>
      <x:c r="M22" s="954"/>
      <x:c r="N22" s="955" t="n">
        <x:v>25540.485999999997</x:v>
      </x:c>
      <x:c r="O22" s="956"/>
      <x:c r="P22" s="950" t="n">
        <x:v>8.902000000000001</x:v>
      </x:c>
      <x:c r="Q22" s="950" t="n">
        <x:v>25531.584</x:v>
      </x:c>
      <x:c r="R22" s="957"/>
      <x:c r="S22" s="958" t="n">
        <x:v>20797.995</x:v>
      </x:c>
      <x:c r="T22" s="959" t="n">
        <x:v>20790.981</x:v>
      </x:c>
      <x:c r="U22" s="960"/>
      <x:c r="V22" s="961" t="n">
        <x:v>20469.815546210004</x:v>
      </x:c>
      <x:c r="W22" s="962" t="n">
        <x:v>20462.91562464</x:v>
      </x:c>
      <x:c r="X22"/>
      <x:c r="Y22"/>
      <x:c r="Z22"/>
      <x:c r="AA22"/>
      <x:c r="AB22"/>
      <x:c r="AC22"/>
      <x:c r="AD22"/>
      <x:c r="AE22"/>
      <x:c r="AF22"/>
    </x:row>
    <x:row r="23" ht="5.25" customHeight="1">
      <x:c r="A23" s="890"/>
      <x:c r="B23" s="963"/>
      <x:c r="C23" s="964"/>
      <x:c r="D23" s="965"/>
      <x:c r="E23" s="966"/>
      <x:c r="F23" s="967"/>
      <x:c r="G23" s="964"/>
      <x:c r="H23" s="964"/>
      <x:c r="I23" s="964"/>
      <x:c r="J23" s="964"/>
      <x:c r="K23" s="968"/>
      <x:c r="L23" s="969"/>
      <x:c r="M23" s="970"/>
      <x:c r="N23" s="971"/>
      <x:c r="O23" s="972"/>
      <x:c r="P23" s="972"/>
      <x:c r="Q23" s="973"/>
      <x:c r="R23" s="974"/>
      <x:c r="S23" s="975"/>
      <x:c r="T23" s="975"/>
      <x:c r="U23" s="907"/>
      <x:c r="V23" s="908"/>
      <x:c r="W23" s="908"/>
      <x:c r="X23"/>
      <x:c r="Y23"/>
      <x:c r="Z23"/>
      <x:c r="AA23"/>
      <x:c r="AB23"/>
      <x:c r="AC23"/>
      <x:c r="AD23"/>
      <x:c r="AE23"/>
      <x:c r="AF23"/>
    </x:row>
    <x:row r="24" ht="21.950000762939453" customHeight="1">
      <x:c r="A24" s="890"/>
      <x:c r="B24" s="909" t="str">
        <x:v>OPEN</x:v>
      </x:c>
      <x:c r="C24" s="910" t="n">
        <x:v>2.563</x:v>
      </x:c>
      <x:c r="D24" s="911" t="n">
        <x:v>43800</x:v>
      </x:c>
      <x:c r="E24" s="912" t="n">
        <x:v>1510</x:v>
      </x:c>
      <x:c r="F24" s="913" t="n">
        <x:v>5878.324</x:v>
      </x:c>
      <x:c r="G24" s="914" t="n">
        <x:v>0</x:v>
      </x:c>
      <x:c r="H24" s="915" t="n">
        <x:v>0</x:v>
      </x:c>
      <x:c r="I24" s="915" t="n">
        <x:v>5865.58</x:v>
      </x:c>
      <x:c r="J24" s="916" t="n">
        <x:v>66.3</x:v>
      </x:c>
      <x:c r="K24" s="916" t="n">
        <x:v>41.8</x:v>
      </x:c>
      <x:c r="L24" s="917" t="n">
        <x:v>0.99677</x:v>
      </x:c>
      <x:c r="M24" s="976" t="n">
        <x:v>-12.744</x:v>
      </x:c>
      <x:c r="N24" s="910" t="n">
        <x:v>5846.634</x:v>
      </x:c>
      <x:c r="O24" s="919" t="n">
        <x:v>0.1</x:v>
      </x:c>
      <x:c r="P24" s="920" t="n">
        <x:v>5.847</x:v>
      </x:c>
      <x:c r="Q24" s="920" t="n">
        <x:v>5840.787</x:v>
      </x:c>
      <x:c r="R24" s="921" t="n">
        <x:v>0.81459</x:v>
      </x:c>
      <x:c r="S24" s="922" t="n">
        <x:v>4762.61</x:v>
      </x:c>
      <x:c r="T24" s="923" t="n">
        <x:v>4757.847</x:v>
      </x:c>
      <x:c r="U24" s="924" t="n">
        <x:v>0.12747</x:v>
      </x:c>
      <x:c r="V24" s="925" t="n">
        <x:v>4687.6066987</x:v>
      </x:c>
      <x:c r="W24" s="925" t="n">
        <x:v>4682.92079025</x:v>
      </x:c>
      <x:c r="X24" s="889" t="n">
        <x:v>66.5</x:v>
      </x:c>
      <x:c r="Y24" s="889" t="n">
        <x:v>42</x:v>
      </x:c>
      <x:c r="Z24" s="889" t="n">
        <x:v>0.9968251022186729</x:v>
      </x:c>
      <x:c r="AA24" s="889" t="n">
        <x:v>0.9967626756388583</x:v>
      </x:c>
      <x:c r="AB24" s="889" t="n">
        <x:v>0.9975623342085596</x:v>
      </x:c>
      <x:c r="AC24" s="889" t="n">
        <x:v>0.996166155171384</x:v>
      </x:c>
      <x:c r="AD24"/>
      <x:c r="AE24" s="889" t="n">
        <x:v>0.9966567709002059</x:v>
      </x:c>
      <x:c r="AF24" s="926" t="n">
        <x:v>0.12951</x:v>
      </x:c>
    </x:row>
    <x:row r="25" ht="21.950000762939453" customHeight="1">
      <x:c r="A25" s="890"/>
      <x:c r="B25" s="927" t="str">
        <x:v>CLOSE</x:v>
      </x:c>
      <x:c r="C25" s="928" t="n">
        <x:v>14.066</x:v>
      </x:c>
      <x:c r="D25" s="929" t="n">
        <x:v>43801</x:v>
      </x:c>
      <x:c r="E25" s="930" t="n">
        <x:v>1510</x:v>
      </x:c>
      <x:c r="F25" s="931" t="n">
        <x:v>33098.614</x:v>
      </x:c>
      <x:c r="G25" s="931" t="n">
        <x:v>0.145</x:v>
      </x:c>
      <x:c r="H25" s="932" t="n">
        <x:v>300.965</x:v>
      </x:c>
      <x:c r="I25" s="933" t="n">
        <x:v>32780.65700000001</x:v>
      </x:c>
      <x:c r="J25" s="934" t="n">
        <x:v>70.6</x:v>
      </x:c>
      <x:c r="K25" s="935" t="n">
        <x:v>46.2</x:v>
      </x:c>
      <x:c r="L25" s="936" t="n">
        <x:v>0.99428</x:v>
      </x:c>
      <x:c r="M25" s="977" t="n">
        <x:v>-16.992</x:v>
      </x:c>
      <x:c r="N25" s="928" t="n">
        <x:v>32593.152</x:v>
      </x:c>
      <x:c r="O25" s="937" t="n">
        <x:v>0.2</x:v>
      </x:c>
      <x:c r="P25" s="938" t="n">
        <x:v>65.186</x:v>
      </x:c>
      <x:c r="Q25" s="939" t="n">
        <x:v>32527.966</x:v>
      </x:c>
      <x:c r="R25" s="940" t="n">
        <x:v>0.7944</x:v>
      </x:c>
      <x:c r="S25" s="941" t="n">
        <x:v>25892</x:v>
      </x:c>
      <x:c r="T25" s="942" t="n">
        <x:v>25840.216</x:v>
      </x:c>
      <x:c r="U25" s="924" t="n">
        <x:v>0.12431</x:v>
      </x:c>
      <x:c r="V25" s="925" t="n">
        <x:v>25484.140135550002</x:v>
      </x:c>
      <x:c r="W25" s="925" t="n">
        <x:v>25433.16751531</x:v>
      </x:c>
      <x:c r="X25" s="889" t="n">
        <x:v>70.5</x:v>
      </x:c>
      <x:c r="Y25" s="889" t="n">
        <x:v>46</x:v>
      </x:c>
      <x:c r="Z25" s="889" t="n">
        <x:v>0.9947110088253195</x:v>
      </x:c>
      <x:c r="AA25" s="889" t="n">
        <x:v>0.9945229682426733</x:v>
      </x:c>
      <x:c r="AB25" s="889" t="n">
        <x:v>0.9949590317470003</x:v>
      </x:c>
      <x:c r="AC25" s="889" t="n">
        <x:v>0.993587372380205</x:v>
      </x:c>
      <x:c r="AD25"/>
      <x:c r="AE25" s="889" t="n">
        <x:v>0.9943436755210275</x:v>
      </x:c>
      <x:c r="AF25" s="926" t="n">
        <x:v>0.1263</x:v>
      </x:c>
    </x:row>
    <x:row r="26" ht="21.950000762939453" customHeight="1">
      <x:c r="A26" s="890"/>
      <x:c r="B26" s="943" t="n">
        <x:v>5103</x:v>
      </x:c>
      <x:c r="C26" s="944"/>
      <x:c r="D26" s="945"/>
      <x:c r="E26" s="946"/>
      <x:c r="F26" s="947" t="n">
        <x:v>27220.29</x:v>
      </x:c>
      <x:c r="G26" s="948"/>
      <x:c r="H26" s="949" t="n">
        <x:v>0</x:v>
      </x:c>
      <x:c r="I26" s="950" t="n">
        <x:v>26915.077000000005</x:v>
      </x:c>
      <x:c r="J26" s="951"/>
      <x:c r="K26" s="978"/>
      <x:c r="L26" s="953"/>
      <x:c r="M26" s="979"/>
      <x:c r="N26" s="955" t="n">
        <x:v>26746.517999999996</x:v>
      </x:c>
      <x:c r="O26" s="956"/>
      <x:c r="P26" s="950" t="n">
        <x:v>59.339000000000006</x:v>
      </x:c>
      <x:c r="Q26" s="950" t="n">
        <x:v>26687.179</x:v>
      </x:c>
      <x:c r="R26" s="980"/>
      <x:c r="S26" s="958" t="n">
        <x:v>21129.39</x:v>
      </x:c>
      <x:c r="T26" s="959" t="n">
        <x:v>21082.37</x:v>
      </x:c>
      <x:c r="U26" s="960"/>
      <x:c r="V26" s="961" t="n">
        <x:v>20796.53343685</x:v>
      </x:c>
      <x:c r="W26" s="962" t="n">
        <x:v>20750.246725060002</x:v>
      </x:c>
      <x:c r="X26"/>
      <x:c r="Y26"/>
      <x:c r="Z26"/>
      <x:c r="AA26"/>
      <x:c r="AB26"/>
      <x:c r="AC26"/>
      <x:c r="AD26"/>
      <x:c r="AE26"/>
      <x:c r="AF26" s="926"/>
    </x:row>
    <x:row r="27" ht="5.25" customHeight="1">
      <x:c r="A27" s="890"/>
      <x:c r="B27" s="963"/>
      <x:c r="C27" s="964"/>
      <x:c r="D27" s="965"/>
      <x:c r="E27" s="966"/>
      <x:c r="F27" s="981"/>
      <x:c r="G27" s="982"/>
      <x:c r="H27" s="982"/>
      <x:c r="I27" s="982"/>
      <x:c r="J27" s="982"/>
      <x:c r="K27" s="981"/>
      <x:c r="L27" s="983"/>
      <x:c r="M27" s="984"/>
      <x:c r="N27" s="985"/>
      <x:c r="O27" s="986"/>
      <x:c r="P27" s="986"/>
      <x:c r="Q27" s="987"/>
      <x:c r="R27" s="988"/>
      <x:c r="S27" s="989"/>
      <x:c r="T27" s="989"/>
      <x:c r="U27" s="907"/>
      <x:c r="V27" s="908"/>
      <x:c r="W27" s="908"/>
      <x:c r="X27"/>
      <x:c r="Y27"/>
      <x:c r="Z27"/>
      <x:c r="AA27"/>
      <x:c r="AB27"/>
      <x:c r="AC27"/>
      <x:c r="AD27"/>
      <x:c r="AE27"/>
      <x:c r="AF27" s="926"/>
    </x:row>
    <x:row r="28" ht="21.950000762939453" customHeight="1">
      <x:c r="A28" s="890"/>
      <x:c r="B28" s="909" t="str">
        <x:v>OPEN</x:v>
      </x:c>
      <x:c r="C28" s="910" t="n">
        <x:v>9.832</x:v>
      </x:c>
      <x:c r="D28" s="911" t="n">
        <x:v>43800</x:v>
      </x:c>
      <x:c r="E28" s="912" t="n">
        <x:v>1545</x:v>
      </x:c>
      <x:c r="F28" s="913" t="n">
        <x:v>22885.95</x:v>
      </x:c>
      <x:c r="G28" s="914" t="n">
        <x:v>0</x:v>
      </x:c>
      <x:c r="H28" s="915" t="n">
        <x:v>0</x:v>
      </x:c>
      <x:c r="I28" s="915" t="n">
        <x:v>22894.924</x:v>
      </x:c>
      <x:c r="J28" s="916" t="n">
        <x:v>80.73</x:v>
      </x:c>
      <x:c r="K28" s="916" t="n">
        <x:v>22.4</x:v>
      </x:c>
      <x:c r="L28" s="917" t="n">
        <x:v>0.99161</x:v>
      </x:c>
      <x:c r="M28" s="976" t="n">
        <x:v>8.974</x:v>
      </x:c>
      <x:c r="N28" s="910" t="n">
        <x:v>22702.836</x:v>
      </x:c>
      <x:c r="O28" s="919" t="n">
        <x:v>0.1</x:v>
      </x:c>
      <x:c r="P28" s="938" t="n">
        <x:v>22.703</x:v>
      </x:c>
      <x:c r="Q28" s="920" t="n">
        <x:v>22680.133</x:v>
      </x:c>
      <x:c r="R28" s="921" t="n">
        <x:v>0.91743</x:v>
      </x:c>
      <x:c r="S28" s="922" t="n">
        <x:v>20828.263</x:v>
      </x:c>
      <x:c r="T28" s="923" t="n">
        <x:v>20807.434</x:v>
      </x:c>
      <x:c r="U28" s="924" t="n">
        <x:v>0.14356</x:v>
      </x:c>
      <x:c r="V28" s="925" t="n">
        <x:v>20499.86825839</x:v>
      </x:c>
      <x:c r="W28" s="925" t="n">
        <x:v>20479.3697676</x:v>
      </x:c>
      <x:c r="X28" s="889" t="n">
        <x:v>80.5</x:v>
      </x:c>
      <x:c r="Y28" s="889" t="n">
        <x:v>22.5</x:v>
      </x:c>
      <x:c r="Z28" s="889" t="n">
        <x:v>0.9914190703658969</x:v>
      </x:c>
      <x:c r="AA28" s="889" t="n">
        <x:v>0.9919447513016553</x:v>
      </x:c>
      <x:c r="AB28" s="889" t="n">
        <x:v>1.0020719960969142</x:v>
      </x:c>
      <x:c r="AC28" s="889" t="n">
        <x:v>0.9898426295008712</x:v>
      </x:c>
      <x:c r="AD28"/>
      <x:c r="AE28" s="889" t="n">
        <x:v>0.9916808631379506</x:v>
      </x:c>
      <x:c r="AF28" s="926" t="n">
        <x:v>0.14586</x:v>
      </x:c>
    </x:row>
    <x:row r="29" ht="21.950000762939453" customHeight="1">
      <x:c r="A29" s="890"/>
      <x:c r="B29" s="927" t="str">
        <x:v>CLOSE</x:v>
      </x:c>
      <x:c r="C29" s="928" t="n">
        <x:v>12.878</x:v>
      </x:c>
      <x:c r="D29" s="929" t="n">
        <x:v>43801</x:v>
      </x:c>
      <x:c r="E29" s="930" t="n">
        <x:v>1545</x:v>
      </x:c>
      <x:c r="F29" s="931" t="n">
        <x:v>30080.321</x:v>
      </x:c>
      <x:c r="G29" s="931" t="n">
        <x:v>0</x:v>
      </x:c>
      <x:c r="H29" s="932" t="n">
        <x:v>0</x:v>
      </x:c>
      <x:c r="I29" s="933" t="n">
        <x:v>30085.435</x:v>
      </x:c>
      <x:c r="J29" s="934" t="n">
        <x:v>78.2</x:v>
      </x:c>
      <x:c r="K29" s="935" t="n">
        <x:v>26.5</x:v>
      </x:c>
      <x:c r="L29" s="936" t="n">
        <x:v>0.99222</x:v>
      </x:c>
      <x:c r="M29" s="977" t="n">
        <x:v>5.114</x:v>
      </x:c>
      <x:c r="N29" s="928" t="n">
        <x:v>29851.37</x:v>
      </x:c>
      <x:c r="O29" s="937" t="n">
        <x:v>0.5</x:v>
      </x:c>
      <x:c r="P29" s="938" t="n">
        <x:v>149.257</x:v>
      </x:c>
      <x:c r="Q29" s="939" t="n">
        <x:v>29702.113</x:v>
      </x:c>
      <x:c r="R29" s="940" t="n">
        <x:v>0.89359</x:v>
      </x:c>
      <x:c r="S29" s="941" t="n">
        <x:v>26674.886</x:v>
      </x:c>
      <x:c r="T29" s="942" t="n">
        <x:v>26541.511</x:v>
      </x:c>
      <x:c r="U29" s="924" t="n">
        <x:v>0.13983</x:v>
      </x:c>
      <x:c r="V29" s="925" t="n">
        <x:v>26254.40284777</x:v>
      </x:c>
      <x:c r="W29" s="925" t="n">
        <x:v>26123.128223260002</x:v>
      </x:c>
      <x:c r="X29" s="889" t="n">
        <x:v>78</x:v>
      </x:c>
      <x:c r="Y29" s="889" t="n">
        <x:v>26.5</x:v>
      </x:c>
      <x:c r="Z29" s="889" t="n">
        <x:v>0.9922123187862155</x:v>
      </x:c>
      <x:c r="AA29" s="889" t="n">
        <x:v>0.9925562156365602</x:v>
      </x:c>
      <x:c r="AB29" s="889" t="n">
        <x:v>1.0001464768915713</x:v>
      </x:c>
      <x:c r="AC29" s="889" t="n">
        <x:v>0.9907421658768063</x:v>
      </x:c>
      <x:c r="AD29"/>
      <x:c r="AE29" s="889" t="n">
        <x:v>0.9923124015483947</x:v>
      </x:c>
      <x:c r="AF29" s="926" t="n">
        <x:v>0.14207</x:v>
      </x:c>
    </x:row>
    <x:row r="30" ht="21.950000762939453" customHeight="1">
      <x:c r="A30" s="890"/>
      <x:c r="B30" s="990" t="n">
        <x:v>5112</x:v>
      </x:c>
      <x:c r="C30" s="944"/>
      <x:c r="D30" s="945"/>
      <x:c r="E30" s="946"/>
      <x:c r="F30" s="947" t="n">
        <x:v>7194.370999999999</x:v>
      </x:c>
      <x:c r="G30" s="948"/>
      <x:c r="H30" s="949" t="n">
        <x:v>0</x:v>
      </x:c>
      <x:c r="I30" s="950" t="n">
        <x:v>7190.511000000002</x:v>
      </x:c>
      <x:c r="J30" s="951"/>
      <x:c r="K30" s="978"/>
      <x:c r="L30" s="991"/>
      <x:c r="M30" s="979"/>
      <x:c r="N30" s="955" t="n">
        <x:v>7148.534</x:v>
      </x:c>
      <x:c r="O30" s="956"/>
      <x:c r="P30" s="950" t="n">
        <x:v>126.554</x:v>
      </x:c>
      <x:c r="Q30" s="950" t="n">
        <x:v>7021.98</x:v>
      </x:c>
      <x:c r="R30" s="980"/>
      <x:c r="S30" s="958" t="n">
        <x:v>5846.623</x:v>
      </x:c>
      <x:c r="T30" s="959" t="n">
        <x:v>5734.0769999999975</x:v>
      </x:c>
      <x:c r="U30" s="960"/>
      <x:c r="V30" s="961" t="n">
        <x:v>5754.53458938</x:v>
      </x:c>
      <x:c r="W30" s="962" t="n">
        <x:v>5643.758455660001</x:v>
      </x:c>
      <x:c r="X30"/>
      <x:c r="Y30"/>
      <x:c r="Z30"/>
      <x:c r="AA30"/>
      <x:c r="AB30"/>
      <x:c r="AC30"/>
      <x:c r="AD30"/>
      <x:c r="AE30"/>
      <x:c r="AF30" s="926"/>
    </x:row>
    <x:row r="31" ht="5.25" customHeight="1">
      <x:c r="A31" s="890"/>
      <x:c r="B31" s="963"/>
      <x:c r="C31" s="982"/>
      <x:c r="D31" s="992"/>
      <x:c r="E31" s="993"/>
      <x:c r="F31" s="985"/>
      <x:c r="G31" s="982"/>
      <x:c r="H31" s="982"/>
      <x:c r="I31" s="985"/>
      <x:c r="J31" s="982"/>
      <x:c r="K31" s="981"/>
      <x:c r="L31" s="982"/>
      <x:c r="M31" s="984"/>
      <x:c r="N31" s="985"/>
      <x:c r="O31" s="986"/>
      <x:c r="P31" s="987"/>
      <x:c r="Q31" s="987"/>
      <x:c r="R31" s="988"/>
      <x:c r="S31" s="989"/>
      <x:c r="T31" s="989"/>
      <x:c r="U31" s="907"/>
      <x:c r="V31" s="908"/>
      <x:c r="W31" s="908"/>
      <x:c r="X31"/>
      <x:c r="Y31"/>
      <x:c r="Z31"/>
      <x:c r="AA31"/>
      <x:c r="AB31"/>
      <x:c r="AC31"/>
      <x:c r="AD31"/>
      <x:c r="AE31"/>
      <x:c r="AF31" s="926"/>
    </x:row>
    <x:row r="32" ht="21.950000762939453" customHeight="1">
      <x:c r="A32" s="890"/>
      <x:c r="B32" s="909" t="str">
        <x:v>OPEN</x:v>
      </x:c>
      <x:c r="C32" s="994" t="n">
        <x:v>0</x:v>
      </x:c>
      <x:c r="D32" s="995" t="n">
        <x:v>43694</x:v>
      </x:c>
      <x:c r="E32" s="996" t="n">
        <x:v>1546</x:v>
      </x:c>
      <x:c r="F32" s="997" t="n">
        <x:v>0</x:v>
      </x:c>
      <x:c r="G32" s="998" t="n">
        <x:v>0</x:v>
      </x:c>
      <x:c r="H32" s="999" t="n">
        <x:v>0</x:v>
      </x:c>
      <x:c r="I32" s="1000" t="str"/>
      <x:c r="J32" s="1001" t="n">
        <x:v>61.9</x:v>
      </x:c>
      <x:c r="K32" s="1001" t="n">
        <x:v>28.9</x:v>
      </x:c>
      <x:c r="L32" s="1002" t="n">
        <x:v>0.99917</x:v>
      </x:c>
      <x:c r="M32" s="1003" t="n">
        <x:v>0</x:v>
      </x:c>
      <x:c r="N32" s="994" t="str"/>
      <x:c r="O32" s="1004" t="n">
        <x:v>0</x:v>
      </x:c>
      <x:c r="P32" s="1005" t="str"/>
      <x:c r="Q32" s="1005" t="str"/>
      <x:c r="R32" s="1006" t="str"/>
      <x:c r="S32" s="1007" t="str"/>
      <x:c r="T32" s="1008" t="str"/>
      <x:c r="U32" s="924" t="n">
        <x:v>0.13773</x:v>
      </x:c>
      <x:c r="V32" s="925" t="n">
        <x:v>0</x:v>
      </x:c>
      <x:c r="W32" s="925" t="n">
        <x:v>0</x:v>
      </x:c>
      <x:c r="X32" s="889" t="n">
        <x:v>62</x:v>
      </x:c>
      <x:c r="Y32" s="889" t="n">
        <x:v>29</x:v>
      </x:c>
      <x:c r="Z32" s="889" t="n">
        <x:v>0.9991186173865859</x:v>
      </x:c>
      <x:c r="AA32" s="889" t="n">
        <x:v>0.9991481827943286</x:v>
      </x:c>
      <x:c r="AB32" s="889" t="n">
        <x:v>0.9998976032050256</x:v>
      </x:c>
      <x:c r="AC32" s="889" t="n">
        <x:v>0.9989498469477597</x:v>
      </x:c>
      <x:c r="AD32"/>
      <x:c r="AE32" s="889" t="n">
        <x:v>0.999120336897252</x:v>
      </x:c>
      <x:c r="AF32" s="926" t="str"/>
    </x:row>
    <x:row r="33" ht="21.950000762939453" customHeight="1">
      <x:c r="A33" s="890"/>
      <x:c r="B33" s="927" t="str">
        <x:v>CLOSE</x:v>
      </x:c>
      <x:c r="C33" s="1009" t="n">
        <x:v>0</x:v>
      </x:c>
      <x:c r="D33" s="1010" t="n">
        <x:v>43695</x:v>
      </x:c>
      <x:c r="E33" s="1011" t="n">
        <x:v>2310</x:v>
      </x:c>
      <x:c r="F33" s="1012" t="n">
        <x:v>0</x:v>
      </x:c>
      <x:c r="G33" s="1012" t="n">
        <x:v>0</x:v>
      </x:c>
      <x:c r="H33" s="1013" t="n">
        <x:v>0</x:v>
      </x:c>
      <x:c r="I33" s="1014" t="str"/>
      <x:c r="J33" s="1015" t="n">
        <x:v>68.8</x:v>
      </x:c>
      <x:c r="K33" s="1016" t="n">
        <x:v>40.8</x:v>
      </x:c>
      <x:c r="L33" s="1017" t="n">
        <x:v>0.99553</x:v>
      </x:c>
      <x:c r="M33" s="1018" t="n">
        <x:v>0</x:v>
      </x:c>
      <x:c r="N33" s="1009" t="str"/>
      <x:c r="O33" s="1019" t="n">
        <x:v>0</x:v>
      </x:c>
      <x:c r="P33" s="1020" t="str"/>
      <x:c r="Q33" s="1021" t="str"/>
      <x:c r="R33" s="1022" t="str"/>
      <x:c r="S33" s="1023" t="str"/>
      <x:c r="T33" s="1024" t="str"/>
      <x:c r="U33" s="924" t="n">
        <x:v>0.12821</x:v>
      </x:c>
      <x:c r="V33" s="925" t="n">
        <x:v>0</x:v>
      </x:c>
      <x:c r="W33" s="925" t="n">
        <x:v>0</x:v>
      </x:c>
      <x:c r="X33" s="889" t="n">
        <x:v>69</x:v>
      </x:c>
      <x:c r="Y33" s="889" t="n">
        <x:v>41</x:v>
      </x:c>
      <x:c r="Z33" s="889" t="n">
        <x:v>0.9956358757582837</x:v>
      </x:c>
      <x:c r="AA33" s="889" t="n">
        <x:v>0.9955675148855667</x:v>
      </x:c>
      <x:c r="AB33" s="889" t="n">
        <x:v>0.996856331241796</x:v>
      </x:c>
      <x:c r="AC33" s="889" t="n">
        <x:v>0.9947349570202304</x:v>
      </x:c>
      <x:c r="AD33"/>
      <x:c r="AE33" s="889" t="n">
        <x:v>0.9954224604219998</x:v>
      </x:c>
      <x:c r="AF33" s="926" t="str"/>
    </x:row>
    <x:row r="34" ht="21.950000762939453" customHeight="1">
      <x:c r="A34" s="890"/>
      <x:c r="B34" s="1025" t="n">
        <x:v>5112</x:v>
      </x:c>
      <x:c r="C34" s="944"/>
      <x:c r="D34" s="945"/>
      <x:c r="E34" s="946"/>
      <x:c r="F34" s="1026" t="n">
        <x:v>0</x:v>
      </x:c>
      <x:c r="G34" s="1027"/>
      <x:c r="H34" s="1028"/>
      <x:c r="I34" s="1029" t="n">
        <x:v>0</x:v>
      </x:c>
      <x:c r="J34" s="1030"/>
      <x:c r="K34" s="1031"/>
      <x:c r="L34" s="1032"/>
      <x:c r="M34" s="1033"/>
      <x:c r="N34" s="1034" t="n">
        <x:v>0</x:v>
      </x:c>
      <x:c r="O34" s="1035"/>
      <x:c r="P34" s="1029" t="n">
        <x:v>0</x:v>
      </x:c>
      <x:c r="Q34" s="1029" t="n">
        <x:v>0</x:v>
      </x:c>
      <x:c r="R34" s="1036"/>
      <x:c r="S34" s="1037" t="n">
        <x:v>0</x:v>
      </x:c>
      <x:c r="T34" s="1038" t="n">
        <x:v>0</x:v>
      </x:c>
      <x:c r="U34" s="960"/>
      <x:c r="V34" s="961" t="n">
        <x:v>0</x:v>
      </x:c>
      <x:c r="W34" s="962" t="n">
        <x:v>0</x:v>
      </x:c>
      <x:c r="X34"/>
      <x:c r="Y34"/>
      <x:c r="Z34"/>
      <x:c r="AA34"/>
      <x:c r="AB34"/>
      <x:c r="AC34"/>
      <x:c r="AD34"/>
      <x:c r="AE34"/>
      <x:c r="AF34" s="926"/>
    </x:row>
    <x:row r="35" ht="5.25" hidden="1" customHeight="1">
      <x:c r="A35" s="890"/>
      <x:c r="B35" s="1039"/>
      <x:c r="C35" s="964"/>
      <x:c r="D35" s="965"/>
      <x:c r="E35" s="966"/>
      <x:c r="F35" s="985"/>
      <x:c r="G35" s="982"/>
      <x:c r="H35" s="985"/>
      <x:c r="I35" s="985"/>
      <x:c r="J35" s="982"/>
      <x:c r="K35" s="981"/>
      <x:c r="L35" s="982"/>
      <x:c r="M35" s="984"/>
      <x:c r="N35" s="985"/>
      <x:c r="O35" s="986"/>
      <x:c r="P35" s="987"/>
      <x:c r="Q35" s="987"/>
      <x:c r="R35" s="988"/>
      <x:c r="S35" s="989"/>
      <x:c r="T35" s="989"/>
      <x:c r="U35" s="907"/>
      <x:c r="V35" s="908"/>
      <x:c r="W35" s="908"/>
      <x:c r="X35"/>
      <x:c r="Y35"/>
      <x:c r="Z35"/>
      <x:c r="AA35"/>
      <x:c r="AB35"/>
      <x:c r="AC35"/>
      <x:c r="AD35"/>
      <x:c r="AE35"/>
      <x:c r="AF35"/>
    </x:row>
    <x:row r="36" ht="21.75" hidden="1" customHeight="1">
      <x:c r="A36" s="890"/>
      <x:c r="B36" s="909" t="str">
        <x:v>OPEN</x:v>
      </x:c>
      <x:c r="C36" s="910"/>
      <x:c r="D36" s="911"/>
      <x:c r="E36" s="912"/>
      <x:c r="F36" s="997"/>
      <x:c r="G36" s="998"/>
      <x:c r="H36" s="1000"/>
      <x:c r="I36" s="1000" t="str"/>
      <x:c r="J36" s="1001"/>
      <x:c r="K36" s="1001"/>
      <x:c r="L36" s="1002" t="str">
        <x:v>170</x:v>
      </x:c>
      <x:c r="M36" s="1003"/>
      <x:c r="N36" s="994" t="str"/>
      <x:c r="O36" s="1004"/>
      <x:c r="P36" s="1005" t="str"/>
      <x:c r="Q36" s="1005" t="str"/>
      <x:c r="R36" s="1006" t="str"/>
      <x:c r="S36" s="1007" t="str"/>
      <x:c r="T36" s="1008" t="str"/>
      <x:c r="U36" s="924" t="str"/>
      <x:c r="V36" s="925" t="n">
        <x:v>0</x:v>
      </x:c>
      <x:c r="W36" s="925" t="n">
        <x:v>0</x:v>
      </x:c>
      <x:c r="X36" s="889" t="str">
        <x:v>#VALUE!</x:v>
      </x:c>
      <x:c r="Y36" s="889" t="str">
        <x:v>#VALUE!</x:v>
      </x:c>
      <x:c r="Z36" s="889" t="str">
        <x:v>#VALUE!</x:v>
      </x:c>
      <x:c r="AA36" s="889" t="str">
        <x:v>#VALUE!</x:v>
      </x:c>
      <x:c r="AB36" s="889" t="str">
        <x:v>#VALUE!</x:v>
      </x:c>
      <x:c r="AC36" s="889" t="str">
        <x:v>#VALUE!</x:v>
      </x:c>
      <x:c r="AD36"/>
      <x:c r="AE36" s="889" t="str">
        <x:v>#VALUE!</x:v>
      </x:c>
      <x:c r="AF36" s="876" t="str"/>
    </x:row>
    <x:row r="37" ht="21.75" hidden="1" customHeight="1">
      <x:c r="A37" s="890"/>
      <x:c r="B37" s="927" t="str">
        <x:v>CLOSE</x:v>
      </x:c>
      <x:c r="C37" s="928"/>
      <x:c r="D37" s="929"/>
      <x:c r="E37" s="930"/>
      <x:c r="F37" s="1012"/>
      <x:c r="G37" s="1012"/>
      <x:c r="H37" s="1013"/>
      <x:c r="I37" s="1014" t="str"/>
      <x:c r="J37" s="1015"/>
      <x:c r="K37" s="1016"/>
      <x:c r="L37" s="1017" t="str">
        <x:v>170</x:v>
      </x:c>
      <x:c r="M37" s="1018"/>
      <x:c r="N37" s="1009" t="str"/>
      <x:c r="O37" s="1019"/>
      <x:c r="P37" s="1020" t="str"/>
      <x:c r="Q37" s="1021" t="str"/>
      <x:c r="R37" s="1022" t="str"/>
      <x:c r="S37" s="1023" t="str"/>
      <x:c r="T37" s="1024" t="str"/>
      <x:c r="U37" s="924" t="str"/>
      <x:c r="V37" s="925" t="n">
        <x:v>0</x:v>
      </x:c>
      <x:c r="W37" s="925" t="n">
        <x:v>0</x:v>
      </x:c>
      <x:c r="X37" s="889" t="str">
        <x:v>#VALUE!</x:v>
      </x:c>
      <x:c r="Y37" s="889" t="str">
        <x:v>#VALUE!</x:v>
      </x:c>
      <x:c r="Z37" s="889" t="str">
        <x:v>#VALUE!</x:v>
      </x:c>
      <x:c r="AA37" s="889" t="str">
        <x:v>#VALUE!</x:v>
      </x:c>
      <x:c r="AB37" s="889" t="str">
        <x:v>#VALUE!</x:v>
      </x:c>
      <x:c r="AC37" s="889" t="str">
        <x:v>#VALUE!</x:v>
      </x:c>
      <x:c r="AD37"/>
      <x:c r="AE37" s="889" t="str">
        <x:v>#VALUE!</x:v>
      </x:c>
      <x:c r="AF37" s="876" t="str"/>
    </x:row>
    <x:row r="38" ht="21.75" hidden="1" customHeight="1">
      <x:c r="A38" s="890"/>
      <x:c r="B38" s="943"/>
      <x:c r="C38" s="944"/>
      <x:c r="D38" s="945"/>
      <x:c r="E38" s="946"/>
      <x:c r="F38" s="1026" t="n">
        <x:v>0</x:v>
      </x:c>
      <x:c r="G38" s="1027"/>
      <x:c r="H38" s="1028"/>
      <x:c r="I38" s="1029" t="n">
        <x:v>0</x:v>
      </x:c>
      <x:c r="J38" s="1030"/>
      <x:c r="K38" s="1031"/>
      <x:c r="L38" s="1032"/>
      <x:c r="M38" s="1033"/>
      <x:c r="N38" s="1034" t="n">
        <x:v>0</x:v>
      </x:c>
      <x:c r="O38" s="1035"/>
      <x:c r="P38" s="1029" t="n">
        <x:v>0</x:v>
      </x:c>
      <x:c r="Q38" s="1029" t="n">
        <x:v>0</x:v>
      </x:c>
      <x:c r="R38" s="1036"/>
      <x:c r="S38" s="1037" t="n">
        <x:v>0</x:v>
      </x:c>
      <x:c r="T38" s="1038" t="n">
        <x:v>0</x:v>
      </x:c>
      <x:c r="U38" s="960"/>
      <x:c r="V38" s="961" t="n">
        <x:v>0</x:v>
      </x:c>
      <x:c r="W38" s="962" t="n">
        <x:v>0</x:v>
      </x:c>
      <x:c r="X38"/>
      <x:c r="Y38"/>
      <x:c r="Z38"/>
      <x:c r="AA38"/>
      <x:c r="AB38"/>
      <x:c r="AC38"/>
      <x:c r="AD38"/>
      <x:c r="AE38"/>
      <x:c r="AF38"/>
    </x:row>
    <x:row r="39" ht="5.25" hidden="1" customHeight="1">
      <x:c r="A39" s="890"/>
      <x:c r="B39" s="1040"/>
      <x:c r="C39" s="903"/>
      <x:c r="D39" s="1041"/>
      <x:c r="E39" s="1042"/>
      <x:c r="F39" s="1043"/>
      <x:c r="G39" s="1044"/>
      <x:c r="H39" s="1043"/>
      <x:c r="I39" s="1043"/>
      <x:c r="J39" s="1044"/>
      <x:c r="K39" s="1045"/>
      <x:c r="L39" s="1044"/>
      <x:c r="M39" s="1046"/>
      <x:c r="N39" s="1043"/>
      <x:c r="O39" s="1047"/>
      <x:c r="P39" s="1048"/>
      <x:c r="Q39" s="1048"/>
      <x:c r="R39" s="1049"/>
      <x:c r="S39" s="1050"/>
      <x:c r="T39" s="1050"/>
      <x:c r="U39" s="907"/>
      <x:c r="V39" s="908"/>
      <x:c r="W39" s="908"/>
      <x:c r="X39"/>
      <x:c r="Y39"/>
      <x:c r="Z39"/>
      <x:c r="AA39"/>
      <x:c r="AB39"/>
      <x:c r="AC39"/>
      <x:c r="AD39"/>
      <x:c r="AE39"/>
      <x:c r="AF39"/>
    </x:row>
    <x:row r="40" ht="21.75" hidden="1" customHeight="1">
      <x:c r="A40" s="890"/>
      <x:c r="B40" s="1051" t="str">
        <x:v>OPEN</x:v>
      </x:c>
      <x:c r="C40" s="910"/>
      <x:c r="D40" s="911"/>
      <x:c r="E40" s="912"/>
      <x:c r="F40" s="997"/>
      <x:c r="G40" s="998"/>
      <x:c r="H40" s="1000"/>
      <x:c r="I40" s="1000" t="str"/>
      <x:c r="J40" s="1001"/>
      <x:c r="K40" s="1001"/>
      <x:c r="L40" s="1002" t="str">
        <x:v>170</x:v>
      </x:c>
      <x:c r="M40" s="1003"/>
      <x:c r="N40" s="994" t="str"/>
      <x:c r="O40" s="1004"/>
      <x:c r="P40" s="1005" t="str"/>
      <x:c r="Q40" s="1005" t="str"/>
      <x:c r="R40" s="1006" t="str"/>
      <x:c r="S40" s="1007" t="str"/>
      <x:c r="T40" s="1008" t="str"/>
      <x:c r="U40" s="924" t="str"/>
      <x:c r="V40" s="925" t="n">
        <x:v>0</x:v>
      </x:c>
      <x:c r="W40" s="925" t="n">
        <x:v>0</x:v>
      </x:c>
      <x:c r="X40" s="889" t="str">
        <x:v>#VALUE!</x:v>
      </x:c>
      <x:c r="Y40" s="889" t="str">
        <x:v>#VALUE!</x:v>
      </x:c>
      <x:c r="Z40" s="889" t="str">
        <x:v>#VALUE!</x:v>
      </x:c>
      <x:c r="AA40" s="889" t="str">
        <x:v>#VALUE!</x:v>
      </x:c>
      <x:c r="AB40" s="889" t="str">
        <x:v>#VALUE!</x:v>
      </x:c>
      <x:c r="AC40" s="889" t="str">
        <x:v>#VALUE!</x:v>
      </x:c>
      <x:c r="AD40"/>
      <x:c r="AE40" s="889" t="str">
        <x:v>#VALUE!</x:v>
      </x:c>
      <x:c r="AF40" s="876" t="str"/>
    </x:row>
    <x:row r="41" ht="21.75" hidden="1" customHeight="1">
      <x:c r="A41" s="890"/>
      <x:c r="B41" s="1052" t="str">
        <x:v>CLOSE</x:v>
      </x:c>
      <x:c r="C41" s="928"/>
      <x:c r="D41" s="929"/>
      <x:c r="E41" s="930"/>
      <x:c r="F41" s="1012"/>
      <x:c r="G41" s="1012"/>
      <x:c r="H41" s="1013"/>
      <x:c r="I41" s="1014" t="str"/>
      <x:c r="J41" s="1015"/>
      <x:c r="K41" s="1016"/>
      <x:c r="L41" s="1017" t="str">
        <x:v>170</x:v>
      </x:c>
      <x:c r="M41" s="1018"/>
      <x:c r="N41" s="1009" t="str"/>
      <x:c r="O41" s="1019"/>
      <x:c r="P41" s="1020" t="str"/>
      <x:c r="Q41" s="1021" t="str"/>
      <x:c r="R41" s="1022" t="str"/>
      <x:c r="S41" s="1023" t="str"/>
      <x:c r="T41" s="1024" t="str"/>
      <x:c r="U41" s="924" t="str"/>
      <x:c r="V41" s="925" t="n">
        <x:v>0</x:v>
      </x:c>
      <x:c r="W41" s="925" t="n">
        <x:v>0</x:v>
      </x:c>
      <x:c r="X41" s="889" t="str">
        <x:v>#VALUE!</x:v>
      </x:c>
      <x:c r="Y41" s="889" t="str">
        <x:v>#VALUE!</x:v>
      </x:c>
      <x:c r="Z41" s="889" t="str">
        <x:v>#VALUE!</x:v>
      </x:c>
      <x:c r="AA41" s="889" t="str">
        <x:v>#VALUE!</x:v>
      </x:c>
      <x:c r="AB41" s="889" t="str">
        <x:v>#VALUE!</x:v>
      </x:c>
      <x:c r="AC41" s="889" t="str">
        <x:v>#VALUE!</x:v>
      </x:c>
      <x:c r="AD41"/>
      <x:c r="AE41" s="889" t="str">
        <x:v>#VALUE!</x:v>
      </x:c>
      <x:c r="AF41" s="876" t="str"/>
    </x:row>
    <x:row r="42" ht="21.75" hidden="1" customHeight="1">
      <x:c r="A42" s="890"/>
      <x:c r="B42" s="1053"/>
      <x:c r="C42" s="1054"/>
      <x:c r="D42" s="1055"/>
      <x:c r="E42" s="1056"/>
      <x:c r="F42" s="1057" t="n">
        <x:v>0</x:v>
      </x:c>
      <x:c r="G42" s="1058"/>
      <x:c r="H42" s="1059"/>
      <x:c r="I42" s="1060" t="n">
        <x:v>0</x:v>
      </x:c>
      <x:c r="J42" s="1061"/>
      <x:c r="K42" s="1062"/>
      <x:c r="L42" s="1063"/>
      <x:c r="M42" s="1064"/>
      <x:c r="N42" s="1065" t="n">
        <x:v>0</x:v>
      </x:c>
      <x:c r="O42" s="1066"/>
      <x:c r="P42" s="1060" t="n">
        <x:v>0</x:v>
      </x:c>
      <x:c r="Q42" s="1060" t="n">
        <x:v>0</x:v>
      </x:c>
      <x:c r="R42" s="1067"/>
      <x:c r="S42" s="1068" t="n">
        <x:v>0</x:v>
      </x:c>
      <x:c r="T42" s="1069" t="n">
        <x:v>0</x:v>
      </x:c>
      <x:c r="U42" s="960"/>
      <x:c r="V42" s="961" t="n">
        <x:v>0</x:v>
      </x:c>
      <x:c r="W42" s="962" t="n">
        <x:v>0</x:v>
      </x:c>
      <x:c r="X42"/>
      <x:c r="Y42"/>
      <x:c r="Z42"/>
      <x:c r="AA42"/>
      <x:c r="AB42"/>
      <x:c r="AC42"/>
      <x:c r="AD42"/>
      <x:c r="AE42"/>
      <x:c r="AF42"/>
    </x:row>
    <x:row r="43" ht="5.25" hidden="1" customHeight="1">
      <x:c r="A43" s="890"/>
      <x:c r="B43" s="1040"/>
      <x:c r="C43" s="903"/>
      <x:c r="D43" s="1041"/>
      <x:c r="E43" s="1042"/>
      <x:c r="F43" s="1043"/>
      <x:c r="G43" s="1044"/>
      <x:c r="H43" s="1043"/>
      <x:c r="I43" s="1043"/>
      <x:c r="J43" s="1044"/>
      <x:c r="K43" s="1045"/>
      <x:c r="L43" s="1044"/>
      <x:c r="M43" s="1046"/>
      <x:c r="N43" s="1043"/>
      <x:c r="O43" s="1047"/>
      <x:c r="P43" s="1048"/>
      <x:c r="Q43" s="1048"/>
      <x:c r="R43" s="1049"/>
      <x:c r="S43" s="1050"/>
      <x:c r="T43" s="1050"/>
      <x:c r="U43" s="907"/>
      <x:c r="V43" s="908"/>
      <x:c r="W43" s="908"/>
      <x:c r="X43"/>
      <x:c r="Y43"/>
      <x:c r="Z43"/>
      <x:c r="AA43"/>
      <x:c r="AB43"/>
      <x:c r="AC43"/>
      <x:c r="AD43"/>
      <x:c r="AE43"/>
      <x:c r="AF43"/>
    </x:row>
    <x:row r="44" ht="21.75" hidden="1" customHeight="1">
      <x:c r="A44" s="890"/>
      <x:c r="B44" s="1051" t="str">
        <x:v>OPEN</x:v>
      </x:c>
      <x:c r="C44" s="910"/>
      <x:c r="D44" s="911"/>
      <x:c r="E44" s="912"/>
      <x:c r="F44" s="997"/>
      <x:c r="G44" s="998"/>
      <x:c r="H44" s="1000"/>
      <x:c r="I44" s="1000" t="str"/>
      <x:c r="J44" s="1001"/>
      <x:c r="K44" s="1001"/>
      <x:c r="L44" s="1002" t="str">
        <x:v>170</x:v>
      </x:c>
      <x:c r="M44" s="1003"/>
      <x:c r="N44" s="994" t="str"/>
      <x:c r="O44" s="1004"/>
      <x:c r="P44" s="1005" t="str"/>
      <x:c r="Q44" s="1005" t="str"/>
      <x:c r="R44" s="1006" t="str"/>
      <x:c r="S44" s="1007" t="str"/>
      <x:c r="T44" s="1008" t="str"/>
      <x:c r="U44" s="924" t="str"/>
      <x:c r="V44" s="925" t="n">
        <x:v>0</x:v>
      </x:c>
      <x:c r="W44" s="925" t="n">
        <x:v>0</x:v>
      </x:c>
      <x:c r="X44" s="889" t="str">
        <x:v>#VALUE!</x:v>
      </x:c>
      <x:c r="Y44" s="889" t="str">
        <x:v>#VALUE!</x:v>
      </x:c>
      <x:c r="Z44" s="889" t="str">
        <x:v>#VALUE!</x:v>
      </x:c>
      <x:c r="AA44" s="889" t="str">
        <x:v>#VALUE!</x:v>
      </x:c>
      <x:c r="AB44" s="889" t="str">
        <x:v>#VALUE!</x:v>
      </x:c>
      <x:c r="AC44" s="889" t="str">
        <x:v>#VALUE!</x:v>
      </x:c>
      <x:c r="AD44"/>
      <x:c r="AE44" s="889" t="str">
        <x:v>#VALUE!</x:v>
      </x:c>
      <x:c r="AF44" s="876" t="str"/>
    </x:row>
    <x:row r="45" ht="21.75" hidden="1" customHeight="1">
      <x:c r="A45" s="890"/>
      <x:c r="B45" s="1052" t="str">
        <x:v>CLOSE</x:v>
      </x:c>
      <x:c r="C45" s="928"/>
      <x:c r="D45" s="929"/>
      <x:c r="E45" s="930"/>
      <x:c r="F45" s="1012"/>
      <x:c r="G45" s="1012"/>
      <x:c r="H45" s="1013"/>
      <x:c r="I45" s="1014" t="str"/>
      <x:c r="J45" s="1015"/>
      <x:c r="K45" s="1016"/>
      <x:c r="L45" s="1017" t="str">
        <x:v>170</x:v>
      </x:c>
      <x:c r="M45" s="1018"/>
      <x:c r="N45" s="1009" t="str"/>
      <x:c r="O45" s="1019"/>
      <x:c r="P45" s="1020" t="str"/>
      <x:c r="Q45" s="1021" t="str"/>
      <x:c r="R45" s="1022" t="str"/>
      <x:c r="S45" s="1023" t="str"/>
      <x:c r="T45" s="1024" t="str"/>
      <x:c r="U45" s="924" t="str"/>
      <x:c r="V45" s="925" t="n">
        <x:v>0</x:v>
      </x:c>
      <x:c r="W45" s="925" t="n">
        <x:v>0</x:v>
      </x:c>
      <x:c r="X45" s="889" t="str">
        <x:v>#VALUE!</x:v>
      </x:c>
      <x:c r="Y45" s="889" t="str">
        <x:v>#VALUE!</x:v>
      </x:c>
      <x:c r="Z45" s="889" t="str">
        <x:v>#VALUE!</x:v>
      </x:c>
      <x:c r="AA45" s="889" t="str">
        <x:v>#VALUE!</x:v>
      </x:c>
      <x:c r="AB45" s="889" t="str">
        <x:v>#VALUE!</x:v>
      </x:c>
      <x:c r="AC45" s="889" t="str">
        <x:v>#VALUE!</x:v>
      </x:c>
      <x:c r="AD45"/>
      <x:c r="AE45" s="889" t="str">
        <x:v>#VALUE!</x:v>
      </x:c>
      <x:c r="AF45" s="876" t="str"/>
    </x:row>
    <x:row r="46" ht="21.75" hidden="1" customHeight="1">
      <x:c r="A46" s="890"/>
      <x:c r="B46" s="1053"/>
      <x:c r="C46" s="1054"/>
      <x:c r="D46" s="1055"/>
      <x:c r="E46" s="1056"/>
      <x:c r="F46" s="1057" t="n">
        <x:v>0</x:v>
      </x:c>
      <x:c r="G46" s="1058"/>
      <x:c r="H46" s="1059"/>
      <x:c r="I46" s="1060" t="n">
        <x:v>0</x:v>
      </x:c>
      <x:c r="J46" s="1061"/>
      <x:c r="K46" s="1062"/>
      <x:c r="L46" s="1063"/>
      <x:c r="M46" s="1064"/>
      <x:c r="N46" s="1065" t="n">
        <x:v>0</x:v>
      </x:c>
      <x:c r="O46" s="1066"/>
      <x:c r="P46" s="1060" t="n">
        <x:v>0</x:v>
      </x:c>
      <x:c r="Q46" s="1060" t="n">
        <x:v>0</x:v>
      </x:c>
      <x:c r="R46" s="1067"/>
      <x:c r="S46" s="1068" t="n">
        <x:v>0</x:v>
      </x:c>
      <x:c r="T46" s="1069" t="n">
        <x:v>0</x:v>
      </x:c>
      <x:c r="U46" s="960"/>
      <x:c r="V46" s="961" t="n">
        <x:v>0</x:v>
      </x:c>
      <x:c r="W46" s="962" t="n">
        <x:v>0</x:v>
      </x:c>
      <x:c r="X46"/>
      <x:c r="Y46"/>
      <x:c r="Z46"/>
      <x:c r="AA46"/>
      <x:c r="AB46"/>
      <x:c r="AC46"/>
      <x:c r="AD46"/>
      <x:c r="AE46"/>
      <x:c r="AF46"/>
    </x:row>
    <x:row r="47" ht="18.75" hidden="1">
      <x:c r="A47" s="890"/>
      <x:c r="B47" s="1070"/>
      <x:c r="C47" s="1070"/>
      <x:c r="D47" s="1070"/>
      <x:c r="E47" s="1070"/>
      <x:c r="F47" s="1071"/>
      <x:c r="G47" s="1071"/>
      <x:c r="H47" s="1072"/>
      <x:c r="I47" s="1071"/>
      <x:c r="J47" s="1071"/>
      <x:c r="K47" s="1071"/>
      <x:c r="L47" s="1071"/>
      <x:c r="M47" s="1071"/>
      <x:c r="N47" s="1071"/>
      <x:c r="O47" s="1073"/>
      <x:c r="P47" s="1071"/>
      <x:c r="Q47" s="1071"/>
      <x:c r="R47" s="1074"/>
      <x:c r="S47" s="1071"/>
      <x:c r="T47" s="1071"/>
      <x:c r="U47" s="889"/>
      <x:c r="V47" s="889"/>
      <x:c r="W47" s="889"/>
      <x:c r="X47" s="889"/>
      <x:c r="Y47" s="889"/>
      <x:c r="Z47" s="889"/>
      <x:c r="AA47" s="889"/>
      <x:c r="AB47" s="889"/>
      <x:c r="AC47" s="889"/>
      <x:c r="AD47" s="889"/>
      <x:c r="AE47" s="889"/>
      <x:c r="AF47"/>
    </x:row>
    <x:row r="48" ht="18" customHeight="1">
      <x:c r="A48" s="890"/>
      <x:c r="B48" s="1071" t="str">
        <x:v>TOV (M3):</x:v>
      </x:c>
      <x:c r="C48" s="1075" t="n">
        <x:v>60371.843</x:v>
      </x:c>
      <x:c r="D48" s="1070"/>
      <x:c r="E48" s="1070"/>
      <x:c r="F48" s="1071"/>
      <x:c r="G48" s="1076"/>
      <x:c r="H48" s="1077"/>
      <x:c r="I48" s="1078"/>
      <x:c r="J48" s="1079"/>
      <x:c r="K48" s="877"/>
      <x:c r="L48" s="879" t="str">
        <x:v>REMARK: </x:v>
      </x:c>
      <x:c r="M48" s="3851"/>
      <x:c r="N48" s="3851"/>
      <x:c r="O48" s="3851"/>
      <x:c r="P48" s="3851"/>
      <x:c r="Q48" s="3851"/>
      <x:c r="R48" s="3851"/>
      <x:c r="S48" s="3851"/>
      <x:c r="T48" s="3851"/>
      <x:c r="U48"/>
      <x:c r="V48" s="889"/>
      <x:c r="W48" s="889"/>
      <x:c r="X48" s="889"/>
      <x:c r="Y48" s="889"/>
      <x:c r="Z48" s="889"/>
      <x:c r="AA48" s="889"/>
      <x:c r="AB48" s="889"/>
      <x:c r="AC48" s="889"/>
      <x:c r="AD48" s="889"/>
      <x:c r="AE48" s="889"/>
      <x:c r="AF48"/>
    </x:row>
    <x:row r="49" ht="18" hidden="1" customHeight="1">
      <x:c r="A49" s="890"/>
      <x:c r="B49" s="1071"/>
      <x:c r="C49" s="1070"/>
      <x:c r="D49" s="1070"/>
      <x:c r="E49" s="1070"/>
      <x:c r="F49" s="1080"/>
      <x:c r="G49" s="1081"/>
      <x:c r="H49" s="1077"/>
      <x:c r="I49" s="1078"/>
      <x:c r="J49" s="1079"/>
      <x:c r="K49" s="877"/>
      <x:c r="L49" s="1082"/>
      <x:c r="M49" s="880"/>
      <x:c r="N49" s="1083"/>
      <x:c r="O49" s="877"/>
      <x:c r="P49" s="1070"/>
      <x:c r="Q49" s="1070"/>
      <x:c r="R49" s="1084"/>
      <x:c r="S49" s="1070"/>
      <x:c r="T49" s="1070"/>
      <x:c r="U49"/>
      <x:c r="V49" s="889"/>
      <x:c r="W49" s="889"/>
      <x:c r="X49" s="889"/>
      <x:c r="Y49" s="889"/>
      <x:c r="Z49" s="889"/>
      <x:c r="AA49" s="889"/>
      <x:c r="AB49" s="889"/>
      <x:c r="AC49" s="889"/>
      <x:c r="AD49" s="889"/>
      <x:c r="AE49" s="889"/>
      <x:c r="AF49"/>
    </x:row>
    <x:row r="50" ht="18" hidden="1" customHeight="1">
      <x:c r="A50" s="890"/>
      <x:c r="B50" s="1071"/>
      <x:c r="C50" s="1070"/>
      <x:c r="D50" s="1070"/>
      <x:c r="E50" s="1070"/>
      <x:c r="F50" s="1080"/>
      <x:c r="G50" s="1081"/>
      <x:c r="H50" s="1077"/>
      <x:c r="I50" s="1078"/>
      <x:c r="J50" s="1079"/>
      <x:c r="K50" s="877"/>
      <x:c r="L50" s="1082"/>
      <x:c r="M50" s="880"/>
      <x:c r="N50" s="1083"/>
      <x:c r="O50" s="877"/>
      <x:c r="P50" s="1070"/>
      <x:c r="Q50" s="1070"/>
      <x:c r="R50" s="1084"/>
      <x:c r="S50" s="1070"/>
      <x:c r="T50" s="1070"/>
      <x:c r="U50"/>
      <x:c r="V50" s="889"/>
      <x:c r="W50" s="889"/>
      <x:c r="X50" s="889"/>
      <x:c r="Y50" s="889"/>
      <x:c r="Z50" s="889"/>
      <x:c r="AA50" s="889"/>
      <x:c r="AB50" s="889"/>
      <x:c r="AC50" s="889"/>
      <x:c r="AD50" s="889"/>
      <x:c r="AE50" s="889"/>
      <x:c r="AF50"/>
    </x:row>
    <x:row r="51" ht="18" hidden="1" customHeight="1">
      <x:c r="A51" s="890"/>
      <x:c r="B51" s="1071"/>
      <x:c r="C51" s="1070"/>
      <x:c r="D51" s="1070"/>
      <x:c r="E51" s="1070"/>
      <x:c r="F51" s="1080"/>
      <x:c r="G51" s="1081"/>
      <x:c r="H51" s="1077"/>
      <x:c r="I51" s="1078"/>
      <x:c r="J51" s="1079"/>
      <x:c r="K51" s="877"/>
      <x:c r="L51" s="1082"/>
      <x:c r="M51" s="880"/>
      <x:c r="N51" s="1083"/>
      <x:c r="O51" s="877"/>
      <x:c r="P51" s="1070"/>
      <x:c r="Q51" s="1070"/>
      <x:c r="R51" s="1084"/>
      <x:c r="S51" s="1070"/>
      <x:c r="T51" s="1070"/>
      <x:c r="U51"/>
      <x:c r="V51" s="889"/>
      <x:c r="W51" s="889"/>
      <x:c r="X51" s="889"/>
      <x:c r="Y51" s="889"/>
      <x:c r="Z51" s="889"/>
      <x:c r="AA51" s="889"/>
      <x:c r="AB51" s="889"/>
      <x:c r="AC51" s="889"/>
      <x:c r="AD51" s="889"/>
      <x:c r="AE51" s="889"/>
      <x:c r="AF51"/>
    </x:row>
    <x:row r="52" ht="18" customHeight="1">
      <x:c r="A52" s="890"/>
      <x:c r="B52" s="1071"/>
      <x:c r="C52" s="1070"/>
      <x:c r="D52" s="1070"/>
      <x:c r="E52" s="1070"/>
      <x:c r="F52" s="1080"/>
      <x:c r="G52" s="3852"/>
      <x:c r="H52" s="3852"/>
      <x:c r="I52" s="1078"/>
      <x:c r="J52" s="1079"/>
      <x:c r="K52" s="877"/>
      <x:c r="L52" s="1082"/>
      <x:c r="M52" s="880"/>
      <x:c r="N52" s="1083"/>
      <x:c r="O52" s="877"/>
      <x:c r="P52" s="1070"/>
      <x:c r="Q52" s="1070"/>
      <x:c r="R52" s="1084"/>
      <x:c r="S52" s="1070"/>
      <x:c r="T52" s="1070"/>
      <x:c r="U52"/>
      <x:c r="V52" s="889"/>
      <x:c r="W52" s="889"/>
      <x:c r="X52" s="889"/>
      <x:c r="Y52" s="889"/>
      <x:c r="Z52" s="889"/>
      <x:c r="AA52" s="889"/>
      <x:c r="AB52" s="889"/>
      <x:c r="AC52" s="889"/>
      <x:c r="AD52" s="889"/>
      <x:c r="AE52" s="889"/>
      <x:c r="AF52"/>
    </x:row>
    <x:row r="53" ht="18" customHeight="1">
      <x:c r="A53" s="890"/>
      <x:c r="B53" s="1085" t="str">
        <x:v>SUMMARY OF QUANTITIES</x:v>
      </x:c>
      <x:c r="C53" s="1086"/>
      <x:c r="D53" s="1086"/>
      <x:c r="E53" s="1086"/>
      <x:c r="F53" s="1087"/>
      <x:c r="G53" s="3853" t="str">
        <x:v>C. METERS at 60°F</x:v>
      </x:c>
      <x:c r="H53" s="3854"/>
      <x:c r="I53" s="3853" t="str">
        <x:v>BARRELS at 60°F</x:v>
      </x:c>
      <x:c r="J53" s="3853"/>
      <x:c r="K53" s="1088"/>
      <x:c r="L53" s="1089"/>
      <x:c r="M53"/>
      <x:c r="N53" s="1083"/>
      <x:c r="O53"/>
      <x:c r="P53"/>
      <x:c r="Q53"/>
      <x:c r="R53" s="889"/>
      <x:c r="S53" s="880"/>
      <x:c r="T53" s="880"/>
      <x:c r="U53" s="889"/>
      <x:c r="V53" s="889"/>
      <x:c r="W53" s="889"/>
      <x:c r="X53" s="889"/>
      <x:c r="Y53" s="889"/>
      <x:c r="Z53" s="889"/>
      <x:c r="AA53" s="889"/>
      <x:c r="AB53" s="889"/>
      <x:c r="AC53" s="889"/>
      <x:c r="AD53" s="889"/>
      <x:c r="AE53" s="889"/>
      <x:c r="AF53"/>
    </x:row>
    <x:row r="54" ht="18" customHeight="1">
      <x:c r="A54" s="890"/>
      <x:c r="B54" s="1761" t="str">
        <x:v>G.O.V.  +  FREE WATER  (T.C.V.)</x:v>
      </x:c>
      <x:c r="C54" s="1762"/>
      <x:c r="D54" s="1762"/>
      <x:c r="E54" s="1762"/>
      <x:c r="F54" s="1763"/>
      <x:c r="G54" s="3855" t="n">
        <x:v>59705.92</x:v>
      </x:c>
      <x:c r="H54" s="3856"/>
      <x:c r="I54" s="3857" t="n">
        <x:v>375539.012</x:v>
      </x:c>
      <x:c r="J54" s="3857"/>
      <x:c r="K54" s="3844" t="str">
        <x:v>METRIC TONS</x:v>
      </x:c>
      <x:c r="L54" s="3858"/>
      <x:c r="M54" s="3843" t="str">
        <x:v>LONG TONS</x:v>
      </x:c>
      <x:c r="N54" s="3844"/>
      <x:c r="O54" s="3833" t="str">
        <x:v>Signed on Original</x:v>
      </x:c>
      <x:c r="P54" s="3834"/>
      <x:c r="Q54" s="3835"/>
      <x:c r="R54" s="3833" t="str">
        <x:v>Signed on Original</x:v>
      </x:c>
      <x:c r="S54" s="3834"/>
      <x:c r="T54" s="3835"/>
      <x:c r="U54"/>
      <x:c r="V54"/>
      <x:c r="W54"/>
      <x:c r="X54" s="889"/>
      <x:c r="Y54" s="889"/>
      <x:c r="Z54" s="889"/>
      <x:c r="AA54" s="889"/>
      <x:c r="AB54" s="889"/>
      <x:c r="AC54" s="889"/>
      <x:c r="AD54" s="889"/>
      <x:c r="AE54" s="889"/>
      <x:c r="AF54"/>
    </x:row>
    <x:row r="55" ht="18" customHeight="1">
      <x:c r="A55" s="1090" t="str">
        <x:v> </x:v>
      </x:c>
      <x:c r="B55" s="1761" t="str">
        <x:v>FREE WATER  (F.W.)</x:v>
      </x:c>
      <x:c r="C55" s="1762"/>
      <x:c r="D55" s="1762"/>
      <x:c r="E55" s="1762"/>
      <x:c r="F55" s="1763"/>
      <x:c r="G55" s="3839" t="n">
        <x:v>270.38199999999995</x:v>
      </x:c>
      <x:c r="H55" s="3839"/>
      <x:c r="I55" s="3839" t="n">
        <x:v>1700.652</x:v>
      </x:c>
      <x:c r="J55" s="3839"/>
      <x:c r="K55" s="3840" t="str">
        <x:v>(GROSS)</x:v>
      </x:c>
      <x:c r="L55" s="3841"/>
      <x:c r="M55" s="3842" t="str">
        <x:v>(GROSS)</x:v>
      </x:c>
      <x:c r="N55" s="3840"/>
      <x:c r="O55" s="3836"/>
      <x:c r="P55" s="3837"/>
      <x:c r="Q55" s="3838"/>
      <x:c r="R55" s="3836"/>
      <x:c r="S55" s="3837"/>
      <x:c r="T55" s="3838"/>
      <x:c r="U55"/>
      <x:c r="V55"/>
      <x:c r="W55"/>
      <x:c r="X55" s="889"/>
      <x:c r="Y55" s="889"/>
      <x:c r="Z55" s="889"/>
      <x:c r="AA55" s="889"/>
      <x:c r="AB55" s="889"/>
      <x:c r="AC55" s="889"/>
      <x:c r="AD55" s="889"/>
      <x:c r="AE55" s="889"/>
      <x:c r="AF55"/>
    </x:row>
    <x:row r="56" ht="18" customHeight="1">
      <x:c r="A56" s="1090" t="str">
        <x:v> </x:v>
      </x:c>
      <x:c r="B56" s="1085" t="str">
        <x:v>GROSS STANDARD VOLUME  (G.S.V.)</x:v>
      </x:c>
      <x:c r="C56" s="1086"/>
      <x:c r="D56" s="1086"/>
      <x:c r="E56" s="1086"/>
      <x:c r="F56" s="1087"/>
      <x:c r="G56" s="3829" t="n">
        <x:v>59435.538</x:v>
      </x:c>
      <x:c r="H56" s="3829"/>
      <x:c r="I56" s="3829" t="n">
        <x:v>373838.36</x:v>
      </x:c>
      <x:c r="J56" s="3829"/>
      <x:c r="K56" s="3830" t="n">
        <x:v>47774.008</x:v>
      </x:c>
      <x:c r="L56" s="3831"/>
      <x:c r="M56" s="3832" t="n">
        <x:v>47019.489</x:v>
      </x:c>
      <x:c r="N56" s="3830"/>
      <x:c r="O56" s="3836"/>
      <x:c r="P56" s="3837"/>
      <x:c r="Q56" s="3838"/>
      <x:c r="R56" s="3836"/>
      <x:c r="S56" s="3837"/>
      <x:c r="T56" s="3838"/>
      <x:c r="U56"/>
      <x:c r="V56"/>
      <x:c r="W56"/>
      <x:c r="X56" s="889"/>
      <x:c r="Y56" s="889"/>
      <x:c r="Z56" s="889"/>
      <x:c r="AA56" s="889"/>
      <x:c r="AB56" s="889"/>
      <x:c r="AC56" s="889"/>
      <x:c r="AD56" s="889"/>
      <x:c r="AE56" s="889"/>
      <x:c r="AF56"/>
    </x:row>
    <x:row r="57" ht="18" customHeight="1">
      <x:c r="A57" s="1090" t="str">
        <x:v> </x:v>
      </x:c>
      <x:c r="B57" s="1091" t="str">
        <x:v>B.S. AND W. VOLUME</x:v>
      </x:c>
      <x:c r="C57" s="1092"/>
      <x:c r="D57" s="1092"/>
      <x:c r="E57" s="1092"/>
      <x:c r="F57" s="1092"/>
      <x:c r="G57" s="3823" t="n">
        <x:v>194.79500000000002</x:v>
      </x:c>
      <x:c r="H57" s="3823"/>
      <x:c r="I57" s="3824" t="n">
        <x:v>1225.224</x:v>
      </x:c>
      <x:c r="J57" s="3824"/>
      <x:c r="K57" s="3825" t="str">
        <x:v>(NET)</x:v>
      </x:c>
      <x:c r="L57" s="3826"/>
      <x:c r="M57" s="3827" t="str">
        <x:v>(NET)</x:v>
      </x:c>
      <x:c r="N57" s="3825"/>
      <x:c r="O57" s="3836"/>
      <x:c r="P57" s="3837"/>
      <x:c r="Q57" s="3838"/>
      <x:c r="R57" s="3836"/>
      <x:c r="S57" s="3837"/>
      <x:c r="T57" s="3838"/>
      <x:c r="U57"/>
      <x:c r="V57"/>
      <x:c r="W57"/>
      <x:c r="X57" s="889"/>
      <x:c r="Y57" s="889"/>
      <x:c r="Z57" s="889"/>
      <x:c r="AA57" s="889"/>
      <x:c r="AB57" s="889"/>
      <x:c r="AC57" s="889"/>
      <x:c r="AD57" s="889"/>
      <x:c r="AE57" s="889"/>
      <x:c r="AF57"/>
    </x:row>
    <x:row r="58" ht="18" customHeight="1">
      <x:c r="A58" s="876" t="str">
        <x:v> </x:v>
      </x:c>
      <x:c r="B58" s="1764" t="str">
        <x:v>NET STANDARD VOLUME  (N.S.V.)</x:v>
      </x:c>
      <x:c r="C58" s="1765"/>
      <x:c r="D58" s="1765"/>
      <x:c r="E58" s="1765"/>
      <x:c r="F58" s="1765"/>
      <x:c r="G58" s="3828" t="n">
        <x:v>59240.743</x:v>
      </x:c>
      <x:c r="H58" s="3828"/>
      <x:c r="I58" s="3829" t="n">
        <x:v>372613.136</x:v>
      </x:c>
      <x:c r="J58" s="3829"/>
      <x:c r="K58" s="3830" t="n">
        <x:v>47607.428</x:v>
      </x:c>
      <x:c r="L58" s="3831"/>
      <x:c r="M58" s="3832" t="n">
        <x:v>46855.54</x:v>
      </x:c>
      <x:c r="N58" s="3830"/>
      <x:c r="O58" s="3816" t="str">
        <x:v>ACI LOSS CONTROL</x:v>
      </x:c>
      <x:c r="P58" s="3817"/>
      <x:c r="Q58" s="3818"/>
      <x:c r="R58" s="3819" t="str">
        <x:v>TERMINAL REPRESENTATIVE</x:v>
      </x:c>
      <x:c r="S58" s="3820"/>
      <x:c r="T58" s="3821"/>
      <x:c r="U58"/>
      <x:c r="V58"/>
      <x:c r="W58"/>
      <x:c r="X58"/>
      <x:c r="Y58" s="889"/>
      <x:c r="Z58" s="889"/>
      <x:c r="AA58" s="889"/>
      <x:c r="AB58" s="889"/>
      <x:c r="AC58" s="889"/>
      <x:c r="AD58" s="889"/>
      <x:c r="AE58" s="889"/>
      <x:c r="AF58" s="1093"/>
      <x:c r="AG58" s="901"/>
    </x:row>
    <x:row r="59" ht="14.100000381469727" customHeight="1">
      <x:c r="A59" s="876" t="str">
        <x:v> </x:v>
      </x:c>
      <x:c r="B59"/>
      <x:c r="C59"/>
      <x:c r="D59"/>
      <x:c r="E59"/>
      <x:c r="F59"/>
      <x:c r="G59"/>
      <x:c r="H59" s="881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</x:row>
    <x:row r="60" ht="14.100000381469727" customHeight="1">
      <x:c r="A60" s="3822"/>
      <x:c r="B60" s="3822"/>
      <x:c r="C60" s="3822"/>
      <x:c r="D60" s="3822"/>
      <x:c r="E60" s="3822"/>
      <x:c r="F60" s="3822"/>
      <x:c r="G60" s="3822"/>
      <x:c r="H60" s="3822"/>
      <x:c r="I60" s="3822"/>
      <x:c r="J60" s="3822"/>
      <x:c r="K60" s="3822"/>
      <x:c r="L60" s="3822"/>
      <x:c r="M60" s="3822"/>
      <x:c r="N60" s="3822"/>
      <x:c r="O60" s="3822"/>
      <x:c r="P60" s="3822"/>
      <x:c r="Q60" s="3822"/>
      <x:c r="R60" s="3822"/>
      <x:c r="S60" s="3822"/>
      <x:c r="T60" s="3822"/>
      <x:c r="U60"/>
      <x:c r="V60"/>
      <x:c r="W60"/>
      <x:c r="X60"/>
      <x:c r="Y60"/>
      <x:c r="Z60"/>
      <x:c r="AA60"/>
      <x:c r="AB60"/>
      <x:c r="AC60"/>
      <x:c r="AD60"/>
      <x:c r="AE60"/>
      <x:c r="AF60"/>
    </x:row>
    <x:row r="61" ht="14.100000381469727" customHeight="1">
      <x:c r="A61" s="890"/>
      <x:c r="B61" s="1083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</x:row>
    <x:row r="64">
      <x:c r="A64"/>
      <x:c r="B64"/>
      <x:c r="C64"/>
      <x:c r="D64"/>
      <x:c r="E64"/>
      <x:c r="F64" s="876" t="str">
        <x:v>j</x:v>
      </x:c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</x:row>
    <x:row r="66">
      <x:c r="B66" s="1094"/>
      <x:c r="C66" s="1095"/>
      <x:c r="D66" s="1095"/>
      <x:c r="E66" s="1095"/>
      <x:c r="F66" s="1095"/>
      <x:c r="J66" s="1094"/>
      <x:c r="K66" s="1095"/>
      <x:c r="L66" s="1095"/>
      <x:c r="M66" s="1095"/>
      <x:c r="N66" s="1095"/>
    </x:row>
    <x:row r="67">
      <x:c r="B67" s="1096"/>
      <x:c r="C67" s="1095"/>
      <x:c r="D67" s="1095"/>
      <x:c r="E67" s="1095"/>
      <x:c r="F67" s="1095"/>
      <x:c r="J67" s="1097"/>
      <x:c r="K67" s="1095"/>
      <x:c r="L67" s="1095"/>
      <x:c r="M67" s="1095"/>
      <x:c r="N67" s="1095"/>
    </x:row>
  </x:sheetData>
  <x:mergeCells>
    <x:mergeCell ref="U11:W11"/>
    <x:mergeCell ref="B6:T6"/>
    <x:mergeCell ref="F9:J9"/>
    <x:mergeCell ref="P9:T9"/>
    <x:mergeCell ref="F11:J11"/>
    <x:mergeCell ref="P11:T11"/>
    <x:mergeCell ref="M54:N54"/>
    <x:mergeCell ref="F13:J13"/>
    <x:mergeCell ref="P13:T13"/>
    <x:mergeCell ref="G17:H17"/>
    <x:mergeCell ref="O17:P17"/>
    <x:mergeCell ref="M48:T48"/>
    <x:mergeCell ref="G52:H52"/>
    <x:mergeCell ref="G53:H53"/>
    <x:mergeCell ref="I53:J53"/>
    <x:mergeCell ref="G54:H54"/>
    <x:mergeCell ref="I54:J54"/>
    <x:mergeCell ref="K54:L54"/>
    <x:mergeCell ref="M55:N55"/>
    <x:mergeCell ref="G56:H56"/>
    <x:mergeCell ref="I56:J56"/>
    <x:mergeCell ref="K56:L56"/>
    <x:mergeCell ref="M56:N56"/>
    <x:mergeCell ref="O58:Q58"/>
    <x:mergeCell ref="R58:T58"/>
    <x:mergeCell ref="A60:T60"/>
    <x:mergeCell ref="G57:H57"/>
    <x:mergeCell ref="I57:J57"/>
    <x:mergeCell ref="K57:L57"/>
    <x:mergeCell ref="M57:N57"/>
    <x:mergeCell ref="G58:H58"/>
    <x:mergeCell ref="I58:J58"/>
    <x:mergeCell ref="K58:L58"/>
    <x:mergeCell ref="M58:N58"/>
    <x:mergeCell ref="O54:Q57"/>
    <x:mergeCell ref="R54:T57"/>
    <x:mergeCell ref="G55:H55"/>
    <x:mergeCell ref="I55:J55"/>
    <x:mergeCell ref="K55:L55"/>
  </x:mergeCells>
  <x:pageMargins left="0.7" right="0.7" top="0.75" bottom="0.75" header="0.3" footer="0.3"/>
  <x:drawing xmlns:r="http://schemas.openxmlformats.org/officeDocument/2006/relationships" r:id="R29340c5c84c540c5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baseColWidth="10" defaultColWidth="11.42578125" defaultRowHeight="15"/>
  <x:cols>
    <x:col min="1" max="1" width="9" style="723" hidden="1" customWidth="1"/>
    <x:col min="2" max="2" width="6.28515625" style="723" hidden="1" customWidth="1"/>
    <x:col min="3" max="3" width="6.5703125" style="723" customWidth="1"/>
    <x:col min="4" max="4" width="1.7109375" style="723" customWidth="1"/>
    <x:col min="5" max="5" width="9" style="723" customWidth="1"/>
    <x:col min="6" max="6" width="5.5703125" style="723" customWidth="1"/>
    <x:col min="7" max="7" width="3.85546875" style="723" customWidth="1"/>
    <x:col min="8" max="8" width="3.28515625" style="723" customWidth="1"/>
    <x:col min="9" max="9" width="5" style="723" customWidth="1"/>
    <x:col min="10" max="10" width="5" style="723" hidden="1" customWidth="1"/>
    <x:col min="11" max="11" width="7.42578125" style="723" hidden="1" customWidth="1"/>
    <x:col min="12" max="12" width="6.42578125" style="723" hidden="1" customWidth="1"/>
    <x:col min="13" max="13" width="5" style="723" hidden="1" customWidth="1"/>
    <x:col min="14" max="14" width="8.5703125" style="723" hidden="1" customWidth="1"/>
    <x:col min="15" max="15" width="5" style="723" hidden="1" customWidth="1"/>
    <x:col min="16" max="16" width="9.7109375" style="723" customWidth="1"/>
    <x:col min="17" max="17" width="8.28515625" style="801" customWidth="1"/>
    <x:col min="18" max="18" width="7.5703125" style="723" customWidth="1"/>
    <x:col min="19" max="19" width="3.28515625" style="723" customWidth="1"/>
    <x:col min="20" max="20" width="4.28515625" style="723" customWidth="1"/>
    <x:col min="21" max="21" width="6.140625" style="723" customWidth="1"/>
    <x:col min="22" max="25" width="4.85546875" style="723" hidden="1" customWidth="1"/>
    <x:col min="26" max="26" width="6.5703125" style="723" hidden="1" customWidth="1"/>
    <x:col min="27" max="27" width="4.85546875" style="723" hidden="1" customWidth="1"/>
    <x:col min="28" max="28" width="8.140625" style="723" customWidth="1"/>
    <x:col min="29" max="29" width="9.7109375" style="723" customWidth="1"/>
    <x:col min="30" max="30" width="6.85546875" style="723" customWidth="1"/>
    <x:col min="31" max="31" width="6.28515625" style="723" customWidth="1"/>
    <x:col min="32" max="32" width="8.7109375" style="723" customWidth="1"/>
    <x:col min="33" max="33" width="7.85546875" style="723" customWidth="1"/>
    <x:col min="34" max="34" width="9.7109375" style="723" customWidth="1"/>
    <x:col min="35" max="35" width="11.5703125" style="723" hidden="1" customWidth="1"/>
    <x:col min="36" max="36" width="7.42578125" style="723" hidden="1" customWidth="1"/>
    <x:col min="37" max="37" width="11.5703125" style="723" hidden="1" customWidth="1"/>
    <x:col min="38" max="38" width="9.140625" style="723" hidden="1" customWidth="1"/>
    <x:col min="39" max="39" width="12.5703125" style="723" hidden="1" customWidth="1"/>
    <x:col min="40" max="40" width="14.7109375" style="723" hidden="1" customWidth="1"/>
    <x:col min="41" max="41" width="9.140625" style="723" hidden="1" customWidth="1"/>
    <x:col min="42" max="42" width="11.5703125" style="723" hidden="1" customWidth="1"/>
    <x:col min="43" max="43" width="12.28515625" style="723" hidden="1" customWidth="1"/>
    <x:col min="44" max="44" width="4.85546875" style="723" hidden="1" customWidth="1"/>
    <x:col min="45" max="45" width="12.85546875" style="723" hidden="1" customWidth="1"/>
    <x:col min="46" max="46" width="14.140625" style="723" hidden="1" customWidth="1"/>
    <x:col min="47" max="47" width="8.5703125" style="723" hidden="1" customWidth="1"/>
    <x:col min="48" max="48" width="23.7109375" style="723" hidden="1" customWidth="1"/>
    <x:col min="49" max="49" width="16.140625" style="723" hidden="1" customWidth="1"/>
    <x:col min="50" max="50" width="11" style="723" hidden="1" customWidth="1"/>
    <x:col min="51" max="51" width="12.5703125" style="723" hidden="1" customWidth="1"/>
    <x:col min="52" max="52" width="11.85546875" style="723" hidden="1" customWidth="1"/>
    <x:col min="53" max="53" width="14.42578125" style="723" hidden="1" customWidth="1"/>
    <x:col min="54" max="54" width="17.140625" style="723" hidden="1" customWidth="1"/>
    <x:col min="55" max="55" width="7.42578125" style="723" hidden="1" customWidth="1"/>
    <x:col min="56" max="56" width="10.140625" style="723" hidden="1" customWidth="1"/>
    <x:col min="57" max="57" width="13.140625" style="723" hidden="1" customWidth="1"/>
    <x:col min="58" max="58" width="12.140625" style="723" hidden="1" customWidth="1"/>
    <x:col min="59" max="59" width="12" style="723" hidden="1" customWidth="1"/>
    <x:col min="60" max="94" width="11.42578125" style="723" hidden="1" customWidth="1"/>
    <x:col min="95" max="95" width="12.42578125" style="723" hidden="1" customWidth="1"/>
    <x:col min="96" max="120" width="11.42578125" style="723" hidden="1" customWidth="1"/>
    <x:col min="121" max="121" width="10.7109375" style="723" hidden="1" customWidth="1"/>
    <x:col min="122" max="122" width="7.28515625" style="723" hidden="1" customWidth="1"/>
    <x:col min="123" max="141" width="11.42578125" style="723" hidden="1" customWidth="1"/>
    <x:col min="142" max="142" width="13.42578125" style="723" hidden="1" customWidth="1"/>
    <x:col min="143" max="148" width="11.42578125" style="723" hidden="1" customWidth="1"/>
    <x:col min="149" max="149" width="12.140625" style="723" hidden="1" customWidth="1"/>
    <x:col min="150" max="150" width="11.42578125" style="723" hidden="1" customWidth="1"/>
    <x:col min="151" max="151" width="13.7109375" style="723" hidden="1" customWidth="1"/>
    <x:col min="152" max="159" width="11.42578125" style="723" hidden="1" customWidth="1"/>
    <x:col min="160" max="160" width="11.42578125" style="723" customWidth="1"/>
    <x:col min="161" max="16384" width="11.42578125" style="723" customWidth="0"/>
  </x:cols>
  <x:sheetData>
    <x:row r="1" s="418" customFormat="1" ht="51" customHeight="1">
      <x:c r="A1" s="4047"/>
      <x:c r="B1" s="4047"/>
      <x:c r="C1" s="4047"/>
      <x:c r="D1" s="4047"/>
      <x:c r="E1" s="4047"/>
      <x:c r="F1" s="4047"/>
      <x:c r="G1" s="4047"/>
      <x:c r="H1" s="4251"/>
      <x:c r="I1" s="4251"/>
      <x:c r="J1" s="4251"/>
      <x:c r="K1" s="4251"/>
      <x:c r="L1" s="4251"/>
      <x:c r="M1" s="152"/>
      <x:c r="N1" s="152"/>
      <x:c r="O1" s="152"/>
      <x:c r="P1" s="152"/>
      <x:c r="Q1" s="419"/>
      <x:c r="R1" s="152"/>
      <x:c r="S1" s="152"/>
      <x:c r="T1" s="152"/>
      <x:c r="U1" s="152"/>
      <x:c r="V1" s="152"/>
      <x:c r="W1" s="152"/>
      <x:c r="X1" s="152"/>
      <x:c r="Y1" s="152"/>
      <x:c r="Z1" s="152"/>
      <x:c r="AA1" s="152"/>
      <x:c r="AB1" s="420"/>
      <x:c r="AC1" s="325"/>
      <x:c r="AD1" s="325"/>
      <x:c r="AE1" s="325"/>
      <x:c r="AF1" s="325"/>
      <x:c r="AG1" s="325"/>
      <x:c r="AH1" s="325"/>
    </x:row>
    <x:row r="2" s="418" customFormat="1" ht="18.75" customHeight="1">
      <x:c r="A2" s="4053"/>
      <x:c r="B2" s="4053"/>
      <x:c r="C2" s="4339" t="str">
        <x:f>"SHORE TANKS QUANTITIES  "&amp;C13&amp;" "</x:f>
        <x:v>SHORE TANKS QUANTITIES  RECEIVED </x:v>
      </x:c>
      <x:c r="D2" s="4339"/>
      <x:c r="E2" s="4339"/>
      <x:c r="F2" s="4339"/>
      <x:c r="G2" s="4339"/>
      <x:c r="H2" s="4339"/>
      <x:c r="I2" s="4339"/>
      <x:c r="J2" s="4339"/>
      <x:c r="K2" s="4339"/>
      <x:c r="L2" s="4339"/>
      <x:c r="M2" s="3863"/>
      <x:c r="N2" s="3863"/>
      <x:c r="O2" s="3863"/>
      <x:c r="P2" s="3863"/>
      <x:c r="Q2" s="3863"/>
      <x:c r="R2" s="3863"/>
      <x:c r="S2" s="3863"/>
      <x:c r="T2" s="3863"/>
      <x:c r="U2" s="3863"/>
      <x:c r="V2" s="3863"/>
      <x:c r="W2" s="3863"/>
      <x:c r="X2" s="3863"/>
      <x:c r="Y2" s="3863"/>
      <x:c r="Z2" s="3863"/>
      <x:c r="AA2" s="3863"/>
      <x:c r="AB2" s="3863"/>
      <x:c r="AC2" s="3863"/>
      <x:c r="AD2" s="3863"/>
      <x:c r="AE2" s="3863"/>
      <x:c r="AF2" s="3863"/>
      <x:c r="AG2" s="3863"/>
      <x:c r="AH2" s="3863"/>
    </x:row>
    <x:row r="3" s="418" customFormat="1" ht="15" customHeight="1">
      <x:c r="A3" s="4029"/>
      <x:c r="B3" s="4029"/>
      <x:c r="C3" s="4138" t="s">
        <x:v>167</x:v>
      </x:c>
      <x:c r="D3" s="4138"/>
      <x:c r="E3" s="4128"/>
      <x:c r="F3" s="4129" t="s">
        <x:v>168</x:v>
      </x:c>
      <x:c r="G3" s="4129"/>
      <x:c r="H3" s="4129"/>
      <x:c r="I3" s="4129"/>
      <x:c r="J3" s="4129"/>
      <x:c r="K3" s="4129"/>
      <x:c r="L3" s="4129"/>
      <x:c r="M3" s="3864"/>
      <x:c r="N3" s="3864"/>
      <x:c r="O3" s="3864"/>
      <x:c r="P3" s="3864"/>
      <x:c r="Q3" s="3864"/>
      <x:c r="R3" s="3864"/>
      <x:c r="S3" s="280"/>
      <x:c r="T3" s="421"/>
      <x:c r="U3" s="421"/>
      <x:c r="V3" s="421"/>
      <x:c r="W3" s="421"/>
      <x:c r="X3" s="421"/>
      <x:c r="Y3" s="421"/>
      <x:c r="Z3" s="421"/>
      <x:c r="AA3" s="421"/>
      <x:c r="AB3" s="281" t="s">
        <x:v>8</x:v>
      </x:c>
      <x:c r="AC3" s="3865" t="s">
        <x:v>168</x:v>
      </x:c>
      <x:c r="AD3" s="3866"/>
      <x:c r="AE3" s="3866"/>
      <x:c r="AF3" s="3866"/>
      <x:c r="AG3" s="278"/>
      <x:c r="AH3" s="422"/>
    </x:row>
    <x:row r="4" s="418" customFormat="1" ht="15" customHeight="1">
      <x:c r="A4" s="4029"/>
      <x:c r="B4" s="4029"/>
      <x:c r="C4" s="4138" t="s">
        <x:v>169</x:v>
      </x:c>
      <x:c r="D4" s="4138"/>
      <x:c r="E4" s="4129"/>
      <x:c r="F4" s="4068" t="s">
        <x:v>170</x:v>
      </x:c>
      <x:c r="G4" s="4068"/>
      <x:c r="H4" s="4068"/>
      <x:c r="I4" s="4068"/>
      <x:c r="J4" s="4068"/>
      <x:c r="K4" s="4068"/>
      <x:c r="L4" s="4068"/>
      <x:c r="M4" s="3867"/>
      <x:c r="N4" s="3867"/>
      <x:c r="O4" s="3867"/>
      <x:c r="P4" s="3867"/>
      <x:c r="Q4" s="3867"/>
      <x:c r="R4" s="3867"/>
      <x:c r="S4" s="3867"/>
      <x:c r="T4" s="423"/>
      <x:c r="U4" s="423"/>
      <x:c r="V4" s="423"/>
      <x:c r="W4" s="423"/>
      <x:c r="X4" s="423"/>
      <x:c r="Y4" s="423"/>
      <x:c r="Z4" s="423"/>
      <x:c r="AA4" s="423"/>
      <x:c r="AB4" s="326" t="s">
        <x:v>171</x:v>
      </x:c>
      <x:c r="AC4" s="3868" t="s">
        <x:v>172</x:v>
      </x:c>
      <x:c r="AD4" s="3868"/>
      <x:c r="AE4" s="3868"/>
      <x:c r="AF4" s="3868"/>
      <x:c r="AG4" s="278"/>
      <x:c r="AH4" s="424"/>
    </x:row>
    <x:row r="5" s="418" customFormat="1" ht="15" customHeight="1">
      <x:c r="A5" s="4029"/>
      <x:c r="B5" s="4029"/>
      <x:c r="C5" s="4138" t="s">
        <x:v>173</x:v>
      </x:c>
      <x:c r="D5" s="4138"/>
      <x:c r="E5" s="4129"/>
      <x:c r="F5" s="4068" t="s">
        <x:v>174</x:v>
      </x:c>
      <x:c r="G5" s="4068"/>
      <x:c r="H5" s="4068"/>
      <x:c r="I5" s="4068"/>
      <x:c r="J5" s="4068"/>
      <x:c r="K5" s="4068"/>
      <x:c r="L5" s="4068"/>
      <x:c r="M5" s="3867"/>
      <x:c r="N5" s="3867"/>
      <x:c r="O5" s="3867"/>
      <x:c r="P5" s="3867"/>
      <x:c r="Q5" s="3867"/>
      <x:c r="R5" s="3867"/>
      <x:c r="S5" s="3867"/>
      <x:c r="T5" s="423"/>
      <x:c r="U5" s="423"/>
      <x:c r="V5" s="423"/>
      <x:c r="W5" s="423"/>
      <x:c r="X5" s="423"/>
      <x:c r="Y5" s="423"/>
      <x:c r="Z5" s="423"/>
      <x:c r="AA5" s="423"/>
      <x:c r="AB5" s="425" t="s">
        <x:v>17</x:v>
      </x:c>
      <x:c r="AC5" s="3869" t="str">
        <x:v>ACI-REF</x:v>
      </x:c>
      <x:c r="AD5" s="3866"/>
      <x:c r="AE5" s="3866"/>
      <x:c r="AF5" s="3866"/>
      <x:c r="AG5" s="327"/>
      <x:c r="AH5" s="426"/>
      <x:c r="AI5" s="427"/>
      <x:c r="AJ5" s="427"/>
      <x:c r="AK5" s="427"/>
      <x:c r="AL5" s="427"/>
      <x:c r="AM5" s="427"/>
      <x:c r="AN5" s="427"/>
      <x:c r="AO5" s="427"/>
      <x:c r="AP5" s="427"/>
      <x:c r="AQ5" s="427"/>
      <x:c r="AR5" s="427"/>
      <x:c r="AS5" s="427"/>
      <x:c r="AT5" s="427"/>
      <x:c r="AU5" s="427"/>
      <x:c r="AV5" s="427"/>
      <x:c r="AW5" s="427" t="n">
        <x:f>(60-32)/1.8</x:f>
        <x:v>15.555555555555555</x:v>
      </x:c>
      <x:c r="AX5" s="427" t="n">
        <x:f>AW5/630</x:f>
        <x:v>0.024691358024691357</x:v>
      </x:c>
      <x:c r="AY5" s="427" t="n">
        <x:f>(AW5-($AT$76+($AT$77+($AT$78+($AT$79+($AT$80+($BK$81+($AT$82+$AT$83*AX5)*AX5)*AX5)*AX5)*AX5)*AX5)*AX5)*AX5)*1.8+32</x:f>
        <x:v>60.006874896972334</x:v>
      </x:c>
      <x:c r="AZ5" s="427"/>
      <x:c r="BA5" s="427"/>
      <x:c r="BB5" s="427"/>
      <x:c r="BC5" s="427"/>
      <x:c r="BD5" s="427"/>
      <x:c r="BE5" s="427"/>
      <x:c r="BF5" s="427"/>
      <x:c r="BG5" s="427"/>
      <x:c r="BH5" s="427"/>
      <x:c r="BI5" s="427"/>
      <x:c r="BJ5" s="427"/>
      <x:c r="BK5" s="427"/>
      <x:c r="BL5" s="427"/>
      <x:c r="BM5" s="427"/>
      <x:c r="BN5" s="427"/>
      <x:c r="BO5" s="427"/>
      <x:c r="BP5" s="427"/>
      <x:c r="BQ5" s="427"/>
      <x:c r="BR5" s="427"/>
      <x:c r="BS5" s="427"/>
      <x:c r="BT5" s="427"/>
      <x:c r="BU5" s="427"/>
      <x:c r="BV5" s="427"/>
      <x:c r="BW5" s="427"/>
      <x:c r="BX5" s="427"/>
      <x:c r="BY5" s="427"/>
      <x:c r="BZ5" s="427"/>
      <x:c r="CA5" s="427"/>
      <x:c r="CB5" s="427"/>
      <x:c r="CC5" s="427"/>
      <x:c r="CD5" s="427"/>
      <x:c r="CE5" s="427"/>
      <x:c r="CF5" s="427"/>
      <x:c r="CG5" s="427"/>
      <x:c r="CH5" s="427"/>
      <x:c r="CI5" s="427"/>
      <x:c r="CJ5" s="427"/>
      <x:c r="CK5" s="427"/>
      <x:c r="CL5" s="427"/>
      <x:c r="CM5" s="427"/>
      <x:c r="CN5" s="427"/>
      <x:c r="CO5" s="427"/>
      <x:c r="CP5" s="427"/>
      <x:c r="CQ5" s="427"/>
      <x:c r="CR5" s="427"/>
      <x:c r="CS5" s="427"/>
      <x:c r="CT5" s="427"/>
      <x:c r="CU5" s="427"/>
      <x:c r="CV5" s="427"/>
      <x:c r="CW5" s="427"/>
      <x:c r="CX5" s="427"/>
      <x:c r="CY5" s="427"/>
      <x:c r="CZ5" s="427"/>
      <x:c r="DA5" s="427"/>
      <x:c r="DB5" s="427"/>
      <x:c r="DC5" s="427"/>
      <x:c r="DD5" s="427"/>
      <x:c r="DE5" s="427"/>
      <x:c r="DF5" s="427"/>
      <x:c r="DG5" s="427"/>
      <x:c r="DH5" s="427"/>
      <x:c r="DI5" s="427"/>
      <x:c r="DJ5" s="427"/>
      <x:c r="DK5" s="427"/>
      <x:c r="DL5" s="427"/>
      <x:c r="DM5" s="427"/>
      <x:c r="DN5" s="427"/>
      <x:c r="DO5" s="427"/>
      <x:c r="DP5" s="427"/>
      <x:c r="DQ5" s="427"/>
      <x:c r="DR5" s="427"/>
      <x:c r="DS5" s="427"/>
      <x:c r="DT5" s="427"/>
      <x:c r="DU5" s="427"/>
      <x:c r="DV5" s="427"/>
      <x:c r="DW5" s="427"/>
      <x:c r="DX5" s="427"/>
      <x:c r="DY5" s="427"/>
      <x:c r="DZ5" s="427"/>
      <x:c r="EA5" s="427"/>
      <x:c r="EB5" s="427"/>
      <x:c r="EC5" s="427"/>
      <x:c r="ED5" s="427"/>
      <x:c r="EE5" s="427"/>
      <x:c r="EF5" s="427"/>
      <x:c r="EG5" s="427"/>
      <x:c r="EH5" s="427"/>
    </x:row>
    <x:row r="6" s="418" customFormat="1" ht="15" customHeight="1">
      <x:c r="A6" s="4029"/>
      <x:c r="B6" s="4029"/>
      <x:c r="C6" s="4138" t="s">
        <x:v>175</x:v>
      </x:c>
      <x:c r="D6" s="4138"/>
      <x:c r="E6" s="4129"/>
      <x:c r="F6" s="4068" t="s">
        <x:v>176</x:v>
      </x:c>
      <x:c r="G6" s="4068"/>
      <x:c r="H6" s="4068"/>
      <x:c r="I6" s="4068"/>
      <x:c r="J6" s="4068"/>
      <x:c r="K6" s="4068"/>
      <x:c r="L6" s="4068"/>
      <x:c r="M6" s="3867"/>
      <x:c r="N6" s="3867"/>
      <x:c r="O6" s="3867"/>
      <x:c r="P6" s="3867"/>
      <x:c r="Q6" s="3867"/>
      <x:c r="R6" s="3867"/>
      <x:c r="S6" s="3867"/>
      <x:c r="T6" s="428"/>
      <x:c r="U6" s="428"/>
      <x:c r="V6" s="428"/>
      <x:c r="W6" s="428"/>
      <x:c r="X6" s="428"/>
      <x:c r="Y6" s="428"/>
      <x:c r="Z6" s="428"/>
      <x:c r="AA6" s="428"/>
      <x:c r="AB6" s="281" t="s">
        <x:v>177</x:v>
      </x:c>
      <x:c r="AC6" s="3866" t="s">
        <x:v>178</x:v>
      </x:c>
      <x:c r="AD6" s="3866"/>
      <x:c r="AE6" s="3866"/>
      <x:c r="AF6" s="3866"/>
      <x:c r="AG6" s="278"/>
      <x:c r="AH6" s="426"/>
      <x:c r="AI6" s="429"/>
      <x:c r="AJ6" s="427"/>
      <x:c r="AK6" s="427"/>
      <x:c r="AL6" s="427"/>
      <x:c r="AM6" s="427"/>
      <x:c r="AN6" s="427"/>
      <x:c r="AO6" s="427"/>
      <x:c r="AP6" s="427"/>
      <x:c r="AQ6" s="427"/>
      <x:c r="AR6" s="427"/>
      <x:c r="AS6" s="427"/>
      <x:c r="AT6" s="427"/>
      <x:c r="AU6" s="427"/>
      <x:c r="AV6" s="427"/>
      <x:c r="AW6" s="427" t="n">
        <x:f>IF(AD10=60,(AD10-32)/1.8,AD10)</x:f>
        <x:v>15.555555555555555</x:v>
      </x:c>
      <x:c r="AX6" s="427" t="n">
        <x:f>AW6/630</x:f>
        <x:v>0.024691358024691357</x:v>
      </x:c>
      <x:c r="AY6" s="427" t="n">
        <x:f>(AW6-($AT$76+($AT$77+($AT$78+($AT$79+($AT$80+($BK$81+($AT$82+$AT$83*AX6)*AX6)*AX6)*AX6)*AX6)*AX6)*AX6)*AX6)*1.8+32</x:f>
        <x:v>60.006874896972334</x:v>
      </x:c>
      <x:c r="AZ6" s="427" t="n">
        <x:f>AY6-AY5</x:f>
        <x:v>0</x:v>
      </x:c>
      <x:c r="BA6" s="427"/>
      <x:c r="BB6" s="427"/>
      <x:c r="BC6" s="427"/>
      <x:c r="BD6" s="427"/>
      <x:c r="BE6" s="427"/>
      <x:c r="BF6" s="427"/>
      <x:c r="BG6" s="427"/>
      <x:c r="BH6" s="427"/>
      <x:c r="BI6" s="427"/>
      <x:c r="BJ6" s="427"/>
      <x:c r="BK6" s="427"/>
      <x:c r="BL6" s="427"/>
      <x:c r="BM6" s="427"/>
      <x:c r="BN6" s="427"/>
      <x:c r="BO6" s="427"/>
      <x:c r="BP6" s="427"/>
      <x:c r="BQ6" s="427"/>
      <x:c r="BR6" s="427"/>
      <x:c r="BS6" s="427"/>
      <x:c r="BT6" s="427"/>
      <x:c r="BU6" s="427"/>
      <x:c r="BV6" s="427"/>
      <x:c r="BW6" s="427"/>
      <x:c r="BX6" s="427"/>
      <x:c r="BY6" s="427"/>
      <x:c r="BZ6" s="427"/>
      <x:c r="CA6" s="427"/>
      <x:c r="CB6" s="427"/>
      <x:c r="CC6" s="427"/>
      <x:c r="CD6" s="427"/>
      <x:c r="CE6" s="427"/>
      <x:c r="CF6" s="427"/>
      <x:c r="CG6" s="427"/>
      <x:c r="CH6" s="427"/>
      <x:c r="CI6" s="427"/>
      <x:c r="CJ6" s="427"/>
      <x:c r="CK6" s="427"/>
      <x:c r="CL6" s="427"/>
      <x:c r="CM6" s="427"/>
      <x:c r="CN6" s="427"/>
      <x:c r="CO6" s="427"/>
      <x:c r="CP6" s="427"/>
      <x:c r="CQ6" s="427"/>
      <x:c r="CR6" s="427"/>
      <x:c r="CS6" s="427"/>
      <x:c r="CT6" s="427"/>
      <x:c r="CU6" s="427"/>
      <x:c r="CV6" s="427"/>
      <x:c r="CW6" s="427"/>
      <x:c r="CX6" s="427"/>
      <x:c r="CY6" s="427"/>
      <x:c r="CZ6" s="427"/>
      <x:c r="DA6" s="427"/>
      <x:c r="DB6" s="427"/>
      <x:c r="DC6" s="427"/>
      <x:c r="DD6" s="427"/>
      <x:c r="DE6" s="427"/>
      <x:c r="DF6" s="427"/>
      <x:c r="DG6" s="427"/>
      <x:c r="DH6" s="427"/>
      <x:c r="DI6" s="427"/>
      <x:c r="DJ6" s="427"/>
      <x:c r="DK6" s="427"/>
      <x:c r="DL6" s="427"/>
      <x:c r="DM6" s="427"/>
      <x:c r="DN6" s="427"/>
      <x:c r="DO6" s="427"/>
      <x:c r="DP6" s="427"/>
      <x:c r="DQ6" s="427"/>
      <x:c r="DR6" s="427"/>
      <x:c r="DS6" s="427"/>
      <x:c r="DT6" s="427"/>
      <x:c r="DU6" s="427"/>
      <x:c r="DV6" s="427"/>
      <x:c r="DW6" s="427"/>
      <x:c r="DX6" s="427"/>
      <x:c r="DY6" s="427"/>
      <x:c r="DZ6" s="427"/>
      <x:c r="EA6" s="427"/>
      <x:c r="EB6" s="427"/>
      <x:c r="EC6" s="427"/>
      <x:c r="ED6" s="427"/>
      <x:c r="EE6" s="427"/>
      <x:c r="EF6" s="427"/>
      <x:c r="EG6" s="427"/>
      <x:c r="EH6" s="427"/>
    </x:row>
    <x:row r="7" s="418" customFormat="1" ht="5.25" customHeight="1">
      <x:c r="C7" s="430"/>
      <x:c r="D7" s="430"/>
      <x:c r="E7" s="431"/>
      <x:c r="F7" s="431"/>
      <x:c r="G7" s="431"/>
      <x:c r="H7" s="431"/>
      <x:c r="I7" s="431"/>
      <x:c r="J7" s="431"/>
      <x:c r="K7" s="431"/>
      <x:c r="L7" s="431"/>
      <x:c r="M7" s="431"/>
      <x:c r="N7" s="431"/>
      <x:c r="O7" s="431"/>
      <x:c r="P7" s="431"/>
      <x:c r="Q7" s="432"/>
      <x:c r="R7" s="431"/>
      <x:c r="S7" s="431"/>
      <x:c r="T7" s="431"/>
      <x:c r="U7" s="431"/>
      <x:c r="V7" s="431"/>
      <x:c r="W7" s="431"/>
      <x:c r="X7" s="431"/>
      <x:c r="Y7" s="431"/>
      <x:c r="Z7" s="431"/>
      <x:c r="AA7" s="431"/>
      <x:c r="AB7" s="431"/>
      <x:c r="AC7" s="433"/>
      <x:c r="AD7" s="433"/>
      <x:c r="AE7" s="434"/>
      <x:c r="AF7" s="434"/>
      <x:c r="AG7" s="430"/>
      <x:c r="AH7" s="431"/>
      <x:c r="AI7" s="427"/>
      <x:c r="AJ7" s="427"/>
      <x:c r="AK7" s="427"/>
      <x:c r="AL7" s="427"/>
      <x:c r="AM7" s="427"/>
      <x:c r="AN7" s="427"/>
      <x:c r="AO7" s="427"/>
      <x:c r="AP7" s="427"/>
      <x:c r="AQ7" s="427"/>
      <x:c r="AR7" s="427"/>
      <x:c r="AS7" s="427"/>
      <x:c r="AT7" s="427"/>
      <x:c r="AU7" s="427"/>
      <x:c r="AV7" s="427"/>
      <x:c r="AW7" s="427" t="s">
        <x:v>179</x:v>
      </x:c>
      <x:c r="AX7" s="427"/>
      <x:c r="AY7" s="427">
        <x:v>0</x:v>
      </x:c>
      <x:c r="AZ7" s="427"/>
      <x:c r="BA7" s="427"/>
      <x:c r="BB7" s="427"/>
      <x:c r="BC7" s="427"/>
      <x:c r="BD7" s="427"/>
      <x:c r="BE7" s="427"/>
      <x:c r="BF7" s="427"/>
      <x:c r="BG7" s="427"/>
      <x:c r="BH7" s="427"/>
      <x:c r="BI7" s="427"/>
      <x:c r="BJ7" s="427"/>
      <x:c r="BK7" s="427" t="s">
        <x:v>180</x:v>
      </x:c>
      <x:c r="BL7" s="427"/>
      <x:c r="BM7" s="427"/>
      <x:c r="BN7" s="427"/>
      <x:c r="BO7" s="427"/>
      <x:c r="BP7" s="427"/>
      <x:c r="BQ7" s="427"/>
      <x:c r="BR7" s="427"/>
      <x:c r="BS7" s="427"/>
      <x:c r="BT7" s="427"/>
      <x:c r="BU7" s="427"/>
      <x:c r="BV7" s="427"/>
      <x:c r="BW7" s="427"/>
      <x:c r="BX7" s="427"/>
      <x:c r="BY7" s="427"/>
      <x:c r="BZ7" s="427"/>
      <x:c r="CA7" s="427"/>
      <x:c r="CB7" s="427"/>
      <x:c r="CC7" s="427"/>
      <x:c r="CD7" s="427"/>
      <x:c r="CE7" s="427"/>
      <x:c r="CF7" s="427"/>
      <x:c r="CG7" s="427"/>
      <x:c r="CH7" s="427"/>
      <x:c r="CI7" s="427"/>
      <x:c r="CJ7" s="427"/>
      <x:c r="CK7" s="427"/>
      <x:c r="CL7" s="427"/>
      <x:c r="CM7" s="427"/>
      <x:c r="CN7" s="427"/>
      <x:c r="CO7" s="427"/>
      <x:c r="CP7" s="427"/>
      <x:c r="CQ7" s="427"/>
      <x:c r="CR7" s="427"/>
      <x:c r="CS7" s="427"/>
      <x:c r="CT7" s="427"/>
      <x:c r="CU7" s="427"/>
      <x:c r="CV7" s="427"/>
      <x:c r="CW7" s="427"/>
      <x:c r="CX7" s="427"/>
      <x:c r="CY7" s="427"/>
      <x:c r="CZ7" s="427"/>
      <x:c r="DA7" s="427"/>
      <x:c r="DB7" s="427"/>
      <x:c r="DC7" s="427"/>
      <x:c r="DD7" s="427"/>
      <x:c r="DE7" s="427"/>
      <x:c r="DF7" s="427"/>
      <x:c r="DG7" s="427"/>
      <x:c r="DH7" s="427"/>
      <x:c r="DI7" s="427"/>
      <x:c r="DJ7" s="427"/>
      <x:c r="DK7" s="427"/>
      <x:c r="DL7" s="427"/>
      <x:c r="DM7" s="427"/>
      <x:c r="DN7" s="427"/>
      <x:c r="DO7" s="427"/>
      <x:c r="DP7" s="427"/>
      <x:c r="DQ7" s="427"/>
      <x:c r="DR7" s="427"/>
      <x:c r="DS7" s="427"/>
      <x:c r="DT7" s="427"/>
      <x:c r="DU7" s="427"/>
      <x:c r="DV7" s="427"/>
      <x:c r="DW7" s="427"/>
      <x:c r="DX7" s="427"/>
      <x:c r="DY7" s="427"/>
      <x:c r="DZ7" s="427"/>
      <x:c r="EA7" s="427"/>
      <x:c r="EB7" s="427"/>
      <x:c r="EC7" s="427"/>
      <x:c r="ED7" s="427"/>
      <x:c r="EE7" s="427"/>
      <x:c r="EF7" s="427"/>
      <x:c r="EG7" s="427"/>
      <x:c r="EH7" s="427"/>
    </x:row>
    <x:row r="8" s="418" customFormat="1" ht="14.100000381469727" customHeight="1">
      <x:c r="A8" s="435"/>
      <x:c r="B8" s="435" t="s">
        <x:v>181</x:v>
      </x:c>
      <x:c r="C8" s="436" t="s">
        <x:v>182</x:v>
      </x:c>
      <x:c r="D8" s="437"/>
      <x:c r="E8" s="3870" t="s">
        <x:v>183</x:v>
      </x:c>
      <x:c r="F8" s="3870" t="s">
        <x:v>184</x:v>
      </x:c>
      <x:c r="G8" s="3873" t="s">
        <x:v>185</x:v>
      </x:c>
      <x:c r="H8" s="3874"/>
      <x:c r="I8" s="3875"/>
      <x:c r="J8" s="438"/>
      <x:c r="K8" s="438"/>
      <x:c r="L8" s="438"/>
      <x:c r="M8" s="438"/>
      <x:c r="N8" s="438"/>
      <x:c r="O8" s="438"/>
      <x:c r="P8" s="439" t="s">
        <x:v>186</x:v>
      </x:c>
      <x:c r="Q8" s="440" t="s">
        <x:v>187</x:v>
      </x:c>
      <x:c r="R8" s="441" t="s">
        <x:v>188</x:v>
      </x:c>
      <x:c r="S8" s="442" t="s">
        <x:v>189</x:v>
      </x:c>
      <x:c r="T8" s="442"/>
      <x:c r="U8" s="442"/>
      <x:c r="V8" s="442"/>
      <x:c r="W8" s="442"/>
      <x:c r="X8" s="442"/>
      <x:c r="Y8" s="442"/>
      <x:c r="Z8" s="442"/>
      <x:c r="AA8" s="442"/>
      <x:c r="AB8" s="443"/>
      <x:c r="AC8" s="439" t="s">
        <x:v>190</x:v>
      </x:c>
      <x:c r="AD8" s="444" t="s">
        <x:v>191</x:v>
      </x:c>
      <x:c r="AE8" s="445" t="s">
        <x:v>192</x:v>
      </x:c>
      <x:c r="AF8" s="446" t="s">
        <x:v>193</x:v>
      </x:c>
      <x:c r="AG8" s="439" t="s">
        <x:v>194</x:v>
      </x:c>
      <x:c r="AH8" s="447" t="s">
        <x:v>195</x:v>
      </x:c>
      <x:c r="AI8" s="448"/>
      <x:c r="AJ8" s="448"/>
      <x:c r="AK8" s="448"/>
      <x:c r="AL8" s="448"/>
      <x:c r="AM8" s="448"/>
      <x:c r="AN8" s="448"/>
      <x:c r="AO8" s="448"/>
      <x:c r="AP8" s="449"/>
      <x:c r="AQ8" s="450"/>
      <x:c r="AR8" s="450" t="s">
        <x:v>196</x:v>
      </x:c>
      <x:c r="AS8" s="450"/>
      <x:c r="AT8" s="450"/>
      <x:c r="AU8" s="450"/>
      <x:c r="AV8" s="450"/>
      <x:c r="AW8" s="450"/>
      <x:c r="AX8" s="450"/>
      <x:c r="AY8" s="450"/>
      <x:c r="AZ8" s="450"/>
      <x:c r="BA8" s="450"/>
      <x:c r="BB8" s="450"/>
      <x:c r="BC8" s="450"/>
      <x:c r="BD8" s="450"/>
      <x:c r="BE8" s="450"/>
      <x:c r="BF8" s="450"/>
      <x:c r="BG8" s="450"/>
      <x:c r="BH8" s="450"/>
      <x:c r="BI8" s="450"/>
      <x:c r="BJ8" s="450"/>
      <x:c r="BK8" s="450"/>
      <x:c r="BL8" s="450"/>
      <x:c r="BM8" s="450"/>
      <x:c r="BN8" s="450"/>
      <x:c r="BO8" s="450"/>
      <x:c r="BP8" s="450"/>
      <x:c r="BQ8" s="450"/>
      <x:c r="BR8" s="450"/>
      <x:c r="BS8" s="450"/>
      <x:c r="BT8" s="450"/>
      <x:c r="BU8" s="450"/>
      <x:c r="BV8" s="450"/>
      <x:c r="BW8" s="450"/>
      <x:c r="BX8" s="450"/>
      <x:c r="BY8" s="450"/>
      <x:c r="BZ8" s="450"/>
      <x:c r="CA8" s="450"/>
      <x:c r="CB8" s="450"/>
      <x:c r="CC8" s="450"/>
      <x:c r="CD8" s="450"/>
      <x:c r="CE8" s="450"/>
      <x:c r="CF8" s="450"/>
      <x:c r="CG8" s="450"/>
      <x:c r="CH8" s="450"/>
      <x:c r="CI8" s="450"/>
      <x:c r="CJ8" s="450"/>
      <x:c r="CK8" s="450"/>
      <x:c r="CL8" s="450"/>
      <x:c r="CM8" s="450"/>
      <x:c r="CN8" s="450"/>
      <x:c r="CO8" s="450"/>
      <x:c r="CP8" s="450"/>
      <x:c r="CQ8" s="450"/>
      <x:c r="CR8" s="450"/>
      <x:c r="CS8" s="450"/>
      <x:c r="CT8" s="450"/>
      <x:c r="CU8" s="450"/>
      <x:c r="CV8" s="450"/>
      <x:c r="CW8" s="450"/>
      <x:c r="CX8" s="450"/>
      <x:c r="CY8" s="450"/>
      <x:c r="CZ8" s="450"/>
      <x:c r="DA8" s="450"/>
      <x:c r="DB8" s="450"/>
      <x:c r="DC8" s="450"/>
      <x:c r="DD8" s="450"/>
      <x:c r="DE8" s="450"/>
      <x:c r="DF8" s="450"/>
      <x:c r="DG8" s="450"/>
      <x:c r="DH8" s="450"/>
      <x:c r="DI8" s="450"/>
      <x:c r="DJ8" s="450"/>
      <x:c r="DK8" s="450"/>
      <x:c r="DL8" s="450"/>
      <x:c r="DM8" s="450"/>
      <x:c r="DN8" s="450"/>
      <x:c r="DO8" s="450"/>
      <x:c r="DP8" s="450"/>
      <x:c r="DQ8" s="450"/>
      <x:c r="DR8" s="450"/>
      <x:c r="DS8" s="450"/>
      <x:c r="DT8" s="450"/>
      <x:c r="DU8" s="450"/>
      <x:c r="DV8" s="450"/>
      <x:c r="DW8" s="450"/>
      <x:c r="DX8" s="450"/>
      <x:c r="DY8" s="450"/>
      <x:c r="DZ8" s="450"/>
      <x:c r="EA8" s="450"/>
      <x:c r="EB8" s="450"/>
      <x:c r="EC8" s="450"/>
      <x:c r="ED8" s="450"/>
      <x:c r="EE8" s="450"/>
      <x:c r="EF8" s="450"/>
      <x:c r="EG8" s="450"/>
      <x:c r="EH8" s="450"/>
      <x:c r="EI8" s="451"/>
      <x:c r="EJ8" s="452"/>
      <x:c r="EK8" s="452"/>
      <x:c r="EL8" s="3879"/>
      <x:c r="EM8" s="3880"/>
      <x:c r="EN8" s="3880"/>
      <x:c r="EO8" s="3881"/>
      <x:c r="EP8" s="1766"/>
      <x:c r="EQ8" s="452"/>
      <x:c r="ER8" s="452"/>
      <x:c r="ES8" s="452"/>
      <x:c r="ET8" s="452"/>
      <x:c r="EU8" s="453"/>
      <x:c r="EV8" s="454"/>
      <x:c r="EW8" s="455"/>
      <x:c r="EX8" s="455"/>
      <x:c r="EY8" s="455"/>
      <x:c r="EZ8" s="455"/>
      <x:c r="FA8" s="456"/>
      <x:c r="FB8" s="455"/>
      <x:c r="FC8" s="455"/>
      <x:c r="FD8" s="455"/>
      <x:c r="FE8" s="455"/>
      <x:c r="FF8" s="455"/>
      <x:c r="FG8" s="455"/>
      <x:c r="FH8" s="455"/>
      <x:c r="FI8" s="455"/>
      <x:c r="FJ8" s="455"/>
      <x:c r="FK8" s="455"/>
      <x:c r="FL8" s="455"/>
      <x:c r="FM8" s="455"/>
      <x:c r="FN8" s="455"/>
      <x:c r="FO8" s="455"/>
      <x:c r="FP8" s="455"/>
      <x:c r="FQ8" s="455"/>
      <x:c r="FR8" s="455"/>
      <x:c r="FS8" s="455"/>
      <x:c r="FT8" s="455"/>
      <x:c r="FU8" s="455"/>
      <x:c r="FV8" s="455"/>
      <x:c r="FW8" s="455"/>
      <x:c r="FX8" s="455"/>
      <x:c r="FY8" s="455"/>
      <x:c r="FZ8" s="455"/>
      <x:c r="GA8" s="455"/>
      <x:c r="GB8" s="455"/>
      <x:c r="GC8" s="455"/>
      <x:c r="GD8" s="455"/>
      <x:c r="GE8" s="455"/>
      <x:c r="GF8" s="455"/>
      <x:c r="GG8" s="455"/>
      <x:c r="GH8" s="455"/>
      <x:c r="GI8" s="455"/>
      <x:c r="GJ8" s="455"/>
      <x:c r="GK8" s="455"/>
      <x:c r="GL8" s="455"/>
      <x:c r="GM8" s="455"/>
      <x:c r="GN8" s="455"/>
      <x:c r="GO8" s="455"/>
      <x:c r="GP8" s="455"/>
      <x:c r="GQ8" s="455"/>
      <x:c r="GR8" s="455"/>
      <x:c r="GS8" s="455"/>
      <x:c r="GT8" s="455"/>
      <x:c r="GU8" s="455"/>
      <x:c r="GV8" s="455"/>
      <x:c r="GW8" s="455"/>
      <x:c r="GX8" s="455"/>
      <x:c r="GY8" s="455"/>
      <x:c r="GZ8" s="455"/>
      <x:c r="HA8" s="455"/>
      <x:c r="HB8" s="455"/>
      <x:c r="HC8" s="455"/>
      <x:c r="HD8" s="455"/>
      <x:c r="HE8" s="455"/>
      <x:c r="HF8" s="455"/>
      <x:c r="HG8" s="455"/>
      <x:c r="HH8" s="455"/>
      <x:c r="HI8" s="455"/>
      <x:c r="HJ8" s="455"/>
      <x:c r="HK8" s="455"/>
      <x:c r="HL8" s="455"/>
      <x:c r="HM8" s="455"/>
      <x:c r="HN8" s="455"/>
      <x:c r="HO8" s="455"/>
      <x:c r="HP8" s="455"/>
      <x:c r="HQ8" s="455"/>
      <x:c r="HR8" s="455"/>
      <x:c r="HS8" s="455"/>
      <x:c r="HT8" s="455"/>
      <x:c r="HU8" s="455"/>
      <x:c r="HV8" s="455"/>
      <x:c r="HW8" s="455"/>
      <x:c r="HX8" s="455"/>
      <x:c r="HY8" s="455"/>
      <x:c r="HZ8" s="455"/>
      <x:c r="IA8" s="455"/>
      <x:c r="IB8" s="455"/>
      <x:c r="IC8" s="455"/>
      <x:c r="ID8" s="455"/>
      <x:c r="IE8" s="455"/>
      <x:c r="IF8" s="455"/>
      <x:c r="IG8" s="455"/>
      <x:c r="IH8" s="455"/>
      <x:c r="II8" s="455"/>
      <x:c r="IJ8" s="455"/>
      <x:c r="IK8" s="455"/>
      <x:c r="IL8" s="455"/>
      <x:c r="IM8" s="455"/>
      <x:c r="IN8" s="455"/>
      <x:c r="IO8" s="455"/>
      <x:c r="IP8" s="455"/>
      <x:c r="IQ8" s="455"/>
      <x:c r="IR8" s="455"/>
      <x:c r="IS8" s="455"/>
      <x:c r="IT8" s="455"/>
      <x:c r="IU8" s="455"/>
      <x:c r="IV8" s="455"/>
    </x:row>
    <x:row r="9" s="418" customFormat="1" ht="14.100000381469727" customHeight="1">
      <x:c r="A9" s="435" t="s">
        <x:v>197</x:v>
      </x:c>
      <x:c r="B9" s="435" t="s">
        <x:v>198</x:v>
      </x:c>
      <x:c r="C9" s="457" t="s">
        <x:v>199</x:v>
      </x:c>
      <x:c r="D9" s="458"/>
      <x:c r="E9" s="3871"/>
      <x:c r="F9" s="3871"/>
      <x:c r="G9" s="3876"/>
      <x:c r="H9" s="3877"/>
      <x:c r="I9" s="3878"/>
      <x:c r="J9" s="459"/>
      <x:c r="K9" s="459"/>
      <x:c r="L9" s="459"/>
      <x:c r="M9" s="459"/>
      <x:c r="N9" s="459"/>
      <x:c r="O9" s="459"/>
      <x:c r="P9" s="460"/>
      <x:c r="Q9" s="461" t="s">
        <x:v>200</x:v>
      </x:c>
      <x:c r="R9" s="462" t="s">
        <x:v>201</x:v>
      </x:c>
      <x:c r="S9" s="3882" t="s">
        <x:v>185</x:v>
      </x:c>
      <x:c r="T9" s="3883"/>
      <x:c r="U9" s="3884"/>
      <x:c r="V9" s="463"/>
      <x:c r="W9" s="463"/>
      <x:c r="X9" s="463"/>
      <x:c r="Y9" s="463"/>
      <x:c r="Z9" s="463"/>
      <x:c r="AA9" s="463"/>
      <x:c r="AB9" s="463" t="s">
        <x:v>202</x:v>
      </x:c>
      <x:c r="AC9" s="460"/>
      <x:c r="AD9" s="464" t="s">
        <x:v>203</x:v>
      </x:c>
      <x:c r="AE9" s="445"/>
      <x:c r="AF9" s="446" t="s">
        <x:v>204</x:v>
      </x:c>
      <x:c r="AG9" s="465" t="s">
        <x:v>205</x:v>
      </x:c>
      <x:c r="AH9" s="466" t="n">
        <x:f>AD10</x:f>
        <x:v>60</x:v>
      </x:c>
      <x:c r="AI9" s="467" t="s">
        <x:v>206</x:v>
      </x:c>
      <x:c r="AJ9" s="448"/>
      <x:c r="AK9" s="448"/>
      <x:c r="AL9" s="448"/>
      <x:c r="AM9" s="448" t="s">
        <x:v>207</x:v>
      </x:c>
      <x:c r="AN9" s="448" t="s">
        <x:v>208</x:v>
      </x:c>
      <x:c r="AO9" s="467" t="s">
        <x:v>209</x:v>
      </x:c>
      <x:c r="AP9" s="468" t="s">
        <x:v>210</x:v>
      </x:c>
      <x:c r="AQ9" s="450"/>
      <x:c r="AR9" s="450" t="str">
        <x:f>IF(AG10="6A","54A",IF(AG10="6B","54b",IF(AG10="6d","54d",AG10)))</x:f>
        <x:v>54b</x:v>
      </x:c>
      <x:c r="AS9" s="450" t="s">
        <x:v>211</x:v>
      </x:c>
      <x:c r="AT9" s="450" t="s">
        <x:v>212</x:v>
      </x:c>
      <x:c r="AU9" s="450" t="s">
        <x:v>213</x:v>
      </x:c>
      <x:c r="AV9" s="450"/>
      <x:c r="AW9" s="450" t="s">
        <x:v>214</x:v>
      </x:c>
      <x:c r="AX9" s="450"/>
      <x:c r="AY9" s="450"/>
      <x:c r="AZ9" s="450"/>
      <x:c r="BA9" s="450"/>
      <x:c r="BB9" s="450"/>
      <x:c r="BC9" s="450" t="s">
        <x:v>215</x:v>
      </x:c>
      <x:c r="BD9" s="450" t="s">
        <x:v>216</x:v>
      </x:c>
      <x:c r="BE9" s="450" t="s">
        <x:v>214</x:v>
      </x:c>
      <x:c r="BF9" s="450"/>
      <x:c r="BG9" s="450" t="s">
        <x:v>217</x:v>
      </x:c>
      <x:c r="BH9" s="450"/>
      <x:c r="BI9" s="450" t="s">
        <x:v>218</x:v>
      </x:c>
      <x:c r="BJ9" s="450" t="s">
        <x:v>212</x:v>
      </x:c>
      <x:c r="BK9" s="450" t="s">
        <x:v>219</x:v>
      </x:c>
      <x:c r="BL9" s="450"/>
      <x:c r="BM9" s="450"/>
      <x:c r="BN9" s="450"/>
      <x:c r="BO9" s="450"/>
      <x:c r="BP9" s="450" t="s">
        <x:v>219</x:v>
      </x:c>
      <x:c r="BQ9" s="450" t="s">
        <x:v>220</x:v>
      </x:c>
      <x:c r="BR9" s="450"/>
      <x:c r="BS9" s="450"/>
      <x:c r="BT9" s="450"/>
      <x:c r="BU9" s="450"/>
      <x:c r="BV9" s="450"/>
      <x:c r="BW9" s="450"/>
      <x:c r="BX9" s="450" t="s">
        <x:v>215</x:v>
      </x:c>
      <x:c r="BY9" s="450" t="s">
        <x:v>216</x:v>
      </x:c>
      <x:c r="BZ9" s="450" t="s">
        <x:v>214</x:v>
      </x:c>
      <x:c r="CA9" s="450"/>
      <x:c r="CB9" s="450" t="s">
        <x:v>217</x:v>
      </x:c>
      <x:c r="CC9" s="450"/>
      <x:c r="CD9" s="450"/>
      <x:c r="CE9" s="450" t="s">
        <x:v>212</x:v>
      </x:c>
      <x:c r="CF9" s="450" t="s">
        <x:v>219</x:v>
      </x:c>
      <x:c r="CG9" s="450"/>
      <x:c r="CH9" s="450"/>
      <x:c r="CI9" s="450"/>
      <x:c r="CJ9" s="450"/>
      <x:c r="CK9" s="450" t="s">
        <x:v>219</x:v>
      </x:c>
      <x:c r="CL9" s="450"/>
      <x:c r="CM9" s="450"/>
      <x:c r="CN9" s="450"/>
      <x:c r="CO9" s="450"/>
      <x:c r="CP9" s="450"/>
      <x:c r="CQ9" s="450"/>
      <x:c r="CR9" s="450"/>
      <x:c r="CS9" s="450" t="s">
        <x:v>215</x:v>
      </x:c>
      <x:c r="CT9" s="450" t="s">
        <x:v>216</x:v>
      </x:c>
      <x:c r="CU9" s="450" t="s">
        <x:v>214</x:v>
      </x:c>
      <x:c r="CV9" s="450"/>
      <x:c r="CW9" s="450" t="s">
        <x:v>217</x:v>
      </x:c>
      <x:c r="CX9" s="450"/>
      <x:c r="CY9" s="450"/>
      <x:c r="CZ9" s="450" t="s">
        <x:v>212</x:v>
      </x:c>
      <x:c r="DA9" s="450" t="s">
        <x:v>219</x:v>
      </x:c>
      <x:c r="DB9" s="450"/>
      <x:c r="DC9" s="450"/>
      <x:c r="DD9" s="450"/>
      <x:c r="DE9" s="450"/>
      <x:c r="DF9" s="450" t="s">
        <x:v>219</x:v>
      </x:c>
      <x:c r="DG9" s="450" t="s">
        <x:v>215</x:v>
      </x:c>
      <x:c r="DH9" s="450"/>
      <x:c r="DI9" s="450" t="s">
        <x:v>216</x:v>
      </x:c>
      <x:c r="DJ9" s="450" t="s">
        <x:v>221</x:v>
      </x:c>
      <x:c r="DK9" s="450"/>
      <x:c r="DL9" s="450" t="s">
        <x:v>217</x:v>
      </x:c>
      <x:c r="DM9" s="450"/>
      <x:c r="DN9" s="450"/>
      <x:c r="DO9" s="450"/>
      <x:c r="DP9" s="450"/>
      <x:c r="DQ9" s="450"/>
      <x:c r="DR9" s="450"/>
      <x:c r="DS9" s="450"/>
      <x:c r="DT9" s="450"/>
      <x:c r="DU9" s="450"/>
      <x:c r="DV9" s="450"/>
      <x:c r="DW9" s="450"/>
      <x:c r="DX9" s="450"/>
      <x:c r="DY9" s="450"/>
      <x:c r="DZ9" s="450"/>
      <x:c r="EA9" s="450"/>
      <x:c r="EB9" s="450"/>
      <x:c r="EC9" s="450"/>
      <x:c r="ED9" s="450"/>
      <x:c r="EE9" s="450"/>
      <x:c r="EF9" s="450"/>
      <x:c r="EG9" s="450" t="s">
        <x:v>222</x:v>
      </x:c>
      <x:c r="EH9" s="450" t="s">
        <x:v>223</x:v>
      </x:c>
      <x:c r="EI9" s="451"/>
      <x:c r="EJ9" s="451"/>
      <x:c r="EK9" s="451"/>
      <x:c r="EL9" s="469"/>
      <x:c r="EM9" s="470"/>
      <x:c r="EN9" s="470"/>
      <x:c r="EO9" s="469"/>
      <x:c r="EP9" s="469"/>
      <x:c r="EQ9" s="451"/>
      <x:c r="ER9" s="451"/>
      <x:c r="ES9" s="451"/>
      <x:c r="ET9" s="451"/>
      <x:c r="EU9" s="453"/>
      <x:c r="EV9" s="454"/>
      <x:c r="EW9" s="455"/>
      <x:c r="EX9" s="455"/>
      <x:c r="EY9" s="455"/>
      <x:c r="EZ9" s="455"/>
      <x:c r="FA9" s="455"/>
      <x:c r="FB9" s="455"/>
      <x:c r="FC9" s="455"/>
      <x:c r="FD9" s="455"/>
      <x:c r="FE9" s="455"/>
      <x:c r="FF9" s="455"/>
      <x:c r="FG9" s="455"/>
      <x:c r="FH9" s="455"/>
      <x:c r="FI9" s="455"/>
      <x:c r="FJ9" s="455"/>
      <x:c r="FK9" s="455"/>
      <x:c r="FL9" s="455"/>
      <x:c r="FM9" s="455"/>
      <x:c r="FN9" s="455"/>
      <x:c r="FO9" s="455"/>
      <x:c r="FP9" s="455"/>
      <x:c r="FQ9" s="455"/>
      <x:c r="FR9" s="455"/>
      <x:c r="FS9" s="455"/>
      <x:c r="FT9" s="455"/>
      <x:c r="FU9" s="455"/>
      <x:c r="FV9" s="455"/>
      <x:c r="FW9" s="455"/>
      <x:c r="FX9" s="455"/>
      <x:c r="FY9" s="455"/>
      <x:c r="FZ9" s="455"/>
      <x:c r="GA9" s="455"/>
      <x:c r="GB9" s="455"/>
      <x:c r="GC9" s="455"/>
      <x:c r="GD9" s="455"/>
      <x:c r="GE9" s="455"/>
      <x:c r="GF9" s="455"/>
      <x:c r="GG9" s="455"/>
      <x:c r="GH9" s="455"/>
      <x:c r="GI9" s="455"/>
      <x:c r="GJ9" s="455"/>
      <x:c r="GK9" s="455"/>
      <x:c r="GL9" s="455"/>
      <x:c r="GM9" s="455"/>
      <x:c r="GN9" s="455"/>
      <x:c r="GO9" s="455"/>
      <x:c r="GP9" s="455"/>
      <x:c r="GQ9" s="455"/>
      <x:c r="GR9" s="455"/>
      <x:c r="GS9" s="455"/>
      <x:c r="GT9" s="455"/>
      <x:c r="GU9" s="455"/>
      <x:c r="GV9" s="455"/>
      <x:c r="GW9" s="455"/>
      <x:c r="GX9" s="455"/>
      <x:c r="GY9" s="455"/>
      <x:c r="GZ9" s="455"/>
      <x:c r="HA9" s="455"/>
      <x:c r="HB9" s="455"/>
      <x:c r="HC9" s="455"/>
      <x:c r="HD9" s="455"/>
      <x:c r="HE9" s="455"/>
      <x:c r="HF9" s="455"/>
      <x:c r="HG9" s="455"/>
      <x:c r="HH9" s="455"/>
      <x:c r="HI9" s="455"/>
      <x:c r="HJ9" s="455"/>
      <x:c r="HK9" s="455"/>
      <x:c r="HL9" s="455"/>
      <x:c r="HM9" s="455"/>
      <x:c r="HN9" s="455"/>
      <x:c r="HO9" s="455"/>
      <x:c r="HP9" s="455"/>
      <x:c r="HQ9" s="455"/>
      <x:c r="HR9" s="455"/>
      <x:c r="HS9" s="455"/>
      <x:c r="HT9" s="455"/>
      <x:c r="HU9" s="455"/>
      <x:c r="HV9" s="455"/>
      <x:c r="HW9" s="455"/>
      <x:c r="HX9" s="455"/>
      <x:c r="HY9" s="455"/>
      <x:c r="HZ9" s="455"/>
      <x:c r="IA9" s="455"/>
      <x:c r="IB9" s="455"/>
      <x:c r="IC9" s="455"/>
      <x:c r="ID9" s="455"/>
      <x:c r="IE9" s="455"/>
      <x:c r="IF9" s="455"/>
      <x:c r="IG9" s="455"/>
      <x:c r="IH9" s="455"/>
      <x:c r="II9" s="455"/>
      <x:c r="IJ9" s="455"/>
      <x:c r="IK9" s="455"/>
      <x:c r="IL9" s="455"/>
      <x:c r="IM9" s="455"/>
      <x:c r="IN9" s="455"/>
      <x:c r="IO9" s="455"/>
      <x:c r="IP9" s="455"/>
      <x:c r="IQ9" s="455"/>
      <x:c r="IR9" s="455"/>
      <x:c r="IS9" s="455"/>
      <x:c r="IT9" s="455"/>
      <x:c r="IU9" s="455"/>
      <x:c r="IV9" s="455"/>
    </x:row>
    <x:row r="10" s="418" customFormat="1" ht="14.100000381469727" customHeight="1">
      <x:c r="A10" s="435" t="s">
        <x:v>224</x:v>
      </x:c>
      <x:c r="B10" s="435" t="s">
        <x:v>225</x:v>
      </x:c>
      <x:c r="C10" s="457" t="s">
        <x:v>226</x:v>
      </x:c>
      <x:c r="D10" s="471"/>
      <x:c r="E10" s="3871"/>
      <x:c r="F10" s="3872"/>
      <x:c r="G10" s="3885" t="s">
        <x:v>227</x:v>
      </x:c>
      <x:c r="H10" s="3886"/>
      <x:c r="I10" s="3887"/>
      <x:c r="J10" s="472"/>
      <x:c r="K10" s="472"/>
      <x:c r="L10" s="472"/>
      <x:c r="M10" s="472"/>
      <x:c r="N10" s="472"/>
      <x:c r="O10" s="472"/>
      <x:c r="P10" s="473" t="s">
        <x:v>228</x:v>
      </x:c>
      <x:c r="Q10" s="474"/>
      <x:c r="R10" s="475" t="str">
        <x:f>P10</x:f>
        <x:v>m³</x:v>
      </x:c>
      <x:c r="S10" s="3885" t="str">
        <x:f>G10</x:f>
        <x:v>m</x:v>
      </x:c>
      <x:c r="T10" s="3886"/>
      <x:c r="U10" s="3887"/>
      <x:c r="V10" s="472"/>
      <x:c r="W10" s="472"/>
      <x:c r="X10" s="472"/>
      <x:c r="Y10" s="472"/>
      <x:c r="Z10" s="472"/>
      <x:c r="AA10" s="472"/>
      <x:c r="AB10" s="475" t="str">
        <x:f>R10</x:f>
        <x:v>m³</x:v>
      </x:c>
      <x:c r="AC10" s="472" t="str">
        <x:f>AB10</x:f>
        <x:v>m³</x:v>
      </x:c>
      <x:c r="AD10" s="476">
        <x:v>60</x:v>
      </x:c>
      <x:c r="AE10" s="477" t="str">
        <x:f>IF(AD10=60,"°F",U83)</x:f>
        <x:v>°F</x:v>
      </x:c>
      <x:c r="AF10" s="474" t="s">
        <x:v>229</x:v>
      </x:c>
      <x:c r="AG10" s="472" t="s">
        <x:v>230</x:v>
      </x:c>
      <x:c r="AH10" s="478" t="str">
        <x:f>AC10</x:f>
        <x:v>m³</x:v>
      </x:c>
      <x:c r="AI10" s="467" t="s">
        <x:v>231</x:v>
      </x:c>
      <x:c r="AJ10" s="448"/>
      <x:c r="AK10" s="479" t="n">
        <x:f>+AF11/1.8</x:f>
        <x:v>0</x:v>
      </x:c>
      <x:c r="AL10" s="448"/>
      <x:c r="AM10" s="448" t="s">
        <x:v>232</x:v>
      </x:c>
      <x:c r="AN10" s="448" t="s">
        <x:v>232</x:v>
      </x:c>
      <x:c r="AO10" s="467" t="s">
        <x:v>231</x:v>
      </x:c>
      <x:c r="AP10" s="480" t="s">
        <x:v>233</x:v>
      </x:c>
      <x:c r="AQ10" s="450" t="s">
        <x:v>181</x:v>
      </x:c>
      <x:c r="AR10" s="450" t="s">
        <x:v>234</x:v>
      </x:c>
      <x:c r="AS10" s="450"/>
      <x:c r="AT10" s="450" t="s">
        <x:v>235</x:v>
      </x:c>
      <x:c r="AU10" s="450" t="s">
        <x:v>236</x:v>
      </x:c>
      <x:c r="AV10" s="450" t="s">
        <x:v>237</x:v>
      </x:c>
      <x:c r="AW10" s="450" t="s">
        <x:v>238</x:v>
      </x:c>
      <x:c r="AX10" s="450" t="s">
        <x:v>239</x:v>
      </x:c>
      <x:c r="AY10" s="450" t="s">
        <x:v>240</x:v>
      </x:c>
      <x:c r="AZ10" s="450" t="s">
        <x:v>241</x:v>
      </x:c>
      <x:c r="BA10" s="450" t="s">
        <x:v>242</x:v>
      </x:c>
      <x:c r="BB10" s="450" t="s">
        <x:v>243</x:v>
      </x:c>
      <x:c r="BC10" s="450" t="s">
        <x:v>244</x:v>
      </x:c>
      <x:c r="BD10" s="450" t="s">
        <x:v>245</x:v>
      </x:c>
      <x:c r="BE10" s="450" t="s">
        <x:v>221</x:v>
      </x:c>
      <x:c r="BF10" s="450" t="s">
        <x:v>246</x:v>
      </x:c>
      <x:c r="BG10" s="450" t="s">
        <x:v>247</x:v>
      </x:c>
      <x:c r="BH10" s="450" t="s">
        <x:v>248</x:v>
      </x:c>
      <x:c r="BI10" s="450" t="s">
        <x:v>249</x:v>
      </x:c>
      <x:c r="BJ10" s="450" t="s">
        <x:v>250</x:v>
      </x:c>
      <x:c r="BK10" s="450" t="s">
        <x:v>251</x:v>
      </x:c>
      <x:c r="BL10" s="450" t="s">
        <x:v>252</x:v>
      </x:c>
      <x:c r="BM10" s="450" t="s">
        <x:v>253</x:v>
      </x:c>
      <x:c r="BN10" s="450" t="s">
        <x:v>254</x:v>
      </x:c>
      <x:c r="BO10" s="450" t="s">
        <x:v>255</x:v>
      </x:c>
      <x:c r="BP10" s="450" t="s">
        <x:v>251</x:v>
      </x:c>
      <x:c r="BQ10" s="450" t="s">
        <x:v>256</x:v>
      </x:c>
      <x:c r="BR10" s="450"/>
      <x:c r="BS10" s="450" t="s">
        <x:v>257</x:v>
      </x:c>
      <x:c r="BT10" s="450" t="s">
        <x:v>240</x:v>
      </x:c>
      <x:c r="BU10" s="450" t="s">
        <x:v>241</x:v>
      </x:c>
      <x:c r="BV10" s="450" t="s">
        <x:v>242</x:v>
      </x:c>
      <x:c r="BW10" s="450" t="s">
        <x:v>243</x:v>
      </x:c>
      <x:c r="BX10" s="450" t="s">
        <x:v>244</x:v>
      </x:c>
      <x:c r="BY10" s="450" t="s">
        <x:v>245</x:v>
      </x:c>
      <x:c r="BZ10" s="450" t="s">
        <x:v>221</x:v>
      </x:c>
      <x:c r="CA10" s="450" t="s">
        <x:v>246</x:v>
      </x:c>
      <x:c r="CB10" s="450" t="s">
        <x:v>247</x:v>
      </x:c>
      <x:c r="CC10" s="450" t="s">
        <x:v>248</x:v>
      </x:c>
      <x:c r="CD10" s="450" t="s">
        <x:v>249</x:v>
      </x:c>
      <x:c r="CE10" s="450" t="s">
        <x:v>250</x:v>
      </x:c>
      <x:c r="CF10" s="450" t="s">
        <x:v>251</x:v>
      </x:c>
      <x:c r="CG10" s="450" t="s">
        <x:v>252</x:v>
      </x:c>
      <x:c r="CH10" s="450" t="s">
        <x:v>253</x:v>
      </x:c>
      <x:c r="CI10" s="450" t="s">
        <x:v>254</x:v>
      </x:c>
      <x:c r="CJ10" s="450" t="s">
        <x:v>255</x:v>
      </x:c>
      <x:c r="CK10" s="450" t="s">
        <x:v>251</x:v>
      </x:c>
      <x:c r="CL10" s="450"/>
      <x:c r="CM10" s="450"/>
      <x:c r="CN10" s="450" t="s">
        <x:v>257</x:v>
      </x:c>
      <x:c r="CO10" s="450" t="s">
        <x:v>240</x:v>
      </x:c>
      <x:c r="CP10" s="450" t="s">
        <x:v>241</x:v>
      </x:c>
      <x:c r="CQ10" s="450" t="s">
        <x:v>242</x:v>
      </x:c>
      <x:c r="CR10" s="450" t="s">
        <x:v>243</x:v>
      </x:c>
      <x:c r="CS10" s="450" t="s">
        <x:v>244</x:v>
      </x:c>
      <x:c r="CT10" s="450" t="s">
        <x:v>245</x:v>
      </x:c>
      <x:c r="CU10" s="450" t="s">
        <x:v>221</x:v>
      </x:c>
      <x:c r="CV10" s="450" t="s">
        <x:v>246</x:v>
      </x:c>
      <x:c r="CW10" s="450" t="s">
        <x:v>247</x:v>
      </x:c>
      <x:c r="CX10" s="450" t="s">
        <x:v>248</x:v>
      </x:c>
      <x:c r="CY10" s="450" t="s">
        <x:v>249</x:v>
      </x:c>
      <x:c r="CZ10" s="450" t="s">
        <x:v>250</x:v>
      </x:c>
      <x:c r="DA10" s="450" t="s">
        <x:v>251</x:v>
      </x:c>
      <x:c r="DB10" s="450" t="s">
        <x:v>252</x:v>
      </x:c>
      <x:c r="DC10" s="450" t="s">
        <x:v>253</x:v>
      </x:c>
      <x:c r="DD10" s="450" t="s">
        <x:v>254</x:v>
      </x:c>
      <x:c r="DE10" s="450" t="s">
        <x:v>255</x:v>
      </x:c>
      <x:c r="DF10" s="450" t="s">
        <x:v>251</x:v>
      </x:c>
      <x:c r="DG10" s="450" t="s">
        <x:v>244</x:v>
      </x:c>
      <x:c r="DH10" s="450" t="s">
        <x:v>246</x:v>
      </x:c>
      <x:c r="DI10" s="450" t="s">
        <x:v>245</x:v>
      </x:c>
      <x:c r="DJ10" s="450" t="s">
        <x:v>258</x:v>
      </x:c>
      <x:c r="DK10" s="450" t="s">
        <x:v>246</x:v>
      </x:c>
      <x:c r="DL10" s="450" t="s">
        <x:v>247</x:v>
      </x:c>
      <x:c r="DM10" s="450" t="s">
        <x:v>248</x:v>
      </x:c>
      <x:c r="DN10" s="450" t="s">
        <x:v>259</x:v>
      </x:c>
      <x:c r="DO10" s="450" t="s">
        <x:v>246</x:v>
      </x:c>
      <x:c r="DP10" s="450" t="s">
        <x:v>249</x:v>
      </x:c>
      <x:c r="DQ10" s="481" t="s">
        <x:v>260</x:v>
      </x:c>
      <x:c r="DR10" s="481" t="s">
        <x:v>261</x:v>
      </x:c>
      <x:c r="DS10" s="450"/>
      <x:c r="DT10" s="450"/>
      <x:c r="DU10" s="450"/>
      <x:c r="DV10" s="450"/>
      <x:c r="DW10" s="450"/>
      <x:c r="DX10" s="450" t="s">
        <x:v>262</x:v>
      </x:c>
      <x:c r="DY10" s="450"/>
      <x:c r="DZ10" s="450" t="s">
        <x:v>263</x:v>
      </x:c>
      <x:c r="EA10" s="450" t="s">
        <x:v>264</x:v>
      </x:c>
      <x:c r="EB10" s="450" t="s">
        <x:v>265</x:v>
      </x:c>
      <x:c r="EC10" s="450"/>
      <x:c r="ED10" s="450" t="s">
        <x:v>266</x:v>
      </x:c>
      <x:c r="EE10" s="450" t="s">
        <x:v>266</x:v>
      </x:c>
      <x:c r="EF10" s="450" t="s">
        <x:v>267</x:v>
      </x:c>
      <x:c r="EG10" s="450" t="s">
        <x:v>198</x:v>
      </x:c>
      <x:c r="EH10" s="450" t="s">
        <x:v>268</x:v>
      </x:c>
      <x:c r="EI10" s="482"/>
      <x:c r="EJ10" s="483"/>
      <x:c r="EK10" s="483"/>
      <x:c r="EL10" s="484"/>
      <x:c r="EM10" s="484"/>
      <x:c r="EN10" s="485"/>
      <x:c r="EO10" s="486"/>
      <x:c r="EP10" s="484" t="s">
        <x:v>269</x:v>
      </x:c>
      <x:c r="EQ10" s="484" t="s">
        <x:v>239</x:v>
      </x:c>
      <x:c r="ER10" s="487" t="s">
        <x:v>270</x:v>
      </x:c>
      <x:c r="ES10" s="488" t="s">
        <x:v>271</x:v>
      </x:c>
      <x:c r="ET10" s="488" t="s">
        <x:v>272</x:v>
      </x:c>
      <x:c r="EU10" s="489" t="s">
        <x:v>273</x:v>
      </x:c>
      <x:c r="EV10" s="490" t="s">
        <x:v>218</x:v>
      </x:c>
      <x:c r="EW10" s="455"/>
      <x:c r="EX10" s="455"/>
      <x:c r="EY10" s="491" t="s">
        <x:v>274</x:v>
      </x:c>
      <x:c r="EZ10" s="492" t="s">
        <x:v>224</x:v>
      </x:c>
      <x:c r="FA10" s="491" t="s">
        <x:v>275</x:v>
      </x:c>
      <x:c r="FB10" s="491" t="s">
        <x:v>276</x:v>
      </x:c>
      <x:c r="FC10" s="491" t="s">
        <x:v>276</x:v>
      </x:c>
      <x:c r="FD10" s="455"/>
      <x:c r="FE10" s="493" t="s">
        <x:v>208</x:v>
      </x:c>
      <x:c r="FF10" s="493" t="s">
        <x:v>24</x:v>
      </x:c>
      <x:c r="FG10" s="455"/>
      <x:c r="FH10" s="455"/>
      <x:c r="FI10" s="455"/>
      <x:c r="FJ10" s="455"/>
      <x:c r="FK10" s="455"/>
      <x:c r="FL10" s="455"/>
      <x:c r="FM10" s="455"/>
      <x:c r="FN10" s="455"/>
      <x:c r="FO10" s="455"/>
      <x:c r="FP10" s="455"/>
      <x:c r="FQ10" s="455"/>
      <x:c r="FR10" s="455"/>
      <x:c r="FS10" s="455"/>
      <x:c r="FT10" s="455"/>
      <x:c r="FU10" s="455"/>
      <x:c r="FV10" s="455"/>
      <x:c r="FW10" s="455"/>
      <x:c r="FX10" s="455"/>
      <x:c r="FY10" s="455"/>
      <x:c r="FZ10" s="455"/>
      <x:c r="GA10" s="455"/>
      <x:c r="GB10" s="455"/>
      <x:c r="GC10" s="455"/>
      <x:c r="GD10" s="455"/>
      <x:c r="GE10" s="455"/>
      <x:c r="GF10" s="455"/>
      <x:c r="GG10" s="455"/>
      <x:c r="GH10" s="455"/>
      <x:c r="GI10" s="455"/>
      <x:c r="GJ10" s="455"/>
      <x:c r="GK10" s="455"/>
      <x:c r="GL10" s="455"/>
      <x:c r="GM10" s="455"/>
      <x:c r="GN10" s="455"/>
      <x:c r="GO10" s="455"/>
      <x:c r="GP10" s="455"/>
      <x:c r="GQ10" s="455"/>
      <x:c r="GR10" s="455"/>
      <x:c r="GS10" s="455"/>
      <x:c r="GT10" s="455"/>
      <x:c r="GU10" s="455"/>
      <x:c r="GV10" s="455"/>
      <x:c r="GW10" s="455"/>
      <x:c r="GX10" s="455"/>
      <x:c r="GY10" s="455"/>
      <x:c r="GZ10" s="455"/>
      <x:c r="HA10" s="455"/>
      <x:c r="HB10" s="455"/>
      <x:c r="HC10" s="455"/>
      <x:c r="HD10" s="455"/>
      <x:c r="HE10" s="455"/>
      <x:c r="HF10" s="455"/>
      <x:c r="HG10" s="455"/>
      <x:c r="HH10" s="455"/>
      <x:c r="HI10" s="455"/>
      <x:c r="HJ10" s="455"/>
      <x:c r="HK10" s="455"/>
      <x:c r="HL10" s="455"/>
      <x:c r="HM10" s="455"/>
      <x:c r="HN10" s="455"/>
      <x:c r="HO10" s="455"/>
      <x:c r="HP10" s="455"/>
      <x:c r="HQ10" s="455"/>
      <x:c r="HR10" s="455"/>
      <x:c r="HS10" s="455"/>
      <x:c r="HT10" s="455"/>
      <x:c r="HU10" s="455"/>
      <x:c r="HV10" s="455"/>
      <x:c r="HW10" s="455"/>
      <x:c r="HX10" s="455"/>
      <x:c r="HY10" s="455"/>
      <x:c r="HZ10" s="455"/>
      <x:c r="IA10" s="455"/>
      <x:c r="IB10" s="455"/>
      <x:c r="IC10" s="455"/>
      <x:c r="ID10" s="455"/>
      <x:c r="IE10" s="455"/>
      <x:c r="IF10" s="455"/>
      <x:c r="IG10" s="455"/>
      <x:c r="IH10" s="455"/>
      <x:c r="II10" s="455"/>
      <x:c r="IJ10" s="455"/>
      <x:c r="IK10" s="455"/>
      <x:c r="IL10" s="455"/>
      <x:c r="IM10" s="455"/>
      <x:c r="IN10" s="455"/>
      <x:c r="IO10" s="455"/>
      <x:c r="IP10" s="455"/>
      <x:c r="IQ10" s="455"/>
      <x:c r="IR10" s="455"/>
      <x:c r="IS10" s="455"/>
      <x:c r="IT10" s="455"/>
      <x:c r="IU10" s="455"/>
      <x:c r="IV10" s="455"/>
    </x:row>
    <x:row r="11" s="418" customFormat="1" ht="14.100000381469727" customHeight="1">
      <x:c r="A11" s="494">
        <x:v>0</x:v>
      </x:c>
      <x:c r="B11" s="494">
        <x:v>82</x:v>
      </x:c>
      <x:c r="C11" s="3888">
        <x:v>10002</x:v>
      </x:c>
      <x:c r="D11" s="495" t="s">
        <x:v>277</x:v>
      </x:c>
      <x:c r="E11" s="496">
        <x:v>42956</x:v>
      </x:c>
      <x:c r="F11" s="497">
        <x:v>1025</x:v>
      </x:c>
      <x:c r="G11" s="3890">
        <x:v>2.9889999999999999</x:v>
      </x:c>
      <x:c r="H11" s="3891"/>
      <x:c r="I11" s="3892"/>
      <x:c r="J11" s="498"/>
      <x:c r="K11" s="499"/>
      <x:c r="L11" s="498"/>
      <x:c r="M11" s="500"/>
      <x:c r="N11" s="501"/>
      <x:c r="O11" s="501"/>
      <x:c r="P11" s="502">
        <x:v>439.02199999999999</x:v>
      </x:c>
      <x:c r="Q11" s="503">
        <x:v>1.0010368999999999</x:v>
      </x:c>
      <x:c r="R11" s="504">
        <x:v>0</x:v>
      </x:c>
      <x:c r="S11" s="3890">
        <x:v>0</x:v>
      </x:c>
      <x:c r="T11" s="3891"/>
      <x:c r="U11" s="3892"/>
      <x:c r="V11" s="498"/>
      <x:c r="W11" s="499"/>
      <x:c r="X11" s="498"/>
      <x:c r="Y11" s="500"/>
      <x:c r="Z11" s="501"/>
      <x:c r="AA11" s="501">
        <x:v>0</x:v>
      </x:c>
      <x:c r="AB11" s="502">
        <x:v>0</x:v>
      </x:c>
      <x:c r="AC11" s="505" t="n">
        <x:f>IF(P11="","",(P11-AB11+R11)*Q11)</x:f>
        <x:v>439.4772219118</x:v>
      </x:c>
      <x:c r="AD11" s="506">
        <x:v>14</x:v>
      </x:c>
      <x:c r="AE11" s="507">
        <x:v>144.4</x:v>
      </x:c>
      <x:c r="AF11" s="508">
        <x:v>0</x:v>
      </x:c>
      <x:c r="AG11" s="506" t="n">
        <x:f>IF(P11="","",IF(AND($AG$10="1A",AT11&gt;=966),DQ11,IF(AND($AG$10="1B",AT11&lt;966),DR11,IF($AG$9="T-2004",DP11,EV11))))</x:f>
        <x:v>0.96694</x:v>
      </x:c>
      <x:c r="AH11" s="509" t="n">
        <x:f>IF(P11&lt;&gt;"",TRUNC(ROUND(+AC11*AG11,3),3),"")</x:f>
        <x:v>424.948</x:v>
      </x:c>
      <x:c r="AI11" s="450" t="n">
        <x:f>IF(C11="","",IF($AD$10=60,AH11*AN11,(1.000149926*AD11-0.001199407795)*AH11))</x:f>
        <x:v>412.41108931463765</x:v>
      </x:c>
      <x:c r="AJ11" s="510" t="n">
        <x:f>IF(AND($P$10="m³",$AD$10=60),ROUND((1.000149926*(141.5/(AD11+131.5))-1.199407795*0.001)/(141.5/(AD11+131.5)),5),ROUND((1.000149926*AD11-1.199407795*0.001)/AD11,5))</x:f>
        <x:v>0.99892</x:v>
      </x:c>
      <x:c r="AK11" s="511" t="n">
        <x:f>IF($AE$10="°F",AF11,AF11/1.8)</x:f>
        <x:v>0</x:v>
      </x:c>
      <x:c r="AL11" s="512" t="n">
        <x:f>IF(C11="","",IF($AE$10="°C",AE11*1.8+32,ROUND(AE11,1)))</x:f>
        <x:v>144.4</x:v>
      </x:c>
      <x:c r="AM11" s="513" t="n">
        <x:f>IF($AG$9="Table",ROUND(((141.5/(AD11+131.5015)*4.169215)-0.0050789)*0.0375,5),IF(AND($P$10="M³",$AD$10=60),(141.3819577/(AD11+131.5)-0.001199407795)*0.1564763335*6.28981,(141.3819577/(AD11+131.5)-0.001199407795)*0.1564763335))</x:f>
        <x:v>0.9551702474139154</x:v>
      </x:c>
      <x:c r="AN11" s="514" t="n">
        <x:f>IF($AG$9="Table",ROUND(((141.5/(AD11+131.5015)*4.169215)-0.0050789)*0.0375*1.01605,5),IF(AND($P$10="m³",$AD$10=60),(141.3819577/(AD11+131.5)-0.001199407795)*0.1589872949*6.28981,(141.3819577/(AD11+131.5)-0.001199407795)*0.1589872949))</x:f>
        <x:v>0.9704977769389141</x:v>
      </x:c>
      <x:c r="AO11" s="450" t="n">
        <x:f>IF(D11="","",AM11*AH11)</x:f>
        <x:v>405.89768629804854</x:v>
      </x:c>
      <x:c r="AP11" s="515" t="n">
        <x:f>IF(P11="","",AD11*AH11)</x:f>
        <x:v>5949.272</x:v>
      </x:c>
      <x:c r="AQ11" s="516" t="n">
        <x:f>IF(E11="","",AE11*AH11)</x:f>
        <x:v>61362.4912</x:v>
      </x:c>
      <x:c r="AR11" s="450">
        <x:v>0</x:v>
      </x:c>
      <x:c r="AS11" s="450" t="n">
        <x:f>IF(AR$9="54a",1,IF(AR$9="54D",6,IF(AT11&lt;=770.352,5,IF(AT11&lt;=787.5195,4,IF(AT11&lt;=838.3127,3,IF(AT11&lt;=1163.5,2,))))))</x:f>
        <x:v>2</x:v>
      </x:c>
      <x:c r="AT11" s="450" t="n">
        <x:f>IF($AD$10=60,(141.5/(AD11+131.5)*999.016),AD11*1000)</x:f>
        <x:v>971.5516426116837</x:v>
      </x:c>
      <x:c r="AU11" s="512" t="n">
        <x:f>IF($AE$10="°F",(AL11-32)/1.8,AE11)</x:f>
        <x:v>62.44444444444444</x:v>
      </x:c>
      <x:c r="AV11" s="450" t="n">
        <x:f>AU11/630</x:f>
        <x:v>0.09911816578483244</x:v>
      </x:c>
      <x:c r="AW11" s="450" t="n">
        <x:f>(AU11-($AT$76+($AT$77+($AT$78+($AT$79+($AT$80+($AT$81+($AT$82+$AT$83*AV11)*AV11)*AV11)*AV11)*AV11)*AV11)*AV11)*AV11)*1.8+32</x:f>
        <x:v>144.42922690572783</x:v>
      </x:c>
      <x:c r="AX11" s="450" t="n">
        <x:f>IF(AF11=0,VLOOKUP($AS11,$AS$76:$AX$81,6),0)</x:f>
        <x:v>103.872</x:v>
      </x:c>
      <x:c r="AY11" s="450" t="n">
        <x:f>IF(AF11=0,VLOOKUP(AS11,$AS$76:$AY$81,7),0)</x:f>
        <x:v>0.2701</x:v>
      </x:c>
      <x:c r="AZ11" s="517" t="n">
        <x:f>IF(AF11=0,VLOOKUP($AS11,$AS$76:$AZ$81,8),0)</x:f>
        <x:v>0</x:v>
      </x:c>
      <x:c r="BA11" s="450" t="n">
        <x:f>IF(AF11=0,(0.01374979547/2*(($AX11/AT11+$AY$11)*1/AT11+$AZ$11)),0)</x:f>
        <x:v>0.000002667824579531239</x:v>
      </x:c>
      <x:c r="BB11" s="450" t="n">
        <x:f>IF(AF11=0,(2*$AX$11+$AY$11*AT11)/($AX$11+($AY$11+$AZ$11*AT11)*AT11),0)</x:f>
        <x:v>1.2835800572754812</x:v>
      </x:c>
      <x:c r="BC11" s="450" t="n">
        <x:f>IF($AF$11=0,ROUND(AT11*(1+(EXP(BA11*(1+0.8*BA11))-1)/(1+BA11*(1+1.6*BA11)*BB11)),12),(AT11*(EXP(0.5*$AK11*0.01374979547*(1+0.4*$AK11*0.01374979547)))))</x:f>
        <x:v>971.55423454115</x:v>
      </x:c>
      <x:c r="BD11" s="450" t="n">
        <x:f>IF(AF11=0,($AX11/BC11+$AY11)*1/BC11+$AZ11,AK11)</x:f>
        <x:v>0.00038805165498969745</x:v>
      </x:c>
      <x:c r="BE11" s="450" t="n">
        <x:f>$AY$6-$AY$5</x:f>
        <x:v>0</x:v>
      </x:c>
      <x:c r="BF11" s="450" t="n">
        <x:f>ROUND(EXP(-BD11*BE11*(1+0.8*BD11*(BE11+0.01374979547))),25)</x:f>
        <x:v>1</x:v>
      </x:c>
      <x:c r="BG11" s="450" t="n">
        <x:f>EXP(-1.9947+0.00013427*BE11+((793920+2326*BE11)/BC11^2))</x:f>
        <x:v>0.315495878350052</x:v>
      </x:c>
      <x:c r="BH11" s="450" t="n">
        <x:f>1/(1-10^-5*BG11*0)</x:f>
        <x:v>1</x:v>
      </x:c>
      <x:c r="BI11" s="450" t="n">
        <x:f>ROUND(BH11*BF11,25)</x:f>
        <x:v>1</x:v>
      </x:c>
      <x:c r="BJ11" s="450" t="n">
        <x:f>BI11*$AT11</x:f>
        <x:v>971.5516426116837</x:v>
      </x:c>
      <x:c r="BK11" s="450" t="n">
        <x:f>$AT11-BJ11</x:f>
        <x:v>0</x:v>
      </x:c>
      <x:c r="BL11" s="450" t="n">
        <x:f>IF(AF11=0,VLOOKUP($AS11,$AS$76:$BA$82,9),0)</x:f>
        <x:v>1.3</x:v>
      </x:c>
      <x:c r="BM11" s="450" t="n">
        <x:f>BK11/BI11</x:f>
        <x:v>0</x:v>
      </x:c>
      <x:c r="BN11" s="450" t="n">
        <x:f>BL11*BD11*$BE11*(1+1.6*BD11*$BE11)</x:f>
        <x:v>0</x:v>
      </x:c>
      <x:c r="BO11" s="450" t="n">
        <x:f>-(2*BH11*0*BG11*(7.9392+0.02326*AU11))/BC11^2</x:f>
        <x:v>0</x:v>
      </x:c>
      <x:c r="BP11" s="450" t="n">
        <x:f>BM11/(1+BN11+BO11)</x:f>
        <x:v>0</x:v>
      </x:c>
      <x:c r="BQ11" s="450" t="n">
        <x:f>BP11+$AT11</x:f>
        <x:v>971.5516426116837</x:v>
      </x:c>
      <x:c r="BR11" s="450" t="n">
        <x:f>IF($AR$9="54a",1,IF($AR$9="54D",6,IF(BQ11&lt;=770.352,5,IF(BQ11&lt;=787.5195,4,IF(BQ11&lt;=838.3127,3,IF(BQ11&lt;=1163.5,2,))))))</x:f>
        <x:v>2</x:v>
      </x:c>
      <x:c r="BS11" s="450" t="n">
        <x:f>IF(AF11=0,VLOOKUP(BR11,$AS$76:$AX$81,6),0)</x:f>
        <x:v>103.872</x:v>
      </x:c>
      <x:c r="BT11" s="450" t="n">
        <x:f>IF(AF11=0,VLOOKUP(BR11,$AS$76:$AY$81,7),0)</x:f>
        <x:v>0.2701</x:v>
      </x:c>
      <x:c r="BU11" s="450" t="n">
        <x:f>IF(AF11=0,VLOOKUP(BR11,$AS$76:$AZ$81,8),0)</x:f>
        <x:v>0</x:v>
      </x:c>
      <x:c r="BV11" s="450" t="n">
        <x:f>IF(AF11=0,(0.01374979547/2*((BS11/BQ11+BT11)*1/BQ11+BU11)),0)</x:f>
        <x:v>0.000002667824579531239</x:v>
      </x:c>
      <x:c r="BW11" s="450" t="n">
        <x:f>IF(AF11=0,(2*BS11+BT11*BQ11)/(BS11+(BT11+BU11*BQ11)*BQ11),0)</x:f>
        <x:v>1.2835800572754812</x:v>
      </x:c>
      <x:c r="BX11" s="450" t="n">
        <x:f>IF($AF$11=0,ROUND(BQ11*(1+(EXP(BV11*(1+0.8*BV11))-1)/(1+BV11*(1+1.6*BV11)*BW11)),12),(BQ11*(EXP(0.5*$AK11*0.01374979547*(1+0.4*$AK11*0.01374979547)))))</x:f>
        <x:v>971.55423454115</x:v>
      </x:c>
      <x:c r="BY11" s="450" t="n">
        <x:f>IF(AF11=0,($AX11/BX11+$AY11)*1/BX11+$AZ11,AK11)</x:f>
        <x:v>0.00038805165498969745</x:v>
      </x:c>
      <x:c r="BZ11" s="450" t="n">
        <x:f>$AY$6-$AY$5</x:f>
        <x:v>0</x:v>
      </x:c>
      <x:c r="CA11" s="450" t="n">
        <x:f>EXP(-BY11*BZ11*(1+0.8*BY11*(BZ11+0.01374979547)))</x:f>
        <x:v>1</x:v>
      </x:c>
      <x:c r="CB11" s="450" t="n">
        <x:f>EXP(-1.9947+0.00013427*BZ11+((793920+2326*BZ11)/BX11^2))</x:f>
        <x:v>0.315495878350052</x:v>
      </x:c>
      <x:c r="CC11" s="450" t="n">
        <x:f>1/(1-10^-5*CB11*0)</x:f>
        <x:v>1</x:v>
      </x:c>
      <x:c r="CD11" s="450" t="n">
        <x:f>ROUND(CC11*CA11,15)</x:f>
        <x:v>1</x:v>
      </x:c>
      <x:c r="CE11" s="450" t="n">
        <x:f>CD11*BQ11</x:f>
        <x:v>971.5516426116837</x:v>
      </x:c>
      <x:c r="CF11" s="450" t="n">
        <x:f>$AT11-CE11</x:f>
        <x:v>0</x:v>
      </x:c>
      <x:c r="CG11" s="450" t="n">
        <x:f>IF(AF11=0,VLOOKUP($AS11,$AS$76:$BA$82,9),0)</x:f>
        <x:v>1.3</x:v>
      </x:c>
      <x:c r="CH11" s="450" t="n">
        <x:f>CF11/CD11</x:f>
        <x:v>0</x:v>
      </x:c>
      <x:c r="CI11" s="450" t="n">
        <x:f>CG11*BY11*BZ11*(1+1.6*BY11*BZ11)</x:f>
        <x:v>0</x:v>
      </x:c>
      <x:c r="CJ11" s="450" t="n">
        <x:f>-(2*CC11*0*CB11*(7.9392+0.02326*$AU11))/BX11^2</x:f>
        <x:v>0</x:v>
      </x:c>
      <x:c r="CK11" s="450" t="n">
        <x:f>CH11/(1+CI11+CJ11)</x:f>
        <x:v>0</x:v>
      </x:c>
      <x:c r="CL11" s="450" t="n">
        <x:f>CK11+BQ11</x:f>
        <x:v>971.5516426116837</x:v>
      </x:c>
      <x:c r="CM11" s="450" t="n">
        <x:f>IF($AR$9="54a",1,IF($AR$9="54D",6,IF(CL11&lt;=770.352,5,IF(CL11&lt;=787.5195,4,IF(CL11&lt;=838.3127,3,IF(CL11&lt;=1163.5,2,))))))</x:f>
        <x:v>2</x:v>
      </x:c>
      <x:c r="CN11" s="450" t="n">
        <x:f>IF(AF11=0,VLOOKUP(CM11,$AS$76:$AX$81,6),0)</x:f>
        <x:v>103.872</x:v>
      </x:c>
      <x:c r="CO11" s="450" t="n">
        <x:f>IF(AF11=0,VLOOKUP(CM11,$AS$76:$AY$81,7),0)</x:f>
        <x:v>0.2701</x:v>
      </x:c>
      <x:c r="CP11" s="450" t="n">
        <x:f>IF(AF11=0,VLOOKUP(CM11,$AS$76:$AZ$81,8),0)</x:f>
        <x:v>0</x:v>
      </x:c>
      <x:c r="CQ11" s="450" t="n">
        <x:f>IF(AF11=0,(0.01374979547/2*((CN11/CL11+CO11)*1/CL11+CP11)),0)</x:f>
        <x:v>0.000002667824579531239</x:v>
      </x:c>
      <x:c r="CR11" s="450" t="n">
        <x:f>IF(AF11=0,(2*CN11+CO11*CL11)/(CN11+(CO11+CP11*CL11)*CL11),0)</x:f>
        <x:v>1.2835800572754812</x:v>
      </x:c>
      <x:c r="CS11" s="450" t="n">
        <x:f>IF($AF$11=0,ROUND(CL11*(1+(EXP(CQ11*(1+0.8*CQ11))-1)/(1+CQ11*(1+1.6*CQ11)*CR11)),12),(CL11*(EXP(0.5*$AK11*0.01374979547*(1+0.4*$AK11*0.01374979547)))))</x:f>
        <x:v>971.55423454115</x:v>
      </x:c>
      <x:c r="CT11" s="450" t="n">
        <x:f>IF(AF11=0,($AX11/CS11+$AY11)*1/CS11+$AZ11,BY11)</x:f>
        <x:v>0.00038805165498969745</x:v>
      </x:c>
      <x:c r="CU11" s="450" t="n">
        <x:f>$AY$6-$AY$5</x:f>
        <x:v>0</x:v>
      </x:c>
      <x:c r="CV11" s="450" t="n">
        <x:f>EXP(-CT11*CU11*(1+0.8*CT11*(CU11+0.01374979547)))</x:f>
        <x:v>1</x:v>
      </x:c>
      <x:c r="CW11" s="450" t="n">
        <x:f>EXP(-1.9947+0.00013427*CU11+((793920+2326*CU11)/CS11^2))</x:f>
        <x:v>0.315495878350052</x:v>
      </x:c>
      <x:c r="CX11" s="450" t="n">
        <x:f>1/(1-10^-5*CW11*0)</x:f>
        <x:v>1</x:v>
      </x:c>
      <x:c r="CY11" s="450" t="n">
        <x:f>ROUND(CX11*CV11,15)</x:f>
        <x:v>1</x:v>
      </x:c>
      <x:c r="CZ11" s="450" t="n">
        <x:f>CY11*CL11</x:f>
        <x:v>971.5516426116837</x:v>
      </x:c>
      <x:c r="DA11" s="450" t="n">
        <x:f>$AT11-CZ11</x:f>
        <x:v>0</x:v>
      </x:c>
      <x:c r="DB11" s="450" t="n">
        <x:f>IF(AF11=0,VLOOKUP($AS11,$AS$76:$BA$82,9),0)</x:f>
        <x:v>1.3</x:v>
      </x:c>
      <x:c r="DC11" s="450" t="n">
        <x:f>DA11/CY11</x:f>
        <x:v>0</x:v>
      </x:c>
      <x:c r="DD11" s="450" t="n">
        <x:f>DB11*CT11*CU11*(1+1.6*CT11*CU11)</x:f>
        <x:v>0</x:v>
      </x:c>
      <x:c r="DE11" s="450" t="n">
        <x:f>-(2*CX11*0*CW11*(7.9392+0.02326*AU11))/CS11^2</x:f>
        <x:v>0</x:v>
      </x:c>
      <x:c r="DF11" s="450" t="n">
        <x:f>DC11/(1+DD11+DE11)</x:f>
        <x:v>0</x:v>
      </x:c>
      <x:c r="DG11" s="450" t="n">
        <x:f>DF11+CL11</x:f>
        <x:v>971.5516426116837</x:v>
      </x:c>
      <x:c r="DH11" s="450" t="n">
        <x:f>EXP(-CT11*CU11*(1+0.8*CT11*(CU11+0.01374979547)))</x:f>
        <x:v>1</x:v>
      </x:c>
      <x:c r="DI11" s="450" t="n">
        <x:f>CT11</x:f>
        <x:v>0.00038805165498969745</x:v>
      </x:c>
      <x:c r="DJ11" s="450" t="n">
        <x:f>AW11-$AY$5</x:f>
        <x:v>84.4223520087555</x:v>
      </x:c>
      <x:c r="DK11" s="450" t="n">
        <x:f>EXP(-DI11*DJ11*(1+0.8*DI11*(DJ11+0.01374979547)))</x:f>
        <x:v>0.9669398776401468</x:v>
      </x:c>
      <x:c r="DL11" s="450" t="n">
        <x:f>EXP(-1.9947+0.00013427*AW11+((793920+2326*AW11)/DG11^2))</x:f>
        <x:v>0.4591820427328388</x:v>
      </x:c>
      <x:c r="DM11" s="518" t="n">
        <x:f>1/(1-10^-5*DL11*AR11)</x:f>
        <x:v>1</x:v>
      </x:c>
      <x:c r="DN11" s="450" t="n">
        <x:f>ROUND(DM11*DK11,15)</x:f>
        <x:v>0.966939877640147</x:v>
      </x:c>
      <x:c r="DO11" s="450" t="n">
        <x:f>DK11/CV11</x:f>
        <x:v>0.9669398776401468</x:v>
      </x:c>
      <x:c r="DP11" s="519" t="n">
        <x:f>ROUND(DO11*DM11,5)</x:f>
        <x:v>0.96694</x:v>
      </x:c>
      <x:c r="DQ11" s="481" t="n">
        <x:f>IF($AE$10="°F",ROUND(1.0211326242-3.548988118*10^-4*AE11+4.49881*10^-8*AE11^2,4),ROUND(1.0094684142-6.33413410744*10^-4*AE11+1.45710416212*10^-7*AE11^2,4))</x:f>
        <x:v>0.9708</x:v>
      </x:c>
      <x:c r="DR11" s="481" t="n">
        <x:f>IF($AE$10="°F",ROUND(1.02413769-4.0641418*10^-4*AE11+6.79176*10^-8*AE11^2,4),ROUND(1.0108020095-7.2343515319*10^-4*AE11+2.1996598346*10^-7*AE11^2,4))</x:f>
        <x:v>0.9669</x:v>
      </x:c>
      <x:c r="DS11" s="450"/>
      <x:c r="DT11" s="450" t="n">
        <x:f>ROUND(0.00001278*DW11,19)</x:f>
        <x:v>0.001078632</x:v>
      </x:c>
      <x:c r="DU11" s="450" t="n">
        <x:f>ROUND(0.0000000062*$DW11^2,19)</x:f>
        <x:v>0.000044164832</x:v>
      </x:c>
      <x:c r="DV11" s="450" t="n">
        <x:f>1-DT11-DU11</x:f>
        <x:v>0.998877203168</x:v>
      </x:c>
      <x:c r="DW11" s="450" t="n">
        <x:f>ROUND(AL11-60,1)</x:f>
        <x:v>84.4</x:v>
      </x:c>
      <x:c r="DX11" s="450" t="n">
        <x:f>AT11</x:f>
        <x:v>971.5516426116837</x:v>
      </x:c>
      <x:c r="DY11" s="450" t="n">
        <x:f>BT11+BU11</x:f>
        <x:v>0.2701</x:v>
      </x:c>
      <x:c r="DZ11" s="450" t="n">
        <x:f>IF(DY11&lt;0,(((BS11/DX11)/DX11)+DY11),(TRUNC(($BS11/DX11^2)+(DY11/DX11),8)))</x:f>
        <x:v>0.00038805</x:v>
      </x:c>
      <x:c r="EA11" s="450" t="n">
        <x:f>EXP(-DZ11*DW11)-(0.8*DZ11^2*DW11^2)</x:f>
        <x:v>0.9669209758101179</x:v>
      </x:c>
      <x:c r="EB11" s="450" t="n">
        <x:f>ROUND(DX11*EA11,12)</x:f>
        <x:v>939.413662324012</x:v>
      </x:c>
      <x:c r="EC11" s="450" t="n">
        <x:f>EB11/DV11</x:f>
        <x:v>940.4696186324047</x:v>
      </x:c>
      <x:c r="ED11" s="450" t="n">
        <x:f>IF(AF11&gt;0,ROUND(141.5/(141.5/(AD11+131.5)*AG11)-131.5,2),ROUND(141.5/(EB11/999.016)-131.5,1))</x:f>
        <x:v>19</x:v>
      </x:c>
      <x:c r="EE11" s="450"/>
      <x:c r="EF11" s="520">
        <x:v>1.2</x:v>
      </x:c>
      <x:c r="EG11" s="521">
        <x:v>0.75</x:v>
      </x:c>
      <x:c r="EH11" s="521">
        <x:v>1E-3</x:v>
      </x:c>
      <x:c r="EI11" s="522"/>
      <x:c r="EJ11" s="523" t="n">
        <x:f>IF($AR$9="54a",1,IF($AR$9="54D",6,IF(EP11&lt;=770,2,IF(EP11&lt;=785,4,IF(EP11&lt;=838,3,IF(AND(EP11&gt;=838,EP11&lt;=1075),5))))))</x:f>
        <x:v>5</x:v>
      </x:c>
      <x:c r="EK11" s="524" t="n">
        <x:f>INT((AD11*2)+0.5)/2</x:f>
        <x:v>14</x:v>
      </x:c>
      <x:c r="EL11" s="524" t="n">
        <x:f>IF(EK11&lt;2,AD11*1000,141.5/(EK11+131.5)*999.012)</x:f>
        <x:v>971.5477525773196</x:v>
      </x:c>
      <x:c r="EM11" s="525" t="n">
        <x:f>IF(AD11&gt;2,INT((AE11*2)+0.5)/2,INT((AE11*4)+0.5)/4)</x:f>
        <x:v>144.5</x:v>
      </x:c>
      <x:c r="EN11" s="526" t="n">
        <x:f>IF(AD11&lt;=2,EM11-15,EM11-60)</x:f>
        <x:v>84.5</x:v>
      </x:c>
      <x:c r="EO11" s="486"/>
      <x:c r="EP11" s="527" t="n">
        <x:f>IF(EK11&lt;=2,AT11,EL11)</x:f>
        <x:v>971.5477525773196</x:v>
      </x:c>
      <x:c r="EQ11" s="528" t="n">
        <x:f>IF(AD11&lt;=2,ROUND(LOOKUP(EJ11,$ER$76:$ET$81)*1.8,8),LOOKUP(EJ11,$ER$76:$ET$81))</x:f>
        <x:v>1</x:v>
      </x:c>
      <x:c r="ER11" s="528" t="n">
        <x:f>IF(AD11&lt;=2,ROUND(LOOKUP(EJ11,$ER$76:$EU$81)*1.8,8),LOOKUP(EJ11,$ER$76:$EU$81))</x:f>
        <x:v>1</x:v>
      </x:c>
      <x:c r="ES11" s="529" t="n">
        <x:f>IF(ER11&gt;1,ER11/EP11^2,ROUND(EQ11/EP11^2,18))</x:f>
        <x:v>0.00000105942861</x:v>
      </x:c>
      <x:c r="ET11" s="530" t="n">
        <x:f>IF(ER11&gt;=1,EQ11,ROUND(ER11/EP11,16))</x:f>
        <x:v>1</x:v>
      </x:c>
      <x:c r="EU11" s="531" t="n">
        <x:f>ROUND(ET11+ES11,16)</x:f>
        <x:v>1.00000105942861</x:v>
      </x:c>
      <x:c r="EV11" s="532" t="n">
        <x:f>ROUND(EXP(-EU11*EN11*(1+0.8*EU11*EN11)),4)</x:f>
        <x:v>0</x:v>
      </x:c>
      <x:c r="EW11" s="455"/>
      <x:c r="EX11" s="455" t="n">
        <x:f>ROUND((AE11*7/8)+EZ11/8,0)</x:f>
        <x:v>126</x:v>
      </x:c>
      <x:c r="EY11" s="533" t="n">
        <x:f>B11</x:f>
        <x:v>82</x:v>
      </x:c>
      <x:c r="EZ11" s="533" t="n">
        <x:f>A11</x:f>
        <x:v>0</x:v>
      </x:c>
      <x:c r="FA11" s="534" t="n">
        <x:f>IF($AE$10="°F",0.0000124,0.0000112*2)</x:f>
        <x:v>0.0000124</x:v>
      </x:c>
      <x:c r="FB11" s="534">
        <x:v>1.73E-5</x:v>
      </x:c>
      <x:c r="FC11" s="534">
        <x:v>1.5999999999999999E-5</x:v>
      </x:c>
      <x:c r="FD11" s="455"/>
      <x:c r="FE11" s="535" t="n">
        <x:f>IF(AD11="","",ROUND((FG11*6.28981),5))</x:f>
        <x:v>0.97045</x:v>
      </x:c>
      <x:c r="FF11" s="536" t="n">
        <x:f>ROUND(FE11*AH11,3)</x:f>
        <x:v>412.391</x:v>
      </x:c>
      <x:c r="FG11" s="455" t="n">
        <x:f>IF(AD11="","",ROUND(((141.5/(AD11+131.5015)*4.169215)-0.0050789)*0.0375*1.01605,5))</x:f>
        <x:v>0.15429</x:v>
      </x:c>
      <x:c r="FH11" s="455"/>
      <x:c r="FI11" s="455"/>
      <x:c r="FJ11" s="455"/>
      <x:c r="FK11" s="455"/>
      <x:c r="FL11" s="455"/>
      <x:c r="FM11" s="455"/>
      <x:c r="FN11" s="455"/>
      <x:c r="FO11" s="455"/>
      <x:c r="FP11" s="455"/>
      <x:c r="FQ11" s="455"/>
      <x:c r="FR11" s="455"/>
      <x:c r="FS11" s="455"/>
      <x:c r="FT11" s="455"/>
      <x:c r="FU11" s="455"/>
      <x:c r="FV11" s="455"/>
      <x:c r="FW11" s="455"/>
      <x:c r="FX11" s="455"/>
      <x:c r="FY11" s="455"/>
      <x:c r="FZ11" s="455"/>
      <x:c r="GA11" s="455"/>
      <x:c r="GB11" s="455"/>
      <x:c r="GC11" s="455"/>
      <x:c r="GD11" s="455"/>
      <x:c r="GE11" s="455"/>
      <x:c r="GF11" s="455"/>
      <x:c r="GG11" s="455"/>
      <x:c r="GH11" s="455"/>
      <x:c r="GI11" s="455"/>
      <x:c r="GJ11" s="455"/>
      <x:c r="GK11" s="455"/>
      <x:c r="GL11" s="455"/>
      <x:c r="GM11" s="455"/>
      <x:c r="GN11" s="455"/>
      <x:c r="GO11" s="455"/>
      <x:c r="GP11" s="455"/>
      <x:c r="GQ11" s="455"/>
      <x:c r="GR11" s="455"/>
      <x:c r="GS11" s="455"/>
      <x:c r="GT11" s="455"/>
      <x:c r="GU11" s="455"/>
      <x:c r="GV11" s="455"/>
      <x:c r="GW11" s="455"/>
      <x:c r="GX11" s="455"/>
      <x:c r="GY11" s="455"/>
      <x:c r="GZ11" s="455"/>
      <x:c r="HA11" s="455"/>
      <x:c r="HB11" s="455"/>
      <x:c r="HC11" s="455"/>
      <x:c r="HD11" s="455"/>
      <x:c r="HE11" s="455"/>
      <x:c r="HF11" s="455"/>
      <x:c r="HG11" s="455"/>
      <x:c r="HH11" s="455"/>
      <x:c r="HI11" s="455"/>
      <x:c r="HJ11" s="455"/>
      <x:c r="HK11" s="455"/>
      <x:c r="HL11" s="455"/>
      <x:c r="HM11" s="455"/>
      <x:c r="HN11" s="455"/>
      <x:c r="HO11" s="455"/>
      <x:c r="HP11" s="455"/>
      <x:c r="HQ11" s="455"/>
      <x:c r="HR11" s="455"/>
      <x:c r="HS11" s="455"/>
      <x:c r="HT11" s="455"/>
      <x:c r="HU11" s="455"/>
      <x:c r="HV11" s="455"/>
      <x:c r="HW11" s="455"/>
      <x:c r="HX11" s="455"/>
      <x:c r="HY11" s="455"/>
      <x:c r="HZ11" s="455"/>
      <x:c r="IA11" s="455"/>
      <x:c r="IB11" s="455"/>
      <x:c r="IC11" s="455"/>
      <x:c r="ID11" s="455"/>
      <x:c r="IE11" s="455"/>
      <x:c r="IF11" s="455"/>
      <x:c r="IG11" s="455"/>
      <x:c r="IH11" s="455"/>
      <x:c r="II11" s="455"/>
      <x:c r="IJ11" s="455"/>
      <x:c r="IK11" s="455"/>
      <x:c r="IL11" s="455"/>
      <x:c r="IM11" s="455"/>
      <x:c r="IN11" s="455"/>
      <x:c r="IO11" s="455"/>
      <x:c r="IP11" s="455"/>
      <x:c r="IQ11" s="455"/>
      <x:c r="IR11" s="455"/>
      <x:c r="IS11" s="455"/>
      <x:c r="IT11" s="455"/>
      <x:c r="IU11" s="455"/>
      <x:c r="IV11" s="455"/>
    </x:row>
    <x:row r="12" s="418" customFormat="1" ht="14.100000381469727" customHeight="1">
      <x:c r="A12" s="494">
        <x:v>0</x:v>
      </x:c>
      <x:c r="B12" s="494">
        <x:v>82</x:v>
      </x:c>
      <x:c r="C12" s="3889"/>
      <x:c r="D12" s="537" t="s">
        <x:v>278</x:v>
      </x:c>
      <x:c r="E12" s="538">
        <x:v>42956</x:v>
      </x:c>
      <x:c r="F12" s="539">
        <x:v>1130</x:v>
      </x:c>
      <x:c r="G12" s="3893">
        <x:v>10.513999999999999</x:v>
      </x:c>
      <x:c r="H12" s="3894"/>
      <x:c r="I12" s="3895"/>
      <x:c r="J12" s="498"/>
      <x:c r="K12" s="499"/>
      <x:c r="L12" s="498"/>
      <x:c r="M12" s="500"/>
      <x:c r="N12" s="501"/>
      <x:c r="O12" s="501"/>
      <x:c r="P12" s="540">
        <x:v>17157.580999999998</x:v>
      </x:c>
      <x:c r="Q12" s="541" t="n">
        <x:f>IF(E11="","",IF(A12=0,1,ROUND(1-(EY12-EX12)*FA12,5)))</x:f>
        <x:v>1</x:v>
      </x:c>
      <x:c r="R12" s="542">
        <x:v>0</x:v>
      </x:c>
      <x:c r="S12" s="3893">
        <x:v>0</x:v>
      </x:c>
      <x:c r="T12" s="3894"/>
      <x:c r="U12" s="3895"/>
      <x:c r="V12" s="498"/>
      <x:c r="W12" s="499"/>
      <x:c r="X12" s="498"/>
      <x:c r="Y12" s="500"/>
      <x:c r="Z12" s="501"/>
      <x:c r="AA12" s="501">
        <x:v>0</x:v>
      </x:c>
      <x:c r="AB12" s="540">
        <x:v>0</x:v>
      </x:c>
      <x:c r="AC12" s="543" t="n">
        <x:f>IF(P12="","",(P12-AB12+R12)*Q12)</x:f>
        <x:v>17157.581</x:v>
      </x:c>
      <x:c r="AD12" s="544">
        <x:v>38.6</x:v>
      </x:c>
      <x:c r="AE12" s="545">
        <x:v>70</x:v>
      </x:c>
      <x:c r="AF12" s="546">
        <x:v>0</x:v>
      </x:c>
      <x:c r="AG12" s="544" t="n">
        <x:f>IF(P12="","",IF(AND($AG$10="1A",AT12&gt;=966),DQ12,IF(AND($AG$10="1B",AT12&lt;966),DR12,IF($AG$9="T-2004",DP12,EV12))))</x:f>
        <x:v>0.99521</x:v>
      </x:c>
      <x:c r="AH12" s="547" t="n">
        <x:f>IF(P12&lt;&gt;"",TRUNC(ROUND(+AC12*AG12,3),3),"")</x:f>
        <x:v>17075.396</x:v>
      </x:c>
      <x:c r="AI12" s="450" t="n">
        <x:f>IF(C11="","",IF($AD$10=60,AH12*AN12,(1.000149926*AD12-0.001199407795)*AH12))</x:f>
        <x:v>14172.068839039157</x:v>
      </x:c>
      <x:c r="AJ12" s="510" t="n">
        <x:f>IF(AND($P$10="m³",$AD$10=60),ROUND((1.000149926*(141.5/(AD12+131.5))-1.199407795*0.001)/(141.5/(AD12+131.5)),5),ROUND((1.000149926*AD12-1.199407795*0.001)/AD12,5))</x:f>
        <x:v>0.99871</x:v>
      </x:c>
      <x:c r="AK12" s="511" t="n">
        <x:f>IF($AE$10="°F",AF12,AF12/1.8)</x:f>
        <x:v>0</x:v>
      </x:c>
      <x:c r="AL12" s="512" t="n">
        <x:f>IF(C11="","",IF($AE$10="°C",AE12*1.8+32,ROUND(AE12,1)))</x:f>
        <x:v>70</x:v>
      </x:c>
      <x:c r="AM12" s="513" t="n">
        <x:f>IF($AG$9="Table",ROUND(((141.5/(AD12+131.5015)*4.169215)-0.0050789)*0.0375,5),IF(AND($P$10="M³",$AD$10=60),(141.3819577/(AD12+131.5)-0.001199407795)*0.1564763335*6.28981,(141.3819577/(AD12+131.5)-0.001199407795)*0.1564763335))</x:f>
        <x:v>0.8168620315328743</x:v>
      </x:c>
      <x:c r="AN12" s="514" t="n">
        <x:f>IF($AG$9="Table",ROUND(((141.5/(AD12+131.5015)*4.169215)-0.0050789)*0.0375*1.01605,5),IF(AND($P$10="m³",$AD$10=60),(141.3819577/(AD12+131.5)-0.001199407795)*0.1589872949*6.28981,(141.3819577/(AD12+131.5)-0.001199407795)*0.1589872949))</x:f>
        <x:v>0.8299701417782145</x:v>
      </x:c>
      <x:c r="AO12" s="450" t="n">
        <x:f>IF(D11="","",AM12*AH12)</x:f>
        <x:v>13948.242665788315</x:v>
      </x:c>
      <x:c r="AP12" s="548" t="n">
        <x:f>IF(P12="","",AD12*AH12)</x:f>
        <x:v>659110.2856000001</x:v>
      </x:c>
      <x:c r="AQ12" s="516" t="n">
        <x:f>IF(E12="","",AE12*AH12)</x:f>
        <x:v>1195277.72</x:v>
      </x:c>
      <x:c r="AR12" s="450">
        <x:v>0</x:v>
      </x:c>
      <x:c r="AS12" s="450" t="n">
        <x:f>IF(AR$9="54a",1,IF(AR$9="54D",6,IF(AT12&lt;=770.352,5,IF(AT12&lt;=787.5195,4,IF(AT12&lt;=838.3127,3,IF(AT12&lt;=1163.5,2,))))))</x:f>
        <x:v>3</x:v>
      </x:c>
      <x:c r="AT12" s="450" t="n">
        <x:f>IF($AD$10=60,(141.5/(AD12+131.5)*999.016),AD12*1000)</x:f>
        <x:v>831.0450558495003</x:v>
      </x:c>
      <x:c r="AU12" s="512" t="n">
        <x:f>IF($AE$10="°F",(AL12-32)/1.8,AE12)</x:f>
        <x:v>21.11111111111111</x:v>
      </x:c>
      <x:c r="AV12" s="450" t="n">
        <x:f>AU12/630</x:f>
        <x:v>0.03350970017636684</x:v>
      </x:c>
      <x:c r="AW12" s="450" t="n">
        <x:f>(AU12-($AT$76+($AT$77+($AT$78+($AT$79+($AT$80+($AT$81+($AT$82+$AT$83*AV12)*AV12)*AV12)*AV12)*AV12)*AV12)*AV12)*AV12)*1.8+32</x:f>
        <x:v>70.00943748998107</x:v>
      </x:c>
      <x:c r="AX12" s="450" t="n">
        <x:f>IF(AF12=0,VLOOKUP($AS12,$AS$76:$AX$81,6),0)</x:f>
        <x:v>330.301</x:v>
      </x:c>
      <x:c r="AY12" s="450" t="n">
        <x:f>IF(AF12=0,VLOOKUP(AS12,$AS$76:$AY$81,7),0)</x:f>
        <x:v>0</x:v>
      </x:c>
      <x:c r="AZ12" s="517" t="n">
        <x:f>IF(AF12=0,VLOOKUP($AS12,$AS$76:$AZ$81,8),0)</x:f>
        <x:v>0</x:v>
      </x:c>
      <x:c r="BA12" s="450" t="n">
        <x:f>IF(AF12=0,(0.01374979547/2*(($AX12/AT12+$AY$11)*1/AT12+$AZ$11)),0)</x:f>
        <x:v>0.00000552239096443974</x:v>
      </x:c>
      <x:c r="BB12" s="450" t="n">
        <x:f>IF(AF12=0,(2*$AX$11+$AY$11*AT12)/($AX$11+($AY$11+$AZ$11*AT12)*AT12),0)</x:f>
        <x:v>1.316357628639917</x:v>
      </x:c>
      <x:c r="BC12" s="450" t="n">
        <x:f>IF($AF$11=0,ROUND(AT12*(1+(EXP(BA12*(1+0.8*BA12))-1)/(1+BA12*(1+1.6*BA12)*BB12)),12),(AT12*(EXP(0.5*$AK12*0.01374979547*(1+0.4*$AK12*0.01374979547)))))</x:f>
        <x:v>831.049645204793</x:v>
      </x:c>
      <x:c r="BD12" s="450" t="n">
        <x:f>IF(AF12=0,($AX12/BC12+$AY12)*1/BC12+$AZ12,AK12)</x:f>
        <x:v>0.0004782510714728679</x:v>
      </x:c>
      <x:c r="BE12" s="450" t="n">
        <x:f>$AY$6-$AY$5</x:f>
        <x:v>0</x:v>
      </x:c>
      <x:c r="BF12" s="450" t="n">
        <x:f>ROUND(EXP(-BD12*BE12*(1+0.8*BD12*(BE12+0.01374979547))),25)</x:f>
        <x:v>1</x:v>
      </x:c>
      <x:c r="BG12" s="450" t="n">
        <x:f>EXP(-1.9947+0.00013427*BE12+((793920+2326*BE12)/BC12^2))</x:f>
        <x:v>0.4294871770644958</x:v>
      </x:c>
      <x:c r="BH12" s="450" t="n">
        <x:f>1/(1-10^-5*BG12*0)</x:f>
        <x:v>1</x:v>
      </x:c>
      <x:c r="BI12" s="450" t="n">
        <x:f>ROUND(BH12*BF12,25)</x:f>
        <x:v>1</x:v>
      </x:c>
      <x:c r="BJ12" s="450" t="n">
        <x:f>BI12*$AT12</x:f>
        <x:v>831.0450558495003</x:v>
      </x:c>
      <x:c r="BK12" s="450" t="n">
        <x:f>$AT12-BJ12</x:f>
        <x:v>0</x:v>
      </x:c>
      <x:c r="BL12" s="450" t="n">
        <x:f>IF(AF12=0,VLOOKUP($AS12,$AS$76:$BA$82,9),0)</x:f>
        <x:v>2</x:v>
      </x:c>
      <x:c r="BM12" s="450" t="n">
        <x:f>BK12/BI12</x:f>
        <x:v>0</x:v>
      </x:c>
      <x:c r="BN12" s="450" t="n">
        <x:f>BL12*BD12*$BE12*(1+1.6*BD12*$BE12)</x:f>
        <x:v>0</x:v>
      </x:c>
      <x:c r="BO12" s="450" t="n">
        <x:f>-(2*BH12*0*BG12*(7.9392+0.02326*AU12))/BC12^2</x:f>
        <x:v>0</x:v>
      </x:c>
      <x:c r="BP12" s="450" t="n">
        <x:f>BM12/(1+BN12+BO12)</x:f>
        <x:v>0</x:v>
      </x:c>
      <x:c r="BQ12" s="450" t="n">
        <x:f>BP12+$AT12</x:f>
        <x:v>831.0450558495003</x:v>
      </x:c>
      <x:c r="BR12" s="450" t="n">
        <x:f>IF($AR$9="54a",1,IF($AR$9="54D",6,IF(BQ12&lt;=770.352,5,IF(BQ12&lt;=787.5195,4,IF(BQ12&lt;=838.3127,3,IF(BQ12&lt;=1163.5,2,))))))</x:f>
        <x:v>3</x:v>
      </x:c>
      <x:c r="BS12" s="450" t="n">
        <x:f>IF(AF12=0,VLOOKUP(BR12,$AS$76:$AX$81,6),0)</x:f>
        <x:v>330.301</x:v>
      </x:c>
      <x:c r="BT12" s="450" t="n">
        <x:f>IF(AF12=0,VLOOKUP(BR12,$AS$76:$AY$81,7),0)</x:f>
        <x:v>0</x:v>
      </x:c>
      <x:c r="BU12" s="450" t="n">
        <x:f>IF(AF12=0,VLOOKUP(BR12,$AS$76:$AZ$81,8),0)</x:f>
        <x:v>0</x:v>
      </x:c>
      <x:c r="BV12" s="450" t="n">
        <x:f>IF(AF12=0,(0.01374979547/2*((BS12/BQ12+BT12)*1/BQ12+BU12)),0)</x:f>
        <x:v>0.0000032879635225661426</x:v>
      </x:c>
      <x:c r="BW12" s="450" t="n">
        <x:f>IF(AF12=0,(2*BS12+BT12*BQ12)/(BS12+(BT12+BU12*BQ12)*BQ12),0)</x:f>
        <x:v>2</x:v>
      </x:c>
      <x:c r="BX12" s="450" t="n">
        <x:f>IF($AF$11=0,ROUND(BQ12*(1+(EXP(BV12*(1+0.8*BV12))-1)/(1+BV12*(1+1.6*BV12)*BW12)),12),(BQ12*(EXP(0.5*$AK12*0.01374979547*(1+0.4*$AK12*0.01374979547)))))</x:f>
        <x:v>831.047788289041</x:v>
      </x:c>
      <x:c r="BY12" s="450" t="n">
        <x:f>IF(AF12=0,($AX12/BX12+$AY12)*1/BX12+$AZ12,AK12)</x:f>
        <x:v>0.00047825320870962536</x:v>
      </x:c>
      <x:c r="BZ12" s="450" t="n">
        <x:f>$AY$6-$AY$5</x:f>
        <x:v>0</x:v>
      </x:c>
      <x:c r="CA12" s="450" t="n">
        <x:f>EXP(-BY12*BZ12*(1+0.8*BY12*(BZ12+0.01374979547)))</x:f>
        <x:v>1</x:v>
      </x:c>
      <x:c r="CB12" s="450" t="n">
        <x:f>EXP(-1.9947+0.00013427*BZ12+((793920+2326*BZ12)/BX12^2))</x:f>
        <x:v>0.429489383396203</x:v>
      </x:c>
      <x:c r="CC12" s="450" t="n">
        <x:f>1/(1-10^-5*CB12*0)</x:f>
        <x:v>1</x:v>
      </x:c>
      <x:c r="CD12" s="450" t="n">
        <x:f>ROUND(CC12*CA12,15)</x:f>
        <x:v>1</x:v>
      </x:c>
      <x:c r="CE12" s="450" t="n">
        <x:f>CD12*BQ12</x:f>
        <x:v>831.0450558495003</x:v>
      </x:c>
      <x:c r="CF12" s="450" t="n">
        <x:f>$AT12-CE12</x:f>
        <x:v>0</x:v>
      </x:c>
      <x:c r="CG12" s="450" t="n">
        <x:f>IF(AF12=0,VLOOKUP($AS12,$AS$76:$BA$82,9),0)</x:f>
        <x:v>2</x:v>
      </x:c>
      <x:c r="CH12" s="450" t="n">
        <x:f>CF12/CD12</x:f>
        <x:v>0</x:v>
      </x:c>
      <x:c r="CI12" s="450" t="n">
        <x:f>CG12*BY12*BZ12*(1+1.6*BY12*BZ12)</x:f>
        <x:v>0</x:v>
      </x:c>
      <x:c r="CJ12" s="450" t="n">
        <x:f>-(2*CC12*0*CB12*(7.9392+0.02326*$AU12))/BX12^2</x:f>
        <x:v>0</x:v>
      </x:c>
      <x:c r="CK12" s="450" t="n">
        <x:f>CH12/(1+CI12+CJ12)</x:f>
        <x:v>0</x:v>
      </x:c>
      <x:c r="CL12" s="450" t="n">
        <x:f>CK12+BQ12</x:f>
        <x:v>831.0450558495003</x:v>
      </x:c>
      <x:c r="CM12" s="450" t="n">
        <x:f>IF($AR$9="54a",1,IF($AR$9="54D",6,IF(CL12&lt;=770.352,5,IF(CL12&lt;=787.5195,4,IF(CL12&lt;=838.3127,3,IF(CL12&lt;=1163.5,2,))))))</x:f>
        <x:v>3</x:v>
      </x:c>
      <x:c r="CN12" s="450" t="n">
        <x:f>IF(AF12=0,VLOOKUP(CM12,$AS$76:$AX$81,6),0)</x:f>
        <x:v>330.301</x:v>
      </x:c>
      <x:c r="CO12" s="450" t="n">
        <x:f>IF(AF12=0,VLOOKUP(CM12,$AS$76:$AY$81,7),0)</x:f>
        <x:v>0</x:v>
      </x:c>
      <x:c r="CP12" s="450" t="n">
        <x:f>IF(AF12=0,VLOOKUP(CM12,$AS$76:$AZ$81,8),0)</x:f>
        <x:v>0</x:v>
      </x:c>
      <x:c r="CQ12" s="450" t="n">
        <x:f>IF(AF12=0,(0.01374979547/2*((CN12/CL12+CO12)*1/CL12+CP12)),0)</x:f>
        <x:v>0.0000032879635225661426</x:v>
      </x:c>
      <x:c r="CR12" s="450" t="n">
        <x:f>IF(AF12=0,(2*CN12+CO12*CL12)/(CN12+(CO12+CP12*CL12)*CL12),0)</x:f>
        <x:v>2</x:v>
      </x:c>
      <x:c r="CS12" s="450" t="n">
        <x:f>IF($AF$11=0,ROUND(CL12*(1+(EXP(CQ12*(1+0.8*CQ12))-1)/(1+CQ12*(1+1.6*CQ12)*CR12)),12),(CL12*(EXP(0.5*$AK12*0.01374979547*(1+0.4*$AK12*0.01374979547)))))</x:f>
        <x:v>831.047788289041</x:v>
      </x:c>
      <x:c r="CT12" s="450" t="n">
        <x:f>IF(AF12=0,($AX12/CS12+$AY12)*1/CS12+$AZ12,BY12)</x:f>
        <x:v>0.00047825320870962536</x:v>
      </x:c>
      <x:c r="CU12" s="450" t="n">
        <x:f>$AY$6-$AY$5</x:f>
        <x:v>0</x:v>
      </x:c>
      <x:c r="CV12" s="450" t="n">
        <x:f>EXP(-CT12*CU12*(1+0.8*CT12*(CU12+0.01374979547)))</x:f>
        <x:v>1</x:v>
      </x:c>
      <x:c r="CW12" s="450" t="n">
        <x:f>EXP(-1.9947+0.00013427*CU12+((793920+2326*CU12)/CS12^2))</x:f>
        <x:v>0.429489383396203</x:v>
      </x:c>
      <x:c r="CX12" s="450" t="n">
        <x:f>1/(1-10^-5*CW12*0)</x:f>
        <x:v>1</x:v>
      </x:c>
      <x:c r="CY12" s="450" t="n">
        <x:f>ROUND(CX12*CV12,15)</x:f>
        <x:v>1</x:v>
      </x:c>
      <x:c r="CZ12" s="450" t="n">
        <x:f>CY12*CL12</x:f>
        <x:v>831.0450558495003</x:v>
      </x:c>
      <x:c r="DA12" s="450" t="n">
        <x:f>$AT12-CZ12</x:f>
        <x:v>0</x:v>
      </x:c>
      <x:c r="DB12" s="450" t="n">
        <x:f>IF(AF12=0,VLOOKUP($AS12,$AS$76:$BA$82,9),0)</x:f>
        <x:v>2</x:v>
      </x:c>
      <x:c r="DC12" s="450" t="n">
        <x:f>DA12/CY12</x:f>
        <x:v>0</x:v>
      </x:c>
      <x:c r="DD12" s="450" t="n">
        <x:f>DB12*CT12*CU12*(1+1.6*CT12*CU12)</x:f>
        <x:v>0</x:v>
      </x:c>
      <x:c r="DE12" s="450" t="n">
        <x:f>-(2*CX12*0*CW12*(7.9392+0.02326*AU12))/CS12^2</x:f>
        <x:v>0</x:v>
      </x:c>
      <x:c r="DF12" s="450" t="n">
        <x:f>DC12/(1+DD12+DE12)</x:f>
        <x:v>0</x:v>
      </x:c>
      <x:c r="DG12" s="450" t="n">
        <x:f>DF12+CL12</x:f>
        <x:v>831.0450558495003</x:v>
      </x:c>
      <x:c r="DH12" s="450" t="n">
        <x:f>EXP(-CT12*CU12*(1+0.8*CT12*(CU12+0.01374979547)))</x:f>
        <x:v>1</x:v>
      </x:c>
      <x:c r="DI12" s="450" t="n">
        <x:f>CT12</x:f>
        <x:v>0.00047825320870962536</x:v>
      </x:c>
      <x:c r="DJ12" s="450" t="n">
        <x:f>AW12-$AY$5</x:f>
        <x:v>10.002562593008733</x:v>
      </x:c>
      <x:c r="DK12" s="450" t="n">
        <x:f>EXP(-DI12*DJ12*(1+0.8*DI12*(DJ12+0.01374979547)))</x:f>
        <x:v>0.99520942131041</x:v>
      </x:c>
      <x:c r="DL12" s="450" t="n">
        <x:f>EXP(-1.9947+0.00013427*AW12+((793920+2326*AW12)/DG12^2))</x:f>
        <x:v>0.5488308476308976</x:v>
      </x:c>
      <x:c r="DM12" s="518" t="n">
        <x:f>1/(1-10^-5*DL12*AR12)</x:f>
        <x:v>1</x:v>
      </x:c>
      <x:c r="DN12" s="450" t="n">
        <x:f>ROUND(DM12*DK12,15)</x:f>
        <x:v>0.99520942131041</x:v>
      </x:c>
      <x:c r="DO12" s="450" t="n">
        <x:f>DK12/CV12</x:f>
        <x:v>0.99520942131041</x:v>
      </x:c>
      <x:c r="DP12" s="450" t="n">
        <x:f>ROUND(DO12*DM12,5)</x:f>
        <x:v>0.99521</x:v>
      </x:c>
      <x:c r="DQ12" s="481" t="n">
        <x:f>IF($AE$10="°F",ROUND(1.0211326242-3.548988118*10^-4*AE12+4.49881*10^-8*AE12^2,4),ROUND(1.0094684142-6.33413410744*10^-4*AE12+1.45710416212*10^-7*AE12^2,4))</x:f>
        <x:v>0.9965</x:v>
      </x:c>
      <x:c r="DR12" s="481" t="n">
        <x:f>IF($AE$10="°F",ROUND(1.02413769-4.0641418*10^-4*AE12+6.79176*10^-8*AE12^2,4),ROUND(1.0108020095-7.2343515319*10^-4*AE12+2.1996598346*10^-7*AE12^2,4))</x:f>
        <x:v>0.996</x:v>
      </x:c>
      <x:c r="DS12" s="450"/>
      <x:c r="DT12" s="450" t="n">
        <x:f>ROUND(0.00001278*DW12,19)</x:f>
        <x:v>0.0001278</x:v>
      </x:c>
      <x:c r="DU12" s="450" t="n">
        <x:f>ROUND(0.0000000062*$DW12^2,19)</x:f>
        <x:v>6.2e-7</x:v>
      </x:c>
      <x:c r="DV12" s="450" t="n">
        <x:f>1-DT12-DU12</x:f>
        <x:v>0.99987158</x:v>
      </x:c>
      <x:c r="DW12" s="450" t="n">
        <x:f>ROUND(AL12-60,1)</x:f>
        <x:v>10</x:v>
      </x:c>
      <x:c r="DX12" s="450" t="n">
        <x:f>AT12</x:f>
        <x:v>831.0450558495003</x:v>
      </x:c>
      <x:c r="DY12" s="450" t="n">
        <x:f>BT12+BU12</x:f>
        <x:v>0</x:v>
      </x:c>
      <x:c r="DZ12" s="450" t="n">
        <x:f>IF(DY12&lt;0,(((BS12/DX12)/DX12)+DY12),(TRUNC(($BS12/DX12^2)+(DY12/DX12),8)))</x:f>
        <x:v>0.00047825</x:v>
      </x:c>
      <x:c r="EA12" s="450" t="n">
        <x:f>EXP(-DZ12*DW12)-(0.8*DZ12^2*DW12^2)</x:f>
        <x:v>0.9952106200987677</x:v>
      </x:c>
      <x:c r="EB12" s="450" t="n">
        <x:f>ROUND(DX12*EA12,12)</x:f>
        <x:v>827.064865361996</x:v>
      </x:c>
      <x:c r="EC12" s="450" t="n">
        <x:f>EB12/DV12</x:f>
        <x:v>827.1710906734603</x:v>
      </x:c>
      <x:c r="ED12" s="450" t="n">
        <x:f>IF(AF12&gt;0,ROUND(141.5/(141.5/(AD12+131.5)*AG12)-131.5,2),ROUND(141.5/(EB12/999.016)-131.5,1))</x:f>
        <x:v>39.4</x:v>
      </x:c>
      <x:c r="EE12" s="450"/>
      <x:c r="EF12" s="520">
        <x:v>1.2</x:v>
      </x:c>
      <x:c r="EG12" s="521">
        <x:v>0.75</x:v>
      </x:c>
      <x:c r="EH12" s="521">
        <x:v>1E-3</x:v>
      </x:c>
      <x:c r="EI12" s="522"/>
      <x:c r="EJ12" s="523" t="n">
        <x:f>IF($AR$9="54a",1,IF($AR$9="54D",6,IF(EP12&lt;=770,2,IF(EP12&lt;=785,4,IF(EP12&lt;=838,3,IF(AND(EP12&gt;=838,EP12&lt;=1075),5))))))</x:f>
        <x:v>3</x:v>
      </x:c>
      <x:c r="EK12" s="524" t="n">
        <x:f>INT((AD12*2)+0.5)/2</x:f>
        <x:v>38.5</x:v>
      </x:c>
      <x:c r="EL12" s="524" t="n">
        <x:f>IF(EK12&lt;2,AD12*1000,141.5/(EK12+131.5)*999.012)</x:f>
        <x:v>831.5305764705882</x:v>
      </x:c>
      <x:c r="EM12" s="525" t="n">
        <x:f>IF(AD12&gt;2,INT((AE12*2)+0.5)/2,INT((AE12*4)+0.5)/4)</x:f>
        <x:v>70</x:v>
      </x:c>
      <x:c r="EN12" s="526" t="n">
        <x:f>IF(AD12&lt;=2,EM12-15,EM12-60)</x:f>
        <x:v>10</x:v>
      </x:c>
      <x:c r="EO12" s="486"/>
      <x:c r="EP12" s="527" t="n">
        <x:f>IF(EK12&lt;=2,AT12,EL12)</x:f>
        <x:v>831.5305764705882</x:v>
      </x:c>
      <x:c r="EQ12" s="528" t="n">
        <x:f>IF(AD12&lt;=2,ROUND(LOOKUP(EJ12,$ER$76:$ET$81)*1.8,8),LOOKUP(EJ12,$ER$76:$ET$81))</x:f>
        <x:v>1</x:v>
      </x:c>
      <x:c r="ER12" s="528" t="n">
        <x:f>IF(AD12&lt;=2,ROUND(LOOKUP(EJ12,$ER$76:$EU$81)*1.8,8),LOOKUP(EJ12,$ER$76:$EU$81))</x:f>
        <x:v>1</x:v>
      </x:c>
      <x:c r="ES12" s="529" t="n">
        <x:f>IF(ER12&gt;1,ER12/EP12^2,ROUND(EQ12/EP12^2,18))</x:f>
        <x:v>0.000001446250603</x:v>
      </x:c>
      <x:c r="ET12" s="530" t="n">
        <x:f>IF(ER12&gt;=1,EQ12,ROUND(ER12/EP12,16))</x:f>
        <x:v>1</x:v>
      </x:c>
      <x:c r="EU12" s="531" t="n">
        <x:f>ROUND(ET12+ES12,16)</x:f>
        <x:v>1.000001446250603</x:v>
      </x:c>
      <x:c r="EV12" s="532" t="n">
        <x:f>ROUND(EXP(-EU12*EN12*(1+0.8*EU12*EN12)),4)</x:f>
        <x:v>0</x:v>
      </x:c>
      <x:c r="EW12" s="455"/>
      <x:c r="EX12" s="455" t="n">
        <x:f>ROUND((AE12*7/8)+EZ12/8,0)</x:f>
        <x:v>61</x:v>
      </x:c>
      <x:c r="EY12" s="533" t="n">
        <x:f>B12</x:f>
        <x:v>82</x:v>
      </x:c>
      <x:c r="EZ12" s="533" t="n">
        <x:f>A12</x:f>
        <x:v>0</x:v>
      </x:c>
      <x:c r="FA12" s="534" t="n">
        <x:f>IF($AE$10="°F",0.0000124,0.0000112*2)</x:f>
        <x:v>0.0000124</x:v>
      </x:c>
      <x:c r="FB12" s="534">
        <x:v>1.73E-5</x:v>
      </x:c>
      <x:c r="FC12" s="534">
        <x:v>1.59E-5</x:v>
      </x:c>
      <x:c r="FD12" s="455"/>
      <x:c r="FE12" s="536" t="n">
        <x:f>IF(AD12="","",ROUND((FG12*6.28981),5))</x:f>
        <x:v>0.82994</x:v>
      </x:c>
      <x:c r="FF12" s="536" t="n">
        <x:f>ROUND(FE12*AH12,3)</x:f>
        <x:v>14171.554</x:v>
      </x:c>
      <x:c r="FG12" s="455" t="n">
        <x:f>IF(AD12="","",ROUND(((141.5/(AD12+131.5015)*4.169215)-0.0050789)*0.0375*1.01605,5))</x:f>
        <x:v>0.13195</x:v>
      </x:c>
      <x:c r="FH12" s="455"/>
      <x:c r="FI12" s="455"/>
      <x:c r="FJ12" s="455"/>
      <x:c r="FK12" s="455"/>
      <x:c r="FL12" s="455"/>
      <x:c r="FM12" s="455"/>
      <x:c r="FN12" s="455"/>
      <x:c r="FO12" s="455"/>
      <x:c r="FP12" s="455"/>
      <x:c r="FQ12" s="455"/>
      <x:c r="FR12" s="455"/>
      <x:c r="FS12" s="455"/>
      <x:c r="FT12" s="455"/>
      <x:c r="FU12" s="455"/>
      <x:c r="FV12" s="455"/>
      <x:c r="FW12" s="455"/>
      <x:c r="FX12" s="455"/>
      <x:c r="FY12" s="455"/>
      <x:c r="FZ12" s="455"/>
      <x:c r="GA12" s="455"/>
      <x:c r="GB12" s="455"/>
      <x:c r="GC12" s="455"/>
      <x:c r="GD12" s="455"/>
      <x:c r="GE12" s="455"/>
      <x:c r="GF12" s="455"/>
      <x:c r="GG12" s="455"/>
      <x:c r="GH12" s="455"/>
      <x:c r="GI12" s="455"/>
      <x:c r="GJ12" s="455"/>
      <x:c r="GK12" s="455"/>
      <x:c r="GL12" s="455"/>
      <x:c r="GM12" s="455"/>
      <x:c r="GN12" s="455"/>
      <x:c r="GO12" s="455"/>
      <x:c r="GP12" s="455"/>
      <x:c r="GQ12" s="455"/>
      <x:c r="GR12" s="455"/>
      <x:c r="GS12" s="455"/>
      <x:c r="GT12" s="455"/>
      <x:c r="GU12" s="455"/>
      <x:c r="GV12" s="455"/>
      <x:c r="GW12" s="455"/>
      <x:c r="GX12" s="455"/>
      <x:c r="GY12" s="455"/>
      <x:c r="GZ12" s="455"/>
      <x:c r="HA12" s="455"/>
      <x:c r="HB12" s="455"/>
      <x:c r="HC12" s="455"/>
      <x:c r="HD12" s="455"/>
      <x:c r="HE12" s="455"/>
      <x:c r="HF12" s="455"/>
      <x:c r="HG12" s="455"/>
      <x:c r="HH12" s="455"/>
      <x:c r="HI12" s="455"/>
      <x:c r="HJ12" s="455"/>
      <x:c r="HK12" s="455"/>
      <x:c r="HL12" s="455"/>
      <x:c r="HM12" s="455"/>
      <x:c r="HN12" s="455"/>
      <x:c r="HO12" s="455"/>
      <x:c r="HP12" s="455"/>
      <x:c r="HQ12" s="455"/>
      <x:c r="HR12" s="455"/>
      <x:c r="HS12" s="455"/>
      <x:c r="HT12" s="455"/>
      <x:c r="HU12" s="455"/>
      <x:c r="HV12" s="455"/>
      <x:c r="HW12" s="455"/>
      <x:c r="HX12" s="455"/>
      <x:c r="HY12" s="455"/>
      <x:c r="HZ12" s="455"/>
      <x:c r="IA12" s="455"/>
      <x:c r="IB12" s="455"/>
      <x:c r="IC12" s="455"/>
      <x:c r="ID12" s="455"/>
      <x:c r="IE12" s="455"/>
      <x:c r="IF12" s="455"/>
      <x:c r="IG12" s="455"/>
      <x:c r="IH12" s="455"/>
      <x:c r="II12" s="455"/>
      <x:c r="IJ12" s="455"/>
      <x:c r="IK12" s="455"/>
      <x:c r="IL12" s="455"/>
      <x:c r="IM12" s="455"/>
      <x:c r="IN12" s="455"/>
      <x:c r="IO12" s="455"/>
      <x:c r="IP12" s="455"/>
      <x:c r="IQ12" s="455"/>
      <x:c r="IR12" s="455"/>
      <x:c r="IS12" s="455"/>
      <x:c r="IT12" s="455"/>
      <x:c r="IU12" s="455"/>
      <x:c r="IV12" s="455"/>
    </x:row>
    <x:row r="13" s="418" customFormat="1" ht="14.100000381469727" customHeight="1">
      <x:c r="A13" s="549"/>
      <x:c r="B13" s="549"/>
      <x:c r="C13" s="550" t="str">
        <x:f>IF(C11="","",IF(P12&gt;P11,"RECEIVED","DELIVERED"))</x:f>
        <x:v>RECEIVED</x:v>
      </x:c>
      <x:c r="D13" s="551"/>
      <x:c r="E13" s="552"/>
      <x:c r="F13" s="553"/>
      <x:c r="G13" s="554"/>
      <x:c r="H13" s="555"/>
      <x:c r="I13" s="556"/>
      <x:c r="J13" s="556"/>
      <x:c r="K13" s="556"/>
      <x:c r="L13" s="556"/>
      <x:c r="M13" s="556"/>
      <x:c r="N13" s="556"/>
      <x:c r="O13" s="556"/>
      <x:c r="P13" s="557" t="n">
        <x:f>IF(C11&lt;&gt;"",ABS(P11-P12),"")</x:f>
        <x:v>16718.558999999997</x:v>
      </x:c>
      <x:c r="Q13" s="558"/>
      <x:c r="R13" s="559" t="str">
        <x:f>IF(R12&lt;&gt;"",ABS(R11-R12),"")</x:f>
      </x:c>
      <x:c r="S13" s="554"/>
      <x:c r="T13" s="555"/>
      <x:c r="U13" s="556"/>
      <x:c r="V13" s="560"/>
      <x:c r="W13" s="560"/>
      <x:c r="X13" s="560"/>
      <x:c r="Y13" s="560"/>
      <x:c r="Z13" s="560"/>
      <x:c r="AA13" s="560"/>
      <x:c r="AB13" s="561" t="str">
        <x:f>IF(AB12&lt;&gt;"",ABS(AB11-AB12),"")</x:f>
      </x:c>
      <x:c r="AC13" s="561" t="n">
        <x:f>IF(P12&lt;&gt;"",ABS(AC11-AC12),"")</x:f>
        <x:v>16718.1037780882</x:v>
      </x:c>
      <x:c r="AD13" s="562"/>
      <x:c r="AE13" s="563"/>
      <x:c r="AF13" s="563"/>
      <x:c r="AG13" s="564"/>
      <x:c r="AH13" s="565" t="n">
        <x:f>IF(P12&lt;&gt;"",ABS(AH11-AH12),"")</x:f>
        <x:v>16650.448</x:v>
      </x:c>
      <x:c r="AI13" s="450" t="str">
        <x:f>IF(AB11="","",ABS(AI12-AI11))</x:f>
      </x:c>
      <x:c r="AJ13" s="566"/>
      <x:c r="AK13" s="512"/>
      <x:c r="AL13" s="512"/>
      <x:c r="AM13" s="450"/>
      <x:c r="AN13" s="450"/>
      <x:c r="AO13" s="450" t="n">
        <x:f>IF(AG11="","",ABS(AO12-AO11))</x:f>
        <x:v>13542.344979490266</x:v>
      </x:c>
      <x:c r="AP13" s="567" t="n">
        <x:f>IF(AI11="","",ABS(AP12-AP11))</x:f>
        <x:v>653161.0136000001</x:v>
      </x:c>
      <x:c r="AQ13" s="516" t="n">
        <x:f>IF(AH11="","",ABS(AQ12-AQ11))</x:f>
        <x:v>1133915.2288</x:v>
      </x:c>
      <x:c r="AR13" s="450"/>
      <x:c r="AS13" s="450"/>
      <x:c r="AT13" s="450"/>
      <x:c r="AU13" s="512"/>
      <x:c r="AV13" s="450"/>
      <x:c r="AW13" s="450"/>
      <x:c r="AX13" s="450"/>
      <x:c r="AY13" s="450"/>
      <x:c r="AZ13" s="517"/>
      <x:c r="BA13" s="450"/>
      <x:c r="BB13" s="450"/>
      <x:c r="BC13" s="450"/>
      <x:c r="BD13" s="450"/>
      <x:c r="BE13" s="450"/>
      <x:c r="BF13" s="450"/>
      <x:c r="BG13" s="450"/>
      <x:c r="BH13" s="450"/>
      <x:c r="BI13" s="450"/>
      <x:c r="BJ13" s="450"/>
      <x:c r="BK13" s="450"/>
      <x:c r="BL13" s="450"/>
      <x:c r="BM13" s="450"/>
      <x:c r="BN13" s="450"/>
      <x:c r="BO13" s="450"/>
      <x:c r="BP13" s="450"/>
      <x:c r="BQ13" s="450"/>
      <x:c r="BR13" s="450"/>
      <x:c r="BS13" s="450"/>
      <x:c r="BT13" s="450"/>
      <x:c r="BU13" s="450"/>
      <x:c r="BV13" s="450"/>
      <x:c r="BW13" s="450"/>
      <x:c r="BX13" s="450"/>
      <x:c r="BY13" s="450"/>
      <x:c r="BZ13" s="450"/>
      <x:c r="CA13" s="450"/>
      <x:c r="CB13" s="450"/>
      <x:c r="CC13" s="450"/>
      <x:c r="CD13" s="450"/>
      <x:c r="CE13" s="450"/>
      <x:c r="CF13" s="450"/>
      <x:c r="CG13" s="450"/>
      <x:c r="CH13" s="450"/>
      <x:c r="CI13" s="450"/>
      <x:c r="CJ13" s="450"/>
      <x:c r="CK13" s="450"/>
      <x:c r="CL13" s="450"/>
      <x:c r="CM13" s="450"/>
      <x:c r="CN13" s="450"/>
      <x:c r="CO13" s="450"/>
      <x:c r="CP13" s="450"/>
      <x:c r="CQ13" s="450"/>
      <x:c r="CR13" s="450"/>
      <x:c r="CS13" s="450"/>
      <x:c r="CT13" s="450"/>
      <x:c r="CU13" s="450"/>
      <x:c r="CV13" s="450"/>
      <x:c r="CW13" s="450"/>
      <x:c r="CX13" s="450"/>
      <x:c r="CY13" s="450"/>
      <x:c r="CZ13" s="450"/>
      <x:c r="DA13" s="450"/>
      <x:c r="DB13" s="450"/>
      <x:c r="DC13" s="450"/>
      <x:c r="DD13" s="450"/>
      <x:c r="DE13" s="450"/>
      <x:c r="DF13" s="450"/>
      <x:c r="DG13" s="450"/>
      <x:c r="DH13" s="450"/>
      <x:c r="DI13" s="450"/>
      <x:c r="DJ13" s="450"/>
      <x:c r="DK13" s="450"/>
      <x:c r="DL13" s="450"/>
      <x:c r="DM13" s="450"/>
      <x:c r="DN13" s="450"/>
      <x:c r="DO13" s="450"/>
      <x:c r="DP13" s="450"/>
      <x:c r="DQ13" s="481"/>
      <x:c r="DR13" s="481"/>
      <x:c r="DS13" s="450"/>
      <x:c r="DT13" s="450"/>
      <x:c r="DU13" s="450"/>
      <x:c r="DV13" s="450"/>
      <x:c r="DW13" s="450"/>
      <x:c r="DX13" s="450"/>
      <x:c r="DY13" s="450"/>
      <x:c r="DZ13" s="450"/>
      <x:c r="EA13" s="450"/>
      <x:c r="EB13" s="450"/>
      <x:c r="EC13" s="450"/>
      <x:c r="ED13" s="481"/>
      <x:c r="EE13" s="450"/>
      <x:c r="EF13" s="450"/>
      <x:c r="EG13" s="568"/>
      <x:c r="EH13" s="568"/>
      <x:c r="EI13" s="522"/>
      <x:c r="EJ13" s="523"/>
      <x:c r="EK13" s="523"/>
      <x:c r="EL13" s="569"/>
      <x:c r="EM13" s="525"/>
      <x:c r="EN13" s="526"/>
      <x:c r="EO13" s="486"/>
      <x:c r="EP13" s="527"/>
      <x:c r="EQ13" s="528"/>
      <x:c r="ER13" s="528"/>
      <x:c r="ES13" s="529"/>
      <x:c r="ET13" s="530"/>
      <x:c r="EU13" s="531"/>
      <x:c r="EV13" s="532"/>
      <x:c r="EW13" s="455"/>
      <x:c r="EX13" s="455"/>
      <x:c r="EY13" s="570"/>
      <x:c r="EZ13" s="570"/>
      <x:c r="FA13" s="570"/>
      <x:c r="FB13" s="570"/>
      <x:c r="FC13" s="570"/>
      <x:c r="FD13" s="455"/>
      <x:c r="FE13" s="493"/>
      <x:c r="FF13" s="571" t="n">
        <x:f>IF(P12&lt;&gt;"",ABS(FF11-FF12),"")</x:f>
        <x:v>13759.163</x:v>
      </x:c>
      <x:c r="FG13" s="455"/>
      <x:c r="FH13" s="455"/>
      <x:c r="FI13" s="455"/>
      <x:c r="FJ13" s="455"/>
      <x:c r="FK13" s="455"/>
      <x:c r="FL13" s="455"/>
      <x:c r="FM13" s="455"/>
      <x:c r="FN13" s="455"/>
      <x:c r="FO13" s="455"/>
      <x:c r="FP13" s="455"/>
      <x:c r="FQ13" s="455"/>
      <x:c r="FR13" s="455"/>
      <x:c r="FS13" s="455"/>
      <x:c r="FT13" s="455"/>
      <x:c r="FU13" s="455"/>
      <x:c r="FV13" s="455"/>
      <x:c r="FW13" s="455"/>
      <x:c r="FX13" s="455"/>
      <x:c r="FY13" s="455"/>
      <x:c r="FZ13" s="455"/>
      <x:c r="GA13" s="455"/>
      <x:c r="GB13" s="455"/>
      <x:c r="GC13" s="455"/>
      <x:c r="GD13" s="455"/>
      <x:c r="GE13" s="455"/>
      <x:c r="GF13" s="455"/>
      <x:c r="GG13" s="455"/>
      <x:c r="GH13" s="455"/>
      <x:c r="GI13" s="455"/>
      <x:c r="GJ13" s="455"/>
      <x:c r="GK13" s="455"/>
      <x:c r="GL13" s="455"/>
      <x:c r="GM13" s="455"/>
      <x:c r="GN13" s="455"/>
      <x:c r="GO13" s="455"/>
      <x:c r="GP13" s="455"/>
      <x:c r="GQ13" s="455"/>
      <x:c r="GR13" s="455"/>
      <x:c r="GS13" s="455"/>
      <x:c r="GT13" s="455"/>
      <x:c r="GU13" s="455"/>
      <x:c r="GV13" s="455"/>
      <x:c r="GW13" s="455"/>
      <x:c r="GX13" s="455"/>
      <x:c r="GY13" s="455"/>
      <x:c r="GZ13" s="455"/>
      <x:c r="HA13" s="455"/>
      <x:c r="HB13" s="455"/>
      <x:c r="HC13" s="455"/>
      <x:c r="HD13" s="455"/>
      <x:c r="HE13" s="455"/>
      <x:c r="HF13" s="455"/>
      <x:c r="HG13" s="455"/>
      <x:c r="HH13" s="455"/>
      <x:c r="HI13" s="455"/>
      <x:c r="HJ13" s="455"/>
      <x:c r="HK13" s="455"/>
      <x:c r="HL13" s="455"/>
      <x:c r="HM13" s="455"/>
      <x:c r="HN13" s="455"/>
      <x:c r="HO13" s="455"/>
      <x:c r="HP13" s="455"/>
      <x:c r="HQ13" s="455"/>
      <x:c r="HR13" s="455"/>
      <x:c r="HS13" s="455"/>
      <x:c r="HT13" s="455"/>
      <x:c r="HU13" s="455"/>
      <x:c r="HV13" s="455"/>
      <x:c r="HW13" s="455"/>
      <x:c r="HX13" s="455"/>
      <x:c r="HY13" s="455"/>
      <x:c r="HZ13" s="455"/>
      <x:c r="IA13" s="455"/>
      <x:c r="IB13" s="455"/>
      <x:c r="IC13" s="455"/>
      <x:c r="ID13" s="455"/>
      <x:c r="IE13" s="455"/>
      <x:c r="IF13" s="455"/>
      <x:c r="IG13" s="455"/>
      <x:c r="IH13" s="455"/>
      <x:c r="II13" s="455"/>
      <x:c r="IJ13" s="455"/>
      <x:c r="IK13" s="455"/>
      <x:c r="IL13" s="455"/>
      <x:c r="IM13" s="455"/>
      <x:c r="IN13" s="455"/>
      <x:c r="IO13" s="455"/>
      <x:c r="IP13" s="455"/>
      <x:c r="IQ13" s="455"/>
      <x:c r="IR13" s="455"/>
      <x:c r="IS13" s="455"/>
      <x:c r="IT13" s="455"/>
      <x:c r="IU13" s="455"/>
      <x:c r="IV13" s="455"/>
    </x:row>
    <x:row r="14" s="418" customFormat="1" ht="14.100000381469727" customHeight="1">
      <x:c r="A14" s="494">
        <x:v>0</x:v>
      </x:c>
      <x:c r="B14" s="494">
        <x:v>85</x:v>
      </x:c>
      <x:c r="C14" s="3888"/>
      <x:c r="D14" s="495" t="s">
        <x:v>277</x:v>
      </x:c>
      <x:c r="E14" s="496"/>
      <x:c r="F14" s="497"/>
      <x:c r="G14" s="3890"/>
      <x:c r="H14" s="3891"/>
      <x:c r="I14" s="3892"/>
      <x:c r="J14" s="498"/>
      <x:c r="K14" s="499"/>
      <x:c r="L14" s="498"/>
      <x:c r="M14" s="500"/>
      <x:c r="N14" s="501"/>
      <x:c r="O14" s="501"/>
      <x:c r="P14" s="502"/>
      <x:c r="Q14" s="572" t="str">
        <x:f>IF(E14="","",IF(A14=0,1,ROUND(1-(EY14-EX14)*FA14,5)))</x:f>
      </x:c>
      <x:c r="R14" s="504"/>
      <x:c r="S14" s="3890"/>
      <x:c r="T14" s="3891"/>
      <x:c r="U14" s="3892"/>
      <x:c r="V14" s="498"/>
      <x:c r="W14" s="499"/>
      <x:c r="X14" s="498"/>
      <x:c r="Y14" s="500"/>
      <x:c r="Z14" s="501"/>
      <x:c r="AA14" s="501"/>
      <x:c r="AB14" s="502"/>
      <x:c r="AC14" s="505" t="str">
        <x:f>IF(P14="","",(P14-AB14+R14)*Q14)</x:f>
      </x:c>
      <x:c r="AD14" s="506"/>
      <x:c r="AE14" s="507"/>
      <x:c r="AF14" s="508"/>
      <x:c r="AG14" s="506" t="str">
        <x:f>IF(P14="","",IF(AND($AG$10="1A",AT14&gt;=966),DQ14,IF(AND($AG$10="1B",AT14&lt;966),DR14,IF($AG$9="T-2004",DP14,EV14))))</x:f>
      </x:c>
      <x:c r="AH14" s="509" t="str">
        <x:f>IF(P14&lt;&gt;"",TRUNC(ROUND(+AC14*AG14,3),3),"")</x:f>
      </x:c>
      <x:c r="AI14" s="450" t="str">
        <x:f>IF(C14="","",IF($AD$10=60,AH14*AN14,(1.000149926*AD14-0.001199407795)*AH14))</x:f>
      </x:c>
      <x:c r="AJ14" s="510" t="n">
        <x:f>IF(AND($P$10="m³",$AD$10=60),ROUND((1.000149926*(141.5/(AD14+131.5))-1.199407795*0.001)/(141.5/(AD14+131.5)),5),ROUND((1.000149926*AD14-1.199407795*0.001)/AD14,5))</x:f>
        <x:v>0.99904</x:v>
      </x:c>
      <x:c r="AK14" s="512" t="e">
        <x:f>IF($AE$10="°F",AF14,AF14/1.8)</x:f>
      </x:c>
      <x:c r="AL14" s="512" t="str">
        <x:f>IF(C14="","",IF($AE$10="°C",AE14*1.8+32,ROUND(AE14,1)))</x:f>
      </x:c>
      <x:c r="AM14" s="513" t="n">
        <x:f>IF($AG$9="Table",ROUND(((141.5/(AD14+131.5015)*4.169215)-0.0050789)*0.0375,5),IF(AND($P$10="M³",$AD$10=60),(141.3819577/(AD14+131.5)-0.001199407795)*0.1564763335*6.28981,(141.3819577/(AD14+131.5)-0.001199407795)*0.1564763335))</x:f>
        <x:v>1.056987053280901</x:v>
      </x:c>
      <x:c r="AN14" s="514" t="n">
        <x:f>IF($AG$9="Table",ROUND(((141.5/(AD14+131.5015)*4.169215)-0.0050789)*0.0375*1.01605,5),IF(AND($P$10="m³",$AD$10=60),(141.3819577/(AD14+131.5)-0.001199407795)*0.1589872949*6.28981,(141.3819577/(AD14+131.5)-0.001199407795)*0.1589872949))</x:f>
        <x:v>1.0739484277694469</x:v>
      </x:c>
      <x:c r="AO14" s="450" t="n">
        <x:f>IF(D14="","",AM14*AH14)</x:f>
        <x:v>0</x:v>
      </x:c>
      <x:c r="AP14" s="515" t="str">
        <x:f>IF(P14="","",AD14*AH14)</x:f>
      </x:c>
      <x:c r="AQ14" s="516" t="str">
        <x:f>IF(E14="","",AE14*AH14)</x:f>
      </x:c>
      <x:c r="AR14" s="450">
        <x:v>0</x:v>
      </x:c>
      <x:c r="AS14" s="450" t="n">
        <x:f>IF(AR$9="54a",1,IF(AR$9="54D",6,IF(AT14&lt;=770.352,5,IF(AT14&lt;=787.5195,4,IF(AT14&lt;=838.3127,3,IF(AT14&lt;=1163.5,2,))))))</x:f>
        <x:v>2</x:v>
      </x:c>
      <x:c r="AT14" s="450" t="n">
        <x:f>IF($AD$10=60,(141.5/(AD14+131.5)*999.016),AD14*1000)</x:f>
        <x:v>1074.9867984790874</x:v>
      </x:c>
      <x:c r="AU14" s="512" t="n">
        <x:f>IF($AE$10="°F",(AL14-32)/1.8,AE14)</x:f>
        <x:v>-17.77777777777778</x:v>
      </x:c>
      <x:c r="AV14" s="450" t="n">
        <x:f>AU14/630</x:f>
        <x:v>-0.028218694885361554</x:v>
      </x:c>
      <x:c r="AW14" s="450" t="n">
        <x:f>(AU14-($AT$76+($AT$77+($AT$78+($AT$79+($AT$80+($AT$81+($AT$82+$AT$83*AV14)*AV14)*AV14)*AV14)*AV14)*AV14)*AV14)*AV14)*1.8+32</x:f>
        <x:v>-0.007130593716254907</x:v>
      </x:c>
      <x:c r="AX14" s="450" t="n">
        <x:f>IF(AF14=0,VLOOKUP($AS14,$AS$76:$AX$81,6),0)</x:f>
        <x:v>103.872</x:v>
      </x:c>
      <x:c r="AY14" s="450" t="n">
        <x:f>IF(AF14=0,VLOOKUP(AS14,$AS$76:$AY$81,7),0)</x:f>
        <x:v>0.2701</x:v>
      </x:c>
      <x:c r="AZ14" s="517" t="n">
        <x:f>IF(AF14=0,VLOOKUP($AS14,$AS$76:$AZ$81,8),0)</x:f>
        <x:v>0</x:v>
      </x:c>
      <x:c r="BA14" s="450" t="n">
        <x:f>IF(AF14=0,(0.01374979547/2*(($AX14/AT14+$AY$11)*1/AT14+$AZ$11)),0)</x:f>
        <x:v>0.0000023453365499165343</x:v>
      </x:c>
      <x:c r="BB14" s="450" t="n">
        <x:f>IF(AF14=0,(2*$AX$11+$AY$11*AT14)/($AX$11+($AY$11+$AZ$11*AT14)*AT14),0)</x:f>
        <x:v>1.2634834265598311</x:v>
      </x:c>
      <x:c r="BC14" s="450" t="n">
        <x:f>IF($AF$11=0,ROUND(AT14*(1+(EXP(BA14*(1+0.8*BA14))-1)/(1+BA14*(1+1.6*BA14)*BB14)),12),(AT14*(EXP(0.5*$AK14*0.01374979547*(1+0.4*$AK14*0.01374979547)))))</x:f>
        <x:v>1074.989319685132</x:v>
      </x:c>
      <x:c r="BD14" s="450" t="n">
        <x:f>IF(AF14=0,($AX14/BC14+$AY14)*1/BC14+$AZ14,AK14)</x:f>
        <x:v>0.0003411439253960394</x:v>
      </x:c>
      <x:c r="BE14" s="450" t="n">
        <x:f>$AY$6-$AY$5</x:f>
        <x:v>0</x:v>
      </x:c>
      <x:c r="BF14" s="450" t="n">
        <x:f>ROUND(EXP(-BD14*BE14*(1+0.8*BD14*(BE14+0.01374979547))),25)</x:f>
        <x:v>1</x:v>
      </x:c>
      <x:c r="BG14" s="450" t="n">
        <x:f>EXP(-1.9947+0.00013427*BE14+((793920+2326*BE14)/BC14^2))</x:f>
        <x:v>0.2704463650123956</x:v>
      </x:c>
      <x:c r="BH14" s="450" t="n">
        <x:f>1/(1-10^-5*BG14*0)</x:f>
        <x:v>1</x:v>
      </x:c>
      <x:c r="BI14" s="450" t="n">
        <x:f>ROUND(BH14*BF14,25)</x:f>
        <x:v>1</x:v>
      </x:c>
      <x:c r="BJ14" s="450" t="n">
        <x:f>BI14*$AT14</x:f>
        <x:v>1074.9867984790874</x:v>
      </x:c>
      <x:c r="BK14" s="450" t="n">
        <x:f>$AT14-BJ14</x:f>
        <x:v>0</x:v>
      </x:c>
      <x:c r="BL14" s="450" t="n">
        <x:f>IF(AF14=0,VLOOKUP($AS14,$AS$76:$BA$82,9),0)</x:f>
        <x:v>1.3</x:v>
      </x:c>
      <x:c r="BM14" s="450" t="n">
        <x:f>BK14/BI14</x:f>
        <x:v>0</x:v>
      </x:c>
      <x:c r="BN14" s="450" t="n">
        <x:f>BL14*BD14*$BE14*(1+1.6*BD14*$BE14)</x:f>
        <x:v>0</x:v>
      </x:c>
      <x:c r="BO14" s="450" t="n">
        <x:f>-(2*BH14*0*BG14*(7.9392+0.02326*AU14))/BC14^2</x:f>
        <x:v>0</x:v>
      </x:c>
      <x:c r="BP14" s="450" t="n">
        <x:f>BM14/(1+BN14+BO14)</x:f>
        <x:v>0</x:v>
      </x:c>
      <x:c r="BQ14" s="450" t="n">
        <x:f>BP14+$AT14</x:f>
        <x:v>1074.9867984790874</x:v>
      </x:c>
      <x:c r="BR14" s="450" t="n">
        <x:f>IF($AR$9="54a",1,IF($AR$9="54D",6,IF(BQ14&lt;=770.352,5,IF(BQ14&lt;=787.5195,4,IF(BQ14&lt;=838.3127,3,IF(BQ14&lt;=1163.5,2,))))))</x:f>
        <x:v>2</x:v>
      </x:c>
      <x:c r="BS14" s="450" t="n">
        <x:f>IF(AF14=0,VLOOKUP(BR14,$AS$76:$AX$81,6),0)</x:f>
        <x:v>103.872</x:v>
      </x:c>
      <x:c r="BT14" s="450" t="n">
        <x:f>IF(AF14=0,VLOOKUP(BR14,$AS$76:$AY$81,7),0)</x:f>
        <x:v>0.2701</x:v>
      </x:c>
      <x:c r="BU14" s="450" t="n">
        <x:f>IF(AF14=0,VLOOKUP(BR14,$AS$76:$AZ$81,8),0)</x:f>
        <x:v>0</x:v>
      </x:c>
      <x:c r="BV14" s="450" t="n">
        <x:f>IF(AF14=0,(0.01374979547/2*((BS14/BQ14+BT14)*1/BQ14+BU14)),0)</x:f>
        <x:v>0.0000023453365499165343</x:v>
      </x:c>
      <x:c r="BW14" s="450" t="n">
        <x:f>IF(AF14=0,(2*BS14+BT14*BQ14)/(BS14+(BT14+BU14*BQ14)*BQ14),0)</x:f>
        <x:v>1.2634834265598311</x:v>
      </x:c>
      <x:c r="BX14" s="450" t="n">
        <x:f>IF($AF$11=0,ROUND(BQ14*(1+(EXP(BV14*(1+0.8*BV14))-1)/(1+BV14*(1+1.6*BV14)*BW14)),12),(BQ14*(EXP(0.5*$AK14*0.01374979547*(1+0.4*$AK14*0.01374979547)))))</x:f>
        <x:v>1074.989319685132</x:v>
      </x:c>
      <x:c r="BY14" s="450" t="n">
        <x:f>IF(AF14=0,($AX14/BX14+$AY14)*1/BX14+$AZ14,AK14)</x:f>
        <x:v>0.0003411439253960394</x:v>
      </x:c>
      <x:c r="BZ14" s="450" t="n">
        <x:f>$AY$6-$AY$5</x:f>
        <x:v>0</x:v>
      </x:c>
      <x:c r="CA14" s="450" t="n">
        <x:f>EXP(-BY14*BZ14*(1+0.8*BY14*(BZ14+0.01374979547)))</x:f>
        <x:v>1</x:v>
      </x:c>
      <x:c r="CB14" s="450" t="n">
        <x:f>EXP(-1.9947+0.00013427*BZ14+((793920+2326*BZ14)/BX14^2))</x:f>
        <x:v>0.2704463650123956</x:v>
      </x:c>
      <x:c r="CC14" s="450" t="n">
        <x:f>1/(1-10^-5*CB14*0)</x:f>
        <x:v>1</x:v>
      </x:c>
      <x:c r="CD14" s="450" t="n">
        <x:f>ROUND(CC14*CA14,15)</x:f>
        <x:v>1</x:v>
      </x:c>
      <x:c r="CE14" s="450" t="n">
        <x:f>CD14*BQ14</x:f>
        <x:v>1074.9867984790874</x:v>
      </x:c>
      <x:c r="CF14" s="450" t="n">
        <x:f>$AT14-CE14</x:f>
        <x:v>0</x:v>
      </x:c>
      <x:c r="CG14" s="450" t="n">
        <x:f>IF(AF14=0,VLOOKUP($AS14,$AS$76:$BA$82,9),0)</x:f>
        <x:v>1.3</x:v>
      </x:c>
      <x:c r="CH14" s="450" t="n">
        <x:f>CF14/CD14</x:f>
        <x:v>0</x:v>
      </x:c>
      <x:c r="CI14" s="450" t="n">
        <x:f>CG14*BY14*BZ14*(1+1.6*BY14*BZ14)</x:f>
        <x:v>0</x:v>
      </x:c>
      <x:c r="CJ14" s="450" t="n">
        <x:f>-(2*CC14*0*CB14*(7.9392+0.02326*$AU14))/BX14^2</x:f>
        <x:v>0</x:v>
      </x:c>
      <x:c r="CK14" s="450" t="n">
        <x:f>CH14/(1+CI14+CJ14)</x:f>
        <x:v>0</x:v>
      </x:c>
      <x:c r="CL14" s="450" t="n">
        <x:f>CK14+BQ14</x:f>
        <x:v>1074.9867984790874</x:v>
      </x:c>
      <x:c r="CM14" s="450" t="n">
        <x:f>IF($AR$9="54a",1,IF($AR$9="54D",6,IF(CL14&lt;=770.352,5,IF(CL14&lt;=787.5195,4,IF(CL14&lt;=838.3127,3,IF(CL14&lt;=1163.5,2,))))))</x:f>
        <x:v>2</x:v>
      </x:c>
      <x:c r="CN14" s="450" t="n">
        <x:f>IF(AF14=0,VLOOKUP(CM14,$AS$76:$AX$81,6),0)</x:f>
        <x:v>103.872</x:v>
      </x:c>
      <x:c r="CO14" s="450" t="n">
        <x:f>IF(AF14=0,VLOOKUP(CM14,$AS$76:$AY$81,7),0)</x:f>
        <x:v>0.2701</x:v>
      </x:c>
      <x:c r="CP14" s="450" t="n">
        <x:f>IF(AF14=0,VLOOKUP(CM14,$AS$76:$AZ$81,8),0)</x:f>
        <x:v>0</x:v>
      </x:c>
      <x:c r="CQ14" s="450" t="n">
        <x:f>IF(AF14=0,(0.01374979547/2*((CN14/CL14+CO14)*1/CL14+CP14)),0)</x:f>
        <x:v>0.0000023453365499165343</x:v>
      </x:c>
      <x:c r="CR14" s="450" t="n">
        <x:f>IF(AF14=0,(2*CN14+CO14*CL14)/(CN14+(CO14+CP14*CL14)*CL14),0)</x:f>
        <x:v>1.2634834265598311</x:v>
      </x:c>
      <x:c r="CS14" s="450" t="n">
        <x:f>IF($AF$11=0,ROUND(CL14*(1+(EXP(CQ14*(1+0.8*CQ14))-1)/(1+CQ14*(1+1.6*CQ14)*CR14)),12),(CL14*(EXP(0.5*$AK14*0.01374979547*(1+0.4*$AK14*0.01374979547)))))</x:f>
        <x:v>1074.989319685132</x:v>
      </x:c>
      <x:c r="CT14" s="450" t="n">
        <x:f>IF(AF14=0,($AX14/CS14+$AY14)*1/CS14+$AZ14,BY14)</x:f>
        <x:v>0.0003411439253960394</x:v>
      </x:c>
      <x:c r="CU14" s="450" t="n">
        <x:f>$AY$6-$AY$5</x:f>
        <x:v>0</x:v>
      </x:c>
      <x:c r="CV14" s="450" t="n">
        <x:f>EXP(-CT14*CU14*(1+0.8*CT14*(CU14+0.01374979547)))</x:f>
        <x:v>1</x:v>
      </x:c>
      <x:c r="CW14" s="450" t="n">
        <x:f>EXP(-1.9947+0.00013427*CU14+((793920+2326*CU14)/CS14^2))</x:f>
        <x:v>0.2704463650123956</x:v>
      </x:c>
      <x:c r="CX14" s="450" t="n">
        <x:f>1/(1-10^-5*CW14*0)</x:f>
        <x:v>1</x:v>
      </x:c>
      <x:c r="CY14" s="450" t="n">
        <x:f>ROUND(CX14*CV14,15)</x:f>
        <x:v>1</x:v>
      </x:c>
      <x:c r="CZ14" s="450" t="n">
        <x:f>CY14*CL14</x:f>
        <x:v>1074.9867984790874</x:v>
      </x:c>
      <x:c r="DA14" s="450" t="n">
        <x:f>$AT14-CZ14</x:f>
        <x:v>0</x:v>
      </x:c>
      <x:c r="DB14" s="450" t="n">
        <x:f>IF(AF14=0,VLOOKUP($AS14,$AS$76:$BA$82,9),0)</x:f>
        <x:v>1.3</x:v>
      </x:c>
      <x:c r="DC14" s="450" t="n">
        <x:f>DA14/CY14</x:f>
        <x:v>0</x:v>
      </x:c>
      <x:c r="DD14" s="450" t="n">
        <x:f>DB14*CT14*CU14*(1+1.6*CT14*CU14)</x:f>
        <x:v>0</x:v>
      </x:c>
      <x:c r="DE14" s="450" t="n">
        <x:f>-(2*CX14*0*CW14*(7.9392+0.02326*AU14))/CS14^2</x:f>
        <x:v>0</x:v>
      </x:c>
      <x:c r="DF14" s="450" t="n">
        <x:f>DC14/(1+DD14+DE14)</x:f>
        <x:v>0</x:v>
      </x:c>
      <x:c r="DG14" s="450" t="n">
        <x:f>DF14+CL14</x:f>
        <x:v>1074.9867984790874</x:v>
      </x:c>
      <x:c r="DH14" s="450" t="n">
        <x:f>EXP(-CT14*CU14*(1+0.8*CT14*(CU14+0.01374979547)))</x:f>
        <x:v>1</x:v>
      </x:c>
      <x:c r="DI14" s="450" t="n">
        <x:f>CT14</x:f>
        <x:v>0.0003411439253960394</x:v>
      </x:c>
      <x:c r="DJ14" s="450" t="n">
        <x:f>AW14-$AY$5</x:f>
        <x:v>-60.01400549068859</x:v>
      </x:c>
      <x:c r="DK14" s="450" t="n">
        <x:f>EXP(-DI14*DJ14*(1+0.8*DI14*(DJ14+0.01374979547)))</x:f>
        <x:v>1.0203423025295864</x:v>
      </x:c>
      <x:c r="DL14" s="450" t="n">
        <x:f>EXP(-1.9947+0.00013427*AW14+((793920+2326*AW14)/DG14^2))</x:f>
        <x:v>0.2704430960404184</x:v>
      </x:c>
      <x:c r="DM14" s="450" t="n">
        <x:f>1/(1-10^-5*DL14*AR14)</x:f>
        <x:v>1</x:v>
      </x:c>
      <x:c r="DN14" s="450" t="n">
        <x:f>ROUND(DM14*DK14,15)</x:f>
        <x:v>1.020342302529586</x:v>
      </x:c>
      <x:c r="DO14" s="450" t="n">
        <x:f>DK14/CV14</x:f>
        <x:v>1.0203423025295864</x:v>
      </x:c>
      <x:c r="DP14" s="450" t="n">
        <x:f>ROUND(DO14*DM14,5)</x:f>
        <x:v>1.02034</x:v>
      </x:c>
      <x:c r="DQ14" s="481" t="n">
        <x:f>IF($AE$10="°F",ROUND(1.0211326242-3.548988118*10^-4*AE14+4.49881*10^-8*AE14^2,4),ROUND(1.0094684142-6.33413410744*10^-4*AE14+1.45710416212*10^-7*AE14^2,4))</x:f>
        <x:v>1.0211</x:v>
      </x:c>
      <x:c r="DR14" s="481" t="n">
        <x:f>IF($AE$10="°F",ROUND(1.02413769-4.0641418*10^-4*AE14+6.79176*10^-8*AE14^2,4),ROUND(1.0108020095-7.2343515319*10^-4*AE14+2.1996598346*10^-7*AE14^2,4))</x:f>
        <x:v>1.0241</x:v>
      </x:c>
      <x:c r="DS14" s="450"/>
      <x:c r="DT14" s="450" t="n">
        <x:f>ROUND(0.00001278*DW14,19)</x:f>
        <x:v>-0.0007668</x:v>
      </x:c>
      <x:c r="DU14" s="450" t="n">
        <x:f>ROUND(0.0000000062*$DW14^2,19)</x:f>
        <x:v>0.00002232</x:v>
      </x:c>
      <x:c r="DV14" s="450" t="n">
        <x:f>1-DT14-DU14</x:f>
        <x:v>1.00074448</x:v>
      </x:c>
      <x:c r="DW14" s="450" t="n">
        <x:f>ROUND(AL14-60,1)</x:f>
        <x:v>-60</x:v>
      </x:c>
      <x:c r="DX14" s="450" t="n">
        <x:f>AT14</x:f>
        <x:v>1074.9867984790874</x:v>
      </x:c>
      <x:c r="DY14" s="450" t="n">
        <x:f>BT14+BU14</x:f>
        <x:v>0.2701</x:v>
      </x:c>
      <x:c r="DZ14" s="450" t="n">
        <x:f>IF(DY14&lt;0,(((BS14/DX14)/DX14)+DY14),(TRUNC(($BS14/DX14^2)+(DY14/DX14),8)))</x:f>
        <x:v>0.00034114</x:v>
      </x:c>
      <x:c r="EA14" s="450" t="n">
        <x:f>EXP(-DZ14*DW14)-(0.8*DZ14^2*DW14^2)</x:f>
        <x:v>1.0203441499484045</x:v>
      </x:c>
      <x:c r="EB14" s="450" t="n">
        <x:f>ROUND(DX14*EA14,12)</x:f>
        <x:v>1096.856491099901</x:v>
      </x:c>
      <x:c r="EC14" s="450" t="n">
        <x:f>EB14/DV14</x:f>
        <x:v>1096.0405108603757</x:v>
      </x:c>
      <x:c r="ED14" s="450" t="n">
        <x:f>IF(AF14&gt;0,ROUND(141.5/(141.5/(AD14+131.5)*AG14)-131.5,2),ROUND(141.5/(EB14/999.016)-131.5,1))</x:f>
        <x:v>-2.6</x:v>
      </x:c>
      <x:c r="EE14" s="450"/>
      <x:c r="EF14" s="520" t="s">
        <x:v>279</x:v>
      </x:c>
      <x:c r="EG14" s="521"/>
      <x:c r="EH14" s="521"/>
      <x:c r="EI14" s="522"/>
      <x:c r="EJ14" s="523" t="n">
        <x:f>IF($AR$9="54a",1,IF($AR$9="54D",6,IF(EP14&lt;=770,2,IF(EP14&lt;=785,4,IF(EP14&lt;=838,3,IF(AND(EP14&gt;=838,EP14&lt;=1075),5))))))</x:f>
        <x:v>5</x:v>
      </x:c>
      <x:c r="EK14" s="525" t="n">
        <x:f>INT((AD14*2)+0.5)/2</x:f>
        <x:v>0</x:v>
      </x:c>
      <x:c r="EL14" s="524" t="n">
        <x:f>IF(EK14&lt;2,AD14*1000,141.5/(EK14+131.5)*999.012)</x:f>
        <x:v>0</x:v>
      </x:c>
      <x:c r="EM14" s="525" t="n">
        <x:f>IF(AD14&gt;2,INT((AE14*2)+0.5)/2,INT((AE14*4)+0.5)/4)</x:f>
        <x:v>0</x:v>
      </x:c>
      <x:c r="EN14" s="526" t="n">
        <x:f>IF(AD14&lt;=2,EM14-15,EM14-60)</x:f>
        <x:v>-15</x:v>
      </x:c>
      <x:c r="EO14" s="486"/>
      <x:c r="EP14" s="527" t="n">
        <x:f>IF(EK14&lt;=2,AT14,EL14)</x:f>
        <x:v>1074.9867984790874</x:v>
      </x:c>
      <x:c r="EQ14" s="528" t="n">
        <x:f>IF(AD14&lt;=2,ROUND(LOOKUP(EJ14,$ER$76:$ET$81)*1.8,8),LOOKUP(EJ14,$ER$76:$ET$81))</x:f>
        <x:v>1.8</x:v>
      </x:c>
      <x:c r="ER14" s="528" t="n">
        <x:f>IF(AD14&lt;=2,ROUND(LOOKUP(EJ14,$ER$76:$EU$81)*1.8,8),LOOKUP(EJ14,$ER$76:$EU$81))</x:f>
        <x:v>1.8</x:v>
      </x:c>
      <x:c r="ES14" s="529" t="n">
        <x:f>IF(ER14&gt;1,ER14/EP14^2,ROUND(EQ14/EP14^2,18))</x:f>
        <x:v>0.0000015576369588394509</x:v>
      </x:c>
      <x:c r="ET14" s="530" t="n">
        <x:f>IF(ER14&gt;=1,EQ14,ROUND(ER14/EP14,16))</x:f>
        <x:v>1.8</x:v>
      </x:c>
      <x:c r="EU14" s="531" t="n">
        <x:f>ROUND(ET14+ES14,16)</x:f>
        <x:v>1.800001557636959</x:v>
      </x:c>
      <x:c r="EV14" s="532" t="n">
        <x:f>ROUND(EXP(-EU14*EN14*(1+0.8*EU14*EN14)),4)</x:f>
        <x:v>0</x:v>
      </x:c>
      <x:c r="EW14" s="455"/>
      <x:c r="EX14" s="455" t="n">
        <x:f>ROUND((AE14*7/8)+EZ14/8,0)</x:f>
        <x:v>0</x:v>
      </x:c>
      <x:c r="EY14" s="533" t="n">
        <x:f>B14</x:f>
        <x:v>85</x:v>
      </x:c>
      <x:c r="EZ14" s="533" t="n">
        <x:f>A14</x:f>
        <x:v>0</x:v>
      </x:c>
      <x:c r="FA14" s="534" t="n">
        <x:f>IF($AE$10="°F",0.0000124,0.0000112*2)</x:f>
        <x:v>0.0000124</x:v>
      </x:c>
      <x:c r="FB14" s="534">
        <x:v>1.73E-5</x:v>
      </x:c>
      <x:c r="FC14" s="534">
        <x:v>1.59E-5</x:v>
      </x:c>
      <x:c r="FD14" s="455"/>
      <x:c r="FE14" s="573" t="str">
        <x:f>IF(AD14="","",ROUND((FG14*6.28981),5))</x:f>
      </x:c>
      <x:c r="FF14" s="573" t="n">
        <x:f>ROUND(FE14*AH14,3)</x:f>
        <x:v>0</x:v>
      </x:c>
      <x:c r="FG14" s="455" t="str">
        <x:f>IF(AD14="","",ROUND(((141.5/(AD14+131.5015)*4.169215)-0.0050789)*0.0375*1.01605,5))</x:f>
      </x:c>
      <x:c r="FH14" s="455"/>
      <x:c r="FI14" s="455"/>
      <x:c r="FJ14" s="455"/>
      <x:c r="FK14" s="455"/>
      <x:c r="FL14" s="455"/>
      <x:c r="FM14" s="455"/>
      <x:c r="FN14" s="455"/>
      <x:c r="FO14" s="455"/>
      <x:c r="FP14" s="455"/>
      <x:c r="FQ14" s="455"/>
      <x:c r="FR14" s="455"/>
      <x:c r="FS14" s="455"/>
      <x:c r="FT14" s="455"/>
      <x:c r="FU14" s="455"/>
      <x:c r="FV14" s="455"/>
      <x:c r="FW14" s="455"/>
      <x:c r="FX14" s="455"/>
      <x:c r="FY14" s="455"/>
      <x:c r="FZ14" s="455"/>
      <x:c r="GA14" s="455"/>
      <x:c r="GB14" s="455"/>
      <x:c r="GC14" s="455"/>
      <x:c r="GD14" s="455"/>
      <x:c r="GE14" s="455"/>
      <x:c r="GF14" s="455"/>
      <x:c r="GG14" s="455"/>
      <x:c r="GH14" s="455"/>
      <x:c r="GI14" s="455"/>
      <x:c r="GJ14" s="455"/>
      <x:c r="GK14" s="455"/>
      <x:c r="GL14" s="455"/>
      <x:c r="GM14" s="455"/>
      <x:c r="GN14" s="455"/>
      <x:c r="GO14" s="455"/>
      <x:c r="GP14" s="455"/>
      <x:c r="GQ14" s="455"/>
      <x:c r="GR14" s="455"/>
      <x:c r="GS14" s="455"/>
      <x:c r="GT14" s="455"/>
      <x:c r="GU14" s="455"/>
      <x:c r="GV14" s="455"/>
      <x:c r="GW14" s="455"/>
      <x:c r="GX14" s="455"/>
      <x:c r="GY14" s="455"/>
      <x:c r="GZ14" s="455"/>
      <x:c r="HA14" s="455"/>
      <x:c r="HB14" s="455"/>
      <x:c r="HC14" s="455"/>
      <x:c r="HD14" s="455"/>
      <x:c r="HE14" s="455"/>
      <x:c r="HF14" s="455"/>
      <x:c r="HG14" s="455"/>
      <x:c r="HH14" s="455"/>
      <x:c r="HI14" s="455"/>
      <x:c r="HJ14" s="455"/>
      <x:c r="HK14" s="455"/>
      <x:c r="HL14" s="455"/>
      <x:c r="HM14" s="455"/>
      <x:c r="HN14" s="455"/>
      <x:c r="HO14" s="455"/>
      <x:c r="HP14" s="455"/>
      <x:c r="HQ14" s="455"/>
      <x:c r="HR14" s="455"/>
      <x:c r="HS14" s="455"/>
      <x:c r="HT14" s="455"/>
      <x:c r="HU14" s="455"/>
      <x:c r="HV14" s="455"/>
      <x:c r="HW14" s="455"/>
      <x:c r="HX14" s="455"/>
      <x:c r="HY14" s="455"/>
      <x:c r="HZ14" s="455"/>
      <x:c r="IA14" s="455"/>
      <x:c r="IB14" s="455"/>
      <x:c r="IC14" s="455"/>
      <x:c r="ID14" s="455"/>
      <x:c r="IE14" s="455"/>
      <x:c r="IF14" s="455"/>
      <x:c r="IG14" s="455"/>
      <x:c r="IH14" s="455"/>
      <x:c r="II14" s="455"/>
      <x:c r="IJ14" s="455"/>
      <x:c r="IK14" s="455"/>
      <x:c r="IL14" s="455"/>
      <x:c r="IM14" s="455"/>
      <x:c r="IN14" s="455"/>
      <x:c r="IO14" s="455"/>
      <x:c r="IP14" s="455"/>
      <x:c r="IQ14" s="455"/>
      <x:c r="IR14" s="455"/>
      <x:c r="IS14" s="455"/>
      <x:c r="IT14" s="455"/>
      <x:c r="IU14" s="455"/>
      <x:c r="IV14" s="455"/>
    </x:row>
    <x:row r="15" s="418" customFormat="1" ht="14.100000381469727" customHeight="1">
      <x:c r="A15" s="494">
        <x:v>0</x:v>
      </x:c>
      <x:c r="B15" s="494">
        <x:v>85</x:v>
      </x:c>
      <x:c r="C15" s="3889"/>
      <x:c r="D15" s="537" t="s">
        <x:v>278</x:v>
      </x:c>
      <x:c r="E15" s="538"/>
      <x:c r="F15" s="539"/>
      <x:c r="G15" s="3893"/>
      <x:c r="H15" s="3894"/>
      <x:c r="I15" s="3895"/>
      <x:c r="J15" s="498"/>
      <x:c r="K15" s="499"/>
      <x:c r="L15" s="498"/>
      <x:c r="M15" s="500"/>
      <x:c r="N15" s="501"/>
      <x:c r="O15" s="501"/>
      <x:c r="P15" s="540"/>
      <x:c r="Q15" s="574" t="str">
        <x:f>IF(E14="","",IF(A15=0,1,ROUND(1-(EY15-EX15)*FA15,5)))</x:f>
      </x:c>
      <x:c r="R15" s="542"/>
      <x:c r="S15" s="3893"/>
      <x:c r="T15" s="3894"/>
      <x:c r="U15" s="3895"/>
      <x:c r="V15" s="498"/>
      <x:c r="W15" s="499"/>
      <x:c r="X15" s="498"/>
      <x:c r="Y15" s="500"/>
      <x:c r="Z15" s="501"/>
      <x:c r="AA15" s="501"/>
      <x:c r="AB15" s="540"/>
      <x:c r="AC15" s="543" t="str">
        <x:f>IF(P15="","",(P15-AB15+R15)*Q15)</x:f>
      </x:c>
      <x:c r="AD15" s="544"/>
      <x:c r="AE15" s="545"/>
      <x:c r="AF15" s="546"/>
      <x:c r="AG15" s="544" t="str">
        <x:f>IF(P15="","",IF(AND($AG$10="1A",AT15&gt;=966),DQ15,IF(AND($AG$10="1B",AT15&lt;966),DR15,IF($AG$9="T-2004",DP15,EV15))))</x:f>
      </x:c>
      <x:c r="AH15" s="547" t="str">
        <x:f>IF(P15&lt;&gt;"",TRUNC(ROUND(+AC15*AG15,3),3),"")</x:f>
      </x:c>
      <x:c r="AI15" s="450" t="str">
        <x:f>IF(C14="","",IF($AD$10=60,AH15*AN15,(1.000149926*AD15-0.001199407795)*AH15))</x:f>
      </x:c>
      <x:c r="AJ15" s="510" t="n">
        <x:f>IF(AND($P$10="m³",$AD$10=60),ROUND((1.000149926*(141.5/(AD15+131.5))-1.199407795*0.001)/(141.5/(AD15+131.5)),5),ROUND((1.000149926*AD15-1.199407795*0.001)/AD15,5))</x:f>
        <x:v>0.99904</x:v>
      </x:c>
      <x:c r="AK15" s="512" t="e">
        <x:f>IF($AE$10="°F",AF15,AF15/1.8)</x:f>
      </x:c>
      <x:c r="AL15" s="512" t="str">
        <x:f>IF(C14="","",IF($AE$10="°C",AE15*1.8+32,ROUND(AE15,1)))</x:f>
      </x:c>
      <x:c r="AM15" s="513" t="n">
        <x:f>IF($AG$9="Table",ROUND(((141.5/(AD15+131.5015)*4.169215)-0.0050789)*0.0375,5),IF(AND($P$10="M³",$AD$10=60),(141.3819577/(AD15+131.5)-0.001199407795)*0.1564763335*6.28981,(141.3819577/(AD15+131.5)-0.001199407795)*0.1564763335))</x:f>
        <x:v>1.056987053280901</x:v>
      </x:c>
      <x:c r="AN15" s="514" t="n">
        <x:f>IF($AG$9="Table",ROUND(((141.5/(AD15+131.5015)*4.169215)-0.0050789)*0.0375*1.01605,5),IF(AND($P$10="m³",$AD$10=60),(141.3819577/(AD15+131.5)-0.001199407795)*0.1589872949*6.28981,(141.3819577/(AD15+131.5)-0.001199407795)*0.1589872949))</x:f>
        <x:v>1.0739484277694469</x:v>
      </x:c>
      <x:c r="AO15" s="450" t="n">
        <x:f>IF(D14="","",AM15*AH15)</x:f>
        <x:v>0</x:v>
      </x:c>
      <x:c r="AP15" s="548" t="str">
        <x:f>IF(P15="","",AD15*AH15)</x:f>
      </x:c>
      <x:c r="AQ15" s="516" t="str">
        <x:f>IF(E15="","",AE15*AH15)</x:f>
      </x:c>
      <x:c r="AR15" s="450">
        <x:v>0</x:v>
      </x:c>
      <x:c r="AS15" s="450" t="n">
        <x:f>IF(AR$9="54a",1,IF(AR$9="54D",6,IF(AT15&lt;=770.352,5,IF(AT15&lt;=787.5195,4,IF(AT15&lt;=838.3127,3,IF(AT15&lt;=1163.5,2,))))))</x:f>
        <x:v>2</x:v>
      </x:c>
      <x:c r="AT15" s="450" t="n">
        <x:f>IF($AD$10=60,(141.5/(AD15+131.5)*999.016),AD15*1000)</x:f>
        <x:v>1074.9867984790874</x:v>
      </x:c>
      <x:c r="AU15" s="512" t="n">
        <x:f>IF($AE$10="°F",(AL15-32)/1.8,AE15)</x:f>
        <x:v>-17.77777777777778</x:v>
      </x:c>
      <x:c r="AV15" s="450" t="n">
        <x:f>AU15/630</x:f>
        <x:v>-0.028218694885361554</x:v>
      </x:c>
      <x:c r="AW15" s="450" t="n">
        <x:f>(AU15-($AT$76+($AT$77+($AT$78+($AT$79+($AT$80+($AT$81+($AT$82+$AT$83*AV15)*AV15)*AV15)*AV15)*AV15)*AV15)*AV15)*AV15)*1.8+32</x:f>
        <x:v>-0.007130593716254907</x:v>
      </x:c>
      <x:c r="AX15" s="450" t="n">
        <x:f>IF(AF15=0,VLOOKUP($AS15,$AS$76:$AX$81,6),0)</x:f>
        <x:v>103.872</x:v>
      </x:c>
      <x:c r="AY15" s="450" t="n">
        <x:f>IF(AF15=0,VLOOKUP(AS15,$AS$76:$AY$81,7),0)</x:f>
        <x:v>0.2701</x:v>
      </x:c>
      <x:c r="AZ15" s="517" t="n">
        <x:f>IF(AF15=0,VLOOKUP($AS15,$AS$76:$AZ$81,8),0)</x:f>
        <x:v>0</x:v>
      </x:c>
      <x:c r="BA15" s="450" t="n">
        <x:f>IF(AF15=0,(0.01374979547/2*(($AX15/AT15+$AY$11)*1/AT15+$AZ$11)),0)</x:f>
        <x:v>0.0000023453365499165343</x:v>
      </x:c>
      <x:c r="BB15" s="450" t="n">
        <x:f>IF(AF15=0,(2*$AX$11+$AY$11*AT15)/($AX$11+($AY$11+$AZ$11*AT15)*AT15),0)</x:f>
        <x:v>1.2634834265598311</x:v>
      </x:c>
      <x:c r="BC15" s="450" t="n">
        <x:f>IF($AF$11=0,ROUND(AT15*(1+(EXP(BA15*(1+0.8*BA15))-1)/(1+BA15*(1+1.6*BA15)*BB15)),12),(AT15*(EXP(0.5*$AK15*0.01374979547*(1+0.4*$AK15*0.01374979547)))))</x:f>
        <x:v>1074.989319685132</x:v>
      </x:c>
      <x:c r="BD15" s="450" t="n">
        <x:f>IF(AF15=0,($AX15/BC15+$AY15)*1/BC15+$AZ15,AK15)</x:f>
        <x:v>0.0003411439253960394</x:v>
      </x:c>
      <x:c r="BE15" s="450" t="n">
        <x:f>$AY$6-$AY$5</x:f>
        <x:v>0</x:v>
      </x:c>
      <x:c r="BF15" s="450" t="n">
        <x:f>ROUND(EXP(-BD15*BE15*(1+0.8*BD15*(BE15+0.01374979547))),25)</x:f>
        <x:v>1</x:v>
      </x:c>
      <x:c r="BG15" s="450" t="n">
        <x:f>EXP(-1.9947+0.00013427*BE15+((793920+2326*BE15)/BC15^2))</x:f>
        <x:v>0.2704463650123956</x:v>
      </x:c>
      <x:c r="BH15" s="450" t="n">
        <x:f>1/(1-10^-5*BG15*0)</x:f>
        <x:v>1</x:v>
      </x:c>
      <x:c r="BI15" s="450" t="n">
        <x:f>ROUND(BH15*BF15,25)</x:f>
        <x:v>1</x:v>
      </x:c>
      <x:c r="BJ15" s="450" t="n">
        <x:f>BI15*$AT15</x:f>
        <x:v>1074.9867984790874</x:v>
      </x:c>
      <x:c r="BK15" s="450" t="n">
        <x:f>$AT15-BJ15</x:f>
        <x:v>0</x:v>
      </x:c>
      <x:c r="BL15" s="450" t="n">
        <x:f>IF(AF15=0,VLOOKUP($AS15,$AS$76:$BA$82,9),0)</x:f>
        <x:v>1.3</x:v>
      </x:c>
      <x:c r="BM15" s="450" t="n">
        <x:f>BK15/BI15</x:f>
        <x:v>0</x:v>
      </x:c>
      <x:c r="BN15" s="450" t="n">
        <x:f>BL15*BD15*$BE15*(1+1.6*BD15*$BE15)</x:f>
        <x:v>0</x:v>
      </x:c>
      <x:c r="BO15" s="450" t="n">
        <x:f>-(2*BH15*0*BG15*(7.9392+0.02326*AU15))/BC15^2</x:f>
        <x:v>0</x:v>
      </x:c>
      <x:c r="BP15" s="450" t="n">
        <x:f>BM15/(1+BN15+BO15)</x:f>
        <x:v>0</x:v>
      </x:c>
      <x:c r="BQ15" s="450" t="n">
        <x:f>BP15+$AT15</x:f>
        <x:v>1074.9867984790874</x:v>
      </x:c>
      <x:c r="BR15" s="450" t="n">
        <x:f>IF($AR$9="54a",1,IF($AR$9="54D",6,IF(BQ15&lt;=770.352,5,IF(BQ15&lt;=787.5195,4,IF(BQ15&lt;=838.3127,3,IF(BQ15&lt;=1163.5,2,))))))</x:f>
        <x:v>2</x:v>
      </x:c>
      <x:c r="BS15" s="450" t="n">
        <x:f>IF(AF15=0,VLOOKUP(BR15,$AS$76:$AX$81,6),0)</x:f>
        <x:v>103.872</x:v>
      </x:c>
      <x:c r="BT15" s="450" t="n">
        <x:f>IF(AF15=0,VLOOKUP(BR15,$AS$76:$AY$81,7),0)</x:f>
        <x:v>0.2701</x:v>
      </x:c>
      <x:c r="BU15" s="450" t="n">
        <x:f>IF(AF15=0,VLOOKUP(BR15,$AS$76:$AZ$81,8),0)</x:f>
        <x:v>0</x:v>
      </x:c>
      <x:c r="BV15" s="450" t="n">
        <x:f>IF(AF15=0,(0.01374979547/2*((BS15/BQ15+BT15)*1/BQ15+BU15)),0)</x:f>
        <x:v>0.0000023453365499165343</x:v>
      </x:c>
      <x:c r="BW15" s="450" t="n">
        <x:f>IF(AF15=0,(2*BS15+BT15*BQ15)/(BS15+(BT15+BU15*BQ15)*BQ15),0)</x:f>
        <x:v>1.2634834265598311</x:v>
      </x:c>
      <x:c r="BX15" s="450" t="n">
        <x:f>IF($AF$11=0,ROUND(BQ15*(1+(EXP(BV15*(1+0.8*BV15))-1)/(1+BV15*(1+1.6*BV15)*BW15)),12),(BQ15*(EXP(0.5*$AK15*0.01374979547*(1+0.4*$AK15*0.01374979547)))))</x:f>
        <x:v>1074.989319685132</x:v>
      </x:c>
      <x:c r="BY15" s="450" t="n">
        <x:f>IF(AF15=0,($AX15/BX15+$AY15)*1/BX15+$AZ15,AK15)</x:f>
        <x:v>0.0003411439253960394</x:v>
      </x:c>
      <x:c r="BZ15" s="450" t="n">
        <x:f>$AY$6-$AY$5</x:f>
        <x:v>0</x:v>
      </x:c>
      <x:c r="CA15" s="450" t="n">
        <x:f>EXP(-BY15*BZ15*(1+0.8*BY15*(BZ15+0.01374979547)))</x:f>
        <x:v>1</x:v>
      </x:c>
      <x:c r="CB15" s="450" t="n">
        <x:f>EXP(-1.9947+0.00013427*BZ15+((793920+2326*BZ15)/BX15^2))</x:f>
        <x:v>0.2704463650123956</x:v>
      </x:c>
      <x:c r="CC15" s="450" t="n">
        <x:f>1/(1-10^-5*CB15*0)</x:f>
        <x:v>1</x:v>
      </x:c>
      <x:c r="CD15" s="450" t="n">
        <x:f>ROUND(CC15*CA15,15)</x:f>
        <x:v>1</x:v>
      </x:c>
      <x:c r="CE15" s="450" t="n">
        <x:f>CD15*BQ15</x:f>
        <x:v>1074.9867984790874</x:v>
      </x:c>
      <x:c r="CF15" s="450" t="n">
        <x:f>$AT15-CE15</x:f>
        <x:v>0</x:v>
      </x:c>
      <x:c r="CG15" s="450" t="n">
        <x:f>IF(AF15=0,VLOOKUP($AS15,$AS$76:$BA$82,9),0)</x:f>
        <x:v>1.3</x:v>
      </x:c>
      <x:c r="CH15" s="450" t="n">
        <x:f>CF15/CD15</x:f>
        <x:v>0</x:v>
      </x:c>
      <x:c r="CI15" s="450" t="n">
        <x:f>CG15*BY15*BZ15*(1+1.6*BY15*BZ15)</x:f>
        <x:v>0</x:v>
      </x:c>
      <x:c r="CJ15" s="450" t="n">
        <x:f>-(2*CC15*0*CB15*(7.9392+0.02326*$AU15))/BX15^2</x:f>
        <x:v>0</x:v>
      </x:c>
      <x:c r="CK15" s="450" t="n">
        <x:f>CH15/(1+CI15+CJ15)</x:f>
        <x:v>0</x:v>
      </x:c>
      <x:c r="CL15" s="450" t="n">
        <x:f>CK15+BQ15</x:f>
        <x:v>1074.9867984790874</x:v>
      </x:c>
      <x:c r="CM15" s="450" t="n">
        <x:f>IF($AR$9="54a",1,IF($AR$9="54D",6,IF(CL15&lt;=770.352,5,IF(CL15&lt;=787.5195,4,IF(CL15&lt;=838.3127,3,IF(CL15&lt;=1163.5,2,))))))</x:f>
        <x:v>2</x:v>
      </x:c>
      <x:c r="CN15" s="450" t="n">
        <x:f>IF(AF15=0,VLOOKUP(CM15,$AS$76:$AX$81,6),0)</x:f>
        <x:v>103.872</x:v>
      </x:c>
      <x:c r="CO15" s="450" t="n">
        <x:f>IF(AF15=0,VLOOKUP(CM15,$AS$76:$AY$81,7),0)</x:f>
        <x:v>0.2701</x:v>
      </x:c>
      <x:c r="CP15" s="450" t="n">
        <x:f>IF(AF15=0,VLOOKUP(CM15,$AS$76:$AZ$81,8),0)</x:f>
        <x:v>0</x:v>
      </x:c>
      <x:c r="CQ15" s="450" t="n">
        <x:f>IF(AF15=0,(0.01374979547/2*((CN15/CL15+CO15)*1/CL15+CP15)),0)</x:f>
        <x:v>0.0000023453365499165343</x:v>
      </x:c>
      <x:c r="CR15" s="450" t="n">
        <x:f>IF(AF15=0,(2*CN15+CO15*CL15)/(CN15+(CO15+CP15*CL15)*CL15),0)</x:f>
        <x:v>1.2634834265598311</x:v>
      </x:c>
      <x:c r="CS15" s="450" t="n">
        <x:f>IF($AF$11=0,ROUND(CL15*(1+(EXP(CQ15*(1+0.8*CQ15))-1)/(1+CQ15*(1+1.6*CQ15)*CR15)),12),(CL15*(EXP(0.5*$AK15*0.01374979547*(1+0.4*$AK15*0.01374979547)))))</x:f>
        <x:v>1074.989319685132</x:v>
      </x:c>
      <x:c r="CT15" s="450" t="n">
        <x:f>IF(AF15=0,($AX15/CS15+$AY15)*1/CS15+$AZ15,BY15)</x:f>
        <x:v>0.0003411439253960394</x:v>
      </x:c>
      <x:c r="CU15" s="450" t="n">
        <x:f>$AY$6-$AY$5</x:f>
        <x:v>0</x:v>
      </x:c>
      <x:c r="CV15" s="450" t="n">
        <x:f>EXP(-CT15*CU15*(1+0.8*CT15*(CU15+0.01374979547)))</x:f>
        <x:v>1</x:v>
      </x:c>
      <x:c r="CW15" s="450" t="n">
        <x:f>EXP(-1.9947+0.00013427*CU15+((793920+2326*CU15)/CS15^2))</x:f>
        <x:v>0.2704463650123956</x:v>
      </x:c>
      <x:c r="CX15" s="450" t="n">
        <x:f>1/(1-10^-5*CW15*0)</x:f>
        <x:v>1</x:v>
      </x:c>
      <x:c r="CY15" s="450" t="n">
        <x:f>ROUND(CX15*CV15,15)</x:f>
        <x:v>1</x:v>
      </x:c>
      <x:c r="CZ15" s="450" t="n">
        <x:f>CY15*CL15</x:f>
        <x:v>1074.9867984790874</x:v>
      </x:c>
      <x:c r="DA15" s="450" t="n">
        <x:f>$AT15-CZ15</x:f>
        <x:v>0</x:v>
      </x:c>
      <x:c r="DB15" s="450" t="n">
        <x:f>IF(AF15=0,VLOOKUP($AS15,$AS$76:$BA$82,9),0)</x:f>
        <x:v>1.3</x:v>
      </x:c>
      <x:c r="DC15" s="450" t="n">
        <x:f>DA15/CY15</x:f>
        <x:v>0</x:v>
      </x:c>
      <x:c r="DD15" s="450" t="n">
        <x:f>DB15*CT15*CU15*(1+1.6*CT15*CU15)</x:f>
        <x:v>0</x:v>
      </x:c>
      <x:c r="DE15" s="450" t="n">
        <x:f>-(2*CX15*0*CW15*(7.9392+0.02326*AU15))/CS15^2</x:f>
        <x:v>0</x:v>
      </x:c>
      <x:c r="DF15" s="450" t="n">
        <x:f>DC15/(1+DD15+DE15)</x:f>
        <x:v>0</x:v>
      </x:c>
      <x:c r="DG15" s="450" t="n">
        <x:f>DF15+CL15</x:f>
        <x:v>1074.9867984790874</x:v>
      </x:c>
      <x:c r="DH15" s="450" t="n">
        <x:f>EXP(-CT15*CU15*(1+0.8*CT15*(CU15+0.01374979547)))</x:f>
        <x:v>1</x:v>
      </x:c>
      <x:c r="DI15" s="450" t="n">
        <x:f>CT15</x:f>
        <x:v>0.0003411439253960394</x:v>
      </x:c>
      <x:c r="DJ15" s="450" t="n">
        <x:f>AW15-$AY$5</x:f>
        <x:v>-60.01400549068859</x:v>
      </x:c>
      <x:c r="DK15" s="450" t="n">
        <x:f>EXP(-DI15*DJ15*(1+0.8*DI15*(DJ15+0.01374979547)))</x:f>
        <x:v>1.0203423025295864</x:v>
      </x:c>
      <x:c r="DL15" s="450" t="n">
        <x:f>EXP(-1.9947+0.00013427*AW15+((793920+2326*AW15)/DG15^2))</x:f>
        <x:v>0.2704430960404184</x:v>
      </x:c>
      <x:c r="DM15" s="450" t="n">
        <x:f>1/(1-10^-5*DL15*AR15)</x:f>
        <x:v>1</x:v>
      </x:c>
      <x:c r="DN15" s="450" t="n">
        <x:f>ROUND(DM15*DK15,15)</x:f>
        <x:v>1.020342302529586</x:v>
      </x:c>
      <x:c r="DO15" s="450" t="n">
        <x:f>DK15/CV15</x:f>
        <x:v>1.0203423025295864</x:v>
      </x:c>
      <x:c r="DP15" s="450" t="n">
        <x:f>ROUND(DO15*DM15,5)</x:f>
        <x:v>1.02034</x:v>
      </x:c>
      <x:c r="DQ15" s="481" t="n">
        <x:f>IF($AE$10="°F",ROUND(1.0211326242-3.548988118*10^-4*AE15+4.49881*10^-8*AE15^2,4),ROUND(1.0094684142-6.33413410744*10^-4*AE15+1.45710416212*10^-7*AE15^2,4))</x:f>
        <x:v>1.0211</x:v>
      </x:c>
      <x:c r="DR15" s="481" t="n">
        <x:f>IF($AE$10="°F",ROUND(1.02413769-4.0641418*10^-4*AE15+6.79176*10^-8*AE15^2,4),ROUND(1.0108020095-7.2343515319*10^-4*AE15+2.1996598346*10^-7*AE15^2,4))</x:f>
        <x:v>1.0241</x:v>
      </x:c>
      <x:c r="DS15" s="450"/>
      <x:c r="DT15" s="450" t="n">
        <x:f>ROUND(0.00001278*DW15,19)</x:f>
        <x:v>-0.0007668</x:v>
      </x:c>
      <x:c r="DU15" s="450" t="n">
        <x:f>ROUND(0.0000000062*$DW15^2,19)</x:f>
        <x:v>0.00002232</x:v>
      </x:c>
      <x:c r="DV15" s="450" t="n">
        <x:f>1-DT15-DU15</x:f>
        <x:v>1.00074448</x:v>
      </x:c>
      <x:c r="DW15" s="450" t="n">
        <x:f>ROUND(AL15-60,1)</x:f>
        <x:v>-60</x:v>
      </x:c>
      <x:c r="DX15" s="450" t="n">
        <x:f>AT15</x:f>
        <x:v>1074.9867984790874</x:v>
      </x:c>
      <x:c r="DY15" s="450" t="n">
        <x:f>BT15+BU15</x:f>
        <x:v>0.2701</x:v>
      </x:c>
      <x:c r="DZ15" s="450" t="n">
        <x:f>IF(DY15&lt;0,(((BS15/DX15)/DX15)+DY15),(TRUNC(($BS15/DX15^2)+(DY15/DX15),8)))</x:f>
        <x:v>0.00034114</x:v>
      </x:c>
      <x:c r="EA15" s="450" t="n">
        <x:f>EXP(-DZ15*DW15)-(0.8*DZ15^2*DW15^2)</x:f>
        <x:v>1.0203441499484045</x:v>
      </x:c>
      <x:c r="EB15" s="450" t="n">
        <x:f>ROUND(DX15*EA15,12)</x:f>
        <x:v>1096.856491099901</x:v>
      </x:c>
      <x:c r="EC15" s="450" t="n">
        <x:f>EB15/DV15</x:f>
        <x:v>1096.0405108603757</x:v>
      </x:c>
      <x:c r="ED15" s="450" t="n">
        <x:f>IF(AF15&gt;0,ROUND(141.5/(141.5/(AD15+131.5)*AG15)-131.5,2),ROUND(141.5/(EB15/999.016)-131.5,1))</x:f>
        <x:v>-2.6</x:v>
      </x:c>
      <x:c r="EE15" s="450"/>
      <x:c r="EF15" s="520" t="s">
        <x:v>279</x:v>
      </x:c>
      <x:c r="EG15" s="521"/>
      <x:c r="EH15" s="521"/>
      <x:c r="EI15" s="522"/>
      <x:c r="EJ15" s="523" t="n">
        <x:f>IF($AR$9="54a",1,IF($AR$9="54D",6,IF(EP15&lt;=770,2,IF(EP15&lt;=785,4,IF(EP15&lt;=838,3,IF(AND(EP15&gt;=838,EP15&lt;=1075),5))))))</x:f>
        <x:v>5</x:v>
      </x:c>
      <x:c r="EK15" s="525" t="n">
        <x:f>INT((AD15*2)+0.5)/2</x:f>
        <x:v>0</x:v>
      </x:c>
      <x:c r="EL15" s="524" t="n">
        <x:f>IF(EK15&lt;2,AD15*1000,141.5/(EK15+131.5)*999.012)</x:f>
        <x:v>0</x:v>
      </x:c>
      <x:c r="EM15" s="525" t="n">
        <x:f>IF(AD15&gt;2,INT((AE15*2)+0.5)/2,INT((AE15*4)+0.5)/4)</x:f>
        <x:v>0</x:v>
      </x:c>
      <x:c r="EN15" s="526" t="n">
        <x:f>IF(AD15&lt;=2,EM15-15,EM15-60)</x:f>
        <x:v>-15</x:v>
      </x:c>
      <x:c r="EO15" s="486"/>
      <x:c r="EP15" s="527" t="n">
        <x:f>IF(EK15&lt;=2,AT15,EL15)</x:f>
        <x:v>1074.9867984790874</x:v>
      </x:c>
      <x:c r="EQ15" s="528" t="n">
        <x:f>IF(AD15&lt;=2,ROUND(LOOKUP(EJ15,$ER$76:$ET$81)*1.8,8),LOOKUP(EJ15,$ER$76:$ET$81))</x:f>
        <x:v>1.8</x:v>
      </x:c>
      <x:c r="ER15" s="528" t="n">
        <x:f>IF(AD15&lt;=2,ROUND(LOOKUP(EJ15,$ER$76:$EU$81)*1.8,8),LOOKUP(EJ15,$ER$76:$EU$81))</x:f>
        <x:v>1.8</x:v>
      </x:c>
      <x:c r="ES15" s="529" t="n">
        <x:f>IF(ER15&gt;1,ER15/EP15^2,ROUND(EQ15/EP15^2,18))</x:f>
        <x:v>0.0000015576369588394509</x:v>
      </x:c>
      <x:c r="ET15" s="530" t="n">
        <x:f>IF(ER15&gt;=1,EQ15,ROUND(ER15/EP15,16))</x:f>
        <x:v>1.8</x:v>
      </x:c>
      <x:c r="EU15" s="531" t="n">
        <x:f>ROUND(ET15+ES15,16)</x:f>
        <x:v>1.800001557636959</x:v>
      </x:c>
      <x:c r="EV15" s="532" t="n">
        <x:f>ROUND(EXP(-EU15*EN15*(1+0.8*EU15*EN15)),4)</x:f>
        <x:v>0</x:v>
      </x:c>
      <x:c r="EW15" s="455"/>
      <x:c r="EX15" s="455" t="n">
        <x:f>ROUND((AE15*7/8)+EZ15/8,0)</x:f>
        <x:v>0</x:v>
      </x:c>
      <x:c r="EY15" s="533" t="n">
        <x:f>B15</x:f>
        <x:v>85</x:v>
      </x:c>
      <x:c r="EZ15" s="533" t="n">
        <x:f>A15</x:f>
        <x:v>0</x:v>
      </x:c>
      <x:c r="FA15" s="534" t="n">
        <x:f>IF($AE$10="°F",0.0000124,0.0000112*2)</x:f>
        <x:v>0.0000124</x:v>
      </x:c>
      <x:c r="FB15" s="534">
        <x:v>1.73E-5</x:v>
      </x:c>
      <x:c r="FC15" s="534">
        <x:v>1.59E-5</x:v>
      </x:c>
      <x:c r="FD15" s="455"/>
      <x:c r="FE15" s="573" t="str">
        <x:f>IF(AD15="","",ROUND((FG15*6.28981),5))</x:f>
      </x:c>
      <x:c r="FF15" s="573" t="n">
        <x:f>ROUND(FE15*AH15,3)</x:f>
        <x:v>0</x:v>
      </x:c>
      <x:c r="FG15" s="455" t="str">
        <x:f>IF(AD15="","",ROUND(((141.5/(AD15+131.5015)*4.169215)-0.0050789)*0.0375*1.01605,5))</x:f>
      </x:c>
      <x:c r="FH15" s="455"/>
      <x:c r="FI15" s="455"/>
      <x:c r="FJ15" s="455"/>
      <x:c r="FK15" s="455"/>
      <x:c r="FL15" s="455"/>
      <x:c r="FM15" s="455"/>
      <x:c r="FN15" s="455"/>
      <x:c r="FO15" s="455"/>
      <x:c r="FP15" s="455"/>
      <x:c r="FQ15" s="455"/>
      <x:c r="FR15" s="455"/>
      <x:c r="FS15" s="455"/>
      <x:c r="FT15" s="455"/>
      <x:c r="FU15" s="455"/>
      <x:c r="FV15" s="455"/>
      <x:c r="FW15" s="455"/>
      <x:c r="FX15" s="455"/>
      <x:c r="FY15" s="455"/>
      <x:c r="FZ15" s="455"/>
      <x:c r="GA15" s="455"/>
      <x:c r="GB15" s="455"/>
      <x:c r="GC15" s="455"/>
      <x:c r="GD15" s="455"/>
      <x:c r="GE15" s="455"/>
      <x:c r="GF15" s="455"/>
      <x:c r="GG15" s="455"/>
      <x:c r="GH15" s="455"/>
      <x:c r="GI15" s="455"/>
      <x:c r="GJ15" s="455"/>
      <x:c r="GK15" s="455"/>
      <x:c r="GL15" s="455"/>
      <x:c r="GM15" s="455"/>
      <x:c r="GN15" s="455"/>
      <x:c r="GO15" s="455"/>
      <x:c r="GP15" s="455"/>
      <x:c r="GQ15" s="455"/>
      <x:c r="GR15" s="455"/>
      <x:c r="GS15" s="455"/>
      <x:c r="GT15" s="455"/>
      <x:c r="GU15" s="455"/>
      <x:c r="GV15" s="455"/>
      <x:c r="GW15" s="455"/>
      <x:c r="GX15" s="455"/>
      <x:c r="GY15" s="455"/>
      <x:c r="GZ15" s="455"/>
      <x:c r="HA15" s="455"/>
      <x:c r="HB15" s="455"/>
      <x:c r="HC15" s="455"/>
      <x:c r="HD15" s="455"/>
      <x:c r="HE15" s="455"/>
      <x:c r="HF15" s="455"/>
      <x:c r="HG15" s="455"/>
      <x:c r="HH15" s="455"/>
      <x:c r="HI15" s="455"/>
      <x:c r="HJ15" s="455"/>
      <x:c r="HK15" s="455"/>
      <x:c r="HL15" s="455"/>
      <x:c r="HM15" s="455"/>
      <x:c r="HN15" s="455"/>
      <x:c r="HO15" s="455"/>
      <x:c r="HP15" s="455"/>
      <x:c r="HQ15" s="455"/>
      <x:c r="HR15" s="455"/>
      <x:c r="HS15" s="455"/>
      <x:c r="HT15" s="455"/>
      <x:c r="HU15" s="455"/>
      <x:c r="HV15" s="455"/>
      <x:c r="HW15" s="455"/>
      <x:c r="HX15" s="455"/>
      <x:c r="HY15" s="455"/>
      <x:c r="HZ15" s="455"/>
      <x:c r="IA15" s="455"/>
      <x:c r="IB15" s="455"/>
      <x:c r="IC15" s="455"/>
      <x:c r="ID15" s="455"/>
      <x:c r="IE15" s="455"/>
      <x:c r="IF15" s="455"/>
      <x:c r="IG15" s="455"/>
      <x:c r="IH15" s="455"/>
      <x:c r="II15" s="455"/>
      <x:c r="IJ15" s="455"/>
      <x:c r="IK15" s="455"/>
      <x:c r="IL15" s="455"/>
      <x:c r="IM15" s="455"/>
      <x:c r="IN15" s="455"/>
      <x:c r="IO15" s="455"/>
      <x:c r="IP15" s="455"/>
      <x:c r="IQ15" s="455"/>
      <x:c r="IR15" s="455"/>
      <x:c r="IS15" s="455"/>
      <x:c r="IT15" s="455"/>
      <x:c r="IU15" s="455"/>
      <x:c r="IV15" s="455"/>
    </x:row>
    <x:row r="16" s="418" customFormat="1" ht="14.100000381469727" customHeight="1">
      <x:c r="A16" s="549"/>
      <x:c r="B16" s="549"/>
      <x:c r="C16" s="550" t="str">
        <x:f>IF(C14="","",IF(P15&gt;P14,"RECEIVED","DELIVERED"))</x:f>
      </x:c>
      <x:c r="D16" s="551"/>
      <x:c r="E16" s="575"/>
      <x:c r="F16" s="553"/>
      <x:c r="G16" s="554"/>
      <x:c r="H16" s="555"/>
      <x:c r="I16" s="556"/>
      <x:c r="J16" s="556"/>
      <x:c r="K16" s="556"/>
      <x:c r="L16" s="556"/>
      <x:c r="M16" s="556"/>
      <x:c r="N16" s="556"/>
      <x:c r="O16" s="556"/>
      <x:c r="P16" s="557" t="str">
        <x:f>IF(C14&lt;&gt;"",ABS(P14-P15),"")</x:f>
      </x:c>
      <x:c r="Q16" s="558"/>
      <x:c r="R16" s="559" t="str">
        <x:f>IF(R15&lt;&gt;"",ABS(R14-R15),"")</x:f>
      </x:c>
      <x:c r="S16" s="554"/>
      <x:c r="T16" s="555"/>
      <x:c r="U16" s="556"/>
      <x:c r="V16" s="560"/>
      <x:c r="W16" s="560"/>
      <x:c r="X16" s="560"/>
      <x:c r="Y16" s="560"/>
      <x:c r="Z16" s="560"/>
      <x:c r="AA16" s="560"/>
      <x:c r="AB16" s="561" t="str">
        <x:f>IF(AB15&lt;&gt;"",ABS(AB14-AB15),"")</x:f>
      </x:c>
      <x:c r="AC16" s="561" t="str">
        <x:f>IF(P15&lt;&gt;"",ABS(AC14-AC15),"")</x:f>
      </x:c>
      <x:c r="AD16" s="562"/>
      <x:c r="AE16" s="563"/>
      <x:c r="AF16" s="576"/>
      <x:c r="AG16" s="564"/>
      <x:c r="AH16" s="565" t="str">
        <x:f>IF(P15&lt;&gt;"",ABS(AH14-AH15),"")</x:f>
      </x:c>
      <x:c r="AI16" s="450" t="str">
        <x:f>IF(AB14="","",ABS(AI15-AI14))</x:f>
      </x:c>
      <x:c r="AJ16" s="566"/>
      <x:c r="AK16" s="512"/>
      <x:c r="AL16" s="512"/>
      <x:c r="AM16" s="450"/>
      <x:c r="AN16" s="450"/>
      <x:c r="AO16" s="450" t="str">
        <x:f>IF(AG14="","",ABS(AO15-AO14))</x:f>
      </x:c>
      <x:c r="AP16" s="567" t="str">
        <x:f>IF(AI14="","",ABS(AP15-AP14))</x:f>
      </x:c>
      <x:c r="AQ16" s="516" t="str">
        <x:f>IF(AH14="","",ABS(AQ15-AQ14))</x:f>
      </x:c>
      <x:c r="AR16" s="450"/>
      <x:c r="AS16" s="450"/>
      <x:c r="AT16" s="450"/>
      <x:c r="AU16" s="512"/>
      <x:c r="AV16" s="450"/>
      <x:c r="AW16" s="450"/>
      <x:c r="AX16" s="450"/>
      <x:c r="AY16" s="450"/>
      <x:c r="AZ16" s="517"/>
      <x:c r="BA16" s="450"/>
      <x:c r="BB16" s="450"/>
      <x:c r="BC16" s="450"/>
      <x:c r="BD16" s="450"/>
      <x:c r="BE16" s="450"/>
      <x:c r="BF16" s="450"/>
      <x:c r="BG16" s="450"/>
      <x:c r="BH16" s="450"/>
      <x:c r="BI16" s="450"/>
      <x:c r="BJ16" s="450"/>
      <x:c r="BK16" s="450"/>
      <x:c r="BL16" s="450"/>
      <x:c r="BM16" s="450"/>
      <x:c r="BN16" s="450"/>
      <x:c r="BO16" s="450"/>
      <x:c r="BP16" s="450"/>
      <x:c r="BQ16" s="450"/>
      <x:c r="BR16" s="450"/>
      <x:c r="BS16" s="450"/>
      <x:c r="BT16" s="450"/>
      <x:c r="BU16" s="450"/>
      <x:c r="BV16" s="450"/>
      <x:c r="BW16" s="450"/>
      <x:c r="BX16" s="450"/>
      <x:c r="BY16" s="450"/>
      <x:c r="BZ16" s="450"/>
      <x:c r="CA16" s="450"/>
      <x:c r="CB16" s="450"/>
      <x:c r="CC16" s="450"/>
      <x:c r="CD16" s="450"/>
      <x:c r="CE16" s="450"/>
      <x:c r="CF16" s="450"/>
      <x:c r="CG16" s="450"/>
      <x:c r="CH16" s="450"/>
      <x:c r="CI16" s="450"/>
      <x:c r="CJ16" s="450"/>
      <x:c r="CK16" s="450"/>
      <x:c r="CL16" s="450"/>
      <x:c r="CM16" s="450"/>
      <x:c r="CN16" s="450"/>
      <x:c r="CO16" s="450"/>
      <x:c r="CP16" s="450"/>
      <x:c r="CQ16" s="450"/>
      <x:c r="CR16" s="450"/>
      <x:c r="CS16" s="450"/>
      <x:c r="CT16" s="450"/>
      <x:c r="CU16" s="450"/>
      <x:c r="CV16" s="450"/>
      <x:c r="CW16" s="450"/>
      <x:c r="CX16" s="450"/>
      <x:c r="CY16" s="450"/>
      <x:c r="CZ16" s="450"/>
      <x:c r="DA16" s="450"/>
      <x:c r="DB16" s="450"/>
      <x:c r="DC16" s="450"/>
      <x:c r="DD16" s="450"/>
      <x:c r="DE16" s="450"/>
      <x:c r="DF16" s="450"/>
      <x:c r="DG16" s="450"/>
      <x:c r="DH16" s="450"/>
      <x:c r="DI16" s="450"/>
      <x:c r="DJ16" s="450"/>
      <x:c r="DK16" s="450"/>
      <x:c r="DL16" s="450"/>
      <x:c r="DM16" s="450"/>
      <x:c r="DN16" s="450"/>
      <x:c r="DO16" s="450"/>
      <x:c r="DP16" s="450"/>
      <x:c r="DQ16" s="481"/>
      <x:c r="DR16" s="481"/>
      <x:c r="DS16" s="450"/>
      <x:c r="DT16" s="450"/>
      <x:c r="DU16" s="450"/>
      <x:c r="DV16" s="450"/>
      <x:c r="DW16" s="450"/>
      <x:c r="DX16" s="450"/>
      <x:c r="DY16" s="450"/>
      <x:c r="DZ16" s="450"/>
      <x:c r="EA16" s="450"/>
      <x:c r="EB16" s="450"/>
      <x:c r="EC16" s="450"/>
      <x:c r="ED16" s="481"/>
      <x:c r="EE16" s="450"/>
      <x:c r="EF16" s="450"/>
      <x:c r="EG16" s="568"/>
      <x:c r="EH16" s="568"/>
      <x:c r="EI16" s="522"/>
      <x:c r="EJ16" s="523"/>
      <x:c r="EK16" s="523"/>
      <x:c r="EL16" s="569"/>
      <x:c r="EM16" s="525"/>
      <x:c r="EN16" s="526"/>
      <x:c r="EO16" s="486"/>
      <x:c r="EP16" s="527"/>
      <x:c r="EQ16" s="528"/>
      <x:c r="ER16" s="528"/>
      <x:c r="ES16" s="529"/>
      <x:c r="ET16" s="530"/>
      <x:c r="EU16" s="531"/>
      <x:c r="EV16" s="532"/>
      <x:c r="EW16" s="455"/>
      <x:c r="EX16" s="455"/>
      <x:c r="EY16" s="570"/>
      <x:c r="EZ16" s="570"/>
      <x:c r="FA16" s="570"/>
      <x:c r="FB16" s="570"/>
      <x:c r="FC16" s="570"/>
      <x:c r="FD16" s="455"/>
      <x:c r="FE16" s="573"/>
      <x:c r="FF16" s="577" t="str">
        <x:f>IF(P15&lt;&gt;"",ABS(FF14-FF15),"")</x:f>
      </x:c>
      <x:c r="FG16" s="455"/>
      <x:c r="FH16" s="455"/>
      <x:c r="FI16" s="455"/>
      <x:c r="FJ16" s="455"/>
      <x:c r="FK16" s="455"/>
      <x:c r="FL16" s="455"/>
      <x:c r="FM16" s="455"/>
      <x:c r="FN16" s="455"/>
      <x:c r="FO16" s="455"/>
      <x:c r="FP16" s="455"/>
      <x:c r="FQ16" s="455"/>
      <x:c r="FR16" s="455"/>
      <x:c r="FS16" s="455"/>
      <x:c r="FT16" s="455"/>
      <x:c r="FU16" s="455"/>
      <x:c r="FV16" s="455"/>
      <x:c r="FW16" s="455"/>
      <x:c r="FX16" s="455"/>
      <x:c r="FY16" s="455"/>
      <x:c r="FZ16" s="455"/>
      <x:c r="GA16" s="455"/>
      <x:c r="GB16" s="455"/>
      <x:c r="GC16" s="455"/>
      <x:c r="GD16" s="455"/>
      <x:c r="GE16" s="455"/>
      <x:c r="GF16" s="455"/>
      <x:c r="GG16" s="455"/>
      <x:c r="GH16" s="455"/>
      <x:c r="GI16" s="455"/>
      <x:c r="GJ16" s="455"/>
      <x:c r="GK16" s="455"/>
      <x:c r="GL16" s="455"/>
      <x:c r="GM16" s="455"/>
      <x:c r="GN16" s="455"/>
      <x:c r="GO16" s="455"/>
      <x:c r="GP16" s="455"/>
      <x:c r="GQ16" s="455"/>
      <x:c r="GR16" s="455"/>
      <x:c r="GS16" s="455"/>
      <x:c r="GT16" s="455"/>
      <x:c r="GU16" s="455"/>
      <x:c r="GV16" s="455"/>
      <x:c r="GW16" s="455"/>
      <x:c r="GX16" s="455"/>
      <x:c r="GY16" s="455"/>
      <x:c r="GZ16" s="455"/>
      <x:c r="HA16" s="455"/>
      <x:c r="HB16" s="455"/>
      <x:c r="HC16" s="455"/>
      <x:c r="HD16" s="455"/>
      <x:c r="HE16" s="455"/>
      <x:c r="HF16" s="455"/>
      <x:c r="HG16" s="455"/>
      <x:c r="HH16" s="455"/>
      <x:c r="HI16" s="455"/>
      <x:c r="HJ16" s="455"/>
      <x:c r="HK16" s="455"/>
      <x:c r="HL16" s="455"/>
      <x:c r="HM16" s="455"/>
      <x:c r="HN16" s="455"/>
      <x:c r="HO16" s="455"/>
      <x:c r="HP16" s="455"/>
      <x:c r="HQ16" s="455"/>
      <x:c r="HR16" s="455"/>
      <x:c r="HS16" s="455"/>
      <x:c r="HT16" s="455"/>
      <x:c r="HU16" s="455"/>
      <x:c r="HV16" s="455"/>
      <x:c r="HW16" s="455"/>
      <x:c r="HX16" s="455"/>
      <x:c r="HY16" s="455"/>
      <x:c r="HZ16" s="455"/>
      <x:c r="IA16" s="455"/>
      <x:c r="IB16" s="455"/>
      <x:c r="IC16" s="455"/>
      <x:c r="ID16" s="455"/>
      <x:c r="IE16" s="455"/>
      <x:c r="IF16" s="455"/>
      <x:c r="IG16" s="455"/>
      <x:c r="IH16" s="455"/>
      <x:c r="II16" s="455"/>
      <x:c r="IJ16" s="455"/>
      <x:c r="IK16" s="455"/>
      <x:c r="IL16" s="455"/>
      <x:c r="IM16" s="455"/>
      <x:c r="IN16" s="455"/>
      <x:c r="IO16" s="455"/>
      <x:c r="IP16" s="455"/>
      <x:c r="IQ16" s="455"/>
      <x:c r="IR16" s="455"/>
      <x:c r="IS16" s="455"/>
      <x:c r="IT16" s="455"/>
      <x:c r="IU16" s="455"/>
      <x:c r="IV16" s="455"/>
    </x:row>
    <x:row r="17" s="418" customFormat="1" ht="14.100000381469727" customHeight="1">
      <x:c r="A17" s="494">
        <x:v>0</x:v>
      </x:c>
      <x:c r="B17" s="494">
        <x:v>0</x:v>
      </x:c>
      <x:c r="C17" s="3888"/>
      <x:c r="D17" s="495" t="s">
        <x:v>277</x:v>
      </x:c>
      <x:c r="E17" s="496"/>
      <x:c r="F17" s="497"/>
      <x:c r="G17" s="3890"/>
      <x:c r="H17" s="3891"/>
      <x:c r="I17" s="3892"/>
      <x:c r="J17" s="498"/>
      <x:c r="K17" s="499"/>
      <x:c r="L17" s="498"/>
      <x:c r="M17" s="500"/>
      <x:c r="N17" s="501"/>
      <x:c r="O17" s="501"/>
      <x:c r="P17" s="502"/>
      <x:c r="Q17" s="572" t="str">
        <x:f>IF(E17="","",IF(A17=0,1,ROUND(1-(EY17-EX17)*FA17,5)))</x:f>
      </x:c>
      <x:c r="R17" s="504"/>
      <x:c r="S17" s="3890"/>
      <x:c r="T17" s="3891"/>
      <x:c r="U17" s="3892"/>
      <x:c r="V17" s="498"/>
      <x:c r="W17" s="499"/>
      <x:c r="X17" s="498"/>
      <x:c r="Y17" s="500"/>
      <x:c r="Z17" s="501"/>
      <x:c r="AA17" s="501"/>
      <x:c r="AB17" s="502"/>
      <x:c r="AC17" s="505" t="str">
        <x:f>IF(P17="","",(P17-AB17+R17)*Q17)</x:f>
      </x:c>
      <x:c r="AD17" s="506"/>
      <x:c r="AE17" s="507"/>
      <x:c r="AF17" s="508"/>
      <x:c r="AG17" s="506" t="str">
        <x:f>IF(P17="","",IF(AND($AG$10="1A",AT17&gt;=966),DQ17,IF(AND($AG$10="1B",AT17&lt;966),DR17,IF($AG$9="T-2004",DP17,EV17))))</x:f>
      </x:c>
      <x:c r="AH17" s="509" t="str">
        <x:f>IF(P17&lt;&gt;"",TRUNC(ROUND(+AC17*AG17,3),3),"")</x:f>
      </x:c>
      <x:c r="AI17" s="450" t="str">
        <x:f>IF(C17="","",IF($AD$10=60,AH17*AN17,(1.000149926*AD17-0.001199407795)*AH17))</x:f>
      </x:c>
      <x:c r="AJ17" s="510" t="n">
        <x:f>IF(AND($P$10="m³",$AD$10=60),ROUND((1.000149926*(141.5/(AD17+131.5))-1.199407795*0.001)/(141.5/(AD17+131.5)),5),ROUND((1.000149926*AD17-1.199407795*0.001)/AD17,5))</x:f>
        <x:v>0.99904</x:v>
      </x:c>
      <x:c r="AK17" s="512" t="e">
        <x:f>IF($AE$10="°F",AF17,AF17/1.8)</x:f>
      </x:c>
      <x:c r="AL17" s="512" t="str">
        <x:f>IF(C17="","",IF($AE$10="°C",AE17*1.8+32,ROUND(AE17,1)))</x:f>
      </x:c>
      <x:c r="AM17" s="513" t="n">
        <x:f>IF($AG$9="Table",ROUND(((141.5/(AD17+131.5015)*4.169215)-0.0050789)*0.0375,5),IF(AND($P$10="M³",$AD$10=60),(141.3819577/(AD17+131.5)-0.001199407795)*0.1564763335*6.28981,(141.3819577/(AD17+131.5)-0.001199407795)*0.1564763335))</x:f>
        <x:v>1.056987053280901</x:v>
      </x:c>
      <x:c r="AN17" s="514" t="n">
        <x:f>IF($AG$9="Table",ROUND(((141.5/(AD17+131.5015)*4.169215)-0.0050789)*0.0375*1.01605,5),IF(AND($P$10="m³",$AD$10=60),(141.3819577/(AD17+131.5)-0.001199407795)*0.1589872949*6.28981,(141.3819577/(AD17+131.5)-0.001199407795)*0.1589872949))</x:f>
        <x:v>1.0739484277694469</x:v>
      </x:c>
      <x:c r="AO17" s="450" t="n">
        <x:f>IF(D17="","",AM17*AH17)</x:f>
        <x:v>0</x:v>
      </x:c>
      <x:c r="AP17" s="515" t="str">
        <x:f>IF(P17="","",AD17*AH17)</x:f>
      </x:c>
      <x:c r="AQ17" s="516" t="str">
        <x:f>IF(E17="","",AE17*AH17)</x:f>
      </x:c>
      <x:c r="AR17" s="450">
        <x:v>0</x:v>
      </x:c>
      <x:c r="AS17" s="450" t="n">
        <x:f>IF(AR$9="54a",1,IF(AR$9="54D",6,IF(AT17&lt;=770.352,5,IF(AT17&lt;=787.5195,4,IF(AT17&lt;=838.3127,3,IF(AT17&lt;=1163.5,2,))))))</x:f>
        <x:v>2</x:v>
      </x:c>
      <x:c r="AT17" s="450" t="n">
        <x:f>IF($AD$10=60,(141.5/(AD17+131.5)*999.016),AD17*1000)</x:f>
        <x:v>1074.9867984790874</x:v>
      </x:c>
      <x:c r="AU17" s="512" t="n">
        <x:f>IF($AE$10="°F",(AL17-32)/1.8,AE17)</x:f>
        <x:v>-17.77777777777778</x:v>
      </x:c>
      <x:c r="AV17" s="450" t="n">
        <x:f>AU17/630</x:f>
        <x:v>-0.028218694885361554</x:v>
      </x:c>
      <x:c r="AW17" s="450" t="n">
        <x:f>(AU17-($AT$76+($AT$77+($AT$78+($AT$79+($AT$80+($AT$81+($AT$82+$AT$83*AV17)*AV17)*AV17)*AV17)*AV17)*AV17)*AV17)*AV17)*1.8+32</x:f>
        <x:v>-0.007130593716254907</x:v>
      </x:c>
      <x:c r="AX17" s="450" t="n">
        <x:f>IF(AF17=0,VLOOKUP($AS17,$AS$76:$AX$81,6),0)</x:f>
        <x:v>103.872</x:v>
      </x:c>
      <x:c r="AY17" s="450" t="n">
        <x:f>IF(AF17=0,VLOOKUP(AS17,$AS$76:$AY$81,7),0)</x:f>
        <x:v>0.2701</x:v>
      </x:c>
      <x:c r="AZ17" s="517" t="n">
        <x:f>IF(AF17=0,VLOOKUP($AS17,$AS$76:$AZ$81,8),0)</x:f>
        <x:v>0</x:v>
      </x:c>
      <x:c r="BA17" s="450" t="n">
        <x:f>IF(AF17=0,(0.01374979547/2*(($AX17/AT17+$AY$11)*1/AT17+$AZ$11)),0)</x:f>
        <x:v>0.0000023453365499165343</x:v>
      </x:c>
      <x:c r="BB17" s="450" t="n">
        <x:f>IF(AF17=0,(2*$AX$11+$AY$11*AT17)/($AX$11+($AY$11+$AZ$11*AT17)*AT17),0)</x:f>
        <x:v>1.2634834265598311</x:v>
      </x:c>
      <x:c r="BC17" s="450" t="n">
        <x:f>IF($AF$11=0,ROUND(AT17*(1+(EXP(BA17*(1+0.8*BA17))-1)/(1+BA17*(1+1.6*BA17)*BB17)),12),(AT17*(EXP(0.5*$AK17*0.01374979547*(1+0.4*$AK17*0.01374979547)))))</x:f>
        <x:v>1074.989319685132</x:v>
      </x:c>
      <x:c r="BD17" s="450" t="n">
        <x:f>IF(AF17=0,($AX17/BC17+$AY17)*1/BC17+$AZ17,AK17)</x:f>
        <x:v>0.0003411439253960394</x:v>
      </x:c>
      <x:c r="BE17" s="450" t="n">
        <x:f>$AY$6-$AY$5</x:f>
        <x:v>0</x:v>
      </x:c>
      <x:c r="BF17" s="450" t="n">
        <x:f>ROUND(EXP(-BD17*BE17*(1+0.8*BD17*(BE17+0.01374979547))),25)</x:f>
        <x:v>1</x:v>
      </x:c>
      <x:c r="BG17" s="450" t="n">
        <x:f>EXP(-1.9947+0.00013427*BE17+((793920+2326*BE17)/BC17^2))</x:f>
        <x:v>0.2704463650123956</x:v>
      </x:c>
      <x:c r="BH17" s="450" t="n">
        <x:f>1/(1-10^-5*BG17*0)</x:f>
        <x:v>1</x:v>
      </x:c>
      <x:c r="BI17" s="450" t="n">
        <x:f>ROUND(BH17*BF17,25)</x:f>
        <x:v>1</x:v>
      </x:c>
      <x:c r="BJ17" s="450" t="n">
        <x:f>BI17*$AT17</x:f>
        <x:v>1074.9867984790874</x:v>
      </x:c>
      <x:c r="BK17" s="450" t="n">
        <x:f>$AT17-BJ17</x:f>
        <x:v>0</x:v>
      </x:c>
      <x:c r="BL17" s="450" t="n">
        <x:f>IF(AF17=0,VLOOKUP($AS17,$AS$76:$BA$82,9),0)</x:f>
        <x:v>1.3</x:v>
      </x:c>
      <x:c r="BM17" s="450" t="n">
        <x:f>BK17/BI17</x:f>
        <x:v>0</x:v>
      </x:c>
      <x:c r="BN17" s="450" t="n">
        <x:f>BL17*BD17*$BE17*(1+1.6*BD17*$BE17)</x:f>
        <x:v>0</x:v>
      </x:c>
      <x:c r="BO17" s="450" t="n">
        <x:f>-(2*BH17*0*BG17*(7.9392+0.02326*AU17))/BC17^2</x:f>
        <x:v>0</x:v>
      </x:c>
      <x:c r="BP17" s="450" t="n">
        <x:f>BM17/(1+BN17+BO17)</x:f>
        <x:v>0</x:v>
      </x:c>
      <x:c r="BQ17" s="450" t="n">
        <x:f>BP17+$AT17</x:f>
        <x:v>1074.9867984790874</x:v>
      </x:c>
      <x:c r="BR17" s="450" t="n">
        <x:f>IF($AR$9="54a",1,IF($AR$9="54D",6,IF(BQ17&lt;=770.352,5,IF(BQ17&lt;=787.5195,4,IF(BQ17&lt;=838.3127,3,IF(BQ17&lt;=1163.5,2,))))))</x:f>
        <x:v>2</x:v>
      </x:c>
      <x:c r="BS17" s="450" t="n">
        <x:f>IF(AF17=0,VLOOKUP(BR17,$AS$76:$AX$81,6),0)</x:f>
        <x:v>103.872</x:v>
      </x:c>
      <x:c r="BT17" s="450" t="n">
        <x:f>IF(AF17=0,VLOOKUP(BR17,$AS$76:$AY$81,7),0)</x:f>
        <x:v>0.2701</x:v>
      </x:c>
      <x:c r="BU17" s="450" t="n">
        <x:f>IF(AF17=0,VLOOKUP(BR17,$AS$76:$AZ$81,8),0)</x:f>
        <x:v>0</x:v>
      </x:c>
      <x:c r="BV17" s="450" t="n">
        <x:f>IF(AF17=0,(0.01374979547/2*((BS17/BQ17+BT17)*1/BQ17+BU17)),0)</x:f>
        <x:v>0.0000023453365499165343</x:v>
      </x:c>
      <x:c r="BW17" s="450" t="n">
        <x:f>IF(AF17=0,(2*BS17+BT17*BQ17)/(BS17+(BT17+BU17*BQ17)*BQ17),0)</x:f>
        <x:v>1.2634834265598311</x:v>
      </x:c>
      <x:c r="BX17" s="450" t="n">
        <x:f>IF($AF$11=0,ROUND(BQ17*(1+(EXP(BV17*(1+0.8*BV17))-1)/(1+BV17*(1+1.6*BV17)*BW17)),12),(BQ17*(EXP(0.5*$AK17*0.01374979547*(1+0.4*$AK17*0.01374979547)))))</x:f>
        <x:v>1074.989319685132</x:v>
      </x:c>
      <x:c r="BY17" s="450" t="n">
        <x:f>IF(AF17=0,($AX17/BX17+$AY17)*1/BX17+$AZ17,AK17)</x:f>
        <x:v>0.0003411439253960394</x:v>
      </x:c>
      <x:c r="BZ17" s="450" t="n">
        <x:f>$AY$6-$AY$5</x:f>
        <x:v>0</x:v>
      </x:c>
      <x:c r="CA17" s="450" t="n">
        <x:f>EXP(-BY17*BZ17*(1+0.8*BY17*(BZ17+0.01374979547)))</x:f>
        <x:v>1</x:v>
      </x:c>
      <x:c r="CB17" s="450" t="n">
        <x:f>EXP(-1.9947+0.00013427*BZ17+((793920+2326*BZ17)/BX17^2))</x:f>
        <x:v>0.2704463650123956</x:v>
      </x:c>
      <x:c r="CC17" s="450" t="n">
        <x:f>1/(1-10^-5*CB17*0)</x:f>
        <x:v>1</x:v>
      </x:c>
      <x:c r="CD17" s="450" t="n">
        <x:f>ROUND(CC17*CA17,15)</x:f>
        <x:v>1</x:v>
      </x:c>
      <x:c r="CE17" s="450" t="n">
        <x:f>CD17*BQ17</x:f>
        <x:v>1074.9867984790874</x:v>
      </x:c>
      <x:c r="CF17" s="450" t="n">
        <x:f>$AT17-CE17</x:f>
        <x:v>0</x:v>
      </x:c>
      <x:c r="CG17" s="450" t="n">
        <x:f>IF(AF17=0,VLOOKUP($AS17,$AS$76:$BA$82,9),0)</x:f>
        <x:v>1.3</x:v>
      </x:c>
      <x:c r="CH17" s="450" t="n">
        <x:f>CF17/CD17</x:f>
        <x:v>0</x:v>
      </x:c>
      <x:c r="CI17" s="450" t="n">
        <x:f>CG17*BY17*BZ17*(1+1.6*BY17*BZ17)</x:f>
        <x:v>0</x:v>
      </x:c>
      <x:c r="CJ17" s="450" t="n">
        <x:f>-(2*CC17*0*CB17*(7.9392+0.02326*$AU17))/BX17^2</x:f>
        <x:v>0</x:v>
      </x:c>
      <x:c r="CK17" s="450" t="n">
        <x:f>CH17/(1+CI17+CJ17)</x:f>
        <x:v>0</x:v>
      </x:c>
      <x:c r="CL17" s="450" t="n">
        <x:f>CK17+BQ17</x:f>
        <x:v>1074.9867984790874</x:v>
      </x:c>
      <x:c r="CM17" s="450" t="n">
        <x:f>IF($AR$9="54a",1,IF($AR$9="54D",6,IF(CL17&lt;=770.352,5,IF(CL17&lt;=787.5195,4,IF(CL17&lt;=838.3127,3,IF(CL17&lt;=1163.5,2,))))))</x:f>
        <x:v>2</x:v>
      </x:c>
      <x:c r="CN17" s="450" t="n">
        <x:f>IF(AF17=0,VLOOKUP(CM17,$AS$76:$AX$81,6),0)</x:f>
        <x:v>103.872</x:v>
      </x:c>
      <x:c r="CO17" s="450" t="n">
        <x:f>IF(AF17=0,VLOOKUP(CM17,$AS$76:$AY$81,7),0)</x:f>
        <x:v>0.2701</x:v>
      </x:c>
      <x:c r="CP17" s="450" t="n">
        <x:f>IF(AF17=0,VLOOKUP(CM17,$AS$76:$AZ$81,8),0)</x:f>
        <x:v>0</x:v>
      </x:c>
      <x:c r="CQ17" s="450" t="n">
        <x:f>IF(AF17=0,(0.01374979547/2*((CN17/CL17+CO17)*1/CL17+CP17)),0)</x:f>
        <x:v>0.0000023453365499165343</x:v>
      </x:c>
      <x:c r="CR17" s="450" t="n">
        <x:f>IF(AF17=0,(2*CN17+CO17*CL17)/(CN17+(CO17+CP17*CL17)*CL17),0)</x:f>
        <x:v>1.2634834265598311</x:v>
      </x:c>
      <x:c r="CS17" s="450" t="n">
        <x:f>IF($AF$11=0,ROUND(CL17*(1+(EXP(CQ17*(1+0.8*CQ17))-1)/(1+CQ17*(1+1.6*CQ17)*CR17)),12),(CL17*(EXP(0.5*$AK17*0.01374979547*(1+0.4*$AK17*0.01374979547)))))</x:f>
        <x:v>1074.989319685132</x:v>
      </x:c>
      <x:c r="CT17" s="450" t="n">
        <x:f>IF(AF17=0,($AX17/CS17+$AY17)*1/CS17+$AZ17,BY17)</x:f>
        <x:v>0.0003411439253960394</x:v>
      </x:c>
      <x:c r="CU17" s="450" t="n">
        <x:f>$AY$6-$AY$5</x:f>
        <x:v>0</x:v>
      </x:c>
      <x:c r="CV17" s="450" t="n">
        <x:f>EXP(-CT17*CU17*(1+0.8*CT17*(CU17+0.01374979547)))</x:f>
        <x:v>1</x:v>
      </x:c>
      <x:c r="CW17" s="450" t="n">
        <x:f>EXP(-1.9947+0.00013427*CU17+((793920+2326*CU17)/CS17^2))</x:f>
        <x:v>0.2704463650123956</x:v>
      </x:c>
      <x:c r="CX17" s="450" t="n">
        <x:f>1/(1-10^-5*CW17*0)</x:f>
        <x:v>1</x:v>
      </x:c>
      <x:c r="CY17" s="450" t="n">
        <x:f>ROUND(CX17*CV17,15)</x:f>
        <x:v>1</x:v>
      </x:c>
      <x:c r="CZ17" s="450" t="n">
        <x:f>CY17*CL17</x:f>
        <x:v>1074.9867984790874</x:v>
      </x:c>
      <x:c r="DA17" s="450" t="n">
        <x:f>$AT17-CZ17</x:f>
        <x:v>0</x:v>
      </x:c>
      <x:c r="DB17" s="450" t="n">
        <x:f>IF(AF17=0,VLOOKUP($AS17,$AS$76:$BA$82,9),0)</x:f>
        <x:v>1.3</x:v>
      </x:c>
      <x:c r="DC17" s="450" t="n">
        <x:f>DA17/CY17</x:f>
        <x:v>0</x:v>
      </x:c>
      <x:c r="DD17" s="450" t="n">
        <x:f>DB17*CT17*CU17*(1+1.6*CT17*CU17)</x:f>
        <x:v>0</x:v>
      </x:c>
      <x:c r="DE17" s="450" t="n">
        <x:f>-(2*CX17*0*CW17*(7.9392+0.02326*AU17))/CS17^2</x:f>
        <x:v>0</x:v>
      </x:c>
      <x:c r="DF17" s="450" t="n">
        <x:f>DC17/(1+DD17+DE17)</x:f>
        <x:v>0</x:v>
      </x:c>
      <x:c r="DG17" s="450" t="n">
        <x:f>DF17+CL17</x:f>
        <x:v>1074.9867984790874</x:v>
      </x:c>
      <x:c r="DH17" s="450" t="n">
        <x:f>EXP(-CT17*CU17*(1+0.8*CT17*(CU17+0.01374979547)))</x:f>
        <x:v>1</x:v>
      </x:c>
      <x:c r="DI17" s="450" t="n">
        <x:f>CT17</x:f>
        <x:v>0.0003411439253960394</x:v>
      </x:c>
      <x:c r="DJ17" s="450" t="n">
        <x:f>AW17-$AY$5</x:f>
        <x:v>-60.01400549068859</x:v>
      </x:c>
      <x:c r="DK17" s="450" t="n">
        <x:f>EXP(-DI17*DJ17*(1+0.8*DI17*(DJ17+0.01374979547)))</x:f>
        <x:v>1.0203423025295864</x:v>
      </x:c>
      <x:c r="DL17" s="450" t="n">
        <x:f>EXP(-1.9947+0.00013427*AW17+((793920+2326*AW17)/DG17^2))</x:f>
        <x:v>0.2704430960404184</x:v>
      </x:c>
      <x:c r="DM17" s="450" t="n">
        <x:f>1/(1-10^-5*DL17*AR17)</x:f>
        <x:v>1</x:v>
      </x:c>
      <x:c r="DN17" s="450" t="n">
        <x:f>ROUND(DM17*DK17,15)</x:f>
        <x:v>1.020342302529586</x:v>
      </x:c>
      <x:c r="DO17" s="450" t="n">
        <x:f>DK17/CV17</x:f>
        <x:v>1.0203423025295864</x:v>
      </x:c>
      <x:c r="DP17" s="450" t="n">
        <x:f>ROUND(DO17*DM17,5)</x:f>
        <x:v>1.02034</x:v>
      </x:c>
      <x:c r="DQ17" s="481" t="n">
        <x:f>IF($AE$10="°F",ROUND(1.0211326242-3.548988118*10^-4*AE17+4.49881*10^-8*AE17^2,4),ROUND(1.0094684142-6.33413410744*10^-4*AE17+1.45710416212*10^-7*AE17^2,4))</x:f>
        <x:v>1.0211</x:v>
      </x:c>
      <x:c r="DR17" s="481" t="n">
        <x:f>IF($AE$10="°F",ROUND(1.02413769-4.0641418*10^-4*AE17+6.79176*10^-8*AE17^2,4),ROUND(1.0108020095-7.2343515319*10^-4*AE17+2.1996598346*10^-7*AE17^2,4))</x:f>
        <x:v>1.0241</x:v>
      </x:c>
      <x:c r="DS17" s="450"/>
      <x:c r="DT17" s="450" t="n">
        <x:f>ROUND(0.00001278*DW17,19)</x:f>
        <x:v>-0.0007668</x:v>
      </x:c>
      <x:c r="DU17" s="450" t="n">
        <x:f>ROUND(0.0000000062*$DW17^2,19)</x:f>
        <x:v>0.00002232</x:v>
      </x:c>
      <x:c r="DV17" s="450" t="n">
        <x:f>1-DT17-DU17</x:f>
        <x:v>1.00074448</x:v>
      </x:c>
      <x:c r="DW17" s="450" t="n">
        <x:f>ROUND(AL17-60,1)</x:f>
        <x:v>-60</x:v>
      </x:c>
      <x:c r="DX17" s="450" t="n">
        <x:f>AT17</x:f>
        <x:v>1074.9867984790874</x:v>
      </x:c>
      <x:c r="DY17" s="450" t="n">
        <x:f>BT17+BU17</x:f>
        <x:v>0.2701</x:v>
      </x:c>
      <x:c r="DZ17" s="450" t="n">
        <x:f>IF(DY17&lt;0,(((BS17/DX17)/DX17)+DY17),(TRUNC(($BS17/DX17^2)+(DY17/DX17),8)))</x:f>
        <x:v>0.00034114</x:v>
      </x:c>
      <x:c r="EA17" s="450" t="n">
        <x:f>EXP(-DZ17*DW17)-(0.8*DZ17^2*DW17^2)</x:f>
        <x:v>1.0203441499484045</x:v>
      </x:c>
      <x:c r="EB17" s="450" t="n">
        <x:f>ROUND(DX17*EA17,12)</x:f>
        <x:v>1096.856491099901</x:v>
      </x:c>
      <x:c r="EC17" s="450" t="n">
        <x:f>EB17/DV17</x:f>
        <x:v>1096.0405108603757</x:v>
      </x:c>
      <x:c r="ED17" s="450" t="n">
        <x:f>IF(AF17&gt;0,ROUND(141.5/(141.5/(AD17+131.5)*AG17)-131.5,2),ROUND(141.5/(EB17/999.016)-131.5,1))</x:f>
        <x:v>-2.6</x:v>
      </x:c>
      <x:c r="EE17" s="450"/>
      <x:c r="EF17" s="520" t="s">
        <x:v>279</x:v>
      </x:c>
      <x:c r="EG17" s="521"/>
      <x:c r="EH17" s="521"/>
      <x:c r="EI17" s="522"/>
      <x:c r="EJ17" s="523" t="n">
        <x:f>IF($AR$9="54a",1,IF($AR$9="54D",6,IF(EP17&lt;=770,2,IF(EP17&lt;=785,4,IF(EP17&lt;=838,3,IF(AND(EP17&gt;=838,EP17&lt;=1075),5))))))</x:f>
        <x:v>5</x:v>
      </x:c>
      <x:c r="EK17" s="525" t="n">
        <x:f>INT((AD17*2)+0.5)/2</x:f>
        <x:v>0</x:v>
      </x:c>
      <x:c r="EL17" s="524" t="n">
        <x:f>IF(EK17&lt;2,AD17*1000,141.5/(EK17+131.5)*999.012)</x:f>
        <x:v>0</x:v>
      </x:c>
      <x:c r="EM17" s="525" t="n">
        <x:f>IF(AD17&gt;2,INT((AE17*2)+0.5)/2,INT((AE17*4)+0.5)/4)</x:f>
        <x:v>0</x:v>
      </x:c>
      <x:c r="EN17" s="526" t="n">
        <x:f>IF(AD17&lt;=2,EM17-15,EM17-60)</x:f>
        <x:v>-15</x:v>
      </x:c>
      <x:c r="EO17" s="486"/>
      <x:c r="EP17" s="527" t="n">
        <x:f>IF(EK17&lt;=2,AT17,EL17)</x:f>
        <x:v>1074.9867984790874</x:v>
      </x:c>
      <x:c r="EQ17" s="528" t="n">
        <x:f>IF(AD17&lt;=2,ROUND(LOOKUP(EJ17,$ER$76:$ET$81)*1.8,8),LOOKUP(EJ17,$ER$76:$ET$81))</x:f>
        <x:v>1.8</x:v>
      </x:c>
      <x:c r="ER17" s="528" t="n">
        <x:f>IF(AD17&lt;=2,ROUND(LOOKUP(EJ17,$ER$76:$EU$81)*1.8,8),LOOKUP(EJ17,$ER$76:$EU$81))</x:f>
        <x:v>1.8</x:v>
      </x:c>
      <x:c r="ES17" s="529" t="n">
        <x:f>IF(ER17&gt;1,ER17/EP17^2,ROUND(EQ17/EP17^2,18))</x:f>
        <x:v>0.0000015576369588394509</x:v>
      </x:c>
      <x:c r="ET17" s="530" t="n">
        <x:f>IF(ER17&gt;=1,EQ17,ROUND(ER17/EP17,16))</x:f>
        <x:v>1.8</x:v>
      </x:c>
      <x:c r="EU17" s="531" t="n">
        <x:f>ROUND(ET17+ES17,16)</x:f>
        <x:v>1.800001557636959</x:v>
      </x:c>
      <x:c r="EV17" s="532" t="n">
        <x:f>ROUND(EXP(-EU17*EN17*(1+0.8*EU17*EN17)),4)</x:f>
        <x:v>0</x:v>
      </x:c>
      <x:c r="EW17" s="455"/>
      <x:c r="EX17" s="455" t="n">
        <x:f>ROUND((AE17*7/8)+EZ17/8,0)</x:f>
        <x:v>0</x:v>
      </x:c>
      <x:c r="EY17" s="533" t="n">
        <x:f>B17</x:f>
        <x:v>0</x:v>
      </x:c>
      <x:c r="EZ17" s="533" t="n">
        <x:f>A17</x:f>
        <x:v>0</x:v>
      </x:c>
      <x:c r="FA17" s="534" t="n">
        <x:f>IF($AE$10="°F",0.0000124,0.0000112*2)</x:f>
        <x:v>0.0000124</x:v>
      </x:c>
      <x:c r="FB17" s="534">
        <x:v>1.73E-5</x:v>
      </x:c>
      <x:c r="FC17" s="534">
        <x:v>1.59E-5</x:v>
      </x:c>
      <x:c r="FD17" s="455"/>
      <x:c r="FE17" s="573" t="str">
        <x:f>IF(AD17="","",ROUND((FG17*6.28981),5))</x:f>
      </x:c>
      <x:c r="FF17" s="573" t="n">
        <x:f>ROUND(FE17*AH17,3)</x:f>
        <x:v>0</x:v>
      </x:c>
      <x:c r="FG17" s="455" t="str">
        <x:f>IF(AD17="","",ROUND(((141.5/(AD17+131.5015)*4.169215)-0.0050789)*0.0375*1.01605,5))</x:f>
      </x:c>
      <x:c r="FH17" s="455"/>
      <x:c r="FI17" s="455"/>
      <x:c r="FJ17" s="455"/>
      <x:c r="FK17" s="455"/>
      <x:c r="FL17" s="455"/>
      <x:c r="FM17" s="455"/>
      <x:c r="FN17" s="455"/>
      <x:c r="FO17" s="455"/>
      <x:c r="FP17" s="455"/>
      <x:c r="FQ17" s="455"/>
      <x:c r="FR17" s="455"/>
      <x:c r="FS17" s="455"/>
      <x:c r="FT17" s="455"/>
      <x:c r="FU17" s="455"/>
      <x:c r="FV17" s="455"/>
      <x:c r="FW17" s="455"/>
      <x:c r="FX17" s="455"/>
      <x:c r="FY17" s="455"/>
      <x:c r="FZ17" s="455"/>
      <x:c r="GA17" s="455"/>
      <x:c r="GB17" s="455"/>
      <x:c r="GC17" s="455"/>
      <x:c r="GD17" s="455"/>
      <x:c r="GE17" s="455"/>
      <x:c r="GF17" s="455"/>
      <x:c r="GG17" s="455"/>
      <x:c r="GH17" s="455"/>
      <x:c r="GI17" s="455"/>
      <x:c r="GJ17" s="455"/>
      <x:c r="GK17" s="455"/>
      <x:c r="GL17" s="455"/>
      <x:c r="GM17" s="455"/>
      <x:c r="GN17" s="455"/>
      <x:c r="GO17" s="455"/>
      <x:c r="GP17" s="455"/>
      <x:c r="GQ17" s="455"/>
      <x:c r="GR17" s="455"/>
      <x:c r="GS17" s="455"/>
      <x:c r="GT17" s="455"/>
      <x:c r="GU17" s="455"/>
      <x:c r="GV17" s="455"/>
      <x:c r="GW17" s="455"/>
      <x:c r="GX17" s="455"/>
      <x:c r="GY17" s="455"/>
      <x:c r="GZ17" s="455"/>
      <x:c r="HA17" s="455"/>
      <x:c r="HB17" s="455"/>
      <x:c r="HC17" s="455"/>
      <x:c r="HD17" s="455"/>
      <x:c r="HE17" s="455"/>
      <x:c r="HF17" s="455"/>
      <x:c r="HG17" s="455"/>
      <x:c r="HH17" s="455"/>
      <x:c r="HI17" s="455"/>
      <x:c r="HJ17" s="455"/>
      <x:c r="HK17" s="455"/>
      <x:c r="HL17" s="455"/>
      <x:c r="HM17" s="455"/>
      <x:c r="HN17" s="455"/>
      <x:c r="HO17" s="455"/>
      <x:c r="HP17" s="455"/>
      <x:c r="HQ17" s="455"/>
      <x:c r="HR17" s="455"/>
      <x:c r="HS17" s="455"/>
      <x:c r="HT17" s="455"/>
      <x:c r="HU17" s="455"/>
      <x:c r="HV17" s="455"/>
      <x:c r="HW17" s="455"/>
      <x:c r="HX17" s="455"/>
      <x:c r="HY17" s="455"/>
      <x:c r="HZ17" s="455"/>
      <x:c r="IA17" s="455"/>
      <x:c r="IB17" s="455"/>
      <x:c r="IC17" s="455"/>
      <x:c r="ID17" s="455"/>
      <x:c r="IE17" s="455"/>
      <x:c r="IF17" s="455"/>
      <x:c r="IG17" s="455"/>
      <x:c r="IH17" s="455"/>
      <x:c r="II17" s="455"/>
      <x:c r="IJ17" s="455"/>
      <x:c r="IK17" s="455"/>
      <x:c r="IL17" s="455"/>
      <x:c r="IM17" s="455"/>
      <x:c r="IN17" s="455"/>
      <x:c r="IO17" s="455"/>
      <x:c r="IP17" s="455"/>
      <x:c r="IQ17" s="455"/>
      <x:c r="IR17" s="455"/>
      <x:c r="IS17" s="455"/>
      <x:c r="IT17" s="455"/>
      <x:c r="IU17" s="455"/>
      <x:c r="IV17" s="455"/>
    </x:row>
    <x:row r="18" s="418" customFormat="1" ht="14.100000381469727" customHeight="1">
      <x:c r="A18" s="494">
        <x:v>0</x:v>
      </x:c>
      <x:c r="B18" s="494">
        <x:v>0</x:v>
      </x:c>
      <x:c r="C18" s="3889"/>
      <x:c r="D18" s="537" t="s">
        <x:v>278</x:v>
      </x:c>
      <x:c r="E18" s="538"/>
      <x:c r="F18" s="539"/>
      <x:c r="G18" s="3893"/>
      <x:c r="H18" s="3894"/>
      <x:c r="I18" s="3895"/>
      <x:c r="J18" s="498"/>
      <x:c r="K18" s="499"/>
      <x:c r="L18" s="498"/>
      <x:c r="M18" s="500"/>
      <x:c r="N18" s="501"/>
      <x:c r="O18" s="501"/>
      <x:c r="P18" s="540"/>
      <x:c r="Q18" s="574" t="str">
        <x:f>IF(E17="","",IF(A18=0,1,ROUND(1-(EY18-EX18)*FA18,5)))</x:f>
      </x:c>
      <x:c r="R18" s="542"/>
      <x:c r="S18" s="3893"/>
      <x:c r="T18" s="3894"/>
      <x:c r="U18" s="3895"/>
      <x:c r="V18" s="498"/>
      <x:c r="W18" s="499"/>
      <x:c r="X18" s="498"/>
      <x:c r="Y18" s="500"/>
      <x:c r="Z18" s="501"/>
      <x:c r="AA18" s="501"/>
      <x:c r="AB18" s="540"/>
      <x:c r="AC18" s="543" t="str">
        <x:f>IF(P18="","",(P18-AB18+R18)*Q18)</x:f>
      </x:c>
      <x:c r="AD18" s="544"/>
      <x:c r="AE18" s="545"/>
      <x:c r="AF18" s="546"/>
      <x:c r="AG18" s="544" t="str">
        <x:f>IF(P18="","",IF(AND($AG$10="1A",AT18&gt;=966),DQ18,IF(AND($AG$10="1B",AT18&lt;966),DR18,IF($AG$9="T-2004",DP18,EV18))))</x:f>
      </x:c>
      <x:c r="AH18" s="547" t="str">
        <x:f>IF(P18&lt;&gt;"",TRUNC(ROUND(+AC18*AG18,3),3),"")</x:f>
      </x:c>
      <x:c r="AI18" s="450" t="str">
        <x:f>IF(C17="","",IF($AD$10=60,AH18*AN18,(1.000149926*AD18-0.001199407795)*AH18))</x:f>
      </x:c>
      <x:c r="AJ18" s="510" t="n">
        <x:f>IF(AND($P$10="m³",$AD$10=60),ROUND((1.000149926*(141.5/(AD18+131.5))-1.199407795*0.001)/(141.5/(AD18+131.5)),5),ROUND((1.000149926*AD18-1.199407795*0.001)/AD18,5))</x:f>
        <x:v>0.99904</x:v>
      </x:c>
      <x:c r="AK18" s="512" t="e">
        <x:f>IF($AE$10="°F",AF18,AF18/1.8)</x:f>
      </x:c>
      <x:c r="AL18" s="512" t="str">
        <x:f>IF(C17="","",IF($AE$10="°C",AE18*1.8+32,ROUND(AE18,1)))</x:f>
      </x:c>
      <x:c r="AM18" s="513" t="n">
        <x:f>IF($AG$9="Table",ROUND(((141.5/(AD18+131.5015)*4.169215)-0.0050789)*0.0375,5),IF(AND($P$10="M³",$AD$10=60),(141.3819577/(AD18+131.5)-0.001199407795)*0.1564763335*6.28981,(141.3819577/(AD18+131.5)-0.001199407795)*0.1564763335))</x:f>
        <x:v>1.056987053280901</x:v>
      </x:c>
      <x:c r="AN18" s="514" t="n">
        <x:f>IF($AG$9="Table",ROUND(((141.5/(AD18+131.5015)*4.169215)-0.0050789)*0.0375*1.01605,5),IF(AND($P$10="m³",$AD$10=60),(141.3819577/(AD18+131.5)-0.001199407795)*0.1589872949*6.28981,(141.3819577/(AD18+131.5)-0.001199407795)*0.1589872949))</x:f>
        <x:v>1.0739484277694469</x:v>
      </x:c>
      <x:c r="AO18" s="450" t="n">
        <x:f>IF(D17="","",AM18*AH18)</x:f>
        <x:v>0</x:v>
      </x:c>
      <x:c r="AP18" s="548" t="str">
        <x:f>IF(P18="","",AD18*AH18)</x:f>
      </x:c>
      <x:c r="AQ18" s="516" t="str">
        <x:f>IF(E18="","",AE18*AH18)</x:f>
      </x:c>
      <x:c r="AR18" s="450">
        <x:v>0</x:v>
      </x:c>
      <x:c r="AS18" s="450" t="n">
        <x:f>IF(AR$9="54a",1,IF(AR$9="54D",6,IF(AT18&lt;=770.352,5,IF(AT18&lt;=787.5195,4,IF(AT18&lt;=838.3127,3,IF(AT18&lt;=1163.5,2,))))))</x:f>
        <x:v>2</x:v>
      </x:c>
      <x:c r="AT18" s="450" t="n">
        <x:f>IF($AD$10=60,(141.5/(AD18+131.5)*999.016),AD18*1000)</x:f>
        <x:v>1074.9867984790874</x:v>
      </x:c>
      <x:c r="AU18" s="512" t="n">
        <x:f>IF($AE$10="°F",(AL18-32)/1.8,AE18)</x:f>
        <x:v>-17.77777777777778</x:v>
      </x:c>
      <x:c r="AV18" s="450" t="n">
        <x:f>AU18/630</x:f>
        <x:v>-0.028218694885361554</x:v>
      </x:c>
      <x:c r="AW18" s="450" t="n">
        <x:f>(AU18-($AT$76+($AT$77+($AT$78+($AT$79+($AT$80+($AT$81+($AT$82+$AT$83*AV18)*AV18)*AV18)*AV18)*AV18)*AV18)*AV18)*AV18)*1.8+32</x:f>
        <x:v>-0.007130593716254907</x:v>
      </x:c>
      <x:c r="AX18" s="450" t="n">
        <x:f>IF(AF18=0,VLOOKUP($AS18,$AS$76:$AX$81,6),0)</x:f>
        <x:v>103.872</x:v>
      </x:c>
      <x:c r="AY18" s="450" t="n">
        <x:f>IF(AF18=0,VLOOKUP(AS18,$AS$76:$AY$81,7),0)</x:f>
        <x:v>0.2701</x:v>
      </x:c>
      <x:c r="AZ18" s="517" t="n">
        <x:f>IF(AF18=0,VLOOKUP($AS18,$AS$76:$AZ$81,8),0)</x:f>
        <x:v>0</x:v>
      </x:c>
      <x:c r="BA18" s="450" t="n">
        <x:f>IF(AF18=0,(0.01374979547/2*(($AX18/AT18+$AY$11)*1/AT18+$AZ$11)),0)</x:f>
        <x:v>0.0000023453365499165343</x:v>
      </x:c>
      <x:c r="BB18" s="450" t="n">
        <x:f>IF(AF18=0,(2*$AX$11+$AY$11*AT18)/($AX$11+($AY$11+$AZ$11*AT18)*AT18),0)</x:f>
        <x:v>1.2634834265598311</x:v>
      </x:c>
      <x:c r="BC18" s="450" t="n">
        <x:f>IF($AF$11=0,ROUND(AT18*(1+(EXP(BA18*(1+0.8*BA18))-1)/(1+BA18*(1+1.6*BA18)*BB18)),12),(AT18*(EXP(0.5*$AK18*0.01374979547*(1+0.4*$AK18*0.01374979547)))))</x:f>
        <x:v>1074.989319685132</x:v>
      </x:c>
      <x:c r="BD18" s="450" t="n">
        <x:f>IF(AF18=0,($AX18/BC18+$AY18)*1/BC18+$AZ18,AK18)</x:f>
        <x:v>0.0003411439253960394</x:v>
      </x:c>
      <x:c r="BE18" s="450" t="n">
        <x:f>$AY$6-$AY$5</x:f>
        <x:v>0</x:v>
      </x:c>
      <x:c r="BF18" s="450" t="n">
        <x:f>ROUND(EXP(-BD18*BE18*(1+0.8*BD18*(BE18+0.01374979547))),25)</x:f>
        <x:v>1</x:v>
      </x:c>
      <x:c r="BG18" s="450" t="n">
        <x:f>EXP(-1.9947+0.00013427*BE18+((793920+2326*BE18)/BC18^2))</x:f>
        <x:v>0.2704463650123956</x:v>
      </x:c>
      <x:c r="BH18" s="450" t="n">
        <x:f>1/(1-10^-5*BG18*0)</x:f>
        <x:v>1</x:v>
      </x:c>
      <x:c r="BI18" s="450" t="n">
        <x:f>ROUND(BH18*BF18,25)</x:f>
        <x:v>1</x:v>
      </x:c>
      <x:c r="BJ18" s="450" t="n">
        <x:f>BI18*$AT18</x:f>
        <x:v>1074.9867984790874</x:v>
      </x:c>
      <x:c r="BK18" s="450" t="n">
        <x:f>$AT18-BJ18</x:f>
        <x:v>0</x:v>
      </x:c>
      <x:c r="BL18" s="450" t="n">
        <x:f>IF(AF18=0,VLOOKUP($AS18,$AS$76:$BA$82,9),0)</x:f>
        <x:v>1.3</x:v>
      </x:c>
      <x:c r="BM18" s="450" t="n">
        <x:f>BK18/BI18</x:f>
        <x:v>0</x:v>
      </x:c>
      <x:c r="BN18" s="450" t="n">
        <x:f>BL18*BD18*$BE18*(1+1.6*BD18*$BE18)</x:f>
        <x:v>0</x:v>
      </x:c>
      <x:c r="BO18" s="450" t="n">
        <x:f>-(2*BH18*0*BG18*(7.9392+0.02326*AU18))/BC18^2</x:f>
        <x:v>0</x:v>
      </x:c>
      <x:c r="BP18" s="450" t="n">
        <x:f>BM18/(1+BN18+BO18)</x:f>
        <x:v>0</x:v>
      </x:c>
      <x:c r="BQ18" s="450" t="n">
        <x:f>BP18+$AT18</x:f>
        <x:v>1074.9867984790874</x:v>
      </x:c>
      <x:c r="BR18" s="450" t="n">
        <x:f>IF($AR$9="54a",1,IF($AR$9="54D",6,IF(BQ18&lt;=770.352,5,IF(BQ18&lt;=787.5195,4,IF(BQ18&lt;=838.3127,3,IF(BQ18&lt;=1163.5,2,))))))</x:f>
        <x:v>2</x:v>
      </x:c>
      <x:c r="BS18" s="450" t="n">
        <x:f>IF(AF18=0,VLOOKUP(BR18,$AS$76:$AX$81,6),0)</x:f>
        <x:v>103.872</x:v>
      </x:c>
      <x:c r="BT18" s="450" t="n">
        <x:f>IF(AF18=0,VLOOKUP(BR18,$AS$76:$AY$81,7),0)</x:f>
        <x:v>0.2701</x:v>
      </x:c>
      <x:c r="BU18" s="450" t="n">
        <x:f>IF(AF18=0,VLOOKUP(BR18,$AS$76:$AZ$81,8),0)</x:f>
        <x:v>0</x:v>
      </x:c>
      <x:c r="BV18" s="450" t="n">
        <x:f>IF(AF18=0,(0.01374979547/2*((BS18/BQ18+BT18)*1/BQ18+BU18)),0)</x:f>
        <x:v>0.0000023453365499165343</x:v>
      </x:c>
      <x:c r="BW18" s="450" t="n">
        <x:f>IF(AF18=0,(2*BS18+BT18*BQ18)/(BS18+(BT18+BU18*BQ18)*BQ18),0)</x:f>
        <x:v>1.2634834265598311</x:v>
      </x:c>
      <x:c r="BX18" s="450" t="n">
        <x:f>IF($AF$11=0,ROUND(BQ18*(1+(EXP(BV18*(1+0.8*BV18))-1)/(1+BV18*(1+1.6*BV18)*BW18)),12),(BQ18*(EXP(0.5*$AK18*0.01374979547*(1+0.4*$AK18*0.01374979547)))))</x:f>
        <x:v>1074.989319685132</x:v>
      </x:c>
      <x:c r="BY18" s="450" t="n">
        <x:f>IF(AF18=0,($AX18/BX18+$AY18)*1/BX18+$AZ18,AK18)</x:f>
        <x:v>0.0003411439253960394</x:v>
      </x:c>
      <x:c r="BZ18" s="450" t="n">
        <x:f>$AY$6-$AY$5</x:f>
        <x:v>0</x:v>
      </x:c>
      <x:c r="CA18" s="450" t="n">
        <x:f>EXP(-BY18*BZ18*(1+0.8*BY18*(BZ18+0.01374979547)))</x:f>
        <x:v>1</x:v>
      </x:c>
      <x:c r="CB18" s="450" t="n">
        <x:f>EXP(-1.9947+0.00013427*BZ18+((793920+2326*BZ18)/BX18^2))</x:f>
        <x:v>0.2704463650123956</x:v>
      </x:c>
      <x:c r="CC18" s="450" t="n">
        <x:f>1/(1-10^-5*CB18*0)</x:f>
        <x:v>1</x:v>
      </x:c>
      <x:c r="CD18" s="450" t="n">
        <x:f>ROUND(CC18*CA18,15)</x:f>
        <x:v>1</x:v>
      </x:c>
      <x:c r="CE18" s="450" t="n">
        <x:f>CD18*BQ18</x:f>
        <x:v>1074.9867984790874</x:v>
      </x:c>
      <x:c r="CF18" s="450" t="n">
        <x:f>$AT18-CE18</x:f>
        <x:v>0</x:v>
      </x:c>
      <x:c r="CG18" s="450" t="n">
        <x:f>IF(AF18=0,VLOOKUP($AS18,$AS$76:$BA$82,9),0)</x:f>
        <x:v>1.3</x:v>
      </x:c>
      <x:c r="CH18" s="450" t="n">
        <x:f>CF18/CD18</x:f>
        <x:v>0</x:v>
      </x:c>
      <x:c r="CI18" s="450" t="n">
        <x:f>CG18*BY18*BZ18*(1+1.6*BY18*BZ18)</x:f>
        <x:v>0</x:v>
      </x:c>
      <x:c r="CJ18" s="450" t="n">
        <x:f>-(2*CC18*0*CB18*(7.9392+0.02326*$AU18))/BX18^2</x:f>
        <x:v>0</x:v>
      </x:c>
      <x:c r="CK18" s="450" t="n">
        <x:f>CH18/(1+CI18+CJ18)</x:f>
        <x:v>0</x:v>
      </x:c>
      <x:c r="CL18" s="450" t="n">
        <x:f>CK18+BQ18</x:f>
        <x:v>1074.9867984790874</x:v>
      </x:c>
      <x:c r="CM18" s="450" t="n">
        <x:f>IF($AR$9="54a",1,IF($AR$9="54D",6,IF(CL18&lt;=770.352,5,IF(CL18&lt;=787.5195,4,IF(CL18&lt;=838.3127,3,IF(CL18&lt;=1163.5,2,))))))</x:f>
        <x:v>2</x:v>
      </x:c>
      <x:c r="CN18" s="450" t="n">
        <x:f>IF(AF18=0,VLOOKUP(CM18,$AS$76:$AX$81,6),0)</x:f>
        <x:v>103.872</x:v>
      </x:c>
      <x:c r="CO18" s="450" t="n">
        <x:f>IF(AF18=0,VLOOKUP(CM18,$AS$76:$AY$81,7),0)</x:f>
        <x:v>0.2701</x:v>
      </x:c>
      <x:c r="CP18" s="450" t="n">
        <x:f>IF(AF18=0,VLOOKUP(CM18,$AS$76:$AZ$81,8),0)</x:f>
        <x:v>0</x:v>
      </x:c>
      <x:c r="CQ18" s="450" t="n">
        <x:f>IF(AF18=0,(0.01374979547/2*((CN18/CL18+CO18)*1/CL18+CP18)),0)</x:f>
        <x:v>0.0000023453365499165343</x:v>
      </x:c>
      <x:c r="CR18" s="450" t="n">
        <x:f>IF(AF18=0,(2*CN18+CO18*CL18)/(CN18+(CO18+CP18*CL18)*CL18),0)</x:f>
        <x:v>1.2634834265598311</x:v>
      </x:c>
      <x:c r="CS18" s="450" t="n">
        <x:f>IF($AF$11=0,ROUND(CL18*(1+(EXP(CQ18*(1+0.8*CQ18))-1)/(1+CQ18*(1+1.6*CQ18)*CR18)),12),(CL18*(EXP(0.5*$AK18*0.01374979547*(1+0.4*$AK18*0.01374979547)))))</x:f>
        <x:v>1074.989319685132</x:v>
      </x:c>
      <x:c r="CT18" s="450" t="n">
        <x:f>IF(AF18=0,($AX18/CS18+$AY18)*1/CS18+$AZ18,BY18)</x:f>
        <x:v>0.0003411439253960394</x:v>
      </x:c>
      <x:c r="CU18" s="450" t="n">
        <x:f>$AY$6-$AY$5</x:f>
        <x:v>0</x:v>
      </x:c>
      <x:c r="CV18" s="450" t="n">
        <x:f>EXP(-CT18*CU18*(1+0.8*CT18*(CU18+0.01374979547)))</x:f>
        <x:v>1</x:v>
      </x:c>
      <x:c r="CW18" s="450" t="n">
        <x:f>EXP(-1.9947+0.00013427*CU18+((793920+2326*CU18)/CS18^2))</x:f>
        <x:v>0.2704463650123956</x:v>
      </x:c>
      <x:c r="CX18" s="450" t="n">
        <x:f>1/(1-10^-5*CW18*0)</x:f>
        <x:v>1</x:v>
      </x:c>
      <x:c r="CY18" s="450" t="n">
        <x:f>ROUND(CX18*CV18,15)</x:f>
        <x:v>1</x:v>
      </x:c>
      <x:c r="CZ18" s="450" t="n">
        <x:f>CY18*CL18</x:f>
        <x:v>1074.9867984790874</x:v>
      </x:c>
      <x:c r="DA18" s="450" t="n">
        <x:f>$AT18-CZ18</x:f>
        <x:v>0</x:v>
      </x:c>
      <x:c r="DB18" s="450" t="n">
        <x:f>IF(AF18=0,VLOOKUP($AS18,$AS$76:$BA$82,9),0)</x:f>
        <x:v>1.3</x:v>
      </x:c>
      <x:c r="DC18" s="450" t="n">
        <x:f>DA18/CY18</x:f>
        <x:v>0</x:v>
      </x:c>
      <x:c r="DD18" s="450" t="n">
        <x:f>DB18*CT18*CU18*(1+1.6*CT18*CU18)</x:f>
        <x:v>0</x:v>
      </x:c>
      <x:c r="DE18" s="450" t="n">
        <x:f>-(2*CX18*0*CW18*(7.9392+0.02326*AU18))/CS18^2</x:f>
        <x:v>0</x:v>
      </x:c>
      <x:c r="DF18" s="450" t="n">
        <x:f>DC18/(1+DD18+DE18)</x:f>
        <x:v>0</x:v>
      </x:c>
      <x:c r="DG18" s="450" t="n">
        <x:f>DF18+CL18</x:f>
        <x:v>1074.9867984790874</x:v>
      </x:c>
      <x:c r="DH18" s="450" t="n">
        <x:f>EXP(-CT18*CU18*(1+0.8*CT18*(CU18+0.01374979547)))</x:f>
        <x:v>1</x:v>
      </x:c>
      <x:c r="DI18" s="450" t="n">
        <x:f>CT18</x:f>
        <x:v>0.0003411439253960394</x:v>
      </x:c>
      <x:c r="DJ18" s="450" t="n">
        <x:f>AW18-$AY$5</x:f>
        <x:v>-60.01400549068859</x:v>
      </x:c>
      <x:c r="DK18" s="450" t="n">
        <x:f>EXP(-DI18*DJ18*(1+0.8*DI18*(DJ18+0.01374979547)))</x:f>
        <x:v>1.0203423025295864</x:v>
      </x:c>
      <x:c r="DL18" s="450" t="n">
        <x:f>EXP(-1.9947+0.00013427*AW18+((793920+2326*AW18)/DG18^2))</x:f>
        <x:v>0.2704430960404184</x:v>
      </x:c>
      <x:c r="DM18" s="450" t="n">
        <x:f>1/(1-10^-5*DL18*AR18)</x:f>
        <x:v>1</x:v>
      </x:c>
      <x:c r="DN18" s="450" t="n">
        <x:f>ROUND(DM18*DK18,15)</x:f>
        <x:v>1.020342302529586</x:v>
      </x:c>
      <x:c r="DO18" s="450" t="n">
        <x:f>DK18/CV18</x:f>
        <x:v>1.0203423025295864</x:v>
      </x:c>
      <x:c r="DP18" s="450" t="n">
        <x:f>ROUND(DO18*DM18,5)</x:f>
        <x:v>1.02034</x:v>
      </x:c>
      <x:c r="DQ18" s="481" t="n">
        <x:f>IF($AE$10="°F",ROUND(1.0211326242-3.548988118*10^-4*AE18+4.49881*10^-8*AE18^2,4),ROUND(1.0094684142-6.33413410744*10^-4*AE18+1.45710416212*10^-7*AE18^2,4))</x:f>
        <x:v>1.0211</x:v>
      </x:c>
      <x:c r="DR18" s="481" t="n">
        <x:f>IF($AE$10="°F",ROUND(1.02413769-4.0641418*10^-4*AE18+6.79176*10^-8*AE18^2,4),ROUND(1.0108020095-7.2343515319*10^-4*AE18+2.1996598346*10^-7*AE18^2,4))</x:f>
        <x:v>1.0241</x:v>
      </x:c>
      <x:c r="DS18" s="450"/>
      <x:c r="DT18" s="450" t="n">
        <x:f>ROUND(0.00001278*DW18,19)</x:f>
        <x:v>-0.0007668</x:v>
      </x:c>
      <x:c r="DU18" s="450" t="n">
        <x:f>ROUND(0.0000000062*$DW18^2,19)</x:f>
        <x:v>0.00002232</x:v>
      </x:c>
      <x:c r="DV18" s="450" t="n">
        <x:f>1-DT18-DU18</x:f>
        <x:v>1.00074448</x:v>
      </x:c>
      <x:c r="DW18" s="450" t="n">
        <x:f>ROUND(AL18-60,1)</x:f>
        <x:v>-60</x:v>
      </x:c>
      <x:c r="DX18" s="450" t="n">
        <x:f>AT18</x:f>
        <x:v>1074.9867984790874</x:v>
      </x:c>
      <x:c r="DY18" s="450" t="n">
        <x:f>BT18+BU18</x:f>
        <x:v>0.2701</x:v>
      </x:c>
      <x:c r="DZ18" s="450" t="n">
        <x:f>IF(DY18&lt;0,(((BS18/DX18)/DX18)+DY18),(TRUNC(($BS18/DX18^2)+(DY18/DX18),8)))</x:f>
        <x:v>0.00034114</x:v>
      </x:c>
      <x:c r="EA18" s="450" t="n">
        <x:f>EXP(-DZ18*DW18)-(0.8*DZ18^2*DW18^2)</x:f>
        <x:v>1.0203441499484045</x:v>
      </x:c>
      <x:c r="EB18" s="450" t="n">
        <x:f>ROUND(DX18*EA18,12)</x:f>
        <x:v>1096.856491099901</x:v>
      </x:c>
      <x:c r="EC18" s="450" t="n">
        <x:f>EB18/DV18</x:f>
        <x:v>1096.0405108603757</x:v>
      </x:c>
      <x:c r="ED18" s="450" t="n">
        <x:f>IF(AF18&gt;0,ROUND(141.5/(141.5/(AD18+131.5)*AG18)-131.5,2),ROUND(141.5/(EB18/999.016)-131.5,1))</x:f>
        <x:v>-2.6</x:v>
      </x:c>
      <x:c r="EE18" s="450"/>
      <x:c r="EF18" s="520" t="s">
        <x:v>279</x:v>
      </x:c>
      <x:c r="EG18" s="521"/>
      <x:c r="EH18" s="521"/>
      <x:c r="EI18" s="522"/>
      <x:c r="EJ18" s="523" t="n">
        <x:f>IF($AR$9="54a",1,IF($AR$9="54D",6,IF(EP18&lt;=770,2,IF(EP18&lt;=785,4,IF(EP18&lt;=838,3,IF(AND(EP18&gt;=838,EP18&lt;=1075),5))))))</x:f>
        <x:v>5</x:v>
      </x:c>
      <x:c r="EK18" s="525" t="n">
        <x:f>INT((AD18*2)+0.5)/2</x:f>
        <x:v>0</x:v>
      </x:c>
      <x:c r="EL18" s="524" t="n">
        <x:f>IF(EK18&lt;2,AD18*1000,141.5/(EK18+131.5)*999.012)</x:f>
        <x:v>0</x:v>
      </x:c>
      <x:c r="EM18" s="525" t="n">
        <x:f>IF(AD18&gt;2,INT((AE18*2)+0.5)/2,INT((AE18*4)+0.5)/4)</x:f>
        <x:v>0</x:v>
      </x:c>
      <x:c r="EN18" s="526" t="n">
        <x:f>IF(AD18&lt;=2,EM18-15,EM18-60)</x:f>
        <x:v>-15</x:v>
      </x:c>
      <x:c r="EO18" s="486"/>
      <x:c r="EP18" s="527" t="n">
        <x:f>IF(EK18&lt;=2,AT18,EL18)</x:f>
        <x:v>1074.9867984790874</x:v>
      </x:c>
      <x:c r="EQ18" s="528" t="n">
        <x:f>IF(AD18&lt;=2,ROUND(LOOKUP(EJ18,$ER$76:$ET$81)*1.8,8),LOOKUP(EJ18,$ER$76:$ET$81))</x:f>
        <x:v>1.8</x:v>
      </x:c>
      <x:c r="ER18" s="528" t="n">
        <x:f>IF(AD18&lt;=2,ROUND(LOOKUP(EJ18,$ER$76:$EU$81)*1.8,8),LOOKUP(EJ18,$ER$76:$EU$81))</x:f>
        <x:v>1.8</x:v>
      </x:c>
      <x:c r="ES18" s="529" t="n">
        <x:f>IF(ER18&gt;1,ER18/EP18^2,ROUND(EQ18/EP18^2,18))</x:f>
        <x:v>0.0000015576369588394509</x:v>
      </x:c>
      <x:c r="ET18" s="530" t="n">
        <x:f>IF(ER18&gt;=1,EQ18,ROUND(ER18/EP18,16))</x:f>
        <x:v>1.8</x:v>
      </x:c>
      <x:c r="EU18" s="531" t="n">
        <x:f>ROUND(ET18+ES18,16)</x:f>
        <x:v>1.800001557636959</x:v>
      </x:c>
      <x:c r="EV18" s="532" t="n">
        <x:f>ROUND(EXP(-EU18*EN18*(1+0.8*EU18*EN18)),4)</x:f>
        <x:v>0</x:v>
      </x:c>
      <x:c r="EW18" s="455"/>
      <x:c r="EX18" s="455" t="n">
        <x:f>ROUND((AE18*7/8)+EZ18/8,0)</x:f>
        <x:v>0</x:v>
      </x:c>
      <x:c r="EY18" s="533" t="n">
        <x:f>B18</x:f>
        <x:v>0</x:v>
      </x:c>
      <x:c r="EZ18" s="533" t="n">
        <x:f>A18</x:f>
        <x:v>0</x:v>
      </x:c>
      <x:c r="FA18" s="534" t="n">
        <x:f>IF($AE$10="°F",0.0000124,0.0000112*2)</x:f>
        <x:v>0.0000124</x:v>
      </x:c>
      <x:c r="FB18" s="534">
        <x:v>1.73E-5</x:v>
      </x:c>
      <x:c r="FC18" s="534">
        <x:v>1.59E-5</x:v>
      </x:c>
      <x:c r="FD18" s="455"/>
      <x:c r="FE18" s="573" t="str">
        <x:f>IF(AD18="","",ROUND((FG18*6.28981),5))</x:f>
      </x:c>
      <x:c r="FF18" s="573" t="n">
        <x:f>ROUND(FE18*AH18,3)</x:f>
        <x:v>0</x:v>
      </x:c>
      <x:c r="FG18" s="455" t="str">
        <x:f>IF(AD18="","",ROUND(((141.5/(AD18+131.5015)*4.169215)-0.0050789)*0.0375*1.01605,5))</x:f>
      </x:c>
      <x:c r="FH18" s="455"/>
      <x:c r="FI18" s="455"/>
      <x:c r="FJ18" s="455"/>
      <x:c r="FK18" s="455"/>
      <x:c r="FL18" s="455"/>
      <x:c r="FM18" s="455"/>
      <x:c r="FN18" s="455"/>
      <x:c r="FO18" s="455"/>
      <x:c r="FP18" s="455"/>
      <x:c r="FQ18" s="455"/>
      <x:c r="FR18" s="455"/>
      <x:c r="FS18" s="455"/>
      <x:c r="FT18" s="455"/>
      <x:c r="FU18" s="455"/>
      <x:c r="FV18" s="455"/>
      <x:c r="FW18" s="455"/>
      <x:c r="FX18" s="455"/>
      <x:c r="FY18" s="455"/>
      <x:c r="FZ18" s="455"/>
      <x:c r="GA18" s="455"/>
      <x:c r="GB18" s="455"/>
      <x:c r="GC18" s="455"/>
      <x:c r="GD18" s="455"/>
      <x:c r="GE18" s="455"/>
      <x:c r="GF18" s="455"/>
      <x:c r="GG18" s="455"/>
      <x:c r="GH18" s="455"/>
      <x:c r="GI18" s="455"/>
      <x:c r="GJ18" s="455"/>
      <x:c r="GK18" s="455"/>
      <x:c r="GL18" s="455"/>
      <x:c r="GM18" s="455"/>
      <x:c r="GN18" s="455"/>
      <x:c r="GO18" s="455"/>
      <x:c r="GP18" s="455"/>
      <x:c r="GQ18" s="455"/>
      <x:c r="GR18" s="455"/>
      <x:c r="GS18" s="455"/>
      <x:c r="GT18" s="455"/>
      <x:c r="GU18" s="455"/>
      <x:c r="GV18" s="455"/>
      <x:c r="GW18" s="455"/>
      <x:c r="GX18" s="455"/>
      <x:c r="GY18" s="455"/>
      <x:c r="GZ18" s="455"/>
      <x:c r="HA18" s="455"/>
      <x:c r="HB18" s="455"/>
      <x:c r="HC18" s="455"/>
      <x:c r="HD18" s="455"/>
      <x:c r="HE18" s="455"/>
      <x:c r="HF18" s="455"/>
      <x:c r="HG18" s="455"/>
      <x:c r="HH18" s="455"/>
      <x:c r="HI18" s="455"/>
      <x:c r="HJ18" s="455"/>
      <x:c r="HK18" s="455"/>
      <x:c r="HL18" s="455"/>
      <x:c r="HM18" s="455"/>
      <x:c r="HN18" s="455"/>
      <x:c r="HO18" s="455"/>
      <x:c r="HP18" s="455"/>
      <x:c r="HQ18" s="455"/>
      <x:c r="HR18" s="455"/>
      <x:c r="HS18" s="455"/>
      <x:c r="HT18" s="455"/>
      <x:c r="HU18" s="455"/>
      <x:c r="HV18" s="455"/>
      <x:c r="HW18" s="455"/>
      <x:c r="HX18" s="455"/>
      <x:c r="HY18" s="455"/>
      <x:c r="HZ18" s="455"/>
      <x:c r="IA18" s="455"/>
      <x:c r="IB18" s="455"/>
      <x:c r="IC18" s="455"/>
      <x:c r="ID18" s="455"/>
      <x:c r="IE18" s="455"/>
      <x:c r="IF18" s="455"/>
      <x:c r="IG18" s="455"/>
      <x:c r="IH18" s="455"/>
      <x:c r="II18" s="455"/>
      <x:c r="IJ18" s="455"/>
      <x:c r="IK18" s="455"/>
      <x:c r="IL18" s="455"/>
      <x:c r="IM18" s="455"/>
      <x:c r="IN18" s="455"/>
      <x:c r="IO18" s="455"/>
      <x:c r="IP18" s="455"/>
      <x:c r="IQ18" s="455"/>
      <x:c r="IR18" s="455"/>
      <x:c r="IS18" s="455"/>
      <x:c r="IT18" s="455"/>
      <x:c r="IU18" s="455"/>
      <x:c r="IV18" s="455"/>
    </x:row>
    <x:row r="19" s="418" customFormat="1" ht="14.100000381469727" customHeight="1">
      <x:c r="A19" s="549"/>
      <x:c r="B19" s="549"/>
      <x:c r="C19" s="550" t="str">
        <x:f>IF(C17="","",IF(P18&gt;P17,"RECEIVED","DELIVERED"))</x:f>
      </x:c>
      <x:c r="D19" s="551"/>
      <x:c r="E19" s="575"/>
      <x:c r="F19" s="553"/>
      <x:c r="G19" s="554"/>
      <x:c r="H19" s="555"/>
      <x:c r="I19" s="556"/>
      <x:c r="J19" s="556"/>
      <x:c r="K19" s="556"/>
      <x:c r="L19" s="556"/>
      <x:c r="M19" s="556"/>
      <x:c r="N19" s="556"/>
      <x:c r="O19" s="556"/>
      <x:c r="P19" s="557" t="str">
        <x:f>IF(C17&lt;&gt;"",ABS(P17-P18),"")</x:f>
      </x:c>
      <x:c r="Q19" s="558"/>
      <x:c r="R19" s="559" t="str">
        <x:f>IF(R18&lt;&gt;"",ABS(R17-R18),"")</x:f>
      </x:c>
      <x:c r="S19" s="554"/>
      <x:c r="T19" s="555"/>
      <x:c r="U19" s="556"/>
      <x:c r="V19" s="560"/>
      <x:c r="W19" s="560"/>
      <x:c r="X19" s="560"/>
      <x:c r="Y19" s="560"/>
      <x:c r="Z19" s="560"/>
      <x:c r="AA19" s="560"/>
      <x:c r="AB19" s="561" t="str">
        <x:f>IF(AB18&lt;&gt;"",ABS(AB17-AB18),"")</x:f>
      </x:c>
      <x:c r="AC19" s="561" t="str">
        <x:f>IF(P18&lt;&gt;"",ABS(AC17-AC18),"")</x:f>
      </x:c>
      <x:c r="AD19" s="562"/>
      <x:c r="AE19" s="563"/>
      <x:c r="AF19" s="576"/>
      <x:c r="AG19" s="564"/>
      <x:c r="AH19" s="565" t="str">
        <x:f>IF(P18&lt;&gt;"",ABS(AH17-AH18),"")</x:f>
      </x:c>
      <x:c r="AI19" s="450" t="str">
        <x:f>IF(AB17="","",ABS(AI18-AI17))</x:f>
      </x:c>
      <x:c r="AJ19" s="566"/>
      <x:c r="AK19" s="512"/>
      <x:c r="AL19" s="512"/>
      <x:c r="AM19" s="450"/>
      <x:c r="AN19" s="450"/>
      <x:c r="AO19" s="450" t="str">
        <x:f>IF(AG17="","",ABS(AO18-AO17))</x:f>
      </x:c>
      <x:c r="AP19" s="578" t="str">
        <x:f>IF(AI17="","",ABS(AP18-AP17))</x:f>
      </x:c>
      <x:c r="AQ19" s="516" t="str">
        <x:f>IF(AH17="","",ABS(AQ18-AQ17))</x:f>
      </x:c>
      <x:c r="AR19" s="450"/>
      <x:c r="AS19" s="450"/>
      <x:c r="AT19" s="450"/>
      <x:c r="AU19" s="512"/>
      <x:c r="AV19" s="450"/>
      <x:c r="AW19" s="450"/>
      <x:c r="AX19" s="450"/>
      <x:c r="AY19" s="450"/>
      <x:c r="AZ19" s="517"/>
      <x:c r="BA19" s="450"/>
      <x:c r="BB19" s="450"/>
      <x:c r="BC19" s="450"/>
      <x:c r="BD19" s="450"/>
      <x:c r="BE19" s="450"/>
      <x:c r="BF19" s="450"/>
      <x:c r="BG19" s="450"/>
      <x:c r="BH19" s="450"/>
      <x:c r="BI19" s="450"/>
      <x:c r="BJ19" s="450"/>
      <x:c r="BK19" s="450"/>
      <x:c r="BL19" s="450"/>
      <x:c r="BM19" s="450"/>
      <x:c r="BN19" s="450"/>
      <x:c r="BO19" s="450"/>
      <x:c r="BP19" s="450"/>
      <x:c r="BQ19" s="450"/>
      <x:c r="BR19" s="450"/>
      <x:c r="BS19" s="450"/>
      <x:c r="BT19" s="450"/>
      <x:c r="BU19" s="450"/>
      <x:c r="BV19" s="450"/>
      <x:c r="BW19" s="450"/>
      <x:c r="BX19" s="450"/>
      <x:c r="BY19" s="450"/>
      <x:c r="BZ19" s="450"/>
      <x:c r="CA19" s="450"/>
      <x:c r="CB19" s="450"/>
      <x:c r="CC19" s="450"/>
      <x:c r="CD19" s="450"/>
      <x:c r="CE19" s="450"/>
      <x:c r="CF19" s="450"/>
      <x:c r="CG19" s="450"/>
      <x:c r="CH19" s="450"/>
      <x:c r="CI19" s="450"/>
      <x:c r="CJ19" s="450"/>
      <x:c r="CK19" s="450"/>
      <x:c r="CL19" s="450"/>
      <x:c r="CM19" s="450"/>
      <x:c r="CN19" s="450"/>
      <x:c r="CO19" s="450"/>
      <x:c r="CP19" s="450"/>
      <x:c r="CQ19" s="450"/>
      <x:c r="CR19" s="450"/>
      <x:c r="CS19" s="450"/>
      <x:c r="CT19" s="450"/>
      <x:c r="CU19" s="450"/>
      <x:c r="CV19" s="450"/>
      <x:c r="CW19" s="450"/>
      <x:c r="CX19" s="450"/>
      <x:c r="CY19" s="450"/>
      <x:c r="CZ19" s="450"/>
      <x:c r="DA19" s="450"/>
      <x:c r="DB19" s="450"/>
      <x:c r="DC19" s="450"/>
      <x:c r="DD19" s="450"/>
      <x:c r="DE19" s="450"/>
      <x:c r="DF19" s="450"/>
      <x:c r="DG19" s="450"/>
      <x:c r="DH19" s="450"/>
      <x:c r="DI19" s="450"/>
      <x:c r="DJ19" s="450"/>
      <x:c r="DK19" s="450"/>
      <x:c r="DL19" s="450"/>
      <x:c r="DM19" s="450"/>
      <x:c r="DN19" s="450"/>
      <x:c r="DO19" s="450"/>
      <x:c r="DP19" s="450"/>
      <x:c r="DQ19" s="481"/>
      <x:c r="DR19" s="481"/>
      <x:c r="DS19" s="450"/>
      <x:c r="DT19" s="450"/>
      <x:c r="DU19" s="450"/>
      <x:c r="DV19" s="450"/>
      <x:c r="DW19" s="450"/>
      <x:c r="DX19" s="450"/>
      <x:c r="DY19" s="450"/>
      <x:c r="DZ19" s="450"/>
      <x:c r="EA19" s="450"/>
      <x:c r="EB19" s="450"/>
      <x:c r="EC19" s="450"/>
      <x:c r="ED19" s="481"/>
      <x:c r="EE19" s="450"/>
      <x:c r="EF19" s="450"/>
      <x:c r="EG19" s="568"/>
      <x:c r="EH19" s="568"/>
      <x:c r="EI19" s="522"/>
      <x:c r="EJ19" s="523"/>
      <x:c r="EK19" s="523"/>
      <x:c r="EL19" s="569"/>
      <x:c r="EM19" s="525"/>
      <x:c r="EN19" s="526"/>
      <x:c r="EO19" s="486"/>
      <x:c r="EP19" s="527"/>
      <x:c r="EQ19" s="528"/>
      <x:c r="ER19" s="528"/>
      <x:c r="ES19" s="529"/>
      <x:c r="ET19" s="530"/>
      <x:c r="EU19" s="531"/>
      <x:c r="EV19" s="532"/>
      <x:c r="EW19" s="455"/>
      <x:c r="EX19" s="455"/>
      <x:c r="EY19" s="570"/>
      <x:c r="EZ19" s="570"/>
      <x:c r="FA19" s="570"/>
      <x:c r="FB19" s="570"/>
      <x:c r="FC19" s="570"/>
      <x:c r="FD19" s="455"/>
      <x:c r="FE19" s="573"/>
      <x:c r="FF19" s="577" t="str">
        <x:f>IF(P18&lt;&gt;"",ABS(FF17-FF18),"")</x:f>
      </x:c>
      <x:c r="FG19" s="455"/>
      <x:c r="FH19" s="455"/>
      <x:c r="FI19" s="455"/>
      <x:c r="FJ19" s="455"/>
      <x:c r="FK19" s="455"/>
      <x:c r="FL19" s="455"/>
      <x:c r="FM19" s="455"/>
      <x:c r="FN19" s="455"/>
      <x:c r="FO19" s="455"/>
      <x:c r="FP19" s="455"/>
      <x:c r="FQ19" s="455"/>
      <x:c r="FR19" s="455"/>
      <x:c r="FS19" s="455"/>
      <x:c r="FT19" s="455"/>
      <x:c r="FU19" s="455"/>
      <x:c r="FV19" s="455"/>
      <x:c r="FW19" s="455"/>
      <x:c r="FX19" s="455"/>
      <x:c r="FY19" s="455"/>
      <x:c r="FZ19" s="455"/>
      <x:c r="GA19" s="455"/>
      <x:c r="GB19" s="455"/>
      <x:c r="GC19" s="455"/>
      <x:c r="GD19" s="455"/>
      <x:c r="GE19" s="455"/>
      <x:c r="GF19" s="455"/>
      <x:c r="GG19" s="455"/>
      <x:c r="GH19" s="455"/>
      <x:c r="GI19" s="455"/>
      <x:c r="GJ19" s="455"/>
      <x:c r="GK19" s="455"/>
      <x:c r="GL19" s="455"/>
      <x:c r="GM19" s="455"/>
      <x:c r="GN19" s="455"/>
      <x:c r="GO19" s="455"/>
      <x:c r="GP19" s="455"/>
      <x:c r="GQ19" s="455"/>
      <x:c r="GR19" s="455"/>
      <x:c r="GS19" s="455"/>
      <x:c r="GT19" s="455"/>
      <x:c r="GU19" s="455"/>
      <x:c r="GV19" s="455"/>
      <x:c r="GW19" s="455"/>
      <x:c r="GX19" s="455"/>
      <x:c r="GY19" s="455"/>
      <x:c r="GZ19" s="455"/>
      <x:c r="HA19" s="455"/>
      <x:c r="HB19" s="455"/>
      <x:c r="HC19" s="455"/>
      <x:c r="HD19" s="455"/>
      <x:c r="HE19" s="455"/>
      <x:c r="HF19" s="455"/>
      <x:c r="HG19" s="455"/>
      <x:c r="HH19" s="455"/>
      <x:c r="HI19" s="455"/>
      <x:c r="HJ19" s="455"/>
      <x:c r="HK19" s="455"/>
      <x:c r="HL19" s="455"/>
      <x:c r="HM19" s="455"/>
      <x:c r="HN19" s="455"/>
      <x:c r="HO19" s="455"/>
      <x:c r="HP19" s="455"/>
      <x:c r="HQ19" s="455"/>
      <x:c r="HR19" s="455"/>
      <x:c r="HS19" s="455"/>
      <x:c r="HT19" s="455"/>
      <x:c r="HU19" s="455"/>
      <x:c r="HV19" s="455"/>
      <x:c r="HW19" s="455"/>
      <x:c r="HX19" s="455"/>
      <x:c r="HY19" s="455"/>
      <x:c r="HZ19" s="455"/>
      <x:c r="IA19" s="455"/>
      <x:c r="IB19" s="455"/>
      <x:c r="IC19" s="455"/>
      <x:c r="ID19" s="455"/>
      <x:c r="IE19" s="455"/>
      <x:c r="IF19" s="455"/>
      <x:c r="IG19" s="455"/>
      <x:c r="IH19" s="455"/>
      <x:c r="II19" s="455"/>
      <x:c r="IJ19" s="455"/>
      <x:c r="IK19" s="455"/>
      <x:c r="IL19" s="455"/>
      <x:c r="IM19" s="455"/>
      <x:c r="IN19" s="455"/>
      <x:c r="IO19" s="455"/>
      <x:c r="IP19" s="455"/>
      <x:c r="IQ19" s="455"/>
      <x:c r="IR19" s="455"/>
      <x:c r="IS19" s="455"/>
      <x:c r="IT19" s="455"/>
      <x:c r="IU19" s="455"/>
      <x:c r="IV19" s="455"/>
    </x:row>
    <x:row r="20" s="418" customFormat="1" ht="14.100000381469727" customHeight="1">
      <x:c r="A20" s="494">
        <x:v>0</x:v>
      </x:c>
      <x:c r="B20" s="494">
        <x:v>0</x:v>
      </x:c>
      <x:c r="C20" s="3888"/>
      <x:c r="D20" s="495" t="s">
        <x:v>277</x:v>
      </x:c>
      <x:c r="E20" s="496"/>
      <x:c r="F20" s="497"/>
      <x:c r="G20" s="3890"/>
      <x:c r="H20" s="3891"/>
      <x:c r="I20" s="3892"/>
      <x:c r="J20" s="498"/>
      <x:c r="K20" s="499"/>
      <x:c r="L20" s="498"/>
      <x:c r="M20" s="500"/>
      <x:c r="N20" s="501"/>
      <x:c r="O20" s="501"/>
      <x:c r="P20" s="502"/>
      <x:c r="Q20" s="572" t="str">
        <x:f>IF(E20="","",IF(A20=0,1,ROUND(1-(EY20-EX20)*FA20,5)))</x:f>
      </x:c>
      <x:c r="R20" s="504"/>
      <x:c r="S20" s="3890"/>
      <x:c r="T20" s="3891"/>
      <x:c r="U20" s="3892"/>
      <x:c r="V20" s="498"/>
      <x:c r="W20" s="499"/>
      <x:c r="X20" s="498"/>
      <x:c r="Y20" s="500"/>
      <x:c r="Z20" s="501"/>
      <x:c r="AA20" s="501"/>
      <x:c r="AB20" s="502"/>
      <x:c r="AC20" s="505" t="str">
        <x:f>IF(P20="","",(P20-AB20+R20)*Q20)</x:f>
      </x:c>
      <x:c r="AD20" s="506"/>
      <x:c r="AE20" s="507"/>
      <x:c r="AF20" s="508"/>
      <x:c r="AG20" s="506" t="str">
        <x:f>IF(P20="","",IF(AND($AG$10="1A",AT20&gt;=966),DQ20,IF(AND($AG$10="1B",AT20&lt;966),DR20,IF($AG$9="T-2004",DP20,EV20))))</x:f>
      </x:c>
      <x:c r="AH20" s="509" t="str">
        <x:f>IF(P20&lt;&gt;"",TRUNC(ROUND(+AC20*AG20,2),2),"")</x:f>
      </x:c>
      <x:c r="AI20" s="450" t="str">
        <x:f>IF(C20="","",IF($AD$10=60,AH20*AN20,(1.000149926*AD20-0.001199407795)*AH20))</x:f>
      </x:c>
      <x:c r="AJ20" s="510" t="n">
        <x:f>IF(AND($P$10="m³",$AD$10=60),ROUND((1.000149926*(141.5/(AD20+131.5))-1.199407795*0.001)/(141.5/(AD20+131.5)),5),ROUND((1.000149926*AD20-1.199407795*0.001)/AD20,5))</x:f>
        <x:v>0.99904</x:v>
      </x:c>
      <x:c r="AK20" s="512" t="e">
        <x:f>IF($AE$10="°F",AF20,AF20/1.8)</x:f>
      </x:c>
      <x:c r="AL20" s="512" t="str">
        <x:f>IF(C20="","",IF($AE$10="°C",AE20*1.8+32,ROUND(AE20,1)))</x:f>
      </x:c>
      <x:c r="AM20" s="513" t="n">
        <x:f>IF($AG$9="Table",ROUND(((141.5/(AD20+131.5015)*4.169215)-0.0050789)*0.0375,5),IF(AND($P$10="M³",$AD$10=60),(141.3819577/(AD20+131.5)-0.001199407795)*0.1564763335*6.28981,(141.3819577/(AD20+131.5)-0.001199407795)*0.1564763335))</x:f>
        <x:v>1.056987053280901</x:v>
      </x:c>
      <x:c r="AN20" s="514" t="n">
        <x:f>IF($AG$9="Table",ROUND(((141.5/(AD20+131.5015)*4.169215)-0.0050789)*0.0375*1.01605,5),IF(AND($P$10="m³",$AD$10=60),(141.3819577/(AD20+131.5)-0.001199407795)*0.1589872949*6.28981,(141.3819577/(AD20+131.5)-0.001199407795)*0.1589872949))</x:f>
        <x:v>1.0739484277694469</x:v>
      </x:c>
      <x:c r="AO20" s="450" t="n">
        <x:f>IF(D20="","",AM20*AH20)</x:f>
        <x:v>0</x:v>
      </x:c>
      <x:c r="AP20" s="515" t="str">
        <x:f>IF(P20="","",AD20*AH20)</x:f>
      </x:c>
      <x:c r="AQ20" s="516" t="str">
        <x:f>IF(E20="","",AE20*AH20)</x:f>
      </x:c>
      <x:c r="AR20" s="450">
        <x:v>0</x:v>
      </x:c>
      <x:c r="AS20" s="450" t="n">
        <x:f>IF(AR$9="54a",1,IF(AR$9="54D",6,IF(AT20&lt;=770.352,5,IF(AT20&lt;=787.5195,4,IF(AT20&lt;=838.3127,3,IF(AT20&lt;=1163.5,2,))))))</x:f>
        <x:v>2</x:v>
      </x:c>
      <x:c r="AT20" s="450" t="n">
        <x:f>IF($AD$10=60,(141.5/(AD20+131.5)*999.016),AD20*1000)</x:f>
        <x:v>1074.9867984790874</x:v>
      </x:c>
      <x:c r="AU20" s="512" t="n">
        <x:f>IF($AE$10="°F",(AL20-32)/1.8,AE20)</x:f>
        <x:v>-17.77777777777778</x:v>
      </x:c>
      <x:c r="AV20" s="450" t="n">
        <x:f>AU20/630</x:f>
        <x:v>-0.028218694885361554</x:v>
      </x:c>
      <x:c r="AW20" s="450" t="n">
        <x:f>(AU20-($AT$76+($AT$77+($AT$78+($AT$79+($AT$80+($AT$81+($AT$82+$AT$83*AV20)*AV20)*AV20)*AV20)*AV20)*AV20)*AV20)*AV20)*1.8+32</x:f>
        <x:v>-0.007130593716254907</x:v>
      </x:c>
      <x:c r="AX20" s="450" t="n">
        <x:f>IF(AF20=0,VLOOKUP($AS20,$AS$76:$AX$81,6),0)</x:f>
        <x:v>103.872</x:v>
      </x:c>
      <x:c r="AY20" s="450" t="n">
        <x:f>IF(AF20=0,VLOOKUP(AS20,$AS$76:$AY$81,7),0)</x:f>
        <x:v>0.2701</x:v>
      </x:c>
      <x:c r="AZ20" s="517" t="n">
        <x:f>IF(AF20=0,VLOOKUP($AS20,$AS$76:$AZ$81,8),0)</x:f>
        <x:v>0</x:v>
      </x:c>
      <x:c r="BA20" s="450" t="n">
        <x:f>IF(AF20=0,(0.01374979547/2*(($AX20/AT20+$AY$11)*1/AT20+$AZ$11)),0)</x:f>
        <x:v>0.0000023453365499165343</x:v>
      </x:c>
      <x:c r="BB20" s="450" t="n">
        <x:f>IF(AF20=0,(2*$AX$11+$AY$11*AT20)/($AX$11+($AY$11+$AZ$11*AT20)*AT20),0)</x:f>
        <x:v>1.2634834265598311</x:v>
      </x:c>
      <x:c r="BC20" s="450" t="n">
        <x:f>IF($AF$11=0,ROUND(AT20*(1+(EXP(BA20*(1+0.8*BA20))-1)/(1+BA20*(1+1.6*BA20)*BB20)),12),(AT20*(EXP(0.5*$AK20*0.01374979547*(1+0.4*$AK20*0.01374979547)))))</x:f>
        <x:v>1074.989319685132</x:v>
      </x:c>
      <x:c r="BD20" s="450" t="n">
        <x:f>IF(AF20=0,($AX20/BC20+$AY20)*1/BC20+$AZ20,AK20)</x:f>
        <x:v>0.0003411439253960394</x:v>
      </x:c>
      <x:c r="BE20" s="450" t="n">
        <x:f>$AY$6-$AY$5</x:f>
        <x:v>0</x:v>
      </x:c>
      <x:c r="BF20" s="450" t="n">
        <x:f>ROUND(EXP(-BD20*BE20*(1+0.8*BD20*(BE20+0.01374979547))),25)</x:f>
        <x:v>1</x:v>
      </x:c>
      <x:c r="BG20" s="450" t="n">
        <x:f>EXP(-1.9947+0.00013427*BE20+((793920+2326*BE20)/BC20^2))</x:f>
        <x:v>0.2704463650123956</x:v>
      </x:c>
      <x:c r="BH20" s="450" t="n">
        <x:f>1/(1-10^-5*BG20*0)</x:f>
        <x:v>1</x:v>
      </x:c>
      <x:c r="BI20" s="450" t="n">
        <x:f>ROUND(BH20*BF20,25)</x:f>
        <x:v>1</x:v>
      </x:c>
      <x:c r="BJ20" s="450" t="n">
        <x:f>BI20*$AT20</x:f>
        <x:v>1074.9867984790874</x:v>
      </x:c>
      <x:c r="BK20" s="450" t="n">
        <x:f>$AT20-BJ20</x:f>
        <x:v>0</x:v>
      </x:c>
      <x:c r="BL20" s="450" t="n">
        <x:f>IF(AF20=0,VLOOKUP($AS20,$AS$76:$BA$82,9),0)</x:f>
        <x:v>1.3</x:v>
      </x:c>
      <x:c r="BM20" s="450" t="n">
        <x:f>BK20/BI20</x:f>
        <x:v>0</x:v>
      </x:c>
      <x:c r="BN20" s="450" t="n">
        <x:f>BL20*BD20*$BE20*(1+1.6*BD20*$BE20)</x:f>
        <x:v>0</x:v>
      </x:c>
      <x:c r="BO20" s="450" t="n">
        <x:f>-(2*BH20*0*BG20*(7.9392+0.02326*AU20))/BC20^2</x:f>
        <x:v>0</x:v>
      </x:c>
      <x:c r="BP20" s="450" t="n">
        <x:f>BM20/(1+BN20+BO20)</x:f>
        <x:v>0</x:v>
      </x:c>
      <x:c r="BQ20" s="450" t="n">
        <x:f>BP20+$AT20</x:f>
        <x:v>1074.9867984790874</x:v>
      </x:c>
      <x:c r="BR20" s="450" t="n">
        <x:f>IF($AR$9="54a",1,IF($AR$9="54D",6,IF(BQ20&lt;=770.352,5,IF(BQ20&lt;=787.5195,4,IF(BQ20&lt;=838.3127,3,IF(BQ20&lt;=1163.5,2,))))))</x:f>
        <x:v>2</x:v>
      </x:c>
      <x:c r="BS20" s="450" t="n">
        <x:f>IF(AF20=0,VLOOKUP(BR20,$AS$76:$AX$81,6),0)</x:f>
        <x:v>103.872</x:v>
      </x:c>
      <x:c r="BT20" s="450" t="n">
        <x:f>IF(AF20=0,VLOOKUP(BR20,$AS$76:$AY$81,7),0)</x:f>
        <x:v>0.2701</x:v>
      </x:c>
      <x:c r="BU20" s="450" t="n">
        <x:f>IF(AF20=0,VLOOKUP(BR20,$AS$76:$AZ$81,8),0)</x:f>
        <x:v>0</x:v>
      </x:c>
      <x:c r="BV20" s="450" t="n">
        <x:f>IF(AF20=0,(0.01374979547/2*((BS20/BQ20+BT20)*1/BQ20+BU20)),0)</x:f>
        <x:v>0.0000023453365499165343</x:v>
      </x:c>
      <x:c r="BW20" s="450" t="n">
        <x:f>IF(AF20=0,(2*BS20+BT20*BQ20)/(BS20+(BT20+BU20*BQ20)*BQ20),0)</x:f>
        <x:v>1.2634834265598311</x:v>
      </x:c>
      <x:c r="BX20" s="450" t="n">
        <x:f>IF($AF$11=0,ROUND(BQ20*(1+(EXP(BV20*(1+0.8*BV20))-1)/(1+BV20*(1+1.6*BV20)*BW20)),12),(BQ20*(EXP(0.5*$AK20*0.01374979547*(1+0.4*$AK20*0.01374979547)))))</x:f>
        <x:v>1074.989319685132</x:v>
      </x:c>
      <x:c r="BY20" s="450" t="n">
        <x:f>IF(AF20=0,($AX20/BX20+$AY20)*1/BX20+$AZ20,AK20)</x:f>
        <x:v>0.0003411439253960394</x:v>
      </x:c>
      <x:c r="BZ20" s="450" t="n">
        <x:f>$AY$6-$AY$5</x:f>
        <x:v>0</x:v>
      </x:c>
      <x:c r="CA20" s="450" t="n">
        <x:f>EXP(-BY20*BZ20*(1+0.8*BY20*(BZ20+0.01374979547)))</x:f>
        <x:v>1</x:v>
      </x:c>
      <x:c r="CB20" s="450" t="n">
        <x:f>EXP(-1.9947+0.00013427*BZ20+((793920+2326*BZ20)/BX20^2))</x:f>
        <x:v>0.2704463650123956</x:v>
      </x:c>
      <x:c r="CC20" s="450" t="n">
        <x:f>1/(1-10^-5*CB20*0)</x:f>
        <x:v>1</x:v>
      </x:c>
      <x:c r="CD20" s="450" t="n">
        <x:f>ROUND(CC20*CA20,15)</x:f>
        <x:v>1</x:v>
      </x:c>
      <x:c r="CE20" s="450" t="n">
        <x:f>CD20*BQ20</x:f>
        <x:v>1074.9867984790874</x:v>
      </x:c>
      <x:c r="CF20" s="450" t="n">
        <x:f>$AT20-CE20</x:f>
        <x:v>0</x:v>
      </x:c>
      <x:c r="CG20" s="450" t="n">
        <x:f>IF(AF20=0,VLOOKUP($AS20,$AS$76:$BA$82,9),0)</x:f>
        <x:v>1.3</x:v>
      </x:c>
      <x:c r="CH20" s="450" t="n">
        <x:f>CF20/CD20</x:f>
        <x:v>0</x:v>
      </x:c>
      <x:c r="CI20" s="450" t="n">
        <x:f>CG20*BY20*BZ20*(1+1.6*BY20*BZ20)</x:f>
        <x:v>0</x:v>
      </x:c>
      <x:c r="CJ20" s="450" t="n">
        <x:f>-(2*CC20*0*CB20*(7.9392+0.02326*$AU20))/BX20^2</x:f>
        <x:v>0</x:v>
      </x:c>
      <x:c r="CK20" s="450" t="n">
        <x:f>CH20/(1+CI20+CJ20)</x:f>
        <x:v>0</x:v>
      </x:c>
      <x:c r="CL20" s="450" t="n">
        <x:f>CK20+BQ20</x:f>
        <x:v>1074.9867984790874</x:v>
      </x:c>
      <x:c r="CM20" s="450" t="n">
        <x:f>IF($AR$9="54a",1,IF($AR$9="54D",6,IF(CL20&lt;=770.352,5,IF(CL20&lt;=787.5195,4,IF(CL20&lt;=838.3127,3,IF(CL20&lt;=1163.5,2,))))))</x:f>
        <x:v>2</x:v>
      </x:c>
      <x:c r="CN20" s="450" t="n">
        <x:f>IF(AF20=0,VLOOKUP(CM20,$AS$76:$AX$81,6),0)</x:f>
        <x:v>103.872</x:v>
      </x:c>
      <x:c r="CO20" s="450" t="n">
        <x:f>IF(AF20=0,VLOOKUP(CM20,$AS$76:$AY$81,7),0)</x:f>
        <x:v>0.2701</x:v>
      </x:c>
      <x:c r="CP20" s="450" t="n">
        <x:f>IF(AF20=0,VLOOKUP(CM20,$AS$76:$AZ$81,8),0)</x:f>
        <x:v>0</x:v>
      </x:c>
      <x:c r="CQ20" s="450" t="n">
        <x:f>IF(AF20=0,(0.01374979547/2*((CN20/CL20+CO20)*1/CL20+CP20)),0)</x:f>
        <x:v>0.0000023453365499165343</x:v>
      </x:c>
      <x:c r="CR20" s="450" t="n">
        <x:f>IF(AF20=0,(2*CN20+CO20*CL20)/(CN20+(CO20+CP20*CL20)*CL20),0)</x:f>
        <x:v>1.2634834265598311</x:v>
      </x:c>
      <x:c r="CS20" s="450" t="n">
        <x:f>IF($AF$11=0,ROUND(CL20*(1+(EXP(CQ20*(1+0.8*CQ20))-1)/(1+CQ20*(1+1.6*CQ20)*CR20)),12),(CL20*(EXP(0.5*$AK20*0.01374979547*(1+0.4*$AK20*0.01374979547)))))</x:f>
        <x:v>1074.989319685132</x:v>
      </x:c>
      <x:c r="CT20" s="450" t="n">
        <x:f>IF(AF20=0,($AX20/CS20+$AY20)*1/CS20+$AZ20,BY20)</x:f>
        <x:v>0.0003411439253960394</x:v>
      </x:c>
      <x:c r="CU20" s="450" t="n">
        <x:f>$AY$6-$AY$5</x:f>
        <x:v>0</x:v>
      </x:c>
      <x:c r="CV20" s="450" t="n">
        <x:f>EXP(-CT20*CU20*(1+0.8*CT20*(CU20+0.01374979547)))</x:f>
        <x:v>1</x:v>
      </x:c>
      <x:c r="CW20" s="450" t="n">
        <x:f>EXP(-1.9947+0.00013427*CU20+((793920+2326*CU20)/CS20^2))</x:f>
        <x:v>0.2704463650123956</x:v>
      </x:c>
      <x:c r="CX20" s="450" t="n">
        <x:f>1/(1-10^-5*CW20*0)</x:f>
        <x:v>1</x:v>
      </x:c>
      <x:c r="CY20" s="450" t="n">
        <x:f>ROUND(CX20*CV20,15)</x:f>
        <x:v>1</x:v>
      </x:c>
      <x:c r="CZ20" s="450" t="n">
        <x:f>CY20*CL20</x:f>
        <x:v>1074.9867984790874</x:v>
      </x:c>
      <x:c r="DA20" s="450" t="n">
        <x:f>$AT20-CZ20</x:f>
        <x:v>0</x:v>
      </x:c>
      <x:c r="DB20" s="450" t="n">
        <x:f>IF(AF20=0,VLOOKUP($AS20,$AS$76:$BA$82,9),0)</x:f>
        <x:v>1.3</x:v>
      </x:c>
      <x:c r="DC20" s="450" t="n">
        <x:f>DA20/CY20</x:f>
        <x:v>0</x:v>
      </x:c>
      <x:c r="DD20" s="450" t="n">
        <x:f>DB20*CT20*CU20*(1+1.6*CT20*CU20)</x:f>
        <x:v>0</x:v>
      </x:c>
      <x:c r="DE20" s="450" t="n">
        <x:f>-(2*CX20*0*CW20*(7.9392+0.02326*AU20))/CS20^2</x:f>
        <x:v>0</x:v>
      </x:c>
      <x:c r="DF20" s="450" t="n">
        <x:f>DC20/(1+DD20+DE20)</x:f>
        <x:v>0</x:v>
      </x:c>
      <x:c r="DG20" s="450" t="n">
        <x:f>DF20+CL20</x:f>
        <x:v>1074.9867984790874</x:v>
      </x:c>
      <x:c r="DH20" s="450" t="n">
        <x:f>EXP(-CT20*CU20*(1+0.8*CT20*(CU20+0.01374979547)))</x:f>
        <x:v>1</x:v>
      </x:c>
      <x:c r="DI20" s="450" t="n">
        <x:f>CT20</x:f>
        <x:v>0.0003411439253960394</x:v>
      </x:c>
      <x:c r="DJ20" s="450" t="n">
        <x:f>AW20-$AY$5</x:f>
        <x:v>-60.01400549068859</x:v>
      </x:c>
      <x:c r="DK20" s="450" t="n">
        <x:f>EXP(-DI20*DJ20*(1+0.8*DI20*(DJ20+0.01374979547)))</x:f>
        <x:v>1.0203423025295864</x:v>
      </x:c>
      <x:c r="DL20" s="450" t="n">
        <x:f>EXP(-1.9947+0.00013427*AW20+((793920+2326*AW20)/DG20^2))</x:f>
        <x:v>0.2704430960404184</x:v>
      </x:c>
      <x:c r="DM20" s="450" t="n">
        <x:f>1/(1-10^-5*DL20*AR20)</x:f>
        <x:v>1</x:v>
      </x:c>
      <x:c r="DN20" s="450" t="n">
        <x:f>ROUND(DM20*DK20,15)</x:f>
        <x:v>1.020342302529586</x:v>
      </x:c>
      <x:c r="DO20" s="450" t="n">
        <x:f>DK20/CV20</x:f>
        <x:v>1.0203423025295864</x:v>
      </x:c>
      <x:c r="DP20" s="450" t="n">
        <x:f>ROUND(DO20*DM20,5)</x:f>
        <x:v>1.02034</x:v>
      </x:c>
      <x:c r="DQ20" s="481" t="n">
        <x:f>IF($AE$10="°F",ROUND(1.0211326242-3.548988118*10^-4*AE20+4.49881*10^-8*AE20^2,4),ROUND(1.0094684142-6.33413410744*10^-4*AE20+1.45710416212*10^-7*AE20^2,4))</x:f>
        <x:v>1.0211</x:v>
      </x:c>
      <x:c r="DR20" s="481" t="n">
        <x:f>IF($AE$10="°F",ROUND(1.02413769-4.0641418*10^-4*AE20+6.79176*10^-8*AE20^2,4),ROUND(1.0108020095-7.2343515319*10^-4*AE20+2.1996598346*10^-7*AE20^2,4))</x:f>
        <x:v>1.0241</x:v>
      </x:c>
      <x:c r="DS20" s="450"/>
      <x:c r="DT20" s="450" t="n">
        <x:f>ROUND(0.00001278*DW20,19)</x:f>
        <x:v>-0.0007668</x:v>
      </x:c>
      <x:c r="DU20" s="450" t="n">
        <x:f>ROUND(0.0000000062*$DW20^2,19)</x:f>
        <x:v>0.00002232</x:v>
      </x:c>
      <x:c r="DV20" s="450" t="n">
        <x:f>1-DT20-DU20</x:f>
        <x:v>1.00074448</x:v>
      </x:c>
      <x:c r="DW20" s="450" t="n">
        <x:f>ROUND(AL20-60,1)</x:f>
        <x:v>-60</x:v>
      </x:c>
      <x:c r="DX20" s="450" t="n">
        <x:f>AT20</x:f>
        <x:v>1074.9867984790874</x:v>
      </x:c>
      <x:c r="DY20" s="450" t="n">
        <x:f>BT20+BU20</x:f>
        <x:v>0.2701</x:v>
      </x:c>
      <x:c r="DZ20" s="450" t="n">
        <x:f>IF(DY20&lt;0,(((BS20/DX20)/DX20)+DY20),(TRUNC(($BS20/DX20^2)+(DY20/DX20),8)))</x:f>
        <x:v>0.00034114</x:v>
      </x:c>
      <x:c r="EA20" s="450" t="n">
        <x:f>EXP(-DZ20*DW20)-(0.8*DZ20^2*DW20^2)</x:f>
        <x:v>1.0203441499484045</x:v>
      </x:c>
      <x:c r="EB20" s="450" t="n">
        <x:f>ROUND(DX20*EA20,12)</x:f>
        <x:v>1096.856491099901</x:v>
      </x:c>
      <x:c r="EC20" s="450" t="n">
        <x:f>EB20/DV20</x:f>
        <x:v>1096.0405108603757</x:v>
      </x:c>
      <x:c r="ED20" s="450" t="n">
        <x:f>IF(AF20&gt;0,ROUND(141.5/(141.5/(AD20+131.5)*AG20)-131.5,2),ROUND(141.5/(EB20/999.016)-131.5,1))</x:f>
        <x:v>-2.6</x:v>
      </x:c>
      <x:c r="EE20" s="450"/>
      <x:c r="EF20" s="520" t="s">
        <x:v>279</x:v>
      </x:c>
      <x:c r="EG20" s="521"/>
      <x:c r="EH20" s="521"/>
      <x:c r="EI20" s="522"/>
      <x:c r="EJ20" s="523" t="n">
        <x:f>IF($AR$9="54a",1,IF($AR$9="54D",6,IF(EP20&lt;=770,2,IF(EP20&lt;=785,4,IF(EP20&lt;=838,3,IF(AND(EP20&gt;=838,EP20&lt;=1075),5))))))</x:f>
        <x:v>5</x:v>
      </x:c>
      <x:c r="EK20" s="525" t="n">
        <x:f>INT((AD20*2)+0.5)/2</x:f>
        <x:v>0</x:v>
      </x:c>
      <x:c r="EL20" s="524" t="n">
        <x:f>IF(EK20&lt;2,AD20*1000,141.5/(EK20+131.5)*999.012)</x:f>
        <x:v>0</x:v>
      </x:c>
      <x:c r="EM20" s="525" t="n">
        <x:f>IF(AD20&gt;2,INT((AE20*2)+0.5)/2,INT((AE20*4)+0.5)/4)</x:f>
        <x:v>0</x:v>
      </x:c>
      <x:c r="EN20" s="526" t="n">
        <x:f>IF(AD20&lt;=2,EM20-15,EM20-60)</x:f>
        <x:v>-15</x:v>
      </x:c>
      <x:c r="EO20" s="486"/>
      <x:c r="EP20" s="527" t="n">
        <x:f>IF(EK20&lt;=2,AT20,EL20)</x:f>
        <x:v>1074.9867984790874</x:v>
      </x:c>
      <x:c r="EQ20" s="528" t="n">
        <x:f>IF(AD20&lt;=2,ROUND(LOOKUP(EJ20,$ER$76:$ET$81)*1.8,8),LOOKUP(EJ20,$ER$76:$ET$81))</x:f>
        <x:v>1.8</x:v>
      </x:c>
      <x:c r="ER20" s="528" t="n">
        <x:f>IF(AD20&lt;=2,ROUND(LOOKUP(EJ20,$ER$76:$EU$81)*1.8,8),LOOKUP(EJ20,$ER$76:$EU$81))</x:f>
        <x:v>1.8</x:v>
      </x:c>
      <x:c r="ES20" s="529" t="n">
        <x:f>IF(ER20&gt;1,ER20/EP20^2,ROUND(EQ20/EP20^2,18))</x:f>
        <x:v>0.0000015576369588394509</x:v>
      </x:c>
      <x:c r="ET20" s="530" t="n">
        <x:f>IF(ER20&gt;=1,EQ20,ROUND(ER20/EP20,16))</x:f>
        <x:v>1.8</x:v>
      </x:c>
      <x:c r="EU20" s="531" t="n">
        <x:f>ROUND(ET20+ES20,16)</x:f>
        <x:v>1.800001557636959</x:v>
      </x:c>
      <x:c r="EV20" s="532" t="n">
        <x:f>ROUND(EXP(-EU20*EN20*(1+0.8*EU20*EN20)),4)</x:f>
        <x:v>0</x:v>
      </x:c>
      <x:c r="EW20" s="455"/>
      <x:c r="EX20" s="455" t="n">
        <x:f>ROUND((AE20*7/8)+EZ20/8,0)</x:f>
        <x:v>0</x:v>
      </x:c>
      <x:c r="EY20" s="533" t="n">
        <x:f>B20</x:f>
        <x:v>0</x:v>
      </x:c>
      <x:c r="EZ20" s="533" t="n">
        <x:f>A20</x:f>
        <x:v>0</x:v>
      </x:c>
      <x:c r="FA20" s="534" t="n">
        <x:f>IF($AE$10="°F",0.0000124,0.0000112*2)</x:f>
        <x:v>0.0000124</x:v>
      </x:c>
      <x:c r="FB20" s="534">
        <x:v>1.73E-5</x:v>
      </x:c>
      <x:c r="FC20" s="534">
        <x:v>1.59E-5</x:v>
      </x:c>
      <x:c r="FD20" s="455"/>
      <x:c r="FE20" s="573" t="str">
        <x:f>IF(AD20="","",ROUND((FG20*6.28981),5))</x:f>
      </x:c>
      <x:c r="FF20" s="573" t="n">
        <x:f>ROUND(FE20*AH20,3)</x:f>
        <x:v>0</x:v>
      </x:c>
      <x:c r="FG20" s="455" t="str">
        <x:f>IF(AD20="","",ROUND(((141.5/(AD20+131.5015)*4.169215)-0.0050789)*0.0375*1.01605,5))</x:f>
      </x:c>
      <x:c r="FH20" s="455"/>
      <x:c r="FI20" s="455"/>
      <x:c r="FJ20" s="455"/>
      <x:c r="FK20" s="455"/>
      <x:c r="FL20" s="455"/>
      <x:c r="FM20" s="455"/>
      <x:c r="FN20" s="455"/>
      <x:c r="FO20" s="455"/>
      <x:c r="FP20" s="455"/>
      <x:c r="FQ20" s="455"/>
      <x:c r="FR20" s="455"/>
      <x:c r="FS20" s="455"/>
      <x:c r="FT20" s="455"/>
      <x:c r="FU20" s="455"/>
      <x:c r="FV20" s="455"/>
      <x:c r="FW20" s="455"/>
      <x:c r="FX20" s="455"/>
      <x:c r="FY20" s="455"/>
      <x:c r="FZ20" s="455"/>
      <x:c r="GA20" s="455"/>
      <x:c r="GB20" s="455"/>
      <x:c r="GC20" s="455"/>
      <x:c r="GD20" s="455"/>
      <x:c r="GE20" s="455"/>
      <x:c r="GF20" s="455"/>
      <x:c r="GG20" s="455"/>
      <x:c r="GH20" s="455"/>
      <x:c r="GI20" s="455"/>
      <x:c r="GJ20" s="455"/>
      <x:c r="GK20" s="455"/>
      <x:c r="GL20" s="455"/>
      <x:c r="GM20" s="455"/>
      <x:c r="GN20" s="455"/>
      <x:c r="GO20" s="455"/>
      <x:c r="GP20" s="455"/>
      <x:c r="GQ20" s="455"/>
      <x:c r="GR20" s="455"/>
      <x:c r="GS20" s="455"/>
      <x:c r="GT20" s="455"/>
      <x:c r="GU20" s="455"/>
      <x:c r="GV20" s="455"/>
      <x:c r="GW20" s="455"/>
      <x:c r="GX20" s="455"/>
      <x:c r="GY20" s="455"/>
      <x:c r="GZ20" s="455"/>
      <x:c r="HA20" s="455"/>
      <x:c r="HB20" s="455"/>
      <x:c r="HC20" s="455"/>
      <x:c r="HD20" s="455"/>
      <x:c r="HE20" s="455"/>
      <x:c r="HF20" s="455"/>
      <x:c r="HG20" s="455"/>
      <x:c r="HH20" s="455"/>
      <x:c r="HI20" s="455"/>
      <x:c r="HJ20" s="455"/>
      <x:c r="HK20" s="455"/>
      <x:c r="HL20" s="455"/>
      <x:c r="HM20" s="455"/>
      <x:c r="HN20" s="455"/>
      <x:c r="HO20" s="455"/>
      <x:c r="HP20" s="455"/>
      <x:c r="HQ20" s="455"/>
      <x:c r="HR20" s="455"/>
      <x:c r="HS20" s="455"/>
      <x:c r="HT20" s="455"/>
      <x:c r="HU20" s="455"/>
      <x:c r="HV20" s="455"/>
      <x:c r="HW20" s="455"/>
      <x:c r="HX20" s="455"/>
      <x:c r="HY20" s="455"/>
      <x:c r="HZ20" s="455"/>
      <x:c r="IA20" s="455"/>
      <x:c r="IB20" s="455"/>
      <x:c r="IC20" s="455"/>
      <x:c r="ID20" s="455"/>
      <x:c r="IE20" s="455"/>
      <x:c r="IF20" s="455"/>
      <x:c r="IG20" s="455"/>
      <x:c r="IH20" s="455"/>
      <x:c r="II20" s="455"/>
      <x:c r="IJ20" s="455"/>
      <x:c r="IK20" s="455"/>
      <x:c r="IL20" s="455"/>
      <x:c r="IM20" s="455"/>
      <x:c r="IN20" s="455"/>
      <x:c r="IO20" s="455"/>
      <x:c r="IP20" s="455"/>
      <x:c r="IQ20" s="455"/>
      <x:c r="IR20" s="455"/>
      <x:c r="IS20" s="455"/>
      <x:c r="IT20" s="455"/>
      <x:c r="IU20" s="455"/>
      <x:c r="IV20" s="455"/>
    </x:row>
    <x:row r="21" s="418" customFormat="1" ht="14.100000381469727" customHeight="1">
      <x:c r="A21" s="494">
        <x:v>0</x:v>
      </x:c>
      <x:c r="B21" s="494">
        <x:v>0</x:v>
      </x:c>
      <x:c r="C21" s="3889"/>
      <x:c r="D21" s="537" t="s">
        <x:v>278</x:v>
      </x:c>
      <x:c r="E21" s="538"/>
      <x:c r="F21" s="539"/>
      <x:c r="G21" s="3893"/>
      <x:c r="H21" s="3894"/>
      <x:c r="I21" s="3895"/>
      <x:c r="J21" s="498"/>
      <x:c r="K21" s="499"/>
      <x:c r="L21" s="498"/>
      <x:c r="M21" s="500"/>
      <x:c r="N21" s="501"/>
      <x:c r="O21" s="501"/>
      <x:c r="P21" s="540"/>
      <x:c r="Q21" s="574" t="str">
        <x:f>IF(E20="","",IF(A21=0,1,ROUND(1-(EY21-EX21)*FA21,5)))</x:f>
      </x:c>
      <x:c r="R21" s="542"/>
      <x:c r="S21" s="3893"/>
      <x:c r="T21" s="3894"/>
      <x:c r="U21" s="3895"/>
      <x:c r="V21" s="498"/>
      <x:c r="W21" s="499"/>
      <x:c r="X21" s="498"/>
      <x:c r="Y21" s="500"/>
      <x:c r="Z21" s="501"/>
      <x:c r="AA21" s="501"/>
      <x:c r="AB21" s="540"/>
      <x:c r="AC21" s="543" t="str">
        <x:f>IF(P21="","",(P21-AB21+R21)*Q21)</x:f>
      </x:c>
      <x:c r="AD21" s="544"/>
      <x:c r="AE21" s="545"/>
      <x:c r="AF21" s="546"/>
      <x:c r="AG21" s="544" t="str">
        <x:f>IF(P21="","",IF(AND($AG$10="1A",AT21&gt;=966),DQ21,IF(AND($AG$10="1B",AT21&lt;966),DR21,IF($AG$9="T-2004",DP21,EV21))))</x:f>
      </x:c>
      <x:c r="AH21" s="547" t="str">
        <x:f>IF(P21&lt;&gt;"",TRUNC(ROUND(+AC21*AG21,2),2),"")</x:f>
      </x:c>
      <x:c r="AI21" s="450" t="str">
        <x:f>IF(C20="","",IF($AD$10=60,AH21*AN21,(1.000149926*AD21-0.001199407795)*AH21))</x:f>
      </x:c>
      <x:c r="AJ21" s="510" t="n">
        <x:f>IF(AND($P$10="m³",$AD$10=60),ROUND((1.000149926*(141.5/(AD21+131.5))-1.199407795*0.001)/(141.5/(AD21+131.5)),5),ROUND((1.000149926*AD21-1.199407795*0.001)/AD21,5))</x:f>
        <x:v>0.99904</x:v>
      </x:c>
      <x:c r="AK21" s="512" t="e">
        <x:f>IF($AE$10="°F",AF21,AF21/1.8)</x:f>
      </x:c>
      <x:c r="AL21" s="512" t="str">
        <x:f>IF(C20="","",IF($AE$10="°C",AE21*1.8+32,ROUND(AE21,1)))</x:f>
      </x:c>
      <x:c r="AM21" s="513" t="n">
        <x:f>IF($AG$9="Table",ROUND(((141.5/(AD21+131.5015)*4.169215)-0.0050789)*0.0375,5),IF(AND($P$10="M³",$AD$10=60),(141.3819577/(AD21+131.5)-0.001199407795)*0.1564763335*6.28981,(141.3819577/(AD21+131.5)-0.001199407795)*0.1564763335))</x:f>
        <x:v>1.056987053280901</x:v>
      </x:c>
      <x:c r="AN21" s="514" t="n">
        <x:f>IF($AG$9="Table",ROUND(((141.5/(AD21+131.5015)*4.169215)-0.0050789)*0.0375*1.01605,5),IF(AND($P$10="m³",$AD$10=60),(141.3819577/(AD21+131.5)-0.001199407795)*0.1589872949*6.28981,(141.3819577/(AD21+131.5)-0.001199407795)*0.1589872949))</x:f>
        <x:v>1.0739484277694469</x:v>
      </x:c>
      <x:c r="AO21" s="450" t="n">
        <x:f>IF(D20="","",AM21*AH21)</x:f>
        <x:v>0</x:v>
      </x:c>
      <x:c r="AP21" s="548" t="str">
        <x:f>IF(P21="","",AD21*AH21)</x:f>
      </x:c>
      <x:c r="AQ21" s="516" t="str">
        <x:f>IF(E21="","",AE21*AH21)</x:f>
      </x:c>
      <x:c r="AR21" s="450">
        <x:v>0</x:v>
      </x:c>
      <x:c r="AS21" s="450" t="n">
        <x:f>IF(AR$9="54a",1,IF(AR$9="54D",6,IF(AT21&lt;=770.352,5,IF(AT21&lt;=787.5195,4,IF(AT21&lt;=838.3127,3,IF(AT21&lt;=1163.5,2,))))))</x:f>
        <x:v>2</x:v>
      </x:c>
      <x:c r="AT21" s="450" t="n">
        <x:f>IF($AD$10=60,(141.5/(AD21+131.5)*999.016),AD21*1000)</x:f>
        <x:v>1074.9867984790874</x:v>
      </x:c>
      <x:c r="AU21" s="512" t="n">
        <x:f>IF($AE$10="°F",(AL21-32)/1.8,AE21)</x:f>
        <x:v>-17.77777777777778</x:v>
      </x:c>
      <x:c r="AV21" s="450" t="n">
        <x:f>AU21/630</x:f>
        <x:v>-0.028218694885361554</x:v>
      </x:c>
      <x:c r="AW21" s="450" t="n">
        <x:f>(AU21-($AT$76+($AT$77+($AT$78+($AT$79+($AT$80+($AT$81+($AT$82+$AT$83*AV21)*AV21)*AV21)*AV21)*AV21)*AV21)*AV21)*AV21)*1.8+32</x:f>
        <x:v>-0.007130593716254907</x:v>
      </x:c>
      <x:c r="AX21" s="450" t="n">
        <x:f>IF(AF21=0,VLOOKUP($AS21,$AS$76:$AX$81,6),0)</x:f>
        <x:v>103.872</x:v>
      </x:c>
      <x:c r="AY21" s="450" t="n">
        <x:f>IF(AF21=0,VLOOKUP(AS21,$AS$76:$AY$81,7),0)</x:f>
        <x:v>0.2701</x:v>
      </x:c>
      <x:c r="AZ21" s="517" t="n">
        <x:f>IF(AF21=0,VLOOKUP($AS21,$AS$76:$AZ$81,8),0)</x:f>
        <x:v>0</x:v>
      </x:c>
      <x:c r="BA21" s="450" t="n">
        <x:f>IF(AF21=0,(0.01374979547/2*(($AX21/AT21+$AY$11)*1/AT21+$AZ$11)),0)</x:f>
        <x:v>0.0000023453365499165343</x:v>
      </x:c>
      <x:c r="BB21" s="450" t="n">
        <x:f>IF(AF21=0,(2*$AX$11+$AY$11*AT21)/($AX$11+($AY$11+$AZ$11*AT21)*AT21),0)</x:f>
        <x:v>1.2634834265598311</x:v>
      </x:c>
      <x:c r="BC21" s="450" t="n">
        <x:f>IF($AF$11=0,ROUND(AT21*(1+(EXP(BA21*(1+0.8*BA21))-1)/(1+BA21*(1+1.6*BA21)*BB21)),12),(AT21*(EXP(0.5*$AK21*0.01374979547*(1+0.4*$AK21*0.01374979547)))))</x:f>
        <x:v>1074.989319685132</x:v>
      </x:c>
      <x:c r="BD21" s="450" t="n">
        <x:f>IF(AF21=0,($AX21/BC21+$AY21)*1/BC21+$AZ21,AK21)</x:f>
        <x:v>0.0003411439253960394</x:v>
      </x:c>
      <x:c r="BE21" s="450" t="n">
        <x:f>$AY$6-$AY$5</x:f>
        <x:v>0</x:v>
      </x:c>
      <x:c r="BF21" s="450" t="n">
        <x:f>ROUND(EXP(-BD21*BE21*(1+0.8*BD21*(BE21+0.01374979547))),25)</x:f>
        <x:v>1</x:v>
      </x:c>
      <x:c r="BG21" s="450" t="n">
        <x:f>EXP(-1.9947+0.00013427*BE21+((793920+2326*BE21)/BC21^2))</x:f>
        <x:v>0.2704463650123956</x:v>
      </x:c>
      <x:c r="BH21" s="450" t="n">
        <x:f>1/(1-10^-5*BG21*0)</x:f>
        <x:v>1</x:v>
      </x:c>
      <x:c r="BI21" s="450" t="n">
        <x:f>ROUND(BH21*BF21,25)</x:f>
        <x:v>1</x:v>
      </x:c>
      <x:c r="BJ21" s="450" t="n">
        <x:f>BI21*$AT21</x:f>
        <x:v>1074.9867984790874</x:v>
      </x:c>
      <x:c r="BK21" s="450" t="n">
        <x:f>$AT21-BJ21</x:f>
        <x:v>0</x:v>
      </x:c>
      <x:c r="BL21" s="450" t="n">
        <x:f>IF(AF21=0,VLOOKUP($AS21,$AS$76:$BA$82,9),0)</x:f>
        <x:v>1.3</x:v>
      </x:c>
      <x:c r="BM21" s="450" t="n">
        <x:f>BK21/BI21</x:f>
        <x:v>0</x:v>
      </x:c>
      <x:c r="BN21" s="450" t="n">
        <x:f>BL21*BD21*$BE21*(1+1.6*BD21*$BE21)</x:f>
        <x:v>0</x:v>
      </x:c>
      <x:c r="BO21" s="450" t="n">
        <x:f>-(2*BH21*0*BG21*(7.9392+0.02326*AU21))/BC21^2</x:f>
        <x:v>0</x:v>
      </x:c>
      <x:c r="BP21" s="450" t="n">
        <x:f>BM21/(1+BN21+BO21)</x:f>
        <x:v>0</x:v>
      </x:c>
      <x:c r="BQ21" s="450" t="n">
        <x:f>BP21+$AT21</x:f>
        <x:v>1074.9867984790874</x:v>
      </x:c>
      <x:c r="BR21" s="450" t="n">
        <x:f>IF($AR$9="54a",1,IF($AR$9="54D",6,IF(BQ21&lt;=770.352,5,IF(BQ21&lt;=787.5195,4,IF(BQ21&lt;=838.3127,3,IF(BQ21&lt;=1163.5,2,))))))</x:f>
        <x:v>2</x:v>
      </x:c>
      <x:c r="BS21" s="450" t="n">
        <x:f>IF(AF21=0,VLOOKUP(BR21,$AS$76:$AX$81,6),0)</x:f>
        <x:v>103.872</x:v>
      </x:c>
      <x:c r="BT21" s="450" t="n">
        <x:f>IF(AF21=0,VLOOKUP(BR21,$AS$76:$AY$81,7),0)</x:f>
        <x:v>0.2701</x:v>
      </x:c>
      <x:c r="BU21" s="450" t="n">
        <x:f>IF(AF21=0,VLOOKUP(BR21,$AS$76:$AZ$81,8),0)</x:f>
        <x:v>0</x:v>
      </x:c>
      <x:c r="BV21" s="450" t="n">
        <x:f>IF(AF21=0,(0.01374979547/2*((BS21/BQ21+BT21)*1/BQ21+BU21)),0)</x:f>
        <x:v>0.0000023453365499165343</x:v>
      </x:c>
      <x:c r="BW21" s="450" t="n">
        <x:f>IF(AF21=0,(2*BS21+BT21*BQ21)/(BS21+(BT21+BU21*BQ21)*BQ21),0)</x:f>
        <x:v>1.2634834265598311</x:v>
      </x:c>
      <x:c r="BX21" s="450" t="n">
        <x:f>IF($AF$11=0,ROUND(BQ21*(1+(EXP(BV21*(1+0.8*BV21))-1)/(1+BV21*(1+1.6*BV21)*BW21)),12),(BQ21*(EXP(0.5*$AK21*0.01374979547*(1+0.4*$AK21*0.01374979547)))))</x:f>
        <x:v>1074.989319685132</x:v>
      </x:c>
      <x:c r="BY21" s="450" t="n">
        <x:f>IF(AF21=0,($AX21/BX21+$AY21)*1/BX21+$AZ21,AK21)</x:f>
        <x:v>0.0003411439253960394</x:v>
      </x:c>
      <x:c r="BZ21" s="450" t="n">
        <x:f>$AY$6-$AY$5</x:f>
        <x:v>0</x:v>
      </x:c>
      <x:c r="CA21" s="450" t="n">
        <x:f>EXP(-BY21*BZ21*(1+0.8*BY21*(BZ21+0.01374979547)))</x:f>
        <x:v>1</x:v>
      </x:c>
      <x:c r="CB21" s="450" t="n">
        <x:f>EXP(-1.9947+0.00013427*BZ21+((793920+2326*BZ21)/BX21^2))</x:f>
        <x:v>0.2704463650123956</x:v>
      </x:c>
      <x:c r="CC21" s="450" t="n">
        <x:f>1/(1-10^-5*CB21*0)</x:f>
        <x:v>1</x:v>
      </x:c>
      <x:c r="CD21" s="450" t="n">
        <x:f>ROUND(CC21*CA21,15)</x:f>
        <x:v>1</x:v>
      </x:c>
      <x:c r="CE21" s="450" t="n">
        <x:f>CD21*BQ21</x:f>
        <x:v>1074.9867984790874</x:v>
      </x:c>
      <x:c r="CF21" s="450" t="n">
        <x:f>$AT21-CE21</x:f>
        <x:v>0</x:v>
      </x:c>
      <x:c r="CG21" s="450" t="n">
        <x:f>IF(AF21=0,VLOOKUP($AS21,$AS$76:$BA$82,9),0)</x:f>
        <x:v>1.3</x:v>
      </x:c>
      <x:c r="CH21" s="450" t="n">
        <x:f>CF21/CD21</x:f>
        <x:v>0</x:v>
      </x:c>
      <x:c r="CI21" s="450" t="n">
        <x:f>CG21*BY21*BZ21*(1+1.6*BY21*BZ21)</x:f>
        <x:v>0</x:v>
      </x:c>
      <x:c r="CJ21" s="450" t="n">
        <x:f>-(2*CC21*0*CB21*(7.9392+0.02326*$AU21))/BX21^2</x:f>
        <x:v>0</x:v>
      </x:c>
      <x:c r="CK21" s="450" t="n">
        <x:f>CH21/(1+CI21+CJ21)</x:f>
        <x:v>0</x:v>
      </x:c>
      <x:c r="CL21" s="450" t="n">
        <x:f>CK21+BQ21</x:f>
        <x:v>1074.9867984790874</x:v>
      </x:c>
      <x:c r="CM21" s="450" t="n">
        <x:f>IF($AR$9="54a",1,IF($AR$9="54D",6,IF(CL21&lt;=770.352,5,IF(CL21&lt;=787.5195,4,IF(CL21&lt;=838.3127,3,IF(CL21&lt;=1163.5,2,))))))</x:f>
        <x:v>2</x:v>
      </x:c>
      <x:c r="CN21" s="450" t="n">
        <x:f>IF(AF21=0,VLOOKUP(CM21,$AS$76:$AX$81,6),0)</x:f>
        <x:v>103.872</x:v>
      </x:c>
      <x:c r="CO21" s="450" t="n">
        <x:f>IF(AF21=0,VLOOKUP(CM21,$AS$76:$AY$81,7),0)</x:f>
        <x:v>0.2701</x:v>
      </x:c>
      <x:c r="CP21" s="450" t="n">
        <x:f>IF(AF21=0,VLOOKUP(CM21,$AS$76:$AZ$81,8),0)</x:f>
        <x:v>0</x:v>
      </x:c>
      <x:c r="CQ21" s="450" t="n">
        <x:f>IF(AF21=0,(0.01374979547/2*((CN21/CL21+CO21)*1/CL21+CP21)),0)</x:f>
        <x:v>0.0000023453365499165343</x:v>
      </x:c>
      <x:c r="CR21" s="450" t="n">
        <x:f>IF(AF21=0,(2*CN21+CO21*CL21)/(CN21+(CO21+CP21*CL21)*CL21),0)</x:f>
        <x:v>1.2634834265598311</x:v>
      </x:c>
      <x:c r="CS21" s="450" t="n">
        <x:f>IF($AF$11=0,ROUND(CL21*(1+(EXP(CQ21*(1+0.8*CQ21))-1)/(1+CQ21*(1+1.6*CQ21)*CR21)),12),(CL21*(EXP(0.5*$AK21*0.01374979547*(1+0.4*$AK21*0.01374979547)))))</x:f>
        <x:v>1074.989319685132</x:v>
      </x:c>
      <x:c r="CT21" s="450" t="n">
        <x:f>IF(AF21=0,($AX21/CS21+$AY21)*1/CS21+$AZ21,BY21)</x:f>
        <x:v>0.0003411439253960394</x:v>
      </x:c>
      <x:c r="CU21" s="450" t="n">
        <x:f>$AY$6-$AY$5</x:f>
        <x:v>0</x:v>
      </x:c>
      <x:c r="CV21" s="450" t="n">
        <x:f>EXP(-CT21*CU21*(1+0.8*CT21*(CU21+0.01374979547)))</x:f>
        <x:v>1</x:v>
      </x:c>
      <x:c r="CW21" s="450" t="n">
        <x:f>EXP(-1.9947+0.00013427*CU21+((793920+2326*CU21)/CS21^2))</x:f>
        <x:v>0.2704463650123956</x:v>
      </x:c>
      <x:c r="CX21" s="450" t="n">
        <x:f>1/(1-10^-5*CW21*0)</x:f>
        <x:v>1</x:v>
      </x:c>
      <x:c r="CY21" s="450" t="n">
        <x:f>ROUND(CX21*CV21,15)</x:f>
        <x:v>1</x:v>
      </x:c>
      <x:c r="CZ21" s="450" t="n">
        <x:f>CY21*CL21</x:f>
        <x:v>1074.9867984790874</x:v>
      </x:c>
      <x:c r="DA21" s="450" t="n">
        <x:f>$AT21-CZ21</x:f>
        <x:v>0</x:v>
      </x:c>
      <x:c r="DB21" s="450" t="n">
        <x:f>IF(AF21=0,VLOOKUP($AS21,$AS$76:$BA$82,9),0)</x:f>
        <x:v>1.3</x:v>
      </x:c>
      <x:c r="DC21" s="450" t="n">
        <x:f>DA21/CY21</x:f>
        <x:v>0</x:v>
      </x:c>
      <x:c r="DD21" s="450" t="n">
        <x:f>DB21*CT21*CU21*(1+1.6*CT21*CU21)</x:f>
        <x:v>0</x:v>
      </x:c>
      <x:c r="DE21" s="450" t="n">
        <x:f>-(2*CX21*0*CW21*(7.9392+0.02326*AU21))/CS21^2</x:f>
        <x:v>0</x:v>
      </x:c>
      <x:c r="DF21" s="450" t="n">
        <x:f>DC21/(1+DD21+DE21)</x:f>
        <x:v>0</x:v>
      </x:c>
      <x:c r="DG21" s="450" t="n">
        <x:f>DF21+CL21</x:f>
        <x:v>1074.9867984790874</x:v>
      </x:c>
      <x:c r="DH21" s="450" t="n">
        <x:f>EXP(-CT21*CU21*(1+0.8*CT21*(CU21+0.01374979547)))</x:f>
        <x:v>1</x:v>
      </x:c>
      <x:c r="DI21" s="450" t="n">
        <x:f>CT21</x:f>
        <x:v>0.0003411439253960394</x:v>
      </x:c>
      <x:c r="DJ21" s="450" t="n">
        <x:f>AW21-$AY$5</x:f>
        <x:v>-60.01400549068859</x:v>
      </x:c>
      <x:c r="DK21" s="450" t="n">
        <x:f>EXP(-DI21*DJ21*(1+0.8*DI21*(DJ21+0.01374979547)))</x:f>
        <x:v>1.0203423025295864</x:v>
      </x:c>
      <x:c r="DL21" s="450" t="n">
        <x:f>EXP(-1.9947+0.00013427*AW21+((793920+2326*AW21)/DG21^2))</x:f>
        <x:v>0.2704430960404184</x:v>
      </x:c>
      <x:c r="DM21" s="450" t="n">
        <x:f>1/(1-10^-5*DL21*AR21)</x:f>
        <x:v>1</x:v>
      </x:c>
      <x:c r="DN21" s="450" t="n">
        <x:f>ROUND(DM21*DK21,15)</x:f>
        <x:v>1.020342302529586</x:v>
      </x:c>
      <x:c r="DO21" s="450" t="n">
        <x:f>DK21/CV21</x:f>
        <x:v>1.0203423025295864</x:v>
      </x:c>
      <x:c r="DP21" s="450" t="n">
        <x:f>ROUND(DO21*DM21,5)</x:f>
        <x:v>1.02034</x:v>
      </x:c>
      <x:c r="DQ21" s="481" t="n">
        <x:f>IF($AE$10="°F",ROUND(1.0211326242-3.548988118*10^-4*AE21+4.49881*10^-8*AE21^2,4),ROUND(1.0094684142-6.33413410744*10^-4*AE21+1.45710416212*10^-7*AE21^2,4))</x:f>
        <x:v>1.0211</x:v>
      </x:c>
      <x:c r="DR21" s="481" t="n">
        <x:f>IF($AE$10="°F",ROUND(1.02413769-4.0641418*10^-4*AE21+6.79176*10^-8*AE21^2,4),ROUND(1.0108020095-7.2343515319*10^-4*AE21+2.1996598346*10^-7*AE21^2,4))</x:f>
        <x:v>1.0241</x:v>
      </x:c>
      <x:c r="DS21" s="450"/>
      <x:c r="DT21" s="450" t="n">
        <x:f>ROUND(0.00001278*DW21,19)</x:f>
        <x:v>-0.0007668</x:v>
      </x:c>
      <x:c r="DU21" s="450" t="n">
        <x:f>ROUND(0.0000000062*$DW21^2,19)</x:f>
        <x:v>0.00002232</x:v>
      </x:c>
      <x:c r="DV21" s="450" t="n">
        <x:f>1-DT21-DU21</x:f>
        <x:v>1.00074448</x:v>
      </x:c>
      <x:c r="DW21" s="450" t="n">
        <x:f>ROUND(AL21-60,1)</x:f>
        <x:v>-60</x:v>
      </x:c>
      <x:c r="DX21" s="450" t="n">
        <x:f>AT21</x:f>
        <x:v>1074.9867984790874</x:v>
      </x:c>
      <x:c r="DY21" s="450" t="n">
        <x:f>BT21+BU21</x:f>
        <x:v>0.2701</x:v>
      </x:c>
      <x:c r="DZ21" s="450" t="n">
        <x:f>IF(DY21&lt;0,(((BS21/DX21)/DX21)+DY21),(TRUNC(($BS21/DX21^2)+(DY21/DX21),8)))</x:f>
        <x:v>0.00034114</x:v>
      </x:c>
      <x:c r="EA21" s="450" t="n">
        <x:f>EXP(-DZ21*DW21)-(0.8*DZ21^2*DW21^2)</x:f>
        <x:v>1.0203441499484045</x:v>
      </x:c>
      <x:c r="EB21" s="450" t="n">
        <x:f>ROUND(DX21*EA21,12)</x:f>
        <x:v>1096.856491099901</x:v>
      </x:c>
      <x:c r="EC21" s="450" t="n">
        <x:f>EB21/DV21</x:f>
        <x:v>1096.0405108603757</x:v>
      </x:c>
      <x:c r="ED21" s="450" t="n">
        <x:f>IF(AF21&gt;0,ROUND(141.5/(141.5/(AD21+131.5)*AG21)-131.5,2),ROUND(141.5/(EB21/999.016)-131.5,1))</x:f>
        <x:v>-2.6</x:v>
      </x:c>
      <x:c r="EE21" s="450"/>
      <x:c r="EF21" s="520" t="s">
        <x:v>279</x:v>
      </x:c>
      <x:c r="EG21" s="521"/>
      <x:c r="EH21" s="521"/>
      <x:c r="EI21" s="522"/>
      <x:c r="EJ21" s="523" t="n">
        <x:f>IF($AR$9="54a",1,IF($AR$9="54D",6,IF(EP21&lt;=770,2,IF(EP21&lt;=785,4,IF(EP21&lt;=838,3,IF(AND(EP21&gt;=838,EP21&lt;=1075),5))))))</x:f>
        <x:v>5</x:v>
      </x:c>
      <x:c r="EK21" s="525" t="n">
        <x:f>INT((AD21*2)+0.5)/2</x:f>
        <x:v>0</x:v>
      </x:c>
      <x:c r="EL21" s="524" t="n">
        <x:f>IF(EK21&lt;2,AD21*1000,141.5/(EK21+131.5)*999.012)</x:f>
        <x:v>0</x:v>
      </x:c>
      <x:c r="EM21" s="525" t="n">
        <x:f>IF(AD21&gt;2,INT((AE21*2)+0.5)/2,INT((AE21*4)+0.5)/4)</x:f>
        <x:v>0</x:v>
      </x:c>
      <x:c r="EN21" s="526" t="n">
        <x:f>IF(AD21&lt;=2,EM21-15,EM21-60)</x:f>
        <x:v>-15</x:v>
      </x:c>
      <x:c r="EO21" s="486"/>
      <x:c r="EP21" s="527" t="n">
        <x:f>IF(EK21&lt;=2,AT21,EL21)</x:f>
        <x:v>1074.9867984790874</x:v>
      </x:c>
      <x:c r="EQ21" s="528" t="n">
        <x:f>IF(AD21&lt;=2,ROUND(LOOKUP(EJ21,$ER$76:$ET$81)*1.8,8),LOOKUP(EJ21,$ER$76:$ET$81))</x:f>
        <x:v>1.8</x:v>
      </x:c>
      <x:c r="ER21" s="528" t="n">
        <x:f>IF(AD21&lt;=2,ROUND(LOOKUP(EJ21,$ER$76:$EU$81)*1.8,8),LOOKUP(EJ21,$ER$76:$EU$81))</x:f>
        <x:v>1.8</x:v>
      </x:c>
      <x:c r="ES21" s="529" t="n">
        <x:f>IF(ER21&gt;1,ER21/EP21^2,ROUND(EQ21/EP21^2,18))</x:f>
        <x:v>0.0000015576369588394509</x:v>
      </x:c>
      <x:c r="ET21" s="530" t="n">
        <x:f>IF(ER21&gt;=1,EQ21,ROUND(ER21/EP21,16))</x:f>
        <x:v>1.8</x:v>
      </x:c>
      <x:c r="EU21" s="531" t="n">
        <x:f>ROUND(ET21+ES21,16)</x:f>
        <x:v>1.800001557636959</x:v>
      </x:c>
      <x:c r="EV21" s="532" t="n">
        <x:f>ROUND(EXP(-EU21*EN21*(1+0.8*EU21*EN21)),4)</x:f>
        <x:v>0</x:v>
      </x:c>
      <x:c r="EW21" s="455"/>
      <x:c r="EX21" s="455" t="n">
        <x:f>ROUND((AE21*7/8)+EZ21/8,0)</x:f>
        <x:v>0</x:v>
      </x:c>
      <x:c r="EY21" s="533" t="n">
        <x:f>B21</x:f>
        <x:v>0</x:v>
      </x:c>
      <x:c r="EZ21" s="533" t="n">
        <x:f>A21</x:f>
        <x:v>0</x:v>
      </x:c>
      <x:c r="FA21" s="534" t="n">
        <x:f>IF($AE$10="°F",0.0000124,0.0000112*2)</x:f>
        <x:v>0.0000124</x:v>
      </x:c>
      <x:c r="FB21" s="534">
        <x:v>1.73E-5</x:v>
      </x:c>
      <x:c r="FC21" s="534">
        <x:v>1.59E-5</x:v>
      </x:c>
      <x:c r="FD21" s="455"/>
      <x:c r="FE21" s="573" t="str">
        <x:f>IF(AD21="","",ROUND((FG21*6.28981),5))</x:f>
      </x:c>
      <x:c r="FF21" s="573" t="n">
        <x:f>ROUND(FE21*AH21,3)</x:f>
        <x:v>0</x:v>
      </x:c>
      <x:c r="FG21" s="455" t="str">
        <x:f>IF(AD21="","",ROUND(((141.5/(AD21+131.5015)*4.169215)-0.0050789)*0.0375*1.01605,5))</x:f>
      </x:c>
      <x:c r="FH21" s="455"/>
      <x:c r="FI21" s="455"/>
      <x:c r="FJ21" s="455"/>
      <x:c r="FK21" s="455"/>
      <x:c r="FL21" s="455"/>
      <x:c r="FM21" s="455"/>
      <x:c r="FN21" s="455"/>
      <x:c r="FO21" s="455"/>
      <x:c r="FP21" s="455"/>
      <x:c r="FQ21" s="455"/>
      <x:c r="FR21" s="455"/>
      <x:c r="FS21" s="455"/>
      <x:c r="FT21" s="455"/>
      <x:c r="FU21" s="455"/>
      <x:c r="FV21" s="455"/>
      <x:c r="FW21" s="455"/>
      <x:c r="FX21" s="455"/>
      <x:c r="FY21" s="455"/>
      <x:c r="FZ21" s="455"/>
      <x:c r="GA21" s="455"/>
      <x:c r="GB21" s="455"/>
      <x:c r="GC21" s="455"/>
      <x:c r="GD21" s="455"/>
      <x:c r="GE21" s="455"/>
      <x:c r="GF21" s="455"/>
      <x:c r="GG21" s="455"/>
      <x:c r="GH21" s="455"/>
      <x:c r="GI21" s="455"/>
      <x:c r="GJ21" s="455"/>
      <x:c r="GK21" s="455"/>
      <x:c r="GL21" s="455"/>
      <x:c r="GM21" s="455"/>
      <x:c r="GN21" s="455"/>
      <x:c r="GO21" s="455"/>
      <x:c r="GP21" s="455"/>
      <x:c r="GQ21" s="455"/>
      <x:c r="GR21" s="455"/>
      <x:c r="GS21" s="455"/>
      <x:c r="GT21" s="455"/>
      <x:c r="GU21" s="455"/>
      <x:c r="GV21" s="455"/>
      <x:c r="GW21" s="455"/>
      <x:c r="GX21" s="455"/>
      <x:c r="GY21" s="455"/>
      <x:c r="GZ21" s="455"/>
      <x:c r="HA21" s="455"/>
      <x:c r="HB21" s="455"/>
      <x:c r="HC21" s="455"/>
      <x:c r="HD21" s="455"/>
      <x:c r="HE21" s="455"/>
      <x:c r="HF21" s="455"/>
      <x:c r="HG21" s="455"/>
      <x:c r="HH21" s="455"/>
      <x:c r="HI21" s="455"/>
      <x:c r="HJ21" s="455"/>
      <x:c r="HK21" s="455"/>
      <x:c r="HL21" s="455"/>
      <x:c r="HM21" s="455"/>
      <x:c r="HN21" s="455"/>
      <x:c r="HO21" s="455"/>
      <x:c r="HP21" s="455"/>
      <x:c r="HQ21" s="455"/>
      <x:c r="HR21" s="455"/>
      <x:c r="HS21" s="455"/>
      <x:c r="HT21" s="455"/>
      <x:c r="HU21" s="455"/>
      <x:c r="HV21" s="455"/>
      <x:c r="HW21" s="455"/>
      <x:c r="HX21" s="455"/>
      <x:c r="HY21" s="455"/>
      <x:c r="HZ21" s="455"/>
      <x:c r="IA21" s="455"/>
      <x:c r="IB21" s="455"/>
      <x:c r="IC21" s="455"/>
      <x:c r="ID21" s="455"/>
      <x:c r="IE21" s="455"/>
      <x:c r="IF21" s="455"/>
      <x:c r="IG21" s="455"/>
      <x:c r="IH21" s="455"/>
      <x:c r="II21" s="455"/>
      <x:c r="IJ21" s="455"/>
      <x:c r="IK21" s="455"/>
      <x:c r="IL21" s="455"/>
      <x:c r="IM21" s="455"/>
      <x:c r="IN21" s="455"/>
      <x:c r="IO21" s="455"/>
      <x:c r="IP21" s="455"/>
      <x:c r="IQ21" s="455"/>
      <x:c r="IR21" s="455"/>
      <x:c r="IS21" s="455"/>
      <x:c r="IT21" s="455"/>
      <x:c r="IU21" s="455"/>
      <x:c r="IV21" s="455"/>
    </x:row>
    <x:row r="22" s="418" customFormat="1" ht="15.75" customHeight="1">
      <x:c r="A22" s="549"/>
      <x:c r="B22" s="549"/>
      <x:c r="C22" s="550" t="str">
        <x:f>IF(C20="","",IF(P21&gt;P20,"RECEIVED","DELIVERED"))</x:f>
      </x:c>
      <x:c r="D22" s="551"/>
      <x:c r="E22" s="575"/>
      <x:c r="F22" s="553"/>
      <x:c r="G22" s="554"/>
      <x:c r="H22" s="555"/>
      <x:c r="I22" s="556"/>
      <x:c r="J22" s="556"/>
      <x:c r="K22" s="556"/>
      <x:c r="L22" s="556"/>
      <x:c r="M22" s="556"/>
      <x:c r="N22" s="556"/>
      <x:c r="O22" s="556"/>
      <x:c r="P22" s="557" t="str">
        <x:f>IF(C20&lt;&gt;"",ABS(P20-P21),"")</x:f>
      </x:c>
      <x:c r="Q22" s="558"/>
      <x:c r="R22" s="559" t="str">
        <x:f>IF(R21&lt;&gt;"",ABS(R20-R21),"")</x:f>
      </x:c>
      <x:c r="S22" s="554"/>
      <x:c r="T22" s="555"/>
      <x:c r="U22" s="556"/>
      <x:c r="V22" s="560"/>
      <x:c r="W22" s="560"/>
      <x:c r="X22" s="560"/>
      <x:c r="Y22" s="560"/>
      <x:c r="Z22" s="560"/>
      <x:c r="AA22" s="560"/>
      <x:c r="AB22" s="561" t="str">
        <x:f>IF(AB21&lt;&gt;"",ABS(AB20-AB21),"")</x:f>
      </x:c>
      <x:c r="AC22" s="561" t="str">
        <x:f>IF(P21&lt;&gt;"",ABS(AC20-AC21),"")</x:f>
      </x:c>
      <x:c r="AD22" s="562"/>
      <x:c r="AE22" s="563"/>
      <x:c r="AF22" s="563"/>
      <x:c r="AG22" s="564"/>
      <x:c r="AH22" s="565" t="str">
        <x:f>IF(P21&lt;&gt;"",ABS(AH20-AH21),"")</x:f>
      </x:c>
      <x:c r="AI22" s="450" t="str">
        <x:f>IF(AB20="","",ABS(AI21-AI20))</x:f>
      </x:c>
      <x:c r="AJ22" s="566"/>
      <x:c r="AK22" s="512"/>
      <x:c r="AL22" s="512"/>
      <x:c r="AM22" s="450"/>
      <x:c r="AN22" s="450"/>
      <x:c r="AO22" s="450" t="str">
        <x:f>IF(AG20="","",ABS(AO21-AO20))</x:f>
      </x:c>
      <x:c r="AP22" s="578" t="str">
        <x:f>IF(AI20="","",ABS(AP21-AP20))</x:f>
      </x:c>
      <x:c r="AQ22" s="516" t="str">
        <x:f>IF(AH20="","",ABS(AQ21-AQ20))</x:f>
      </x:c>
      <x:c r="AR22" s="450"/>
      <x:c r="AS22" s="450"/>
      <x:c r="AT22" s="450"/>
      <x:c r="AU22" s="512"/>
      <x:c r="AV22" s="450"/>
      <x:c r="AW22" s="450"/>
      <x:c r="AX22" s="450"/>
      <x:c r="AY22" s="450"/>
      <x:c r="AZ22" s="517"/>
      <x:c r="BA22" s="450"/>
      <x:c r="BB22" s="450"/>
      <x:c r="BC22" s="450"/>
      <x:c r="BD22" s="450"/>
      <x:c r="BE22" s="450"/>
      <x:c r="BF22" s="450"/>
      <x:c r="BG22" s="450"/>
      <x:c r="BH22" s="450"/>
      <x:c r="BI22" s="450"/>
      <x:c r="BJ22" s="450"/>
      <x:c r="BK22" s="450"/>
      <x:c r="BL22" s="450"/>
      <x:c r="BM22" s="450"/>
      <x:c r="BN22" s="450"/>
      <x:c r="BO22" s="450"/>
      <x:c r="BP22" s="450"/>
      <x:c r="BQ22" s="450"/>
      <x:c r="BR22" s="450"/>
      <x:c r="BS22" s="450"/>
      <x:c r="BT22" s="450"/>
      <x:c r="BU22" s="450"/>
      <x:c r="BV22" s="450"/>
      <x:c r="BW22" s="450"/>
      <x:c r="BX22" s="450"/>
      <x:c r="BY22" s="450"/>
      <x:c r="BZ22" s="450"/>
      <x:c r="CA22" s="450"/>
      <x:c r="CB22" s="450"/>
      <x:c r="CC22" s="450"/>
      <x:c r="CD22" s="450"/>
      <x:c r="CE22" s="450"/>
      <x:c r="CF22" s="450"/>
      <x:c r="CG22" s="450"/>
      <x:c r="CH22" s="450"/>
      <x:c r="CI22" s="450"/>
      <x:c r="CJ22" s="450"/>
      <x:c r="CK22" s="450"/>
      <x:c r="CL22" s="450"/>
      <x:c r="CM22" s="450"/>
      <x:c r="CN22" s="450"/>
      <x:c r="CO22" s="450"/>
      <x:c r="CP22" s="450"/>
      <x:c r="CQ22" s="450"/>
      <x:c r="CR22" s="450"/>
      <x:c r="CS22" s="450"/>
      <x:c r="CT22" s="450"/>
      <x:c r="CU22" s="450"/>
      <x:c r="CV22" s="450"/>
      <x:c r="CW22" s="450"/>
      <x:c r="CX22" s="450"/>
      <x:c r="CY22" s="450"/>
      <x:c r="CZ22" s="450"/>
      <x:c r="DA22" s="450"/>
      <x:c r="DB22" s="450"/>
      <x:c r="DC22" s="450"/>
      <x:c r="DD22" s="450"/>
      <x:c r="DE22" s="450"/>
      <x:c r="DF22" s="450"/>
      <x:c r="DG22" s="450"/>
      <x:c r="DH22" s="450"/>
      <x:c r="DI22" s="450"/>
      <x:c r="DJ22" s="450"/>
      <x:c r="DK22" s="450"/>
      <x:c r="DL22" s="450"/>
      <x:c r="DM22" s="450"/>
      <x:c r="DN22" s="450"/>
      <x:c r="DO22" s="450"/>
      <x:c r="DP22" s="450"/>
      <x:c r="DQ22" s="481"/>
      <x:c r="DR22" s="481"/>
      <x:c r="DS22" s="450"/>
      <x:c r="DT22" s="450"/>
      <x:c r="DU22" s="450"/>
      <x:c r="DV22" s="450"/>
      <x:c r="DW22" s="450"/>
      <x:c r="DX22" s="450"/>
      <x:c r="DY22" s="450"/>
      <x:c r="DZ22" s="450"/>
      <x:c r="EA22" s="450"/>
      <x:c r="EB22" s="450"/>
      <x:c r="EC22" s="450"/>
      <x:c r="ED22" s="481"/>
      <x:c r="EE22" s="450"/>
      <x:c r="EF22" s="450"/>
      <x:c r="EG22" s="568"/>
      <x:c r="EH22" s="568"/>
      <x:c r="EI22" s="522"/>
      <x:c r="EJ22" s="523"/>
      <x:c r="EK22" s="523"/>
      <x:c r="EL22" s="569"/>
      <x:c r="EM22" s="525"/>
      <x:c r="EN22" s="526"/>
      <x:c r="EO22" s="486"/>
      <x:c r="EP22" s="527"/>
      <x:c r="EQ22" s="528"/>
      <x:c r="ER22" s="528"/>
      <x:c r="ES22" s="529"/>
      <x:c r="ET22" s="530"/>
      <x:c r="EU22" s="531"/>
      <x:c r="EV22" s="532"/>
      <x:c r="EW22" s="455"/>
      <x:c r="EX22" s="455"/>
      <x:c r="EY22" s="570"/>
      <x:c r="EZ22" s="570"/>
      <x:c r="FA22" s="570"/>
      <x:c r="FB22" s="570"/>
      <x:c r="FC22" s="570"/>
      <x:c r="FD22" s="455"/>
      <x:c r="FE22" s="573"/>
      <x:c r="FF22" s="577" t="str">
        <x:f>IF(P21&lt;&gt;"",ABS(FF20-FF21),"")</x:f>
      </x:c>
      <x:c r="FG22" s="455"/>
      <x:c r="FH22" s="455"/>
      <x:c r="FI22" s="455"/>
      <x:c r="FJ22" s="455"/>
      <x:c r="FK22" s="455"/>
      <x:c r="FL22" s="455"/>
      <x:c r="FM22" s="455"/>
      <x:c r="FN22" s="455"/>
      <x:c r="FO22" s="455"/>
      <x:c r="FP22" s="455"/>
      <x:c r="FQ22" s="455"/>
      <x:c r="FR22" s="455"/>
      <x:c r="FS22" s="455"/>
      <x:c r="FT22" s="455"/>
      <x:c r="FU22" s="455"/>
      <x:c r="FV22" s="455"/>
      <x:c r="FW22" s="455"/>
      <x:c r="FX22" s="455"/>
      <x:c r="FY22" s="455"/>
      <x:c r="FZ22" s="455"/>
      <x:c r="GA22" s="455"/>
      <x:c r="GB22" s="455"/>
      <x:c r="GC22" s="455"/>
      <x:c r="GD22" s="455"/>
      <x:c r="GE22" s="455"/>
      <x:c r="GF22" s="455"/>
      <x:c r="GG22" s="455"/>
      <x:c r="GH22" s="455"/>
      <x:c r="GI22" s="455"/>
      <x:c r="GJ22" s="455"/>
      <x:c r="GK22" s="455"/>
      <x:c r="GL22" s="455"/>
      <x:c r="GM22" s="455"/>
      <x:c r="GN22" s="455"/>
      <x:c r="GO22" s="455"/>
      <x:c r="GP22" s="455"/>
      <x:c r="GQ22" s="455"/>
      <x:c r="GR22" s="455"/>
      <x:c r="GS22" s="455"/>
      <x:c r="GT22" s="455"/>
      <x:c r="GU22" s="455"/>
      <x:c r="GV22" s="455"/>
      <x:c r="GW22" s="455"/>
      <x:c r="GX22" s="455"/>
      <x:c r="GY22" s="455"/>
      <x:c r="GZ22" s="455"/>
      <x:c r="HA22" s="455"/>
      <x:c r="HB22" s="455"/>
      <x:c r="HC22" s="455"/>
      <x:c r="HD22" s="455"/>
      <x:c r="HE22" s="455"/>
      <x:c r="HF22" s="455"/>
      <x:c r="HG22" s="455"/>
      <x:c r="HH22" s="455"/>
      <x:c r="HI22" s="455"/>
      <x:c r="HJ22" s="455"/>
      <x:c r="HK22" s="455"/>
      <x:c r="HL22" s="455"/>
      <x:c r="HM22" s="455"/>
      <x:c r="HN22" s="455"/>
      <x:c r="HO22" s="455"/>
      <x:c r="HP22" s="455"/>
      <x:c r="HQ22" s="455"/>
      <x:c r="HR22" s="455"/>
      <x:c r="HS22" s="455"/>
      <x:c r="HT22" s="455"/>
      <x:c r="HU22" s="455"/>
      <x:c r="HV22" s="455"/>
      <x:c r="HW22" s="455"/>
      <x:c r="HX22" s="455"/>
      <x:c r="HY22" s="455"/>
      <x:c r="HZ22" s="455"/>
      <x:c r="IA22" s="455"/>
      <x:c r="IB22" s="455"/>
      <x:c r="IC22" s="455"/>
      <x:c r="ID22" s="455"/>
      <x:c r="IE22" s="455"/>
      <x:c r="IF22" s="455"/>
      <x:c r="IG22" s="455"/>
      <x:c r="IH22" s="455"/>
      <x:c r="II22" s="455"/>
      <x:c r="IJ22" s="455"/>
      <x:c r="IK22" s="455"/>
      <x:c r="IL22" s="455"/>
      <x:c r="IM22" s="455"/>
      <x:c r="IN22" s="455"/>
      <x:c r="IO22" s="455"/>
      <x:c r="IP22" s="455"/>
      <x:c r="IQ22" s="455"/>
      <x:c r="IR22" s="455"/>
      <x:c r="IS22" s="455"/>
      <x:c r="IT22" s="455"/>
      <x:c r="IU22" s="455"/>
      <x:c r="IV22" s="455"/>
    </x:row>
    <x:row r="23" s="418" customFormat="1" ht="13.5" customHeight="1">
      <x:c r="A23" s="494">
        <x:v>0</x:v>
      </x:c>
      <x:c r="B23" s="494">
        <x:v>0</x:v>
      </x:c>
      <x:c r="C23" s="3888"/>
      <x:c r="D23" s="495" t="s">
        <x:v>277</x:v>
      </x:c>
      <x:c r="E23" s="496"/>
      <x:c r="F23" s="497"/>
      <x:c r="G23" s="3890"/>
      <x:c r="H23" s="3891"/>
      <x:c r="I23" s="3892"/>
      <x:c r="J23" s="498"/>
      <x:c r="K23" s="499"/>
      <x:c r="L23" s="498"/>
      <x:c r="M23" s="500"/>
      <x:c r="N23" s="501"/>
      <x:c r="O23" s="501"/>
      <x:c r="P23" s="502"/>
      <x:c r="Q23" s="572" t="str">
        <x:f>IF(E23="","",IF(A23=0,1,ROUND(1-(EY23-EX23)*FA23,5)))</x:f>
      </x:c>
      <x:c r="R23" s="504"/>
      <x:c r="S23" s="3890"/>
      <x:c r="T23" s="3891"/>
      <x:c r="U23" s="3892"/>
      <x:c r="V23" s="498"/>
      <x:c r="W23" s="499"/>
      <x:c r="X23" s="498"/>
      <x:c r="Y23" s="500"/>
      <x:c r="Z23" s="501"/>
      <x:c r="AA23" s="501"/>
      <x:c r="AB23" s="502"/>
      <x:c r="AC23" s="505" t="str">
        <x:f>IF(P23="","",(P23-AB23+R23)*Q23)</x:f>
      </x:c>
      <x:c r="AD23" s="506"/>
      <x:c r="AE23" s="507"/>
      <x:c r="AF23" s="508"/>
      <x:c r="AG23" s="506" t="str">
        <x:f>IF(P23="","",IF(AND($AG$10="1A",AT23&gt;=966),DQ23,IF(AND($AG$10="1B",AT23&lt;966),DR23,IF($AG$9="T-2004",DP23,EV23))))</x:f>
      </x:c>
      <x:c r="AH23" s="509" t="str">
        <x:f>IF(P23&lt;&gt;"",TRUNC(ROUND(+AC23*AG23,2),2),"")</x:f>
      </x:c>
      <x:c r="AI23" s="450" t="str">
        <x:f>IF(C23="","",IF($AD$10=60,AH23*AN23,(1.000149926*AD23-0.001199407795)*AH23))</x:f>
      </x:c>
      <x:c r="AJ23" s="510" t="n">
        <x:f>IF(AND($P$10="m³",$AD$10=60),ROUND((1.000149926*(141.5/(AD23+131.5))-1.199407795*0.001)/(141.5/(AD23+131.5)),5),ROUND((1.000149926*AD23-1.199407795*0.001)/AD23,5))</x:f>
        <x:v>0.99904</x:v>
      </x:c>
      <x:c r="AK23" s="512" t="e">
        <x:f>IF($AE$10="°F",AF23,AF23/1.8)</x:f>
      </x:c>
      <x:c r="AL23" s="512" t="str">
        <x:f>IF(C23="","",IF($AE$10="°C",AE23*1.8+32,ROUND(AE23,1)))</x:f>
      </x:c>
      <x:c r="AM23" s="513" t="n">
        <x:f>IF($AG$9="Table",ROUND(((141.5/(AD23+131.5015)*4.169215)-0.0050789)*0.0375,5),IF(AND($P$10="M³",$AD$10=60),(141.3819577/(AD23+131.5)-0.001199407795)*0.1564763335*6.28981,(141.3819577/(AD23+131.5)-0.001199407795)*0.1564763335))</x:f>
        <x:v>1.056987053280901</x:v>
      </x:c>
      <x:c r="AN23" s="514" t="n">
        <x:f>IF($AG$9="Table",ROUND(((141.5/(AD23+131.5015)*4.169215)-0.0050789)*0.0375*1.01605,5),IF(AND($P$10="m³",$AD$10=60),(141.3819577/(AD23+131.5)-0.001199407795)*0.1589872949*6.28981,(141.3819577/(AD23+131.5)-0.001199407795)*0.1589872949))</x:f>
        <x:v>1.0739484277694469</x:v>
      </x:c>
      <x:c r="AO23" s="450" t="n">
        <x:f>IF(D23="","",AM23*AH23)</x:f>
        <x:v>0</x:v>
      </x:c>
      <x:c r="AP23" s="515" t="str">
        <x:f>IF(P23="","",AD23*AH23)</x:f>
      </x:c>
      <x:c r="AQ23" s="516" t="str">
        <x:f>IF(E23="","",AE23*AH23)</x:f>
      </x:c>
      <x:c r="AR23" s="450">
        <x:v>0</x:v>
      </x:c>
      <x:c r="AS23" s="450" t="n">
        <x:f>IF(AR$9="54a",1,IF(AR$9="54D",6,IF(AT23&lt;=770.352,5,IF(AT23&lt;=787.5195,4,IF(AT23&lt;=838.3127,3,IF(AT23&lt;=1163.5,2,))))))</x:f>
        <x:v>2</x:v>
      </x:c>
      <x:c r="AT23" s="450" t="n">
        <x:f>IF($AD$10=60,(141.5/(AD23+131.5)*999.016),AD23*1000)</x:f>
        <x:v>1074.9867984790874</x:v>
      </x:c>
      <x:c r="AU23" s="512" t="n">
        <x:f>IF($AE$10="°F",(AL23-32)/1.8,AE23)</x:f>
        <x:v>-17.77777777777778</x:v>
      </x:c>
      <x:c r="AV23" s="450" t="n">
        <x:f>AU23/630</x:f>
        <x:v>-0.028218694885361554</x:v>
      </x:c>
      <x:c r="AW23" s="450" t="n">
        <x:f>(AU23-($AT$76+($AT$77+($AT$78+($AT$79+($AT$80+($AT$81+($AT$82+$AT$83*AV23)*AV23)*AV23)*AV23)*AV23)*AV23)*AV23)*AV23)*1.8+32</x:f>
        <x:v>-0.007130593716254907</x:v>
      </x:c>
      <x:c r="AX23" s="450" t="n">
        <x:f>IF(AF23=0,VLOOKUP($AS23,$AS$76:$AX$81,6),0)</x:f>
        <x:v>103.872</x:v>
      </x:c>
      <x:c r="AY23" s="450" t="n">
        <x:f>IF(AF23=0,VLOOKUP(AS23,$AS$76:$AY$81,7),0)</x:f>
        <x:v>0.2701</x:v>
      </x:c>
      <x:c r="AZ23" s="517" t="n">
        <x:f>IF(AF23=0,VLOOKUP($AS23,$AS$76:$AZ$81,8),0)</x:f>
        <x:v>0</x:v>
      </x:c>
      <x:c r="BA23" s="450" t="n">
        <x:f>IF(AF23=0,(0.01374979547/2*(($AX23/AT23+$AY$11)*1/AT23+$AZ$11)),0)</x:f>
        <x:v>0.0000023453365499165343</x:v>
      </x:c>
      <x:c r="BB23" s="450" t="n">
        <x:f>IF(AF23=0,(2*$AX$11+$AY$11*AT23)/($AX$11+($AY$11+$AZ$11*AT23)*AT23),0)</x:f>
        <x:v>1.2634834265598311</x:v>
      </x:c>
      <x:c r="BC23" s="450" t="n">
        <x:f>IF($AF$11=0,ROUND(AT23*(1+(EXP(BA23*(1+0.8*BA23))-1)/(1+BA23*(1+1.6*BA23)*BB23)),12),(AT23*(EXP(0.5*$AK23*0.01374979547*(1+0.4*$AK23*0.01374979547)))))</x:f>
        <x:v>1074.989319685132</x:v>
      </x:c>
      <x:c r="BD23" s="450" t="n">
        <x:f>IF(AF23=0,($AX23/BC23+$AY23)*1/BC23+$AZ23,AK23)</x:f>
        <x:v>0.0003411439253960394</x:v>
      </x:c>
      <x:c r="BE23" s="450" t="n">
        <x:f>$AY$6-$AY$5</x:f>
        <x:v>0</x:v>
      </x:c>
      <x:c r="BF23" s="450" t="n">
        <x:f>ROUND(EXP(-BD23*BE23*(1+0.8*BD23*(BE23+0.01374979547))),25)</x:f>
        <x:v>1</x:v>
      </x:c>
      <x:c r="BG23" s="450" t="n">
        <x:f>EXP(-1.9947+0.00013427*BE23+((793920+2326*BE23)/BC23^2))</x:f>
        <x:v>0.2704463650123956</x:v>
      </x:c>
      <x:c r="BH23" s="450" t="n">
        <x:f>1/(1-10^-5*BG23*0)</x:f>
        <x:v>1</x:v>
      </x:c>
      <x:c r="BI23" s="450" t="n">
        <x:f>ROUND(BH23*BF23,25)</x:f>
        <x:v>1</x:v>
      </x:c>
      <x:c r="BJ23" s="450" t="n">
        <x:f>BI23*$AT23</x:f>
        <x:v>1074.9867984790874</x:v>
      </x:c>
      <x:c r="BK23" s="450" t="n">
        <x:f>$AT23-BJ23</x:f>
        <x:v>0</x:v>
      </x:c>
      <x:c r="BL23" s="450" t="n">
        <x:f>IF(AF23=0,VLOOKUP($AS23,$AS$76:$BA$82,9),0)</x:f>
        <x:v>1.3</x:v>
      </x:c>
      <x:c r="BM23" s="450" t="n">
        <x:f>BK23/BI23</x:f>
        <x:v>0</x:v>
      </x:c>
      <x:c r="BN23" s="450" t="n">
        <x:f>BL23*BD23*$BE23*(1+1.6*BD23*$BE23)</x:f>
        <x:v>0</x:v>
      </x:c>
      <x:c r="BO23" s="450" t="n">
        <x:f>-(2*BH23*0*BG23*(7.9392+0.02326*AU23))/BC23^2</x:f>
        <x:v>0</x:v>
      </x:c>
      <x:c r="BP23" s="450" t="n">
        <x:f>BM23/(1+BN23+BO23)</x:f>
        <x:v>0</x:v>
      </x:c>
      <x:c r="BQ23" s="450" t="n">
        <x:f>BP23+$AT23</x:f>
        <x:v>1074.9867984790874</x:v>
      </x:c>
      <x:c r="BR23" s="450" t="n">
        <x:f>IF($AR$9="54a",1,IF($AR$9="54D",6,IF(BQ23&lt;=770.352,5,IF(BQ23&lt;=787.5195,4,IF(BQ23&lt;=838.3127,3,IF(BQ23&lt;=1163.5,2,))))))</x:f>
        <x:v>2</x:v>
      </x:c>
      <x:c r="BS23" s="450" t="n">
        <x:f>IF(AF23=0,VLOOKUP(BR23,$AS$76:$AX$81,6),0)</x:f>
        <x:v>103.872</x:v>
      </x:c>
      <x:c r="BT23" s="450" t="n">
        <x:f>IF(AF23=0,VLOOKUP(BR23,$AS$76:$AY$81,7),0)</x:f>
        <x:v>0.2701</x:v>
      </x:c>
      <x:c r="BU23" s="450" t="n">
        <x:f>IF(AF23=0,VLOOKUP(BR23,$AS$76:$AZ$81,8),0)</x:f>
        <x:v>0</x:v>
      </x:c>
      <x:c r="BV23" s="450" t="n">
        <x:f>IF(AF23=0,(0.01374979547/2*((BS23/BQ23+BT23)*1/BQ23+BU23)),0)</x:f>
        <x:v>0.0000023453365499165343</x:v>
      </x:c>
      <x:c r="BW23" s="450" t="n">
        <x:f>IF(AF23=0,(2*BS23+BT23*BQ23)/(BS23+(BT23+BU23*BQ23)*BQ23),0)</x:f>
        <x:v>1.2634834265598311</x:v>
      </x:c>
      <x:c r="BX23" s="450" t="n">
        <x:f>IF($AF$11=0,ROUND(BQ23*(1+(EXP(BV23*(1+0.8*BV23))-1)/(1+BV23*(1+1.6*BV23)*BW23)),12),(BQ23*(EXP(0.5*$AK23*0.01374979547*(1+0.4*$AK23*0.01374979547)))))</x:f>
        <x:v>1074.989319685132</x:v>
      </x:c>
      <x:c r="BY23" s="450" t="n">
        <x:f>IF(AF23=0,($AX23/BX23+$AY23)*1/BX23+$AZ23,AK23)</x:f>
        <x:v>0.0003411439253960394</x:v>
      </x:c>
      <x:c r="BZ23" s="450" t="n">
        <x:f>$AY$6-$AY$5</x:f>
        <x:v>0</x:v>
      </x:c>
      <x:c r="CA23" s="450" t="n">
        <x:f>EXP(-BY23*BZ23*(1+0.8*BY23*(BZ23+0.01374979547)))</x:f>
        <x:v>1</x:v>
      </x:c>
      <x:c r="CB23" s="450" t="n">
        <x:f>EXP(-1.9947+0.00013427*BZ23+((793920+2326*BZ23)/BX23^2))</x:f>
        <x:v>0.2704463650123956</x:v>
      </x:c>
      <x:c r="CC23" s="450" t="n">
        <x:f>1/(1-10^-5*CB23*0)</x:f>
        <x:v>1</x:v>
      </x:c>
      <x:c r="CD23" s="450" t="n">
        <x:f>ROUND(CC23*CA23,15)</x:f>
        <x:v>1</x:v>
      </x:c>
      <x:c r="CE23" s="450" t="n">
        <x:f>CD23*BQ23</x:f>
        <x:v>1074.9867984790874</x:v>
      </x:c>
      <x:c r="CF23" s="450" t="n">
        <x:f>$AT23-CE23</x:f>
        <x:v>0</x:v>
      </x:c>
      <x:c r="CG23" s="450" t="n">
        <x:f>IF(AF23=0,VLOOKUP($AS23,$AS$76:$BA$82,9),0)</x:f>
        <x:v>1.3</x:v>
      </x:c>
      <x:c r="CH23" s="450" t="n">
        <x:f>CF23/CD23</x:f>
        <x:v>0</x:v>
      </x:c>
      <x:c r="CI23" s="450" t="n">
        <x:f>CG23*BY23*BZ23*(1+1.6*BY23*BZ23)</x:f>
        <x:v>0</x:v>
      </x:c>
      <x:c r="CJ23" s="450" t="n">
        <x:f>-(2*CC23*0*CB23*(7.9392+0.02326*$AU23))/BX23^2</x:f>
        <x:v>0</x:v>
      </x:c>
      <x:c r="CK23" s="450" t="n">
        <x:f>CH23/(1+CI23+CJ23)</x:f>
        <x:v>0</x:v>
      </x:c>
      <x:c r="CL23" s="450" t="n">
        <x:f>CK23+BQ23</x:f>
        <x:v>1074.9867984790874</x:v>
      </x:c>
      <x:c r="CM23" s="450" t="n">
        <x:f>IF($AR$9="54a",1,IF($AR$9="54D",6,IF(CL23&lt;=770.352,5,IF(CL23&lt;=787.5195,4,IF(CL23&lt;=838.3127,3,IF(CL23&lt;=1163.5,2,))))))</x:f>
        <x:v>2</x:v>
      </x:c>
      <x:c r="CN23" s="450" t="n">
        <x:f>IF(AF23=0,VLOOKUP(CM23,$AS$76:$AX$81,6),0)</x:f>
        <x:v>103.872</x:v>
      </x:c>
      <x:c r="CO23" s="450" t="n">
        <x:f>IF(AF23=0,VLOOKUP(CM23,$AS$76:$AY$81,7),0)</x:f>
        <x:v>0.2701</x:v>
      </x:c>
      <x:c r="CP23" s="450" t="n">
        <x:f>IF(AF23=0,VLOOKUP(CM23,$AS$76:$AZ$81,8),0)</x:f>
        <x:v>0</x:v>
      </x:c>
      <x:c r="CQ23" s="450" t="n">
        <x:f>IF(AF23=0,(0.01374979547/2*((CN23/CL23+CO23)*1/CL23+CP23)),0)</x:f>
        <x:v>0.0000023453365499165343</x:v>
      </x:c>
      <x:c r="CR23" s="450" t="n">
        <x:f>IF(AF23=0,(2*CN23+CO23*CL23)/(CN23+(CO23+CP23*CL23)*CL23),0)</x:f>
        <x:v>1.2634834265598311</x:v>
      </x:c>
      <x:c r="CS23" s="450" t="n">
        <x:f>IF($AF$11=0,ROUND(CL23*(1+(EXP(CQ23*(1+0.8*CQ23))-1)/(1+CQ23*(1+1.6*CQ23)*CR23)),12),(CL23*(EXP(0.5*$AK23*0.01374979547*(1+0.4*$AK23*0.01374979547)))))</x:f>
        <x:v>1074.989319685132</x:v>
      </x:c>
      <x:c r="CT23" s="450" t="n">
        <x:f>IF(AF23=0,($AX23/CS23+$AY23)*1/CS23+$AZ23,BY23)</x:f>
        <x:v>0.0003411439253960394</x:v>
      </x:c>
      <x:c r="CU23" s="450" t="n">
        <x:f>$AY$6-$AY$5</x:f>
        <x:v>0</x:v>
      </x:c>
      <x:c r="CV23" s="450" t="n">
        <x:f>EXP(-CT23*CU23*(1+0.8*CT23*(CU23+0.01374979547)))</x:f>
        <x:v>1</x:v>
      </x:c>
      <x:c r="CW23" s="450" t="n">
        <x:f>EXP(-1.9947+0.00013427*CU23+((793920+2326*CU23)/CS23^2))</x:f>
        <x:v>0.2704463650123956</x:v>
      </x:c>
      <x:c r="CX23" s="450" t="n">
        <x:f>1/(1-10^-5*CW23*0)</x:f>
        <x:v>1</x:v>
      </x:c>
      <x:c r="CY23" s="450" t="n">
        <x:f>ROUND(CX23*CV23,15)</x:f>
        <x:v>1</x:v>
      </x:c>
      <x:c r="CZ23" s="450" t="n">
        <x:f>CY23*CL23</x:f>
        <x:v>1074.9867984790874</x:v>
      </x:c>
      <x:c r="DA23" s="450" t="n">
        <x:f>$AT23-CZ23</x:f>
        <x:v>0</x:v>
      </x:c>
      <x:c r="DB23" s="450" t="n">
        <x:f>IF(AF23=0,VLOOKUP($AS23,$AS$76:$BA$82,9),0)</x:f>
        <x:v>1.3</x:v>
      </x:c>
      <x:c r="DC23" s="450" t="n">
        <x:f>DA23/CY23</x:f>
        <x:v>0</x:v>
      </x:c>
      <x:c r="DD23" s="450" t="n">
        <x:f>DB23*CT23*CU23*(1+1.6*CT23*CU23)</x:f>
        <x:v>0</x:v>
      </x:c>
      <x:c r="DE23" s="450" t="n">
        <x:f>-(2*CX23*0*CW23*(7.9392+0.02326*AU23))/CS23^2</x:f>
        <x:v>0</x:v>
      </x:c>
      <x:c r="DF23" s="450" t="n">
        <x:f>DC23/(1+DD23+DE23)</x:f>
        <x:v>0</x:v>
      </x:c>
      <x:c r="DG23" s="450" t="n">
        <x:f>DF23+CL23</x:f>
        <x:v>1074.9867984790874</x:v>
      </x:c>
      <x:c r="DH23" s="450" t="n">
        <x:f>EXP(-CT23*CU23*(1+0.8*CT23*(CU23+0.01374979547)))</x:f>
        <x:v>1</x:v>
      </x:c>
      <x:c r="DI23" s="450" t="n">
        <x:f>CT23</x:f>
        <x:v>0.0003411439253960394</x:v>
      </x:c>
      <x:c r="DJ23" s="450" t="n">
        <x:f>AW23-$AY$5</x:f>
        <x:v>-60.01400549068859</x:v>
      </x:c>
      <x:c r="DK23" s="450" t="n">
        <x:f>EXP(-DI23*DJ23*(1+0.8*DI23*(DJ23+0.01374979547)))</x:f>
        <x:v>1.0203423025295864</x:v>
      </x:c>
      <x:c r="DL23" s="450" t="n">
        <x:f>EXP(-1.9947+0.00013427*AW23+((793920+2326*AW23)/DG23^2))</x:f>
        <x:v>0.2704430960404184</x:v>
      </x:c>
      <x:c r="DM23" s="450" t="n">
        <x:f>1/(1-10^-5*DL23*AR23)</x:f>
        <x:v>1</x:v>
      </x:c>
      <x:c r="DN23" s="450" t="n">
        <x:f>ROUND(DM23*DK23,15)</x:f>
        <x:v>1.020342302529586</x:v>
      </x:c>
      <x:c r="DO23" s="450" t="n">
        <x:f>DK23/CV23</x:f>
        <x:v>1.0203423025295864</x:v>
      </x:c>
      <x:c r="DP23" s="450" t="n">
        <x:f>ROUND(DO23*DM23,5)</x:f>
        <x:v>1.02034</x:v>
      </x:c>
      <x:c r="DQ23" s="481" t="n">
        <x:f>IF($AE$10="°F",ROUND(1.0211326242-3.548988118*10^-4*AE23+4.49881*10^-8*AE23^2,4),ROUND(1.0094684142-6.33413410744*10^-4*AE23+1.45710416212*10^-7*AE23^2,4))</x:f>
        <x:v>1.0211</x:v>
      </x:c>
      <x:c r="DR23" s="481" t="n">
        <x:f>IF($AE$10="°F",ROUND(1.02413769-4.0641418*10^-4*AE23+6.79176*10^-8*AE23^2,4),ROUND(1.0108020095-7.2343515319*10^-4*AE23+2.1996598346*10^-7*AE23^2,4))</x:f>
        <x:v>1.0241</x:v>
      </x:c>
      <x:c r="DS23" s="450"/>
      <x:c r="DT23" s="450" t="n">
        <x:f>ROUND(0.00001278*DW23,19)</x:f>
        <x:v>-0.0007668</x:v>
      </x:c>
      <x:c r="DU23" s="450" t="n">
        <x:f>ROUND(0.0000000062*$DW23^2,19)</x:f>
        <x:v>0.00002232</x:v>
      </x:c>
      <x:c r="DV23" s="450" t="n">
        <x:f>1-DT23-DU23</x:f>
        <x:v>1.00074448</x:v>
      </x:c>
      <x:c r="DW23" s="450" t="n">
        <x:f>ROUND(AL23-60,1)</x:f>
        <x:v>-60</x:v>
      </x:c>
      <x:c r="DX23" s="450" t="n">
        <x:f>AT23</x:f>
        <x:v>1074.9867984790874</x:v>
      </x:c>
      <x:c r="DY23" s="450" t="n">
        <x:f>BT23+BU23</x:f>
        <x:v>0.2701</x:v>
      </x:c>
      <x:c r="DZ23" s="450" t="n">
        <x:f>IF(DY23&lt;0,(((BS23/DX23)/DX23)+DY23),(TRUNC(($BS23/DX23^2)+(DY23/DX23),8)))</x:f>
        <x:v>0.00034114</x:v>
      </x:c>
      <x:c r="EA23" s="450" t="n">
        <x:f>EXP(-DZ23*DW23)-(0.8*DZ23^2*DW23^2)</x:f>
        <x:v>1.0203441499484045</x:v>
      </x:c>
      <x:c r="EB23" s="450" t="n">
        <x:f>ROUND(DX23*EA23,12)</x:f>
        <x:v>1096.856491099901</x:v>
      </x:c>
      <x:c r="EC23" s="450" t="n">
        <x:f>EB23/DV23</x:f>
        <x:v>1096.0405108603757</x:v>
      </x:c>
      <x:c r="ED23" s="450" t="n">
        <x:f>IF(AF23&gt;0,ROUND(141.5/(141.5/(AD23+131.5)*AG23)-131.5,2),ROUND(141.5/(EB23/999.016)-131.5,1))</x:f>
        <x:v>-2.6</x:v>
      </x:c>
      <x:c r="EE23" s="450"/>
      <x:c r="EF23" s="520" t="s">
        <x:v>279</x:v>
      </x:c>
      <x:c r="EG23" s="521"/>
      <x:c r="EH23" s="521"/>
      <x:c r="EI23" s="522"/>
      <x:c r="EJ23" s="523" t="n">
        <x:f>IF($AR$9="54a",1,IF($AR$9="54D",6,IF(EP23&lt;=770,2,IF(EP23&lt;=785,4,IF(EP23&lt;=838,3,IF(AND(EP23&gt;=838,EP23&lt;=1075),5))))))</x:f>
        <x:v>5</x:v>
      </x:c>
      <x:c r="EK23" s="525" t="n">
        <x:f>INT((AD23*2)+0.5)/2</x:f>
        <x:v>0</x:v>
      </x:c>
      <x:c r="EL23" s="524" t="n">
        <x:f>IF(EK23&lt;2,AD23*1000,141.5/(EK23+131.5)*999.012)</x:f>
        <x:v>0</x:v>
      </x:c>
      <x:c r="EM23" s="525" t="n">
        <x:f>IF(AD23&gt;2,INT((AE23*2)+0.5)/2,INT((AE23*4)+0.5)/4)</x:f>
        <x:v>0</x:v>
      </x:c>
      <x:c r="EN23" s="526" t="n">
        <x:f>IF(AD23&lt;=2,EM23-15,EM23-60)</x:f>
        <x:v>-15</x:v>
      </x:c>
      <x:c r="EO23" s="486"/>
      <x:c r="EP23" s="527" t="n">
        <x:f>IF(EK23&lt;=2,AT23,EL23)</x:f>
        <x:v>1074.9867984790874</x:v>
      </x:c>
      <x:c r="EQ23" s="528" t="n">
        <x:f>IF(AD23&lt;=2,ROUND(LOOKUP(EJ23,$ER$76:$ET$81)*1.8,8),LOOKUP(EJ23,$ER$76:$ET$81))</x:f>
        <x:v>1.8</x:v>
      </x:c>
      <x:c r="ER23" s="528" t="n">
        <x:f>IF(AD23&lt;=2,ROUND(LOOKUP(EJ23,$ER$76:$EU$81)*1.8,8),LOOKUP(EJ23,$ER$76:$EU$81))</x:f>
        <x:v>1.8</x:v>
      </x:c>
      <x:c r="ES23" s="529" t="n">
        <x:f>IF(ER23&gt;1,ER23/EP23^2,ROUND(EQ23/EP23^2,18))</x:f>
        <x:v>0.0000015576369588394509</x:v>
      </x:c>
      <x:c r="ET23" s="530" t="n">
        <x:f>IF(ER23&gt;=1,EQ23,ROUND(ER23/EP23,16))</x:f>
        <x:v>1.8</x:v>
      </x:c>
      <x:c r="EU23" s="531" t="n">
        <x:f>ROUND(ET23+ES23,16)</x:f>
        <x:v>1.800001557636959</x:v>
      </x:c>
      <x:c r="EV23" s="532" t="n">
        <x:f>ROUND(EXP(-EU23*EN23*(1+0.8*EU23*EN23)),4)</x:f>
        <x:v>0</x:v>
      </x:c>
      <x:c r="EW23" s="455"/>
      <x:c r="EX23" s="455" t="n">
        <x:f>ROUND((AE23*7/8)+EZ23/8,0)</x:f>
        <x:v>0</x:v>
      </x:c>
      <x:c r="EY23" s="533" t="n">
        <x:f>B23</x:f>
        <x:v>0</x:v>
      </x:c>
      <x:c r="EZ23" s="533" t="n">
        <x:f>A23</x:f>
        <x:v>0</x:v>
      </x:c>
      <x:c r="FA23" s="534" t="n">
        <x:f>IF($AE$10="°F",0.0000124,0.0000112*2)</x:f>
        <x:v>0.0000124</x:v>
      </x:c>
      <x:c r="FB23" s="534">
        <x:v>1.73E-5</x:v>
      </x:c>
      <x:c r="FC23" s="534">
        <x:v>1.59E-5</x:v>
      </x:c>
      <x:c r="FD23" s="455"/>
      <x:c r="FE23" s="455"/>
      <x:c r="FF23" s="455"/>
      <x:c r="FG23" s="455"/>
      <x:c r="FH23" s="455"/>
      <x:c r="FI23" s="455"/>
      <x:c r="FJ23" s="455"/>
      <x:c r="FK23" s="455"/>
      <x:c r="FL23" s="455"/>
      <x:c r="FM23" s="455"/>
      <x:c r="FN23" s="455"/>
      <x:c r="FO23" s="455"/>
      <x:c r="FP23" s="455"/>
      <x:c r="FQ23" s="455"/>
      <x:c r="FR23" s="455"/>
      <x:c r="FS23" s="455"/>
      <x:c r="FT23" s="455"/>
      <x:c r="FU23" s="455"/>
      <x:c r="FV23" s="455"/>
      <x:c r="FW23" s="455"/>
      <x:c r="FX23" s="455"/>
      <x:c r="FY23" s="455"/>
      <x:c r="FZ23" s="455"/>
      <x:c r="GA23" s="455"/>
      <x:c r="GB23" s="455"/>
      <x:c r="GC23" s="455"/>
      <x:c r="GD23" s="455"/>
      <x:c r="GE23" s="455"/>
      <x:c r="GF23" s="455"/>
      <x:c r="GG23" s="455"/>
      <x:c r="GH23" s="455"/>
      <x:c r="GI23" s="455"/>
      <x:c r="GJ23" s="455"/>
      <x:c r="GK23" s="455"/>
      <x:c r="GL23" s="455"/>
      <x:c r="GM23" s="455"/>
      <x:c r="GN23" s="455"/>
      <x:c r="GO23" s="455"/>
      <x:c r="GP23" s="455"/>
      <x:c r="GQ23" s="455"/>
      <x:c r="GR23" s="455"/>
      <x:c r="GS23" s="455"/>
      <x:c r="GT23" s="455"/>
      <x:c r="GU23" s="455"/>
      <x:c r="GV23" s="455"/>
      <x:c r="GW23" s="455"/>
      <x:c r="GX23" s="455"/>
      <x:c r="GY23" s="455"/>
      <x:c r="GZ23" s="455"/>
      <x:c r="HA23" s="455"/>
      <x:c r="HB23" s="455"/>
      <x:c r="HC23" s="455"/>
      <x:c r="HD23" s="455"/>
      <x:c r="HE23" s="455"/>
      <x:c r="HF23" s="455"/>
      <x:c r="HG23" s="455"/>
      <x:c r="HH23" s="455"/>
      <x:c r="HI23" s="455"/>
      <x:c r="HJ23" s="455"/>
      <x:c r="HK23" s="455"/>
      <x:c r="HL23" s="455"/>
      <x:c r="HM23" s="455"/>
      <x:c r="HN23" s="455"/>
      <x:c r="HO23" s="455"/>
      <x:c r="HP23" s="455"/>
      <x:c r="HQ23" s="455"/>
      <x:c r="HR23" s="455"/>
      <x:c r="HS23" s="455"/>
      <x:c r="HT23" s="455"/>
      <x:c r="HU23" s="455"/>
      <x:c r="HV23" s="455"/>
      <x:c r="HW23" s="455"/>
      <x:c r="HX23" s="455"/>
      <x:c r="HY23" s="455"/>
      <x:c r="HZ23" s="455"/>
      <x:c r="IA23" s="455"/>
      <x:c r="IB23" s="455"/>
      <x:c r="IC23" s="455"/>
      <x:c r="ID23" s="455"/>
      <x:c r="IE23" s="455"/>
      <x:c r="IF23" s="455"/>
      <x:c r="IG23" s="455"/>
      <x:c r="IH23" s="455"/>
      <x:c r="II23" s="455"/>
      <x:c r="IJ23" s="455"/>
      <x:c r="IK23" s="455"/>
      <x:c r="IL23" s="455"/>
      <x:c r="IM23" s="455"/>
      <x:c r="IN23" s="455"/>
      <x:c r="IO23" s="455"/>
      <x:c r="IP23" s="455"/>
      <x:c r="IQ23" s="455"/>
      <x:c r="IR23" s="455"/>
      <x:c r="IS23" s="455"/>
      <x:c r="IT23" s="455"/>
      <x:c r="IU23" s="455"/>
      <x:c r="IV23" s="455"/>
    </x:row>
    <x:row r="24" s="418" customFormat="1" ht="13.5" customHeight="1">
      <x:c r="A24" s="494">
        <x:v>0</x:v>
      </x:c>
      <x:c r="B24" s="494">
        <x:v>0</x:v>
      </x:c>
      <x:c r="C24" s="3889"/>
      <x:c r="D24" s="537" t="s">
        <x:v>278</x:v>
      </x:c>
      <x:c r="E24" s="538"/>
      <x:c r="F24" s="539"/>
      <x:c r="G24" s="3893"/>
      <x:c r="H24" s="3894"/>
      <x:c r="I24" s="3895"/>
      <x:c r="J24" s="498"/>
      <x:c r="K24" s="499"/>
      <x:c r="L24" s="498"/>
      <x:c r="M24" s="500"/>
      <x:c r="N24" s="501"/>
      <x:c r="O24" s="501"/>
      <x:c r="P24" s="540"/>
      <x:c r="Q24" s="574" t="str">
        <x:f>IF(E23="","",IF(A24=0,1,ROUND(1-(EY24-EX24)*FA24,5)))</x:f>
      </x:c>
      <x:c r="R24" s="542"/>
      <x:c r="S24" s="3893"/>
      <x:c r="T24" s="3894"/>
      <x:c r="U24" s="3895"/>
      <x:c r="V24" s="498"/>
      <x:c r="W24" s="499"/>
      <x:c r="X24" s="498"/>
      <x:c r="Y24" s="500"/>
      <x:c r="Z24" s="501"/>
      <x:c r="AA24" s="501"/>
      <x:c r="AB24" s="540"/>
      <x:c r="AC24" s="543" t="str">
        <x:f>IF(P24="","",(P24-AB24+R24)*Q24)</x:f>
      </x:c>
      <x:c r="AD24" s="544"/>
      <x:c r="AE24" s="545"/>
      <x:c r="AF24" s="546"/>
      <x:c r="AG24" s="544" t="str">
        <x:f>IF(P24="","",IF(AND($AG$10="1A",AT24&gt;=966),DQ24,IF(AND($AG$10="1B",AT24&lt;966),DR24,IF($AG$9="T-2004",DP24,EV24))))</x:f>
      </x:c>
      <x:c r="AH24" s="547" t="str">
        <x:f>IF(P24&lt;&gt;"",TRUNC(ROUND(+AC24*AG24,2),2),"")</x:f>
      </x:c>
      <x:c r="AI24" s="450" t="str">
        <x:f>IF(C23="","",IF($AD$10=60,AH24*AN24,(1.000149926*AD24-0.001199407795)*AH24))</x:f>
      </x:c>
      <x:c r="AJ24" s="510" t="n">
        <x:f>IF(AND($P$10="m³",$AD$10=60),ROUND((1.000149926*(141.5/(AD24+131.5))-1.199407795*0.001)/(141.5/(AD24+131.5)),5),ROUND((1.000149926*AD24-1.199407795*0.001)/AD24,5))</x:f>
        <x:v>0.99904</x:v>
      </x:c>
      <x:c r="AK24" s="512" t="e">
        <x:f>IF($AE$10="°F",AF24,AF24/1.8)</x:f>
      </x:c>
      <x:c r="AL24" s="512" t="str">
        <x:f>IF(C23="","",IF($AE$10="°C",AE24*1.8+32,ROUND(AE24,1)))</x:f>
      </x:c>
      <x:c r="AM24" s="513" t="n">
        <x:f>IF($AG$9="Table",ROUND(((141.5/(AD24+131.5015)*4.169215)-0.0050789)*0.0375,5),IF(AND($P$10="M³",$AD$10=60),(141.3819577/(AD24+131.5)-0.001199407795)*0.1564763335*6.28981,(141.3819577/(AD24+131.5)-0.001199407795)*0.1564763335))</x:f>
        <x:v>1.056987053280901</x:v>
      </x:c>
      <x:c r="AN24" s="514" t="n">
        <x:f>IF($AG$9="Table",ROUND(((141.5/(AD24+131.5015)*4.169215)-0.0050789)*0.0375*1.01605,5),IF(AND($P$10="m³",$AD$10=60),(141.3819577/(AD24+131.5)-0.001199407795)*0.1589872949*6.28981,(141.3819577/(AD24+131.5)-0.001199407795)*0.1589872949))</x:f>
        <x:v>1.0739484277694469</x:v>
      </x:c>
      <x:c r="AO24" s="450" t="n">
        <x:f>IF(D23="","",AM24*AH24)</x:f>
        <x:v>0</x:v>
      </x:c>
      <x:c r="AP24" s="548" t="str">
        <x:f>IF(P24="","",AD24*AH24)</x:f>
      </x:c>
      <x:c r="AQ24" s="516" t="str">
        <x:f>IF(E24="","",AE24*AH24)</x:f>
      </x:c>
      <x:c r="AR24" s="450">
        <x:v>0</x:v>
      </x:c>
      <x:c r="AS24" s="450" t="n">
        <x:f>IF(AR$9="54a",1,IF(AR$9="54D",6,IF(AT24&lt;=770.352,5,IF(AT24&lt;=787.5195,4,IF(AT24&lt;=838.3127,3,IF(AT24&lt;=1163.5,2,))))))</x:f>
        <x:v>2</x:v>
      </x:c>
      <x:c r="AT24" s="450" t="n">
        <x:f>IF($AD$10=60,(141.5/(AD24+131.5)*999.016),AD24*1000)</x:f>
        <x:v>1074.9867984790874</x:v>
      </x:c>
      <x:c r="AU24" s="512" t="n">
        <x:f>IF($AE$10="°F",(AL24-32)/1.8,AE24)</x:f>
        <x:v>-17.77777777777778</x:v>
      </x:c>
      <x:c r="AV24" s="450" t="n">
        <x:f>AU24/630</x:f>
        <x:v>-0.028218694885361554</x:v>
      </x:c>
      <x:c r="AW24" s="450" t="n">
        <x:f>(AU24-($AT$76+($AT$77+($AT$78+($AT$79+($AT$80+($AT$81+($AT$82+$AT$83*AV24)*AV24)*AV24)*AV24)*AV24)*AV24)*AV24)*AV24)*1.8+32</x:f>
        <x:v>-0.007130593716254907</x:v>
      </x:c>
      <x:c r="AX24" s="450" t="n">
        <x:f>IF(AF24=0,VLOOKUP($AS24,$AS$76:$AX$81,6),0)</x:f>
        <x:v>103.872</x:v>
      </x:c>
      <x:c r="AY24" s="450" t="n">
        <x:f>IF(AF24=0,VLOOKUP(AS24,$AS$76:$AY$81,7),0)</x:f>
        <x:v>0.2701</x:v>
      </x:c>
      <x:c r="AZ24" s="517" t="n">
        <x:f>IF(AF24=0,VLOOKUP($AS24,$AS$76:$AZ$81,8),0)</x:f>
        <x:v>0</x:v>
      </x:c>
      <x:c r="BA24" s="450" t="n">
        <x:f>IF(AF24=0,(0.01374979547/2*(($AX24/AT24+$AY$11)*1/AT24+$AZ$11)),0)</x:f>
        <x:v>0.0000023453365499165343</x:v>
      </x:c>
      <x:c r="BB24" s="450" t="n">
        <x:f>IF(AF24=0,(2*$AX$11+$AY$11*AT24)/($AX$11+($AY$11+$AZ$11*AT24)*AT24),0)</x:f>
        <x:v>1.2634834265598311</x:v>
      </x:c>
      <x:c r="BC24" s="450" t="n">
        <x:f>IF($AF$11=0,ROUND(AT24*(1+(EXP(BA24*(1+0.8*BA24))-1)/(1+BA24*(1+1.6*BA24)*BB24)),12),(AT24*(EXP(0.5*$AK24*0.01374979547*(1+0.4*$AK24*0.01374979547)))))</x:f>
        <x:v>1074.989319685132</x:v>
      </x:c>
      <x:c r="BD24" s="450" t="n">
        <x:f>IF(AF24=0,($AX24/BC24+$AY24)*1/BC24+$AZ24,AK24)</x:f>
        <x:v>0.0003411439253960394</x:v>
      </x:c>
      <x:c r="BE24" s="450" t="n">
        <x:f>$AY$6-$AY$5</x:f>
        <x:v>0</x:v>
      </x:c>
      <x:c r="BF24" s="450" t="n">
        <x:f>ROUND(EXP(-BD24*BE24*(1+0.8*BD24*(BE24+0.01374979547))),25)</x:f>
        <x:v>1</x:v>
      </x:c>
      <x:c r="BG24" s="450" t="n">
        <x:f>EXP(-1.9947+0.00013427*BE24+((793920+2326*BE24)/BC24^2))</x:f>
        <x:v>0.2704463650123956</x:v>
      </x:c>
      <x:c r="BH24" s="450" t="n">
        <x:f>1/(1-10^-5*BG24*0)</x:f>
        <x:v>1</x:v>
      </x:c>
      <x:c r="BI24" s="450" t="n">
        <x:f>ROUND(BH24*BF24,25)</x:f>
        <x:v>1</x:v>
      </x:c>
      <x:c r="BJ24" s="450" t="n">
        <x:f>BI24*$AT24</x:f>
        <x:v>1074.9867984790874</x:v>
      </x:c>
      <x:c r="BK24" s="450" t="n">
        <x:f>$AT24-BJ24</x:f>
        <x:v>0</x:v>
      </x:c>
      <x:c r="BL24" s="450" t="n">
        <x:f>IF(AF24=0,VLOOKUP($AS24,$AS$76:$BA$82,9),0)</x:f>
        <x:v>1.3</x:v>
      </x:c>
      <x:c r="BM24" s="450" t="n">
        <x:f>BK24/BI24</x:f>
        <x:v>0</x:v>
      </x:c>
      <x:c r="BN24" s="450" t="n">
        <x:f>BL24*BD24*$BE24*(1+1.6*BD24*$BE24)</x:f>
        <x:v>0</x:v>
      </x:c>
      <x:c r="BO24" s="450" t="n">
        <x:f>-(2*BH24*0*BG24*(7.9392+0.02326*AU24))/BC24^2</x:f>
        <x:v>0</x:v>
      </x:c>
      <x:c r="BP24" s="450" t="n">
        <x:f>BM24/(1+BN24+BO24)</x:f>
        <x:v>0</x:v>
      </x:c>
      <x:c r="BQ24" s="450" t="n">
        <x:f>BP24+$AT24</x:f>
        <x:v>1074.9867984790874</x:v>
      </x:c>
      <x:c r="BR24" s="450" t="n">
        <x:f>IF($AR$9="54a",1,IF($AR$9="54D",6,IF(BQ24&lt;=770.352,5,IF(BQ24&lt;=787.5195,4,IF(BQ24&lt;=838.3127,3,IF(BQ24&lt;=1163.5,2,))))))</x:f>
        <x:v>2</x:v>
      </x:c>
      <x:c r="BS24" s="450" t="n">
        <x:f>IF(AF24=0,VLOOKUP(BR24,$AS$76:$AX$81,6),0)</x:f>
        <x:v>103.872</x:v>
      </x:c>
      <x:c r="BT24" s="450" t="n">
        <x:f>IF(AF24=0,VLOOKUP(BR24,$AS$76:$AY$81,7),0)</x:f>
        <x:v>0.2701</x:v>
      </x:c>
      <x:c r="BU24" s="450" t="n">
        <x:f>IF(AF24=0,VLOOKUP(BR24,$AS$76:$AZ$81,8),0)</x:f>
        <x:v>0</x:v>
      </x:c>
      <x:c r="BV24" s="450" t="n">
        <x:f>IF(AF24=0,(0.01374979547/2*((BS24/BQ24+BT24)*1/BQ24+BU24)),0)</x:f>
        <x:v>0.0000023453365499165343</x:v>
      </x:c>
      <x:c r="BW24" s="450" t="n">
        <x:f>IF(AF24=0,(2*BS24+BT24*BQ24)/(BS24+(BT24+BU24*BQ24)*BQ24),0)</x:f>
        <x:v>1.2634834265598311</x:v>
      </x:c>
      <x:c r="BX24" s="450" t="n">
        <x:f>IF($AF$11=0,ROUND(BQ24*(1+(EXP(BV24*(1+0.8*BV24))-1)/(1+BV24*(1+1.6*BV24)*BW24)),12),(BQ24*(EXP(0.5*$AK24*0.01374979547*(1+0.4*$AK24*0.01374979547)))))</x:f>
        <x:v>1074.989319685132</x:v>
      </x:c>
      <x:c r="BY24" s="450" t="n">
        <x:f>IF(AF24=0,($AX24/BX24+$AY24)*1/BX24+$AZ24,AK24)</x:f>
        <x:v>0.0003411439253960394</x:v>
      </x:c>
      <x:c r="BZ24" s="450" t="n">
        <x:f>$AY$6-$AY$5</x:f>
        <x:v>0</x:v>
      </x:c>
      <x:c r="CA24" s="450" t="n">
        <x:f>EXP(-BY24*BZ24*(1+0.8*BY24*(BZ24+0.01374979547)))</x:f>
        <x:v>1</x:v>
      </x:c>
      <x:c r="CB24" s="450" t="n">
        <x:f>EXP(-1.9947+0.00013427*BZ24+((793920+2326*BZ24)/BX24^2))</x:f>
        <x:v>0.2704463650123956</x:v>
      </x:c>
      <x:c r="CC24" s="450" t="n">
        <x:f>1/(1-10^-5*CB24*0)</x:f>
        <x:v>1</x:v>
      </x:c>
      <x:c r="CD24" s="450" t="n">
        <x:f>ROUND(CC24*CA24,15)</x:f>
        <x:v>1</x:v>
      </x:c>
      <x:c r="CE24" s="450" t="n">
        <x:f>CD24*BQ24</x:f>
        <x:v>1074.9867984790874</x:v>
      </x:c>
      <x:c r="CF24" s="450" t="n">
        <x:f>$AT24-CE24</x:f>
        <x:v>0</x:v>
      </x:c>
      <x:c r="CG24" s="450" t="n">
        <x:f>IF(AF24=0,VLOOKUP($AS24,$AS$76:$BA$82,9),0)</x:f>
        <x:v>1.3</x:v>
      </x:c>
      <x:c r="CH24" s="450" t="n">
        <x:f>CF24/CD24</x:f>
        <x:v>0</x:v>
      </x:c>
      <x:c r="CI24" s="450" t="n">
        <x:f>CG24*BY24*BZ24*(1+1.6*BY24*BZ24)</x:f>
        <x:v>0</x:v>
      </x:c>
      <x:c r="CJ24" s="450" t="n">
        <x:f>-(2*CC24*0*CB24*(7.9392+0.02326*$AU24))/BX24^2</x:f>
        <x:v>0</x:v>
      </x:c>
      <x:c r="CK24" s="450" t="n">
        <x:f>CH24/(1+CI24+CJ24)</x:f>
        <x:v>0</x:v>
      </x:c>
      <x:c r="CL24" s="450" t="n">
        <x:f>CK24+BQ24</x:f>
        <x:v>1074.9867984790874</x:v>
      </x:c>
      <x:c r="CM24" s="450" t="n">
        <x:f>IF($AR$9="54a",1,IF($AR$9="54D",6,IF(CL24&lt;=770.352,5,IF(CL24&lt;=787.5195,4,IF(CL24&lt;=838.3127,3,IF(CL24&lt;=1163.5,2,))))))</x:f>
        <x:v>2</x:v>
      </x:c>
      <x:c r="CN24" s="450" t="n">
        <x:f>IF(AF24=0,VLOOKUP(CM24,$AS$76:$AX$81,6),0)</x:f>
        <x:v>103.872</x:v>
      </x:c>
      <x:c r="CO24" s="450" t="n">
        <x:f>IF(AF24=0,VLOOKUP(CM24,$AS$76:$AY$81,7),0)</x:f>
        <x:v>0.2701</x:v>
      </x:c>
      <x:c r="CP24" s="450" t="n">
        <x:f>IF(AF24=0,VLOOKUP(CM24,$AS$76:$AZ$81,8),0)</x:f>
        <x:v>0</x:v>
      </x:c>
      <x:c r="CQ24" s="450" t="n">
        <x:f>IF(AF24=0,(0.01374979547/2*((CN24/CL24+CO24)*1/CL24+CP24)),0)</x:f>
        <x:v>0.0000023453365499165343</x:v>
      </x:c>
      <x:c r="CR24" s="450" t="n">
        <x:f>IF(AF24=0,(2*CN24+CO24*CL24)/(CN24+(CO24+CP24*CL24)*CL24),0)</x:f>
        <x:v>1.2634834265598311</x:v>
      </x:c>
      <x:c r="CS24" s="450" t="n">
        <x:f>IF($AF$11=0,ROUND(CL24*(1+(EXP(CQ24*(1+0.8*CQ24))-1)/(1+CQ24*(1+1.6*CQ24)*CR24)),12),(CL24*(EXP(0.5*$AK24*0.01374979547*(1+0.4*$AK24*0.01374979547)))))</x:f>
        <x:v>1074.989319685132</x:v>
      </x:c>
      <x:c r="CT24" s="450" t="n">
        <x:f>IF(AF24=0,($AX24/CS24+$AY24)*1/CS24+$AZ24,BY24)</x:f>
        <x:v>0.0003411439253960394</x:v>
      </x:c>
      <x:c r="CU24" s="450" t="n">
        <x:f>$AY$6-$AY$5</x:f>
        <x:v>0</x:v>
      </x:c>
      <x:c r="CV24" s="450" t="n">
        <x:f>EXP(-CT24*CU24*(1+0.8*CT24*(CU24+0.01374979547)))</x:f>
        <x:v>1</x:v>
      </x:c>
      <x:c r="CW24" s="450" t="n">
        <x:f>EXP(-1.9947+0.00013427*CU24+((793920+2326*CU24)/CS24^2))</x:f>
        <x:v>0.2704463650123956</x:v>
      </x:c>
      <x:c r="CX24" s="450" t="n">
        <x:f>1/(1-10^-5*CW24*0)</x:f>
        <x:v>1</x:v>
      </x:c>
      <x:c r="CY24" s="450" t="n">
        <x:f>ROUND(CX24*CV24,15)</x:f>
        <x:v>1</x:v>
      </x:c>
      <x:c r="CZ24" s="450" t="n">
        <x:f>CY24*CL24</x:f>
        <x:v>1074.9867984790874</x:v>
      </x:c>
      <x:c r="DA24" s="450" t="n">
        <x:f>$AT24-CZ24</x:f>
        <x:v>0</x:v>
      </x:c>
      <x:c r="DB24" s="450" t="n">
        <x:f>IF(AF24=0,VLOOKUP($AS24,$AS$76:$BA$82,9),0)</x:f>
        <x:v>1.3</x:v>
      </x:c>
      <x:c r="DC24" s="450" t="n">
        <x:f>DA24/CY24</x:f>
        <x:v>0</x:v>
      </x:c>
      <x:c r="DD24" s="450" t="n">
        <x:f>DB24*CT24*CU24*(1+1.6*CT24*CU24)</x:f>
        <x:v>0</x:v>
      </x:c>
      <x:c r="DE24" s="450" t="n">
        <x:f>-(2*CX24*0*CW24*(7.9392+0.02326*AU24))/CS24^2</x:f>
        <x:v>0</x:v>
      </x:c>
      <x:c r="DF24" s="450" t="n">
        <x:f>DC24/(1+DD24+DE24)</x:f>
        <x:v>0</x:v>
      </x:c>
      <x:c r="DG24" s="450" t="n">
        <x:f>DF24+CL24</x:f>
        <x:v>1074.9867984790874</x:v>
      </x:c>
      <x:c r="DH24" s="450" t="n">
        <x:f>EXP(-CT24*CU24*(1+0.8*CT24*(CU24+0.01374979547)))</x:f>
        <x:v>1</x:v>
      </x:c>
      <x:c r="DI24" s="450" t="n">
        <x:f>CT24</x:f>
        <x:v>0.0003411439253960394</x:v>
      </x:c>
      <x:c r="DJ24" s="450" t="n">
        <x:f>AW24-$AY$5</x:f>
        <x:v>-60.01400549068859</x:v>
      </x:c>
      <x:c r="DK24" s="450" t="n">
        <x:f>EXP(-DI24*DJ24*(1+0.8*DI24*(DJ24+0.01374979547)))</x:f>
        <x:v>1.0203423025295864</x:v>
      </x:c>
      <x:c r="DL24" s="450" t="n">
        <x:f>EXP(-1.9947+0.00013427*AW24+((793920+2326*AW24)/DG24^2))</x:f>
        <x:v>0.2704430960404184</x:v>
      </x:c>
      <x:c r="DM24" s="450" t="n">
        <x:f>1/(1-10^-5*DL24*AR24)</x:f>
        <x:v>1</x:v>
      </x:c>
      <x:c r="DN24" s="450" t="n">
        <x:f>ROUND(DM24*DK24,15)</x:f>
        <x:v>1.020342302529586</x:v>
      </x:c>
      <x:c r="DO24" s="450" t="n">
        <x:f>DK24/CV24</x:f>
        <x:v>1.0203423025295864</x:v>
      </x:c>
      <x:c r="DP24" s="450" t="n">
        <x:f>ROUND(DO24*DM24,5)</x:f>
        <x:v>1.02034</x:v>
      </x:c>
      <x:c r="DQ24" s="481" t="n">
        <x:f>IF($AE$10="°F",ROUND(1.0211326242-3.548988118*10^-4*AE24+4.49881*10^-8*AE24^2,4),ROUND(1.0094684142-6.33413410744*10^-4*AE24+1.45710416212*10^-7*AE24^2,4))</x:f>
        <x:v>1.0211</x:v>
      </x:c>
      <x:c r="DR24" s="481" t="n">
        <x:f>IF($AE$10="°F",ROUND(1.02413769-4.0641418*10^-4*AE24+6.79176*10^-8*AE24^2,4),ROUND(1.0108020095-7.2343515319*10^-4*AE24+2.1996598346*10^-7*AE24^2,4))</x:f>
        <x:v>1.0241</x:v>
      </x:c>
      <x:c r="DS24" s="450"/>
      <x:c r="DT24" s="450" t="n">
        <x:f>ROUND(0.00001278*DW24,19)</x:f>
        <x:v>-0.0007668</x:v>
      </x:c>
      <x:c r="DU24" s="450" t="n">
        <x:f>ROUND(0.0000000062*$DW24^2,19)</x:f>
        <x:v>0.00002232</x:v>
      </x:c>
      <x:c r="DV24" s="450" t="n">
        <x:f>1-DT24-DU24</x:f>
        <x:v>1.00074448</x:v>
      </x:c>
      <x:c r="DW24" s="450" t="n">
        <x:f>ROUND(AL24-60,1)</x:f>
        <x:v>-60</x:v>
      </x:c>
      <x:c r="DX24" s="450" t="n">
        <x:f>AT24</x:f>
        <x:v>1074.9867984790874</x:v>
      </x:c>
      <x:c r="DY24" s="450" t="n">
        <x:f>BT24+BU24</x:f>
        <x:v>0.2701</x:v>
      </x:c>
      <x:c r="DZ24" s="450" t="n">
        <x:f>IF(DY24&lt;0,(((BS24/DX24)/DX24)+DY24),(TRUNC(($BS24/DX24^2)+(DY24/DX24),8)))</x:f>
        <x:v>0.00034114</x:v>
      </x:c>
      <x:c r="EA24" s="450" t="n">
        <x:f>EXP(-DZ24*DW24)-(0.8*DZ24^2*DW24^2)</x:f>
        <x:v>1.0203441499484045</x:v>
      </x:c>
      <x:c r="EB24" s="450" t="n">
        <x:f>ROUND(DX24*EA24,12)</x:f>
        <x:v>1096.856491099901</x:v>
      </x:c>
      <x:c r="EC24" s="450" t="n">
        <x:f>EB24/DV24</x:f>
        <x:v>1096.0405108603757</x:v>
      </x:c>
      <x:c r="ED24" s="450" t="n">
        <x:f>IF(AF24&gt;0,ROUND(141.5/(141.5/(AD24+131.5)*AG24)-131.5,2),ROUND(141.5/(EB24/999.016)-131.5,1))</x:f>
        <x:v>-2.6</x:v>
      </x:c>
      <x:c r="EE24" s="450"/>
      <x:c r="EF24" s="520" t="s">
        <x:v>279</x:v>
      </x:c>
      <x:c r="EG24" s="521"/>
      <x:c r="EH24" s="521"/>
      <x:c r="EI24" s="522"/>
      <x:c r="EJ24" s="523" t="n">
        <x:f>IF($AR$9="54a",1,IF($AR$9="54D",6,IF(EP24&lt;=770,2,IF(EP24&lt;=785,4,IF(EP24&lt;=838,3,IF(AND(EP24&gt;=838,EP24&lt;=1075),5))))))</x:f>
        <x:v>5</x:v>
      </x:c>
      <x:c r="EK24" s="525" t="n">
        <x:f>INT((AD24*2)+0.5)/2</x:f>
        <x:v>0</x:v>
      </x:c>
      <x:c r="EL24" s="524" t="n">
        <x:f>IF(EK24&lt;2,AD24*1000,141.5/(EK24+131.5)*999.012)</x:f>
        <x:v>0</x:v>
      </x:c>
      <x:c r="EM24" s="525" t="n">
        <x:f>IF(AD24&gt;2,INT((AE24*2)+0.5)/2,INT((AE24*4)+0.5)/4)</x:f>
        <x:v>0</x:v>
      </x:c>
      <x:c r="EN24" s="526" t="n">
        <x:f>IF(AD24&lt;=2,EM24-15,EM24-60)</x:f>
        <x:v>-15</x:v>
      </x:c>
      <x:c r="EO24" s="486"/>
      <x:c r="EP24" s="527" t="n">
        <x:f>IF(EK24&lt;=2,AT24,EL24)</x:f>
        <x:v>1074.9867984790874</x:v>
      </x:c>
      <x:c r="EQ24" s="528" t="n">
        <x:f>IF(AD24&lt;=2,ROUND(LOOKUP(EJ24,$ER$76:$ET$81)*1.8,8),LOOKUP(EJ24,$ER$76:$ET$81))</x:f>
        <x:v>1.8</x:v>
      </x:c>
      <x:c r="ER24" s="528" t="n">
        <x:f>IF(AD24&lt;=2,ROUND(LOOKUP(EJ24,$ER$76:$EU$81)*1.8,8),LOOKUP(EJ24,$ER$76:$EU$81))</x:f>
        <x:v>1.8</x:v>
      </x:c>
      <x:c r="ES24" s="529" t="n">
        <x:f>IF(ER24&gt;1,ER24/EP24^2,ROUND(EQ24/EP24^2,18))</x:f>
        <x:v>0.0000015576369588394509</x:v>
      </x:c>
      <x:c r="ET24" s="530" t="n">
        <x:f>IF(ER24&gt;=1,EQ24,ROUND(ER24/EP24,16))</x:f>
        <x:v>1.8</x:v>
      </x:c>
      <x:c r="EU24" s="531" t="n">
        <x:f>ROUND(ET24+ES24,16)</x:f>
        <x:v>1.800001557636959</x:v>
      </x:c>
      <x:c r="EV24" s="532" t="n">
        <x:f>ROUND(EXP(-EU24*EN24*(1+0.8*EU24*EN24)),4)</x:f>
        <x:v>0</x:v>
      </x:c>
      <x:c r="EW24" s="455"/>
      <x:c r="EX24" s="455" t="n">
        <x:f>ROUND((AE24*7/8)+EZ24/8,0)</x:f>
        <x:v>0</x:v>
      </x:c>
      <x:c r="EY24" s="533" t="n">
        <x:f>B24</x:f>
        <x:v>0</x:v>
      </x:c>
      <x:c r="EZ24" s="533" t="n">
        <x:f>A24</x:f>
        <x:v>0</x:v>
      </x:c>
      <x:c r="FA24" s="534" t="n">
        <x:f>IF($AE$10="°F",0.0000124,0.0000112*2)</x:f>
        <x:v>0.0000124</x:v>
      </x:c>
      <x:c r="FB24" s="534">
        <x:v>1.73E-5</x:v>
      </x:c>
      <x:c r="FC24" s="534">
        <x:v>1.59E-5</x:v>
      </x:c>
      <x:c r="FD24" s="455"/>
      <x:c r="FE24" s="455"/>
      <x:c r="FF24" s="455"/>
      <x:c r="FG24" s="455"/>
      <x:c r="FH24" s="455"/>
      <x:c r="FI24" s="455"/>
      <x:c r="FJ24" s="455"/>
      <x:c r="FK24" s="455"/>
      <x:c r="FL24" s="455"/>
      <x:c r="FM24" s="455"/>
      <x:c r="FN24" s="455"/>
      <x:c r="FO24" s="455"/>
      <x:c r="FP24" s="455"/>
      <x:c r="FQ24" s="455"/>
      <x:c r="FR24" s="455"/>
      <x:c r="FS24" s="455"/>
      <x:c r="FT24" s="455"/>
      <x:c r="FU24" s="455"/>
      <x:c r="FV24" s="455"/>
      <x:c r="FW24" s="455"/>
      <x:c r="FX24" s="455"/>
      <x:c r="FY24" s="455"/>
      <x:c r="FZ24" s="455"/>
      <x:c r="GA24" s="455"/>
      <x:c r="GB24" s="455"/>
      <x:c r="GC24" s="455"/>
      <x:c r="GD24" s="455"/>
      <x:c r="GE24" s="455"/>
      <x:c r="GF24" s="455"/>
      <x:c r="GG24" s="455"/>
      <x:c r="GH24" s="455"/>
      <x:c r="GI24" s="455"/>
      <x:c r="GJ24" s="455"/>
      <x:c r="GK24" s="455"/>
      <x:c r="GL24" s="455"/>
      <x:c r="GM24" s="455"/>
      <x:c r="GN24" s="455"/>
      <x:c r="GO24" s="455"/>
      <x:c r="GP24" s="455"/>
      <x:c r="GQ24" s="455"/>
      <x:c r="GR24" s="455"/>
      <x:c r="GS24" s="455"/>
      <x:c r="GT24" s="455"/>
      <x:c r="GU24" s="455"/>
      <x:c r="GV24" s="455"/>
      <x:c r="GW24" s="455"/>
      <x:c r="GX24" s="455"/>
      <x:c r="GY24" s="455"/>
      <x:c r="GZ24" s="455"/>
      <x:c r="HA24" s="455"/>
      <x:c r="HB24" s="455"/>
      <x:c r="HC24" s="455"/>
      <x:c r="HD24" s="455"/>
      <x:c r="HE24" s="455"/>
      <x:c r="HF24" s="455"/>
      <x:c r="HG24" s="455"/>
      <x:c r="HH24" s="455"/>
      <x:c r="HI24" s="455"/>
      <x:c r="HJ24" s="455"/>
      <x:c r="HK24" s="455"/>
      <x:c r="HL24" s="455"/>
      <x:c r="HM24" s="455"/>
      <x:c r="HN24" s="455"/>
      <x:c r="HO24" s="455"/>
      <x:c r="HP24" s="455"/>
      <x:c r="HQ24" s="455"/>
      <x:c r="HR24" s="455"/>
      <x:c r="HS24" s="455"/>
      <x:c r="HT24" s="455"/>
      <x:c r="HU24" s="455"/>
      <x:c r="HV24" s="455"/>
      <x:c r="HW24" s="455"/>
      <x:c r="HX24" s="455"/>
      <x:c r="HY24" s="455"/>
      <x:c r="HZ24" s="455"/>
      <x:c r="IA24" s="455"/>
      <x:c r="IB24" s="455"/>
      <x:c r="IC24" s="455"/>
      <x:c r="ID24" s="455"/>
      <x:c r="IE24" s="455"/>
      <x:c r="IF24" s="455"/>
      <x:c r="IG24" s="455"/>
      <x:c r="IH24" s="455"/>
      <x:c r="II24" s="455"/>
      <x:c r="IJ24" s="455"/>
      <x:c r="IK24" s="455"/>
      <x:c r="IL24" s="455"/>
      <x:c r="IM24" s="455"/>
      <x:c r="IN24" s="455"/>
      <x:c r="IO24" s="455"/>
      <x:c r="IP24" s="455"/>
      <x:c r="IQ24" s="455"/>
      <x:c r="IR24" s="455"/>
      <x:c r="IS24" s="455"/>
      <x:c r="IT24" s="455"/>
      <x:c r="IU24" s="455"/>
      <x:c r="IV24" s="455"/>
    </x:row>
    <x:row r="25" s="418" customFormat="1" ht="13.5" customHeight="1">
      <x:c r="A25" s="549"/>
      <x:c r="B25" s="549"/>
      <x:c r="C25" s="550" t="str">
        <x:f>IF(C23="","",IF(P24&gt;P23,"RECEIVED","DELIVERED"))</x:f>
      </x:c>
      <x:c r="D25" s="551"/>
      <x:c r="E25" s="575"/>
      <x:c r="F25" s="553"/>
      <x:c r="G25" s="554"/>
      <x:c r="H25" s="555"/>
      <x:c r="I25" s="556"/>
      <x:c r="J25" s="556"/>
      <x:c r="K25" s="556"/>
      <x:c r="L25" s="556"/>
      <x:c r="M25" s="556"/>
      <x:c r="N25" s="556"/>
      <x:c r="O25" s="556"/>
      <x:c r="P25" s="557" t="str">
        <x:f>IF(C23&lt;&gt;"",ABS(P23-P24),"")</x:f>
      </x:c>
      <x:c r="Q25" s="558"/>
      <x:c r="R25" s="559" t="str">
        <x:f>IF(R24&lt;&gt;"",ABS(R23-R24),"")</x:f>
      </x:c>
      <x:c r="S25" s="554"/>
      <x:c r="T25" s="555"/>
      <x:c r="U25" s="556"/>
      <x:c r="V25" s="560"/>
      <x:c r="W25" s="560"/>
      <x:c r="X25" s="560"/>
      <x:c r="Y25" s="560"/>
      <x:c r="Z25" s="560"/>
      <x:c r="AA25" s="560"/>
      <x:c r="AB25" s="561" t="str">
        <x:f>IF(AB24&lt;&gt;"",ABS(AB23-AB24),"")</x:f>
      </x:c>
      <x:c r="AC25" s="561" t="str">
        <x:f>IF(P24&lt;&gt;"",ABS(AC23-AC24),"")</x:f>
      </x:c>
      <x:c r="AD25" s="562"/>
      <x:c r="AE25" s="563"/>
      <x:c r="AF25" s="563"/>
      <x:c r="AG25" s="564"/>
      <x:c r="AH25" s="565" t="str">
        <x:f>IF(P24&lt;&gt;"",ABS(AH23-AH24),"")</x:f>
      </x:c>
      <x:c r="AI25" s="450" t="str">
        <x:f>IF(AB23="","",ABS(AI24-AI23))</x:f>
      </x:c>
      <x:c r="AJ25" s="566"/>
      <x:c r="AK25" s="512"/>
      <x:c r="AL25" s="512"/>
      <x:c r="AM25" s="450"/>
      <x:c r="AN25" s="450"/>
      <x:c r="AO25" s="450" t="str">
        <x:f>IF(AG23="","",ABS(AO24-AO23))</x:f>
      </x:c>
      <x:c r="AP25" s="578" t="str">
        <x:f>IF(AI23="","",ABS(AP24-AP23))</x:f>
      </x:c>
      <x:c r="AQ25" s="516" t="str">
        <x:f>IF(AH23="","",ABS(AQ24-AQ23))</x:f>
      </x:c>
      <x:c r="AR25" s="450"/>
      <x:c r="AS25" s="450"/>
      <x:c r="AT25" s="450"/>
      <x:c r="AU25" s="512"/>
      <x:c r="AV25" s="450"/>
      <x:c r="AW25" s="450"/>
      <x:c r="AX25" s="450"/>
      <x:c r="AY25" s="450"/>
      <x:c r="AZ25" s="517"/>
      <x:c r="BA25" s="450"/>
      <x:c r="BB25" s="450"/>
      <x:c r="BC25" s="450"/>
      <x:c r="BD25" s="450"/>
      <x:c r="BE25" s="450"/>
      <x:c r="BF25" s="450"/>
      <x:c r="BG25" s="450"/>
      <x:c r="BH25" s="450"/>
      <x:c r="BI25" s="450"/>
      <x:c r="BJ25" s="450"/>
      <x:c r="BK25" s="450"/>
      <x:c r="BL25" s="450"/>
      <x:c r="BM25" s="450"/>
      <x:c r="BN25" s="450"/>
      <x:c r="BO25" s="450"/>
      <x:c r="BP25" s="450"/>
      <x:c r="BQ25" s="450"/>
      <x:c r="BR25" s="450"/>
      <x:c r="BS25" s="450"/>
      <x:c r="BT25" s="450"/>
      <x:c r="BU25" s="450"/>
      <x:c r="BV25" s="450"/>
      <x:c r="BW25" s="450"/>
      <x:c r="BX25" s="450"/>
      <x:c r="BY25" s="450"/>
      <x:c r="BZ25" s="450"/>
      <x:c r="CA25" s="450"/>
      <x:c r="CB25" s="450"/>
      <x:c r="CC25" s="450"/>
      <x:c r="CD25" s="450"/>
      <x:c r="CE25" s="450"/>
      <x:c r="CF25" s="450"/>
      <x:c r="CG25" s="450"/>
      <x:c r="CH25" s="450"/>
      <x:c r="CI25" s="450"/>
      <x:c r="CJ25" s="450"/>
      <x:c r="CK25" s="450"/>
      <x:c r="CL25" s="450"/>
      <x:c r="CM25" s="450"/>
      <x:c r="CN25" s="450"/>
      <x:c r="CO25" s="450"/>
      <x:c r="CP25" s="450"/>
      <x:c r="CQ25" s="450"/>
      <x:c r="CR25" s="450"/>
      <x:c r="CS25" s="450"/>
      <x:c r="CT25" s="450"/>
      <x:c r="CU25" s="450"/>
      <x:c r="CV25" s="450"/>
      <x:c r="CW25" s="450"/>
      <x:c r="CX25" s="450"/>
      <x:c r="CY25" s="450"/>
      <x:c r="CZ25" s="450"/>
      <x:c r="DA25" s="450"/>
      <x:c r="DB25" s="450"/>
      <x:c r="DC25" s="450"/>
      <x:c r="DD25" s="450"/>
      <x:c r="DE25" s="450"/>
      <x:c r="DF25" s="450"/>
      <x:c r="DG25" s="450"/>
      <x:c r="DH25" s="450"/>
      <x:c r="DI25" s="450"/>
      <x:c r="DJ25" s="450"/>
      <x:c r="DK25" s="450"/>
      <x:c r="DL25" s="450"/>
      <x:c r="DM25" s="450"/>
      <x:c r="DN25" s="450"/>
      <x:c r="DO25" s="450"/>
      <x:c r="DP25" s="450"/>
      <x:c r="DQ25" s="481"/>
      <x:c r="DR25" s="481"/>
      <x:c r="DS25" s="450"/>
      <x:c r="DT25" s="450"/>
      <x:c r="DU25" s="450"/>
      <x:c r="DV25" s="450"/>
      <x:c r="DW25" s="450"/>
      <x:c r="DX25" s="450"/>
      <x:c r="DY25" s="450"/>
      <x:c r="DZ25" s="450"/>
      <x:c r="EA25" s="450"/>
      <x:c r="EB25" s="450"/>
      <x:c r="EC25" s="450"/>
      <x:c r="ED25" s="481"/>
      <x:c r="EE25" s="450"/>
      <x:c r="EF25" s="450"/>
      <x:c r="EG25" s="568"/>
      <x:c r="EH25" s="568"/>
      <x:c r="EI25" s="522"/>
      <x:c r="EJ25" s="523"/>
      <x:c r="EK25" s="523"/>
      <x:c r="EL25" s="569"/>
      <x:c r="EM25" s="525"/>
      <x:c r="EN25" s="526"/>
      <x:c r="EO25" s="486"/>
      <x:c r="EP25" s="527"/>
      <x:c r="EQ25" s="528"/>
      <x:c r="ER25" s="528"/>
      <x:c r="ES25" s="529"/>
      <x:c r="ET25" s="530"/>
      <x:c r="EU25" s="531"/>
      <x:c r="EV25" s="532"/>
      <x:c r="EW25" s="455"/>
      <x:c r="EX25" s="455"/>
      <x:c r="EY25" s="570"/>
      <x:c r="EZ25" s="570"/>
      <x:c r="FA25" s="570"/>
      <x:c r="FB25" s="570"/>
      <x:c r="FC25" s="570"/>
      <x:c r="FD25" s="455"/>
      <x:c r="FE25" s="455"/>
      <x:c r="FF25" s="455"/>
      <x:c r="FG25" s="455"/>
      <x:c r="FH25" s="455"/>
      <x:c r="FI25" s="455"/>
      <x:c r="FJ25" s="455"/>
      <x:c r="FK25" s="455"/>
      <x:c r="FL25" s="455"/>
      <x:c r="FM25" s="455"/>
      <x:c r="FN25" s="455"/>
      <x:c r="FO25" s="455"/>
      <x:c r="FP25" s="455"/>
      <x:c r="FQ25" s="455"/>
      <x:c r="FR25" s="455"/>
      <x:c r="FS25" s="455"/>
      <x:c r="FT25" s="455"/>
      <x:c r="FU25" s="455"/>
      <x:c r="FV25" s="455"/>
      <x:c r="FW25" s="455"/>
      <x:c r="FX25" s="455"/>
      <x:c r="FY25" s="455"/>
      <x:c r="FZ25" s="455"/>
      <x:c r="GA25" s="455"/>
      <x:c r="GB25" s="455"/>
      <x:c r="GC25" s="455"/>
      <x:c r="GD25" s="455"/>
      <x:c r="GE25" s="455"/>
      <x:c r="GF25" s="455"/>
      <x:c r="GG25" s="455"/>
      <x:c r="GH25" s="455"/>
      <x:c r="GI25" s="455"/>
      <x:c r="GJ25" s="455"/>
      <x:c r="GK25" s="455"/>
      <x:c r="GL25" s="455"/>
      <x:c r="GM25" s="455"/>
      <x:c r="GN25" s="455"/>
      <x:c r="GO25" s="455"/>
      <x:c r="GP25" s="455"/>
      <x:c r="GQ25" s="455"/>
      <x:c r="GR25" s="455"/>
      <x:c r="GS25" s="455"/>
      <x:c r="GT25" s="455"/>
      <x:c r="GU25" s="455"/>
      <x:c r="GV25" s="455"/>
      <x:c r="GW25" s="455"/>
      <x:c r="GX25" s="455"/>
      <x:c r="GY25" s="455"/>
      <x:c r="GZ25" s="455"/>
      <x:c r="HA25" s="455"/>
      <x:c r="HB25" s="455"/>
      <x:c r="HC25" s="455"/>
      <x:c r="HD25" s="455"/>
      <x:c r="HE25" s="455"/>
      <x:c r="HF25" s="455"/>
      <x:c r="HG25" s="455"/>
      <x:c r="HH25" s="455"/>
      <x:c r="HI25" s="455"/>
      <x:c r="HJ25" s="455"/>
      <x:c r="HK25" s="455"/>
      <x:c r="HL25" s="455"/>
      <x:c r="HM25" s="455"/>
      <x:c r="HN25" s="455"/>
      <x:c r="HO25" s="455"/>
      <x:c r="HP25" s="455"/>
      <x:c r="HQ25" s="455"/>
      <x:c r="HR25" s="455"/>
      <x:c r="HS25" s="455"/>
      <x:c r="HT25" s="455"/>
      <x:c r="HU25" s="455"/>
      <x:c r="HV25" s="455"/>
      <x:c r="HW25" s="455"/>
      <x:c r="HX25" s="455"/>
      <x:c r="HY25" s="455"/>
      <x:c r="HZ25" s="455"/>
      <x:c r="IA25" s="455"/>
      <x:c r="IB25" s="455"/>
      <x:c r="IC25" s="455"/>
      <x:c r="ID25" s="455"/>
      <x:c r="IE25" s="455"/>
      <x:c r="IF25" s="455"/>
      <x:c r="IG25" s="455"/>
      <x:c r="IH25" s="455"/>
      <x:c r="II25" s="455"/>
      <x:c r="IJ25" s="455"/>
      <x:c r="IK25" s="455"/>
      <x:c r="IL25" s="455"/>
      <x:c r="IM25" s="455"/>
      <x:c r="IN25" s="455"/>
      <x:c r="IO25" s="455"/>
      <x:c r="IP25" s="455"/>
      <x:c r="IQ25" s="455"/>
      <x:c r="IR25" s="455"/>
      <x:c r="IS25" s="455"/>
      <x:c r="IT25" s="455"/>
      <x:c r="IU25" s="455"/>
      <x:c r="IV25" s="455"/>
    </x:row>
    <x:row r="26" s="418" customFormat="1" ht="13.5" customHeight="1">
      <x:c r="A26" s="494">
        <x:v>0</x:v>
      </x:c>
      <x:c r="B26" s="494">
        <x:v>0</x:v>
      </x:c>
      <x:c r="C26" s="3888"/>
      <x:c r="D26" s="495" t="s">
        <x:v>277</x:v>
      </x:c>
      <x:c r="E26" s="496"/>
      <x:c r="F26" s="497"/>
      <x:c r="G26" s="3890"/>
      <x:c r="H26" s="3891"/>
      <x:c r="I26" s="3892"/>
      <x:c r="J26" s="498"/>
      <x:c r="K26" s="499"/>
      <x:c r="L26" s="498"/>
      <x:c r="M26" s="500"/>
      <x:c r="N26" s="501"/>
      <x:c r="O26" s="501"/>
      <x:c r="P26" s="502"/>
      <x:c r="Q26" s="572" t="str">
        <x:f>IF(E26="","",IF(A26=0,1,ROUND(1-(EY26-EX26)*FA26,5)))</x:f>
      </x:c>
      <x:c r="R26" s="504"/>
      <x:c r="S26" s="3890"/>
      <x:c r="T26" s="3891"/>
      <x:c r="U26" s="3892"/>
      <x:c r="V26" s="498"/>
      <x:c r="W26" s="499"/>
      <x:c r="X26" s="498"/>
      <x:c r="Y26" s="500"/>
      <x:c r="Z26" s="501"/>
      <x:c r="AA26" s="501"/>
      <x:c r="AB26" s="502"/>
      <x:c r="AC26" s="505" t="str">
        <x:f>IF(P26="","",(P26-AB26+R26)*Q26)</x:f>
      </x:c>
      <x:c r="AD26" s="506"/>
      <x:c r="AE26" s="507"/>
      <x:c r="AF26" s="508"/>
      <x:c r="AG26" s="506" t="str">
        <x:f>IF(P26="","",IF(AND($AG$10="1A",AT26&gt;=966),DQ26,IF(AND($AG$10="1B",AT26&lt;966),DR26,IF($AG$9="T-2004",DP26,EV26))))</x:f>
      </x:c>
      <x:c r="AH26" s="509" t="str">
        <x:f>IF(P26&lt;&gt;"",TRUNC(ROUND(+AC26*AG26,2),2),"")</x:f>
      </x:c>
      <x:c r="AI26" s="450" t="str">
        <x:f>IF(C26="","",IF($AD$10=60,AH26*AN26,(1.000149926*AD26-0.001199407795)*AH26))</x:f>
      </x:c>
      <x:c r="AJ26" s="510" t="n">
        <x:f>IF(AND($P$10="m³",$AD$10=60),ROUND((1.000149926*(141.5/(AD26+131.5))-1.199407795*0.001)/(141.5/(AD26+131.5)),5),ROUND((1.000149926*AD26-1.199407795*0.001)/AD26,5))</x:f>
        <x:v>0.99904</x:v>
      </x:c>
      <x:c r="AK26" s="512" t="e">
        <x:f>IF($AE$10="°F",AF26,AF26/1.8)</x:f>
      </x:c>
      <x:c r="AL26" s="512" t="str">
        <x:f>IF(C26="","",IF($AE$10="°C",AE26*1.8+32,ROUND(AE26,1)))</x:f>
      </x:c>
      <x:c r="AM26" s="513" t="n">
        <x:f>IF($AG$9="Table",ROUND(((141.5/(AD26+131.5015)*4.169215)-0.0050789)*0.0375,5),IF(AND($P$10="M³",$AD$10=60),(141.3819577/(AD26+131.5)-0.001199407795)*0.1564763335*6.28981,(141.3819577/(AD26+131.5)-0.001199407795)*0.1564763335))</x:f>
        <x:v>1.056987053280901</x:v>
      </x:c>
      <x:c r="AN26" s="514" t="n">
        <x:f>IF($AG$9="Table",ROUND(((141.5/(AD26+131.5015)*4.169215)-0.0050789)*0.0375*1.01605,5),IF(AND($P$10="m³",$AD$10=60),(141.3819577/(AD26+131.5)-0.001199407795)*0.1589872949*6.28981,(141.3819577/(AD26+131.5)-0.001199407795)*0.1589872949))</x:f>
        <x:v>1.0739484277694469</x:v>
      </x:c>
      <x:c r="AO26" s="450" t="n">
        <x:f>IF(D26="","",AM26*AH26)</x:f>
        <x:v>0</x:v>
      </x:c>
      <x:c r="AP26" s="515" t="str">
        <x:f>IF(P26="","",AD26*AH26)</x:f>
      </x:c>
      <x:c r="AQ26" s="516" t="str">
        <x:f>IF(E26="","",AE26*AH26)</x:f>
      </x:c>
      <x:c r="AR26" s="450">
        <x:v>0</x:v>
      </x:c>
      <x:c r="AS26" s="450" t="n">
        <x:f>IF(AR$9="54a",1,IF(AR$9="54D",6,IF(AT26&lt;=770.352,5,IF(AT26&lt;=787.5195,4,IF(AT26&lt;=838.3127,3,IF(AT26&lt;=1163.5,2,))))))</x:f>
        <x:v>2</x:v>
      </x:c>
      <x:c r="AT26" s="450" t="n">
        <x:f>IF($AD$10=60,(141.5/(AD26+131.5)*999.016),AD26*1000)</x:f>
        <x:v>1074.9867984790874</x:v>
      </x:c>
      <x:c r="AU26" s="512" t="n">
        <x:f>IF($AE$10="°F",(AL26-32)/1.8,AE26)</x:f>
        <x:v>-17.77777777777778</x:v>
      </x:c>
      <x:c r="AV26" s="450" t="n">
        <x:f>AU26/630</x:f>
        <x:v>-0.028218694885361554</x:v>
      </x:c>
      <x:c r="AW26" s="450" t="n">
        <x:f>(AU26-($AT$76+($AT$77+($AT$78+($AT$79+($AT$80+($AT$81+($AT$82+$AT$83*AV26)*AV26)*AV26)*AV26)*AV26)*AV26)*AV26)*AV26)*1.8+32</x:f>
        <x:v>-0.007130593716254907</x:v>
      </x:c>
      <x:c r="AX26" s="450" t="n">
        <x:f>IF(AF26=0,VLOOKUP($AS26,$AS$76:$AX$81,6),0)</x:f>
        <x:v>103.872</x:v>
      </x:c>
      <x:c r="AY26" s="450" t="n">
        <x:f>IF(AF26=0,VLOOKUP(AS26,$AS$76:$AY$81,7),0)</x:f>
        <x:v>0.2701</x:v>
      </x:c>
      <x:c r="AZ26" s="517" t="n">
        <x:f>IF(AF26=0,VLOOKUP($AS26,$AS$76:$AZ$81,8),0)</x:f>
        <x:v>0</x:v>
      </x:c>
      <x:c r="BA26" s="450" t="n">
        <x:f>IF(AF26=0,(0.01374979547/2*(($AX26/AT26+$AY$11)*1/AT26+$AZ$11)),0)</x:f>
        <x:v>0.0000023453365499165343</x:v>
      </x:c>
      <x:c r="BB26" s="450" t="n">
        <x:f>IF(AF26=0,(2*$AX$11+$AY$11*AT26)/($AX$11+($AY$11+$AZ$11*AT26)*AT26),0)</x:f>
        <x:v>1.2634834265598311</x:v>
      </x:c>
      <x:c r="BC26" s="450" t="n">
        <x:f>IF($AF$11=0,ROUND(AT26*(1+(EXP(BA26*(1+0.8*BA26))-1)/(1+BA26*(1+1.6*BA26)*BB26)),12),(AT26*(EXP(0.5*$AK26*0.01374979547*(1+0.4*$AK26*0.01374979547)))))</x:f>
        <x:v>1074.989319685132</x:v>
      </x:c>
      <x:c r="BD26" s="450" t="n">
        <x:f>IF(AF26=0,($AX26/BC26+$AY26)*1/BC26+$AZ26,AK26)</x:f>
        <x:v>0.0003411439253960394</x:v>
      </x:c>
      <x:c r="BE26" s="450" t="n">
        <x:f>$AY$6-$AY$5</x:f>
        <x:v>0</x:v>
      </x:c>
      <x:c r="BF26" s="450" t="n">
        <x:f>ROUND(EXP(-BD26*BE26*(1+0.8*BD26*(BE26+0.01374979547))),25)</x:f>
        <x:v>1</x:v>
      </x:c>
      <x:c r="BG26" s="450" t="n">
        <x:f>EXP(-1.9947+0.00013427*BE26+((793920+2326*BE26)/BC26^2))</x:f>
        <x:v>0.2704463650123956</x:v>
      </x:c>
      <x:c r="BH26" s="450" t="n">
        <x:f>1/(1-10^-5*BG26*0)</x:f>
        <x:v>1</x:v>
      </x:c>
      <x:c r="BI26" s="450" t="n">
        <x:f>ROUND(BH26*BF26,25)</x:f>
        <x:v>1</x:v>
      </x:c>
      <x:c r="BJ26" s="450" t="n">
        <x:f>BI26*$AT26</x:f>
        <x:v>1074.9867984790874</x:v>
      </x:c>
      <x:c r="BK26" s="450" t="n">
        <x:f>$AT26-BJ26</x:f>
        <x:v>0</x:v>
      </x:c>
      <x:c r="BL26" s="450" t="n">
        <x:f>IF(AF26=0,VLOOKUP($AS26,$AS$76:$BA$82,9),0)</x:f>
        <x:v>1.3</x:v>
      </x:c>
      <x:c r="BM26" s="450" t="n">
        <x:f>BK26/BI26</x:f>
        <x:v>0</x:v>
      </x:c>
      <x:c r="BN26" s="450" t="n">
        <x:f>BL26*BD26*$BE26*(1+1.6*BD26*$BE26)</x:f>
        <x:v>0</x:v>
      </x:c>
      <x:c r="BO26" s="450" t="n">
        <x:f>-(2*BH26*0*BG26*(7.9392+0.02326*AU26))/BC26^2</x:f>
        <x:v>0</x:v>
      </x:c>
      <x:c r="BP26" s="450" t="n">
        <x:f>BM26/(1+BN26+BO26)</x:f>
        <x:v>0</x:v>
      </x:c>
      <x:c r="BQ26" s="450" t="n">
        <x:f>BP26+$AT26</x:f>
        <x:v>1074.9867984790874</x:v>
      </x:c>
      <x:c r="BR26" s="450" t="n">
        <x:f>IF($AR$9="54a",1,IF($AR$9="54D",6,IF(BQ26&lt;=770.352,5,IF(BQ26&lt;=787.5195,4,IF(BQ26&lt;=838.3127,3,IF(BQ26&lt;=1163.5,2,))))))</x:f>
        <x:v>2</x:v>
      </x:c>
      <x:c r="BS26" s="450" t="n">
        <x:f>IF(AF26=0,VLOOKUP(BR26,$AS$76:$AX$81,6),0)</x:f>
        <x:v>103.872</x:v>
      </x:c>
      <x:c r="BT26" s="450" t="n">
        <x:f>IF(AF26=0,VLOOKUP(BR26,$AS$76:$AY$81,7),0)</x:f>
        <x:v>0.2701</x:v>
      </x:c>
      <x:c r="BU26" s="450" t="n">
        <x:f>IF(AF26=0,VLOOKUP(BR26,$AS$76:$AZ$81,8),0)</x:f>
        <x:v>0</x:v>
      </x:c>
      <x:c r="BV26" s="450" t="n">
        <x:f>IF(AF26=0,(0.01374979547/2*((BS26/BQ26+BT26)*1/BQ26+BU26)),0)</x:f>
        <x:v>0.0000023453365499165343</x:v>
      </x:c>
      <x:c r="BW26" s="450" t="n">
        <x:f>IF(AF26=0,(2*BS26+BT26*BQ26)/(BS26+(BT26+BU26*BQ26)*BQ26),0)</x:f>
        <x:v>1.2634834265598311</x:v>
      </x:c>
      <x:c r="BX26" s="450" t="n">
        <x:f>IF($AF$11=0,ROUND(BQ26*(1+(EXP(BV26*(1+0.8*BV26))-1)/(1+BV26*(1+1.6*BV26)*BW26)),12),(BQ26*(EXP(0.5*$AK26*0.01374979547*(1+0.4*$AK26*0.01374979547)))))</x:f>
        <x:v>1074.989319685132</x:v>
      </x:c>
      <x:c r="BY26" s="450" t="n">
        <x:f>IF(AF26=0,($AX26/BX26+$AY26)*1/BX26+$AZ26,AK26)</x:f>
        <x:v>0.0003411439253960394</x:v>
      </x:c>
      <x:c r="BZ26" s="450" t="n">
        <x:f>$AY$6-$AY$5</x:f>
        <x:v>0</x:v>
      </x:c>
      <x:c r="CA26" s="450" t="n">
        <x:f>EXP(-BY26*BZ26*(1+0.8*BY26*(BZ26+0.01374979547)))</x:f>
        <x:v>1</x:v>
      </x:c>
      <x:c r="CB26" s="450" t="n">
        <x:f>EXP(-1.9947+0.00013427*BZ26+((793920+2326*BZ26)/BX26^2))</x:f>
        <x:v>0.2704463650123956</x:v>
      </x:c>
      <x:c r="CC26" s="450" t="n">
        <x:f>1/(1-10^-5*CB26*0)</x:f>
        <x:v>1</x:v>
      </x:c>
      <x:c r="CD26" s="450" t="n">
        <x:f>ROUND(CC26*CA26,15)</x:f>
        <x:v>1</x:v>
      </x:c>
      <x:c r="CE26" s="450" t="n">
        <x:f>CD26*BQ26</x:f>
        <x:v>1074.9867984790874</x:v>
      </x:c>
      <x:c r="CF26" s="450" t="n">
        <x:f>$AT26-CE26</x:f>
        <x:v>0</x:v>
      </x:c>
      <x:c r="CG26" s="450" t="n">
        <x:f>IF(AF26=0,VLOOKUP($AS26,$AS$76:$BA$82,9),0)</x:f>
        <x:v>1.3</x:v>
      </x:c>
      <x:c r="CH26" s="450" t="n">
        <x:f>CF26/CD26</x:f>
        <x:v>0</x:v>
      </x:c>
      <x:c r="CI26" s="450" t="n">
        <x:f>CG26*BY26*BZ26*(1+1.6*BY26*BZ26)</x:f>
        <x:v>0</x:v>
      </x:c>
      <x:c r="CJ26" s="450" t="n">
        <x:f>-(2*CC26*0*CB26*(7.9392+0.02326*$AU26))/BX26^2</x:f>
        <x:v>0</x:v>
      </x:c>
      <x:c r="CK26" s="450" t="n">
        <x:f>CH26/(1+CI26+CJ26)</x:f>
        <x:v>0</x:v>
      </x:c>
      <x:c r="CL26" s="450" t="n">
        <x:f>CK26+BQ26</x:f>
        <x:v>1074.9867984790874</x:v>
      </x:c>
      <x:c r="CM26" s="450" t="n">
        <x:f>IF($AR$9="54a",1,IF($AR$9="54D",6,IF(CL26&lt;=770.352,5,IF(CL26&lt;=787.5195,4,IF(CL26&lt;=838.3127,3,IF(CL26&lt;=1163.5,2,))))))</x:f>
        <x:v>2</x:v>
      </x:c>
      <x:c r="CN26" s="450" t="n">
        <x:f>IF(AF26=0,VLOOKUP(CM26,$AS$76:$AX$81,6),0)</x:f>
        <x:v>103.872</x:v>
      </x:c>
      <x:c r="CO26" s="450" t="n">
        <x:f>IF(AF26=0,VLOOKUP(CM26,$AS$76:$AY$81,7),0)</x:f>
        <x:v>0.2701</x:v>
      </x:c>
      <x:c r="CP26" s="450" t="n">
        <x:f>IF(AF26=0,VLOOKUP(CM26,$AS$76:$AZ$81,8),0)</x:f>
        <x:v>0</x:v>
      </x:c>
      <x:c r="CQ26" s="450" t="n">
        <x:f>IF(AF26=0,(0.01374979547/2*((CN26/CL26+CO26)*1/CL26+CP26)),0)</x:f>
        <x:v>0.0000023453365499165343</x:v>
      </x:c>
      <x:c r="CR26" s="450" t="n">
        <x:f>IF(AF26=0,(2*CN26+CO26*CL26)/(CN26+(CO26+CP26*CL26)*CL26),0)</x:f>
        <x:v>1.2634834265598311</x:v>
      </x:c>
      <x:c r="CS26" s="450" t="n">
        <x:f>IF($AF$11=0,ROUND(CL26*(1+(EXP(CQ26*(1+0.8*CQ26))-1)/(1+CQ26*(1+1.6*CQ26)*CR26)),12),(CL26*(EXP(0.5*$AK26*0.01374979547*(1+0.4*$AK26*0.01374979547)))))</x:f>
        <x:v>1074.989319685132</x:v>
      </x:c>
      <x:c r="CT26" s="450" t="n">
        <x:f>IF(AF26=0,($AX26/CS26+$AY26)*1/CS26+$AZ26,BY26)</x:f>
        <x:v>0.0003411439253960394</x:v>
      </x:c>
      <x:c r="CU26" s="450" t="n">
        <x:f>$AY$6-$AY$5</x:f>
        <x:v>0</x:v>
      </x:c>
      <x:c r="CV26" s="450" t="n">
        <x:f>EXP(-CT26*CU26*(1+0.8*CT26*(CU26+0.01374979547)))</x:f>
        <x:v>1</x:v>
      </x:c>
      <x:c r="CW26" s="450" t="n">
        <x:f>EXP(-1.9947+0.00013427*CU26+((793920+2326*CU26)/CS26^2))</x:f>
        <x:v>0.2704463650123956</x:v>
      </x:c>
      <x:c r="CX26" s="450" t="n">
        <x:f>1/(1-10^-5*CW26*0)</x:f>
        <x:v>1</x:v>
      </x:c>
      <x:c r="CY26" s="450" t="n">
        <x:f>ROUND(CX26*CV26,15)</x:f>
        <x:v>1</x:v>
      </x:c>
      <x:c r="CZ26" s="450" t="n">
        <x:f>CY26*CL26</x:f>
        <x:v>1074.9867984790874</x:v>
      </x:c>
      <x:c r="DA26" s="450" t="n">
        <x:f>$AT26-CZ26</x:f>
        <x:v>0</x:v>
      </x:c>
      <x:c r="DB26" s="450" t="n">
        <x:f>IF(AF26=0,VLOOKUP($AS26,$AS$76:$BA$82,9),0)</x:f>
        <x:v>1.3</x:v>
      </x:c>
      <x:c r="DC26" s="450" t="n">
        <x:f>DA26/CY26</x:f>
        <x:v>0</x:v>
      </x:c>
      <x:c r="DD26" s="450" t="n">
        <x:f>DB26*CT26*CU26*(1+1.6*CT26*CU26)</x:f>
        <x:v>0</x:v>
      </x:c>
      <x:c r="DE26" s="450" t="n">
        <x:f>-(2*CX26*0*CW26*(7.9392+0.02326*AU26))/CS26^2</x:f>
        <x:v>0</x:v>
      </x:c>
      <x:c r="DF26" s="450" t="n">
        <x:f>DC26/(1+DD26+DE26)</x:f>
        <x:v>0</x:v>
      </x:c>
      <x:c r="DG26" s="450" t="n">
        <x:f>DF26+CL26</x:f>
        <x:v>1074.9867984790874</x:v>
      </x:c>
      <x:c r="DH26" s="450" t="n">
        <x:f>EXP(-CT26*CU26*(1+0.8*CT26*(CU26+0.01374979547)))</x:f>
        <x:v>1</x:v>
      </x:c>
      <x:c r="DI26" s="450" t="n">
        <x:f>CT26</x:f>
        <x:v>0.0003411439253960394</x:v>
      </x:c>
      <x:c r="DJ26" s="450" t="n">
        <x:f>AW26-$AY$5</x:f>
        <x:v>-60.01400549068859</x:v>
      </x:c>
      <x:c r="DK26" s="450" t="n">
        <x:f>EXP(-DI26*DJ26*(1+0.8*DI26*(DJ26+0.01374979547)))</x:f>
        <x:v>1.0203423025295864</x:v>
      </x:c>
      <x:c r="DL26" s="450" t="n">
        <x:f>EXP(-1.9947+0.00013427*AW26+((793920+2326*AW26)/DG26^2))</x:f>
        <x:v>0.2704430960404184</x:v>
      </x:c>
      <x:c r="DM26" s="450" t="n">
        <x:f>1/(1-10^-5*DL26*AR26)</x:f>
        <x:v>1</x:v>
      </x:c>
      <x:c r="DN26" s="450" t="n">
        <x:f>ROUND(DM26*DK26,15)</x:f>
        <x:v>1.020342302529586</x:v>
      </x:c>
      <x:c r="DO26" s="450" t="n">
        <x:f>DK26/CV26</x:f>
        <x:v>1.0203423025295864</x:v>
      </x:c>
      <x:c r="DP26" s="450" t="n">
        <x:f>ROUND(DO26*DM26,5)</x:f>
        <x:v>1.02034</x:v>
      </x:c>
      <x:c r="DQ26" s="481" t="n">
        <x:f>IF($AE$10="°F",ROUND(1.0211326242-3.548988118*10^-4*AE26+4.49881*10^-8*AE26^2,4),ROUND(1.0094684142-6.33413410744*10^-4*AE26+1.45710416212*10^-7*AE26^2,4))</x:f>
        <x:v>1.0211</x:v>
      </x:c>
      <x:c r="DR26" s="481" t="n">
        <x:f>IF($AE$10="°F",ROUND(1.02413769-4.0641418*10^-4*AE26+6.79176*10^-8*AE26^2,4),ROUND(1.0108020095-7.2343515319*10^-4*AE26+2.1996598346*10^-7*AE26^2,4))</x:f>
        <x:v>1.0241</x:v>
      </x:c>
      <x:c r="DS26" s="450"/>
      <x:c r="DT26" s="450" t="n">
        <x:f>ROUND(0.00001278*DW26,19)</x:f>
        <x:v>-0.0007668</x:v>
      </x:c>
      <x:c r="DU26" s="450" t="n">
        <x:f>ROUND(0.0000000062*$DW26^2,19)</x:f>
        <x:v>0.00002232</x:v>
      </x:c>
      <x:c r="DV26" s="450" t="n">
        <x:f>1-DT26-DU26</x:f>
        <x:v>1.00074448</x:v>
      </x:c>
      <x:c r="DW26" s="450" t="n">
        <x:f>ROUND(AL26-60,1)</x:f>
        <x:v>-60</x:v>
      </x:c>
      <x:c r="DX26" s="450" t="n">
        <x:f>AT26</x:f>
        <x:v>1074.9867984790874</x:v>
      </x:c>
      <x:c r="DY26" s="450" t="n">
        <x:f>BT26+BU26</x:f>
        <x:v>0.2701</x:v>
      </x:c>
      <x:c r="DZ26" s="450" t="n">
        <x:f>IF(DY26&lt;0,(((BS26/DX26)/DX26)+DY26),(TRUNC(($BS26/DX26^2)+(DY26/DX26),8)))</x:f>
        <x:v>0.00034114</x:v>
      </x:c>
      <x:c r="EA26" s="450" t="n">
        <x:f>EXP(-DZ26*DW26)-(0.8*DZ26^2*DW26^2)</x:f>
        <x:v>1.0203441499484045</x:v>
      </x:c>
      <x:c r="EB26" s="450" t="n">
        <x:f>ROUND(DX26*EA26,12)</x:f>
        <x:v>1096.856491099901</x:v>
      </x:c>
      <x:c r="EC26" s="450" t="n">
        <x:f>EB26/DV26</x:f>
        <x:v>1096.0405108603757</x:v>
      </x:c>
      <x:c r="ED26" s="450" t="n">
        <x:f>IF(AF26&gt;0,ROUND(141.5/(141.5/(AD26+131.5)*AG26)-131.5,2),ROUND(141.5/(EB26/999.016)-131.5,1))</x:f>
        <x:v>-2.6</x:v>
      </x:c>
      <x:c r="EE26" s="450"/>
      <x:c r="EF26" s="520" t="s">
        <x:v>279</x:v>
      </x:c>
      <x:c r="EG26" s="521"/>
      <x:c r="EH26" s="521"/>
      <x:c r="EI26" s="522"/>
      <x:c r="EJ26" s="523" t="n">
        <x:f>IF($AR$9="54a",1,IF($AR$9="54D",6,IF(EP26&lt;=770,2,IF(EP26&lt;=785,4,IF(EP26&lt;=838,3,IF(AND(EP26&gt;=838,EP26&lt;=1075),5))))))</x:f>
        <x:v>5</x:v>
      </x:c>
      <x:c r="EK26" s="525" t="n">
        <x:f>INT((AD26*2)+0.5)/2</x:f>
        <x:v>0</x:v>
      </x:c>
      <x:c r="EL26" s="524" t="n">
        <x:f>IF(EK26&lt;2,AD26*1000,141.5/(EK26+131.5)*999.012)</x:f>
        <x:v>0</x:v>
      </x:c>
      <x:c r="EM26" s="525" t="n">
        <x:f>IF(AD26&gt;2,INT((AE26*2)+0.5)/2,INT((AE26*4)+0.5)/4)</x:f>
        <x:v>0</x:v>
      </x:c>
      <x:c r="EN26" s="526" t="n">
        <x:f>IF(AD26&lt;=2,EM26-15,EM26-60)</x:f>
        <x:v>-15</x:v>
      </x:c>
      <x:c r="EO26" s="486"/>
      <x:c r="EP26" s="527" t="n">
        <x:f>IF(EK26&lt;=2,AT26,EL26)</x:f>
        <x:v>1074.9867984790874</x:v>
      </x:c>
      <x:c r="EQ26" s="528" t="n">
        <x:f>IF(AD26&lt;=2,ROUND(LOOKUP(EJ26,$ER$76:$ET$81)*1.8,8),LOOKUP(EJ26,$ER$76:$ET$81))</x:f>
        <x:v>1.8</x:v>
      </x:c>
      <x:c r="ER26" s="528" t="n">
        <x:f>IF(AD26&lt;=2,ROUND(LOOKUP(EJ26,$ER$76:$EU$81)*1.8,8),LOOKUP(EJ26,$ER$76:$EU$81))</x:f>
        <x:v>1.8</x:v>
      </x:c>
      <x:c r="ES26" s="529" t="n">
        <x:f>IF(ER26&gt;1,ER26/EP26^2,ROUND(EQ26/EP26^2,18))</x:f>
        <x:v>0.0000015576369588394509</x:v>
      </x:c>
      <x:c r="ET26" s="530" t="n">
        <x:f>IF(ER26&gt;=1,EQ26,ROUND(ER26/EP26,16))</x:f>
        <x:v>1.8</x:v>
      </x:c>
      <x:c r="EU26" s="531" t="n">
        <x:f>ROUND(ET26+ES26,16)</x:f>
        <x:v>1.800001557636959</x:v>
      </x:c>
      <x:c r="EV26" s="532" t="n">
        <x:f>ROUND(EXP(-EU26*EN26*(1+0.8*EU26*EN26)),4)</x:f>
        <x:v>0</x:v>
      </x:c>
      <x:c r="EW26" s="455"/>
      <x:c r="EX26" s="455" t="n">
        <x:f>ROUND((AE26*7/8)+EZ26/8,0)</x:f>
        <x:v>0</x:v>
      </x:c>
      <x:c r="EY26" s="533" t="n">
        <x:f>B26</x:f>
        <x:v>0</x:v>
      </x:c>
      <x:c r="EZ26" s="533" t="n">
        <x:f>A26</x:f>
        <x:v>0</x:v>
      </x:c>
      <x:c r="FA26" s="534" t="n">
        <x:f>IF($AE$10="°F",0.0000124,0.0000112*2)</x:f>
        <x:v>0.0000124</x:v>
      </x:c>
      <x:c r="FB26" s="534">
        <x:v>1.73E-5</x:v>
      </x:c>
      <x:c r="FC26" s="534">
        <x:v>1.59E-5</x:v>
      </x:c>
      <x:c r="FD26" s="455"/>
      <x:c r="FE26" s="455"/>
      <x:c r="FF26" s="455"/>
      <x:c r="FG26" s="455"/>
      <x:c r="FH26" s="455"/>
      <x:c r="FI26" s="455"/>
      <x:c r="FJ26" s="455"/>
      <x:c r="FK26" s="455"/>
      <x:c r="FL26" s="455"/>
      <x:c r="FM26" s="455"/>
      <x:c r="FN26" s="455"/>
      <x:c r="FO26" s="455"/>
      <x:c r="FP26" s="455"/>
      <x:c r="FQ26" s="455"/>
      <x:c r="FR26" s="455"/>
      <x:c r="FS26" s="455"/>
      <x:c r="FT26" s="455"/>
      <x:c r="FU26" s="455"/>
      <x:c r="FV26" s="455"/>
      <x:c r="FW26" s="455"/>
      <x:c r="FX26" s="455"/>
      <x:c r="FY26" s="455"/>
      <x:c r="FZ26" s="455"/>
      <x:c r="GA26" s="455"/>
      <x:c r="GB26" s="455"/>
      <x:c r="GC26" s="455"/>
      <x:c r="GD26" s="455"/>
      <x:c r="GE26" s="455"/>
      <x:c r="GF26" s="455"/>
      <x:c r="GG26" s="455"/>
      <x:c r="GH26" s="455"/>
      <x:c r="GI26" s="455"/>
      <x:c r="GJ26" s="455"/>
      <x:c r="GK26" s="455"/>
      <x:c r="GL26" s="455"/>
      <x:c r="GM26" s="455"/>
      <x:c r="GN26" s="455"/>
      <x:c r="GO26" s="455"/>
      <x:c r="GP26" s="455"/>
      <x:c r="GQ26" s="455"/>
      <x:c r="GR26" s="455"/>
      <x:c r="GS26" s="455"/>
      <x:c r="GT26" s="455"/>
      <x:c r="GU26" s="455"/>
      <x:c r="GV26" s="455"/>
      <x:c r="GW26" s="455"/>
      <x:c r="GX26" s="455"/>
      <x:c r="GY26" s="455"/>
      <x:c r="GZ26" s="455"/>
      <x:c r="HA26" s="455"/>
      <x:c r="HB26" s="455"/>
      <x:c r="HC26" s="455"/>
      <x:c r="HD26" s="455"/>
      <x:c r="HE26" s="455"/>
      <x:c r="HF26" s="455"/>
      <x:c r="HG26" s="455"/>
      <x:c r="HH26" s="455"/>
      <x:c r="HI26" s="455"/>
      <x:c r="HJ26" s="455"/>
      <x:c r="HK26" s="455"/>
      <x:c r="HL26" s="455"/>
      <x:c r="HM26" s="455"/>
      <x:c r="HN26" s="455"/>
      <x:c r="HO26" s="455"/>
      <x:c r="HP26" s="455"/>
      <x:c r="HQ26" s="455"/>
      <x:c r="HR26" s="455"/>
      <x:c r="HS26" s="455"/>
      <x:c r="HT26" s="455"/>
      <x:c r="HU26" s="455"/>
      <x:c r="HV26" s="455"/>
      <x:c r="HW26" s="455"/>
      <x:c r="HX26" s="455"/>
      <x:c r="HY26" s="455"/>
      <x:c r="HZ26" s="455"/>
      <x:c r="IA26" s="455"/>
      <x:c r="IB26" s="455"/>
      <x:c r="IC26" s="455"/>
      <x:c r="ID26" s="455"/>
      <x:c r="IE26" s="455"/>
      <x:c r="IF26" s="455"/>
      <x:c r="IG26" s="455"/>
      <x:c r="IH26" s="455"/>
      <x:c r="II26" s="455"/>
      <x:c r="IJ26" s="455"/>
      <x:c r="IK26" s="455"/>
      <x:c r="IL26" s="455"/>
      <x:c r="IM26" s="455"/>
      <x:c r="IN26" s="455"/>
      <x:c r="IO26" s="455"/>
      <x:c r="IP26" s="455"/>
      <x:c r="IQ26" s="455"/>
      <x:c r="IR26" s="455"/>
      <x:c r="IS26" s="455"/>
      <x:c r="IT26" s="455"/>
      <x:c r="IU26" s="455"/>
      <x:c r="IV26" s="455"/>
    </x:row>
    <x:row r="27" s="418" customFormat="1" ht="13.5" customHeight="1">
      <x:c r="A27" s="494">
        <x:v>0</x:v>
      </x:c>
      <x:c r="B27" s="494">
        <x:v>0</x:v>
      </x:c>
      <x:c r="C27" s="3889"/>
      <x:c r="D27" s="537" t="s">
        <x:v>278</x:v>
      </x:c>
      <x:c r="E27" s="538"/>
      <x:c r="F27" s="539"/>
      <x:c r="G27" s="3893"/>
      <x:c r="H27" s="3894"/>
      <x:c r="I27" s="3895"/>
      <x:c r="J27" s="498"/>
      <x:c r="K27" s="499"/>
      <x:c r="L27" s="498"/>
      <x:c r="M27" s="500"/>
      <x:c r="N27" s="501"/>
      <x:c r="O27" s="501"/>
      <x:c r="P27" s="540"/>
      <x:c r="Q27" s="574" t="str">
        <x:f>IF(E26="","",IF(A27=0,1,ROUND(1-(EY27-EX27)*FA27,5)))</x:f>
      </x:c>
      <x:c r="R27" s="542"/>
      <x:c r="S27" s="3893"/>
      <x:c r="T27" s="3894"/>
      <x:c r="U27" s="3895"/>
      <x:c r="V27" s="498"/>
      <x:c r="W27" s="499"/>
      <x:c r="X27" s="498"/>
      <x:c r="Y27" s="500"/>
      <x:c r="Z27" s="501"/>
      <x:c r="AA27" s="501"/>
      <x:c r="AB27" s="540"/>
      <x:c r="AC27" s="543" t="str">
        <x:f>IF(P27="","",(P27-AB27+R27)*Q27)</x:f>
      </x:c>
      <x:c r="AD27" s="544"/>
      <x:c r="AE27" s="545"/>
      <x:c r="AF27" s="546"/>
      <x:c r="AG27" s="544" t="str">
        <x:f>IF(P27="","",IF(AND($AG$10="1A",AT27&gt;=966),DQ27,IF(AND($AG$10="1B",AT27&lt;966),DR27,IF($AG$9="T-2004",DP27,EV27))))</x:f>
      </x:c>
      <x:c r="AH27" s="547" t="str">
        <x:f>IF(P27&lt;&gt;"",TRUNC(ROUND(+AC27*AG27,2),2),"")</x:f>
      </x:c>
      <x:c r="AI27" s="450" t="str">
        <x:f>IF(C26="","",IF($AD$10=60,AH27*AN27,(1.000149926*AD27-0.001199407795)*AH27))</x:f>
      </x:c>
      <x:c r="AJ27" s="510" t="n">
        <x:f>IF(AND($P$10="m³",$AD$10=60),ROUND((1.000149926*(141.5/(AD27+131.5))-1.199407795*0.001)/(141.5/(AD27+131.5)),5),ROUND((1.000149926*AD27-1.199407795*0.001)/AD27,5))</x:f>
        <x:v>0.99904</x:v>
      </x:c>
      <x:c r="AK27" s="512" t="e">
        <x:f>IF($AE$10="°F",AF27,AF27/1.8)</x:f>
      </x:c>
      <x:c r="AL27" s="512" t="str">
        <x:f>IF(C26="","",IF($AE$10="°C",AE27*1.8+32,ROUND(AE27,1)))</x:f>
      </x:c>
      <x:c r="AM27" s="513" t="n">
        <x:f>IF($AG$9="Table",ROUND(((141.5/(AD27+131.5015)*4.169215)-0.0050789)*0.0375,5),IF(AND($P$10="M³",$AD$10=60),(141.3819577/(AD27+131.5)-0.001199407795)*0.1564763335*6.28981,(141.3819577/(AD27+131.5)-0.001199407795)*0.1564763335))</x:f>
        <x:v>1.056987053280901</x:v>
      </x:c>
      <x:c r="AN27" s="514" t="n">
        <x:f>IF($AG$9="Table",ROUND(((141.5/(AD27+131.5015)*4.169215)-0.0050789)*0.0375*1.01605,5),IF(AND($P$10="m³",$AD$10=60),(141.3819577/(AD27+131.5)-0.001199407795)*0.1589872949*6.28981,(141.3819577/(AD27+131.5)-0.001199407795)*0.1589872949))</x:f>
        <x:v>1.0739484277694469</x:v>
      </x:c>
      <x:c r="AO27" s="450" t="n">
        <x:f>IF(D26="","",AM27*AH27)</x:f>
        <x:v>0</x:v>
      </x:c>
      <x:c r="AP27" s="548" t="str">
        <x:f>IF(P27="","",AD27*AH27)</x:f>
      </x:c>
      <x:c r="AQ27" s="516" t="str">
        <x:f>IF(E27="","",AE27*AH27)</x:f>
      </x:c>
      <x:c r="AR27" s="450">
        <x:v>0</x:v>
      </x:c>
      <x:c r="AS27" s="450" t="n">
        <x:f>IF(AR$9="54a",1,IF(AR$9="54D",6,IF(AT27&lt;=770.352,5,IF(AT27&lt;=787.5195,4,IF(AT27&lt;=838.3127,3,IF(AT27&lt;=1163.5,2,))))))</x:f>
        <x:v>2</x:v>
      </x:c>
      <x:c r="AT27" s="450" t="n">
        <x:f>IF($AD$10=60,(141.5/(AD27+131.5)*999.016),AD27*1000)</x:f>
        <x:v>1074.9867984790874</x:v>
      </x:c>
      <x:c r="AU27" s="512" t="n">
        <x:f>IF($AE$10="°F",(AL27-32)/1.8,AE27)</x:f>
        <x:v>-17.77777777777778</x:v>
      </x:c>
      <x:c r="AV27" s="450" t="n">
        <x:f>AU27/630</x:f>
        <x:v>-0.028218694885361554</x:v>
      </x:c>
      <x:c r="AW27" s="450" t="n">
        <x:f>(AU27-($AT$76+($AT$77+($AT$78+($AT$79+($AT$80+($AT$81+($AT$82+$AT$83*AV27)*AV27)*AV27)*AV27)*AV27)*AV27)*AV27)*AV27)*1.8+32</x:f>
        <x:v>-0.007130593716254907</x:v>
      </x:c>
      <x:c r="AX27" s="450" t="n">
        <x:f>IF(AF27=0,VLOOKUP($AS27,$AS$76:$AX$81,6),0)</x:f>
        <x:v>103.872</x:v>
      </x:c>
      <x:c r="AY27" s="450" t="n">
        <x:f>IF(AF27=0,VLOOKUP(AS27,$AS$76:$AY$81,7),0)</x:f>
        <x:v>0.2701</x:v>
      </x:c>
      <x:c r="AZ27" s="517" t="n">
        <x:f>IF(AF27=0,VLOOKUP($AS27,$AS$76:$AZ$81,8),0)</x:f>
        <x:v>0</x:v>
      </x:c>
      <x:c r="BA27" s="450" t="n">
        <x:f>IF(AF27=0,(0.01374979547/2*(($AX27/AT27+$AY$11)*1/AT27+$AZ$11)),0)</x:f>
        <x:v>0.0000023453365499165343</x:v>
      </x:c>
      <x:c r="BB27" s="450" t="n">
        <x:f>IF(AF27=0,(2*$AX$11+$AY$11*AT27)/($AX$11+($AY$11+$AZ$11*AT27)*AT27),0)</x:f>
        <x:v>1.2634834265598311</x:v>
      </x:c>
      <x:c r="BC27" s="450" t="n">
        <x:f>IF($AF$11=0,ROUND(AT27*(1+(EXP(BA27*(1+0.8*BA27))-1)/(1+BA27*(1+1.6*BA27)*BB27)),12),(AT27*(EXP(0.5*$AK27*0.01374979547*(1+0.4*$AK27*0.01374979547)))))</x:f>
        <x:v>1074.989319685132</x:v>
      </x:c>
      <x:c r="BD27" s="450" t="n">
        <x:f>IF(AF27=0,($AX27/BC27+$AY27)*1/BC27+$AZ27,AK27)</x:f>
        <x:v>0.0003411439253960394</x:v>
      </x:c>
      <x:c r="BE27" s="450" t="n">
        <x:f>$AY$6-$AY$5</x:f>
        <x:v>0</x:v>
      </x:c>
      <x:c r="BF27" s="450" t="n">
        <x:f>ROUND(EXP(-BD27*BE27*(1+0.8*BD27*(BE27+0.01374979547))),25)</x:f>
        <x:v>1</x:v>
      </x:c>
      <x:c r="BG27" s="450" t="n">
        <x:f>EXP(-1.9947+0.00013427*BE27+((793920+2326*BE27)/BC27^2))</x:f>
        <x:v>0.2704463650123956</x:v>
      </x:c>
      <x:c r="BH27" s="450" t="n">
        <x:f>1/(1-10^-5*BG27*0)</x:f>
        <x:v>1</x:v>
      </x:c>
      <x:c r="BI27" s="450" t="n">
        <x:f>ROUND(BH27*BF27,25)</x:f>
        <x:v>1</x:v>
      </x:c>
      <x:c r="BJ27" s="450" t="n">
        <x:f>BI27*$AT27</x:f>
        <x:v>1074.9867984790874</x:v>
      </x:c>
      <x:c r="BK27" s="450" t="n">
        <x:f>$AT27-BJ27</x:f>
        <x:v>0</x:v>
      </x:c>
      <x:c r="BL27" s="450" t="n">
        <x:f>IF(AF27=0,VLOOKUP($AS27,$AS$76:$BA$82,9),0)</x:f>
        <x:v>1.3</x:v>
      </x:c>
      <x:c r="BM27" s="450" t="n">
        <x:f>BK27/BI27</x:f>
        <x:v>0</x:v>
      </x:c>
      <x:c r="BN27" s="450" t="n">
        <x:f>BL27*BD27*$BE27*(1+1.6*BD27*$BE27)</x:f>
        <x:v>0</x:v>
      </x:c>
      <x:c r="BO27" s="450" t="n">
        <x:f>-(2*BH27*0*BG27*(7.9392+0.02326*AU27))/BC27^2</x:f>
        <x:v>0</x:v>
      </x:c>
      <x:c r="BP27" s="450" t="n">
        <x:f>BM27/(1+BN27+BO27)</x:f>
        <x:v>0</x:v>
      </x:c>
      <x:c r="BQ27" s="450" t="n">
        <x:f>BP27+$AT27</x:f>
        <x:v>1074.9867984790874</x:v>
      </x:c>
      <x:c r="BR27" s="450" t="n">
        <x:f>IF($AR$9="54a",1,IF($AR$9="54D",6,IF(BQ27&lt;=770.352,5,IF(BQ27&lt;=787.5195,4,IF(BQ27&lt;=838.3127,3,IF(BQ27&lt;=1163.5,2,))))))</x:f>
        <x:v>2</x:v>
      </x:c>
      <x:c r="BS27" s="450" t="n">
        <x:f>IF(AF27=0,VLOOKUP(BR27,$AS$76:$AX$81,6),0)</x:f>
        <x:v>103.872</x:v>
      </x:c>
      <x:c r="BT27" s="450" t="n">
        <x:f>IF(AF27=0,VLOOKUP(BR27,$AS$76:$AY$81,7),0)</x:f>
        <x:v>0.2701</x:v>
      </x:c>
      <x:c r="BU27" s="450" t="n">
        <x:f>IF(AF27=0,VLOOKUP(BR27,$AS$76:$AZ$81,8),0)</x:f>
        <x:v>0</x:v>
      </x:c>
      <x:c r="BV27" s="450" t="n">
        <x:f>IF(AF27=0,(0.01374979547/2*((BS27/BQ27+BT27)*1/BQ27+BU27)),0)</x:f>
        <x:v>0.0000023453365499165343</x:v>
      </x:c>
      <x:c r="BW27" s="450" t="n">
        <x:f>IF(AF27=0,(2*BS27+BT27*BQ27)/(BS27+(BT27+BU27*BQ27)*BQ27),0)</x:f>
        <x:v>1.2634834265598311</x:v>
      </x:c>
      <x:c r="BX27" s="450" t="n">
        <x:f>IF($AF$11=0,ROUND(BQ27*(1+(EXP(BV27*(1+0.8*BV27))-1)/(1+BV27*(1+1.6*BV27)*BW27)),12),(BQ27*(EXP(0.5*$AK27*0.01374979547*(1+0.4*$AK27*0.01374979547)))))</x:f>
        <x:v>1074.989319685132</x:v>
      </x:c>
      <x:c r="BY27" s="450" t="n">
        <x:f>IF(AF27=0,($AX27/BX27+$AY27)*1/BX27+$AZ27,AK27)</x:f>
        <x:v>0.0003411439253960394</x:v>
      </x:c>
      <x:c r="BZ27" s="450" t="n">
        <x:f>$AY$6-$AY$5</x:f>
        <x:v>0</x:v>
      </x:c>
      <x:c r="CA27" s="450" t="n">
        <x:f>EXP(-BY27*BZ27*(1+0.8*BY27*(BZ27+0.01374979547)))</x:f>
        <x:v>1</x:v>
      </x:c>
      <x:c r="CB27" s="450" t="n">
        <x:f>EXP(-1.9947+0.00013427*BZ27+((793920+2326*BZ27)/BX27^2))</x:f>
        <x:v>0.2704463650123956</x:v>
      </x:c>
      <x:c r="CC27" s="450" t="n">
        <x:f>1/(1-10^-5*CB27*0)</x:f>
        <x:v>1</x:v>
      </x:c>
      <x:c r="CD27" s="450" t="n">
        <x:f>ROUND(CC27*CA27,15)</x:f>
        <x:v>1</x:v>
      </x:c>
      <x:c r="CE27" s="450" t="n">
        <x:f>CD27*BQ27</x:f>
        <x:v>1074.9867984790874</x:v>
      </x:c>
      <x:c r="CF27" s="450" t="n">
        <x:f>$AT27-CE27</x:f>
        <x:v>0</x:v>
      </x:c>
      <x:c r="CG27" s="450" t="n">
        <x:f>IF(AF27=0,VLOOKUP($AS27,$AS$76:$BA$82,9),0)</x:f>
        <x:v>1.3</x:v>
      </x:c>
      <x:c r="CH27" s="450" t="n">
        <x:f>CF27/CD27</x:f>
        <x:v>0</x:v>
      </x:c>
      <x:c r="CI27" s="450" t="n">
        <x:f>CG27*BY27*BZ27*(1+1.6*BY27*BZ27)</x:f>
        <x:v>0</x:v>
      </x:c>
      <x:c r="CJ27" s="450" t="n">
        <x:f>-(2*CC27*0*CB27*(7.9392+0.02326*$AU27))/BX27^2</x:f>
        <x:v>0</x:v>
      </x:c>
      <x:c r="CK27" s="450" t="n">
        <x:f>CH27/(1+CI27+CJ27)</x:f>
        <x:v>0</x:v>
      </x:c>
      <x:c r="CL27" s="450" t="n">
        <x:f>CK27+BQ27</x:f>
        <x:v>1074.9867984790874</x:v>
      </x:c>
      <x:c r="CM27" s="450" t="n">
        <x:f>IF($AR$9="54a",1,IF($AR$9="54D",6,IF(CL27&lt;=770.352,5,IF(CL27&lt;=787.5195,4,IF(CL27&lt;=838.3127,3,IF(CL27&lt;=1163.5,2,))))))</x:f>
        <x:v>2</x:v>
      </x:c>
      <x:c r="CN27" s="450" t="n">
        <x:f>IF(AF27=0,VLOOKUP(CM27,$AS$76:$AX$81,6),0)</x:f>
        <x:v>103.872</x:v>
      </x:c>
      <x:c r="CO27" s="450" t="n">
        <x:f>IF(AF27=0,VLOOKUP(CM27,$AS$76:$AY$81,7),0)</x:f>
        <x:v>0.2701</x:v>
      </x:c>
      <x:c r="CP27" s="450" t="n">
        <x:f>IF(AF27=0,VLOOKUP(CM27,$AS$76:$AZ$81,8),0)</x:f>
        <x:v>0</x:v>
      </x:c>
      <x:c r="CQ27" s="450" t="n">
        <x:f>IF(AF27=0,(0.01374979547/2*((CN27/CL27+CO27)*1/CL27+CP27)),0)</x:f>
        <x:v>0.0000023453365499165343</x:v>
      </x:c>
      <x:c r="CR27" s="450" t="n">
        <x:f>IF(AF27=0,(2*CN27+CO27*CL27)/(CN27+(CO27+CP27*CL27)*CL27),0)</x:f>
        <x:v>1.2634834265598311</x:v>
      </x:c>
      <x:c r="CS27" s="450" t="n">
        <x:f>IF($AF$11=0,ROUND(CL27*(1+(EXP(CQ27*(1+0.8*CQ27))-1)/(1+CQ27*(1+1.6*CQ27)*CR27)),12),(CL27*(EXP(0.5*$AK27*0.01374979547*(1+0.4*$AK27*0.01374979547)))))</x:f>
        <x:v>1074.989319685132</x:v>
      </x:c>
      <x:c r="CT27" s="450" t="n">
        <x:f>IF(AF27=0,($AX27/CS27+$AY27)*1/CS27+$AZ27,BY27)</x:f>
        <x:v>0.0003411439253960394</x:v>
      </x:c>
      <x:c r="CU27" s="450" t="n">
        <x:f>$AY$6-$AY$5</x:f>
        <x:v>0</x:v>
      </x:c>
      <x:c r="CV27" s="450" t="n">
        <x:f>EXP(-CT27*CU27*(1+0.8*CT27*(CU27+0.01374979547)))</x:f>
        <x:v>1</x:v>
      </x:c>
      <x:c r="CW27" s="450" t="n">
        <x:f>EXP(-1.9947+0.00013427*CU27+((793920+2326*CU27)/CS27^2))</x:f>
        <x:v>0.2704463650123956</x:v>
      </x:c>
      <x:c r="CX27" s="450" t="n">
        <x:f>1/(1-10^-5*CW27*0)</x:f>
        <x:v>1</x:v>
      </x:c>
      <x:c r="CY27" s="450" t="n">
        <x:f>ROUND(CX27*CV27,15)</x:f>
        <x:v>1</x:v>
      </x:c>
      <x:c r="CZ27" s="450" t="n">
        <x:f>CY27*CL27</x:f>
        <x:v>1074.9867984790874</x:v>
      </x:c>
      <x:c r="DA27" s="450" t="n">
        <x:f>$AT27-CZ27</x:f>
        <x:v>0</x:v>
      </x:c>
      <x:c r="DB27" s="450" t="n">
        <x:f>IF(AF27=0,VLOOKUP($AS27,$AS$76:$BA$82,9),0)</x:f>
        <x:v>1.3</x:v>
      </x:c>
      <x:c r="DC27" s="450" t="n">
        <x:f>DA27/CY27</x:f>
        <x:v>0</x:v>
      </x:c>
      <x:c r="DD27" s="450" t="n">
        <x:f>DB27*CT27*CU27*(1+1.6*CT27*CU27)</x:f>
        <x:v>0</x:v>
      </x:c>
      <x:c r="DE27" s="450" t="n">
        <x:f>-(2*CX27*0*CW27*(7.9392+0.02326*AU27))/CS27^2</x:f>
        <x:v>0</x:v>
      </x:c>
      <x:c r="DF27" s="450" t="n">
        <x:f>DC27/(1+DD27+DE27)</x:f>
        <x:v>0</x:v>
      </x:c>
      <x:c r="DG27" s="450" t="n">
        <x:f>DF27+CL27</x:f>
        <x:v>1074.9867984790874</x:v>
      </x:c>
      <x:c r="DH27" s="450" t="n">
        <x:f>EXP(-CT27*CU27*(1+0.8*CT27*(CU27+0.01374979547)))</x:f>
        <x:v>1</x:v>
      </x:c>
      <x:c r="DI27" s="450" t="n">
        <x:f>CT27</x:f>
        <x:v>0.0003411439253960394</x:v>
      </x:c>
      <x:c r="DJ27" s="450" t="n">
        <x:f>AW27-$AY$5</x:f>
        <x:v>-60.01400549068859</x:v>
      </x:c>
      <x:c r="DK27" s="450" t="n">
        <x:f>EXP(-DI27*DJ27*(1+0.8*DI27*(DJ27+0.01374979547)))</x:f>
        <x:v>1.0203423025295864</x:v>
      </x:c>
      <x:c r="DL27" s="450" t="n">
        <x:f>EXP(-1.9947+0.00013427*AW27+((793920+2326*AW27)/DG27^2))</x:f>
        <x:v>0.2704430960404184</x:v>
      </x:c>
      <x:c r="DM27" s="450" t="n">
        <x:f>1/(1-10^-5*DL27*AR27)</x:f>
        <x:v>1</x:v>
      </x:c>
      <x:c r="DN27" s="450" t="n">
        <x:f>ROUND(DM27*DK27,15)</x:f>
        <x:v>1.020342302529586</x:v>
      </x:c>
      <x:c r="DO27" s="450" t="n">
        <x:f>DK27/CV27</x:f>
        <x:v>1.0203423025295864</x:v>
      </x:c>
      <x:c r="DP27" s="450" t="n">
        <x:f>ROUND(DO27*DM27,5)</x:f>
        <x:v>1.02034</x:v>
      </x:c>
      <x:c r="DQ27" s="481" t="n">
        <x:f>IF($AE$10="°F",ROUND(1.0211326242-3.548988118*10^-4*AE27+4.49881*10^-8*AE27^2,4),ROUND(1.0094684142-6.33413410744*10^-4*AE27+1.45710416212*10^-7*AE27^2,4))</x:f>
        <x:v>1.0211</x:v>
      </x:c>
      <x:c r="DR27" s="481" t="n">
        <x:f>IF($AE$10="°F",ROUND(1.02413769-4.0641418*10^-4*AE27+6.79176*10^-8*AE27^2,4),ROUND(1.0108020095-7.2343515319*10^-4*AE27+2.1996598346*10^-7*AE27^2,4))</x:f>
        <x:v>1.0241</x:v>
      </x:c>
      <x:c r="DS27" s="450"/>
      <x:c r="DT27" s="450" t="n">
        <x:f>ROUND(0.00001278*DW27,19)</x:f>
        <x:v>-0.0007668</x:v>
      </x:c>
      <x:c r="DU27" s="450" t="n">
        <x:f>ROUND(0.0000000062*$DW27^2,19)</x:f>
        <x:v>0.00002232</x:v>
      </x:c>
      <x:c r="DV27" s="450" t="n">
        <x:f>1-DT27-DU27</x:f>
        <x:v>1.00074448</x:v>
      </x:c>
      <x:c r="DW27" s="450" t="n">
        <x:f>ROUND(AL27-60,1)</x:f>
        <x:v>-60</x:v>
      </x:c>
      <x:c r="DX27" s="450" t="n">
        <x:f>AT27</x:f>
        <x:v>1074.9867984790874</x:v>
      </x:c>
      <x:c r="DY27" s="450" t="n">
        <x:f>BT27+BU27</x:f>
        <x:v>0.2701</x:v>
      </x:c>
      <x:c r="DZ27" s="450" t="n">
        <x:f>IF(DY27&lt;0,(((BS27/DX27)/DX27)+DY27),(TRUNC(($BS27/DX27^2)+(DY27/DX27),8)))</x:f>
        <x:v>0.00034114</x:v>
      </x:c>
      <x:c r="EA27" s="450" t="n">
        <x:f>EXP(-DZ27*DW27)-(0.8*DZ27^2*DW27^2)</x:f>
        <x:v>1.0203441499484045</x:v>
      </x:c>
      <x:c r="EB27" s="450" t="n">
        <x:f>ROUND(DX27*EA27,12)</x:f>
        <x:v>1096.856491099901</x:v>
      </x:c>
      <x:c r="EC27" s="450" t="n">
        <x:f>EB27/DV27</x:f>
        <x:v>1096.0405108603757</x:v>
      </x:c>
      <x:c r="ED27" s="450" t="n">
        <x:f>IF(AF27&gt;0,ROUND(141.5/(141.5/(AD27+131.5)*AG27)-131.5,2),ROUND(141.5/(EB27/999.016)-131.5,1))</x:f>
        <x:v>-2.6</x:v>
      </x:c>
      <x:c r="EE27" s="450"/>
      <x:c r="EF27" s="520" t="s">
        <x:v>279</x:v>
      </x:c>
      <x:c r="EG27" s="521"/>
      <x:c r="EH27" s="521"/>
      <x:c r="EI27" s="522"/>
      <x:c r="EJ27" s="523" t="n">
        <x:f>IF($AR$9="54a",1,IF($AR$9="54D",6,IF(EP27&lt;=770,2,IF(EP27&lt;=785,4,IF(EP27&lt;=838,3,IF(AND(EP27&gt;=838,EP27&lt;=1075),5))))))</x:f>
        <x:v>5</x:v>
      </x:c>
      <x:c r="EK27" s="525" t="n">
        <x:f>INT((AD27*2)+0.5)/2</x:f>
        <x:v>0</x:v>
      </x:c>
      <x:c r="EL27" s="524" t="n">
        <x:f>IF(EK27&lt;2,AD27*1000,141.5/(EK27+131.5)*999.012)</x:f>
        <x:v>0</x:v>
      </x:c>
      <x:c r="EM27" s="525" t="n">
        <x:f>IF(AD27&gt;2,INT((AE27*2)+0.5)/2,INT((AE27*4)+0.5)/4)</x:f>
        <x:v>0</x:v>
      </x:c>
      <x:c r="EN27" s="526" t="n">
        <x:f>IF(AD27&lt;=2,EM27-15,EM27-60)</x:f>
        <x:v>-15</x:v>
      </x:c>
      <x:c r="EO27" s="486"/>
      <x:c r="EP27" s="527" t="n">
        <x:f>IF(EK27&lt;=2,AT27,EL27)</x:f>
        <x:v>1074.9867984790874</x:v>
      </x:c>
      <x:c r="EQ27" s="528" t="n">
        <x:f>IF(AD27&lt;=2,ROUND(LOOKUP(EJ27,$ER$76:$ET$81)*1.8,8),LOOKUP(EJ27,$ER$76:$ET$81))</x:f>
        <x:v>1.8</x:v>
      </x:c>
      <x:c r="ER27" s="528" t="n">
        <x:f>IF(AD27&lt;=2,ROUND(LOOKUP(EJ27,$ER$76:$EU$81)*1.8,8),LOOKUP(EJ27,$ER$76:$EU$81))</x:f>
        <x:v>1.8</x:v>
      </x:c>
      <x:c r="ES27" s="529" t="n">
        <x:f>IF(ER27&gt;1,ER27/EP27^2,ROUND(EQ27/EP27^2,18))</x:f>
        <x:v>0.0000015576369588394509</x:v>
      </x:c>
      <x:c r="ET27" s="530" t="n">
        <x:f>IF(ER27&gt;=1,EQ27,ROUND(ER27/EP27,16))</x:f>
        <x:v>1.8</x:v>
      </x:c>
      <x:c r="EU27" s="531" t="n">
        <x:f>ROUND(ET27+ES27,16)</x:f>
        <x:v>1.800001557636959</x:v>
      </x:c>
      <x:c r="EV27" s="532" t="n">
        <x:f>ROUND(EXP(-EU27*EN27*(1+0.8*EU27*EN27)),4)</x:f>
        <x:v>0</x:v>
      </x:c>
      <x:c r="EW27" s="455"/>
      <x:c r="EX27" s="455" t="n">
        <x:f>ROUND((AE27*7/8)+EZ27/8,0)</x:f>
        <x:v>0</x:v>
      </x:c>
      <x:c r="EY27" s="533" t="n">
        <x:f>B27</x:f>
        <x:v>0</x:v>
      </x:c>
      <x:c r="EZ27" s="533" t="n">
        <x:f>A27</x:f>
        <x:v>0</x:v>
      </x:c>
      <x:c r="FA27" s="534" t="n">
        <x:f>IF($AE$10="°F",0.0000124,0.0000112*2)</x:f>
        <x:v>0.0000124</x:v>
      </x:c>
      <x:c r="FB27" s="534">
        <x:v>1.73E-5</x:v>
      </x:c>
      <x:c r="FC27" s="534">
        <x:v>1.59E-5</x:v>
      </x:c>
      <x:c r="FD27" s="455"/>
      <x:c r="FE27" s="455"/>
      <x:c r="FF27" s="455"/>
      <x:c r="FG27" s="455"/>
      <x:c r="FH27" s="455"/>
      <x:c r="FI27" s="455"/>
      <x:c r="FJ27" s="455"/>
      <x:c r="FK27" s="455"/>
      <x:c r="FL27" s="455"/>
      <x:c r="FM27" s="455"/>
      <x:c r="FN27" s="455"/>
      <x:c r="FO27" s="455"/>
      <x:c r="FP27" s="455"/>
      <x:c r="FQ27" s="455"/>
      <x:c r="FR27" s="455"/>
      <x:c r="FS27" s="455"/>
      <x:c r="FT27" s="455"/>
      <x:c r="FU27" s="455"/>
      <x:c r="FV27" s="455"/>
      <x:c r="FW27" s="455"/>
      <x:c r="FX27" s="455"/>
      <x:c r="FY27" s="455"/>
      <x:c r="FZ27" s="455"/>
      <x:c r="GA27" s="455"/>
      <x:c r="GB27" s="455"/>
      <x:c r="GC27" s="455"/>
      <x:c r="GD27" s="455"/>
      <x:c r="GE27" s="455"/>
      <x:c r="GF27" s="455"/>
      <x:c r="GG27" s="455"/>
      <x:c r="GH27" s="455"/>
      <x:c r="GI27" s="455"/>
      <x:c r="GJ27" s="455"/>
      <x:c r="GK27" s="455"/>
      <x:c r="GL27" s="455"/>
      <x:c r="GM27" s="455"/>
      <x:c r="GN27" s="455"/>
      <x:c r="GO27" s="455"/>
      <x:c r="GP27" s="455"/>
      <x:c r="GQ27" s="455"/>
      <x:c r="GR27" s="455"/>
      <x:c r="GS27" s="455"/>
      <x:c r="GT27" s="455"/>
      <x:c r="GU27" s="455"/>
      <x:c r="GV27" s="455"/>
      <x:c r="GW27" s="455"/>
      <x:c r="GX27" s="455"/>
      <x:c r="GY27" s="455"/>
      <x:c r="GZ27" s="455"/>
      <x:c r="HA27" s="455"/>
      <x:c r="HB27" s="455"/>
      <x:c r="HC27" s="455"/>
      <x:c r="HD27" s="455"/>
      <x:c r="HE27" s="455"/>
      <x:c r="HF27" s="455"/>
      <x:c r="HG27" s="455"/>
      <x:c r="HH27" s="455"/>
      <x:c r="HI27" s="455"/>
      <x:c r="HJ27" s="455"/>
      <x:c r="HK27" s="455"/>
      <x:c r="HL27" s="455"/>
      <x:c r="HM27" s="455"/>
      <x:c r="HN27" s="455"/>
      <x:c r="HO27" s="455"/>
      <x:c r="HP27" s="455"/>
      <x:c r="HQ27" s="455"/>
      <x:c r="HR27" s="455"/>
      <x:c r="HS27" s="455"/>
      <x:c r="HT27" s="455"/>
      <x:c r="HU27" s="455"/>
      <x:c r="HV27" s="455"/>
      <x:c r="HW27" s="455"/>
      <x:c r="HX27" s="455"/>
      <x:c r="HY27" s="455"/>
      <x:c r="HZ27" s="455"/>
      <x:c r="IA27" s="455"/>
      <x:c r="IB27" s="455"/>
      <x:c r="IC27" s="455"/>
      <x:c r="ID27" s="455"/>
      <x:c r="IE27" s="455"/>
      <x:c r="IF27" s="455"/>
      <x:c r="IG27" s="455"/>
      <x:c r="IH27" s="455"/>
      <x:c r="II27" s="455"/>
      <x:c r="IJ27" s="455"/>
      <x:c r="IK27" s="455"/>
      <x:c r="IL27" s="455"/>
      <x:c r="IM27" s="455"/>
      <x:c r="IN27" s="455"/>
      <x:c r="IO27" s="455"/>
      <x:c r="IP27" s="455"/>
      <x:c r="IQ27" s="455"/>
      <x:c r="IR27" s="455"/>
      <x:c r="IS27" s="455"/>
      <x:c r="IT27" s="455"/>
      <x:c r="IU27" s="455"/>
      <x:c r="IV27" s="455"/>
    </x:row>
    <x:row r="28" s="418" customFormat="1" ht="13.5" customHeight="1">
      <x:c r="A28" s="549"/>
      <x:c r="B28" s="549"/>
      <x:c r="C28" s="550" t="str">
        <x:f>IF(C26="","",IF(P27&gt;P26,"RECEIVED","DELIVERED"))</x:f>
      </x:c>
      <x:c r="D28" s="551"/>
      <x:c r="E28" s="575"/>
      <x:c r="F28" s="553"/>
      <x:c r="G28" s="554"/>
      <x:c r="H28" s="555"/>
      <x:c r="I28" s="556"/>
      <x:c r="J28" s="556"/>
      <x:c r="K28" s="556"/>
      <x:c r="L28" s="556"/>
      <x:c r="M28" s="556"/>
      <x:c r="N28" s="556"/>
      <x:c r="O28" s="556"/>
      <x:c r="P28" s="557" t="str">
        <x:f>IF(C26&lt;&gt;"",ABS(P26-P27),"")</x:f>
      </x:c>
      <x:c r="Q28" s="558"/>
      <x:c r="R28" s="559" t="str">
        <x:f>IF(R27&lt;&gt;"",ABS(R26-R27),"")</x:f>
      </x:c>
      <x:c r="S28" s="554"/>
      <x:c r="T28" s="555"/>
      <x:c r="U28" s="556"/>
      <x:c r="V28" s="560"/>
      <x:c r="W28" s="560"/>
      <x:c r="X28" s="560"/>
      <x:c r="Y28" s="560"/>
      <x:c r="Z28" s="560"/>
      <x:c r="AA28" s="560"/>
      <x:c r="AB28" s="561" t="str">
        <x:f>IF(AB27&lt;&gt;"",ABS(AB26-AB27),"")</x:f>
      </x:c>
      <x:c r="AC28" s="561" t="str">
        <x:f>IF(P27&lt;&gt;"",ABS(AC26-AC27),"")</x:f>
      </x:c>
      <x:c r="AD28" s="562"/>
      <x:c r="AE28" s="563"/>
      <x:c r="AF28" s="563"/>
      <x:c r="AG28" s="564"/>
      <x:c r="AH28" s="565" t="str">
        <x:f>IF(P27&lt;&gt;"",ABS(AH26-AH27),"")</x:f>
      </x:c>
      <x:c r="AI28" s="450" t="str">
        <x:f>IF(AB26="","",ABS(AI27-AI26))</x:f>
      </x:c>
      <x:c r="AJ28" s="566"/>
      <x:c r="AK28" s="512"/>
      <x:c r="AL28" s="512"/>
      <x:c r="AM28" s="450"/>
      <x:c r="AN28" s="450"/>
      <x:c r="AO28" s="450" t="str">
        <x:f>IF(AG26="","",ABS(AO27-AO26))</x:f>
      </x:c>
      <x:c r="AP28" s="578" t="str">
        <x:f>IF(AI26="","",ABS(AP27-AP26))</x:f>
      </x:c>
      <x:c r="AQ28" s="516" t="str">
        <x:f>IF(AH26="","",ABS(AQ27-AQ26))</x:f>
      </x:c>
      <x:c r="AR28" s="450"/>
      <x:c r="AS28" s="450"/>
      <x:c r="AT28" s="450"/>
      <x:c r="AU28" s="512"/>
      <x:c r="AV28" s="450"/>
      <x:c r="AW28" s="450"/>
      <x:c r="AX28" s="450"/>
      <x:c r="AY28" s="450"/>
      <x:c r="AZ28" s="517"/>
      <x:c r="BA28" s="450"/>
      <x:c r="BB28" s="450"/>
      <x:c r="BC28" s="450"/>
      <x:c r="BD28" s="450"/>
      <x:c r="BE28" s="450"/>
      <x:c r="BF28" s="450"/>
      <x:c r="BG28" s="450"/>
      <x:c r="BH28" s="450"/>
      <x:c r="BI28" s="450"/>
      <x:c r="BJ28" s="450"/>
      <x:c r="BK28" s="450"/>
      <x:c r="BL28" s="450"/>
      <x:c r="BM28" s="450"/>
      <x:c r="BN28" s="450"/>
      <x:c r="BO28" s="450"/>
      <x:c r="BP28" s="450"/>
      <x:c r="BQ28" s="450"/>
      <x:c r="BR28" s="450"/>
      <x:c r="BS28" s="450"/>
      <x:c r="BT28" s="450"/>
      <x:c r="BU28" s="450"/>
      <x:c r="BV28" s="450"/>
      <x:c r="BW28" s="450"/>
      <x:c r="BX28" s="450"/>
      <x:c r="BY28" s="450"/>
      <x:c r="BZ28" s="450"/>
      <x:c r="CA28" s="450"/>
      <x:c r="CB28" s="450"/>
      <x:c r="CC28" s="450"/>
      <x:c r="CD28" s="450"/>
      <x:c r="CE28" s="450"/>
      <x:c r="CF28" s="450"/>
      <x:c r="CG28" s="450"/>
      <x:c r="CH28" s="450"/>
      <x:c r="CI28" s="450"/>
      <x:c r="CJ28" s="450"/>
      <x:c r="CK28" s="450"/>
      <x:c r="CL28" s="450"/>
      <x:c r="CM28" s="450"/>
      <x:c r="CN28" s="450"/>
      <x:c r="CO28" s="450"/>
      <x:c r="CP28" s="450"/>
      <x:c r="CQ28" s="450"/>
      <x:c r="CR28" s="450"/>
      <x:c r="CS28" s="450"/>
      <x:c r="CT28" s="450"/>
      <x:c r="CU28" s="450"/>
      <x:c r="CV28" s="450"/>
      <x:c r="CW28" s="450"/>
      <x:c r="CX28" s="450"/>
      <x:c r="CY28" s="450"/>
      <x:c r="CZ28" s="450"/>
      <x:c r="DA28" s="450"/>
      <x:c r="DB28" s="450"/>
      <x:c r="DC28" s="450"/>
      <x:c r="DD28" s="450"/>
      <x:c r="DE28" s="450"/>
      <x:c r="DF28" s="450"/>
      <x:c r="DG28" s="450"/>
      <x:c r="DH28" s="450"/>
      <x:c r="DI28" s="450"/>
      <x:c r="DJ28" s="450"/>
      <x:c r="DK28" s="450"/>
      <x:c r="DL28" s="450"/>
      <x:c r="DM28" s="450"/>
      <x:c r="DN28" s="450"/>
      <x:c r="DO28" s="450"/>
      <x:c r="DP28" s="450"/>
      <x:c r="DQ28" s="481"/>
      <x:c r="DR28" s="481"/>
      <x:c r="DS28" s="450"/>
      <x:c r="DT28" s="450"/>
      <x:c r="DU28" s="450"/>
      <x:c r="DV28" s="450"/>
      <x:c r="DW28" s="450"/>
      <x:c r="DX28" s="450"/>
      <x:c r="DY28" s="450"/>
      <x:c r="DZ28" s="450"/>
      <x:c r="EA28" s="450"/>
      <x:c r="EB28" s="450"/>
      <x:c r="EC28" s="450"/>
      <x:c r="ED28" s="481"/>
      <x:c r="EE28" s="450"/>
      <x:c r="EF28" s="450"/>
      <x:c r="EG28" s="568"/>
      <x:c r="EH28" s="568"/>
      <x:c r="EI28" s="522"/>
      <x:c r="EJ28" s="523"/>
      <x:c r="EK28" s="523"/>
      <x:c r="EL28" s="569"/>
      <x:c r="EM28" s="525"/>
      <x:c r="EN28" s="526"/>
      <x:c r="EO28" s="486"/>
      <x:c r="EP28" s="527"/>
      <x:c r="EQ28" s="528"/>
      <x:c r="ER28" s="528"/>
      <x:c r="ES28" s="529"/>
      <x:c r="ET28" s="530"/>
      <x:c r="EU28" s="531"/>
      <x:c r="EV28" s="532"/>
      <x:c r="EW28" s="455"/>
      <x:c r="EX28" s="455"/>
      <x:c r="EY28" s="570"/>
      <x:c r="EZ28" s="570"/>
      <x:c r="FA28" s="570"/>
      <x:c r="FB28" s="570"/>
      <x:c r="FC28" s="570"/>
      <x:c r="FD28" s="455"/>
      <x:c r="FE28" s="455"/>
      <x:c r="FF28" s="455"/>
      <x:c r="FG28" s="455"/>
      <x:c r="FH28" s="455"/>
      <x:c r="FI28" s="455"/>
      <x:c r="FJ28" s="455"/>
      <x:c r="FK28" s="455"/>
      <x:c r="FL28" s="455"/>
      <x:c r="FM28" s="455"/>
      <x:c r="FN28" s="455"/>
      <x:c r="FO28" s="455"/>
      <x:c r="FP28" s="455"/>
      <x:c r="FQ28" s="455"/>
      <x:c r="FR28" s="455"/>
      <x:c r="FS28" s="455"/>
      <x:c r="FT28" s="455"/>
      <x:c r="FU28" s="455"/>
      <x:c r="FV28" s="455"/>
      <x:c r="FW28" s="455"/>
      <x:c r="FX28" s="455"/>
      <x:c r="FY28" s="455"/>
      <x:c r="FZ28" s="455"/>
      <x:c r="GA28" s="455"/>
      <x:c r="GB28" s="455"/>
      <x:c r="GC28" s="455"/>
      <x:c r="GD28" s="455"/>
      <x:c r="GE28" s="455"/>
      <x:c r="GF28" s="455"/>
      <x:c r="GG28" s="455"/>
      <x:c r="GH28" s="455"/>
      <x:c r="GI28" s="455"/>
      <x:c r="GJ28" s="455"/>
      <x:c r="GK28" s="455"/>
      <x:c r="GL28" s="455"/>
      <x:c r="GM28" s="455"/>
      <x:c r="GN28" s="455"/>
      <x:c r="GO28" s="455"/>
      <x:c r="GP28" s="455"/>
      <x:c r="GQ28" s="455"/>
      <x:c r="GR28" s="455"/>
      <x:c r="GS28" s="455"/>
      <x:c r="GT28" s="455"/>
      <x:c r="GU28" s="455"/>
      <x:c r="GV28" s="455"/>
      <x:c r="GW28" s="455"/>
      <x:c r="GX28" s="455"/>
      <x:c r="GY28" s="455"/>
      <x:c r="GZ28" s="455"/>
      <x:c r="HA28" s="455"/>
      <x:c r="HB28" s="455"/>
      <x:c r="HC28" s="455"/>
      <x:c r="HD28" s="455"/>
      <x:c r="HE28" s="455"/>
      <x:c r="HF28" s="455"/>
      <x:c r="HG28" s="455"/>
      <x:c r="HH28" s="455"/>
      <x:c r="HI28" s="455"/>
      <x:c r="HJ28" s="455"/>
      <x:c r="HK28" s="455"/>
      <x:c r="HL28" s="455"/>
      <x:c r="HM28" s="455"/>
      <x:c r="HN28" s="455"/>
      <x:c r="HO28" s="455"/>
      <x:c r="HP28" s="455"/>
      <x:c r="HQ28" s="455"/>
      <x:c r="HR28" s="455"/>
      <x:c r="HS28" s="455"/>
      <x:c r="HT28" s="455"/>
      <x:c r="HU28" s="455"/>
      <x:c r="HV28" s="455"/>
      <x:c r="HW28" s="455"/>
      <x:c r="HX28" s="455"/>
      <x:c r="HY28" s="455"/>
      <x:c r="HZ28" s="455"/>
      <x:c r="IA28" s="455"/>
      <x:c r="IB28" s="455"/>
      <x:c r="IC28" s="455"/>
      <x:c r="ID28" s="455"/>
      <x:c r="IE28" s="455"/>
      <x:c r="IF28" s="455"/>
      <x:c r="IG28" s="455"/>
      <x:c r="IH28" s="455"/>
      <x:c r="II28" s="455"/>
      <x:c r="IJ28" s="455"/>
      <x:c r="IK28" s="455"/>
      <x:c r="IL28" s="455"/>
      <x:c r="IM28" s="455"/>
      <x:c r="IN28" s="455"/>
      <x:c r="IO28" s="455"/>
      <x:c r="IP28" s="455"/>
      <x:c r="IQ28" s="455"/>
      <x:c r="IR28" s="455"/>
      <x:c r="IS28" s="455"/>
      <x:c r="IT28" s="455"/>
      <x:c r="IU28" s="455"/>
      <x:c r="IV28" s="455"/>
    </x:row>
    <x:row r="29" s="418" customFormat="1" ht="13.5" customHeight="1">
      <x:c r="A29" s="494">
        <x:v>0</x:v>
      </x:c>
      <x:c r="B29" s="494">
        <x:v>0</x:v>
      </x:c>
      <x:c r="C29" s="3888"/>
      <x:c r="D29" s="495" t="s">
        <x:v>277</x:v>
      </x:c>
      <x:c r="E29" s="496"/>
      <x:c r="F29" s="497"/>
      <x:c r="G29" s="3890"/>
      <x:c r="H29" s="3891"/>
      <x:c r="I29" s="3892"/>
      <x:c r="J29" s="498"/>
      <x:c r="K29" s="499"/>
      <x:c r="L29" s="498"/>
      <x:c r="M29" s="500"/>
      <x:c r="N29" s="501"/>
      <x:c r="O29" s="501"/>
      <x:c r="P29" s="502"/>
      <x:c r="Q29" s="572" t="str">
        <x:f>IF(E29="","",IF(A29=0,1,ROUND(1-(EY29-EX29)*FA29,5)))</x:f>
      </x:c>
      <x:c r="R29" s="504"/>
      <x:c r="S29" s="3890"/>
      <x:c r="T29" s="3891"/>
      <x:c r="U29" s="3892"/>
      <x:c r="V29" s="498"/>
      <x:c r="W29" s="499"/>
      <x:c r="X29" s="498"/>
      <x:c r="Y29" s="500"/>
      <x:c r="Z29" s="501"/>
      <x:c r="AA29" s="501"/>
      <x:c r="AB29" s="502"/>
      <x:c r="AC29" s="505" t="str">
        <x:f>IF(P29="","",(P29-AB29+R29)*Q29)</x:f>
      </x:c>
      <x:c r="AD29" s="506"/>
      <x:c r="AE29" s="507"/>
      <x:c r="AF29" s="508"/>
      <x:c r="AG29" s="506" t="str">
        <x:f>IF(P29="","",IF(AND($AG$10="1A",AT29&gt;=966),DQ29,IF(AND($AG$10="1B",AT29&lt;966),DR29,IF($AG$9="T-2004",DP29,EV29))))</x:f>
      </x:c>
      <x:c r="AH29" s="509" t="str">
        <x:f>IF(P29&lt;&gt;"",TRUNC(ROUND(+AC29*AG29,2),2),"")</x:f>
      </x:c>
      <x:c r="AI29" s="450" t="str">
        <x:f>IF(C29="","",IF($AD$10=60,AH29*AN29,(1.000149926*AD29-0.001199407795)*AH29))</x:f>
      </x:c>
      <x:c r="AJ29" s="510" t="n">
        <x:f>IF(AND($P$10="m³",$AD$10=60),ROUND((1.000149926*(141.5/(AD29+131.5))-1.199407795*0.001)/(141.5/(AD29+131.5)),5),ROUND((1.000149926*AD29-1.199407795*0.001)/AD29,5))</x:f>
        <x:v>0.99904</x:v>
      </x:c>
      <x:c r="AK29" s="512" t="e">
        <x:f>IF($AE$10="°F",AF29,AF29/1.8)</x:f>
      </x:c>
      <x:c r="AL29" s="512" t="str">
        <x:f>IF(C29="","",IF($AE$10="°C",AE29*1.8+32,ROUND(AE29,1)))</x:f>
      </x:c>
      <x:c r="AM29" s="513" t="n">
        <x:f>IF($AG$9="Table",ROUND(((141.5/(AD29+131.5015)*4.169215)-0.0050789)*0.0375,5),IF(AND($P$10="M³",$AD$10=60),(141.3819577/(AD29+131.5)-0.001199407795)*0.1564763335*6.28981,(141.3819577/(AD29+131.5)-0.001199407795)*0.1564763335))</x:f>
        <x:v>1.056987053280901</x:v>
      </x:c>
      <x:c r="AN29" s="514" t="n">
        <x:f>IF($AG$9="Table",ROUND(((141.5/(AD29+131.5015)*4.169215)-0.0050789)*0.0375*1.01605,5),IF(AND($P$10="m³",$AD$10=60),(141.3819577/(AD29+131.5)-0.001199407795)*0.1589872949*6.28981,(141.3819577/(AD29+131.5)-0.001199407795)*0.1589872949))</x:f>
        <x:v>1.0739484277694469</x:v>
      </x:c>
      <x:c r="AO29" s="450" t="n">
        <x:f>IF(D29="","",AM29*AH29)</x:f>
        <x:v>0</x:v>
      </x:c>
      <x:c r="AP29" s="515" t="str">
        <x:f>IF(P29="","",AD29*AH29)</x:f>
      </x:c>
      <x:c r="AQ29" s="516" t="str">
        <x:f>IF(E29="","",AE29*AH29)</x:f>
      </x:c>
      <x:c r="AR29" s="450">
        <x:v>0</x:v>
      </x:c>
      <x:c r="AS29" s="450" t="n">
        <x:f>IF(AR$9="54a",1,IF(AR$9="54D",6,IF(AT29&lt;=770.352,5,IF(AT29&lt;=787.5195,4,IF(AT29&lt;=838.3127,3,IF(AT29&lt;=1163.5,2,))))))</x:f>
        <x:v>2</x:v>
      </x:c>
      <x:c r="AT29" s="450" t="n">
        <x:f>IF($AD$10=60,(141.5/(AD29+131.5)*999.016),AD29*1000)</x:f>
        <x:v>1074.9867984790874</x:v>
      </x:c>
      <x:c r="AU29" s="512" t="n">
        <x:f>IF($AE$10="°F",(AL29-32)/1.8,AE29)</x:f>
        <x:v>-17.77777777777778</x:v>
      </x:c>
      <x:c r="AV29" s="450" t="n">
        <x:f>AU29/630</x:f>
        <x:v>-0.028218694885361554</x:v>
      </x:c>
      <x:c r="AW29" s="450" t="n">
        <x:f>(AU29-($AT$76+($AT$77+($AT$78+($AT$79+($AT$80+($AT$81+($AT$82+$AT$83*AV29)*AV29)*AV29)*AV29)*AV29)*AV29)*AV29)*AV29)*1.8+32</x:f>
        <x:v>-0.007130593716254907</x:v>
      </x:c>
      <x:c r="AX29" s="450" t="n">
        <x:f>IF(AF29=0,VLOOKUP($AS29,$AS$76:$AX$81,6),0)</x:f>
        <x:v>103.872</x:v>
      </x:c>
      <x:c r="AY29" s="450" t="n">
        <x:f>IF(AF29=0,VLOOKUP(AS29,$AS$76:$AY$81,7),0)</x:f>
        <x:v>0.2701</x:v>
      </x:c>
      <x:c r="AZ29" s="517" t="n">
        <x:f>IF(AF29=0,VLOOKUP($AS29,$AS$76:$AZ$81,8),0)</x:f>
        <x:v>0</x:v>
      </x:c>
      <x:c r="BA29" s="450" t="n">
        <x:f>IF(AF29=0,(0.01374979547/2*(($AX29/AT29+$AY$11)*1/AT29+$AZ$11)),0)</x:f>
        <x:v>0.0000023453365499165343</x:v>
      </x:c>
      <x:c r="BB29" s="450" t="n">
        <x:f>IF(AF29=0,(2*$AX$11+$AY$11*AT29)/($AX$11+($AY$11+$AZ$11*AT29)*AT29),0)</x:f>
        <x:v>1.2634834265598311</x:v>
      </x:c>
      <x:c r="BC29" s="450" t="n">
        <x:f>IF($AF$11=0,ROUND(AT29*(1+(EXP(BA29*(1+0.8*BA29))-1)/(1+BA29*(1+1.6*BA29)*BB29)),12),(AT29*(EXP(0.5*$AK29*0.01374979547*(1+0.4*$AK29*0.01374979547)))))</x:f>
        <x:v>1074.989319685132</x:v>
      </x:c>
      <x:c r="BD29" s="450" t="n">
        <x:f>IF(AF29=0,($AX29/BC29+$AY29)*1/BC29+$AZ29,AK29)</x:f>
        <x:v>0.0003411439253960394</x:v>
      </x:c>
      <x:c r="BE29" s="450" t="n">
        <x:f>$AY$6-$AY$5</x:f>
        <x:v>0</x:v>
      </x:c>
      <x:c r="BF29" s="450" t="n">
        <x:f>ROUND(EXP(-BD29*BE29*(1+0.8*BD29*(BE29+0.01374979547))),25)</x:f>
        <x:v>1</x:v>
      </x:c>
      <x:c r="BG29" s="450" t="n">
        <x:f>EXP(-1.9947+0.00013427*BE29+((793920+2326*BE29)/BC29^2))</x:f>
        <x:v>0.2704463650123956</x:v>
      </x:c>
      <x:c r="BH29" s="450" t="n">
        <x:f>1/(1-10^-5*BG29*0)</x:f>
        <x:v>1</x:v>
      </x:c>
      <x:c r="BI29" s="450" t="n">
        <x:f>ROUND(BH29*BF29,25)</x:f>
        <x:v>1</x:v>
      </x:c>
      <x:c r="BJ29" s="450" t="n">
        <x:f>BI29*$AT29</x:f>
        <x:v>1074.9867984790874</x:v>
      </x:c>
      <x:c r="BK29" s="450" t="n">
        <x:f>$AT29-BJ29</x:f>
        <x:v>0</x:v>
      </x:c>
      <x:c r="BL29" s="450" t="n">
        <x:f>IF(AF29=0,VLOOKUP($AS29,$AS$76:$BA$82,9),0)</x:f>
        <x:v>1.3</x:v>
      </x:c>
      <x:c r="BM29" s="450" t="n">
        <x:f>BK29/BI29</x:f>
        <x:v>0</x:v>
      </x:c>
      <x:c r="BN29" s="450" t="n">
        <x:f>BL29*BD29*$BE29*(1+1.6*BD29*$BE29)</x:f>
        <x:v>0</x:v>
      </x:c>
      <x:c r="BO29" s="450" t="n">
        <x:f>-(2*BH29*0*BG29*(7.9392+0.02326*AU29))/BC29^2</x:f>
        <x:v>0</x:v>
      </x:c>
      <x:c r="BP29" s="450" t="n">
        <x:f>BM29/(1+BN29+BO29)</x:f>
        <x:v>0</x:v>
      </x:c>
      <x:c r="BQ29" s="450" t="n">
        <x:f>BP29+$AT29</x:f>
        <x:v>1074.9867984790874</x:v>
      </x:c>
      <x:c r="BR29" s="450" t="n">
        <x:f>IF($AR$9="54a",1,IF($AR$9="54D",6,IF(BQ29&lt;=770.352,5,IF(BQ29&lt;=787.5195,4,IF(BQ29&lt;=838.3127,3,IF(BQ29&lt;=1163.5,2,))))))</x:f>
        <x:v>2</x:v>
      </x:c>
      <x:c r="BS29" s="450" t="n">
        <x:f>IF(AF29=0,VLOOKUP(BR29,$AS$76:$AX$81,6),0)</x:f>
        <x:v>103.872</x:v>
      </x:c>
      <x:c r="BT29" s="450" t="n">
        <x:f>IF(AF29=0,VLOOKUP(BR29,$AS$76:$AY$81,7),0)</x:f>
        <x:v>0.2701</x:v>
      </x:c>
      <x:c r="BU29" s="450" t="n">
        <x:f>IF(AF29=0,VLOOKUP(BR29,$AS$76:$AZ$81,8),0)</x:f>
        <x:v>0</x:v>
      </x:c>
      <x:c r="BV29" s="450" t="n">
        <x:f>IF(AF29=0,(0.01374979547/2*((BS29/BQ29+BT29)*1/BQ29+BU29)),0)</x:f>
        <x:v>0.0000023453365499165343</x:v>
      </x:c>
      <x:c r="BW29" s="450" t="n">
        <x:f>IF(AF29=0,(2*BS29+BT29*BQ29)/(BS29+(BT29+BU29*BQ29)*BQ29),0)</x:f>
        <x:v>1.2634834265598311</x:v>
      </x:c>
      <x:c r="BX29" s="450" t="n">
        <x:f>IF($AF$11=0,ROUND(BQ29*(1+(EXP(BV29*(1+0.8*BV29))-1)/(1+BV29*(1+1.6*BV29)*BW29)),12),(BQ29*(EXP(0.5*$AK29*0.01374979547*(1+0.4*$AK29*0.01374979547)))))</x:f>
        <x:v>1074.989319685132</x:v>
      </x:c>
      <x:c r="BY29" s="450" t="n">
        <x:f>IF(AF29=0,($AX29/BX29+$AY29)*1/BX29+$AZ29,AK29)</x:f>
        <x:v>0.0003411439253960394</x:v>
      </x:c>
      <x:c r="BZ29" s="450" t="n">
        <x:f>$AY$6-$AY$5</x:f>
        <x:v>0</x:v>
      </x:c>
      <x:c r="CA29" s="450" t="n">
        <x:f>EXP(-BY29*BZ29*(1+0.8*BY29*(BZ29+0.01374979547)))</x:f>
        <x:v>1</x:v>
      </x:c>
      <x:c r="CB29" s="450" t="n">
        <x:f>EXP(-1.9947+0.00013427*BZ29+((793920+2326*BZ29)/BX29^2))</x:f>
        <x:v>0.2704463650123956</x:v>
      </x:c>
      <x:c r="CC29" s="450" t="n">
        <x:f>1/(1-10^-5*CB29*0)</x:f>
        <x:v>1</x:v>
      </x:c>
      <x:c r="CD29" s="450" t="n">
        <x:f>ROUND(CC29*CA29,15)</x:f>
        <x:v>1</x:v>
      </x:c>
      <x:c r="CE29" s="450" t="n">
        <x:f>CD29*BQ29</x:f>
        <x:v>1074.9867984790874</x:v>
      </x:c>
      <x:c r="CF29" s="450" t="n">
        <x:f>$AT29-CE29</x:f>
        <x:v>0</x:v>
      </x:c>
      <x:c r="CG29" s="450" t="n">
        <x:f>IF(AF29=0,VLOOKUP($AS29,$AS$76:$BA$82,9),0)</x:f>
        <x:v>1.3</x:v>
      </x:c>
      <x:c r="CH29" s="450" t="n">
        <x:f>CF29/CD29</x:f>
        <x:v>0</x:v>
      </x:c>
      <x:c r="CI29" s="450" t="n">
        <x:f>CG29*BY29*BZ29*(1+1.6*BY29*BZ29)</x:f>
        <x:v>0</x:v>
      </x:c>
      <x:c r="CJ29" s="450" t="n">
        <x:f>-(2*CC29*0*CB29*(7.9392+0.02326*$AU29))/BX29^2</x:f>
        <x:v>0</x:v>
      </x:c>
      <x:c r="CK29" s="450" t="n">
        <x:f>CH29/(1+CI29+CJ29)</x:f>
        <x:v>0</x:v>
      </x:c>
      <x:c r="CL29" s="450" t="n">
        <x:f>CK29+BQ29</x:f>
        <x:v>1074.9867984790874</x:v>
      </x:c>
      <x:c r="CM29" s="450" t="n">
        <x:f>IF($AR$9="54a",1,IF($AR$9="54D",6,IF(CL29&lt;=770.352,5,IF(CL29&lt;=787.5195,4,IF(CL29&lt;=838.3127,3,IF(CL29&lt;=1163.5,2,))))))</x:f>
        <x:v>2</x:v>
      </x:c>
      <x:c r="CN29" s="450" t="n">
        <x:f>IF(AF29=0,VLOOKUP(CM29,$AS$76:$AX$81,6),0)</x:f>
        <x:v>103.872</x:v>
      </x:c>
      <x:c r="CO29" s="450" t="n">
        <x:f>IF(AF29=0,VLOOKUP(CM29,$AS$76:$AY$81,7),0)</x:f>
        <x:v>0.2701</x:v>
      </x:c>
      <x:c r="CP29" s="450" t="n">
        <x:f>IF(AF29=0,VLOOKUP(CM29,$AS$76:$AZ$81,8),0)</x:f>
        <x:v>0</x:v>
      </x:c>
      <x:c r="CQ29" s="450" t="n">
        <x:f>IF(AF29=0,(0.01374979547/2*((CN29/CL29+CO29)*1/CL29+CP29)),0)</x:f>
        <x:v>0.0000023453365499165343</x:v>
      </x:c>
      <x:c r="CR29" s="450" t="n">
        <x:f>IF(AF29=0,(2*CN29+CO29*CL29)/(CN29+(CO29+CP29*CL29)*CL29),0)</x:f>
        <x:v>1.2634834265598311</x:v>
      </x:c>
      <x:c r="CS29" s="450" t="n">
        <x:f>IF($AF$11=0,ROUND(CL29*(1+(EXP(CQ29*(1+0.8*CQ29))-1)/(1+CQ29*(1+1.6*CQ29)*CR29)),12),(CL29*(EXP(0.5*$AK29*0.01374979547*(1+0.4*$AK29*0.01374979547)))))</x:f>
        <x:v>1074.989319685132</x:v>
      </x:c>
      <x:c r="CT29" s="450" t="n">
        <x:f>IF(AF29=0,($AX29/CS29+$AY29)*1/CS29+$AZ29,BY29)</x:f>
        <x:v>0.0003411439253960394</x:v>
      </x:c>
      <x:c r="CU29" s="450" t="n">
        <x:f>$AY$6-$AY$5</x:f>
        <x:v>0</x:v>
      </x:c>
      <x:c r="CV29" s="450" t="n">
        <x:f>EXP(-CT29*CU29*(1+0.8*CT29*(CU29+0.01374979547)))</x:f>
        <x:v>1</x:v>
      </x:c>
      <x:c r="CW29" s="450" t="n">
        <x:f>EXP(-1.9947+0.00013427*CU29+((793920+2326*CU29)/CS29^2))</x:f>
        <x:v>0.2704463650123956</x:v>
      </x:c>
      <x:c r="CX29" s="450" t="n">
        <x:f>1/(1-10^-5*CW29*0)</x:f>
        <x:v>1</x:v>
      </x:c>
      <x:c r="CY29" s="450" t="n">
        <x:f>ROUND(CX29*CV29,15)</x:f>
        <x:v>1</x:v>
      </x:c>
      <x:c r="CZ29" s="450" t="n">
        <x:f>CY29*CL29</x:f>
        <x:v>1074.9867984790874</x:v>
      </x:c>
      <x:c r="DA29" s="450" t="n">
        <x:f>$AT29-CZ29</x:f>
        <x:v>0</x:v>
      </x:c>
      <x:c r="DB29" s="450" t="n">
        <x:f>IF(AF29=0,VLOOKUP($AS29,$AS$76:$BA$82,9),0)</x:f>
        <x:v>1.3</x:v>
      </x:c>
      <x:c r="DC29" s="450" t="n">
        <x:f>DA29/CY29</x:f>
        <x:v>0</x:v>
      </x:c>
      <x:c r="DD29" s="450" t="n">
        <x:f>DB29*CT29*CU29*(1+1.6*CT29*CU29)</x:f>
        <x:v>0</x:v>
      </x:c>
      <x:c r="DE29" s="450" t="n">
        <x:f>-(2*CX29*0*CW29*(7.9392+0.02326*AU29))/CS29^2</x:f>
        <x:v>0</x:v>
      </x:c>
      <x:c r="DF29" s="450" t="n">
        <x:f>DC29/(1+DD29+DE29)</x:f>
        <x:v>0</x:v>
      </x:c>
      <x:c r="DG29" s="450" t="n">
        <x:f>DF29+CL29</x:f>
        <x:v>1074.9867984790874</x:v>
      </x:c>
      <x:c r="DH29" s="450" t="n">
        <x:f>EXP(-CT29*CU29*(1+0.8*CT29*(CU29+0.01374979547)))</x:f>
        <x:v>1</x:v>
      </x:c>
      <x:c r="DI29" s="450" t="n">
        <x:f>CT29</x:f>
        <x:v>0.0003411439253960394</x:v>
      </x:c>
      <x:c r="DJ29" s="450" t="n">
        <x:f>AW29-$AY$5</x:f>
        <x:v>-60.01400549068859</x:v>
      </x:c>
      <x:c r="DK29" s="450" t="n">
        <x:f>EXP(-DI29*DJ29*(1+0.8*DI29*(DJ29+0.01374979547)))</x:f>
        <x:v>1.0203423025295864</x:v>
      </x:c>
      <x:c r="DL29" s="450" t="n">
        <x:f>EXP(-1.9947+0.00013427*AW29+((793920+2326*AW29)/DG29^2))</x:f>
        <x:v>0.2704430960404184</x:v>
      </x:c>
      <x:c r="DM29" s="450" t="n">
        <x:f>1/(1-10^-5*DL29*AR29)</x:f>
        <x:v>1</x:v>
      </x:c>
      <x:c r="DN29" s="450" t="n">
        <x:f>ROUND(DM29*DK29,15)</x:f>
        <x:v>1.020342302529586</x:v>
      </x:c>
      <x:c r="DO29" s="450" t="n">
        <x:f>DK29/CV29</x:f>
        <x:v>1.0203423025295864</x:v>
      </x:c>
      <x:c r="DP29" s="450" t="n">
        <x:f>ROUND(DO29*DM29,5)</x:f>
        <x:v>1.02034</x:v>
      </x:c>
      <x:c r="DQ29" s="481" t="n">
        <x:f>IF($AE$10="°F",ROUND(1.0211326242-3.548988118*10^-4*AE29+4.49881*10^-8*AE29^2,4),ROUND(1.0094684142-6.33413410744*10^-4*AE29+1.45710416212*10^-7*AE29^2,4))</x:f>
        <x:v>1.0211</x:v>
      </x:c>
      <x:c r="DR29" s="481" t="n">
        <x:f>IF($AE$10="°F",ROUND(1.02413769-4.0641418*10^-4*AE29+6.79176*10^-8*AE29^2,4),ROUND(1.0108020095-7.2343515319*10^-4*AE29+2.1996598346*10^-7*AE29^2,4))</x:f>
        <x:v>1.0241</x:v>
      </x:c>
      <x:c r="DS29" s="450"/>
      <x:c r="DT29" s="450" t="n">
        <x:f>ROUND(0.00001278*DW29,19)</x:f>
        <x:v>-0.0007668</x:v>
      </x:c>
      <x:c r="DU29" s="450" t="n">
        <x:f>ROUND(0.0000000062*$DW29^2,19)</x:f>
        <x:v>0.00002232</x:v>
      </x:c>
      <x:c r="DV29" s="450" t="n">
        <x:f>1-DT29-DU29</x:f>
        <x:v>1.00074448</x:v>
      </x:c>
      <x:c r="DW29" s="450" t="n">
        <x:f>ROUND(AL29-60,1)</x:f>
        <x:v>-60</x:v>
      </x:c>
      <x:c r="DX29" s="450" t="n">
        <x:f>AT29</x:f>
        <x:v>1074.9867984790874</x:v>
      </x:c>
      <x:c r="DY29" s="450" t="n">
        <x:f>BT29+BU29</x:f>
        <x:v>0.2701</x:v>
      </x:c>
      <x:c r="DZ29" s="450" t="n">
        <x:f>IF(DY29&lt;0,(((BS29/DX29)/DX29)+DY29),(TRUNC(($BS29/DX29^2)+(DY29/DX29),8)))</x:f>
        <x:v>0.00034114</x:v>
      </x:c>
      <x:c r="EA29" s="450" t="n">
        <x:f>EXP(-DZ29*DW29)-(0.8*DZ29^2*DW29^2)</x:f>
        <x:v>1.0203441499484045</x:v>
      </x:c>
      <x:c r="EB29" s="450" t="n">
        <x:f>ROUND(DX29*EA29,12)</x:f>
        <x:v>1096.856491099901</x:v>
      </x:c>
      <x:c r="EC29" s="450" t="n">
        <x:f>EB29/DV29</x:f>
        <x:v>1096.0405108603757</x:v>
      </x:c>
      <x:c r="ED29" s="450" t="n">
        <x:f>IF(AF29&gt;0,ROUND(141.5/(141.5/(AD29+131.5)*AG29)-131.5,2),ROUND(141.5/(EB29/999.016)-131.5,1))</x:f>
        <x:v>-2.6</x:v>
      </x:c>
      <x:c r="EE29" s="450"/>
      <x:c r="EF29" s="520" t="s">
        <x:v>279</x:v>
      </x:c>
      <x:c r="EG29" s="521"/>
      <x:c r="EH29" s="521"/>
      <x:c r="EI29" s="522"/>
      <x:c r="EJ29" s="523" t="n">
        <x:f>IF($AR$9="54a",1,IF($AR$9="54D",6,IF(EP29&lt;=770,2,IF(EP29&lt;=785,4,IF(EP29&lt;=838,3,IF(AND(EP29&gt;=838,EP29&lt;=1075),5))))))</x:f>
        <x:v>5</x:v>
      </x:c>
      <x:c r="EK29" s="525" t="n">
        <x:f>INT((AD29*2)+0.5)/2</x:f>
        <x:v>0</x:v>
      </x:c>
      <x:c r="EL29" s="524" t="n">
        <x:f>IF(EK29&lt;2,AD29*1000,141.5/(EK29+131.5)*999.012)</x:f>
        <x:v>0</x:v>
      </x:c>
      <x:c r="EM29" s="525" t="n">
        <x:f>IF(AD29&gt;2,INT((AE29*2)+0.5)/2,INT((AE29*4)+0.5)/4)</x:f>
        <x:v>0</x:v>
      </x:c>
      <x:c r="EN29" s="526" t="n">
        <x:f>IF(AD29&lt;=2,EM29-15,EM29-60)</x:f>
        <x:v>-15</x:v>
      </x:c>
      <x:c r="EO29" s="486"/>
      <x:c r="EP29" s="527" t="n">
        <x:f>IF(EK29&lt;=2,AT29,EL29)</x:f>
        <x:v>1074.9867984790874</x:v>
      </x:c>
      <x:c r="EQ29" s="528" t="n">
        <x:f>IF(AD29&lt;=2,ROUND(LOOKUP(EJ29,$ER$76:$ET$81)*1.8,8),LOOKUP(EJ29,$ER$76:$ET$81))</x:f>
        <x:v>1.8</x:v>
      </x:c>
      <x:c r="ER29" s="528" t="n">
        <x:f>IF(AD29&lt;=2,ROUND(LOOKUP(EJ29,$ER$76:$EU$81)*1.8,8),LOOKUP(EJ29,$ER$76:$EU$81))</x:f>
        <x:v>1.8</x:v>
      </x:c>
      <x:c r="ES29" s="529" t="n">
        <x:f>IF(ER29&gt;1,ER29/EP29^2,ROUND(EQ29/EP29^2,18))</x:f>
        <x:v>0.0000015576369588394509</x:v>
      </x:c>
      <x:c r="ET29" s="530" t="n">
        <x:f>IF(ER29&gt;=1,EQ29,ROUND(ER29/EP29,16))</x:f>
        <x:v>1.8</x:v>
      </x:c>
      <x:c r="EU29" s="531" t="n">
        <x:f>ROUND(ET29+ES29,16)</x:f>
        <x:v>1.800001557636959</x:v>
      </x:c>
      <x:c r="EV29" s="532" t="n">
        <x:f>ROUND(EXP(-EU29*EN29*(1+0.8*EU29*EN29)),4)</x:f>
        <x:v>0</x:v>
      </x:c>
      <x:c r="EW29" s="455"/>
      <x:c r="EX29" s="455" t="n">
        <x:f>ROUND((AE29*7/8)+EZ29/8,0)</x:f>
        <x:v>0</x:v>
      </x:c>
      <x:c r="EY29" s="533" t="n">
        <x:f>B29</x:f>
        <x:v>0</x:v>
      </x:c>
      <x:c r="EZ29" s="533" t="n">
        <x:f>A29</x:f>
        <x:v>0</x:v>
      </x:c>
      <x:c r="FA29" s="534" t="n">
        <x:f>IF($AE$10="°F",0.0000124,0.0000112*2)</x:f>
        <x:v>0.0000124</x:v>
      </x:c>
      <x:c r="FB29" s="534">
        <x:v>1.73E-5</x:v>
      </x:c>
      <x:c r="FC29" s="534">
        <x:v>1.59E-5</x:v>
      </x:c>
      <x:c r="FD29" s="455"/>
      <x:c r="FE29" s="455"/>
      <x:c r="FF29" s="455"/>
      <x:c r="FG29" s="455"/>
      <x:c r="FH29" s="455"/>
      <x:c r="FI29" s="455"/>
      <x:c r="FJ29" s="455"/>
      <x:c r="FK29" s="455"/>
      <x:c r="FL29" s="455"/>
      <x:c r="FM29" s="455"/>
      <x:c r="FN29" s="455"/>
      <x:c r="FO29" s="455"/>
      <x:c r="FP29" s="455"/>
      <x:c r="FQ29" s="455"/>
      <x:c r="FR29" s="455"/>
      <x:c r="FS29" s="455"/>
      <x:c r="FT29" s="455"/>
      <x:c r="FU29" s="455"/>
      <x:c r="FV29" s="455"/>
      <x:c r="FW29" s="455"/>
      <x:c r="FX29" s="455"/>
      <x:c r="FY29" s="455"/>
      <x:c r="FZ29" s="455"/>
      <x:c r="GA29" s="455"/>
      <x:c r="GB29" s="455"/>
      <x:c r="GC29" s="455"/>
      <x:c r="GD29" s="455"/>
      <x:c r="GE29" s="455"/>
      <x:c r="GF29" s="455"/>
      <x:c r="GG29" s="455"/>
      <x:c r="GH29" s="455"/>
      <x:c r="GI29" s="455"/>
      <x:c r="GJ29" s="455"/>
      <x:c r="GK29" s="455"/>
      <x:c r="GL29" s="455"/>
      <x:c r="GM29" s="455"/>
      <x:c r="GN29" s="455"/>
      <x:c r="GO29" s="455"/>
      <x:c r="GP29" s="455"/>
      <x:c r="GQ29" s="455"/>
      <x:c r="GR29" s="455"/>
      <x:c r="GS29" s="455"/>
      <x:c r="GT29" s="455"/>
      <x:c r="GU29" s="455"/>
      <x:c r="GV29" s="455"/>
      <x:c r="GW29" s="455"/>
      <x:c r="GX29" s="455"/>
      <x:c r="GY29" s="455"/>
      <x:c r="GZ29" s="455"/>
      <x:c r="HA29" s="455"/>
      <x:c r="HB29" s="455"/>
      <x:c r="HC29" s="455"/>
      <x:c r="HD29" s="455"/>
      <x:c r="HE29" s="455"/>
      <x:c r="HF29" s="455"/>
      <x:c r="HG29" s="455"/>
      <x:c r="HH29" s="455"/>
      <x:c r="HI29" s="455"/>
      <x:c r="HJ29" s="455"/>
      <x:c r="HK29" s="455"/>
      <x:c r="HL29" s="455"/>
      <x:c r="HM29" s="455"/>
      <x:c r="HN29" s="455"/>
      <x:c r="HO29" s="455"/>
      <x:c r="HP29" s="455"/>
      <x:c r="HQ29" s="455"/>
      <x:c r="HR29" s="455"/>
      <x:c r="HS29" s="455"/>
      <x:c r="HT29" s="455"/>
      <x:c r="HU29" s="455"/>
      <x:c r="HV29" s="455"/>
      <x:c r="HW29" s="455"/>
      <x:c r="HX29" s="455"/>
      <x:c r="HY29" s="455"/>
      <x:c r="HZ29" s="455"/>
      <x:c r="IA29" s="455"/>
      <x:c r="IB29" s="455"/>
      <x:c r="IC29" s="455"/>
      <x:c r="ID29" s="455"/>
      <x:c r="IE29" s="455"/>
      <x:c r="IF29" s="455"/>
      <x:c r="IG29" s="455"/>
      <x:c r="IH29" s="455"/>
      <x:c r="II29" s="455"/>
      <x:c r="IJ29" s="455"/>
      <x:c r="IK29" s="455"/>
      <x:c r="IL29" s="455"/>
      <x:c r="IM29" s="455"/>
      <x:c r="IN29" s="455"/>
      <x:c r="IO29" s="455"/>
      <x:c r="IP29" s="455"/>
      <x:c r="IQ29" s="455"/>
      <x:c r="IR29" s="455"/>
      <x:c r="IS29" s="455"/>
      <x:c r="IT29" s="455"/>
      <x:c r="IU29" s="455"/>
      <x:c r="IV29" s="455"/>
    </x:row>
    <x:row r="30" s="418" customFormat="1" ht="13.5" customHeight="1">
      <x:c r="A30" s="494">
        <x:v>0</x:v>
      </x:c>
      <x:c r="B30" s="494">
        <x:v>0</x:v>
      </x:c>
      <x:c r="C30" s="3889"/>
      <x:c r="D30" s="537" t="s">
        <x:v>278</x:v>
      </x:c>
      <x:c r="E30" s="538"/>
      <x:c r="F30" s="539"/>
      <x:c r="G30" s="3893"/>
      <x:c r="H30" s="3894"/>
      <x:c r="I30" s="3895"/>
      <x:c r="J30" s="498"/>
      <x:c r="K30" s="499"/>
      <x:c r="L30" s="498"/>
      <x:c r="M30" s="500"/>
      <x:c r="N30" s="501"/>
      <x:c r="O30" s="501"/>
      <x:c r="P30" s="540"/>
      <x:c r="Q30" s="574" t="str">
        <x:f>IF(E29="","",IF(A30=0,1,ROUND(1-(EY30-EX30)*FA30,5)))</x:f>
      </x:c>
      <x:c r="R30" s="542"/>
      <x:c r="S30" s="3893"/>
      <x:c r="T30" s="3894"/>
      <x:c r="U30" s="3895"/>
      <x:c r="V30" s="498"/>
      <x:c r="W30" s="499"/>
      <x:c r="X30" s="498"/>
      <x:c r="Y30" s="500"/>
      <x:c r="Z30" s="501"/>
      <x:c r="AA30" s="501"/>
      <x:c r="AB30" s="540"/>
      <x:c r="AC30" s="543" t="str">
        <x:f>IF(P30="","",(P30-AB30+R30)*Q30)</x:f>
      </x:c>
      <x:c r="AD30" s="544"/>
      <x:c r="AE30" s="545"/>
      <x:c r="AF30" s="546"/>
      <x:c r="AG30" s="544" t="str">
        <x:f>IF(P30="","",IF(AND($AG$10="1A",AT30&gt;=966),DQ30,IF(AND($AG$10="1B",AT30&lt;966),DR30,IF($AG$9="T-2004",DP30,EV30))))</x:f>
      </x:c>
      <x:c r="AH30" s="547" t="str">
        <x:f>IF(P30&lt;&gt;"",TRUNC(ROUND(+AC30*AG30,2),2),"")</x:f>
      </x:c>
      <x:c r="AI30" s="450" t="str">
        <x:f>IF(C29="","",IF($AD$10=60,AH30*AN30,(1.000149926*AD30-0.001199407795)*AH30))</x:f>
      </x:c>
      <x:c r="AJ30" s="510" t="n">
        <x:f>IF(AND($P$10="m³",$AD$10=60),ROUND((1.000149926*(141.5/(AD30+131.5))-1.199407795*0.001)/(141.5/(AD30+131.5)),5),ROUND((1.000149926*AD30-1.199407795*0.001)/AD30,5))</x:f>
        <x:v>0.99904</x:v>
      </x:c>
      <x:c r="AK30" s="512" t="e">
        <x:f>IF($AE$10="°F",AF30,AF30/1.8)</x:f>
      </x:c>
      <x:c r="AL30" s="512" t="str">
        <x:f>IF(C29="","",IF($AE$10="°C",AE30*1.8+32,ROUND(AE30,1)))</x:f>
      </x:c>
      <x:c r="AM30" s="513" t="n">
        <x:f>IF($AG$9="Table",ROUND(((141.5/(AD30+131.5015)*4.169215)-0.0050789)*0.0375,5),IF(AND($P$10="M³",$AD$10=60),(141.3819577/(AD30+131.5)-0.001199407795)*0.1564763335*6.28981,(141.3819577/(AD30+131.5)-0.001199407795)*0.1564763335))</x:f>
        <x:v>1.056987053280901</x:v>
      </x:c>
      <x:c r="AN30" s="514" t="n">
        <x:f>IF($AG$9="Table",ROUND(((141.5/(AD30+131.5015)*4.169215)-0.0050789)*0.0375*1.01605,5),IF(AND($P$10="m³",$AD$10=60),(141.3819577/(AD30+131.5)-0.001199407795)*0.1589872949*6.28981,(141.3819577/(AD30+131.5)-0.001199407795)*0.1589872949))</x:f>
        <x:v>1.0739484277694469</x:v>
      </x:c>
      <x:c r="AO30" s="450" t="n">
        <x:f>IF(D29="","",AM30*AH30)</x:f>
        <x:v>0</x:v>
      </x:c>
      <x:c r="AP30" s="548" t="str">
        <x:f>IF(P30="","",AD30*AH30)</x:f>
      </x:c>
      <x:c r="AQ30" s="516" t="str">
        <x:f>IF(E30="","",AE30*AH30)</x:f>
      </x:c>
      <x:c r="AR30" s="450">
        <x:v>0</x:v>
      </x:c>
      <x:c r="AS30" s="450" t="n">
        <x:f>IF(AR$9="54a",1,IF(AR$9="54D",6,IF(AT30&lt;=770.352,5,IF(AT30&lt;=787.5195,4,IF(AT30&lt;=838.3127,3,IF(AT30&lt;=1163.5,2,))))))</x:f>
        <x:v>2</x:v>
      </x:c>
      <x:c r="AT30" s="450" t="n">
        <x:f>IF($AD$10=60,(141.5/(AD30+131.5)*999.016),AD30*1000)</x:f>
        <x:v>1074.9867984790874</x:v>
      </x:c>
      <x:c r="AU30" s="512" t="n">
        <x:f>IF($AE$10="°F",(AL30-32)/1.8,AE30)</x:f>
        <x:v>-17.77777777777778</x:v>
      </x:c>
      <x:c r="AV30" s="450" t="n">
        <x:f>AU30/630</x:f>
        <x:v>-0.028218694885361554</x:v>
      </x:c>
      <x:c r="AW30" s="450" t="n">
        <x:f>(AU30-($AT$76+($AT$77+($AT$78+($AT$79+($AT$80+($AT$81+($AT$82+$AT$83*AV30)*AV30)*AV30)*AV30)*AV30)*AV30)*AV30)*AV30)*1.8+32</x:f>
        <x:v>-0.007130593716254907</x:v>
      </x:c>
      <x:c r="AX30" s="450" t="n">
        <x:f>IF(AF30=0,VLOOKUP($AS30,$AS$76:$AX$81,6),0)</x:f>
        <x:v>103.872</x:v>
      </x:c>
      <x:c r="AY30" s="450" t="n">
        <x:f>IF(AF30=0,VLOOKUP(AS30,$AS$76:$AY$81,7),0)</x:f>
        <x:v>0.2701</x:v>
      </x:c>
      <x:c r="AZ30" s="517" t="n">
        <x:f>IF(AF30=0,VLOOKUP($AS30,$AS$76:$AZ$81,8),0)</x:f>
        <x:v>0</x:v>
      </x:c>
      <x:c r="BA30" s="450" t="n">
        <x:f>IF(AF30=0,(0.01374979547/2*(($AX30/AT30+$AY$11)*1/AT30+$AZ$11)),0)</x:f>
        <x:v>0.0000023453365499165343</x:v>
      </x:c>
      <x:c r="BB30" s="450" t="n">
        <x:f>IF(AF30=0,(2*$AX$11+$AY$11*AT30)/($AX$11+($AY$11+$AZ$11*AT30)*AT30),0)</x:f>
        <x:v>1.2634834265598311</x:v>
      </x:c>
      <x:c r="BC30" s="450" t="n">
        <x:f>IF($AF$11=0,ROUND(AT30*(1+(EXP(BA30*(1+0.8*BA30))-1)/(1+BA30*(1+1.6*BA30)*BB30)),12),(AT30*(EXP(0.5*$AK30*0.01374979547*(1+0.4*$AK30*0.01374979547)))))</x:f>
        <x:v>1074.989319685132</x:v>
      </x:c>
      <x:c r="BD30" s="450" t="n">
        <x:f>IF(AF30=0,($AX30/BC30+$AY30)*1/BC30+$AZ30,AK30)</x:f>
        <x:v>0.0003411439253960394</x:v>
      </x:c>
      <x:c r="BE30" s="450" t="n">
        <x:f>$AY$6-$AY$5</x:f>
        <x:v>0</x:v>
      </x:c>
      <x:c r="BF30" s="450" t="n">
        <x:f>ROUND(EXP(-BD30*BE30*(1+0.8*BD30*(BE30+0.01374979547))),25)</x:f>
        <x:v>1</x:v>
      </x:c>
      <x:c r="BG30" s="450" t="n">
        <x:f>EXP(-1.9947+0.00013427*BE30+((793920+2326*BE30)/BC30^2))</x:f>
        <x:v>0.2704463650123956</x:v>
      </x:c>
      <x:c r="BH30" s="450" t="n">
        <x:f>1/(1-10^-5*BG30*0)</x:f>
        <x:v>1</x:v>
      </x:c>
      <x:c r="BI30" s="450" t="n">
        <x:f>ROUND(BH30*BF30,25)</x:f>
        <x:v>1</x:v>
      </x:c>
      <x:c r="BJ30" s="450" t="n">
        <x:f>BI30*$AT30</x:f>
        <x:v>1074.9867984790874</x:v>
      </x:c>
      <x:c r="BK30" s="450" t="n">
        <x:f>$AT30-BJ30</x:f>
        <x:v>0</x:v>
      </x:c>
      <x:c r="BL30" s="450" t="n">
        <x:f>IF(AF30=0,VLOOKUP($AS30,$AS$76:$BA$82,9),0)</x:f>
        <x:v>1.3</x:v>
      </x:c>
      <x:c r="BM30" s="450" t="n">
        <x:f>BK30/BI30</x:f>
        <x:v>0</x:v>
      </x:c>
      <x:c r="BN30" s="450" t="n">
        <x:f>BL30*BD30*$BE30*(1+1.6*BD30*$BE30)</x:f>
        <x:v>0</x:v>
      </x:c>
      <x:c r="BO30" s="450" t="n">
        <x:f>-(2*BH30*0*BG30*(7.9392+0.02326*AU30))/BC30^2</x:f>
        <x:v>0</x:v>
      </x:c>
      <x:c r="BP30" s="450" t="n">
        <x:f>BM30/(1+BN30+BO30)</x:f>
        <x:v>0</x:v>
      </x:c>
      <x:c r="BQ30" s="450" t="n">
        <x:f>BP30+$AT30</x:f>
        <x:v>1074.9867984790874</x:v>
      </x:c>
      <x:c r="BR30" s="450" t="n">
        <x:f>IF($AR$9="54a",1,IF($AR$9="54D",6,IF(BQ30&lt;=770.352,5,IF(BQ30&lt;=787.5195,4,IF(BQ30&lt;=838.3127,3,IF(BQ30&lt;=1163.5,2,))))))</x:f>
        <x:v>2</x:v>
      </x:c>
      <x:c r="BS30" s="450" t="n">
        <x:f>IF(AF30=0,VLOOKUP(BR30,$AS$76:$AX$81,6),0)</x:f>
        <x:v>103.872</x:v>
      </x:c>
      <x:c r="BT30" s="450" t="n">
        <x:f>IF(AF30=0,VLOOKUP(BR30,$AS$76:$AY$81,7),0)</x:f>
        <x:v>0.2701</x:v>
      </x:c>
      <x:c r="BU30" s="450" t="n">
        <x:f>IF(AF30=0,VLOOKUP(BR30,$AS$76:$AZ$81,8),0)</x:f>
        <x:v>0</x:v>
      </x:c>
      <x:c r="BV30" s="450" t="n">
        <x:f>IF(AF30=0,(0.01374979547/2*((BS30/BQ30+BT30)*1/BQ30+BU30)),0)</x:f>
        <x:v>0.0000023453365499165343</x:v>
      </x:c>
      <x:c r="BW30" s="450" t="n">
        <x:f>IF(AF30=0,(2*BS30+BT30*BQ30)/(BS30+(BT30+BU30*BQ30)*BQ30),0)</x:f>
        <x:v>1.2634834265598311</x:v>
      </x:c>
      <x:c r="BX30" s="450" t="n">
        <x:f>IF($AF$11=0,ROUND(BQ30*(1+(EXP(BV30*(1+0.8*BV30))-1)/(1+BV30*(1+1.6*BV30)*BW30)),12),(BQ30*(EXP(0.5*$AK30*0.01374979547*(1+0.4*$AK30*0.01374979547)))))</x:f>
        <x:v>1074.989319685132</x:v>
      </x:c>
      <x:c r="BY30" s="450" t="n">
        <x:f>IF(AF30=0,($AX30/BX30+$AY30)*1/BX30+$AZ30,AK30)</x:f>
        <x:v>0.0003411439253960394</x:v>
      </x:c>
      <x:c r="BZ30" s="450" t="n">
        <x:f>$AY$6-$AY$5</x:f>
        <x:v>0</x:v>
      </x:c>
      <x:c r="CA30" s="450" t="n">
        <x:f>EXP(-BY30*BZ30*(1+0.8*BY30*(BZ30+0.01374979547)))</x:f>
        <x:v>1</x:v>
      </x:c>
      <x:c r="CB30" s="450" t="n">
        <x:f>EXP(-1.9947+0.00013427*BZ30+((793920+2326*BZ30)/BX30^2))</x:f>
        <x:v>0.2704463650123956</x:v>
      </x:c>
      <x:c r="CC30" s="450" t="n">
        <x:f>1/(1-10^-5*CB30*0)</x:f>
        <x:v>1</x:v>
      </x:c>
      <x:c r="CD30" s="450" t="n">
        <x:f>ROUND(CC30*CA30,15)</x:f>
        <x:v>1</x:v>
      </x:c>
      <x:c r="CE30" s="450" t="n">
        <x:f>CD30*BQ30</x:f>
        <x:v>1074.9867984790874</x:v>
      </x:c>
      <x:c r="CF30" s="450" t="n">
        <x:f>$AT30-CE30</x:f>
        <x:v>0</x:v>
      </x:c>
      <x:c r="CG30" s="450" t="n">
        <x:f>IF(AF30=0,VLOOKUP($AS30,$AS$76:$BA$82,9),0)</x:f>
        <x:v>1.3</x:v>
      </x:c>
      <x:c r="CH30" s="450" t="n">
        <x:f>CF30/CD30</x:f>
        <x:v>0</x:v>
      </x:c>
      <x:c r="CI30" s="450" t="n">
        <x:f>CG30*BY30*BZ30*(1+1.6*BY30*BZ30)</x:f>
        <x:v>0</x:v>
      </x:c>
      <x:c r="CJ30" s="450" t="n">
        <x:f>-(2*CC30*0*CB30*(7.9392+0.02326*$AU30))/BX30^2</x:f>
        <x:v>0</x:v>
      </x:c>
      <x:c r="CK30" s="450" t="n">
        <x:f>CH30/(1+CI30+CJ30)</x:f>
        <x:v>0</x:v>
      </x:c>
      <x:c r="CL30" s="450" t="n">
        <x:f>CK30+BQ30</x:f>
        <x:v>1074.9867984790874</x:v>
      </x:c>
      <x:c r="CM30" s="450" t="n">
        <x:f>IF($AR$9="54a",1,IF($AR$9="54D",6,IF(CL30&lt;=770.352,5,IF(CL30&lt;=787.5195,4,IF(CL30&lt;=838.3127,3,IF(CL30&lt;=1163.5,2,))))))</x:f>
        <x:v>2</x:v>
      </x:c>
      <x:c r="CN30" s="450" t="n">
        <x:f>IF(AF30=0,VLOOKUP(CM30,$AS$76:$AX$81,6),0)</x:f>
        <x:v>103.872</x:v>
      </x:c>
      <x:c r="CO30" s="450" t="n">
        <x:f>IF(AF30=0,VLOOKUP(CM30,$AS$76:$AY$81,7),0)</x:f>
        <x:v>0.2701</x:v>
      </x:c>
      <x:c r="CP30" s="450" t="n">
        <x:f>IF(AF30=0,VLOOKUP(CM30,$AS$76:$AZ$81,8),0)</x:f>
        <x:v>0</x:v>
      </x:c>
      <x:c r="CQ30" s="450" t="n">
        <x:f>IF(AF30=0,(0.01374979547/2*((CN30/CL30+CO30)*1/CL30+CP30)),0)</x:f>
        <x:v>0.0000023453365499165343</x:v>
      </x:c>
      <x:c r="CR30" s="450" t="n">
        <x:f>IF(AF30=0,(2*CN30+CO30*CL30)/(CN30+(CO30+CP30*CL30)*CL30),0)</x:f>
        <x:v>1.2634834265598311</x:v>
      </x:c>
      <x:c r="CS30" s="450" t="n">
        <x:f>IF($AF$11=0,ROUND(CL30*(1+(EXP(CQ30*(1+0.8*CQ30))-1)/(1+CQ30*(1+1.6*CQ30)*CR30)),12),(CL30*(EXP(0.5*$AK30*0.01374979547*(1+0.4*$AK30*0.01374979547)))))</x:f>
        <x:v>1074.989319685132</x:v>
      </x:c>
      <x:c r="CT30" s="450" t="n">
        <x:f>IF(AF30=0,($AX30/CS30+$AY30)*1/CS30+$AZ30,BY30)</x:f>
        <x:v>0.0003411439253960394</x:v>
      </x:c>
      <x:c r="CU30" s="450" t="n">
        <x:f>$AY$6-$AY$5</x:f>
        <x:v>0</x:v>
      </x:c>
      <x:c r="CV30" s="450" t="n">
        <x:f>EXP(-CT30*CU30*(1+0.8*CT30*(CU30+0.01374979547)))</x:f>
        <x:v>1</x:v>
      </x:c>
      <x:c r="CW30" s="450" t="n">
        <x:f>EXP(-1.9947+0.00013427*CU30+((793920+2326*CU30)/CS30^2))</x:f>
        <x:v>0.2704463650123956</x:v>
      </x:c>
      <x:c r="CX30" s="450" t="n">
        <x:f>1/(1-10^-5*CW30*0)</x:f>
        <x:v>1</x:v>
      </x:c>
      <x:c r="CY30" s="450" t="n">
        <x:f>ROUND(CX30*CV30,15)</x:f>
        <x:v>1</x:v>
      </x:c>
      <x:c r="CZ30" s="450" t="n">
        <x:f>CY30*CL30</x:f>
        <x:v>1074.9867984790874</x:v>
      </x:c>
      <x:c r="DA30" s="450" t="n">
        <x:f>$AT30-CZ30</x:f>
        <x:v>0</x:v>
      </x:c>
      <x:c r="DB30" s="450" t="n">
        <x:f>IF(AF30=0,VLOOKUP($AS30,$AS$76:$BA$82,9),0)</x:f>
        <x:v>1.3</x:v>
      </x:c>
      <x:c r="DC30" s="450" t="n">
        <x:f>DA30/CY30</x:f>
        <x:v>0</x:v>
      </x:c>
      <x:c r="DD30" s="450" t="n">
        <x:f>DB30*CT30*CU30*(1+1.6*CT30*CU30)</x:f>
        <x:v>0</x:v>
      </x:c>
      <x:c r="DE30" s="450" t="n">
        <x:f>-(2*CX30*0*CW30*(7.9392+0.02326*AU30))/CS30^2</x:f>
        <x:v>0</x:v>
      </x:c>
      <x:c r="DF30" s="450" t="n">
        <x:f>DC30/(1+DD30+DE30)</x:f>
        <x:v>0</x:v>
      </x:c>
      <x:c r="DG30" s="450" t="n">
        <x:f>DF30+CL30</x:f>
        <x:v>1074.9867984790874</x:v>
      </x:c>
      <x:c r="DH30" s="450" t="n">
        <x:f>EXP(-CT30*CU30*(1+0.8*CT30*(CU30+0.01374979547)))</x:f>
        <x:v>1</x:v>
      </x:c>
      <x:c r="DI30" s="450" t="n">
        <x:f>CT30</x:f>
        <x:v>0.0003411439253960394</x:v>
      </x:c>
      <x:c r="DJ30" s="450" t="n">
        <x:f>AW30-$AY$5</x:f>
        <x:v>-60.01400549068859</x:v>
      </x:c>
      <x:c r="DK30" s="450" t="n">
        <x:f>EXP(-DI30*DJ30*(1+0.8*DI30*(DJ30+0.01374979547)))</x:f>
        <x:v>1.0203423025295864</x:v>
      </x:c>
      <x:c r="DL30" s="450" t="n">
        <x:f>EXP(-1.9947+0.00013427*AW30+((793920+2326*AW30)/DG30^2))</x:f>
        <x:v>0.2704430960404184</x:v>
      </x:c>
      <x:c r="DM30" s="450" t="n">
        <x:f>1/(1-10^-5*DL30*AR30)</x:f>
        <x:v>1</x:v>
      </x:c>
      <x:c r="DN30" s="450" t="n">
        <x:f>ROUND(DM30*DK30,15)</x:f>
        <x:v>1.020342302529586</x:v>
      </x:c>
      <x:c r="DO30" s="450" t="n">
        <x:f>DK30/CV30</x:f>
        <x:v>1.0203423025295864</x:v>
      </x:c>
      <x:c r="DP30" s="450" t="n">
        <x:f>ROUND(DO30*DM30,5)</x:f>
        <x:v>1.02034</x:v>
      </x:c>
      <x:c r="DQ30" s="481" t="n">
        <x:f>IF($AE$10="°F",ROUND(1.0211326242-3.548988118*10^-4*AE30+4.49881*10^-8*AE30^2,4),ROUND(1.0094684142-6.33413410744*10^-4*AE30+1.45710416212*10^-7*AE30^2,4))</x:f>
        <x:v>1.0211</x:v>
      </x:c>
      <x:c r="DR30" s="481" t="n">
        <x:f>IF($AE$10="°F",ROUND(1.02413769-4.0641418*10^-4*AE30+6.79176*10^-8*AE30^2,4),ROUND(1.0108020095-7.2343515319*10^-4*AE30+2.1996598346*10^-7*AE30^2,4))</x:f>
        <x:v>1.0241</x:v>
      </x:c>
      <x:c r="DS30" s="450"/>
      <x:c r="DT30" s="450" t="n">
        <x:f>ROUND(0.00001278*DW30,19)</x:f>
        <x:v>-0.0007668</x:v>
      </x:c>
      <x:c r="DU30" s="450" t="n">
        <x:f>ROUND(0.0000000062*$DW30^2,19)</x:f>
        <x:v>0.00002232</x:v>
      </x:c>
      <x:c r="DV30" s="450" t="n">
        <x:f>1-DT30-DU30</x:f>
        <x:v>1.00074448</x:v>
      </x:c>
      <x:c r="DW30" s="450" t="n">
        <x:f>ROUND(AL30-60,1)</x:f>
        <x:v>-60</x:v>
      </x:c>
      <x:c r="DX30" s="450" t="n">
        <x:f>AT30</x:f>
        <x:v>1074.9867984790874</x:v>
      </x:c>
      <x:c r="DY30" s="450" t="n">
        <x:f>BT30+BU30</x:f>
        <x:v>0.2701</x:v>
      </x:c>
      <x:c r="DZ30" s="450" t="n">
        <x:f>IF(DY30&lt;0,(((BS30/DX30)/DX30)+DY30),(TRUNC(($BS30/DX30^2)+(DY30/DX30),8)))</x:f>
        <x:v>0.00034114</x:v>
      </x:c>
      <x:c r="EA30" s="450" t="n">
        <x:f>EXP(-DZ30*DW30)-(0.8*DZ30^2*DW30^2)</x:f>
        <x:v>1.0203441499484045</x:v>
      </x:c>
      <x:c r="EB30" s="450" t="n">
        <x:f>ROUND(DX30*EA30,12)</x:f>
        <x:v>1096.856491099901</x:v>
      </x:c>
      <x:c r="EC30" s="450" t="n">
        <x:f>EB30/DV30</x:f>
        <x:v>1096.0405108603757</x:v>
      </x:c>
      <x:c r="ED30" s="450" t="n">
        <x:f>IF(AF30&gt;0,ROUND(141.5/(141.5/(AD30+131.5)*AG30)-131.5,2),ROUND(141.5/(EB30/999.016)-131.5,1))</x:f>
        <x:v>-2.6</x:v>
      </x:c>
      <x:c r="EE30" s="450"/>
      <x:c r="EF30" s="520" t="s">
        <x:v>279</x:v>
      </x:c>
      <x:c r="EG30" s="521"/>
      <x:c r="EH30" s="521"/>
      <x:c r="EI30" s="522"/>
      <x:c r="EJ30" s="523" t="n">
        <x:f>IF($AR$9="54a",1,IF($AR$9="54D",6,IF(EP30&lt;=770,2,IF(EP30&lt;=785,4,IF(EP30&lt;=838,3,IF(AND(EP30&gt;=838,EP30&lt;=1075),5))))))</x:f>
        <x:v>5</x:v>
      </x:c>
      <x:c r="EK30" s="525" t="n">
        <x:f>INT((AD30*2)+0.5)/2</x:f>
        <x:v>0</x:v>
      </x:c>
      <x:c r="EL30" s="524" t="n">
        <x:f>IF(EK30&lt;2,AD30*1000,141.5/(EK30+131.5)*999.012)</x:f>
        <x:v>0</x:v>
      </x:c>
      <x:c r="EM30" s="525" t="n">
        <x:f>IF(AD30&gt;2,INT((AE30*2)+0.5)/2,INT((AE30*4)+0.5)/4)</x:f>
        <x:v>0</x:v>
      </x:c>
      <x:c r="EN30" s="526" t="n">
        <x:f>IF(AD30&lt;=2,EM30-15,EM30-60)</x:f>
        <x:v>-15</x:v>
      </x:c>
      <x:c r="EO30" s="486"/>
      <x:c r="EP30" s="527" t="n">
        <x:f>IF(EK30&lt;=2,AT30,EL30)</x:f>
        <x:v>1074.9867984790874</x:v>
      </x:c>
      <x:c r="EQ30" s="528" t="n">
        <x:f>IF(AD30&lt;=2,ROUND(LOOKUP(EJ30,$ER$76:$ET$81)*1.8,8),LOOKUP(EJ30,$ER$76:$ET$81))</x:f>
        <x:v>1.8</x:v>
      </x:c>
      <x:c r="ER30" s="528" t="n">
        <x:f>IF(AD30&lt;=2,ROUND(LOOKUP(EJ30,$ER$76:$EU$81)*1.8,8),LOOKUP(EJ30,$ER$76:$EU$81))</x:f>
        <x:v>1.8</x:v>
      </x:c>
      <x:c r="ES30" s="529" t="n">
        <x:f>IF(ER30&gt;1,ER30/EP30^2,ROUND(EQ30/EP30^2,18))</x:f>
        <x:v>0.0000015576369588394509</x:v>
      </x:c>
      <x:c r="ET30" s="530" t="n">
        <x:f>IF(ER30&gt;=1,EQ30,ROUND(ER30/EP30,16))</x:f>
        <x:v>1.8</x:v>
      </x:c>
      <x:c r="EU30" s="531" t="n">
        <x:f>ROUND(ET30+ES30,16)</x:f>
        <x:v>1.800001557636959</x:v>
      </x:c>
      <x:c r="EV30" s="532" t="n">
        <x:f>ROUND(EXP(-EU30*EN30*(1+0.8*EU30*EN30)),4)</x:f>
        <x:v>0</x:v>
      </x:c>
      <x:c r="EW30" s="455"/>
      <x:c r="EX30" s="455" t="n">
        <x:f>ROUND((AE30*7/8)+EZ30/8,0)</x:f>
        <x:v>0</x:v>
      </x:c>
      <x:c r="EY30" s="533" t="n">
        <x:f>B30</x:f>
        <x:v>0</x:v>
      </x:c>
      <x:c r="EZ30" s="533" t="n">
        <x:f>A30</x:f>
        <x:v>0</x:v>
      </x:c>
      <x:c r="FA30" s="534" t="n">
        <x:f>IF($AE$10="°F",0.0000124,0.0000112*2)</x:f>
        <x:v>0.0000124</x:v>
      </x:c>
      <x:c r="FB30" s="534">
        <x:v>1.73E-5</x:v>
      </x:c>
      <x:c r="FC30" s="534">
        <x:v>1.59E-5</x:v>
      </x:c>
      <x:c r="FD30" s="455"/>
      <x:c r="FE30" s="455"/>
      <x:c r="FF30" s="455"/>
      <x:c r="FG30" s="455"/>
      <x:c r="FH30" s="455"/>
      <x:c r="FI30" s="455"/>
      <x:c r="FJ30" s="455"/>
      <x:c r="FK30" s="455"/>
      <x:c r="FL30" s="455"/>
      <x:c r="FM30" s="455"/>
      <x:c r="FN30" s="455"/>
      <x:c r="FO30" s="455"/>
      <x:c r="FP30" s="455"/>
      <x:c r="FQ30" s="455"/>
      <x:c r="FR30" s="455"/>
      <x:c r="FS30" s="455"/>
      <x:c r="FT30" s="455"/>
      <x:c r="FU30" s="455"/>
      <x:c r="FV30" s="455"/>
      <x:c r="FW30" s="455"/>
      <x:c r="FX30" s="455"/>
      <x:c r="FY30" s="455"/>
      <x:c r="FZ30" s="455"/>
      <x:c r="GA30" s="455"/>
      <x:c r="GB30" s="455"/>
      <x:c r="GC30" s="455"/>
      <x:c r="GD30" s="455"/>
      <x:c r="GE30" s="455"/>
      <x:c r="GF30" s="455"/>
      <x:c r="GG30" s="455"/>
      <x:c r="GH30" s="455"/>
      <x:c r="GI30" s="455"/>
      <x:c r="GJ30" s="455"/>
      <x:c r="GK30" s="455"/>
      <x:c r="GL30" s="455"/>
      <x:c r="GM30" s="455"/>
      <x:c r="GN30" s="455"/>
      <x:c r="GO30" s="455"/>
      <x:c r="GP30" s="455"/>
      <x:c r="GQ30" s="455"/>
      <x:c r="GR30" s="455"/>
      <x:c r="GS30" s="455"/>
      <x:c r="GT30" s="455"/>
      <x:c r="GU30" s="455"/>
      <x:c r="GV30" s="455"/>
      <x:c r="GW30" s="455"/>
      <x:c r="GX30" s="455"/>
      <x:c r="GY30" s="455"/>
      <x:c r="GZ30" s="455"/>
      <x:c r="HA30" s="455"/>
      <x:c r="HB30" s="455"/>
      <x:c r="HC30" s="455"/>
      <x:c r="HD30" s="455"/>
      <x:c r="HE30" s="455"/>
      <x:c r="HF30" s="455"/>
      <x:c r="HG30" s="455"/>
      <x:c r="HH30" s="455"/>
      <x:c r="HI30" s="455"/>
      <x:c r="HJ30" s="455"/>
      <x:c r="HK30" s="455"/>
      <x:c r="HL30" s="455"/>
      <x:c r="HM30" s="455"/>
      <x:c r="HN30" s="455"/>
      <x:c r="HO30" s="455"/>
      <x:c r="HP30" s="455"/>
      <x:c r="HQ30" s="455"/>
      <x:c r="HR30" s="455"/>
      <x:c r="HS30" s="455"/>
      <x:c r="HT30" s="455"/>
      <x:c r="HU30" s="455"/>
      <x:c r="HV30" s="455"/>
      <x:c r="HW30" s="455"/>
      <x:c r="HX30" s="455"/>
      <x:c r="HY30" s="455"/>
      <x:c r="HZ30" s="455"/>
      <x:c r="IA30" s="455"/>
      <x:c r="IB30" s="455"/>
      <x:c r="IC30" s="455"/>
      <x:c r="ID30" s="455"/>
      <x:c r="IE30" s="455"/>
      <x:c r="IF30" s="455"/>
      <x:c r="IG30" s="455"/>
      <x:c r="IH30" s="455"/>
      <x:c r="II30" s="455"/>
      <x:c r="IJ30" s="455"/>
      <x:c r="IK30" s="455"/>
      <x:c r="IL30" s="455"/>
      <x:c r="IM30" s="455"/>
      <x:c r="IN30" s="455"/>
      <x:c r="IO30" s="455"/>
      <x:c r="IP30" s="455"/>
      <x:c r="IQ30" s="455"/>
      <x:c r="IR30" s="455"/>
      <x:c r="IS30" s="455"/>
      <x:c r="IT30" s="455"/>
      <x:c r="IU30" s="455"/>
      <x:c r="IV30" s="455"/>
    </x:row>
    <x:row r="31" s="418" customFormat="1" ht="13.5" customHeight="1">
      <x:c r="A31" s="549"/>
      <x:c r="B31" s="549"/>
      <x:c r="C31" s="550" t="str">
        <x:f>IF(C29="","",IF(P30&gt;P29,"RECEIVED","DELIVERED"))</x:f>
      </x:c>
      <x:c r="D31" s="551"/>
      <x:c r="E31" s="575"/>
      <x:c r="F31" s="553"/>
      <x:c r="G31" s="554"/>
      <x:c r="H31" s="555"/>
      <x:c r="I31" s="556"/>
      <x:c r="J31" s="556"/>
      <x:c r="K31" s="556"/>
      <x:c r="L31" s="556"/>
      <x:c r="M31" s="556"/>
      <x:c r="N31" s="556"/>
      <x:c r="O31" s="556"/>
      <x:c r="P31" s="557" t="str">
        <x:f>IF(C29&lt;&gt;"",ABS(P29-P30),"")</x:f>
      </x:c>
      <x:c r="Q31" s="558"/>
      <x:c r="R31" s="559" t="str">
        <x:f>IF(R30&lt;&gt;"",ABS(R29-R30),"")</x:f>
      </x:c>
      <x:c r="S31" s="554"/>
      <x:c r="T31" s="555"/>
      <x:c r="U31" s="556"/>
      <x:c r="V31" s="560"/>
      <x:c r="W31" s="560"/>
      <x:c r="X31" s="560"/>
      <x:c r="Y31" s="560"/>
      <x:c r="Z31" s="560"/>
      <x:c r="AA31" s="560"/>
      <x:c r="AB31" s="561" t="str">
        <x:f>IF(AB30&lt;&gt;"",ABS(AB29-AB30),"")</x:f>
      </x:c>
      <x:c r="AC31" s="561" t="str">
        <x:f>IF(P30&lt;&gt;"",ABS(AC29-AC30),"")</x:f>
      </x:c>
      <x:c r="AD31" s="562"/>
      <x:c r="AE31" s="563"/>
      <x:c r="AF31" s="563"/>
      <x:c r="AG31" s="564"/>
      <x:c r="AH31" s="565" t="str">
        <x:f>IF(P30&lt;&gt;"",ABS(AH29-AH30),"")</x:f>
      </x:c>
      <x:c r="AI31" s="450" t="str">
        <x:f>IF(AB29="","",ABS(AI30-AI29))</x:f>
      </x:c>
      <x:c r="AJ31" s="566"/>
      <x:c r="AK31" s="512"/>
      <x:c r="AL31" s="512"/>
      <x:c r="AM31" s="450"/>
      <x:c r="AN31" s="450"/>
      <x:c r="AO31" s="450" t="str">
        <x:f>IF(AG29="","",ABS(AO30-AO29))</x:f>
      </x:c>
      <x:c r="AP31" s="578" t="str">
        <x:f>IF(AI29="","",ABS(AP30-AP29))</x:f>
      </x:c>
      <x:c r="AQ31" s="516" t="str">
        <x:f>IF(AH29="","",ABS(AQ30-AQ29))</x:f>
      </x:c>
      <x:c r="AR31" s="450"/>
      <x:c r="AS31" s="450"/>
      <x:c r="AT31" s="450"/>
      <x:c r="AU31" s="512"/>
      <x:c r="AV31" s="450"/>
      <x:c r="AW31" s="450"/>
      <x:c r="AX31" s="450"/>
      <x:c r="AY31" s="450"/>
      <x:c r="AZ31" s="517"/>
      <x:c r="BA31" s="450"/>
      <x:c r="BB31" s="450"/>
      <x:c r="BC31" s="450"/>
      <x:c r="BD31" s="450"/>
      <x:c r="BE31" s="450"/>
      <x:c r="BF31" s="450"/>
      <x:c r="BG31" s="450"/>
      <x:c r="BH31" s="450"/>
      <x:c r="BI31" s="450"/>
      <x:c r="BJ31" s="450"/>
      <x:c r="BK31" s="450"/>
      <x:c r="BL31" s="450"/>
      <x:c r="BM31" s="450"/>
      <x:c r="BN31" s="450"/>
      <x:c r="BO31" s="450"/>
      <x:c r="BP31" s="450"/>
      <x:c r="BQ31" s="450"/>
      <x:c r="BR31" s="450"/>
      <x:c r="BS31" s="450"/>
      <x:c r="BT31" s="450"/>
      <x:c r="BU31" s="450"/>
      <x:c r="BV31" s="450"/>
      <x:c r="BW31" s="450"/>
      <x:c r="BX31" s="450"/>
      <x:c r="BY31" s="450"/>
      <x:c r="BZ31" s="450"/>
      <x:c r="CA31" s="450"/>
      <x:c r="CB31" s="450"/>
      <x:c r="CC31" s="450"/>
      <x:c r="CD31" s="450"/>
      <x:c r="CE31" s="450"/>
      <x:c r="CF31" s="450"/>
      <x:c r="CG31" s="450"/>
      <x:c r="CH31" s="450"/>
      <x:c r="CI31" s="450"/>
      <x:c r="CJ31" s="450"/>
      <x:c r="CK31" s="450"/>
      <x:c r="CL31" s="450"/>
      <x:c r="CM31" s="450"/>
      <x:c r="CN31" s="450"/>
      <x:c r="CO31" s="450"/>
      <x:c r="CP31" s="450"/>
      <x:c r="CQ31" s="450"/>
      <x:c r="CR31" s="450"/>
      <x:c r="CS31" s="450"/>
      <x:c r="CT31" s="450"/>
      <x:c r="CU31" s="450"/>
      <x:c r="CV31" s="450"/>
      <x:c r="CW31" s="450"/>
      <x:c r="CX31" s="450"/>
      <x:c r="CY31" s="450"/>
      <x:c r="CZ31" s="450"/>
      <x:c r="DA31" s="450"/>
      <x:c r="DB31" s="450"/>
      <x:c r="DC31" s="450"/>
      <x:c r="DD31" s="450"/>
      <x:c r="DE31" s="450"/>
      <x:c r="DF31" s="450"/>
      <x:c r="DG31" s="450"/>
      <x:c r="DH31" s="450"/>
      <x:c r="DI31" s="450"/>
      <x:c r="DJ31" s="450"/>
      <x:c r="DK31" s="450"/>
      <x:c r="DL31" s="450"/>
      <x:c r="DM31" s="450"/>
      <x:c r="DN31" s="450"/>
      <x:c r="DO31" s="450"/>
      <x:c r="DP31" s="450"/>
      <x:c r="DQ31" s="481"/>
      <x:c r="DR31" s="481"/>
      <x:c r="DS31" s="450"/>
      <x:c r="DT31" s="450"/>
      <x:c r="DU31" s="450"/>
      <x:c r="DV31" s="450"/>
      <x:c r="DW31" s="450"/>
      <x:c r="DX31" s="450"/>
      <x:c r="DY31" s="450"/>
      <x:c r="DZ31" s="450"/>
      <x:c r="EA31" s="450"/>
      <x:c r="EB31" s="450"/>
      <x:c r="EC31" s="450"/>
      <x:c r="ED31" s="481"/>
      <x:c r="EE31" s="450"/>
      <x:c r="EF31" s="450"/>
      <x:c r="EG31" s="568"/>
      <x:c r="EH31" s="568"/>
      <x:c r="EI31" s="522"/>
      <x:c r="EJ31" s="523"/>
      <x:c r="EK31" s="523"/>
      <x:c r="EL31" s="569"/>
      <x:c r="EM31" s="525"/>
      <x:c r="EN31" s="526"/>
      <x:c r="EO31" s="486"/>
      <x:c r="EP31" s="527"/>
      <x:c r="EQ31" s="528"/>
      <x:c r="ER31" s="528"/>
      <x:c r="ES31" s="529"/>
      <x:c r="ET31" s="530"/>
      <x:c r="EU31" s="531"/>
      <x:c r="EV31" s="532"/>
      <x:c r="EW31" s="455"/>
      <x:c r="EX31" s="455"/>
      <x:c r="EY31" s="570"/>
      <x:c r="EZ31" s="570"/>
      <x:c r="FA31" s="570"/>
      <x:c r="FB31" s="570"/>
      <x:c r="FC31" s="570"/>
      <x:c r="FD31" s="455"/>
      <x:c r="FE31" s="455"/>
      <x:c r="FF31" s="455"/>
      <x:c r="FG31" s="455"/>
      <x:c r="FH31" s="455"/>
      <x:c r="FI31" s="455"/>
      <x:c r="FJ31" s="455"/>
      <x:c r="FK31" s="455"/>
      <x:c r="FL31" s="455"/>
      <x:c r="FM31" s="455"/>
      <x:c r="FN31" s="455"/>
      <x:c r="FO31" s="455"/>
      <x:c r="FP31" s="455"/>
      <x:c r="FQ31" s="455"/>
      <x:c r="FR31" s="455"/>
      <x:c r="FS31" s="455"/>
      <x:c r="FT31" s="455"/>
      <x:c r="FU31" s="455"/>
      <x:c r="FV31" s="455"/>
      <x:c r="FW31" s="455"/>
      <x:c r="FX31" s="455"/>
      <x:c r="FY31" s="455"/>
      <x:c r="FZ31" s="455"/>
      <x:c r="GA31" s="455"/>
      <x:c r="GB31" s="455"/>
      <x:c r="GC31" s="455"/>
      <x:c r="GD31" s="455"/>
      <x:c r="GE31" s="455"/>
      <x:c r="GF31" s="455"/>
      <x:c r="GG31" s="455"/>
      <x:c r="GH31" s="455"/>
      <x:c r="GI31" s="455"/>
      <x:c r="GJ31" s="455"/>
      <x:c r="GK31" s="455"/>
      <x:c r="GL31" s="455"/>
      <x:c r="GM31" s="455"/>
      <x:c r="GN31" s="455"/>
      <x:c r="GO31" s="455"/>
      <x:c r="GP31" s="455"/>
      <x:c r="GQ31" s="455"/>
      <x:c r="GR31" s="455"/>
      <x:c r="GS31" s="455"/>
      <x:c r="GT31" s="455"/>
      <x:c r="GU31" s="455"/>
      <x:c r="GV31" s="455"/>
      <x:c r="GW31" s="455"/>
      <x:c r="GX31" s="455"/>
      <x:c r="GY31" s="455"/>
      <x:c r="GZ31" s="455"/>
      <x:c r="HA31" s="455"/>
      <x:c r="HB31" s="455"/>
      <x:c r="HC31" s="455"/>
      <x:c r="HD31" s="455"/>
      <x:c r="HE31" s="455"/>
      <x:c r="HF31" s="455"/>
      <x:c r="HG31" s="455"/>
      <x:c r="HH31" s="455"/>
      <x:c r="HI31" s="455"/>
      <x:c r="HJ31" s="455"/>
      <x:c r="HK31" s="455"/>
      <x:c r="HL31" s="455"/>
      <x:c r="HM31" s="455"/>
      <x:c r="HN31" s="455"/>
      <x:c r="HO31" s="455"/>
      <x:c r="HP31" s="455"/>
      <x:c r="HQ31" s="455"/>
      <x:c r="HR31" s="455"/>
      <x:c r="HS31" s="455"/>
      <x:c r="HT31" s="455"/>
      <x:c r="HU31" s="455"/>
      <x:c r="HV31" s="455"/>
      <x:c r="HW31" s="455"/>
      <x:c r="HX31" s="455"/>
      <x:c r="HY31" s="455"/>
      <x:c r="HZ31" s="455"/>
      <x:c r="IA31" s="455"/>
      <x:c r="IB31" s="455"/>
      <x:c r="IC31" s="455"/>
      <x:c r="ID31" s="455"/>
      <x:c r="IE31" s="455"/>
      <x:c r="IF31" s="455"/>
      <x:c r="IG31" s="455"/>
      <x:c r="IH31" s="455"/>
      <x:c r="II31" s="455"/>
      <x:c r="IJ31" s="455"/>
      <x:c r="IK31" s="455"/>
      <x:c r="IL31" s="455"/>
      <x:c r="IM31" s="455"/>
      <x:c r="IN31" s="455"/>
      <x:c r="IO31" s="455"/>
      <x:c r="IP31" s="455"/>
      <x:c r="IQ31" s="455"/>
      <x:c r="IR31" s="455"/>
      <x:c r="IS31" s="455"/>
      <x:c r="IT31" s="455"/>
      <x:c r="IU31" s="455"/>
      <x:c r="IV31" s="455"/>
    </x:row>
    <x:row r="32" s="418" customFormat="1" ht="13.5" customHeight="1">
      <x:c r="A32" s="494">
        <x:v>0</x:v>
      </x:c>
      <x:c r="B32" s="494">
        <x:v>0</x:v>
      </x:c>
      <x:c r="C32" s="3888"/>
      <x:c r="D32" s="495" t="s">
        <x:v>277</x:v>
      </x:c>
      <x:c r="E32" s="496"/>
      <x:c r="F32" s="497"/>
      <x:c r="G32" s="3890"/>
      <x:c r="H32" s="3891"/>
      <x:c r="I32" s="3892"/>
      <x:c r="J32" s="498"/>
      <x:c r="K32" s="499"/>
      <x:c r="L32" s="498"/>
      <x:c r="M32" s="500"/>
      <x:c r="N32" s="501"/>
      <x:c r="O32" s="501"/>
      <x:c r="P32" s="502"/>
      <x:c r="Q32" s="572" t="str">
        <x:f>IF(E32="","",IF(A32=0,1,ROUND(1-(EY32-EX32)*FA32,5)))</x:f>
      </x:c>
      <x:c r="R32" s="504"/>
      <x:c r="S32" s="3890"/>
      <x:c r="T32" s="3891"/>
      <x:c r="U32" s="3892"/>
      <x:c r="V32" s="498"/>
      <x:c r="W32" s="499"/>
      <x:c r="X32" s="498"/>
      <x:c r="Y32" s="500"/>
      <x:c r="Z32" s="501"/>
      <x:c r="AA32" s="501"/>
      <x:c r="AB32" s="502"/>
      <x:c r="AC32" s="505" t="str">
        <x:f>IF(P32="","",(P32-AB32+R32)*Q32)</x:f>
      </x:c>
      <x:c r="AD32" s="506"/>
      <x:c r="AE32" s="507"/>
      <x:c r="AF32" s="508"/>
      <x:c r="AG32" s="506" t="str">
        <x:f>IF(P32="","",IF(AND($AG$10="1A",AT32&gt;=966),DQ32,IF(AND($AG$10="1B",AT32&lt;966),DR32,IF($AG$9="T-2004",DP32,EV32))))</x:f>
      </x:c>
      <x:c r="AH32" s="509" t="str">
        <x:f>IF(P32&lt;&gt;"",TRUNC(ROUND(+AC32*AG32,2),2),"")</x:f>
      </x:c>
      <x:c r="AI32" s="450" t="str">
        <x:f>IF(C32="","",IF($AD$10=60,AH32*AN32,(1.000149926*AD32-0.001199407795)*AH32))</x:f>
      </x:c>
      <x:c r="AJ32" s="510" t="n">
        <x:f>IF(AND($P$10="m³",$AD$10=60),ROUND((1.000149926*(141.5/(AD32+131.5))-1.199407795*0.001)/(141.5/(AD32+131.5)),5),ROUND((1.000149926*AD32-1.199407795*0.001)/AD32,5))</x:f>
        <x:v>0.99904</x:v>
      </x:c>
      <x:c r="AK32" s="512" t="e">
        <x:f>IF($AE$10="°F",AF32,AF32/1.8)</x:f>
      </x:c>
      <x:c r="AL32" s="512" t="str">
        <x:f>IF(C32="","",IF($AE$10="°C",AE32*1.8+32,ROUND(AE32,1)))</x:f>
      </x:c>
      <x:c r="AM32" s="513" t="n">
        <x:f>IF($AG$9="Table",ROUND(((141.5/(AD32+131.5015)*4.169215)-0.0050789)*0.0375,5),IF(AND($P$10="M³",$AD$10=60),(141.3819577/(AD32+131.5)-0.001199407795)*0.1564763335*6.28981,(141.3819577/(AD32+131.5)-0.001199407795)*0.1564763335))</x:f>
        <x:v>1.056987053280901</x:v>
      </x:c>
      <x:c r="AN32" s="514" t="n">
        <x:f>IF($AG$9="Table",ROUND(((141.5/(AD32+131.5015)*4.169215)-0.0050789)*0.0375*1.01605,5),IF(AND($P$10="m³",$AD$10=60),(141.3819577/(AD32+131.5)-0.001199407795)*0.1589872949*6.28981,(141.3819577/(AD32+131.5)-0.001199407795)*0.1589872949))</x:f>
        <x:v>1.0739484277694469</x:v>
      </x:c>
      <x:c r="AO32" s="450" t="n">
        <x:f>IF(D32="","",AM32*AH32)</x:f>
        <x:v>0</x:v>
      </x:c>
      <x:c r="AP32" s="515" t="str">
        <x:f>IF(P32="","",AD32*AH32)</x:f>
      </x:c>
      <x:c r="AQ32" s="516" t="str">
        <x:f>IF(E32="","",AE32*AH32)</x:f>
      </x:c>
      <x:c r="AR32" s="450">
        <x:v>0</x:v>
      </x:c>
      <x:c r="AS32" s="450" t="n">
        <x:f>IF(AR$9="54a",1,IF(AR$9="54D",6,IF(AT32&lt;=770.352,5,IF(AT32&lt;=787.5195,4,IF(AT32&lt;=838.3127,3,IF(AT32&lt;=1163.5,2,))))))</x:f>
        <x:v>2</x:v>
      </x:c>
      <x:c r="AT32" s="450" t="n">
        <x:f>IF($AD$10=60,(141.5/(AD32+131.5)*999.016),AD32*1000)</x:f>
        <x:v>1074.9867984790874</x:v>
      </x:c>
      <x:c r="AU32" s="512" t="n">
        <x:f>IF($AE$10="°F",(AL32-32)/1.8,AE32)</x:f>
        <x:v>-17.77777777777778</x:v>
      </x:c>
      <x:c r="AV32" s="450" t="n">
        <x:f>AU32/630</x:f>
        <x:v>-0.028218694885361554</x:v>
      </x:c>
      <x:c r="AW32" s="450" t="n">
        <x:f>(AU32-($AT$76+($AT$77+($AT$78+($AT$79+($AT$80+($AT$81+($AT$82+$AT$83*AV32)*AV32)*AV32)*AV32)*AV32)*AV32)*AV32)*AV32)*1.8+32</x:f>
        <x:v>-0.007130593716254907</x:v>
      </x:c>
      <x:c r="AX32" s="450" t="n">
        <x:f>IF(AF32=0,VLOOKUP($AS32,$AS$76:$AX$81,6),0)</x:f>
        <x:v>103.872</x:v>
      </x:c>
      <x:c r="AY32" s="450" t="n">
        <x:f>IF(AF32=0,VLOOKUP(AS32,$AS$76:$AY$81,7),0)</x:f>
        <x:v>0.2701</x:v>
      </x:c>
      <x:c r="AZ32" s="517" t="n">
        <x:f>IF(AF32=0,VLOOKUP($AS32,$AS$76:$AZ$81,8),0)</x:f>
        <x:v>0</x:v>
      </x:c>
      <x:c r="BA32" s="450" t="n">
        <x:f>IF(AF32=0,(0.01374979547/2*(($AX32/AT32+$AY$11)*1/AT32+$AZ$11)),0)</x:f>
        <x:v>0.0000023453365499165343</x:v>
      </x:c>
      <x:c r="BB32" s="450" t="n">
        <x:f>IF(AF32=0,(2*$AX$11+$AY$11*AT32)/($AX$11+($AY$11+$AZ$11*AT32)*AT32),0)</x:f>
        <x:v>1.2634834265598311</x:v>
      </x:c>
      <x:c r="BC32" s="450" t="n">
        <x:f>IF($AF$11=0,ROUND(AT32*(1+(EXP(BA32*(1+0.8*BA32))-1)/(1+BA32*(1+1.6*BA32)*BB32)),12),(AT32*(EXP(0.5*$AK32*0.01374979547*(1+0.4*$AK32*0.01374979547)))))</x:f>
        <x:v>1074.989319685132</x:v>
      </x:c>
      <x:c r="BD32" s="450" t="n">
        <x:f>IF(AF32=0,($AX32/BC32+$AY32)*1/BC32+$AZ32,AK32)</x:f>
        <x:v>0.0003411439253960394</x:v>
      </x:c>
      <x:c r="BE32" s="450" t="n">
        <x:f>$AY$6-$AY$5</x:f>
        <x:v>0</x:v>
      </x:c>
      <x:c r="BF32" s="450" t="n">
        <x:f>ROUND(EXP(-BD32*BE32*(1+0.8*BD32*(BE32+0.01374979547))),25)</x:f>
        <x:v>1</x:v>
      </x:c>
      <x:c r="BG32" s="450" t="n">
        <x:f>EXP(-1.9947+0.00013427*BE32+((793920+2326*BE32)/BC32^2))</x:f>
        <x:v>0.2704463650123956</x:v>
      </x:c>
      <x:c r="BH32" s="450" t="n">
        <x:f>1/(1-10^-5*BG32*0)</x:f>
        <x:v>1</x:v>
      </x:c>
      <x:c r="BI32" s="450" t="n">
        <x:f>ROUND(BH32*BF32,25)</x:f>
        <x:v>1</x:v>
      </x:c>
      <x:c r="BJ32" s="450" t="n">
        <x:f>BI32*$AT32</x:f>
        <x:v>1074.9867984790874</x:v>
      </x:c>
      <x:c r="BK32" s="450" t="n">
        <x:f>$AT32-BJ32</x:f>
        <x:v>0</x:v>
      </x:c>
      <x:c r="BL32" s="450" t="n">
        <x:f>IF(AF32=0,VLOOKUP($AS32,$AS$76:$BA$82,9),0)</x:f>
        <x:v>1.3</x:v>
      </x:c>
      <x:c r="BM32" s="450" t="n">
        <x:f>BK32/BI32</x:f>
        <x:v>0</x:v>
      </x:c>
      <x:c r="BN32" s="450" t="n">
        <x:f>BL32*BD32*$BE32*(1+1.6*BD32*$BE32)</x:f>
        <x:v>0</x:v>
      </x:c>
      <x:c r="BO32" s="450" t="n">
        <x:f>-(2*BH32*0*BG32*(7.9392+0.02326*AU32))/BC32^2</x:f>
        <x:v>0</x:v>
      </x:c>
      <x:c r="BP32" s="450" t="n">
        <x:f>BM32/(1+BN32+BO32)</x:f>
        <x:v>0</x:v>
      </x:c>
      <x:c r="BQ32" s="450" t="n">
        <x:f>BP32+$AT32</x:f>
        <x:v>1074.9867984790874</x:v>
      </x:c>
      <x:c r="BR32" s="450" t="n">
        <x:f>IF($AR$9="54a",1,IF($AR$9="54D",6,IF(BQ32&lt;=770.352,5,IF(BQ32&lt;=787.5195,4,IF(BQ32&lt;=838.3127,3,IF(BQ32&lt;=1163.5,2,))))))</x:f>
        <x:v>2</x:v>
      </x:c>
      <x:c r="BS32" s="450" t="n">
        <x:f>IF(AF32=0,VLOOKUP(BR32,$AS$76:$AX$81,6),0)</x:f>
        <x:v>103.872</x:v>
      </x:c>
      <x:c r="BT32" s="450" t="n">
        <x:f>IF(AF32=0,VLOOKUP(BR32,$AS$76:$AY$81,7),0)</x:f>
        <x:v>0.2701</x:v>
      </x:c>
      <x:c r="BU32" s="450" t="n">
        <x:f>IF(AF32=0,VLOOKUP(BR32,$AS$76:$AZ$81,8),0)</x:f>
        <x:v>0</x:v>
      </x:c>
      <x:c r="BV32" s="450" t="n">
        <x:f>IF(AF32=0,(0.01374979547/2*((BS32/BQ32+BT32)*1/BQ32+BU32)),0)</x:f>
        <x:v>0.0000023453365499165343</x:v>
      </x:c>
      <x:c r="BW32" s="450" t="n">
        <x:f>IF(AF32=0,(2*BS32+BT32*BQ32)/(BS32+(BT32+BU32*BQ32)*BQ32),0)</x:f>
        <x:v>1.2634834265598311</x:v>
      </x:c>
      <x:c r="BX32" s="450" t="n">
        <x:f>IF($AF$11=0,ROUND(BQ32*(1+(EXP(BV32*(1+0.8*BV32))-1)/(1+BV32*(1+1.6*BV32)*BW32)),12),(BQ32*(EXP(0.5*$AK32*0.01374979547*(1+0.4*$AK32*0.01374979547)))))</x:f>
        <x:v>1074.989319685132</x:v>
      </x:c>
      <x:c r="BY32" s="450" t="n">
        <x:f>IF(AF32=0,($AX32/BX32+$AY32)*1/BX32+$AZ32,AK32)</x:f>
        <x:v>0.0003411439253960394</x:v>
      </x:c>
      <x:c r="BZ32" s="450" t="n">
        <x:f>$AY$6-$AY$5</x:f>
        <x:v>0</x:v>
      </x:c>
      <x:c r="CA32" s="450" t="n">
        <x:f>EXP(-BY32*BZ32*(1+0.8*BY32*(BZ32+0.01374979547)))</x:f>
        <x:v>1</x:v>
      </x:c>
      <x:c r="CB32" s="450" t="n">
        <x:f>EXP(-1.9947+0.00013427*BZ32+((793920+2326*BZ32)/BX32^2))</x:f>
        <x:v>0.2704463650123956</x:v>
      </x:c>
      <x:c r="CC32" s="450" t="n">
        <x:f>1/(1-10^-5*CB32*0)</x:f>
        <x:v>1</x:v>
      </x:c>
      <x:c r="CD32" s="450" t="n">
        <x:f>ROUND(CC32*CA32,15)</x:f>
        <x:v>1</x:v>
      </x:c>
      <x:c r="CE32" s="450" t="n">
        <x:f>CD32*BQ32</x:f>
        <x:v>1074.9867984790874</x:v>
      </x:c>
      <x:c r="CF32" s="450" t="n">
        <x:f>$AT32-CE32</x:f>
        <x:v>0</x:v>
      </x:c>
      <x:c r="CG32" s="450" t="n">
        <x:f>IF(AF32=0,VLOOKUP($AS32,$AS$76:$BA$82,9),0)</x:f>
        <x:v>1.3</x:v>
      </x:c>
      <x:c r="CH32" s="450" t="n">
        <x:f>CF32/CD32</x:f>
        <x:v>0</x:v>
      </x:c>
      <x:c r="CI32" s="450" t="n">
        <x:f>CG32*BY32*BZ32*(1+1.6*BY32*BZ32)</x:f>
        <x:v>0</x:v>
      </x:c>
      <x:c r="CJ32" s="450" t="n">
        <x:f>-(2*CC32*0*CB32*(7.9392+0.02326*$AU32))/BX32^2</x:f>
        <x:v>0</x:v>
      </x:c>
      <x:c r="CK32" s="450" t="n">
        <x:f>CH32/(1+CI32+CJ32)</x:f>
        <x:v>0</x:v>
      </x:c>
      <x:c r="CL32" s="450" t="n">
        <x:f>CK32+BQ32</x:f>
        <x:v>1074.9867984790874</x:v>
      </x:c>
      <x:c r="CM32" s="450" t="n">
        <x:f>IF($AR$9="54a",1,IF($AR$9="54D",6,IF(CL32&lt;=770.352,5,IF(CL32&lt;=787.5195,4,IF(CL32&lt;=838.3127,3,IF(CL32&lt;=1163.5,2,))))))</x:f>
        <x:v>2</x:v>
      </x:c>
      <x:c r="CN32" s="450" t="n">
        <x:f>IF(AF32=0,VLOOKUP(CM32,$AS$76:$AX$81,6),0)</x:f>
        <x:v>103.872</x:v>
      </x:c>
      <x:c r="CO32" s="450" t="n">
        <x:f>IF(AF32=0,VLOOKUP(CM32,$AS$76:$AY$81,7),0)</x:f>
        <x:v>0.2701</x:v>
      </x:c>
      <x:c r="CP32" s="450" t="n">
        <x:f>IF(AF32=0,VLOOKUP(CM32,$AS$76:$AZ$81,8),0)</x:f>
        <x:v>0</x:v>
      </x:c>
      <x:c r="CQ32" s="450" t="n">
        <x:f>IF(AF32=0,(0.01374979547/2*((CN32/CL32+CO32)*1/CL32+CP32)),0)</x:f>
        <x:v>0.0000023453365499165343</x:v>
      </x:c>
      <x:c r="CR32" s="450" t="n">
        <x:f>IF(AF32=0,(2*CN32+CO32*CL32)/(CN32+(CO32+CP32*CL32)*CL32),0)</x:f>
        <x:v>1.2634834265598311</x:v>
      </x:c>
      <x:c r="CS32" s="450" t="n">
        <x:f>IF($AF$11=0,ROUND(CL32*(1+(EXP(CQ32*(1+0.8*CQ32))-1)/(1+CQ32*(1+1.6*CQ32)*CR32)),12),(CL32*(EXP(0.5*$AK32*0.01374979547*(1+0.4*$AK32*0.01374979547)))))</x:f>
        <x:v>1074.989319685132</x:v>
      </x:c>
      <x:c r="CT32" s="450" t="n">
        <x:f>IF(AF32=0,($AX32/CS32+$AY32)*1/CS32+$AZ32,BY32)</x:f>
        <x:v>0.0003411439253960394</x:v>
      </x:c>
      <x:c r="CU32" s="450" t="n">
        <x:f>$AY$6-$AY$5</x:f>
        <x:v>0</x:v>
      </x:c>
      <x:c r="CV32" s="450" t="n">
        <x:f>EXP(-CT32*CU32*(1+0.8*CT32*(CU32+0.01374979547)))</x:f>
        <x:v>1</x:v>
      </x:c>
      <x:c r="CW32" s="450" t="n">
        <x:f>EXP(-1.9947+0.00013427*CU32+((793920+2326*CU32)/CS32^2))</x:f>
        <x:v>0.2704463650123956</x:v>
      </x:c>
      <x:c r="CX32" s="450" t="n">
        <x:f>1/(1-10^-5*CW32*0)</x:f>
        <x:v>1</x:v>
      </x:c>
      <x:c r="CY32" s="450" t="n">
        <x:f>ROUND(CX32*CV32,15)</x:f>
        <x:v>1</x:v>
      </x:c>
      <x:c r="CZ32" s="450" t="n">
        <x:f>CY32*CL32</x:f>
        <x:v>1074.9867984790874</x:v>
      </x:c>
      <x:c r="DA32" s="450" t="n">
        <x:f>$AT32-CZ32</x:f>
        <x:v>0</x:v>
      </x:c>
      <x:c r="DB32" s="450" t="n">
        <x:f>IF(AF32=0,VLOOKUP($AS32,$AS$76:$BA$82,9),0)</x:f>
        <x:v>1.3</x:v>
      </x:c>
      <x:c r="DC32" s="450" t="n">
        <x:f>DA32/CY32</x:f>
        <x:v>0</x:v>
      </x:c>
      <x:c r="DD32" s="450" t="n">
        <x:f>DB32*CT32*CU32*(1+1.6*CT32*CU32)</x:f>
        <x:v>0</x:v>
      </x:c>
      <x:c r="DE32" s="450" t="n">
        <x:f>-(2*CX32*0*CW32*(7.9392+0.02326*AU32))/CS32^2</x:f>
        <x:v>0</x:v>
      </x:c>
      <x:c r="DF32" s="450" t="n">
        <x:f>DC32/(1+DD32+DE32)</x:f>
        <x:v>0</x:v>
      </x:c>
      <x:c r="DG32" s="450" t="n">
        <x:f>DF32+CL32</x:f>
        <x:v>1074.9867984790874</x:v>
      </x:c>
      <x:c r="DH32" s="450" t="n">
        <x:f>EXP(-CT32*CU32*(1+0.8*CT32*(CU32+0.01374979547)))</x:f>
        <x:v>1</x:v>
      </x:c>
      <x:c r="DI32" s="450" t="n">
        <x:f>CT32</x:f>
        <x:v>0.0003411439253960394</x:v>
      </x:c>
      <x:c r="DJ32" s="450" t="n">
        <x:f>AW32-$AY$5</x:f>
        <x:v>-60.01400549068859</x:v>
      </x:c>
      <x:c r="DK32" s="450" t="n">
        <x:f>EXP(-DI32*DJ32*(1+0.8*DI32*(DJ32+0.01374979547)))</x:f>
        <x:v>1.0203423025295864</x:v>
      </x:c>
      <x:c r="DL32" s="450" t="n">
        <x:f>EXP(-1.9947+0.00013427*AW32+((793920+2326*AW32)/DG32^2))</x:f>
        <x:v>0.2704430960404184</x:v>
      </x:c>
      <x:c r="DM32" s="450" t="n">
        <x:f>1/(1-10^-5*DL32*AR32)</x:f>
        <x:v>1</x:v>
      </x:c>
      <x:c r="DN32" s="450" t="n">
        <x:f>ROUND(DM32*DK32,15)</x:f>
        <x:v>1.020342302529586</x:v>
      </x:c>
      <x:c r="DO32" s="450" t="n">
        <x:f>DK32/CV32</x:f>
        <x:v>1.0203423025295864</x:v>
      </x:c>
      <x:c r="DP32" s="450" t="n">
        <x:f>ROUND(DO32*DM32,5)</x:f>
        <x:v>1.02034</x:v>
      </x:c>
      <x:c r="DQ32" s="481" t="n">
        <x:f>IF($AE$10="°F",ROUND(1.0211326242-3.548988118*10^-4*AE32+4.49881*10^-8*AE32^2,4),ROUND(1.0094684142-6.33413410744*10^-4*AE32+1.45710416212*10^-7*AE32^2,4))</x:f>
        <x:v>1.0211</x:v>
      </x:c>
      <x:c r="DR32" s="481" t="n">
        <x:f>IF($AE$10="°F",ROUND(1.02413769-4.0641418*10^-4*AE32+6.79176*10^-8*AE32^2,4),ROUND(1.0108020095-7.2343515319*10^-4*AE32+2.1996598346*10^-7*AE32^2,4))</x:f>
        <x:v>1.0241</x:v>
      </x:c>
      <x:c r="DS32" s="450"/>
      <x:c r="DT32" s="450" t="n">
        <x:f>ROUND(0.00001278*DW32,19)</x:f>
        <x:v>-0.0007668</x:v>
      </x:c>
      <x:c r="DU32" s="450" t="n">
        <x:f>ROUND(0.0000000062*$DW32^2,19)</x:f>
        <x:v>0.00002232</x:v>
      </x:c>
      <x:c r="DV32" s="450" t="n">
        <x:f>1-DT32-DU32</x:f>
        <x:v>1.00074448</x:v>
      </x:c>
      <x:c r="DW32" s="450" t="n">
        <x:f>ROUND(AL32-60,1)</x:f>
        <x:v>-60</x:v>
      </x:c>
      <x:c r="DX32" s="450" t="n">
        <x:f>AT32</x:f>
        <x:v>1074.9867984790874</x:v>
      </x:c>
      <x:c r="DY32" s="450" t="n">
        <x:f>BT32+BU32</x:f>
        <x:v>0.2701</x:v>
      </x:c>
      <x:c r="DZ32" s="450" t="n">
        <x:f>IF(DY32&lt;0,(((BS32/DX32)/DX32)+DY32),(TRUNC(($BS32/DX32^2)+(DY32/DX32),8)))</x:f>
        <x:v>0.00034114</x:v>
      </x:c>
      <x:c r="EA32" s="450" t="n">
        <x:f>EXP(-DZ32*DW32)-(0.8*DZ32^2*DW32^2)</x:f>
        <x:v>1.0203441499484045</x:v>
      </x:c>
      <x:c r="EB32" s="450" t="n">
        <x:f>ROUND(DX32*EA32,12)</x:f>
        <x:v>1096.856491099901</x:v>
      </x:c>
      <x:c r="EC32" s="450" t="n">
        <x:f>EB32/DV32</x:f>
        <x:v>1096.0405108603757</x:v>
      </x:c>
      <x:c r="ED32" s="450" t="n">
        <x:f>IF(AF32&gt;0,ROUND(141.5/(141.5/(AD32+131.5)*AG32)-131.5,2),ROUND(141.5/(EB32/999.016)-131.5,1))</x:f>
        <x:v>-2.6</x:v>
      </x:c>
      <x:c r="EE32" s="450"/>
      <x:c r="EF32" s="520" t="s">
        <x:v>279</x:v>
      </x:c>
      <x:c r="EG32" s="521"/>
      <x:c r="EH32" s="521"/>
      <x:c r="EI32" s="522"/>
      <x:c r="EJ32" s="523" t="n">
        <x:f>IF($AR$9="54a",1,IF($AR$9="54D",6,IF(EP32&lt;=770,2,IF(EP32&lt;=785,4,IF(EP32&lt;=838,3,IF(AND(EP32&gt;=838,EP32&lt;=1075),5))))))</x:f>
        <x:v>5</x:v>
      </x:c>
      <x:c r="EK32" s="525" t="n">
        <x:f>INT((AD32*2)+0.5)/2</x:f>
        <x:v>0</x:v>
      </x:c>
      <x:c r="EL32" s="524" t="n">
        <x:f>IF(EK32&lt;2,AD32*1000,141.5/(EK32+131.5)*999.012)</x:f>
        <x:v>0</x:v>
      </x:c>
      <x:c r="EM32" s="525" t="n">
        <x:f>IF(AD32&gt;2,INT((AE32*2)+0.5)/2,INT((AE32*4)+0.5)/4)</x:f>
        <x:v>0</x:v>
      </x:c>
      <x:c r="EN32" s="526" t="n">
        <x:f>IF(AD32&lt;=2,EM32-15,EM32-60)</x:f>
        <x:v>-15</x:v>
      </x:c>
      <x:c r="EO32" s="486"/>
      <x:c r="EP32" s="527" t="n">
        <x:f>IF(EK32&lt;=2,AT32,EL32)</x:f>
        <x:v>1074.9867984790874</x:v>
      </x:c>
      <x:c r="EQ32" s="528" t="n">
        <x:f>IF(AD32&lt;=2,ROUND(LOOKUP(EJ32,$ER$76:$ET$81)*1.8,8),LOOKUP(EJ32,$ER$76:$ET$81))</x:f>
        <x:v>1.8</x:v>
      </x:c>
      <x:c r="ER32" s="528" t="n">
        <x:f>IF(AD32&lt;=2,ROUND(LOOKUP(EJ32,$ER$76:$EU$81)*1.8,8),LOOKUP(EJ32,$ER$76:$EU$81))</x:f>
        <x:v>1.8</x:v>
      </x:c>
      <x:c r="ES32" s="529" t="n">
        <x:f>IF(ER32&gt;1,ER32/EP32^2,ROUND(EQ32/EP32^2,18))</x:f>
        <x:v>0.0000015576369588394509</x:v>
      </x:c>
      <x:c r="ET32" s="530" t="n">
        <x:f>IF(ER32&gt;=1,EQ32,ROUND(ER32/EP32,16))</x:f>
        <x:v>1.8</x:v>
      </x:c>
      <x:c r="EU32" s="531" t="n">
        <x:f>ROUND(ET32+ES32,16)</x:f>
        <x:v>1.800001557636959</x:v>
      </x:c>
      <x:c r="EV32" s="532" t="n">
        <x:f>ROUND(EXP(-EU32*EN32*(1+0.8*EU32*EN32)),4)</x:f>
        <x:v>0</x:v>
      </x:c>
      <x:c r="EW32" s="455"/>
      <x:c r="EX32" s="455" t="n">
        <x:f>ROUND((AE32*7/8)+EZ32/8,0)</x:f>
        <x:v>0</x:v>
      </x:c>
      <x:c r="EY32" s="533" t="n">
        <x:f>B32</x:f>
        <x:v>0</x:v>
      </x:c>
      <x:c r="EZ32" s="533" t="n">
        <x:f>A32</x:f>
        <x:v>0</x:v>
      </x:c>
      <x:c r="FA32" s="534" t="n">
        <x:f>IF($AE$10="°F",0.0000124,0.0000112*2)</x:f>
        <x:v>0.0000124</x:v>
      </x:c>
      <x:c r="FB32" s="534">
        <x:v>1.73E-5</x:v>
      </x:c>
      <x:c r="FC32" s="534">
        <x:v>1.59E-5</x:v>
      </x:c>
      <x:c r="FD32" s="455"/>
      <x:c r="FE32" s="455"/>
      <x:c r="FF32" s="455"/>
      <x:c r="FG32" s="455"/>
      <x:c r="FH32" s="455"/>
      <x:c r="FI32" s="455"/>
      <x:c r="FJ32" s="455"/>
      <x:c r="FK32" s="455"/>
      <x:c r="FL32" s="455"/>
      <x:c r="FM32" s="455"/>
      <x:c r="FN32" s="455"/>
      <x:c r="FO32" s="455"/>
      <x:c r="FP32" s="455"/>
      <x:c r="FQ32" s="455"/>
      <x:c r="FR32" s="455"/>
      <x:c r="FS32" s="455"/>
      <x:c r="FT32" s="455"/>
      <x:c r="FU32" s="455"/>
      <x:c r="FV32" s="455"/>
      <x:c r="FW32" s="455"/>
      <x:c r="FX32" s="455"/>
      <x:c r="FY32" s="455"/>
      <x:c r="FZ32" s="455"/>
      <x:c r="GA32" s="455"/>
      <x:c r="GB32" s="455"/>
      <x:c r="GC32" s="455"/>
      <x:c r="GD32" s="455"/>
      <x:c r="GE32" s="455"/>
      <x:c r="GF32" s="455"/>
      <x:c r="GG32" s="455"/>
      <x:c r="GH32" s="455"/>
      <x:c r="GI32" s="455"/>
      <x:c r="GJ32" s="455"/>
      <x:c r="GK32" s="455"/>
      <x:c r="GL32" s="455"/>
      <x:c r="GM32" s="455"/>
      <x:c r="GN32" s="455"/>
      <x:c r="GO32" s="455"/>
      <x:c r="GP32" s="455"/>
      <x:c r="GQ32" s="455"/>
      <x:c r="GR32" s="455"/>
      <x:c r="GS32" s="455"/>
      <x:c r="GT32" s="455"/>
      <x:c r="GU32" s="455"/>
      <x:c r="GV32" s="455"/>
      <x:c r="GW32" s="455"/>
      <x:c r="GX32" s="455"/>
      <x:c r="GY32" s="455"/>
      <x:c r="GZ32" s="455"/>
      <x:c r="HA32" s="455"/>
      <x:c r="HB32" s="455"/>
      <x:c r="HC32" s="455"/>
      <x:c r="HD32" s="455"/>
      <x:c r="HE32" s="455"/>
      <x:c r="HF32" s="455"/>
      <x:c r="HG32" s="455"/>
      <x:c r="HH32" s="455"/>
      <x:c r="HI32" s="455"/>
      <x:c r="HJ32" s="455"/>
      <x:c r="HK32" s="455"/>
      <x:c r="HL32" s="455"/>
      <x:c r="HM32" s="455"/>
      <x:c r="HN32" s="455"/>
      <x:c r="HO32" s="455"/>
      <x:c r="HP32" s="455"/>
      <x:c r="HQ32" s="455"/>
      <x:c r="HR32" s="455"/>
      <x:c r="HS32" s="455"/>
      <x:c r="HT32" s="455"/>
      <x:c r="HU32" s="455"/>
      <x:c r="HV32" s="455"/>
      <x:c r="HW32" s="455"/>
      <x:c r="HX32" s="455"/>
      <x:c r="HY32" s="455"/>
      <x:c r="HZ32" s="455"/>
      <x:c r="IA32" s="455"/>
      <x:c r="IB32" s="455"/>
      <x:c r="IC32" s="455"/>
      <x:c r="ID32" s="455"/>
      <x:c r="IE32" s="455"/>
      <x:c r="IF32" s="455"/>
      <x:c r="IG32" s="455"/>
      <x:c r="IH32" s="455"/>
      <x:c r="II32" s="455"/>
      <x:c r="IJ32" s="455"/>
      <x:c r="IK32" s="455"/>
      <x:c r="IL32" s="455"/>
      <x:c r="IM32" s="455"/>
      <x:c r="IN32" s="455"/>
      <x:c r="IO32" s="455"/>
      <x:c r="IP32" s="455"/>
      <x:c r="IQ32" s="455"/>
      <x:c r="IR32" s="455"/>
      <x:c r="IS32" s="455"/>
      <x:c r="IT32" s="455"/>
      <x:c r="IU32" s="455"/>
      <x:c r="IV32" s="455"/>
    </x:row>
    <x:row r="33" s="418" customFormat="1" ht="13.5" customHeight="1">
      <x:c r="A33" s="494">
        <x:v>0</x:v>
      </x:c>
      <x:c r="B33" s="494">
        <x:v>0</x:v>
      </x:c>
      <x:c r="C33" s="3889"/>
      <x:c r="D33" s="537" t="s">
        <x:v>278</x:v>
      </x:c>
      <x:c r="E33" s="538"/>
      <x:c r="F33" s="539"/>
      <x:c r="G33" s="3893"/>
      <x:c r="H33" s="3894"/>
      <x:c r="I33" s="3895"/>
      <x:c r="J33" s="498"/>
      <x:c r="K33" s="499"/>
      <x:c r="L33" s="498"/>
      <x:c r="M33" s="500"/>
      <x:c r="N33" s="501"/>
      <x:c r="O33" s="501"/>
      <x:c r="P33" s="540"/>
      <x:c r="Q33" s="574" t="str">
        <x:f>IF(E32="","",IF(A33=0,1,ROUND(1-(EY33-EX33)*FA33,5)))</x:f>
      </x:c>
      <x:c r="R33" s="542"/>
      <x:c r="S33" s="3893"/>
      <x:c r="T33" s="3894"/>
      <x:c r="U33" s="3895"/>
      <x:c r="V33" s="498"/>
      <x:c r="W33" s="499"/>
      <x:c r="X33" s="498"/>
      <x:c r="Y33" s="500"/>
      <x:c r="Z33" s="501"/>
      <x:c r="AA33" s="501"/>
      <x:c r="AB33" s="540"/>
      <x:c r="AC33" s="543" t="str">
        <x:f>IF(P33="","",(P33-AB33+R33)*Q33)</x:f>
      </x:c>
      <x:c r="AD33" s="544"/>
      <x:c r="AE33" s="545"/>
      <x:c r="AF33" s="546"/>
      <x:c r="AG33" s="544" t="str">
        <x:f>IF(P33="","",IF(AND($AG$10="1A",AT33&gt;=966),DQ33,IF(AND($AG$10="1B",AT33&lt;966),DR33,IF($AG$9="T-2004",DP33,EV33))))</x:f>
      </x:c>
      <x:c r="AH33" s="547" t="str">
        <x:f>IF(P33&lt;&gt;"",TRUNC(ROUND(+AC33*AG33,2),2),"")</x:f>
      </x:c>
      <x:c r="AI33" s="450" t="str">
        <x:f>IF(C32="","",IF($AD$10=60,AH33*AN33,(1.000149926*AD33-0.001199407795)*AH33))</x:f>
      </x:c>
      <x:c r="AJ33" s="510" t="n">
        <x:f>IF(AND($P$10="m³",$AD$10=60),ROUND((1.000149926*(141.5/(AD33+131.5))-1.199407795*0.001)/(141.5/(AD33+131.5)),5),ROUND((1.000149926*AD33-1.199407795*0.001)/AD33,5))</x:f>
        <x:v>0.99904</x:v>
      </x:c>
      <x:c r="AK33" s="512" t="e">
        <x:f>IF($AE$10="°F",AF33,AF33/1.8)</x:f>
      </x:c>
      <x:c r="AL33" s="512" t="str">
        <x:f>IF(C32="","",IF($AE$10="°C",AE33*1.8+32,ROUND(AE33,1)))</x:f>
      </x:c>
      <x:c r="AM33" s="513" t="n">
        <x:f>IF($AG$9="Table",ROUND(((141.5/(AD33+131.5015)*4.169215)-0.0050789)*0.0375,5),IF(AND($P$10="M³",$AD$10=60),(141.3819577/(AD33+131.5)-0.001199407795)*0.1564763335*6.28981,(141.3819577/(AD33+131.5)-0.001199407795)*0.1564763335))</x:f>
        <x:v>1.056987053280901</x:v>
      </x:c>
      <x:c r="AN33" s="514" t="n">
        <x:f>IF($AG$9="Table",ROUND(((141.5/(AD33+131.5015)*4.169215)-0.0050789)*0.0375*1.01605,5),IF(AND($P$10="m³",$AD$10=60),(141.3819577/(AD33+131.5)-0.001199407795)*0.1589872949*6.28981,(141.3819577/(AD33+131.5)-0.001199407795)*0.1589872949))</x:f>
        <x:v>1.0739484277694469</x:v>
      </x:c>
      <x:c r="AO33" s="450" t="n">
        <x:f>IF(D32="","",AM33*AH33)</x:f>
        <x:v>0</x:v>
      </x:c>
      <x:c r="AP33" s="548" t="str">
        <x:f>IF(P33="","",AD33*AH33)</x:f>
      </x:c>
      <x:c r="AQ33" s="516" t="str">
        <x:f>IF(E33="","",AE33*AH33)</x:f>
      </x:c>
      <x:c r="AR33" s="450">
        <x:v>0</x:v>
      </x:c>
      <x:c r="AS33" s="450" t="n">
        <x:f>IF(AR$9="54a",1,IF(AR$9="54D",6,IF(AT33&lt;=770.352,5,IF(AT33&lt;=787.5195,4,IF(AT33&lt;=838.3127,3,IF(AT33&lt;=1163.5,2,))))))</x:f>
        <x:v>2</x:v>
      </x:c>
      <x:c r="AT33" s="450" t="n">
        <x:f>IF($AD$10=60,(141.5/(AD33+131.5)*999.016),AD33*1000)</x:f>
        <x:v>1074.9867984790874</x:v>
      </x:c>
      <x:c r="AU33" s="512" t="n">
        <x:f>IF($AE$10="°F",(AL33-32)/1.8,AE33)</x:f>
        <x:v>-17.77777777777778</x:v>
      </x:c>
      <x:c r="AV33" s="450" t="n">
        <x:f>AU33/630</x:f>
        <x:v>-0.028218694885361554</x:v>
      </x:c>
      <x:c r="AW33" s="450" t="n">
        <x:f>(AU33-($AT$76+($AT$77+($AT$78+($AT$79+($AT$80+($AT$81+($AT$82+$AT$83*AV33)*AV33)*AV33)*AV33)*AV33)*AV33)*AV33)*AV33)*1.8+32</x:f>
        <x:v>-0.007130593716254907</x:v>
      </x:c>
      <x:c r="AX33" s="450" t="n">
        <x:f>IF(AF33=0,VLOOKUP($AS33,$AS$76:$AX$81,6),0)</x:f>
        <x:v>103.872</x:v>
      </x:c>
      <x:c r="AY33" s="450" t="n">
        <x:f>IF(AF33=0,VLOOKUP(AS33,$AS$76:$AY$81,7),0)</x:f>
        <x:v>0.2701</x:v>
      </x:c>
      <x:c r="AZ33" s="517" t="n">
        <x:f>IF(AF33=0,VLOOKUP($AS33,$AS$76:$AZ$81,8),0)</x:f>
        <x:v>0</x:v>
      </x:c>
      <x:c r="BA33" s="450" t="n">
        <x:f>IF(AF33=0,(0.01374979547/2*(($AX33/AT33+$AY$11)*1/AT33+$AZ$11)),0)</x:f>
        <x:v>0.0000023453365499165343</x:v>
      </x:c>
      <x:c r="BB33" s="450" t="n">
        <x:f>IF(AF33=0,(2*$AX$11+$AY$11*AT33)/($AX$11+($AY$11+$AZ$11*AT33)*AT33),0)</x:f>
        <x:v>1.2634834265598311</x:v>
      </x:c>
      <x:c r="BC33" s="450" t="n">
        <x:f>IF($AF$11=0,ROUND(AT33*(1+(EXP(BA33*(1+0.8*BA33))-1)/(1+BA33*(1+1.6*BA33)*BB33)),12),(AT33*(EXP(0.5*$AK33*0.01374979547*(1+0.4*$AK33*0.01374979547)))))</x:f>
        <x:v>1074.989319685132</x:v>
      </x:c>
      <x:c r="BD33" s="450" t="n">
        <x:f>IF(AF33=0,($AX33/BC33+$AY33)*1/BC33+$AZ33,AK33)</x:f>
        <x:v>0.0003411439253960394</x:v>
      </x:c>
      <x:c r="BE33" s="450" t="n">
        <x:f>$AY$6-$AY$5</x:f>
        <x:v>0</x:v>
      </x:c>
      <x:c r="BF33" s="450" t="n">
        <x:f>ROUND(EXP(-BD33*BE33*(1+0.8*BD33*(BE33+0.01374979547))),25)</x:f>
        <x:v>1</x:v>
      </x:c>
      <x:c r="BG33" s="450" t="n">
        <x:f>EXP(-1.9947+0.00013427*BE33+((793920+2326*BE33)/BC33^2))</x:f>
        <x:v>0.2704463650123956</x:v>
      </x:c>
      <x:c r="BH33" s="450" t="n">
        <x:f>1/(1-10^-5*BG33*0)</x:f>
        <x:v>1</x:v>
      </x:c>
      <x:c r="BI33" s="450" t="n">
        <x:f>ROUND(BH33*BF33,25)</x:f>
        <x:v>1</x:v>
      </x:c>
      <x:c r="BJ33" s="450" t="n">
        <x:f>BI33*$AT33</x:f>
        <x:v>1074.9867984790874</x:v>
      </x:c>
      <x:c r="BK33" s="450" t="n">
        <x:f>$AT33-BJ33</x:f>
        <x:v>0</x:v>
      </x:c>
      <x:c r="BL33" s="450" t="n">
        <x:f>IF(AF33=0,VLOOKUP($AS33,$AS$76:$BA$82,9),0)</x:f>
        <x:v>1.3</x:v>
      </x:c>
      <x:c r="BM33" s="450" t="n">
        <x:f>BK33/BI33</x:f>
        <x:v>0</x:v>
      </x:c>
      <x:c r="BN33" s="450" t="n">
        <x:f>BL33*BD33*$BE33*(1+1.6*BD33*$BE33)</x:f>
        <x:v>0</x:v>
      </x:c>
      <x:c r="BO33" s="450" t="n">
        <x:f>-(2*BH33*0*BG33*(7.9392+0.02326*AU33))/BC33^2</x:f>
        <x:v>0</x:v>
      </x:c>
      <x:c r="BP33" s="450" t="n">
        <x:f>BM33/(1+BN33+BO33)</x:f>
        <x:v>0</x:v>
      </x:c>
      <x:c r="BQ33" s="450" t="n">
        <x:f>BP33+$AT33</x:f>
        <x:v>1074.9867984790874</x:v>
      </x:c>
      <x:c r="BR33" s="450" t="n">
        <x:f>IF($AR$9="54a",1,IF($AR$9="54D",6,IF(BQ33&lt;=770.352,5,IF(BQ33&lt;=787.5195,4,IF(BQ33&lt;=838.3127,3,IF(BQ33&lt;=1163.5,2,))))))</x:f>
        <x:v>2</x:v>
      </x:c>
      <x:c r="BS33" s="450" t="n">
        <x:f>IF(AF33=0,VLOOKUP(BR33,$AS$76:$AX$81,6),0)</x:f>
        <x:v>103.872</x:v>
      </x:c>
      <x:c r="BT33" s="450" t="n">
        <x:f>IF(AF33=0,VLOOKUP(BR33,$AS$76:$AY$81,7),0)</x:f>
        <x:v>0.2701</x:v>
      </x:c>
      <x:c r="BU33" s="450" t="n">
        <x:f>IF(AF33=0,VLOOKUP(BR33,$AS$76:$AZ$81,8),0)</x:f>
        <x:v>0</x:v>
      </x:c>
      <x:c r="BV33" s="450" t="n">
        <x:f>IF(AF33=0,(0.01374979547/2*((BS33/BQ33+BT33)*1/BQ33+BU33)),0)</x:f>
        <x:v>0.0000023453365499165343</x:v>
      </x:c>
      <x:c r="BW33" s="450" t="n">
        <x:f>IF(AF33=0,(2*BS33+BT33*BQ33)/(BS33+(BT33+BU33*BQ33)*BQ33),0)</x:f>
        <x:v>1.2634834265598311</x:v>
      </x:c>
      <x:c r="BX33" s="450" t="n">
        <x:f>IF($AF$11=0,ROUND(BQ33*(1+(EXP(BV33*(1+0.8*BV33))-1)/(1+BV33*(1+1.6*BV33)*BW33)),12),(BQ33*(EXP(0.5*$AK33*0.01374979547*(1+0.4*$AK33*0.01374979547)))))</x:f>
        <x:v>1074.989319685132</x:v>
      </x:c>
      <x:c r="BY33" s="450" t="n">
        <x:f>IF(AF33=0,($AX33/BX33+$AY33)*1/BX33+$AZ33,AK33)</x:f>
        <x:v>0.0003411439253960394</x:v>
      </x:c>
      <x:c r="BZ33" s="450" t="n">
        <x:f>$AY$6-$AY$5</x:f>
        <x:v>0</x:v>
      </x:c>
      <x:c r="CA33" s="450" t="n">
        <x:f>EXP(-BY33*BZ33*(1+0.8*BY33*(BZ33+0.01374979547)))</x:f>
        <x:v>1</x:v>
      </x:c>
      <x:c r="CB33" s="450" t="n">
        <x:f>EXP(-1.9947+0.00013427*BZ33+((793920+2326*BZ33)/BX33^2))</x:f>
        <x:v>0.2704463650123956</x:v>
      </x:c>
      <x:c r="CC33" s="450" t="n">
        <x:f>1/(1-10^-5*CB33*0)</x:f>
        <x:v>1</x:v>
      </x:c>
      <x:c r="CD33" s="450" t="n">
        <x:f>ROUND(CC33*CA33,15)</x:f>
        <x:v>1</x:v>
      </x:c>
      <x:c r="CE33" s="450" t="n">
        <x:f>CD33*BQ33</x:f>
        <x:v>1074.9867984790874</x:v>
      </x:c>
      <x:c r="CF33" s="450" t="n">
        <x:f>$AT33-CE33</x:f>
        <x:v>0</x:v>
      </x:c>
      <x:c r="CG33" s="450" t="n">
        <x:f>IF(AF33=0,VLOOKUP($AS33,$AS$76:$BA$82,9),0)</x:f>
        <x:v>1.3</x:v>
      </x:c>
      <x:c r="CH33" s="450" t="n">
        <x:f>CF33/CD33</x:f>
        <x:v>0</x:v>
      </x:c>
      <x:c r="CI33" s="450" t="n">
        <x:f>CG33*BY33*BZ33*(1+1.6*BY33*BZ33)</x:f>
        <x:v>0</x:v>
      </x:c>
      <x:c r="CJ33" s="450" t="n">
        <x:f>-(2*CC33*0*CB33*(7.9392+0.02326*$AU33))/BX33^2</x:f>
        <x:v>0</x:v>
      </x:c>
      <x:c r="CK33" s="450" t="n">
        <x:f>CH33/(1+CI33+CJ33)</x:f>
        <x:v>0</x:v>
      </x:c>
      <x:c r="CL33" s="450" t="n">
        <x:f>CK33+BQ33</x:f>
        <x:v>1074.9867984790874</x:v>
      </x:c>
      <x:c r="CM33" s="450" t="n">
        <x:f>IF($AR$9="54a",1,IF($AR$9="54D",6,IF(CL33&lt;=770.352,5,IF(CL33&lt;=787.5195,4,IF(CL33&lt;=838.3127,3,IF(CL33&lt;=1163.5,2,))))))</x:f>
        <x:v>2</x:v>
      </x:c>
      <x:c r="CN33" s="450" t="n">
        <x:f>IF(AF33=0,VLOOKUP(CM33,$AS$76:$AX$81,6),0)</x:f>
        <x:v>103.872</x:v>
      </x:c>
      <x:c r="CO33" s="450" t="n">
        <x:f>IF(AF33=0,VLOOKUP(CM33,$AS$76:$AY$81,7),0)</x:f>
        <x:v>0.2701</x:v>
      </x:c>
      <x:c r="CP33" s="450" t="n">
        <x:f>IF(AF33=0,VLOOKUP(CM33,$AS$76:$AZ$81,8),0)</x:f>
        <x:v>0</x:v>
      </x:c>
      <x:c r="CQ33" s="450" t="n">
        <x:f>IF(AF33=0,(0.01374979547/2*((CN33/CL33+CO33)*1/CL33+CP33)),0)</x:f>
        <x:v>0.0000023453365499165343</x:v>
      </x:c>
      <x:c r="CR33" s="450" t="n">
        <x:f>IF(AF33=0,(2*CN33+CO33*CL33)/(CN33+(CO33+CP33*CL33)*CL33),0)</x:f>
        <x:v>1.2634834265598311</x:v>
      </x:c>
      <x:c r="CS33" s="450" t="n">
        <x:f>IF($AF$11=0,ROUND(CL33*(1+(EXP(CQ33*(1+0.8*CQ33))-1)/(1+CQ33*(1+1.6*CQ33)*CR33)),12),(CL33*(EXP(0.5*$AK33*0.01374979547*(1+0.4*$AK33*0.01374979547)))))</x:f>
        <x:v>1074.989319685132</x:v>
      </x:c>
      <x:c r="CT33" s="450" t="n">
        <x:f>IF(AF33=0,($AX33/CS33+$AY33)*1/CS33+$AZ33,BY33)</x:f>
        <x:v>0.0003411439253960394</x:v>
      </x:c>
      <x:c r="CU33" s="450" t="n">
        <x:f>$AY$6-$AY$5</x:f>
        <x:v>0</x:v>
      </x:c>
      <x:c r="CV33" s="450" t="n">
        <x:f>EXP(-CT33*CU33*(1+0.8*CT33*(CU33+0.01374979547)))</x:f>
        <x:v>1</x:v>
      </x:c>
      <x:c r="CW33" s="450" t="n">
        <x:f>EXP(-1.9947+0.00013427*CU33+((793920+2326*CU33)/CS33^2))</x:f>
        <x:v>0.2704463650123956</x:v>
      </x:c>
      <x:c r="CX33" s="450" t="n">
        <x:f>1/(1-10^-5*CW33*0)</x:f>
        <x:v>1</x:v>
      </x:c>
      <x:c r="CY33" s="450" t="n">
        <x:f>ROUND(CX33*CV33,15)</x:f>
        <x:v>1</x:v>
      </x:c>
      <x:c r="CZ33" s="450" t="n">
        <x:f>CY33*CL33</x:f>
        <x:v>1074.9867984790874</x:v>
      </x:c>
      <x:c r="DA33" s="450" t="n">
        <x:f>$AT33-CZ33</x:f>
        <x:v>0</x:v>
      </x:c>
      <x:c r="DB33" s="450" t="n">
        <x:f>IF(AF33=0,VLOOKUP($AS33,$AS$76:$BA$82,9),0)</x:f>
        <x:v>1.3</x:v>
      </x:c>
      <x:c r="DC33" s="450" t="n">
        <x:f>DA33/CY33</x:f>
        <x:v>0</x:v>
      </x:c>
      <x:c r="DD33" s="450" t="n">
        <x:f>DB33*CT33*CU33*(1+1.6*CT33*CU33)</x:f>
        <x:v>0</x:v>
      </x:c>
      <x:c r="DE33" s="450" t="n">
        <x:f>-(2*CX33*0*CW33*(7.9392+0.02326*AU33))/CS33^2</x:f>
        <x:v>0</x:v>
      </x:c>
      <x:c r="DF33" s="450" t="n">
        <x:f>DC33/(1+DD33+DE33)</x:f>
        <x:v>0</x:v>
      </x:c>
      <x:c r="DG33" s="450" t="n">
        <x:f>DF33+CL33</x:f>
        <x:v>1074.9867984790874</x:v>
      </x:c>
      <x:c r="DH33" s="450" t="n">
        <x:f>EXP(-CT33*CU33*(1+0.8*CT33*(CU33+0.01374979547)))</x:f>
        <x:v>1</x:v>
      </x:c>
      <x:c r="DI33" s="450" t="n">
        <x:f>CT33</x:f>
        <x:v>0.0003411439253960394</x:v>
      </x:c>
      <x:c r="DJ33" s="450" t="n">
        <x:f>AW33-$AY$5</x:f>
        <x:v>-60.01400549068859</x:v>
      </x:c>
      <x:c r="DK33" s="450" t="n">
        <x:f>EXP(-DI33*DJ33*(1+0.8*DI33*(DJ33+0.01374979547)))</x:f>
        <x:v>1.0203423025295864</x:v>
      </x:c>
      <x:c r="DL33" s="450" t="n">
        <x:f>EXP(-1.9947+0.00013427*AW33+((793920+2326*AW33)/DG33^2))</x:f>
        <x:v>0.2704430960404184</x:v>
      </x:c>
      <x:c r="DM33" s="450" t="n">
        <x:f>1/(1-10^-5*DL33*AR33)</x:f>
        <x:v>1</x:v>
      </x:c>
      <x:c r="DN33" s="450" t="n">
        <x:f>ROUND(DM33*DK33,15)</x:f>
        <x:v>1.020342302529586</x:v>
      </x:c>
      <x:c r="DO33" s="450" t="n">
        <x:f>DK33/CV33</x:f>
        <x:v>1.0203423025295864</x:v>
      </x:c>
      <x:c r="DP33" s="450" t="n">
        <x:f>ROUND(DO33*DM33,5)</x:f>
        <x:v>1.02034</x:v>
      </x:c>
      <x:c r="DQ33" s="481" t="n">
        <x:f>IF($AE$10="°F",ROUND(1.0211326242-3.548988118*10^-4*AE33+4.49881*10^-8*AE33^2,4),ROUND(1.0094684142-6.33413410744*10^-4*AE33+1.45710416212*10^-7*AE33^2,4))</x:f>
        <x:v>1.0211</x:v>
      </x:c>
      <x:c r="DR33" s="481" t="n">
        <x:f>IF($AE$10="°F",ROUND(1.02413769-4.0641418*10^-4*AE33+6.79176*10^-8*AE33^2,4),ROUND(1.0108020095-7.2343515319*10^-4*AE33+2.1996598346*10^-7*AE33^2,4))</x:f>
        <x:v>1.0241</x:v>
      </x:c>
      <x:c r="DS33" s="450"/>
      <x:c r="DT33" s="450" t="n">
        <x:f>ROUND(0.00001278*DW33,19)</x:f>
        <x:v>-0.0007668</x:v>
      </x:c>
      <x:c r="DU33" s="450" t="n">
        <x:f>ROUND(0.0000000062*$DW33^2,19)</x:f>
        <x:v>0.00002232</x:v>
      </x:c>
      <x:c r="DV33" s="450" t="n">
        <x:f>1-DT33-DU33</x:f>
        <x:v>1.00074448</x:v>
      </x:c>
      <x:c r="DW33" s="450" t="n">
        <x:f>ROUND(AL33-60,1)</x:f>
        <x:v>-60</x:v>
      </x:c>
      <x:c r="DX33" s="450" t="n">
        <x:f>AT33</x:f>
        <x:v>1074.9867984790874</x:v>
      </x:c>
      <x:c r="DY33" s="450" t="n">
        <x:f>BT33+BU33</x:f>
        <x:v>0.2701</x:v>
      </x:c>
      <x:c r="DZ33" s="450" t="n">
        <x:f>IF(DY33&lt;0,(((BS33/DX33)/DX33)+DY33),(TRUNC(($BS33/DX33^2)+(DY33/DX33),8)))</x:f>
        <x:v>0.00034114</x:v>
      </x:c>
      <x:c r="EA33" s="450" t="n">
        <x:f>EXP(-DZ33*DW33)-(0.8*DZ33^2*DW33^2)</x:f>
        <x:v>1.0203441499484045</x:v>
      </x:c>
      <x:c r="EB33" s="450" t="n">
        <x:f>ROUND(DX33*EA33,12)</x:f>
        <x:v>1096.856491099901</x:v>
      </x:c>
      <x:c r="EC33" s="450" t="n">
        <x:f>EB33/DV33</x:f>
        <x:v>1096.0405108603757</x:v>
      </x:c>
      <x:c r="ED33" s="450" t="n">
        <x:f>IF(AF33&gt;0,ROUND(141.5/(141.5/(AD33+131.5)*AG33)-131.5,2),ROUND(141.5/(EB33/999.016)-131.5,1))</x:f>
        <x:v>-2.6</x:v>
      </x:c>
      <x:c r="EE33" s="450"/>
      <x:c r="EF33" s="520" t="s">
        <x:v>279</x:v>
      </x:c>
      <x:c r="EG33" s="521"/>
      <x:c r="EH33" s="521"/>
      <x:c r="EI33" s="522"/>
      <x:c r="EJ33" s="523" t="n">
        <x:f>IF($AR$9="54a",1,IF($AR$9="54D",6,IF(EP33&lt;=770,2,IF(EP33&lt;=785,4,IF(EP33&lt;=838,3,IF(AND(EP33&gt;=838,EP33&lt;=1075),5))))))</x:f>
        <x:v>5</x:v>
      </x:c>
      <x:c r="EK33" s="525" t="n">
        <x:f>INT((AD33*2)+0.5)/2</x:f>
        <x:v>0</x:v>
      </x:c>
      <x:c r="EL33" s="524" t="n">
        <x:f>IF(EK33&lt;2,AD33*1000,141.5/(EK33+131.5)*999.012)</x:f>
        <x:v>0</x:v>
      </x:c>
      <x:c r="EM33" s="525" t="n">
        <x:f>IF(AD33&gt;2,INT((AE33*2)+0.5)/2,INT((AE33*4)+0.5)/4)</x:f>
        <x:v>0</x:v>
      </x:c>
      <x:c r="EN33" s="526" t="n">
        <x:f>IF(AD33&lt;=2,EM33-15,EM33-60)</x:f>
        <x:v>-15</x:v>
      </x:c>
      <x:c r="EO33" s="486"/>
      <x:c r="EP33" s="527" t="n">
        <x:f>IF(EK33&lt;=2,AT33,EL33)</x:f>
        <x:v>1074.9867984790874</x:v>
      </x:c>
      <x:c r="EQ33" s="528" t="n">
        <x:f>IF(AD33&lt;=2,ROUND(LOOKUP(EJ33,$ER$76:$ET$81)*1.8,8),LOOKUP(EJ33,$ER$76:$ET$81))</x:f>
        <x:v>1.8</x:v>
      </x:c>
      <x:c r="ER33" s="528" t="n">
        <x:f>IF(AD33&lt;=2,ROUND(LOOKUP(EJ33,$ER$76:$EU$81)*1.8,8),LOOKUP(EJ33,$ER$76:$EU$81))</x:f>
        <x:v>1.8</x:v>
      </x:c>
      <x:c r="ES33" s="529" t="n">
        <x:f>IF(ER33&gt;1,ER33/EP33^2,ROUND(EQ33/EP33^2,18))</x:f>
        <x:v>0.0000015576369588394509</x:v>
      </x:c>
      <x:c r="ET33" s="530" t="n">
        <x:f>IF(ER33&gt;=1,EQ33,ROUND(ER33/EP33,16))</x:f>
        <x:v>1.8</x:v>
      </x:c>
      <x:c r="EU33" s="531" t="n">
        <x:f>ROUND(ET33+ES33,16)</x:f>
        <x:v>1.800001557636959</x:v>
      </x:c>
      <x:c r="EV33" s="532" t="n">
        <x:f>ROUND(EXP(-EU33*EN33*(1+0.8*EU33*EN33)),4)</x:f>
        <x:v>0</x:v>
      </x:c>
      <x:c r="EW33" s="455"/>
      <x:c r="EX33" s="455" t="n">
        <x:f>ROUND((AE33*7/8)+EZ33/8,0)</x:f>
        <x:v>0</x:v>
      </x:c>
      <x:c r="EY33" s="533" t="n">
        <x:f>B33</x:f>
        <x:v>0</x:v>
      </x:c>
      <x:c r="EZ33" s="533" t="n">
        <x:f>A33</x:f>
        <x:v>0</x:v>
      </x:c>
      <x:c r="FA33" s="534" t="n">
        <x:f>IF($AE$10="°F",0.0000124,0.0000112*2)</x:f>
        <x:v>0.0000124</x:v>
      </x:c>
      <x:c r="FB33" s="534">
        <x:v>1.73E-5</x:v>
      </x:c>
      <x:c r="FC33" s="534">
        <x:v>1.59E-5</x:v>
      </x:c>
      <x:c r="FD33" s="455"/>
      <x:c r="FE33" s="455"/>
      <x:c r="FF33" s="455"/>
      <x:c r="FG33" s="455"/>
      <x:c r="FH33" s="455"/>
      <x:c r="FI33" s="455"/>
      <x:c r="FJ33" s="455"/>
      <x:c r="FK33" s="455"/>
      <x:c r="FL33" s="455"/>
      <x:c r="FM33" s="455"/>
      <x:c r="FN33" s="455"/>
      <x:c r="FO33" s="455"/>
      <x:c r="FP33" s="455"/>
      <x:c r="FQ33" s="455"/>
      <x:c r="FR33" s="455"/>
      <x:c r="FS33" s="455"/>
      <x:c r="FT33" s="455"/>
      <x:c r="FU33" s="455"/>
      <x:c r="FV33" s="455"/>
      <x:c r="FW33" s="455"/>
      <x:c r="FX33" s="455"/>
      <x:c r="FY33" s="455"/>
      <x:c r="FZ33" s="455"/>
      <x:c r="GA33" s="455"/>
      <x:c r="GB33" s="455"/>
      <x:c r="GC33" s="455"/>
      <x:c r="GD33" s="455"/>
      <x:c r="GE33" s="455"/>
      <x:c r="GF33" s="455"/>
      <x:c r="GG33" s="455"/>
      <x:c r="GH33" s="455"/>
      <x:c r="GI33" s="455"/>
      <x:c r="GJ33" s="455"/>
      <x:c r="GK33" s="455"/>
      <x:c r="GL33" s="455"/>
      <x:c r="GM33" s="455"/>
      <x:c r="GN33" s="455"/>
      <x:c r="GO33" s="455"/>
      <x:c r="GP33" s="455"/>
      <x:c r="GQ33" s="455"/>
      <x:c r="GR33" s="455"/>
      <x:c r="GS33" s="455"/>
      <x:c r="GT33" s="455"/>
      <x:c r="GU33" s="455"/>
      <x:c r="GV33" s="455"/>
      <x:c r="GW33" s="455"/>
      <x:c r="GX33" s="455"/>
      <x:c r="GY33" s="455"/>
      <x:c r="GZ33" s="455"/>
      <x:c r="HA33" s="455"/>
      <x:c r="HB33" s="455"/>
      <x:c r="HC33" s="455"/>
      <x:c r="HD33" s="455"/>
      <x:c r="HE33" s="455"/>
      <x:c r="HF33" s="455"/>
      <x:c r="HG33" s="455"/>
      <x:c r="HH33" s="455"/>
      <x:c r="HI33" s="455"/>
      <x:c r="HJ33" s="455"/>
      <x:c r="HK33" s="455"/>
      <x:c r="HL33" s="455"/>
      <x:c r="HM33" s="455"/>
      <x:c r="HN33" s="455"/>
      <x:c r="HO33" s="455"/>
      <x:c r="HP33" s="455"/>
      <x:c r="HQ33" s="455"/>
      <x:c r="HR33" s="455"/>
      <x:c r="HS33" s="455"/>
      <x:c r="HT33" s="455"/>
      <x:c r="HU33" s="455"/>
      <x:c r="HV33" s="455"/>
      <x:c r="HW33" s="455"/>
      <x:c r="HX33" s="455"/>
      <x:c r="HY33" s="455"/>
      <x:c r="HZ33" s="455"/>
      <x:c r="IA33" s="455"/>
      <x:c r="IB33" s="455"/>
      <x:c r="IC33" s="455"/>
      <x:c r="ID33" s="455"/>
      <x:c r="IE33" s="455"/>
      <x:c r="IF33" s="455"/>
      <x:c r="IG33" s="455"/>
      <x:c r="IH33" s="455"/>
      <x:c r="II33" s="455"/>
      <x:c r="IJ33" s="455"/>
      <x:c r="IK33" s="455"/>
      <x:c r="IL33" s="455"/>
      <x:c r="IM33" s="455"/>
      <x:c r="IN33" s="455"/>
      <x:c r="IO33" s="455"/>
      <x:c r="IP33" s="455"/>
      <x:c r="IQ33" s="455"/>
      <x:c r="IR33" s="455"/>
      <x:c r="IS33" s="455"/>
      <x:c r="IT33" s="455"/>
      <x:c r="IU33" s="455"/>
      <x:c r="IV33" s="455"/>
    </x:row>
    <x:row r="34" s="418" customFormat="1" ht="14.100000381469727" customHeight="1">
      <x:c r="A34" s="549"/>
      <x:c r="B34" s="549"/>
      <x:c r="C34" s="550" t="str">
        <x:f>IF(C32="","",IF(P33&gt;P32,"RECEIVED","DELIVERED"))</x:f>
      </x:c>
      <x:c r="D34" s="551"/>
      <x:c r="E34" s="575"/>
      <x:c r="F34" s="553"/>
      <x:c r="G34" s="554"/>
      <x:c r="H34" s="555"/>
      <x:c r="I34" s="556"/>
      <x:c r="J34" s="556"/>
      <x:c r="K34" s="556"/>
      <x:c r="L34" s="556"/>
      <x:c r="M34" s="556"/>
      <x:c r="N34" s="556"/>
      <x:c r="O34" s="556"/>
      <x:c r="P34" s="557" t="str">
        <x:f>IF(C32&lt;&gt;"",ABS(P32-P33),"")</x:f>
      </x:c>
      <x:c r="Q34" s="558"/>
      <x:c r="R34" s="559" t="str">
        <x:f>IF(R33&lt;&gt;"",ABS(R32-R33),"")</x:f>
      </x:c>
      <x:c r="S34" s="554"/>
      <x:c r="T34" s="555"/>
      <x:c r="U34" s="556"/>
      <x:c r="V34" s="560"/>
      <x:c r="W34" s="560"/>
      <x:c r="X34" s="560"/>
      <x:c r="Y34" s="560"/>
      <x:c r="Z34" s="560"/>
      <x:c r="AA34" s="560"/>
      <x:c r="AB34" s="561" t="str">
        <x:f>IF(AB33&lt;&gt;"",ABS(AB32-AB33),"")</x:f>
      </x:c>
      <x:c r="AC34" s="561" t="str">
        <x:f>IF(P33&lt;&gt;"",ABS(AC32-AC33),"")</x:f>
      </x:c>
      <x:c r="AD34" s="562"/>
      <x:c r="AE34" s="563"/>
      <x:c r="AF34" s="563"/>
      <x:c r="AG34" s="564"/>
      <x:c r="AH34" s="565" t="str">
        <x:f>IF(P33&lt;&gt;"",ABS(AH32-AH33),"")</x:f>
      </x:c>
      <x:c r="AI34" s="450" t="str">
        <x:f>IF(AB32="","",ABS(AI33-AI32))</x:f>
      </x:c>
      <x:c r="AJ34" s="566"/>
      <x:c r="AK34" s="512"/>
      <x:c r="AL34" s="512"/>
      <x:c r="AM34" s="450"/>
      <x:c r="AN34" s="450"/>
      <x:c r="AO34" s="450" t="str">
        <x:f>IF(AG32="","",ABS(AO33-AO32))</x:f>
      </x:c>
      <x:c r="AP34" s="578" t="str">
        <x:f>IF(AI32="","",ABS(AP33-AP32))</x:f>
      </x:c>
      <x:c r="AQ34" s="516" t="str">
        <x:f>IF(AH32="","",ABS(AQ33-AQ32))</x:f>
      </x:c>
      <x:c r="AR34" s="450"/>
      <x:c r="AS34" s="450"/>
      <x:c r="AT34" s="450"/>
      <x:c r="AU34" s="512"/>
      <x:c r="AV34" s="450"/>
      <x:c r="AW34" s="450"/>
      <x:c r="AX34" s="450"/>
      <x:c r="AY34" s="450"/>
      <x:c r="AZ34" s="517"/>
      <x:c r="BA34" s="450"/>
      <x:c r="BB34" s="450"/>
      <x:c r="BC34" s="450"/>
      <x:c r="BD34" s="450"/>
      <x:c r="BE34" s="450"/>
      <x:c r="BF34" s="450"/>
      <x:c r="BG34" s="450"/>
      <x:c r="BH34" s="450"/>
      <x:c r="BI34" s="450"/>
      <x:c r="BJ34" s="450"/>
      <x:c r="BK34" s="450"/>
      <x:c r="BL34" s="450"/>
      <x:c r="BM34" s="450"/>
      <x:c r="BN34" s="450"/>
      <x:c r="BO34" s="450"/>
      <x:c r="BP34" s="450"/>
      <x:c r="BQ34" s="450"/>
      <x:c r="BR34" s="450"/>
      <x:c r="BS34" s="450"/>
      <x:c r="BT34" s="450"/>
      <x:c r="BU34" s="450"/>
      <x:c r="BV34" s="450"/>
      <x:c r="BW34" s="450"/>
      <x:c r="BX34" s="450"/>
      <x:c r="BY34" s="450"/>
      <x:c r="BZ34" s="450"/>
      <x:c r="CA34" s="450"/>
      <x:c r="CB34" s="450"/>
      <x:c r="CC34" s="450"/>
      <x:c r="CD34" s="450"/>
      <x:c r="CE34" s="450"/>
      <x:c r="CF34" s="450"/>
      <x:c r="CG34" s="450"/>
      <x:c r="CH34" s="450"/>
      <x:c r="CI34" s="450"/>
      <x:c r="CJ34" s="450"/>
      <x:c r="CK34" s="450"/>
      <x:c r="CL34" s="450"/>
      <x:c r="CM34" s="450"/>
      <x:c r="CN34" s="450"/>
      <x:c r="CO34" s="450"/>
      <x:c r="CP34" s="450"/>
      <x:c r="CQ34" s="450"/>
      <x:c r="CR34" s="450"/>
      <x:c r="CS34" s="450"/>
      <x:c r="CT34" s="450"/>
      <x:c r="CU34" s="450"/>
      <x:c r="CV34" s="450"/>
      <x:c r="CW34" s="450"/>
      <x:c r="CX34" s="450"/>
      <x:c r="CY34" s="450"/>
      <x:c r="CZ34" s="450"/>
      <x:c r="DA34" s="450"/>
      <x:c r="DB34" s="450"/>
      <x:c r="DC34" s="450"/>
      <x:c r="DD34" s="450"/>
      <x:c r="DE34" s="450"/>
      <x:c r="DF34" s="450"/>
      <x:c r="DG34" s="450"/>
      <x:c r="DH34" s="450"/>
      <x:c r="DI34" s="450"/>
      <x:c r="DJ34" s="450"/>
      <x:c r="DK34" s="450"/>
      <x:c r="DL34" s="450"/>
      <x:c r="DM34" s="450"/>
      <x:c r="DN34" s="450"/>
      <x:c r="DO34" s="450"/>
      <x:c r="DP34" s="450"/>
      <x:c r="DQ34" s="481"/>
      <x:c r="DR34" s="481"/>
      <x:c r="DS34" s="450"/>
      <x:c r="DT34" s="450"/>
      <x:c r="DU34" s="450"/>
      <x:c r="DV34" s="450"/>
      <x:c r="DW34" s="450"/>
      <x:c r="DX34" s="450"/>
      <x:c r="DY34" s="450"/>
      <x:c r="DZ34" s="450"/>
      <x:c r="EA34" s="450"/>
      <x:c r="EB34" s="450"/>
      <x:c r="EC34" s="450"/>
      <x:c r="ED34" s="481"/>
      <x:c r="EE34" s="450"/>
      <x:c r="EF34" s="450"/>
      <x:c r="EG34" s="450"/>
      <x:c r="EH34" s="450"/>
      <x:c r="EI34" s="522"/>
      <x:c r="EJ34" s="523"/>
      <x:c r="EK34" s="523"/>
      <x:c r="EL34" s="569"/>
      <x:c r="EM34" s="525"/>
      <x:c r="EN34" s="526"/>
      <x:c r="EO34" s="486"/>
      <x:c r="EP34" s="527"/>
      <x:c r="EQ34" s="528"/>
      <x:c r="ER34" s="528"/>
      <x:c r="ES34" s="529"/>
      <x:c r="ET34" s="530"/>
      <x:c r="EU34" s="531"/>
      <x:c r="EV34" s="532"/>
      <x:c r="EW34" s="455"/>
      <x:c r="EX34" s="455"/>
      <x:c r="EY34" s="570"/>
      <x:c r="EZ34" s="570"/>
      <x:c r="FA34" s="570"/>
      <x:c r="FB34" s="570"/>
      <x:c r="FC34" s="570"/>
      <x:c r="FD34" s="455"/>
      <x:c r="FE34" s="455"/>
      <x:c r="FF34" s="455"/>
      <x:c r="FG34" s="455"/>
      <x:c r="FH34" s="455"/>
      <x:c r="FI34" s="455"/>
      <x:c r="FJ34" s="455"/>
      <x:c r="FK34" s="455"/>
      <x:c r="FL34" s="455"/>
      <x:c r="FM34" s="455"/>
      <x:c r="FN34" s="455"/>
      <x:c r="FO34" s="455"/>
      <x:c r="FP34" s="455"/>
      <x:c r="FQ34" s="455"/>
      <x:c r="FR34" s="455"/>
      <x:c r="FS34" s="455"/>
      <x:c r="FT34" s="455"/>
      <x:c r="FU34" s="455"/>
      <x:c r="FV34" s="455"/>
      <x:c r="FW34" s="455"/>
      <x:c r="FX34" s="455"/>
      <x:c r="FY34" s="455"/>
      <x:c r="FZ34" s="455"/>
      <x:c r="GA34" s="455"/>
      <x:c r="GB34" s="455"/>
      <x:c r="GC34" s="455"/>
      <x:c r="GD34" s="455"/>
      <x:c r="GE34" s="455"/>
      <x:c r="GF34" s="455"/>
      <x:c r="GG34" s="455"/>
      <x:c r="GH34" s="455"/>
      <x:c r="GI34" s="455"/>
      <x:c r="GJ34" s="455"/>
      <x:c r="GK34" s="455"/>
      <x:c r="GL34" s="455"/>
      <x:c r="GM34" s="455"/>
      <x:c r="GN34" s="455"/>
      <x:c r="GO34" s="455"/>
      <x:c r="GP34" s="455"/>
      <x:c r="GQ34" s="455"/>
      <x:c r="GR34" s="455"/>
      <x:c r="GS34" s="455"/>
      <x:c r="GT34" s="455"/>
      <x:c r="GU34" s="455"/>
      <x:c r="GV34" s="455"/>
      <x:c r="GW34" s="455"/>
      <x:c r="GX34" s="455"/>
      <x:c r="GY34" s="455"/>
      <x:c r="GZ34" s="455"/>
      <x:c r="HA34" s="455"/>
      <x:c r="HB34" s="455"/>
      <x:c r="HC34" s="455"/>
      <x:c r="HD34" s="455"/>
      <x:c r="HE34" s="455"/>
      <x:c r="HF34" s="455"/>
      <x:c r="HG34" s="455"/>
      <x:c r="HH34" s="455"/>
      <x:c r="HI34" s="455"/>
      <x:c r="HJ34" s="455"/>
      <x:c r="HK34" s="455"/>
      <x:c r="HL34" s="455"/>
      <x:c r="HM34" s="455"/>
      <x:c r="HN34" s="455"/>
      <x:c r="HO34" s="455"/>
      <x:c r="HP34" s="455"/>
      <x:c r="HQ34" s="455"/>
      <x:c r="HR34" s="455"/>
      <x:c r="HS34" s="455"/>
      <x:c r="HT34" s="455"/>
      <x:c r="HU34" s="455"/>
      <x:c r="HV34" s="455"/>
      <x:c r="HW34" s="455"/>
      <x:c r="HX34" s="455"/>
      <x:c r="HY34" s="455"/>
      <x:c r="HZ34" s="455"/>
      <x:c r="IA34" s="455"/>
      <x:c r="IB34" s="455"/>
      <x:c r="IC34" s="455"/>
      <x:c r="ID34" s="455"/>
      <x:c r="IE34" s="455"/>
      <x:c r="IF34" s="455"/>
      <x:c r="IG34" s="455"/>
      <x:c r="IH34" s="455"/>
      <x:c r="II34" s="455"/>
      <x:c r="IJ34" s="455"/>
      <x:c r="IK34" s="455"/>
      <x:c r="IL34" s="455"/>
      <x:c r="IM34" s="455"/>
      <x:c r="IN34" s="455"/>
      <x:c r="IO34" s="455"/>
      <x:c r="IP34" s="455"/>
      <x:c r="IQ34" s="455"/>
      <x:c r="IR34" s="455"/>
      <x:c r="IS34" s="455"/>
      <x:c r="IT34" s="455"/>
      <x:c r="IU34" s="455"/>
      <x:c r="IV34" s="455"/>
    </x:row>
    <x:row r="35" s="418" customFormat="1" ht="12.75" customHeight="1">
      <x:c r="A35" s="494">
        <x:v>0</x:v>
      </x:c>
      <x:c r="B35" s="494">
        <x:v>0</x:v>
      </x:c>
      <x:c r="C35" s="3888"/>
      <x:c r="D35" s="495" t="s">
        <x:v>277</x:v>
      </x:c>
      <x:c r="E35" s="496"/>
      <x:c r="F35" s="497"/>
      <x:c r="G35" s="3890"/>
      <x:c r="H35" s="3891"/>
      <x:c r="I35" s="3892"/>
      <x:c r="J35" s="498"/>
      <x:c r="K35" s="499"/>
      <x:c r="L35" s="498"/>
      <x:c r="M35" s="500"/>
      <x:c r="N35" s="501"/>
      <x:c r="O35" s="501"/>
      <x:c r="P35" s="502"/>
      <x:c r="Q35" s="572" t="str">
        <x:f>IF(E35="","",IF(A35=0,1,ROUND(1-(EY35-EX35)*FA35,5)))</x:f>
      </x:c>
      <x:c r="R35" s="504"/>
      <x:c r="S35" s="3890"/>
      <x:c r="T35" s="3891"/>
      <x:c r="U35" s="3892"/>
      <x:c r="V35" s="498"/>
      <x:c r="W35" s="499"/>
      <x:c r="X35" s="498"/>
      <x:c r="Y35" s="500"/>
      <x:c r="Z35" s="501"/>
      <x:c r="AA35" s="501"/>
      <x:c r="AB35" s="502"/>
      <x:c r="AC35" s="505" t="str">
        <x:f>IF(P35="","",(P35-AB35+R35)*Q35)</x:f>
      </x:c>
      <x:c r="AD35" s="506"/>
      <x:c r="AE35" s="507"/>
      <x:c r="AF35" s="508"/>
      <x:c r="AG35" s="506" t="str">
        <x:f>IF(P35="","",IF(AND($AG$10="1A",AT35&gt;=966),DQ35,IF(AND($AG$10="1B",AT35&lt;966),DR35,IF($AG$9="T-2004",DP35,EV35))))</x:f>
      </x:c>
      <x:c r="AH35" s="509" t="str">
        <x:f>IF(P35&lt;&gt;"",TRUNC(ROUND(+AC35*AG35,2),2),"")</x:f>
      </x:c>
      <x:c r="AI35" s="450" t="str">
        <x:f>IF(C35="","",IF($AD$10=60,AH35*AN35,(1.000149926*AD35-0.001199407795)*AH35))</x:f>
      </x:c>
      <x:c r="AJ35" s="510" t="n">
        <x:f>IF(AND($P$10="m³",$AD$10=60),ROUND((1.000149926*(141.5/(AD35+131.5))-1.199407795*0.001)/(141.5/(AD35+131.5)),5),ROUND((1.000149926*AD35-1.199407795*0.001)/AD35,5))</x:f>
        <x:v>0.99904</x:v>
      </x:c>
      <x:c r="AK35" s="512" t="e">
        <x:f>IF($AE$10="°F",AF35,AF35/1.8)</x:f>
      </x:c>
      <x:c r="AL35" s="512" t="str">
        <x:f>IF(C35="","",IF($AE$10="°C",AE35*1.8+32,ROUND(AE35,1)))</x:f>
      </x:c>
      <x:c r="AM35" s="513" t="n">
        <x:f>IF($AG$9="Table",ROUND(((141.5/(AD35+131.5015)*4.169215)-0.0050789)*0.0375,5),IF(AND($P$10="M³",$AD$10=60),(141.3819577/(AD35+131.5)-0.001199407795)*0.1564763335*6.28981,(141.3819577/(AD35+131.5)-0.001199407795)*0.1564763335))</x:f>
        <x:v>1.056987053280901</x:v>
      </x:c>
      <x:c r="AN35" s="514" t="n">
        <x:f>IF($AG$9="Table",ROUND(((141.5/(AD35+131.5015)*4.169215)-0.0050789)*0.0375*1.01605,5),IF(AND($P$10="m³",$AD$10=60),(141.3819577/(AD35+131.5)-0.001199407795)*0.1589872949*6.28981,(141.3819577/(AD35+131.5)-0.001199407795)*0.1589872949))</x:f>
        <x:v>1.0739484277694469</x:v>
      </x:c>
      <x:c r="AO35" s="450" t="n">
        <x:f>IF(D35="","",AM35*AH35)</x:f>
        <x:v>0</x:v>
      </x:c>
      <x:c r="AP35" s="515" t="str">
        <x:f>IF(P35="","",AD35*AH35)</x:f>
      </x:c>
      <x:c r="AQ35" s="516" t="str">
        <x:f>IF(E35="","",AE35*AH35)</x:f>
      </x:c>
      <x:c r="AR35" s="450">
        <x:v>0</x:v>
      </x:c>
      <x:c r="AS35" s="450" t="n">
        <x:f>IF(AR$9="54a",1,IF(AR$9="54D",6,IF(AT35&lt;=770.352,5,IF(AT35&lt;=787.5195,4,IF(AT35&lt;=838.3127,3,IF(AT35&lt;=1163.5,2,))))))</x:f>
        <x:v>2</x:v>
      </x:c>
      <x:c r="AT35" s="450" t="n">
        <x:f>IF($AD$10=60,(141.5/(AD35+131.5)*999.016),AD35*1000)</x:f>
        <x:v>1074.9867984790874</x:v>
      </x:c>
      <x:c r="AU35" s="512" t="n">
        <x:f>IF($AE$10="°F",(AL35-32)/1.8,AE35)</x:f>
        <x:v>-17.77777777777778</x:v>
      </x:c>
      <x:c r="AV35" s="450" t="n">
        <x:f>AU35/630</x:f>
        <x:v>-0.028218694885361554</x:v>
      </x:c>
      <x:c r="AW35" s="450" t="n">
        <x:f>(AU35-($AT$76+($AT$77+($AT$78+($AT$79+($AT$80+($AT$81+($AT$82+$AT$83*AV35)*AV35)*AV35)*AV35)*AV35)*AV35)*AV35)*AV35)*1.8+32</x:f>
        <x:v>-0.007130593716254907</x:v>
      </x:c>
      <x:c r="AX35" s="450" t="n">
        <x:f>IF(AF35=0,VLOOKUP($AS35,$AS$76:$AX$81,6),0)</x:f>
        <x:v>103.872</x:v>
      </x:c>
      <x:c r="AY35" s="450" t="n">
        <x:f>IF(AF35=0,VLOOKUP(AS35,$AS$76:$AY$81,7),0)</x:f>
        <x:v>0.2701</x:v>
      </x:c>
      <x:c r="AZ35" s="517" t="n">
        <x:f>IF(AF35=0,VLOOKUP($AS35,$AS$76:$AZ$81,8),0)</x:f>
        <x:v>0</x:v>
      </x:c>
      <x:c r="BA35" s="450" t="n">
        <x:f>IF(AF35=0,(0.01374979547/2*(($AX35/AT35+$AY$11)*1/AT35+$AZ$11)),0)</x:f>
        <x:v>0.0000023453365499165343</x:v>
      </x:c>
      <x:c r="BB35" s="450" t="n">
        <x:f>IF(AF35=0,(2*$AX$11+$AY$11*AT35)/($AX$11+($AY$11+$AZ$11*AT35)*AT35),0)</x:f>
        <x:v>1.2634834265598311</x:v>
      </x:c>
      <x:c r="BC35" s="450" t="n">
        <x:f>IF($AF$11=0,ROUND(AT35*(1+(EXP(BA35*(1+0.8*BA35))-1)/(1+BA35*(1+1.6*BA35)*BB35)),12),(AT35*(EXP(0.5*$AK35*0.01374979547*(1+0.4*$AK35*0.01374979547)))))</x:f>
        <x:v>1074.989319685132</x:v>
      </x:c>
      <x:c r="BD35" s="450" t="n">
        <x:f>IF(AF35=0,($AX35/BC35+$AY35)*1/BC35+$AZ35,AK35)</x:f>
        <x:v>0.0003411439253960394</x:v>
      </x:c>
      <x:c r="BE35" s="450" t="n">
        <x:f>$AY$6-$AY$5</x:f>
        <x:v>0</x:v>
      </x:c>
      <x:c r="BF35" s="450" t="n">
        <x:f>ROUND(EXP(-BD35*BE35*(1+0.8*BD35*(BE35+0.01374979547))),25)</x:f>
        <x:v>1</x:v>
      </x:c>
      <x:c r="BG35" s="450" t="n">
        <x:f>EXP(-1.9947+0.00013427*BE35+((793920+2326*BE35)/BC35^2))</x:f>
        <x:v>0.2704463650123956</x:v>
      </x:c>
      <x:c r="BH35" s="450" t="n">
        <x:f>1/(1-10^-5*BG35*0)</x:f>
        <x:v>1</x:v>
      </x:c>
      <x:c r="BI35" s="450" t="n">
        <x:f>ROUND(BH35*BF35,25)</x:f>
        <x:v>1</x:v>
      </x:c>
      <x:c r="BJ35" s="450" t="n">
        <x:f>BI35*$AT35</x:f>
        <x:v>1074.9867984790874</x:v>
      </x:c>
      <x:c r="BK35" s="450" t="n">
        <x:f>$AT35-BJ35</x:f>
        <x:v>0</x:v>
      </x:c>
      <x:c r="BL35" s="450" t="n">
        <x:f>IF(AF35=0,VLOOKUP($AS35,$AS$76:$BA$82,9),0)</x:f>
        <x:v>1.3</x:v>
      </x:c>
      <x:c r="BM35" s="450" t="n">
        <x:f>BK35/BI35</x:f>
        <x:v>0</x:v>
      </x:c>
      <x:c r="BN35" s="450" t="n">
        <x:f>BL35*BD35*$BE35*(1+1.6*BD35*$BE35)</x:f>
        <x:v>0</x:v>
      </x:c>
      <x:c r="BO35" s="450" t="n">
        <x:f>-(2*BH35*0*BG35*(7.9392+0.02326*AU35))/BC35^2</x:f>
        <x:v>0</x:v>
      </x:c>
      <x:c r="BP35" s="450" t="n">
        <x:f>BM35/(1+BN35+BO35)</x:f>
        <x:v>0</x:v>
      </x:c>
      <x:c r="BQ35" s="450" t="n">
        <x:f>BP35+$AT35</x:f>
        <x:v>1074.9867984790874</x:v>
      </x:c>
      <x:c r="BR35" s="450" t="n">
        <x:f>IF($AR$9="54a",1,IF($AR$9="54D",6,IF(BQ35&lt;=770.352,5,IF(BQ35&lt;=787.5195,4,IF(BQ35&lt;=838.3127,3,IF(BQ35&lt;=1163.5,2,))))))</x:f>
        <x:v>2</x:v>
      </x:c>
      <x:c r="BS35" s="450" t="n">
        <x:f>IF(AF35=0,VLOOKUP(BR35,$AS$76:$AX$81,6),0)</x:f>
        <x:v>103.872</x:v>
      </x:c>
      <x:c r="BT35" s="450" t="n">
        <x:f>IF(AF35=0,VLOOKUP(BR35,$AS$76:$AY$81,7),0)</x:f>
        <x:v>0.2701</x:v>
      </x:c>
      <x:c r="BU35" s="450" t="n">
        <x:f>IF(AF35=0,VLOOKUP(BR35,$AS$76:$AZ$81,8),0)</x:f>
        <x:v>0</x:v>
      </x:c>
      <x:c r="BV35" s="450" t="n">
        <x:f>IF(AF35=0,(0.01374979547/2*((BS35/BQ35+BT35)*1/BQ35+BU35)),0)</x:f>
        <x:v>0.0000023453365499165343</x:v>
      </x:c>
      <x:c r="BW35" s="450" t="n">
        <x:f>IF(AF35=0,(2*BS35+BT35*BQ35)/(BS35+(BT35+BU35*BQ35)*BQ35),0)</x:f>
        <x:v>1.2634834265598311</x:v>
      </x:c>
      <x:c r="BX35" s="450" t="n">
        <x:f>IF($AF$11=0,ROUND(BQ35*(1+(EXP(BV35*(1+0.8*BV35))-1)/(1+BV35*(1+1.6*BV35)*BW35)),12),(BQ35*(EXP(0.5*$AK35*0.01374979547*(1+0.4*$AK35*0.01374979547)))))</x:f>
        <x:v>1074.989319685132</x:v>
      </x:c>
      <x:c r="BY35" s="450" t="n">
        <x:f>IF(AF35=0,($AX35/BX35+$AY35)*1/BX35+$AZ35,AK35)</x:f>
        <x:v>0.0003411439253960394</x:v>
      </x:c>
      <x:c r="BZ35" s="450" t="n">
        <x:f>$AY$6-$AY$5</x:f>
        <x:v>0</x:v>
      </x:c>
      <x:c r="CA35" s="450" t="n">
        <x:f>EXP(-BY35*BZ35*(1+0.8*BY35*(BZ35+0.01374979547)))</x:f>
        <x:v>1</x:v>
      </x:c>
      <x:c r="CB35" s="450" t="n">
        <x:f>EXP(-1.9947+0.00013427*BZ35+((793920+2326*BZ35)/BX35^2))</x:f>
        <x:v>0.2704463650123956</x:v>
      </x:c>
      <x:c r="CC35" s="450" t="n">
        <x:f>1/(1-10^-5*CB35*0)</x:f>
        <x:v>1</x:v>
      </x:c>
      <x:c r="CD35" s="450" t="n">
        <x:f>ROUND(CC35*CA35,15)</x:f>
        <x:v>1</x:v>
      </x:c>
      <x:c r="CE35" s="450" t="n">
        <x:f>CD35*BQ35</x:f>
        <x:v>1074.9867984790874</x:v>
      </x:c>
      <x:c r="CF35" s="450" t="n">
        <x:f>$AT35-CE35</x:f>
        <x:v>0</x:v>
      </x:c>
      <x:c r="CG35" s="450" t="n">
        <x:f>IF(AF35=0,VLOOKUP($AS35,$AS$76:$BA$82,9),0)</x:f>
        <x:v>1.3</x:v>
      </x:c>
      <x:c r="CH35" s="450" t="n">
        <x:f>CF35/CD35</x:f>
        <x:v>0</x:v>
      </x:c>
      <x:c r="CI35" s="450" t="n">
        <x:f>CG35*BY35*BZ35*(1+1.6*BY35*BZ35)</x:f>
        <x:v>0</x:v>
      </x:c>
      <x:c r="CJ35" s="450" t="n">
        <x:f>-(2*CC35*0*CB35*(7.9392+0.02326*$AU35))/BX35^2</x:f>
        <x:v>0</x:v>
      </x:c>
      <x:c r="CK35" s="450" t="n">
        <x:f>CH35/(1+CI35+CJ35)</x:f>
        <x:v>0</x:v>
      </x:c>
      <x:c r="CL35" s="450" t="n">
        <x:f>CK35+BQ35</x:f>
        <x:v>1074.9867984790874</x:v>
      </x:c>
      <x:c r="CM35" s="450" t="n">
        <x:f>IF($AR$9="54a",1,IF($AR$9="54D",6,IF(CL35&lt;=770.352,5,IF(CL35&lt;=787.5195,4,IF(CL35&lt;=838.3127,3,IF(CL35&lt;=1163.5,2,))))))</x:f>
        <x:v>2</x:v>
      </x:c>
      <x:c r="CN35" s="450" t="n">
        <x:f>IF(AF35=0,VLOOKUP(CM35,$AS$76:$AX$81,6),0)</x:f>
        <x:v>103.872</x:v>
      </x:c>
      <x:c r="CO35" s="450" t="n">
        <x:f>IF(AF35=0,VLOOKUP(CM35,$AS$76:$AY$81,7),0)</x:f>
        <x:v>0.2701</x:v>
      </x:c>
      <x:c r="CP35" s="450" t="n">
        <x:f>IF(AF35=0,VLOOKUP(CM35,$AS$76:$AZ$81,8),0)</x:f>
        <x:v>0</x:v>
      </x:c>
      <x:c r="CQ35" s="450" t="n">
        <x:f>IF(AF35=0,(0.01374979547/2*((CN35/CL35+CO35)*1/CL35+CP35)),0)</x:f>
        <x:v>0.0000023453365499165343</x:v>
      </x:c>
      <x:c r="CR35" s="450" t="n">
        <x:f>IF(AF35=0,(2*CN35+CO35*CL35)/(CN35+(CO35+CP35*CL35)*CL35),0)</x:f>
        <x:v>1.2634834265598311</x:v>
      </x:c>
      <x:c r="CS35" s="450" t="n">
        <x:f>IF($AF$11=0,ROUND(CL35*(1+(EXP(CQ35*(1+0.8*CQ35))-1)/(1+CQ35*(1+1.6*CQ35)*CR35)),12),(CL35*(EXP(0.5*$AK35*0.01374979547*(1+0.4*$AK35*0.01374979547)))))</x:f>
        <x:v>1074.989319685132</x:v>
      </x:c>
      <x:c r="CT35" s="450" t="n">
        <x:f>IF(AF35=0,($AX35/CS35+$AY35)*1/CS35+$AZ35,BY35)</x:f>
        <x:v>0.0003411439253960394</x:v>
      </x:c>
      <x:c r="CU35" s="450" t="n">
        <x:f>$AY$6-$AY$5</x:f>
        <x:v>0</x:v>
      </x:c>
      <x:c r="CV35" s="450" t="n">
        <x:f>EXP(-CT35*CU35*(1+0.8*CT35*(CU35+0.01374979547)))</x:f>
        <x:v>1</x:v>
      </x:c>
      <x:c r="CW35" s="450" t="n">
        <x:f>EXP(-1.9947+0.00013427*CU35+((793920+2326*CU35)/CS35^2))</x:f>
        <x:v>0.2704463650123956</x:v>
      </x:c>
      <x:c r="CX35" s="450" t="n">
        <x:f>1/(1-10^-5*CW35*0)</x:f>
        <x:v>1</x:v>
      </x:c>
      <x:c r="CY35" s="450" t="n">
        <x:f>ROUND(CX35*CV35,15)</x:f>
        <x:v>1</x:v>
      </x:c>
      <x:c r="CZ35" s="450" t="n">
        <x:f>CY35*CL35</x:f>
        <x:v>1074.9867984790874</x:v>
      </x:c>
      <x:c r="DA35" s="450" t="n">
        <x:f>$AT35-CZ35</x:f>
        <x:v>0</x:v>
      </x:c>
      <x:c r="DB35" s="450" t="n">
        <x:f>IF(AF35=0,VLOOKUP($AS35,$AS$76:$BA$82,9),0)</x:f>
        <x:v>1.3</x:v>
      </x:c>
      <x:c r="DC35" s="450" t="n">
        <x:f>DA35/CY35</x:f>
        <x:v>0</x:v>
      </x:c>
      <x:c r="DD35" s="450" t="n">
        <x:f>DB35*CT35*CU35*(1+1.6*CT35*CU35)</x:f>
        <x:v>0</x:v>
      </x:c>
      <x:c r="DE35" s="450" t="n">
        <x:f>-(2*CX35*0*CW35*(7.9392+0.02326*AU35))/CS35^2</x:f>
        <x:v>0</x:v>
      </x:c>
      <x:c r="DF35" s="450" t="n">
        <x:f>DC35/(1+DD35+DE35)</x:f>
        <x:v>0</x:v>
      </x:c>
      <x:c r="DG35" s="450" t="n">
        <x:f>DF35+CL35</x:f>
        <x:v>1074.9867984790874</x:v>
      </x:c>
      <x:c r="DH35" s="450" t="n">
        <x:f>EXP(-CT35*CU35*(1+0.8*CT35*(CU35+0.01374979547)))</x:f>
        <x:v>1</x:v>
      </x:c>
      <x:c r="DI35" s="450" t="n">
        <x:f>CT35</x:f>
        <x:v>0.0003411439253960394</x:v>
      </x:c>
      <x:c r="DJ35" s="450" t="n">
        <x:f>AW35-$AY$5</x:f>
        <x:v>-60.01400549068859</x:v>
      </x:c>
      <x:c r="DK35" s="450" t="n">
        <x:f>EXP(-DI35*DJ35*(1+0.8*DI35*(DJ35+0.01374979547)))</x:f>
        <x:v>1.0203423025295864</x:v>
      </x:c>
      <x:c r="DL35" s="450" t="n">
        <x:f>EXP(-1.9947+0.00013427*AW35+((793920+2326*AW35)/DG35^2))</x:f>
        <x:v>0.2704430960404184</x:v>
      </x:c>
      <x:c r="DM35" s="450" t="n">
        <x:f>1/(1-10^-5*DL35*AR35)</x:f>
        <x:v>1</x:v>
      </x:c>
      <x:c r="DN35" s="450" t="n">
        <x:f>ROUND(DM35*DK35,15)</x:f>
        <x:v>1.020342302529586</x:v>
      </x:c>
      <x:c r="DO35" s="450" t="n">
        <x:f>DK35/CV35</x:f>
        <x:v>1.0203423025295864</x:v>
      </x:c>
      <x:c r="DP35" s="450" t="n">
        <x:f>ROUND(DO35*DM35,5)</x:f>
        <x:v>1.02034</x:v>
      </x:c>
      <x:c r="DQ35" s="481" t="n">
        <x:f>IF($AE$10="°F",ROUND(1.0211326242-3.548988118*10^-4*AE35+4.49881*10^-8*AE35^2,4),ROUND(1.0094684142-6.33413410744*10^-4*AE35+1.45710416212*10^-7*AE35^2,4))</x:f>
        <x:v>1.0211</x:v>
      </x:c>
      <x:c r="DR35" s="481" t="n">
        <x:f>IF($AE$10="°F",ROUND(1.02413769-4.0641418*10^-4*AE35+6.79176*10^-8*AE35^2,4),ROUND(1.0108020095-7.2343515319*10^-4*AE35+2.1996598346*10^-7*AE35^2,4))</x:f>
        <x:v>1.0241</x:v>
      </x:c>
      <x:c r="DS35" s="450"/>
      <x:c r="DT35" s="450" t="n">
        <x:f>ROUND(0.00001278*DW35,19)</x:f>
        <x:v>-0.0007668</x:v>
      </x:c>
      <x:c r="DU35" s="450" t="n">
        <x:f>ROUND(0.0000000062*$DW35^2,19)</x:f>
        <x:v>0.00002232</x:v>
      </x:c>
      <x:c r="DV35" s="450" t="n">
        <x:f>1-DT35-DU35</x:f>
        <x:v>1.00074448</x:v>
      </x:c>
      <x:c r="DW35" s="450" t="n">
        <x:f>ROUND(AL35-60,1)</x:f>
        <x:v>-60</x:v>
      </x:c>
      <x:c r="DX35" s="450" t="n">
        <x:f>AT35</x:f>
        <x:v>1074.9867984790874</x:v>
      </x:c>
      <x:c r="DY35" s="450" t="n">
        <x:f>BT35+BU35</x:f>
        <x:v>0.2701</x:v>
      </x:c>
      <x:c r="DZ35" s="450" t="n">
        <x:f>IF(DY35&lt;0,(((BS35/DX35)/DX35)+DY35),(TRUNC(($BS35/DX35^2)+(DY35/DX35),8)))</x:f>
        <x:v>0.00034114</x:v>
      </x:c>
      <x:c r="EA35" s="450" t="n">
        <x:f>EXP(-DZ35*DW35)-(0.8*DZ35^2*DW35^2)</x:f>
        <x:v>1.0203441499484045</x:v>
      </x:c>
      <x:c r="EB35" s="450" t="n">
        <x:f>ROUND(DX35*EA35,12)</x:f>
        <x:v>1096.856491099901</x:v>
      </x:c>
      <x:c r="EC35" s="450" t="n">
        <x:f>EB35/DV35</x:f>
        <x:v>1096.0405108603757</x:v>
      </x:c>
      <x:c r="ED35" s="450" t="n">
        <x:f>IF(AF35&gt;0,ROUND(141.5/(141.5/(AD35+131.5)*AG35)-131.5,2),ROUND(141.5/(EB35/999.016)-131.5,1))</x:f>
        <x:v>-2.6</x:v>
      </x:c>
      <x:c r="EE35" s="450"/>
      <x:c r="EF35" s="520" t="s">
        <x:v>279</x:v>
      </x:c>
      <x:c r="EG35" s="579">
        <x:v>0</x:v>
      </x:c>
      <x:c r="EH35" s="580">
        <x:v>0</x:v>
      </x:c>
      <x:c r="EI35" s="522"/>
      <x:c r="EJ35" s="523" t="n">
        <x:f>IF($AR$9="54a",1,IF($AR$9="54D",6,IF(EP35&lt;=770,2,IF(EP35&lt;=785,4,IF(EP35&lt;=838,3,IF(AND(EP35&gt;=838,EP35&lt;=1075),5))))))</x:f>
        <x:v>5</x:v>
      </x:c>
      <x:c r="EK35" s="525" t="n">
        <x:f>INT((AD35*2)+0.5)/2</x:f>
        <x:v>0</x:v>
      </x:c>
      <x:c r="EL35" s="524" t="n">
        <x:f>IF(EK35&lt;2,AD35*1000,141.5/(EK35+131.5)*999.012)</x:f>
        <x:v>0</x:v>
      </x:c>
      <x:c r="EM35" s="525" t="n">
        <x:f>IF(AD35&gt;2,INT((AE35*2)+0.5)/2,INT((AE35*4)+0.5)/4)</x:f>
        <x:v>0</x:v>
      </x:c>
      <x:c r="EN35" s="526" t="n">
        <x:f>IF(AD35&lt;=2,EM35-15,EM35-60)</x:f>
        <x:v>-15</x:v>
      </x:c>
      <x:c r="EO35" s="486"/>
      <x:c r="EP35" s="527" t="n">
        <x:f>IF(EK35&lt;=2,AT35,EL35)</x:f>
        <x:v>1074.9867984790874</x:v>
      </x:c>
      <x:c r="EQ35" s="528" t="n">
        <x:f>IF(AD35&lt;=2,ROUND(LOOKUP(EJ35,$ER$76:$ET$81)*1.8,8),LOOKUP(EJ35,$ER$76:$ET$81))</x:f>
        <x:v>1.8</x:v>
      </x:c>
      <x:c r="ER35" s="528" t="n">
        <x:f>IF(AD35&lt;=2,ROUND(LOOKUP(EJ35,$ER$76:$EU$81)*1.8,8),LOOKUP(EJ35,$ER$76:$EU$81))</x:f>
        <x:v>1.8</x:v>
      </x:c>
      <x:c r="ES35" s="529" t="n">
        <x:f>IF(ER35&gt;1,ER35/EP35^2,ROUND(EQ35/EP35^2,18))</x:f>
        <x:v>0.0000015576369588394509</x:v>
      </x:c>
      <x:c r="ET35" s="530" t="n">
        <x:f>IF(ER35&gt;=1,EQ35,ROUND(ER35/EP35,16))</x:f>
        <x:v>1.8</x:v>
      </x:c>
      <x:c r="EU35" s="531" t="n">
        <x:f>ROUND(ET35+ES35,16)</x:f>
        <x:v>1.800001557636959</x:v>
      </x:c>
      <x:c r="EV35" s="532" t="n">
        <x:f>ROUND(EXP(-EU35*EN35*(1+0.8*EU35*EN35)),4)</x:f>
        <x:v>0</x:v>
      </x:c>
      <x:c r="EW35" s="455"/>
      <x:c r="EX35" s="455" t="n">
        <x:f>ROUND((AE35*7/8)+EZ35/8,0)</x:f>
        <x:v>0</x:v>
      </x:c>
      <x:c r="EY35" s="533" t="n">
        <x:f>B35</x:f>
        <x:v>0</x:v>
      </x:c>
      <x:c r="EZ35" s="533" t="n">
        <x:f>A35</x:f>
        <x:v>0</x:v>
      </x:c>
      <x:c r="FA35" s="534" t="n">
        <x:f>IF($AE$10="°F",0.0000124,0.0000112*2)</x:f>
        <x:v>0.0000124</x:v>
      </x:c>
      <x:c r="FB35" s="534">
        <x:v>1.73E-5</x:v>
      </x:c>
      <x:c r="FC35" s="534">
        <x:v>1.59E-5</x:v>
      </x:c>
      <x:c r="FD35" s="455"/>
      <x:c r="FE35" s="455"/>
      <x:c r="FF35" s="455"/>
      <x:c r="FG35" s="455"/>
      <x:c r="FH35" s="455"/>
      <x:c r="FI35" s="455"/>
      <x:c r="FJ35" s="455"/>
      <x:c r="FK35" s="455"/>
      <x:c r="FL35" s="455"/>
      <x:c r="FM35" s="455"/>
      <x:c r="FN35" s="455"/>
      <x:c r="FO35" s="455"/>
      <x:c r="FP35" s="455"/>
      <x:c r="FQ35" s="455"/>
      <x:c r="FR35" s="455"/>
      <x:c r="FS35" s="455"/>
      <x:c r="FT35" s="455"/>
      <x:c r="FU35" s="455"/>
      <x:c r="FV35" s="455"/>
      <x:c r="FW35" s="455"/>
      <x:c r="FX35" s="455"/>
      <x:c r="FY35" s="455"/>
      <x:c r="FZ35" s="455"/>
      <x:c r="GA35" s="455"/>
      <x:c r="GB35" s="455"/>
      <x:c r="GC35" s="455"/>
      <x:c r="GD35" s="455"/>
      <x:c r="GE35" s="455"/>
      <x:c r="GF35" s="455"/>
      <x:c r="GG35" s="455"/>
      <x:c r="GH35" s="455"/>
      <x:c r="GI35" s="455"/>
      <x:c r="GJ35" s="455"/>
      <x:c r="GK35" s="455"/>
      <x:c r="GL35" s="455"/>
      <x:c r="GM35" s="455"/>
      <x:c r="GN35" s="455"/>
      <x:c r="GO35" s="455"/>
      <x:c r="GP35" s="455"/>
      <x:c r="GQ35" s="455"/>
      <x:c r="GR35" s="455"/>
      <x:c r="GS35" s="455"/>
      <x:c r="GT35" s="455"/>
      <x:c r="GU35" s="455"/>
      <x:c r="GV35" s="455"/>
      <x:c r="GW35" s="455"/>
      <x:c r="GX35" s="455"/>
      <x:c r="GY35" s="455"/>
      <x:c r="GZ35" s="455"/>
      <x:c r="HA35" s="455"/>
      <x:c r="HB35" s="455"/>
      <x:c r="HC35" s="455"/>
      <x:c r="HD35" s="455"/>
      <x:c r="HE35" s="455"/>
      <x:c r="HF35" s="455"/>
      <x:c r="HG35" s="455"/>
      <x:c r="HH35" s="455"/>
      <x:c r="HI35" s="455"/>
      <x:c r="HJ35" s="455"/>
      <x:c r="HK35" s="455"/>
      <x:c r="HL35" s="455"/>
      <x:c r="HM35" s="455"/>
      <x:c r="HN35" s="455"/>
      <x:c r="HO35" s="455"/>
      <x:c r="HP35" s="455"/>
      <x:c r="HQ35" s="455"/>
      <x:c r="HR35" s="455"/>
      <x:c r="HS35" s="455"/>
      <x:c r="HT35" s="455"/>
      <x:c r="HU35" s="455"/>
      <x:c r="HV35" s="455"/>
      <x:c r="HW35" s="455"/>
      <x:c r="HX35" s="455"/>
      <x:c r="HY35" s="455"/>
      <x:c r="HZ35" s="455"/>
      <x:c r="IA35" s="455"/>
      <x:c r="IB35" s="455"/>
      <x:c r="IC35" s="455"/>
      <x:c r="ID35" s="455"/>
      <x:c r="IE35" s="455"/>
      <x:c r="IF35" s="455"/>
      <x:c r="IG35" s="455"/>
      <x:c r="IH35" s="455"/>
      <x:c r="II35" s="455"/>
      <x:c r="IJ35" s="455"/>
      <x:c r="IK35" s="455"/>
      <x:c r="IL35" s="455"/>
      <x:c r="IM35" s="455"/>
      <x:c r="IN35" s="455"/>
      <x:c r="IO35" s="455"/>
      <x:c r="IP35" s="455"/>
      <x:c r="IQ35" s="455"/>
      <x:c r="IR35" s="455"/>
      <x:c r="IS35" s="455"/>
      <x:c r="IT35" s="455"/>
      <x:c r="IU35" s="455"/>
      <x:c r="IV35" s="455"/>
    </x:row>
    <x:row r="36" s="418" customFormat="1" ht="15" customHeight="1">
      <x:c r="A36" s="494">
        <x:v>0</x:v>
      </x:c>
      <x:c r="B36" s="494">
        <x:v>0</x:v>
      </x:c>
      <x:c r="C36" s="3889"/>
      <x:c r="D36" s="537" t="s">
        <x:v>278</x:v>
      </x:c>
      <x:c r="E36" s="538"/>
      <x:c r="F36" s="539"/>
      <x:c r="G36" s="3893"/>
      <x:c r="H36" s="3894"/>
      <x:c r="I36" s="3895"/>
      <x:c r="J36" s="498"/>
      <x:c r="K36" s="499"/>
      <x:c r="L36" s="498"/>
      <x:c r="M36" s="500"/>
      <x:c r="N36" s="501"/>
      <x:c r="O36" s="501"/>
      <x:c r="P36" s="540"/>
      <x:c r="Q36" s="574" t="str">
        <x:f>IF(E35="","",IF(A36=0,1,ROUND(1-(EY36-EX36)*FA36,5)))</x:f>
      </x:c>
      <x:c r="R36" s="542"/>
      <x:c r="S36" s="3893"/>
      <x:c r="T36" s="3894"/>
      <x:c r="U36" s="3895"/>
      <x:c r="V36" s="498"/>
      <x:c r="W36" s="499"/>
      <x:c r="X36" s="498"/>
      <x:c r="Y36" s="500"/>
      <x:c r="Z36" s="501"/>
      <x:c r="AA36" s="501"/>
      <x:c r="AB36" s="540"/>
      <x:c r="AC36" s="543" t="str">
        <x:f>IF(P36="","",(P36-AB36+R36)*Q36)</x:f>
      </x:c>
      <x:c r="AD36" s="544"/>
      <x:c r="AE36" s="545"/>
      <x:c r="AF36" s="546"/>
      <x:c r="AG36" s="544" t="str">
        <x:f>IF(P36="","",IF(AND($AG$10="1A",AT36&gt;=966),DQ36,IF(AND($AG$10="1B",AT36&lt;966),DR36,IF($AG$9="T-2004",DP36,EV36))))</x:f>
      </x:c>
      <x:c r="AH36" s="547" t="str">
        <x:f>IF(P36&lt;&gt;"",TRUNC(ROUND(+AC36*AG36,2),2),"")</x:f>
      </x:c>
      <x:c r="AI36" s="450" t="str">
        <x:f>IF(C35="","",IF($AD$10=60,AH36*AN36,(1.000149926*AD36-0.001199407795)*AH36))</x:f>
      </x:c>
      <x:c r="AJ36" s="510" t="n">
        <x:f>IF(AND($P$10="m³",$AD$10=60),ROUND((1.000149926*(141.5/(AD36+131.5))-1.199407795*0.001)/(141.5/(AD36+131.5)),5),ROUND((1.000149926*AD36-1.199407795*0.001)/AD36,5))</x:f>
        <x:v>0.99904</x:v>
      </x:c>
      <x:c r="AK36" s="512" t="e">
        <x:f>IF($AE$10="°F",AF36,AF36/1.8)</x:f>
      </x:c>
      <x:c r="AL36" s="512" t="str">
        <x:f>IF(C35="","",IF($AE$10="°C",AE36*1.8+32,ROUND(AE36,1)))</x:f>
      </x:c>
      <x:c r="AM36" s="513" t="n">
        <x:f>IF($AG$9="Table",ROUND(((141.5/(AD36+131.5015)*4.169215)-0.0050789)*0.0375,5),IF(AND($P$10="M³",$AD$10=60),(141.3819577/(AD36+131.5)-0.001199407795)*0.1564763335*6.28981,(141.3819577/(AD36+131.5)-0.001199407795)*0.1564763335))</x:f>
        <x:v>1.056987053280901</x:v>
      </x:c>
      <x:c r="AN36" s="514" t="n">
        <x:f>IF($AG$9="Table",ROUND(((141.5/(AD36+131.5015)*4.169215)-0.0050789)*0.0375*1.01605,5),IF(AND($P$10="m³",$AD$10=60),(141.3819577/(AD36+131.5)-0.001199407795)*0.1589872949*6.28981,(141.3819577/(AD36+131.5)-0.001199407795)*0.1589872949))</x:f>
        <x:v>1.0739484277694469</x:v>
      </x:c>
      <x:c r="AO36" s="450" t="n">
        <x:f>IF(D35="","",AM36*AH36)</x:f>
        <x:v>0</x:v>
      </x:c>
      <x:c r="AP36" s="548" t="str">
        <x:f>IF(P36="","",AD36*AH36)</x:f>
      </x:c>
      <x:c r="AQ36" s="516" t="str">
        <x:f>IF(E36="","",AE36*AH36)</x:f>
      </x:c>
      <x:c r="AR36" s="450">
        <x:v>0</x:v>
      </x:c>
      <x:c r="AS36" s="450" t="n">
        <x:f>IF(AR$9="54a",1,IF(AR$9="54D",6,IF(AT36&lt;=770.352,5,IF(AT36&lt;=787.5195,4,IF(AT36&lt;=838.3127,3,IF(AT36&lt;=1163.5,2,))))))</x:f>
        <x:v>2</x:v>
      </x:c>
      <x:c r="AT36" s="450" t="n">
        <x:f>IF($AD$10=60,(141.5/(AD36+131.5)*999.016),AD36*1000)</x:f>
        <x:v>1074.9867984790874</x:v>
      </x:c>
      <x:c r="AU36" s="512" t="n">
        <x:f>IF($AE$10="°F",(AL36-32)/1.8,AE36)</x:f>
        <x:v>-17.77777777777778</x:v>
      </x:c>
      <x:c r="AV36" s="450" t="n">
        <x:f>AU36/630</x:f>
        <x:v>-0.028218694885361554</x:v>
      </x:c>
      <x:c r="AW36" s="450" t="n">
        <x:f>(AU36-($AT$76+($AT$77+($AT$78+($AT$79+($AT$80+($AT$81+($AT$82+$AT$83*AV36)*AV36)*AV36)*AV36)*AV36)*AV36)*AV36)*AV36)*1.8+32</x:f>
        <x:v>-0.007130593716254907</x:v>
      </x:c>
      <x:c r="AX36" s="450" t="n">
        <x:f>IF(AF36=0,VLOOKUP($AS36,$AS$76:$AX$81,6),0)</x:f>
        <x:v>103.872</x:v>
      </x:c>
      <x:c r="AY36" s="450" t="n">
        <x:f>IF(AF36=0,VLOOKUP(AS36,$AS$76:$AY$81,7),0)</x:f>
        <x:v>0.2701</x:v>
      </x:c>
      <x:c r="AZ36" s="517" t="n">
        <x:f>IF(AF36=0,VLOOKUP($AS36,$AS$76:$AZ$81,8),0)</x:f>
        <x:v>0</x:v>
      </x:c>
      <x:c r="BA36" s="450" t="n">
        <x:f>IF(AF36=0,(0.01374979547/2*(($AX36/AT36+$AY$11)*1/AT36+$AZ$11)),0)</x:f>
        <x:v>0.0000023453365499165343</x:v>
      </x:c>
      <x:c r="BB36" s="450" t="n">
        <x:f>IF(AF36=0,(2*$AX$11+$AY$11*AT36)/($AX$11+($AY$11+$AZ$11*AT36)*AT36),0)</x:f>
        <x:v>1.2634834265598311</x:v>
      </x:c>
      <x:c r="BC36" s="450" t="n">
        <x:f>IF($AF$11=0,ROUND(AT36*(1+(EXP(BA36*(1+0.8*BA36))-1)/(1+BA36*(1+1.6*BA36)*BB36)),12),(AT36*(EXP(0.5*$AK36*0.01374979547*(1+0.4*$AK36*0.01374979547)))))</x:f>
        <x:v>1074.989319685132</x:v>
      </x:c>
      <x:c r="BD36" s="450" t="n">
        <x:f>IF(AF36=0,($AX36/BC36+$AY36)*1/BC36+$AZ36,AK36)</x:f>
        <x:v>0.0003411439253960394</x:v>
      </x:c>
      <x:c r="BE36" s="450" t="n">
        <x:f>$AY$6-$AY$5</x:f>
        <x:v>0</x:v>
      </x:c>
      <x:c r="BF36" s="450" t="n">
        <x:f>ROUND(EXP(-BD36*BE36*(1+0.8*BD36*(BE36+0.01374979547))),25)</x:f>
        <x:v>1</x:v>
      </x:c>
      <x:c r="BG36" s="450" t="n">
        <x:f>EXP(-1.9947+0.00013427*BE36+((793920+2326*BE36)/BC36^2))</x:f>
        <x:v>0.2704463650123956</x:v>
      </x:c>
      <x:c r="BH36" s="450" t="n">
        <x:f>1/(1-10^-5*BG36*0)</x:f>
        <x:v>1</x:v>
      </x:c>
      <x:c r="BI36" s="450" t="n">
        <x:f>ROUND(BH36*BF36,25)</x:f>
        <x:v>1</x:v>
      </x:c>
      <x:c r="BJ36" s="450" t="n">
        <x:f>BI36*$AT36</x:f>
        <x:v>1074.9867984790874</x:v>
      </x:c>
      <x:c r="BK36" s="450" t="n">
        <x:f>$AT36-BJ36</x:f>
        <x:v>0</x:v>
      </x:c>
      <x:c r="BL36" s="450" t="n">
        <x:f>IF(AF36=0,VLOOKUP($AS36,$AS$76:$BA$82,9),0)</x:f>
        <x:v>1.3</x:v>
      </x:c>
      <x:c r="BM36" s="450" t="n">
        <x:f>BK36/BI36</x:f>
        <x:v>0</x:v>
      </x:c>
      <x:c r="BN36" s="450" t="n">
        <x:f>BL36*BD36*$BE36*(1+1.6*BD36*$BE36)</x:f>
        <x:v>0</x:v>
      </x:c>
      <x:c r="BO36" s="450" t="n">
        <x:f>-(2*BH36*0*BG36*(7.9392+0.02326*AU36))/BC36^2</x:f>
        <x:v>0</x:v>
      </x:c>
      <x:c r="BP36" s="450" t="n">
        <x:f>BM36/(1+BN36+BO36)</x:f>
        <x:v>0</x:v>
      </x:c>
      <x:c r="BQ36" s="450" t="n">
        <x:f>BP36+$AT36</x:f>
        <x:v>1074.9867984790874</x:v>
      </x:c>
      <x:c r="BR36" s="450" t="n">
        <x:f>IF($AR$9="54a",1,IF($AR$9="54D",6,IF(BQ36&lt;=770.352,5,IF(BQ36&lt;=787.5195,4,IF(BQ36&lt;=838.3127,3,IF(BQ36&lt;=1163.5,2,))))))</x:f>
        <x:v>2</x:v>
      </x:c>
      <x:c r="BS36" s="450" t="n">
        <x:f>IF(AF36=0,VLOOKUP(BR36,$AS$76:$AX$81,6),0)</x:f>
        <x:v>103.872</x:v>
      </x:c>
      <x:c r="BT36" s="450" t="n">
        <x:f>IF(AF36=0,VLOOKUP(BR36,$AS$76:$AY$81,7),0)</x:f>
        <x:v>0.2701</x:v>
      </x:c>
      <x:c r="BU36" s="450" t="n">
        <x:f>IF(AF36=0,VLOOKUP(BR36,$AS$76:$AZ$81,8),0)</x:f>
        <x:v>0</x:v>
      </x:c>
      <x:c r="BV36" s="450" t="n">
        <x:f>IF(AF36=0,(0.01374979547/2*((BS36/BQ36+BT36)*1/BQ36+BU36)),0)</x:f>
        <x:v>0.0000023453365499165343</x:v>
      </x:c>
      <x:c r="BW36" s="450" t="n">
        <x:f>IF(AF36=0,(2*BS36+BT36*BQ36)/(BS36+(BT36+BU36*BQ36)*BQ36),0)</x:f>
        <x:v>1.2634834265598311</x:v>
      </x:c>
      <x:c r="BX36" s="450" t="n">
        <x:f>IF($AF$11=0,ROUND(BQ36*(1+(EXP(BV36*(1+0.8*BV36))-1)/(1+BV36*(1+1.6*BV36)*BW36)),12),(BQ36*(EXP(0.5*$AK36*0.01374979547*(1+0.4*$AK36*0.01374979547)))))</x:f>
        <x:v>1074.989319685132</x:v>
      </x:c>
      <x:c r="BY36" s="450" t="n">
        <x:f>IF(AF36=0,($AX36/BX36+$AY36)*1/BX36+$AZ36,AK36)</x:f>
        <x:v>0.0003411439253960394</x:v>
      </x:c>
      <x:c r="BZ36" s="450" t="n">
        <x:f>$AY$6-$AY$5</x:f>
        <x:v>0</x:v>
      </x:c>
      <x:c r="CA36" s="450" t="n">
        <x:f>EXP(-BY36*BZ36*(1+0.8*BY36*(BZ36+0.01374979547)))</x:f>
        <x:v>1</x:v>
      </x:c>
      <x:c r="CB36" s="450" t="n">
        <x:f>EXP(-1.9947+0.00013427*BZ36+((793920+2326*BZ36)/BX36^2))</x:f>
        <x:v>0.2704463650123956</x:v>
      </x:c>
      <x:c r="CC36" s="450" t="n">
        <x:f>1/(1-10^-5*CB36*0)</x:f>
        <x:v>1</x:v>
      </x:c>
      <x:c r="CD36" s="450" t="n">
        <x:f>ROUND(CC36*CA36,15)</x:f>
        <x:v>1</x:v>
      </x:c>
      <x:c r="CE36" s="450" t="n">
        <x:f>CD36*BQ36</x:f>
        <x:v>1074.9867984790874</x:v>
      </x:c>
      <x:c r="CF36" s="450" t="n">
        <x:f>$AT36-CE36</x:f>
        <x:v>0</x:v>
      </x:c>
      <x:c r="CG36" s="450" t="n">
        <x:f>IF(AF36=0,VLOOKUP($AS36,$AS$76:$BA$82,9),0)</x:f>
        <x:v>1.3</x:v>
      </x:c>
      <x:c r="CH36" s="450" t="n">
        <x:f>CF36/CD36</x:f>
        <x:v>0</x:v>
      </x:c>
      <x:c r="CI36" s="450" t="n">
        <x:f>CG36*BY36*BZ36*(1+1.6*BY36*BZ36)</x:f>
        <x:v>0</x:v>
      </x:c>
      <x:c r="CJ36" s="450" t="n">
        <x:f>-(2*CC36*0*CB36*(7.9392+0.02326*$AU36))/BX36^2</x:f>
        <x:v>0</x:v>
      </x:c>
      <x:c r="CK36" s="450" t="n">
        <x:f>CH36/(1+CI36+CJ36)</x:f>
        <x:v>0</x:v>
      </x:c>
      <x:c r="CL36" s="450" t="n">
        <x:f>CK36+BQ36</x:f>
        <x:v>1074.9867984790874</x:v>
      </x:c>
      <x:c r="CM36" s="450" t="n">
        <x:f>IF($AR$9="54a",1,IF($AR$9="54D",6,IF(CL36&lt;=770.352,5,IF(CL36&lt;=787.5195,4,IF(CL36&lt;=838.3127,3,IF(CL36&lt;=1163.5,2,))))))</x:f>
        <x:v>2</x:v>
      </x:c>
      <x:c r="CN36" s="450" t="n">
        <x:f>IF(AF36=0,VLOOKUP(CM36,$AS$76:$AX$81,6),0)</x:f>
        <x:v>103.872</x:v>
      </x:c>
      <x:c r="CO36" s="450" t="n">
        <x:f>IF(AF36=0,VLOOKUP(CM36,$AS$76:$AY$81,7),0)</x:f>
        <x:v>0.2701</x:v>
      </x:c>
      <x:c r="CP36" s="450" t="n">
        <x:f>IF(AF36=0,VLOOKUP(CM36,$AS$76:$AZ$81,8),0)</x:f>
        <x:v>0</x:v>
      </x:c>
      <x:c r="CQ36" s="450" t="n">
        <x:f>IF(AF36=0,(0.01374979547/2*((CN36/CL36+CO36)*1/CL36+CP36)),0)</x:f>
        <x:v>0.0000023453365499165343</x:v>
      </x:c>
      <x:c r="CR36" s="450" t="n">
        <x:f>IF(AF36=0,(2*CN36+CO36*CL36)/(CN36+(CO36+CP36*CL36)*CL36),0)</x:f>
        <x:v>1.2634834265598311</x:v>
      </x:c>
      <x:c r="CS36" s="450" t="n">
        <x:f>IF($AF$11=0,ROUND(CL36*(1+(EXP(CQ36*(1+0.8*CQ36))-1)/(1+CQ36*(1+1.6*CQ36)*CR36)),12),(CL36*(EXP(0.5*$AK36*0.01374979547*(1+0.4*$AK36*0.01374979547)))))</x:f>
        <x:v>1074.989319685132</x:v>
      </x:c>
      <x:c r="CT36" s="450" t="n">
        <x:f>IF(AF36=0,($AX36/CS36+$AY36)*1/CS36+$AZ36,BY36)</x:f>
        <x:v>0.0003411439253960394</x:v>
      </x:c>
      <x:c r="CU36" s="450" t="n">
        <x:f>$AY$6-$AY$5</x:f>
        <x:v>0</x:v>
      </x:c>
      <x:c r="CV36" s="450" t="n">
        <x:f>EXP(-CT36*CU36*(1+0.8*CT36*(CU36+0.01374979547)))</x:f>
        <x:v>1</x:v>
      </x:c>
      <x:c r="CW36" s="450" t="n">
        <x:f>EXP(-1.9947+0.00013427*CU36+((793920+2326*CU36)/CS36^2))</x:f>
        <x:v>0.2704463650123956</x:v>
      </x:c>
      <x:c r="CX36" s="450" t="n">
        <x:f>1/(1-10^-5*CW36*0)</x:f>
        <x:v>1</x:v>
      </x:c>
      <x:c r="CY36" s="450" t="n">
        <x:f>ROUND(CX36*CV36,15)</x:f>
        <x:v>1</x:v>
      </x:c>
      <x:c r="CZ36" s="450" t="n">
        <x:f>CY36*CL36</x:f>
        <x:v>1074.9867984790874</x:v>
      </x:c>
      <x:c r="DA36" s="450" t="n">
        <x:f>$AT36-CZ36</x:f>
        <x:v>0</x:v>
      </x:c>
      <x:c r="DB36" s="450" t="n">
        <x:f>IF(AF36=0,VLOOKUP($AS36,$AS$76:$BA$82,9),0)</x:f>
        <x:v>1.3</x:v>
      </x:c>
      <x:c r="DC36" s="450" t="n">
        <x:f>DA36/CY36</x:f>
        <x:v>0</x:v>
      </x:c>
      <x:c r="DD36" s="450" t="n">
        <x:f>DB36*CT36*CU36*(1+1.6*CT36*CU36)</x:f>
        <x:v>0</x:v>
      </x:c>
      <x:c r="DE36" s="450" t="n">
        <x:f>-(2*CX36*0*CW36*(7.9392+0.02326*AU36))/CS36^2</x:f>
        <x:v>0</x:v>
      </x:c>
      <x:c r="DF36" s="450" t="n">
        <x:f>DC36/(1+DD36+DE36)</x:f>
        <x:v>0</x:v>
      </x:c>
      <x:c r="DG36" s="450" t="n">
        <x:f>DF36+CL36</x:f>
        <x:v>1074.9867984790874</x:v>
      </x:c>
      <x:c r="DH36" s="450" t="n">
        <x:f>EXP(-CT36*CU36*(1+0.8*CT36*(CU36+0.01374979547)))</x:f>
        <x:v>1</x:v>
      </x:c>
      <x:c r="DI36" s="450" t="n">
        <x:f>CT36</x:f>
        <x:v>0.0003411439253960394</x:v>
      </x:c>
      <x:c r="DJ36" s="450" t="n">
        <x:f>AW36-$AY$5</x:f>
        <x:v>-60.01400549068859</x:v>
      </x:c>
      <x:c r="DK36" s="450" t="n">
        <x:f>EXP(-DI36*DJ36*(1+0.8*DI36*(DJ36+0.01374979547)))</x:f>
        <x:v>1.0203423025295864</x:v>
      </x:c>
      <x:c r="DL36" s="450" t="n">
        <x:f>EXP(-1.9947+0.00013427*AW36+((793920+2326*AW36)/DG36^2))</x:f>
        <x:v>0.2704430960404184</x:v>
      </x:c>
      <x:c r="DM36" s="450" t="n">
        <x:f>1/(1-10^-5*DL36*AR36)</x:f>
        <x:v>1</x:v>
      </x:c>
      <x:c r="DN36" s="450" t="n">
        <x:f>ROUND(DM36*DK36,15)</x:f>
        <x:v>1.020342302529586</x:v>
      </x:c>
      <x:c r="DO36" s="450" t="n">
        <x:f>DK36/CV36</x:f>
        <x:v>1.0203423025295864</x:v>
      </x:c>
      <x:c r="DP36" s="450" t="n">
        <x:f>ROUND(DO36*DM36,5)</x:f>
        <x:v>1.02034</x:v>
      </x:c>
      <x:c r="DQ36" s="481" t="n">
        <x:f>IF($AE$10="°F",ROUND(1.0211326242-3.548988118*10^-4*AE36+4.49881*10^-8*AE36^2,4),ROUND(1.0094684142-6.33413410744*10^-4*AE36+1.45710416212*10^-7*AE36^2,4))</x:f>
        <x:v>1.0211</x:v>
      </x:c>
      <x:c r="DR36" s="481" t="n">
        <x:f>IF($AE$10="°F",ROUND(1.02413769-4.0641418*10^-4*AE36+6.79176*10^-8*AE36^2,4),ROUND(1.0108020095-7.2343515319*10^-4*AE36+2.1996598346*10^-7*AE36^2,4))</x:f>
        <x:v>1.0241</x:v>
      </x:c>
      <x:c r="DS36" s="450"/>
      <x:c r="DT36" s="450" t="n">
        <x:f>ROUND(0.00001278*DW36,19)</x:f>
        <x:v>-0.0007668</x:v>
      </x:c>
      <x:c r="DU36" s="450" t="n">
        <x:f>ROUND(0.0000000062*$DW36^2,19)</x:f>
        <x:v>0.00002232</x:v>
      </x:c>
      <x:c r="DV36" s="450" t="n">
        <x:f>1-DT36-DU36</x:f>
        <x:v>1.00074448</x:v>
      </x:c>
      <x:c r="DW36" s="450" t="n">
        <x:f>ROUND(AL36-60,1)</x:f>
        <x:v>-60</x:v>
      </x:c>
      <x:c r="DX36" s="450" t="n">
        <x:f>AT36</x:f>
        <x:v>1074.9867984790874</x:v>
      </x:c>
      <x:c r="DY36" s="450" t="n">
        <x:f>BT36+BU36</x:f>
        <x:v>0.2701</x:v>
      </x:c>
      <x:c r="DZ36" s="450" t="n">
        <x:f>IF(DY36&lt;0,(((BS36/DX36)/DX36)+DY36),(TRUNC(($BS36/DX36^2)+(DY36/DX36),8)))</x:f>
        <x:v>0.00034114</x:v>
      </x:c>
      <x:c r="EA36" s="450" t="n">
        <x:f>EXP(-DZ36*DW36)-(0.8*DZ36^2*DW36^2)</x:f>
        <x:v>1.0203441499484045</x:v>
      </x:c>
      <x:c r="EB36" s="450" t="n">
        <x:f>ROUND(DX36*EA36,12)</x:f>
        <x:v>1096.856491099901</x:v>
      </x:c>
      <x:c r="EC36" s="450" t="n">
        <x:f>EB36/DV36</x:f>
        <x:v>1096.0405108603757</x:v>
      </x:c>
      <x:c r="ED36" s="450" t="n">
        <x:f>IF(AF36&gt;0,ROUND(141.5/(141.5/(AD36+131.5)*AG36)-131.5,2),ROUND(141.5/(EB36/999.016)-131.5,1))</x:f>
        <x:v>-2.6</x:v>
      </x:c>
      <x:c r="EE36" s="450"/>
      <x:c r="EF36" s="520" t="s">
        <x:v>279</x:v>
      </x:c>
      <x:c r="EG36" s="579">
        <x:v>0</x:v>
      </x:c>
      <x:c r="EH36" s="580">
        <x:v>0</x:v>
      </x:c>
      <x:c r="EI36" s="522"/>
      <x:c r="EJ36" s="523" t="n">
        <x:f>IF($AR$9="54a",1,IF($AR$9="54D",6,IF(EP36&lt;=770,2,IF(EP36&lt;=785,4,IF(EP36&lt;=838,3,IF(AND(EP36&gt;=838,EP36&lt;=1075),5))))))</x:f>
        <x:v>5</x:v>
      </x:c>
      <x:c r="EK36" s="525" t="n">
        <x:f>INT((AD36*2)+0.5)/2</x:f>
        <x:v>0</x:v>
      </x:c>
      <x:c r="EL36" s="524" t="n">
        <x:f>IF(EK36&lt;2,AD36*1000,141.5/(EK36+131.5)*999.012)</x:f>
        <x:v>0</x:v>
      </x:c>
      <x:c r="EM36" s="525" t="n">
        <x:f>IF(AD36&gt;2,INT((AE36*2)+0.5)/2,INT((AE36*4)+0.5)/4)</x:f>
        <x:v>0</x:v>
      </x:c>
      <x:c r="EN36" s="526" t="n">
        <x:f>IF(AD36&lt;=2,EM36-15,EM36-60)</x:f>
        <x:v>-15</x:v>
      </x:c>
      <x:c r="EO36" s="486"/>
      <x:c r="EP36" s="527" t="n">
        <x:f>IF(EK36&lt;=2,AT36,EL36)</x:f>
        <x:v>1074.9867984790874</x:v>
      </x:c>
      <x:c r="EQ36" s="528" t="n">
        <x:f>IF(AD36&lt;=2,ROUND(LOOKUP(EJ36,$ER$76:$ET$81)*1.8,8),LOOKUP(EJ36,$ER$76:$ET$81))</x:f>
        <x:v>1.8</x:v>
      </x:c>
      <x:c r="ER36" s="528" t="n">
        <x:f>IF(AD36&lt;=2,ROUND(LOOKUP(EJ36,$ER$76:$EU$81)*1.8,8),LOOKUP(EJ36,$ER$76:$EU$81))</x:f>
        <x:v>1.8</x:v>
      </x:c>
      <x:c r="ES36" s="529" t="n">
        <x:f>IF(ER36&gt;1,ER36/EP36^2,ROUND(EQ36/EP36^2,18))</x:f>
        <x:v>0.0000015576369588394509</x:v>
      </x:c>
      <x:c r="ET36" s="530" t="n">
        <x:f>IF(ER36&gt;=1,EQ36,ROUND(ER36/EP36,16))</x:f>
        <x:v>1.8</x:v>
      </x:c>
      <x:c r="EU36" s="531" t="n">
        <x:f>ROUND(ET36+ES36,16)</x:f>
        <x:v>1.800001557636959</x:v>
      </x:c>
      <x:c r="EV36" s="532" t="n">
        <x:f>ROUND(EXP(-EU36*EN36*(1+0.8*EU36*EN36)),4)</x:f>
        <x:v>0</x:v>
      </x:c>
      <x:c r="EW36" s="455"/>
      <x:c r="EX36" s="455" t="n">
        <x:f>ROUND((AE36*7/8)+EZ36/8,0)</x:f>
        <x:v>0</x:v>
      </x:c>
      <x:c r="EY36" s="533" t="n">
        <x:f>B36</x:f>
        <x:v>0</x:v>
      </x:c>
      <x:c r="EZ36" s="533" t="n">
        <x:f>A36</x:f>
        <x:v>0</x:v>
      </x:c>
      <x:c r="FA36" s="534" t="n">
        <x:f>IF($AE$10="°F",0.0000124,0.0000112*2)</x:f>
        <x:v>0.0000124</x:v>
      </x:c>
      <x:c r="FB36" s="534">
        <x:v>1.73E-5</x:v>
      </x:c>
      <x:c r="FC36" s="534">
        <x:v>1.59E-5</x:v>
      </x:c>
      <x:c r="FD36" s="455"/>
      <x:c r="FE36" s="455"/>
      <x:c r="FF36" s="455"/>
      <x:c r="FG36" s="455"/>
      <x:c r="FH36" s="455"/>
      <x:c r="FI36" s="455"/>
      <x:c r="FJ36" s="455"/>
      <x:c r="FK36" s="455"/>
      <x:c r="FL36" s="455"/>
      <x:c r="FM36" s="455"/>
      <x:c r="FN36" s="455"/>
      <x:c r="FO36" s="455"/>
      <x:c r="FP36" s="455"/>
      <x:c r="FQ36" s="455"/>
      <x:c r="FR36" s="455"/>
      <x:c r="FS36" s="455"/>
      <x:c r="FT36" s="455"/>
      <x:c r="FU36" s="455"/>
      <x:c r="FV36" s="455"/>
      <x:c r="FW36" s="455"/>
      <x:c r="FX36" s="455"/>
      <x:c r="FY36" s="455"/>
      <x:c r="FZ36" s="455"/>
      <x:c r="GA36" s="455"/>
      <x:c r="GB36" s="455"/>
      <x:c r="GC36" s="455"/>
      <x:c r="GD36" s="455"/>
      <x:c r="GE36" s="455"/>
      <x:c r="GF36" s="455"/>
      <x:c r="GG36" s="455"/>
      <x:c r="GH36" s="455"/>
      <x:c r="GI36" s="455"/>
      <x:c r="GJ36" s="455"/>
      <x:c r="GK36" s="455"/>
      <x:c r="GL36" s="455"/>
      <x:c r="GM36" s="455"/>
      <x:c r="GN36" s="455"/>
      <x:c r="GO36" s="455"/>
      <x:c r="GP36" s="455"/>
      <x:c r="GQ36" s="455"/>
      <x:c r="GR36" s="455"/>
      <x:c r="GS36" s="455"/>
      <x:c r="GT36" s="455"/>
      <x:c r="GU36" s="455"/>
      <x:c r="GV36" s="455"/>
      <x:c r="GW36" s="455"/>
      <x:c r="GX36" s="455"/>
      <x:c r="GY36" s="455"/>
      <x:c r="GZ36" s="455"/>
      <x:c r="HA36" s="455"/>
      <x:c r="HB36" s="455"/>
      <x:c r="HC36" s="455"/>
      <x:c r="HD36" s="455"/>
      <x:c r="HE36" s="455"/>
      <x:c r="HF36" s="455"/>
      <x:c r="HG36" s="455"/>
      <x:c r="HH36" s="455"/>
      <x:c r="HI36" s="455"/>
      <x:c r="HJ36" s="455"/>
      <x:c r="HK36" s="455"/>
      <x:c r="HL36" s="455"/>
      <x:c r="HM36" s="455"/>
      <x:c r="HN36" s="455"/>
      <x:c r="HO36" s="455"/>
      <x:c r="HP36" s="455"/>
      <x:c r="HQ36" s="455"/>
      <x:c r="HR36" s="455"/>
      <x:c r="HS36" s="455"/>
      <x:c r="HT36" s="455"/>
      <x:c r="HU36" s="455"/>
      <x:c r="HV36" s="455"/>
      <x:c r="HW36" s="455"/>
      <x:c r="HX36" s="455"/>
      <x:c r="HY36" s="455"/>
      <x:c r="HZ36" s="455"/>
      <x:c r="IA36" s="455"/>
      <x:c r="IB36" s="455"/>
      <x:c r="IC36" s="455"/>
      <x:c r="ID36" s="455"/>
      <x:c r="IE36" s="455"/>
      <x:c r="IF36" s="455"/>
      <x:c r="IG36" s="455"/>
      <x:c r="IH36" s="455"/>
      <x:c r="II36" s="455"/>
      <x:c r="IJ36" s="455"/>
      <x:c r="IK36" s="455"/>
      <x:c r="IL36" s="455"/>
      <x:c r="IM36" s="455"/>
      <x:c r="IN36" s="455"/>
      <x:c r="IO36" s="455"/>
      <x:c r="IP36" s="455"/>
      <x:c r="IQ36" s="455"/>
      <x:c r="IR36" s="455"/>
      <x:c r="IS36" s="455"/>
      <x:c r="IT36" s="455"/>
      <x:c r="IU36" s="455"/>
      <x:c r="IV36" s="455"/>
    </x:row>
    <x:row r="37" s="418" customFormat="1" ht="15" customHeight="1">
      <x:c r="A37" s="549"/>
      <x:c r="B37" s="549"/>
      <x:c r="C37" s="550" t="str">
        <x:f>IF(C35="","",IF(P36&gt;P35,"RECEIVED","DELIVERED"))</x:f>
      </x:c>
      <x:c r="D37" s="551"/>
      <x:c r="E37" s="575"/>
      <x:c r="F37" s="553"/>
      <x:c r="G37" s="554"/>
      <x:c r="H37" s="555"/>
      <x:c r="I37" s="556"/>
      <x:c r="J37" s="554"/>
      <x:c r="K37" s="554"/>
      <x:c r="L37" s="554"/>
      <x:c r="M37" s="554"/>
      <x:c r="N37" s="554"/>
      <x:c r="O37" s="554"/>
      <x:c r="P37" s="557" t="str">
        <x:f>IF(C35&lt;&gt;"",ABS(P35-P36),"")</x:f>
      </x:c>
      <x:c r="Q37" s="581"/>
      <x:c r="R37" s="559" t="str">
        <x:f>IF(R36&lt;&gt;"",ABS(R35-R36),"")</x:f>
      </x:c>
      <x:c r="S37" s="582"/>
      <x:c r="T37" s="582"/>
      <x:c r="U37" s="583"/>
      <x:c r="V37" s="560"/>
      <x:c r="W37" s="560"/>
      <x:c r="X37" s="560"/>
      <x:c r="Y37" s="560"/>
      <x:c r="Z37" s="560"/>
      <x:c r="AA37" s="560"/>
      <x:c r="AB37" s="561" t="str">
        <x:f>IF(AB36&lt;&gt;"",ABS(AB35-AB36),"")</x:f>
      </x:c>
      <x:c r="AC37" s="561" t="str">
        <x:f>IF(P36&lt;&gt;"",ABS(AC35-AC36),"")</x:f>
      </x:c>
      <x:c r="AD37" s="562"/>
      <x:c r="AE37" s="563"/>
      <x:c r="AF37" s="563"/>
      <x:c r="AG37" s="584"/>
      <x:c r="AH37" s="565" t="str">
        <x:f>IF(P36&lt;&gt;"",ABS(AH35-AH36),"")</x:f>
      </x:c>
      <x:c r="AI37" s="450" t="str">
        <x:f>IF(AB35="","",ABS(AI36-AI35))</x:f>
      </x:c>
      <x:c r="AJ37" s="566"/>
      <x:c r="AK37" s="512"/>
      <x:c r="AL37" s="512"/>
      <x:c r="AM37" s="450"/>
      <x:c r="AN37" s="450"/>
      <x:c r="AO37" s="450" t="str">
        <x:f>IF(AG35="","",ABS(AO36-AO35))</x:f>
      </x:c>
      <x:c r="AP37" s="1767" t="str">
        <x:f>IF(AI35="","",ABS(AP36-AP35))</x:f>
      </x:c>
      <x:c r="AQ37" s="516" t="str">
        <x:f>IF(AH35="","",ABS(AQ36-AQ35))</x:f>
      </x:c>
      <x:c r="AR37" s="450"/>
      <x:c r="AS37" s="450"/>
      <x:c r="AT37" s="450"/>
      <x:c r="AU37" s="512"/>
      <x:c r="AV37" s="450"/>
      <x:c r="AW37" s="450"/>
      <x:c r="AX37" s="450"/>
      <x:c r="AY37" s="450"/>
      <x:c r="AZ37" s="517"/>
      <x:c r="BA37" s="450"/>
      <x:c r="BB37" s="450"/>
      <x:c r="BC37" s="450"/>
      <x:c r="BD37" s="450"/>
      <x:c r="BE37" s="450"/>
      <x:c r="BF37" s="450"/>
      <x:c r="BG37" s="450"/>
      <x:c r="BH37" s="450"/>
      <x:c r="BI37" s="450"/>
      <x:c r="BJ37" s="450"/>
      <x:c r="BK37" s="450"/>
      <x:c r="BL37" s="450"/>
      <x:c r="BM37" s="450"/>
      <x:c r="BN37" s="450"/>
      <x:c r="BO37" s="450"/>
      <x:c r="BP37" s="450"/>
      <x:c r="BQ37" s="450"/>
      <x:c r="BR37" s="450"/>
      <x:c r="BS37" s="450"/>
      <x:c r="BT37" s="450"/>
      <x:c r="BU37" s="450"/>
      <x:c r="BV37" s="450"/>
      <x:c r="BW37" s="450"/>
      <x:c r="BX37" s="450"/>
      <x:c r="BY37" s="450"/>
      <x:c r="BZ37" s="450"/>
      <x:c r="CA37" s="450"/>
      <x:c r="CB37" s="450"/>
      <x:c r="CC37" s="450"/>
      <x:c r="CD37" s="450"/>
      <x:c r="CE37" s="450"/>
      <x:c r="CF37" s="450"/>
      <x:c r="CG37" s="450"/>
      <x:c r="CH37" s="450"/>
      <x:c r="CI37" s="450"/>
      <x:c r="CJ37" s="450"/>
      <x:c r="CK37" s="450"/>
      <x:c r="CL37" s="450"/>
      <x:c r="CM37" s="450"/>
      <x:c r="CN37" s="450"/>
      <x:c r="CO37" s="450"/>
      <x:c r="CP37" s="450"/>
      <x:c r="CQ37" s="450"/>
      <x:c r="CR37" s="450"/>
      <x:c r="CS37" s="450"/>
      <x:c r="CT37" s="450"/>
      <x:c r="CU37" s="450"/>
      <x:c r="CV37" s="450"/>
      <x:c r="CW37" s="450"/>
      <x:c r="CX37" s="450"/>
      <x:c r="CY37" s="450"/>
      <x:c r="CZ37" s="450"/>
      <x:c r="DA37" s="450"/>
      <x:c r="DB37" s="450"/>
      <x:c r="DC37" s="450"/>
      <x:c r="DD37" s="450"/>
      <x:c r="DE37" s="450"/>
      <x:c r="DF37" s="450"/>
      <x:c r="DG37" s="450"/>
      <x:c r="DH37" s="450"/>
      <x:c r="DI37" s="450"/>
      <x:c r="DJ37" s="450"/>
      <x:c r="DK37" s="450"/>
      <x:c r="DL37" s="450"/>
      <x:c r="DM37" s="450"/>
      <x:c r="DN37" s="450"/>
      <x:c r="DO37" s="450"/>
      <x:c r="DP37" s="450"/>
      <x:c r="DQ37" s="481"/>
      <x:c r="DR37" s="481"/>
      <x:c r="DS37" s="450"/>
      <x:c r="DT37" s="450"/>
      <x:c r="DU37" s="450"/>
      <x:c r="DV37" s="450"/>
      <x:c r="DW37" s="450"/>
      <x:c r="DX37" s="450"/>
      <x:c r="DY37" s="450"/>
      <x:c r="DZ37" s="450"/>
      <x:c r="EA37" s="450"/>
      <x:c r="EB37" s="450"/>
      <x:c r="EC37" s="450"/>
      <x:c r="ED37" s="481"/>
      <x:c r="EE37" s="450"/>
      <x:c r="EF37" s="450"/>
      <x:c r="EG37" s="450"/>
      <x:c r="EH37" s="450"/>
      <x:c r="EI37" s="522"/>
      <x:c r="EJ37" s="523"/>
      <x:c r="EK37" s="523"/>
      <x:c r="EL37" s="569"/>
      <x:c r="EM37" s="525"/>
      <x:c r="EN37" s="526"/>
      <x:c r="EO37" s="486"/>
      <x:c r="EP37" s="527"/>
      <x:c r="EQ37" s="528"/>
      <x:c r="ER37" s="528"/>
      <x:c r="ES37" s="529"/>
      <x:c r="ET37" s="530"/>
      <x:c r="EU37" s="531"/>
      <x:c r="EV37" s="532"/>
      <x:c r="EW37" s="455"/>
      <x:c r="EX37" s="455"/>
      <x:c r="EY37" s="570"/>
      <x:c r="EZ37" s="570"/>
      <x:c r="FA37" s="570"/>
      <x:c r="FB37" s="570"/>
      <x:c r="FC37" s="570"/>
      <x:c r="FD37" s="455"/>
      <x:c r="FE37" s="455"/>
      <x:c r="FF37" s="455"/>
      <x:c r="FG37" s="455"/>
      <x:c r="FH37" s="455"/>
      <x:c r="FI37" s="455"/>
      <x:c r="FJ37" s="455"/>
      <x:c r="FK37" s="455"/>
      <x:c r="FL37" s="455"/>
      <x:c r="FM37" s="455"/>
      <x:c r="FN37" s="455"/>
      <x:c r="FO37" s="455"/>
      <x:c r="FP37" s="455"/>
      <x:c r="FQ37" s="455"/>
      <x:c r="FR37" s="455"/>
      <x:c r="FS37" s="455"/>
      <x:c r="FT37" s="455"/>
      <x:c r="FU37" s="455"/>
      <x:c r="FV37" s="455"/>
      <x:c r="FW37" s="455"/>
      <x:c r="FX37" s="455"/>
      <x:c r="FY37" s="455"/>
      <x:c r="FZ37" s="455"/>
      <x:c r="GA37" s="455"/>
      <x:c r="GB37" s="455"/>
      <x:c r="GC37" s="455"/>
      <x:c r="GD37" s="455"/>
      <x:c r="GE37" s="455"/>
      <x:c r="GF37" s="455"/>
      <x:c r="GG37" s="455"/>
      <x:c r="GH37" s="455"/>
      <x:c r="GI37" s="455"/>
      <x:c r="GJ37" s="455"/>
      <x:c r="GK37" s="455"/>
      <x:c r="GL37" s="455"/>
      <x:c r="GM37" s="455"/>
      <x:c r="GN37" s="455"/>
      <x:c r="GO37" s="455"/>
      <x:c r="GP37" s="455"/>
      <x:c r="GQ37" s="455"/>
      <x:c r="GR37" s="455"/>
      <x:c r="GS37" s="455"/>
      <x:c r="GT37" s="455"/>
      <x:c r="GU37" s="455"/>
      <x:c r="GV37" s="455"/>
      <x:c r="GW37" s="455"/>
      <x:c r="GX37" s="455"/>
      <x:c r="GY37" s="455"/>
      <x:c r="GZ37" s="455"/>
      <x:c r="HA37" s="455"/>
      <x:c r="HB37" s="455"/>
      <x:c r="HC37" s="455"/>
      <x:c r="HD37" s="455"/>
      <x:c r="HE37" s="455"/>
      <x:c r="HF37" s="455"/>
      <x:c r="HG37" s="455"/>
      <x:c r="HH37" s="455"/>
      <x:c r="HI37" s="455"/>
      <x:c r="HJ37" s="455"/>
      <x:c r="HK37" s="455"/>
      <x:c r="HL37" s="455"/>
      <x:c r="HM37" s="455"/>
      <x:c r="HN37" s="455"/>
      <x:c r="HO37" s="455"/>
      <x:c r="HP37" s="455"/>
      <x:c r="HQ37" s="455"/>
      <x:c r="HR37" s="455"/>
      <x:c r="HS37" s="455"/>
      <x:c r="HT37" s="455"/>
      <x:c r="HU37" s="455"/>
      <x:c r="HV37" s="455"/>
      <x:c r="HW37" s="455"/>
      <x:c r="HX37" s="455"/>
      <x:c r="HY37" s="455"/>
      <x:c r="HZ37" s="455"/>
      <x:c r="IA37" s="455"/>
      <x:c r="IB37" s="455"/>
      <x:c r="IC37" s="455"/>
      <x:c r="ID37" s="455"/>
      <x:c r="IE37" s="455"/>
      <x:c r="IF37" s="455"/>
      <x:c r="IG37" s="455"/>
      <x:c r="IH37" s="455"/>
      <x:c r="II37" s="455"/>
      <x:c r="IJ37" s="455"/>
      <x:c r="IK37" s="455"/>
      <x:c r="IL37" s="455"/>
      <x:c r="IM37" s="455"/>
      <x:c r="IN37" s="455"/>
      <x:c r="IO37" s="455"/>
      <x:c r="IP37" s="455"/>
      <x:c r="IQ37" s="455"/>
      <x:c r="IR37" s="455"/>
      <x:c r="IS37" s="455"/>
      <x:c r="IT37" s="455"/>
      <x:c r="IU37" s="455"/>
      <x:c r="IV37" s="455"/>
    </x:row>
    <x:row r="38" s="418" customFormat="1" ht="12.75" customHeight="1">
      <x:c r="A38" s="494">
        <x:v>0</x:v>
      </x:c>
      <x:c r="B38" s="494">
        <x:v>0</x:v>
      </x:c>
      <x:c r="C38" s="3888"/>
      <x:c r="D38" s="495" t="s">
        <x:v>277</x:v>
      </x:c>
      <x:c r="E38" s="496"/>
      <x:c r="F38" s="497"/>
      <x:c r="G38" s="3890"/>
      <x:c r="H38" s="3891"/>
      <x:c r="I38" s="3892"/>
      <x:c r="J38" s="498"/>
      <x:c r="K38" s="499"/>
      <x:c r="L38" s="498"/>
      <x:c r="M38" s="500"/>
      <x:c r="N38" s="501"/>
      <x:c r="O38" s="501"/>
      <x:c r="P38" s="502"/>
      <x:c r="Q38" s="572" t="str">
        <x:f>IF(E38="","",IF(A38=0,1,ROUND(1-(EY38-EX38)*FA38,5)))</x:f>
      </x:c>
      <x:c r="R38" s="504"/>
      <x:c r="S38" s="3890"/>
      <x:c r="T38" s="3891"/>
      <x:c r="U38" s="3892"/>
      <x:c r="V38" s="498"/>
      <x:c r="W38" s="499"/>
      <x:c r="X38" s="498"/>
      <x:c r="Y38" s="500"/>
      <x:c r="Z38" s="501"/>
      <x:c r="AA38" s="501"/>
      <x:c r="AB38" s="502"/>
      <x:c r="AC38" s="505" t="str">
        <x:f>IF(P38="","",(P38-AB38+R38)*Q38)</x:f>
      </x:c>
      <x:c r="AD38" s="506"/>
      <x:c r="AE38" s="507"/>
      <x:c r="AF38" s="508"/>
      <x:c r="AG38" s="506" t="str">
        <x:f>IF(P38="","",IF(AND($AG$10="1A",AT38&gt;=966),DQ38,IF(AND($AG$10="1B",AT38&lt;966),DR38,IF($AG$9="T-2004",DP38,EV38))))</x:f>
      </x:c>
      <x:c r="AH38" s="509" t="str">
        <x:f>IF(P38&lt;&gt;"",TRUNC(ROUND(+AC38*AG38,2),2),"")</x:f>
      </x:c>
      <x:c r="AI38" s="450" t="str">
        <x:f>IF(C38="","",IF($AD$10=60,AH38*AN38,(1.000149926*AD38-0.001199407795)*AH38))</x:f>
      </x:c>
      <x:c r="AJ38" s="510" t="n">
        <x:f>IF(AND($P$10="m³",$AD$10=60),ROUND((1.000149926*(141.5/(AD38+131.5))-1.199407795*0.001)/(141.5/(AD38+131.5)),5),ROUND((1.000149926*AD38-1.199407795*0.001)/AD38,5))</x:f>
        <x:v>0.99904</x:v>
      </x:c>
      <x:c r="AK38" s="512" t="e">
        <x:f>IF($AE$10="°F",AF38,AF38/1.8)</x:f>
      </x:c>
      <x:c r="AL38" s="512" t="str">
        <x:f>IF(C38="","",IF($AE$10="°C",AE38*1.8+32,ROUND(AE38,1)))</x:f>
      </x:c>
      <x:c r="AM38" s="513" t="n">
        <x:f>IF($AG$9="Table",ROUND(((141.5/(AD38+131.5015)*4.169215)-0.0050789)*0.0375,5),IF(AND($P$10="M³",$AD$10=60),(141.3819577/(AD38+131.5)-0.001199407795)*0.1564763335*6.28981,(141.3819577/(AD38+131.5)-0.001199407795)*0.1564763335))</x:f>
        <x:v>1.056987053280901</x:v>
      </x:c>
      <x:c r="AN38" s="514" t="n">
        <x:f>IF($AG$9="Table",ROUND(((141.5/(AD38+131.5015)*4.169215)-0.0050789)*0.0375*1.01605,5),IF(AND($P$10="m³",$AD$10=60),(141.3819577/(AD38+131.5)-0.001199407795)*0.1589872949*6.28981,(141.3819577/(AD38+131.5)-0.001199407795)*0.1589872949))</x:f>
        <x:v>1.0739484277694469</x:v>
      </x:c>
      <x:c r="AO38" s="450" t="n">
        <x:f>IF(D38="","",AM38*AH38)</x:f>
        <x:v>0</x:v>
      </x:c>
      <x:c r="AP38" s="515" t="str">
        <x:f>IF(P38="","",AD38*AH38)</x:f>
      </x:c>
      <x:c r="AQ38" s="516" t="str">
        <x:f>IF(E38="","",AE38*AH38)</x:f>
      </x:c>
      <x:c r="AR38" s="450">
        <x:v>0</x:v>
      </x:c>
      <x:c r="AS38" s="450" t="n">
        <x:f>IF(AR$9="54a",1,IF(AR$9="54D",6,IF(AT38&lt;=770.352,5,IF(AT38&lt;=787.5195,4,IF(AT38&lt;=838.3127,3,IF(AT38&lt;=1163.5,2,))))))</x:f>
        <x:v>2</x:v>
      </x:c>
      <x:c r="AT38" s="450" t="n">
        <x:f>IF($AD$10=60,(141.5/(AD38+131.5)*999.016),AD38*1000)</x:f>
        <x:v>1074.9867984790874</x:v>
      </x:c>
      <x:c r="AU38" s="512" t="n">
        <x:f>IF($AE$10="°F",(AL38-32)/1.8,AE38)</x:f>
        <x:v>-17.77777777777778</x:v>
      </x:c>
      <x:c r="AV38" s="450" t="n">
        <x:f>AU38/630</x:f>
        <x:v>-0.028218694885361554</x:v>
      </x:c>
      <x:c r="AW38" s="450" t="n">
        <x:f>(AU38-($AT$76+($AT$77+($AT$78+($AT$79+($AT$80+($AT$81+($AT$82+$AT$83*AV38)*AV38)*AV38)*AV38)*AV38)*AV38)*AV38)*AV38)*1.8+32</x:f>
        <x:v>-0.007130593716254907</x:v>
      </x:c>
      <x:c r="AX38" s="450" t="n">
        <x:f>IF(AF38=0,VLOOKUP($AS38,$AS$76:$AX$81,6),0)</x:f>
        <x:v>103.872</x:v>
      </x:c>
      <x:c r="AY38" s="450" t="n">
        <x:f>IF(AF38=0,VLOOKUP(AS38,$AS$76:$AY$81,7),0)</x:f>
        <x:v>0.2701</x:v>
      </x:c>
      <x:c r="AZ38" s="517" t="n">
        <x:f>IF(AF38=0,VLOOKUP($AS38,$AS$76:$AZ$81,8),0)</x:f>
        <x:v>0</x:v>
      </x:c>
      <x:c r="BA38" s="450" t="n">
        <x:f>IF(AF38=0,(0.01374979547/2*(($AX38/AT38+$AY$11)*1/AT38+$AZ$11)),0)</x:f>
        <x:v>0.0000023453365499165343</x:v>
      </x:c>
      <x:c r="BB38" s="450" t="n">
        <x:f>IF(AF38=0,(2*$AX$11+$AY$11*AT38)/($AX$11+($AY$11+$AZ$11*AT38)*AT38),0)</x:f>
        <x:v>1.2634834265598311</x:v>
      </x:c>
      <x:c r="BC38" s="450" t="n">
        <x:f>IF($AF$11=0,ROUND(AT38*(1+(EXP(BA38*(1+0.8*BA38))-1)/(1+BA38*(1+1.6*BA38)*BB38)),12),(AT38*(EXP(0.5*$AK38*0.01374979547*(1+0.4*$AK38*0.01374979547)))))</x:f>
        <x:v>1074.989319685132</x:v>
      </x:c>
      <x:c r="BD38" s="450" t="n">
        <x:f>IF(AF38=0,($AX38/BC38+$AY38)*1/BC38+$AZ38,AK38)</x:f>
        <x:v>0.0003411439253960394</x:v>
      </x:c>
      <x:c r="BE38" s="450" t="n">
        <x:f>$AY$6-$AY$5</x:f>
        <x:v>0</x:v>
      </x:c>
      <x:c r="BF38" s="450" t="n">
        <x:f>ROUND(EXP(-BD38*BE38*(1+0.8*BD38*(BE38+0.01374979547))),25)</x:f>
        <x:v>1</x:v>
      </x:c>
      <x:c r="BG38" s="450" t="n">
        <x:f>EXP(-1.9947+0.00013427*BE38+((793920+2326*BE38)/BC38^2))</x:f>
        <x:v>0.2704463650123956</x:v>
      </x:c>
      <x:c r="BH38" s="450" t="n">
        <x:f>1/(1-10^-5*BG38*0)</x:f>
        <x:v>1</x:v>
      </x:c>
      <x:c r="BI38" s="450" t="n">
        <x:f>ROUND(BH38*BF38,25)</x:f>
        <x:v>1</x:v>
      </x:c>
      <x:c r="BJ38" s="450" t="n">
        <x:f>BI38*$AT38</x:f>
        <x:v>1074.9867984790874</x:v>
      </x:c>
      <x:c r="BK38" s="450" t="n">
        <x:f>$AT38-BJ38</x:f>
        <x:v>0</x:v>
      </x:c>
      <x:c r="BL38" s="450" t="n">
        <x:f>IF(AF38=0,VLOOKUP($AS38,$AS$76:$BA$82,9),0)</x:f>
        <x:v>1.3</x:v>
      </x:c>
      <x:c r="BM38" s="450" t="n">
        <x:f>BK38/BI38</x:f>
        <x:v>0</x:v>
      </x:c>
      <x:c r="BN38" s="450" t="n">
        <x:f>BL38*BD38*$BE38*(1+1.6*BD38*$BE38)</x:f>
        <x:v>0</x:v>
      </x:c>
      <x:c r="BO38" s="450" t="n">
        <x:f>-(2*BH38*0*BG38*(7.9392+0.02326*AU38))/BC38^2</x:f>
        <x:v>0</x:v>
      </x:c>
      <x:c r="BP38" s="450" t="n">
        <x:f>BM38/(1+BN38+BO38)</x:f>
        <x:v>0</x:v>
      </x:c>
      <x:c r="BQ38" s="450" t="n">
        <x:f>BP38+$AT38</x:f>
        <x:v>1074.9867984790874</x:v>
      </x:c>
      <x:c r="BR38" s="450" t="n">
        <x:f>IF($AR$9="54a",1,IF($AR$9="54D",6,IF(BQ38&lt;=770.352,5,IF(BQ38&lt;=787.5195,4,IF(BQ38&lt;=838.3127,3,IF(BQ38&lt;=1163.5,2,))))))</x:f>
        <x:v>2</x:v>
      </x:c>
      <x:c r="BS38" s="450" t="n">
        <x:f>IF(AF38=0,VLOOKUP(BR38,$AS$76:$AX$81,6),0)</x:f>
        <x:v>103.872</x:v>
      </x:c>
      <x:c r="BT38" s="450" t="n">
        <x:f>IF(AF38=0,VLOOKUP(BR38,$AS$76:$AY$81,7),0)</x:f>
        <x:v>0.2701</x:v>
      </x:c>
      <x:c r="BU38" s="450" t="n">
        <x:f>IF(AF38=0,VLOOKUP(BR38,$AS$76:$AZ$81,8),0)</x:f>
        <x:v>0</x:v>
      </x:c>
      <x:c r="BV38" s="450" t="n">
        <x:f>IF(AF38=0,(0.01374979547/2*((BS38/BQ38+BT38)*1/BQ38+BU38)),0)</x:f>
        <x:v>0.0000023453365499165343</x:v>
      </x:c>
      <x:c r="BW38" s="450" t="n">
        <x:f>IF(AF38=0,(2*BS38+BT38*BQ38)/(BS38+(BT38+BU38*BQ38)*BQ38),0)</x:f>
        <x:v>1.2634834265598311</x:v>
      </x:c>
      <x:c r="BX38" s="450" t="n">
        <x:f>IF($AF$11=0,ROUND(BQ38*(1+(EXP(BV38*(1+0.8*BV38))-1)/(1+BV38*(1+1.6*BV38)*BW38)),12),(BQ38*(EXP(0.5*$AK38*0.01374979547*(1+0.4*$AK38*0.01374979547)))))</x:f>
        <x:v>1074.989319685132</x:v>
      </x:c>
      <x:c r="BY38" s="450" t="n">
        <x:f>IF(AF38=0,($AX38/BX38+$AY38)*1/BX38+$AZ38,AK38)</x:f>
        <x:v>0.0003411439253960394</x:v>
      </x:c>
      <x:c r="BZ38" s="450" t="n">
        <x:f>$AY$6-$AY$5</x:f>
        <x:v>0</x:v>
      </x:c>
      <x:c r="CA38" s="450" t="n">
        <x:f>EXP(-BY38*BZ38*(1+0.8*BY38*(BZ38+0.01374979547)))</x:f>
        <x:v>1</x:v>
      </x:c>
      <x:c r="CB38" s="450" t="n">
        <x:f>EXP(-1.9947+0.00013427*BZ38+((793920+2326*BZ38)/BX38^2))</x:f>
        <x:v>0.2704463650123956</x:v>
      </x:c>
      <x:c r="CC38" s="450" t="n">
        <x:f>1/(1-10^-5*CB38*0)</x:f>
        <x:v>1</x:v>
      </x:c>
      <x:c r="CD38" s="450" t="n">
        <x:f>ROUND(CC38*CA38,15)</x:f>
        <x:v>1</x:v>
      </x:c>
      <x:c r="CE38" s="450" t="n">
        <x:f>CD38*BQ38</x:f>
        <x:v>1074.9867984790874</x:v>
      </x:c>
      <x:c r="CF38" s="450" t="n">
        <x:f>$AT38-CE38</x:f>
        <x:v>0</x:v>
      </x:c>
      <x:c r="CG38" s="450" t="n">
        <x:f>IF(AF38=0,VLOOKUP($AS38,$AS$76:$BA$82,9),0)</x:f>
        <x:v>1.3</x:v>
      </x:c>
      <x:c r="CH38" s="450" t="n">
        <x:f>CF38/CD38</x:f>
        <x:v>0</x:v>
      </x:c>
      <x:c r="CI38" s="450" t="n">
        <x:f>CG38*BY38*BZ38*(1+1.6*BY38*BZ38)</x:f>
        <x:v>0</x:v>
      </x:c>
      <x:c r="CJ38" s="450" t="n">
        <x:f>-(2*CC38*0*CB38*(7.9392+0.02326*$AU38))/BX38^2</x:f>
        <x:v>0</x:v>
      </x:c>
      <x:c r="CK38" s="450" t="n">
        <x:f>CH38/(1+CI38+CJ38)</x:f>
        <x:v>0</x:v>
      </x:c>
      <x:c r="CL38" s="450" t="n">
        <x:f>CK38+BQ38</x:f>
        <x:v>1074.9867984790874</x:v>
      </x:c>
      <x:c r="CM38" s="450" t="n">
        <x:f>IF($AR$9="54a",1,IF($AR$9="54D",6,IF(CL38&lt;=770.352,5,IF(CL38&lt;=787.5195,4,IF(CL38&lt;=838.3127,3,IF(CL38&lt;=1163.5,2,))))))</x:f>
        <x:v>2</x:v>
      </x:c>
      <x:c r="CN38" s="450" t="n">
        <x:f>IF(AF38=0,VLOOKUP(CM38,$AS$76:$AX$81,6),0)</x:f>
        <x:v>103.872</x:v>
      </x:c>
      <x:c r="CO38" s="450" t="n">
        <x:f>IF(AF38=0,VLOOKUP(CM38,$AS$76:$AY$81,7),0)</x:f>
        <x:v>0.2701</x:v>
      </x:c>
      <x:c r="CP38" s="450" t="n">
        <x:f>IF(AF38=0,VLOOKUP(CM38,$AS$76:$AZ$81,8),0)</x:f>
        <x:v>0</x:v>
      </x:c>
      <x:c r="CQ38" s="450" t="n">
        <x:f>IF(AF38=0,(0.01374979547/2*((CN38/CL38+CO38)*1/CL38+CP38)),0)</x:f>
        <x:v>0.0000023453365499165343</x:v>
      </x:c>
      <x:c r="CR38" s="450" t="n">
        <x:f>IF(AF38=0,(2*CN38+CO38*CL38)/(CN38+(CO38+CP38*CL38)*CL38),0)</x:f>
        <x:v>1.2634834265598311</x:v>
      </x:c>
      <x:c r="CS38" s="450" t="n">
        <x:f>IF($AF$11=0,ROUND(CL38*(1+(EXP(CQ38*(1+0.8*CQ38))-1)/(1+CQ38*(1+1.6*CQ38)*CR38)),12),(CL38*(EXP(0.5*$AK38*0.01374979547*(1+0.4*$AK38*0.01374979547)))))</x:f>
        <x:v>1074.989319685132</x:v>
      </x:c>
      <x:c r="CT38" s="450" t="n">
        <x:f>IF(AF38=0,($AX38/CS38+$AY38)*1/CS38+$AZ38,BY38)</x:f>
        <x:v>0.0003411439253960394</x:v>
      </x:c>
      <x:c r="CU38" s="450" t="n">
        <x:f>$AY$6-$AY$5</x:f>
        <x:v>0</x:v>
      </x:c>
      <x:c r="CV38" s="450" t="n">
        <x:f>EXP(-CT38*CU38*(1+0.8*CT38*(CU38+0.01374979547)))</x:f>
        <x:v>1</x:v>
      </x:c>
      <x:c r="CW38" s="450" t="n">
        <x:f>EXP(-1.9947+0.00013427*CU38+((793920+2326*CU38)/CS38^2))</x:f>
        <x:v>0.2704463650123956</x:v>
      </x:c>
      <x:c r="CX38" s="450" t="n">
        <x:f>1/(1-10^-5*CW38*0)</x:f>
        <x:v>1</x:v>
      </x:c>
      <x:c r="CY38" s="450" t="n">
        <x:f>ROUND(CX38*CV38,15)</x:f>
        <x:v>1</x:v>
      </x:c>
      <x:c r="CZ38" s="450" t="n">
        <x:f>CY38*CL38</x:f>
        <x:v>1074.9867984790874</x:v>
      </x:c>
      <x:c r="DA38" s="450" t="n">
        <x:f>$AT38-CZ38</x:f>
        <x:v>0</x:v>
      </x:c>
      <x:c r="DB38" s="450" t="n">
        <x:f>IF(AF38=0,VLOOKUP($AS38,$AS$76:$BA$82,9),0)</x:f>
        <x:v>1.3</x:v>
      </x:c>
      <x:c r="DC38" s="450" t="n">
        <x:f>DA38/CY38</x:f>
        <x:v>0</x:v>
      </x:c>
      <x:c r="DD38" s="450" t="n">
        <x:f>DB38*CT38*CU38*(1+1.6*CT38*CU38)</x:f>
        <x:v>0</x:v>
      </x:c>
      <x:c r="DE38" s="450" t="n">
        <x:f>-(2*CX38*0*CW38*(7.9392+0.02326*AU38))/CS38^2</x:f>
        <x:v>0</x:v>
      </x:c>
      <x:c r="DF38" s="450" t="n">
        <x:f>DC38/(1+DD38+DE38)</x:f>
        <x:v>0</x:v>
      </x:c>
      <x:c r="DG38" s="450" t="n">
        <x:f>DF38+CL38</x:f>
        <x:v>1074.9867984790874</x:v>
      </x:c>
      <x:c r="DH38" s="450" t="n">
        <x:f>EXP(-CT38*CU38*(1+0.8*CT38*(CU38+0.01374979547)))</x:f>
        <x:v>1</x:v>
      </x:c>
      <x:c r="DI38" s="450" t="n">
        <x:f>CT38</x:f>
        <x:v>0.0003411439253960394</x:v>
      </x:c>
      <x:c r="DJ38" s="450" t="n">
        <x:f>AW38-$AY$5</x:f>
        <x:v>-60.01400549068859</x:v>
      </x:c>
      <x:c r="DK38" s="450" t="n">
        <x:f>EXP(-DI38*DJ38*(1+0.8*DI38*(DJ38+0.01374979547)))</x:f>
        <x:v>1.0203423025295864</x:v>
      </x:c>
      <x:c r="DL38" s="450" t="n">
        <x:f>EXP(-1.9947+0.00013427*AW38+((793920+2326*AW38)/DG38^2))</x:f>
        <x:v>0.2704430960404184</x:v>
      </x:c>
      <x:c r="DM38" s="450" t="n">
        <x:f>1/(1-10^-5*DL38*AR38)</x:f>
        <x:v>1</x:v>
      </x:c>
      <x:c r="DN38" s="450" t="n">
        <x:f>ROUND(DM38*DK38,15)</x:f>
        <x:v>1.020342302529586</x:v>
      </x:c>
      <x:c r="DO38" s="450" t="n">
        <x:f>DK38/CV38</x:f>
        <x:v>1.0203423025295864</x:v>
      </x:c>
      <x:c r="DP38" s="450" t="n">
        <x:f>ROUND(DO38*DM38,5)</x:f>
        <x:v>1.02034</x:v>
      </x:c>
      <x:c r="DQ38" s="481" t="n">
        <x:f>IF($AE$10="°F",ROUND(1.0211326242-3.548988118*10^-4*AE38+4.49881*10^-8*AE38^2,4),ROUND(1.0094684142-6.33413410744*10^-4*AE38+1.45710416212*10^-7*AE38^2,4))</x:f>
        <x:v>1.0211</x:v>
      </x:c>
      <x:c r="DR38" s="481" t="n">
        <x:f>IF($AE$10="°F",ROUND(1.02413769-4.0641418*10^-4*AE38+6.79176*10^-8*AE38^2,4),ROUND(1.0108020095-7.2343515319*10^-4*AE38+2.1996598346*10^-7*AE38^2,4))</x:f>
        <x:v>1.0241</x:v>
      </x:c>
      <x:c r="DS38" s="450"/>
      <x:c r="DT38" s="450" t="n">
        <x:f>ROUND(0.00001278*DW38,19)</x:f>
        <x:v>-0.0007668</x:v>
      </x:c>
      <x:c r="DU38" s="450" t="n">
        <x:f>ROUND(0.0000000062*$DW38^2,19)</x:f>
        <x:v>0.00002232</x:v>
      </x:c>
      <x:c r="DV38" s="450" t="n">
        <x:f>1-DT38-DU38</x:f>
        <x:v>1.00074448</x:v>
      </x:c>
      <x:c r="DW38" s="450" t="n">
        <x:f>ROUND(AL38-60,1)</x:f>
        <x:v>-60</x:v>
      </x:c>
      <x:c r="DX38" s="450" t="n">
        <x:f>AT38</x:f>
        <x:v>1074.9867984790874</x:v>
      </x:c>
      <x:c r="DY38" s="450" t="n">
        <x:f>BT38+BU38</x:f>
        <x:v>0.2701</x:v>
      </x:c>
      <x:c r="DZ38" s="450" t="n">
        <x:f>IF(DY38&lt;0,(((BS38/DX38)/DX38)+DY38),(TRUNC(($BS38/DX38^2)+(DY38/DX38),8)))</x:f>
        <x:v>0.00034114</x:v>
      </x:c>
      <x:c r="EA38" s="450" t="n">
        <x:f>EXP(-DZ38*DW38)-(0.8*DZ38^2*DW38^2)</x:f>
        <x:v>1.0203441499484045</x:v>
      </x:c>
      <x:c r="EB38" s="450" t="n">
        <x:f>ROUND(DX38*EA38,12)</x:f>
        <x:v>1096.856491099901</x:v>
      </x:c>
      <x:c r="EC38" s="450" t="n">
        <x:f>EB38/DV38</x:f>
        <x:v>1096.0405108603757</x:v>
      </x:c>
      <x:c r="ED38" s="450" t="n">
        <x:f>IF(AF38&gt;0,ROUND(141.5/(141.5/(AD38+131.5)*AG38)-131.5,2),ROUND(141.5/(EB38/999.016)-131.5,1))</x:f>
        <x:v>-2.6</x:v>
      </x:c>
      <x:c r="EE38" s="450"/>
      <x:c r="EF38" s="520" t="s">
        <x:v>279</x:v>
      </x:c>
      <x:c r="EG38" s="579">
        <x:v>0</x:v>
      </x:c>
      <x:c r="EH38" s="580">
        <x:v>0</x:v>
      </x:c>
      <x:c r="EI38" s="522"/>
      <x:c r="EJ38" s="523" t="n">
        <x:f>IF($AR$9="54a",1,IF($AR$9="54D",6,IF(EP38&lt;=770,2,IF(EP38&lt;=785,4,IF(EP38&lt;=838,3,IF(AND(EP38&gt;=838,EP38&lt;=1075),5))))))</x:f>
        <x:v>5</x:v>
      </x:c>
      <x:c r="EK38" s="525" t="n">
        <x:f>INT((AD38*2)+0.5)/2</x:f>
        <x:v>0</x:v>
      </x:c>
      <x:c r="EL38" s="524" t="n">
        <x:f>IF(EK38&lt;2,AD38*1000,141.5/(EK38+131.5)*999.012)</x:f>
        <x:v>0</x:v>
      </x:c>
      <x:c r="EM38" s="525" t="n">
        <x:f>IF(AD38&gt;2,INT((AE38*2)+0.5)/2,INT((AE38*4)+0.5)/4)</x:f>
        <x:v>0</x:v>
      </x:c>
      <x:c r="EN38" s="526" t="n">
        <x:f>IF(AD38&lt;=2,EM38-15,EM38-60)</x:f>
        <x:v>-15</x:v>
      </x:c>
      <x:c r="EO38" s="486"/>
      <x:c r="EP38" s="527" t="n">
        <x:f>IF(EK38&lt;=2,AT38,EL38)</x:f>
        <x:v>1074.9867984790874</x:v>
      </x:c>
      <x:c r="EQ38" s="528" t="n">
        <x:f>IF(AD38&lt;=2,ROUND(LOOKUP(EJ38,$ER$76:$ET$81)*1.8,8),LOOKUP(EJ38,$ER$76:$ET$81))</x:f>
        <x:v>1.8</x:v>
      </x:c>
      <x:c r="ER38" s="528" t="n">
        <x:f>IF(AD38&lt;=2,ROUND(LOOKUP(EJ38,$ER$76:$EU$81)*1.8,8),LOOKUP(EJ38,$ER$76:$EU$81))</x:f>
        <x:v>1.8</x:v>
      </x:c>
      <x:c r="ES38" s="529" t="n">
        <x:f>IF(ER38&gt;1,ER38/EP38^2,ROUND(EQ38/EP38^2,18))</x:f>
        <x:v>0.0000015576369588394509</x:v>
      </x:c>
      <x:c r="ET38" s="530" t="n">
        <x:f>IF(ER38&gt;=1,EQ38,ROUND(ER38/EP38,16))</x:f>
        <x:v>1.8</x:v>
      </x:c>
      <x:c r="EU38" s="531" t="n">
        <x:f>ROUND(ET38+ES38,16)</x:f>
        <x:v>1.800001557636959</x:v>
      </x:c>
      <x:c r="EV38" s="532" t="n">
        <x:f>ROUND(EXP(-EU38*EN38*(1+0.8*EU38*EN38)),4)</x:f>
        <x:v>0</x:v>
      </x:c>
      <x:c r="EW38" s="455"/>
      <x:c r="EX38" s="455" t="n">
        <x:f>ROUND((AE38*7/8)+EZ38/8,0)</x:f>
        <x:v>0</x:v>
      </x:c>
      <x:c r="EY38" s="533" t="n">
        <x:f>B38</x:f>
        <x:v>0</x:v>
      </x:c>
      <x:c r="EZ38" s="533" t="n">
        <x:f>A38</x:f>
        <x:v>0</x:v>
      </x:c>
      <x:c r="FA38" s="534" t="n">
        <x:f>IF($AE$10="°F",0.0000124,0.0000112*2)</x:f>
        <x:v>0.0000124</x:v>
      </x:c>
      <x:c r="FB38" s="534">
        <x:v>1.73E-5</x:v>
      </x:c>
      <x:c r="FC38" s="534">
        <x:v>1.59E-5</x:v>
      </x:c>
      <x:c r="FD38" s="455"/>
      <x:c r="FE38" s="455"/>
      <x:c r="FF38" s="455"/>
      <x:c r="FG38" s="455"/>
      <x:c r="FH38" s="455"/>
      <x:c r="FI38" s="455"/>
      <x:c r="FJ38" s="455"/>
      <x:c r="FK38" s="455"/>
      <x:c r="FL38" s="455"/>
      <x:c r="FM38" s="455"/>
      <x:c r="FN38" s="455"/>
      <x:c r="FO38" s="455"/>
      <x:c r="FP38" s="455"/>
      <x:c r="FQ38" s="455"/>
      <x:c r="FR38" s="455"/>
      <x:c r="FS38" s="455"/>
      <x:c r="FT38" s="455"/>
      <x:c r="FU38" s="455"/>
      <x:c r="FV38" s="455"/>
      <x:c r="FW38" s="455"/>
      <x:c r="FX38" s="455"/>
      <x:c r="FY38" s="455"/>
      <x:c r="FZ38" s="455"/>
      <x:c r="GA38" s="455"/>
      <x:c r="GB38" s="455"/>
      <x:c r="GC38" s="455"/>
      <x:c r="GD38" s="455"/>
      <x:c r="GE38" s="455"/>
      <x:c r="GF38" s="455"/>
      <x:c r="GG38" s="455"/>
      <x:c r="GH38" s="455"/>
      <x:c r="GI38" s="455"/>
      <x:c r="GJ38" s="455"/>
      <x:c r="GK38" s="455"/>
      <x:c r="GL38" s="455"/>
      <x:c r="GM38" s="455"/>
      <x:c r="GN38" s="455"/>
      <x:c r="GO38" s="455"/>
      <x:c r="GP38" s="455"/>
      <x:c r="GQ38" s="455"/>
      <x:c r="GR38" s="455"/>
      <x:c r="GS38" s="455"/>
      <x:c r="GT38" s="455"/>
      <x:c r="GU38" s="455"/>
      <x:c r="GV38" s="455"/>
      <x:c r="GW38" s="455"/>
      <x:c r="GX38" s="455"/>
      <x:c r="GY38" s="455"/>
      <x:c r="GZ38" s="455"/>
      <x:c r="HA38" s="455"/>
      <x:c r="HB38" s="455"/>
      <x:c r="HC38" s="455"/>
      <x:c r="HD38" s="455"/>
      <x:c r="HE38" s="455"/>
      <x:c r="HF38" s="455"/>
      <x:c r="HG38" s="455"/>
      <x:c r="HH38" s="455"/>
      <x:c r="HI38" s="455"/>
      <x:c r="HJ38" s="455"/>
      <x:c r="HK38" s="455"/>
      <x:c r="HL38" s="455"/>
      <x:c r="HM38" s="455"/>
      <x:c r="HN38" s="455"/>
      <x:c r="HO38" s="455"/>
      <x:c r="HP38" s="455"/>
      <x:c r="HQ38" s="455"/>
      <x:c r="HR38" s="455"/>
      <x:c r="HS38" s="455"/>
      <x:c r="HT38" s="455"/>
      <x:c r="HU38" s="455"/>
      <x:c r="HV38" s="455"/>
      <x:c r="HW38" s="455"/>
      <x:c r="HX38" s="455"/>
      <x:c r="HY38" s="455"/>
      <x:c r="HZ38" s="455"/>
      <x:c r="IA38" s="455"/>
      <x:c r="IB38" s="455"/>
      <x:c r="IC38" s="455"/>
      <x:c r="ID38" s="455"/>
      <x:c r="IE38" s="455"/>
      <x:c r="IF38" s="455"/>
      <x:c r="IG38" s="455"/>
      <x:c r="IH38" s="455"/>
      <x:c r="II38" s="455"/>
      <x:c r="IJ38" s="455"/>
      <x:c r="IK38" s="455"/>
      <x:c r="IL38" s="455"/>
      <x:c r="IM38" s="455"/>
      <x:c r="IN38" s="455"/>
      <x:c r="IO38" s="455"/>
      <x:c r="IP38" s="455"/>
      <x:c r="IQ38" s="455"/>
      <x:c r="IR38" s="455"/>
      <x:c r="IS38" s="455"/>
      <x:c r="IT38" s="455"/>
      <x:c r="IU38" s="455"/>
      <x:c r="IV38" s="455"/>
    </x:row>
    <x:row r="39" s="418" customFormat="1" ht="15" customHeight="1">
      <x:c r="A39" s="494">
        <x:v>0</x:v>
      </x:c>
      <x:c r="B39" s="494">
        <x:v>0</x:v>
      </x:c>
      <x:c r="C39" s="3889"/>
      <x:c r="D39" s="537" t="s">
        <x:v>278</x:v>
      </x:c>
      <x:c r="E39" s="538"/>
      <x:c r="F39" s="539"/>
      <x:c r="G39" s="3893"/>
      <x:c r="H39" s="3894"/>
      <x:c r="I39" s="3895"/>
      <x:c r="J39" s="498"/>
      <x:c r="K39" s="499"/>
      <x:c r="L39" s="498"/>
      <x:c r="M39" s="500"/>
      <x:c r="N39" s="501"/>
      <x:c r="O39" s="501"/>
      <x:c r="P39" s="540"/>
      <x:c r="Q39" s="574" t="str">
        <x:f>IF(E38="","",IF(A39=0,1,ROUND(1-(EY39-EX39)*FA39,5)))</x:f>
      </x:c>
      <x:c r="R39" s="542"/>
      <x:c r="S39" s="3893"/>
      <x:c r="T39" s="3894"/>
      <x:c r="U39" s="3895"/>
      <x:c r="V39" s="498"/>
      <x:c r="W39" s="499"/>
      <x:c r="X39" s="498"/>
      <x:c r="Y39" s="500"/>
      <x:c r="Z39" s="501"/>
      <x:c r="AA39" s="501"/>
      <x:c r="AB39" s="540"/>
      <x:c r="AC39" s="543" t="str">
        <x:f>IF(P39="","",(P39-AB39+R39)*Q39)</x:f>
      </x:c>
      <x:c r="AD39" s="544"/>
      <x:c r="AE39" s="545"/>
      <x:c r="AF39" s="546"/>
      <x:c r="AG39" s="544" t="str">
        <x:f>IF(P39="","",IF(AND($AG$10="1A",AT39&gt;=966),DQ39,IF(AND($AG$10="1B",AT39&lt;966),DR39,IF($AG$9="T-2004",DP39,EV39))))</x:f>
      </x:c>
      <x:c r="AH39" s="547" t="str">
        <x:f>IF(P39&lt;&gt;"",TRUNC(ROUND(+AC39*AG39,2),2),"")</x:f>
      </x:c>
      <x:c r="AI39" s="450" t="str">
        <x:f>IF(C38="","",IF($AD$10=60,AH39*AN39,(1.000149926*AD39-0.001199407795)*AH39))</x:f>
      </x:c>
      <x:c r="AJ39" s="510" t="n">
        <x:f>IF(AND($P$10="m³",$AD$10=60),ROUND((1.000149926*(141.5/(AD39+131.5))-1.199407795*0.001)/(141.5/(AD39+131.5)),5),ROUND((1.000149926*AD39-1.199407795*0.001)/AD39,5))</x:f>
        <x:v>0.99904</x:v>
      </x:c>
      <x:c r="AK39" s="512" t="e">
        <x:f>IF($AE$10="°F",AF39,AF39/1.8)</x:f>
      </x:c>
      <x:c r="AL39" s="512" t="str">
        <x:f>IF(C38="","",IF($AE$10="°C",AE39*1.8+32,ROUND(AE39,1)))</x:f>
      </x:c>
      <x:c r="AM39" s="513" t="n">
        <x:f>IF($AG$9="Table",ROUND(((141.5/(AD39+131.5015)*4.169215)-0.0050789)*0.0375,5),IF(AND($P$10="M³",$AD$10=60),(141.3819577/(AD39+131.5)-0.001199407795)*0.1564763335*6.28981,(141.3819577/(AD39+131.5)-0.001199407795)*0.1564763335))</x:f>
        <x:v>1.056987053280901</x:v>
      </x:c>
      <x:c r="AN39" s="514" t="n">
        <x:f>IF($AG$9="Table",ROUND(((141.5/(AD39+131.5015)*4.169215)-0.0050789)*0.0375*1.01605,5),IF(AND($P$10="m³",$AD$10=60),(141.3819577/(AD39+131.5)-0.001199407795)*0.1589872949*6.28981,(141.3819577/(AD39+131.5)-0.001199407795)*0.1589872949))</x:f>
        <x:v>1.0739484277694469</x:v>
      </x:c>
      <x:c r="AO39" s="450" t="n">
        <x:f>IF(D38="","",AM39*AH39)</x:f>
        <x:v>0</x:v>
      </x:c>
      <x:c r="AP39" s="548" t="str">
        <x:f>IF(P39="","",AD39*AH39)</x:f>
      </x:c>
      <x:c r="AQ39" s="516" t="str">
        <x:f>IF(E39="","",AE39*AH39)</x:f>
      </x:c>
      <x:c r="AR39" s="450">
        <x:v>0</x:v>
      </x:c>
      <x:c r="AS39" s="450" t="n">
        <x:f>IF(AR$9="54a",1,IF(AR$9="54D",6,IF(AT39&lt;=770.352,5,IF(AT39&lt;=787.5195,4,IF(AT39&lt;=838.3127,3,IF(AT39&lt;=1163.5,2,))))))</x:f>
        <x:v>2</x:v>
      </x:c>
      <x:c r="AT39" s="450" t="n">
        <x:f>IF($AD$10=60,(141.5/(AD39+131.5)*999.016),AD39*1000)</x:f>
        <x:v>1074.9867984790874</x:v>
      </x:c>
      <x:c r="AU39" s="512" t="n">
        <x:f>IF($AE$10="°F",(AL39-32)/1.8,AE39)</x:f>
        <x:v>-17.77777777777778</x:v>
      </x:c>
      <x:c r="AV39" s="450" t="n">
        <x:f>AU39/630</x:f>
        <x:v>-0.028218694885361554</x:v>
      </x:c>
      <x:c r="AW39" s="450" t="n">
        <x:f>(AU39-($AT$76+($AT$77+($AT$78+($AT$79+($AT$80+($AT$81+($AT$82+$AT$83*AV39)*AV39)*AV39)*AV39)*AV39)*AV39)*AV39)*AV39)*1.8+32</x:f>
        <x:v>-0.007130593716254907</x:v>
      </x:c>
      <x:c r="AX39" s="450" t="n">
        <x:f>IF(AF39=0,VLOOKUP($AS39,$AS$76:$AX$81,6),0)</x:f>
        <x:v>103.872</x:v>
      </x:c>
      <x:c r="AY39" s="450" t="n">
        <x:f>IF(AF39=0,VLOOKUP(AS39,$AS$76:$AY$81,7),0)</x:f>
        <x:v>0.2701</x:v>
      </x:c>
      <x:c r="AZ39" s="517" t="n">
        <x:f>IF(AF39=0,VLOOKUP($AS39,$AS$76:$AZ$81,8),0)</x:f>
        <x:v>0</x:v>
      </x:c>
      <x:c r="BA39" s="450" t="n">
        <x:f>IF(AF39=0,(0.01374979547/2*(($AX39/AT39+$AY$11)*1/AT39+$AZ$11)),0)</x:f>
        <x:v>0.0000023453365499165343</x:v>
      </x:c>
      <x:c r="BB39" s="450" t="n">
        <x:f>IF(AF39=0,(2*$AX$11+$AY$11*AT39)/($AX$11+($AY$11+$AZ$11*AT39)*AT39),0)</x:f>
        <x:v>1.2634834265598311</x:v>
      </x:c>
      <x:c r="BC39" s="450" t="n">
        <x:f>IF($AF$11=0,ROUND(AT39*(1+(EXP(BA39*(1+0.8*BA39))-1)/(1+BA39*(1+1.6*BA39)*BB39)),12),(AT39*(EXP(0.5*$AK39*0.01374979547*(1+0.4*$AK39*0.01374979547)))))</x:f>
        <x:v>1074.989319685132</x:v>
      </x:c>
      <x:c r="BD39" s="450" t="n">
        <x:f>IF(AF39=0,($AX39/BC39+$AY39)*1/BC39+$AZ39,AK39)</x:f>
        <x:v>0.0003411439253960394</x:v>
      </x:c>
      <x:c r="BE39" s="450" t="n">
        <x:f>$AY$6-$AY$5</x:f>
        <x:v>0</x:v>
      </x:c>
      <x:c r="BF39" s="450" t="n">
        <x:f>ROUND(EXP(-BD39*BE39*(1+0.8*BD39*(BE39+0.01374979547))),25)</x:f>
        <x:v>1</x:v>
      </x:c>
      <x:c r="BG39" s="450" t="n">
        <x:f>EXP(-1.9947+0.00013427*BE39+((793920+2326*BE39)/BC39^2))</x:f>
        <x:v>0.2704463650123956</x:v>
      </x:c>
      <x:c r="BH39" s="450" t="n">
        <x:f>1/(1-10^-5*BG39*0)</x:f>
        <x:v>1</x:v>
      </x:c>
      <x:c r="BI39" s="450" t="n">
        <x:f>ROUND(BH39*BF39,25)</x:f>
        <x:v>1</x:v>
      </x:c>
      <x:c r="BJ39" s="450" t="n">
        <x:f>BI39*$AT39</x:f>
        <x:v>1074.9867984790874</x:v>
      </x:c>
      <x:c r="BK39" s="450" t="n">
        <x:f>$AT39-BJ39</x:f>
        <x:v>0</x:v>
      </x:c>
      <x:c r="BL39" s="450" t="n">
        <x:f>IF(AF39=0,VLOOKUP($AS39,$AS$76:$BA$82,9),0)</x:f>
        <x:v>1.3</x:v>
      </x:c>
      <x:c r="BM39" s="450" t="n">
        <x:f>BK39/BI39</x:f>
        <x:v>0</x:v>
      </x:c>
      <x:c r="BN39" s="450" t="n">
        <x:f>BL39*BD39*$BE39*(1+1.6*BD39*$BE39)</x:f>
        <x:v>0</x:v>
      </x:c>
      <x:c r="BO39" s="450" t="n">
        <x:f>-(2*BH39*0*BG39*(7.9392+0.02326*AU39))/BC39^2</x:f>
        <x:v>0</x:v>
      </x:c>
      <x:c r="BP39" s="450" t="n">
        <x:f>BM39/(1+BN39+BO39)</x:f>
        <x:v>0</x:v>
      </x:c>
      <x:c r="BQ39" s="450" t="n">
        <x:f>BP39+$AT39</x:f>
        <x:v>1074.9867984790874</x:v>
      </x:c>
      <x:c r="BR39" s="450" t="n">
        <x:f>IF($AR$9="54a",1,IF($AR$9="54D",6,IF(BQ39&lt;=770.352,5,IF(BQ39&lt;=787.5195,4,IF(BQ39&lt;=838.3127,3,IF(BQ39&lt;=1163.5,2,))))))</x:f>
        <x:v>2</x:v>
      </x:c>
      <x:c r="BS39" s="450" t="n">
        <x:f>IF(AF39=0,VLOOKUP(BR39,$AS$76:$AX$81,6),0)</x:f>
        <x:v>103.872</x:v>
      </x:c>
      <x:c r="BT39" s="450" t="n">
        <x:f>IF(AF39=0,VLOOKUP(BR39,$AS$76:$AY$81,7),0)</x:f>
        <x:v>0.2701</x:v>
      </x:c>
      <x:c r="BU39" s="450" t="n">
        <x:f>IF(AF39=0,VLOOKUP(BR39,$AS$76:$AZ$81,8),0)</x:f>
        <x:v>0</x:v>
      </x:c>
      <x:c r="BV39" s="450" t="n">
        <x:f>IF(AF39=0,(0.01374979547/2*((BS39/BQ39+BT39)*1/BQ39+BU39)),0)</x:f>
        <x:v>0.0000023453365499165343</x:v>
      </x:c>
      <x:c r="BW39" s="450" t="n">
        <x:f>IF(AF39=0,(2*BS39+BT39*BQ39)/(BS39+(BT39+BU39*BQ39)*BQ39),0)</x:f>
        <x:v>1.2634834265598311</x:v>
      </x:c>
      <x:c r="BX39" s="450" t="n">
        <x:f>IF($AF$11=0,ROUND(BQ39*(1+(EXP(BV39*(1+0.8*BV39))-1)/(1+BV39*(1+1.6*BV39)*BW39)),12),(BQ39*(EXP(0.5*$AK39*0.01374979547*(1+0.4*$AK39*0.01374979547)))))</x:f>
        <x:v>1074.989319685132</x:v>
      </x:c>
      <x:c r="BY39" s="450" t="n">
        <x:f>IF(AF39=0,($AX39/BX39+$AY39)*1/BX39+$AZ39,AK39)</x:f>
        <x:v>0.0003411439253960394</x:v>
      </x:c>
      <x:c r="BZ39" s="450" t="n">
        <x:f>$AY$6-$AY$5</x:f>
        <x:v>0</x:v>
      </x:c>
      <x:c r="CA39" s="450" t="n">
        <x:f>EXP(-BY39*BZ39*(1+0.8*BY39*(BZ39+0.01374979547)))</x:f>
        <x:v>1</x:v>
      </x:c>
      <x:c r="CB39" s="450" t="n">
        <x:f>EXP(-1.9947+0.00013427*BZ39+((793920+2326*BZ39)/BX39^2))</x:f>
        <x:v>0.2704463650123956</x:v>
      </x:c>
      <x:c r="CC39" s="450" t="n">
        <x:f>1/(1-10^-5*CB39*0)</x:f>
        <x:v>1</x:v>
      </x:c>
      <x:c r="CD39" s="450" t="n">
        <x:f>ROUND(CC39*CA39,15)</x:f>
        <x:v>1</x:v>
      </x:c>
      <x:c r="CE39" s="450" t="n">
        <x:f>CD39*BQ39</x:f>
        <x:v>1074.9867984790874</x:v>
      </x:c>
      <x:c r="CF39" s="450" t="n">
        <x:f>$AT39-CE39</x:f>
        <x:v>0</x:v>
      </x:c>
      <x:c r="CG39" s="450" t="n">
        <x:f>IF(AF39=0,VLOOKUP($AS39,$AS$76:$BA$82,9),0)</x:f>
        <x:v>1.3</x:v>
      </x:c>
      <x:c r="CH39" s="450" t="n">
        <x:f>CF39/CD39</x:f>
        <x:v>0</x:v>
      </x:c>
      <x:c r="CI39" s="450" t="n">
        <x:f>CG39*BY39*BZ39*(1+1.6*BY39*BZ39)</x:f>
        <x:v>0</x:v>
      </x:c>
      <x:c r="CJ39" s="450" t="n">
        <x:f>-(2*CC39*0*CB39*(7.9392+0.02326*$AU39))/BX39^2</x:f>
        <x:v>0</x:v>
      </x:c>
      <x:c r="CK39" s="450" t="n">
        <x:f>CH39/(1+CI39+CJ39)</x:f>
        <x:v>0</x:v>
      </x:c>
      <x:c r="CL39" s="450" t="n">
        <x:f>CK39+BQ39</x:f>
        <x:v>1074.9867984790874</x:v>
      </x:c>
      <x:c r="CM39" s="450" t="n">
        <x:f>IF($AR$9="54a",1,IF($AR$9="54D",6,IF(CL39&lt;=770.352,5,IF(CL39&lt;=787.5195,4,IF(CL39&lt;=838.3127,3,IF(CL39&lt;=1163.5,2,))))))</x:f>
        <x:v>2</x:v>
      </x:c>
      <x:c r="CN39" s="450" t="n">
        <x:f>IF(AF39=0,VLOOKUP(CM39,$AS$76:$AX$81,6),0)</x:f>
        <x:v>103.872</x:v>
      </x:c>
      <x:c r="CO39" s="450" t="n">
        <x:f>IF(AF39=0,VLOOKUP(CM39,$AS$76:$AY$81,7),0)</x:f>
        <x:v>0.2701</x:v>
      </x:c>
      <x:c r="CP39" s="450" t="n">
        <x:f>IF(AF39=0,VLOOKUP(CM39,$AS$76:$AZ$81,8),0)</x:f>
        <x:v>0</x:v>
      </x:c>
      <x:c r="CQ39" s="450" t="n">
        <x:f>IF(AF39=0,(0.01374979547/2*((CN39/CL39+CO39)*1/CL39+CP39)),0)</x:f>
        <x:v>0.0000023453365499165343</x:v>
      </x:c>
      <x:c r="CR39" s="450" t="n">
        <x:f>IF(AF39=0,(2*CN39+CO39*CL39)/(CN39+(CO39+CP39*CL39)*CL39),0)</x:f>
        <x:v>1.2634834265598311</x:v>
      </x:c>
      <x:c r="CS39" s="450" t="n">
        <x:f>IF($AF$11=0,ROUND(CL39*(1+(EXP(CQ39*(1+0.8*CQ39))-1)/(1+CQ39*(1+1.6*CQ39)*CR39)),12),(CL39*(EXP(0.5*$AK39*0.01374979547*(1+0.4*$AK39*0.01374979547)))))</x:f>
        <x:v>1074.989319685132</x:v>
      </x:c>
      <x:c r="CT39" s="450" t="n">
        <x:f>IF(AF39=0,($AX39/CS39+$AY39)*1/CS39+$AZ39,BY39)</x:f>
        <x:v>0.0003411439253960394</x:v>
      </x:c>
      <x:c r="CU39" s="450" t="n">
        <x:f>$AY$6-$AY$5</x:f>
        <x:v>0</x:v>
      </x:c>
      <x:c r="CV39" s="450" t="n">
        <x:f>EXP(-CT39*CU39*(1+0.8*CT39*(CU39+0.01374979547)))</x:f>
        <x:v>1</x:v>
      </x:c>
      <x:c r="CW39" s="450" t="n">
        <x:f>EXP(-1.9947+0.00013427*CU39+((793920+2326*CU39)/CS39^2))</x:f>
        <x:v>0.2704463650123956</x:v>
      </x:c>
      <x:c r="CX39" s="450" t="n">
        <x:f>1/(1-10^-5*CW39*0)</x:f>
        <x:v>1</x:v>
      </x:c>
      <x:c r="CY39" s="450" t="n">
        <x:f>ROUND(CX39*CV39,15)</x:f>
        <x:v>1</x:v>
      </x:c>
      <x:c r="CZ39" s="450" t="n">
        <x:f>CY39*CL39</x:f>
        <x:v>1074.9867984790874</x:v>
      </x:c>
      <x:c r="DA39" s="450" t="n">
        <x:f>$AT39-CZ39</x:f>
        <x:v>0</x:v>
      </x:c>
      <x:c r="DB39" s="450" t="n">
        <x:f>IF(AF39=0,VLOOKUP($AS39,$AS$76:$BA$82,9),0)</x:f>
        <x:v>1.3</x:v>
      </x:c>
      <x:c r="DC39" s="450" t="n">
        <x:f>DA39/CY39</x:f>
        <x:v>0</x:v>
      </x:c>
      <x:c r="DD39" s="450" t="n">
        <x:f>DB39*CT39*CU39*(1+1.6*CT39*CU39)</x:f>
        <x:v>0</x:v>
      </x:c>
      <x:c r="DE39" s="450" t="n">
        <x:f>-(2*CX39*0*CW39*(7.9392+0.02326*AU39))/CS39^2</x:f>
        <x:v>0</x:v>
      </x:c>
      <x:c r="DF39" s="450" t="n">
        <x:f>DC39/(1+DD39+DE39)</x:f>
        <x:v>0</x:v>
      </x:c>
      <x:c r="DG39" s="450" t="n">
        <x:f>DF39+CL39</x:f>
        <x:v>1074.9867984790874</x:v>
      </x:c>
      <x:c r="DH39" s="450" t="n">
        <x:f>EXP(-CT39*CU39*(1+0.8*CT39*(CU39+0.01374979547)))</x:f>
        <x:v>1</x:v>
      </x:c>
      <x:c r="DI39" s="450" t="n">
        <x:f>CT39</x:f>
        <x:v>0.0003411439253960394</x:v>
      </x:c>
      <x:c r="DJ39" s="450" t="n">
        <x:f>AW39-$AY$5</x:f>
        <x:v>-60.01400549068859</x:v>
      </x:c>
      <x:c r="DK39" s="450" t="n">
        <x:f>EXP(-DI39*DJ39*(1+0.8*DI39*(DJ39+0.01374979547)))</x:f>
        <x:v>1.0203423025295864</x:v>
      </x:c>
      <x:c r="DL39" s="450" t="n">
        <x:f>EXP(-1.9947+0.00013427*AW39+((793920+2326*AW39)/DG39^2))</x:f>
        <x:v>0.2704430960404184</x:v>
      </x:c>
      <x:c r="DM39" s="450" t="n">
        <x:f>1/(1-10^-5*DL39*AR39)</x:f>
        <x:v>1</x:v>
      </x:c>
      <x:c r="DN39" s="450" t="n">
        <x:f>ROUND(DM39*DK39,15)</x:f>
        <x:v>1.020342302529586</x:v>
      </x:c>
      <x:c r="DO39" s="450" t="n">
        <x:f>DK39/CV39</x:f>
        <x:v>1.0203423025295864</x:v>
      </x:c>
      <x:c r="DP39" s="450" t="n">
        <x:f>ROUND(DO39*DM39,5)</x:f>
        <x:v>1.02034</x:v>
      </x:c>
      <x:c r="DQ39" s="481" t="n">
        <x:f>IF($AE$10="°F",ROUND(1.0211326242-3.548988118*10^-4*AE39+4.49881*10^-8*AE39^2,4),ROUND(1.0094684142-6.33413410744*10^-4*AE39+1.45710416212*10^-7*AE39^2,4))</x:f>
        <x:v>1.0211</x:v>
      </x:c>
      <x:c r="DR39" s="481" t="n">
        <x:f>IF($AE$10="°F",ROUND(1.02413769-4.0641418*10^-4*AE39+6.79176*10^-8*AE39^2,4),ROUND(1.0108020095-7.2343515319*10^-4*AE39+2.1996598346*10^-7*AE39^2,4))</x:f>
        <x:v>1.0241</x:v>
      </x:c>
      <x:c r="DS39" s="450"/>
      <x:c r="DT39" s="450" t="n">
        <x:f>ROUND(0.00001278*DW39,19)</x:f>
        <x:v>-0.0007668</x:v>
      </x:c>
      <x:c r="DU39" s="450" t="n">
        <x:f>ROUND(0.0000000062*$DW39^2,19)</x:f>
        <x:v>0.00002232</x:v>
      </x:c>
      <x:c r="DV39" s="450" t="n">
        <x:f>1-DT39-DU39</x:f>
        <x:v>1.00074448</x:v>
      </x:c>
      <x:c r="DW39" s="450" t="n">
        <x:f>ROUND(AL39-60,1)</x:f>
        <x:v>-60</x:v>
      </x:c>
      <x:c r="DX39" s="450" t="n">
        <x:f>AT39</x:f>
        <x:v>1074.9867984790874</x:v>
      </x:c>
      <x:c r="DY39" s="450" t="n">
        <x:f>BT39+BU39</x:f>
        <x:v>0.2701</x:v>
      </x:c>
      <x:c r="DZ39" s="450" t="n">
        <x:f>IF(DY39&lt;0,(((BS39/DX39)/DX39)+DY39),(TRUNC(($BS39/DX39^2)+(DY39/DX39),8)))</x:f>
        <x:v>0.00034114</x:v>
      </x:c>
      <x:c r="EA39" s="450" t="n">
        <x:f>EXP(-DZ39*DW39)-(0.8*DZ39^2*DW39^2)</x:f>
        <x:v>1.0203441499484045</x:v>
      </x:c>
      <x:c r="EB39" s="450" t="n">
        <x:f>ROUND(DX39*EA39,12)</x:f>
        <x:v>1096.856491099901</x:v>
      </x:c>
      <x:c r="EC39" s="450" t="n">
        <x:f>EB39/DV39</x:f>
        <x:v>1096.0405108603757</x:v>
      </x:c>
      <x:c r="ED39" s="450" t="n">
        <x:f>IF(AF39&gt;0,ROUND(141.5/(141.5/(AD39+131.5)*AG39)-131.5,2),ROUND(141.5/(EB39/999.016)-131.5,1))</x:f>
        <x:v>-2.6</x:v>
      </x:c>
      <x:c r="EE39" s="450"/>
      <x:c r="EF39" s="520" t="s">
        <x:v>279</x:v>
      </x:c>
      <x:c r="EG39" s="579">
        <x:v>0</x:v>
      </x:c>
      <x:c r="EH39" s="580">
        <x:v>0</x:v>
      </x:c>
      <x:c r="EI39" s="522"/>
      <x:c r="EJ39" s="523" t="n">
        <x:f>IF($AR$9="54a",1,IF($AR$9="54D",6,IF(EP39&lt;=770,2,IF(EP39&lt;=785,4,IF(EP39&lt;=838,3,IF(AND(EP39&gt;=838,EP39&lt;=1075),5))))))</x:f>
        <x:v>5</x:v>
      </x:c>
      <x:c r="EK39" s="525" t="n">
        <x:f>INT((AD39*2)+0.5)/2</x:f>
        <x:v>0</x:v>
      </x:c>
      <x:c r="EL39" s="524" t="n">
        <x:f>IF(EK39&lt;2,AD39*1000,141.5/(EK39+131.5)*999.012)</x:f>
        <x:v>0</x:v>
      </x:c>
      <x:c r="EM39" s="525" t="n">
        <x:f>IF(AD39&gt;2,INT((AE39*2)+0.5)/2,INT((AE39*4)+0.5)/4)</x:f>
        <x:v>0</x:v>
      </x:c>
      <x:c r="EN39" s="526" t="n">
        <x:f>IF(AD39&lt;=2,EM39-15,EM39-60)</x:f>
        <x:v>-15</x:v>
      </x:c>
      <x:c r="EO39" s="486"/>
      <x:c r="EP39" s="527" t="n">
        <x:f>IF(EK39&lt;=2,AT39,EL39)</x:f>
        <x:v>1074.9867984790874</x:v>
      </x:c>
      <x:c r="EQ39" s="528" t="n">
        <x:f>IF(AD39&lt;=2,ROUND(LOOKUP(EJ39,$ER$76:$ET$81)*1.8,8),LOOKUP(EJ39,$ER$76:$ET$81))</x:f>
        <x:v>1.8</x:v>
      </x:c>
      <x:c r="ER39" s="528" t="n">
        <x:f>IF(AD39&lt;=2,ROUND(LOOKUP(EJ39,$ER$76:$EU$81)*1.8,8),LOOKUP(EJ39,$ER$76:$EU$81))</x:f>
        <x:v>1.8</x:v>
      </x:c>
      <x:c r="ES39" s="529" t="n">
        <x:f>IF(ER39&gt;1,ER39/EP39^2,ROUND(EQ39/EP39^2,18))</x:f>
        <x:v>0.0000015576369588394509</x:v>
      </x:c>
      <x:c r="ET39" s="530" t="n">
        <x:f>IF(ER39&gt;=1,EQ39,ROUND(ER39/EP39,16))</x:f>
        <x:v>1.8</x:v>
      </x:c>
      <x:c r="EU39" s="531" t="n">
        <x:f>ROUND(ET39+ES39,16)</x:f>
        <x:v>1.800001557636959</x:v>
      </x:c>
      <x:c r="EV39" s="532" t="n">
        <x:f>ROUND(EXP(-EU39*EN39*(1+0.8*EU39*EN39)),4)</x:f>
        <x:v>0</x:v>
      </x:c>
      <x:c r="EW39" s="455"/>
      <x:c r="EX39" s="455" t="n">
        <x:f>ROUND((AE39*7/8)+EZ39/8,0)</x:f>
        <x:v>0</x:v>
      </x:c>
      <x:c r="EY39" s="533" t="n">
        <x:f>B39</x:f>
        <x:v>0</x:v>
      </x:c>
      <x:c r="EZ39" s="533" t="n">
        <x:f>A39</x:f>
        <x:v>0</x:v>
      </x:c>
      <x:c r="FA39" s="534" t="n">
        <x:f>IF($AE$10="°F",0.0000124,0.0000112*2)</x:f>
        <x:v>0.0000124</x:v>
      </x:c>
      <x:c r="FB39" s="534">
        <x:v>1.73E-5</x:v>
      </x:c>
      <x:c r="FC39" s="534">
        <x:v>1.59E-5</x:v>
      </x:c>
      <x:c r="FD39" s="455"/>
      <x:c r="FE39" s="455"/>
      <x:c r="FF39" s="455"/>
      <x:c r="FG39" s="455"/>
      <x:c r="FH39" s="455"/>
      <x:c r="FI39" s="455"/>
      <x:c r="FJ39" s="455"/>
      <x:c r="FK39" s="455"/>
      <x:c r="FL39" s="455"/>
      <x:c r="FM39" s="455"/>
      <x:c r="FN39" s="455"/>
      <x:c r="FO39" s="455"/>
      <x:c r="FP39" s="455"/>
      <x:c r="FQ39" s="455"/>
      <x:c r="FR39" s="455"/>
      <x:c r="FS39" s="455"/>
      <x:c r="FT39" s="455"/>
      <x:c r="FU39" s="455"/>
      <x:c r="FV39" s="455"/>
      <x:c r="FW39" s="455"/>
      <x:c r="FX39" s="455"/>
      <x:c r="FY39" s="455"/>
      <x:c r="FZ39" s="455"/>
      <x:c r="GA39" s="455"/>
      <x:c r="GB39" s="455"/>
      <x:c r="GC39" s="455"/>
      <x:c r="GD39" s="455"/>
      <x:c r="GE39" s="455"/>
      <x:c r="GF39" s="455"/>
      <x:c r="GG39" s="455"/>
      <x:c r="GH39" s="455"/>
      <x:c r="GI39" s="455"/>
      <x:c r="GJ39" s="455"/>
      <x:c r="GK39" s="455"/>
      <x:c r="GL39" s="455"/>
      <x:c r="GM39" s="455"/>
      <x:c r="GN39" s="455"/>
      <x:c r="GO39" s="455"/>
      <x:c r="GP39" s="455"/>
      <x:c r="GQ39" s="455"/>
      <x:c r="GR39" s="455"/>
      <x:c r="GS39" s="455"/>
      <x:c r="GT39" s="455"/>
      <x:c r="GU39" s="455"/>
      <x:c r="GV39" s="455"/>
      <x:c r="GW39" s="455"/>
      <x:c r="GX39" s="455"/>
      <x:c r="GY39" s="455"/>
      <x:c r="GZ39" s="455"/>
      <x:c r="HA39" s="455"/>
      <x:c r="HB39" s="455"/>
      <x:c r="HC39" s="455"/>
      <x:c r="HD39" s="455"/>
      <x:c r="HE39" s="455"/>
      <x:c r="HF39" s="455"/>
      <x:c r="HG39" s="455"/>
      <x:c r="HH39" s="455"/>
      <x:c r="HI39" s="455"/>
      <x:c r="HJ39" s="455"/>
      <x:c r="HK39" s="455"/>
      <x:c r="HL39" s="455"/>
      <x:c r="HM39" s="455"/>
      <x:c r="HN39" s="455"/>
      <x:c r="HO39" s="455"/>
      <x:c r="HP39" s="455"/>
      <x:c r="HQ39" s="455"/>
      <x:c r="HR39" s="455"/>
      <x:c r="HS39" s="455"/>
      <x:c r="HT39" s="455"/>
      <x:c r="HU39" s="455"/>
      <x:c r="HV39" s="455"/>
      <x:c r="HW39" s="455"/>
      <x:c r="HX39" s="455"/>
      <x:c r="HY39" s="455"/>
      <x:c r="HZ39" s="455"/>
      <x:c r="IA39" s="455"/>
      <x:c r="IB39" s="455"/>
      <x:c r="IC39" s="455"/>
      <x:c r="ID39" s="455"/>
      <x:c r="IE39" s="455"/>
      <x:c r="IF39" s="455"/>
      <x:c r="IG39" s="455"/>
      <x:c r="IH39" s="455"/>
      <x:c r="II39" s="455"/>
      <x:c r="IJ39" s="455"/>
      <x:c r="IK39" s="455"/>
      <x:c r="IL39" s="455"/>
      <x:c r="IM39" s="455"/>
      <x:c r="IN39" s="455"/>
      <x:c r="IO39" s="455"/>
      <x:c r="IP39" s="455"/>
      <x:c r="IQ39" s="455"/>
      <x:c r="IR39" s="455"/>
      <x:c r="IS39" s="455"/>
      <x:c r="IT39" s="455"/>
      <x:c r="IU39" s="455"/>
      <x:c r="IV39" s="455"/>
    </x:row>
    <x:row r="40" s="418" customFormat="1" ht="15" customHeight="1">
      <x:c r="A40" s="549"/>
      <x:c r="B40" s="549"/>
      <x:c r="C40" s="550" t="str">
        <x:f>IF(C38="","",IF(P39&gt;P38,"RECEIVED","DELIVERED"))</x:f>
      </x:c>
      <x:c r="D40" s="551"/>
      <x:c r="E40" s="575"/>
      <x:c r="F40" s="553"/>
      <x:c r="G40" s="554"/>
      <x:c r="H40" s="555"/>
      <x:c r="I40" s="556"/>
      <x:c r="J40" s="554"/>
      <x:c r="K40" s="554"/>
      <x:c r="L40" s="554"/>
      <x:c r="M40" s="554"/>
      <x:c r="N40" s="554"/>
      <x:c r="O40" s="554"/>
      <x:c r="P40" s="557" t="str">
        <x:f>IF(C38&lt;&gt;"",ABS(P38-P39),"")</x:f>
      </x:c>
      <x:c r="Q40" s="581"/>
      <x:c r="R40" s="559" t="str">
        <x:f>IF(R39&lt;&gt;"",ABS(R38-R39),"")</x:f>
      </x:c>
      <x:c r="S40" s="582"/>
      <x:c r="T40" s="582"/>
      <x:c r="U40" s="583"/>
      <x:c r="V40" s="560"/>
      <x:c r="W40" s="560"/>
      <x:c r="X40" s="560"/>
      <x:c r="Y40" s="560"/>
      <x:c r="Z40" s="560"/>
      <x:c r="AA40" s="560"/>
      <x:c r="AB40" s="561" t="str">
        <x:f>IF(AB39&lt;&gt;"",ABS(AB38-AB39),"")</x:f>
      </x:c>
      <x:c r="AC40" s="561" t="str">
        <x:f>IF(P39&lt;&gt;"",ABS(AC38-AC39),"")</x:f>
      </x:c>
      <x:c r="AD40" s="562"/>
      <x:c r="AE40" s="563"/>
      <x:c r="AF40" s="563"/>
      <x:c r="AG40" s="584"/>
      <x:c r="AH40" s="565" t="str">
        <x:f>IF(P39&lt;&gt;"",ABS(AH38-AH39),"")</x:f>
      </x:c>
      <x:c r="AI40" s="450" t="str">
        <x:f>IF(AB38="","",ABS(AI39-AI38))</x:f>
      </x:c>
      <x:c r="AJ40" s="566"/>
      <x:c r="AK40" s="512"/>
      <x:c r="AL40" s="512"/>
      <x:c r="AM40" s="450"/>
      <x:c r="AN40" s="450"/>
      <x:c r="AO40" s="450" t="str">
        <x:f>IF(AG38="","",ABS(AO39-AO38))</x:f>
      </x:c>
      <x:c r="AP40" s="1767" t="str">
        <x:f>IF(AI38="","",ABS(AP39-AP38))</x:f>
      </x:c>
      <x:c r="AQ40" s="516" t="str">
        <x:f>IF(AH38="","",ABS(AQ39-AQ38))</x:f>
      </x:c>
      <x:c r="AR40" s="450"/>
      <x:c r="AS40" s="450"/>
      <x:c r="AT40" s="450"/>
      <x:c r="AU40" s="512"/>
      <x:c r="AV40" s="450"/>
      <x:c r="AW40" s="450"/>
      <x:c r="AX40" s="450"/>
      <x:c r="AY40" s="450"/>
      <x:c r="AZ40" s="517"/>
      <x:c r="BA40" s="450"/>
      <x:c r="BB40" s="450"/>
      <x:c r="BC40" s="450"/>
      <x:c r="BD40" s="450"/>
      <x:c r="BE40" s="450"/>
      <x:c r="BF40" s="450"/>
      <x:c r="BG40" s="450"/>
      <x:c r="BH40" s="450"/>
      <x:c r="BI40" s="450"/>
      <x:c r="BJ40" s="450"/>
      <x:c r="BK40" s="450"/>
      <x:c r="BL40" s="450"/>
      <x:c r="BM40" s="450"/>
      <x:c r="BN40" s="450"/>
      <x:c r="BO40" s="450"/>
      <x:c r="BP40" s="450"/>
      <x:c r="BQ40" s="450"/>
      <x:c r="BR40" s="450"/>
      <x:c r="BS40" s="450"/>
      <x:c r="BT40" s="450"/>
      <x:c r="BU40" s="450"/>
      <x:c r="BV40" s="450"/>
      <x:c r="BW40" s="450"/>
      <x:c r="BX40" s="450"/>
      <x:c r="BY40" s="450"/>
      <x:c r="BZ40" s="450"/>
      <x:c r="CA40" s="450"/>
      <x:c r="CB40" s="450"/>
      <x:c r="CC40" s="450"/>
      <x:c r="CD40" s="450"/>
      <x:c r="CE40" s="450"/>
      <x:c r="CF40" s="450"/>
      <x:c r="CG40" s="450"/>
      <x:c r="CH40" s="450"/>
      <x:c r="CI40" s="450"/>
      <x:c r="CJ40" s="450"/>
      <x:c r="CK40" s="450"/>
      <x:c r="CL40" s="450"/>
      <x:c r="CM40" s="450"/>
      <x:c r="CN40" s="450"/>
      <x:c r="CO40" s="450"/>
      <x:c r="CP40" s="450"/>
      <x:c r="CQ40" s="450"/>
      <x:c r="CR40" s="450"/>
      <x:c r="CS40" s="450"/>
      <x:c r="CT40" s="450"/>
      <x:c r="CU40" s="450"/>
      <x:c r="CV40" s="450"/>
      <x:c r="CW40" s="450"/>
      <x:c r="CX40" s="450"/>
      <x:c r="CY40" s="450"/>
      <x:c r="CZ40" s="450"/>
      <x:c r="DA40" s="450"/>
      <x:c r="DB40" s="450"/>
      <x:c r="DC40" s="450"/>
      <x:c r="DD40" s="450"/>
      <x:c r="DE40" s="450"/>
      <x:c r="DF40" s="450"/>
      <x:c r="DG40" s="450"/>
      <x:c r="DH40" s="450"/>
      <x:c r="DI40" s="450"/>
      <x:c r="DJ40" s="450"/>
      <x:c r="DK40" s="450"/>
      <x:c r="DL40" s="450"/>
      <x:c r="DM40" s="450"/>
      <x:c r="DN40" s="450"/>
      <x:c r="DO40" s="450"/>
      <x:c r="DP40" s="450"/>
      <x:c r="DQ40" s="481"/>
      <x:c r="DR40" s="481"/>
      <x:c r="DS40" s="450"/>
      <x:c r="DT40" s="450"/>
      <x:c r="DU40" s="450"/>
      <x:c r="DV40" s="450"/>
      <x:c r="DW40" s="450"/>
      <x:c r="DX40" s="450"/>
      <x:c r="DY40" s="450"/>
      <x:c r="DZ40" s="450"/>
      <x:c r="EA40" s="450"/>
      <x:c r="EB40" s="450"/>
      <x:c r="EC40" s="450"/>
      <x:c r="ED40" s="481"/>
      <x:c r="EE40" s="450"/>
      <x:c r="EF40" s="450"/>
      <x:c r="EG40" s="450"/>
      <x:c r="EH40" s="450"/>
      <x:c r="EI40" s="522"/>
      <x:c r="EJ40" s="523"/>
      <x:c r="EK40" s="523"/>
      <x:c r="EL40" s="569"/>
      <x:c r="EM40" s="525"/>
      <x:c r="EN40" s="526"/>
      <x:c r="EO40" s="486"/>
      <x:c r="EP40" s="527"/>
      <x:c r="EQ40" s="528"/>
      <x:c r="ER40" s="528"/>
      <x:c r="ES40" s="529"/>
      <x:c r="ET40" s="530"/>
      <x:c r="EU40" s="531"/>
      <x:c r="EV40" s="532"/>
      <x:c r="EW40" s="455"/>
      <x:c r="EX40" s="455"/>
      <x:c r="EY40" s="570"/>
      <x:c r="EZ40" s="570"/>
      <x:c r="FA40" s="570"/>
      <x:c r="FB40" s="570"/>
      <x:c r="FC40" s="570"/>
      <x:c r="FD40" s="455"/>
      <x:c r="FE40" s="455"/>
      <x:c r="FF40" s="455"/>
      <x:c r="FG40" s="455"/>
      <x:c r="FH40" s="455"/>
      <x:c r="FI40" s="455"/>
      <x:c r="FJ40" s="455"/>
      <x:c r="FK40" s="455"/>
      <x:c r="FL40" s="455"/>
      <x:c r="FM40" s="455"/>
      <x:c r="FN40" s="455"/>
      <x:c r="FO40" s="455"/>
      <x:c r="FP40" s="455"/>
      <x:c r="FQ40" s="455"/>
      <x:c r="FR40" s="455"/>
      <x:c r="FS40" s="455"/>
      <x:c r="FT40" s="455"/>
      <x:c r="FU40" s="455"/>
      <x:c r="FV40" s="455"/>
      <x:c r="FW40" s="455"/>
      <x:c r="FX40" s="455"/>
      <x:c r="FY40" s="455"/>
      <x:c r="FZ40" s="455"/>
      <x:c r="GA40" s="455"/>
      <x:c r="GB40" s="455"/>
      <x:c r="GC40" s="455"/>
      <x:c r="GD40" s="455"/>
      <x:c r="GE40" s="455"/>
      <x:c r="GF40" s="455"/>
      <x:c r="GG40" s="455"/>
      <x:c r="GH40" s="455"/>
      <x:c r="GI40" s="455"/>
      <x:c r="GJ40" s="455"/>
      <x:c r="GK40" s="455"/>
      <x:c r="GL40" s="455"/>
      <x:c r="GM40" s="455"/>
      <x:c r="GN40" s="455"/>
      <x:c r="GO40" s="455"/>
      <x:c r="GP40" s="455"/>
      <x:c r="GQ40" s="455"/>
      <x:c r="GR40" s="455"/>
      <x:c r="GS40" s="455"/>
      <x:c r="GT40" s="455"/>
      <x:c r="GU40" s="455"/>
      <x:c r="GV40" s="455"/>
      <x:c r="GW40" s="455"/>
      <x:c r="GX40" s="455"/>
      <x:c r="GY40" s="455"/>
      <x:c r="GZ40" s="455"/>
      <x:c r="HA40" s="455"/>
      <x:c r="HB40" s="455"/>
      <x:c r="HC40" s="455"/>
      <x:c r="HD40" s="455"/>
      <x:c r="HE40" s="455"/>
      <x:c r="HF40" s="455"/>
      <x:c r="HG40" s="455"/>
      <x:c r="HH40" s="455"/>
      <x:c r="HI40" s="455"/>
      <x:c r="HJ40" s="455"/>
      <x:c r="HK40" s="455"/>
      <x:c r="HL40" s="455"/>
      <x:c r="HM40" s="455"/>
      <x:c r="HN40" s="455"/>
      <x:c r="HO40" s="455"/>
      <x:c r="HP40" s="455"/>
      <x:c r="HQ40" s="455"/>
      <x:c r="HR40" s="455"/>
      <x:c r="HS40" s="455"/>
      <x:c r="HT40" s="455"/>
      <x:c r="HU40" s="455"/>
      <x:c r="HV40" s="455"/>
      <x:c r="HW40" s="455"/>
      <x:c r="HX40" s="455"/>
      <x:c r="HY40" s="455"/>
      <x:c r="HZ40" s="455"/>
      <x:c r="IA40" s="455"/>
      <x:c r="IB40" s="455"/>
      <x:c r="IC40" s="455"/>
      <x:c r="ID40" s="455"/>
      <x:c r="IE40" s="455"/>
      <x:c r="IF40" s="455"/>
      <x:c r="IG40" s="455"/>
      <x:c r="IH40" s="455"/>
      <x:c r="II40" s="455"/>
      <x:c r="IJ40" s="455"/>
      <x:c r="IK40" s="455"/>
      <x:c r="IL40" s="455"/>
      <x:c r="IM40" s="455"/>
      <x:c r="IN40" s="455"/>
      <x:c r="IO40" s="455"/>
      <x:c r="IP40" s="455"/>
      <x:c r="IQ40" s="455"/>
      <x:c r="IR40" s="455"/>
      <x:c r="IS40" s="455"/>
      <x:c r="IT40" s="455"/>
      <x:c r="IU40" s="455"/>
      <x:c r="IV40" s="455"/>
    </x:row>
    <x:row r="41" s="418" customFormat="1" ht="12.75" customHeight="1">
      <x:c r="A41" s="494">
        <x:v>0</x:v>
      </x:c>
      <x:c r="B41" s="494">
        <x:v>0</x:v>
      </x:c>
      <x:c r="C41" s="3888"/>
      <x:c r="D41" s="495" t="s">
        <x:v>277</x:v>
      </x:c>
      <x:c r="E41" s="496"/>
      <x:c r="F41" s="497"/>
      <x:c r="G41" s="3890"/>
      <x:c r="H41" s="3891"/>
      <x:c r="I41" s="3892"/>
      <x:c r="J41" s="498"/>
      <x:c r="K41" s="499"/>
      <x:c r="L41" s="498"/>
      <x:c r="M41" s="500"/>
      <x:c r="N41" s="501"/>
      <x:c r="O41" s="501"/>
      <x:c r="P41" s="502"/>
      <x:c r="Q41" s="572" t="str">
        <x:f>IF(E41="","",IF(A41=0,1,ROUND(1-(EY41-EX41)*FA41,5)))</x:f>
      </x:c>
      <x:c r="R41" s="504"/>
      <x:c r="S41" s="3890"/>
      <x:c r="T41" s="3891"/>
      <x:c r="U41" s="3892"/>
      <x:c r="V41" s="498"/>
      <x:c r="W41" s="499"/>
      <x:c r="X41" s="498"/>
      <x:c r="Y41" s="500"/>
      <x:c r="Z41" s="501"/>
      <x:c r="AA41" s="501"/>
      <x:c r="AB41" s="502"/>
      <x:c r="AC41" s="505" t="str">
        <x:f>IF(P41="","",(P41-AB41+R41)*Q41)</x:f>
      </x:c>
      <x:c r="AD41" s="506"/>
      <x:c r="AE41" s="507"/>
      <x:c r="AF41" s="508"/>
      <x:c r="AG41" s="506" t="str">
        <x:f>IF(P41="","",IF(AND($AG$10="1A",AT41&gt;=966),DQ41,IF(AND($AG$10="1B",AT41&lt;966),DR41,IF($AG$9="T-2004",DP41,EV41))))</x:f>
      </x:c>
      <x:c r="AH41" s="509" t="str">
        <x:f>IF(P41&lt;&gt;"",TRUNC(ROUND(+AC41*AG41,2),2),"")</x:f>
      </x:c>
      <x:c r="AI41" s="450" t="str">
        <x:f>IF(C41="","",IF($AD$10=60,AH41*AN41,(1.000149926*AD41-0.001199407795)*AH41))</x:f>
      </x:c>
      <x:c r="AJ41" s="510" t="n">
        <x:f>IF(AND($P$10="m³",$AD$10=60),ROUND((1.000149926*(141.5/(AD41+131.5))-1.199407795*0.001)/(141.5/(AD41+131.5)),5),ROUND((1.000149926*AD41-1.199407795*0.001)/AD41,5))</x:f>
        <x:v>0.99904</x:v>
      </x:c>
      <x:c r="AK41" s="512" t="e">
        <x:f>IF($AE$10="°F",AF41,AF41/1.8)</x:f>
      </x:c>
      <x:c r="AL41" s="512" t="str">
        <x:f>IF(C41="","",IF($AE$10="°C",AE41*1.8+32,ROUND(AE41,1)))</x:f>
      </x:c>
      <x:c r="AM41" s="513" t="n">
        <x:f>IF($AG$9="Table",ROUND(((141.5/(AD41+131.5015)*4.169215)-0.0050789)*0.0375,5),IF(AND($P$10="M³",$AD$10=60),(141.3819577/(AD41+131.5)-0.001199407795)*0.1564763335*6.28981,(141.3819577/(AD41+131.5)-0.001199407795)*0.1564763335))</x:f>
        <x:v>1.056987053280901</x:v>
      </x:c>
      <x:c r="AN41" s="514" t="n">
        <x:f>IF($AG$9="Table",ROUND(((141.5/(AD41+131.5015)*4.169215)-0.0050789)*0.0375*1.01605,5),IF(AND($P$10="m³",$AD$10=60),(141.3819577/(AD41+131.5)-0.001199407795)*0.1589872949*6.28981,(141.3819577/(AD41+131.5)-0.001199407795)*0.1589872949))</x:f>
        <x:v>1.0739484277694469</x:v>
      </x:c>
      <x:c r="AO41" s="450" t="n">
        <x:f>IF(D41="","",AM41*AH41)</x:f>
        <x:v>0</x:v>
      </x:c>
      <x:c r="AP41" s="515" t="str">
        <x:f>IF(P41="","",AD41*AH41)</x:f>
      </x:c>
      <x:c r="AQ41" s="516" t="str">
        <x:f>IF(E41="","",AE41*AH41)</x:f>
      </x:c>
      <x:c r="AR41" s="450">
        <x:v>0</x:v>
      </x:c>
      <x:c r="AS41" s="450" t="n">
        <x:f>IF(AR$9="54a",1,IF(AR$9="54D",6,IF(AT41&lt;=770.352,5,IF(AT41&lt;=787.5195,4,IF(AT41&lt;=838.3127,3,IF(AT41&lt;=1163.5,2,))))))</x:f>
        <x:v>2</x:v>
      </x:c>
      <x:c r="AT41" s="450" t="n">
        <x:f>IF($AD$10=60,(141.5/(AD41+131.5)*999.016),AD41*1000)</x:f>
        <x:v>1074.9867984790874</x:v>
      </x:c>
      <x:c r="AU41" s="512" t="n">
        <x:f>IF($AE$10="°F",(AL41-32)/1.8,AE41)</x:f>
        <x:v>-17.77777777777778</x:v>
      </x:c>
      <x:c r="AV41" s="450" t="n">
        <x:f>AU41/630</x:f>
        <x:v>-0.028218694885361554</x:v>
      </x:c>
      <x:c r="AW41" s="450" t="n">
        <x:f>(AU41-($AT$76+($AT$77+($AT$78+($AT$79+($AT$80+($AT$81+($AT$82+$AT$83*AV41)*AV41)*AV41)*AV41)*AV41)*AV41)*AV41)*AV41)*1.8+32</x:f>
        <x:v>-0.007130593716254907</x:v>
      </x:c>
      <x:c r="AX41" s="450" t="n">
        <x:f>IF(AF41=0,VLOOKUP($AS41,$AS$76:$AX$81,6),0)</x:f>
        <x:v>103.872</x:v>
      </x:c>
      <x:c r="AY41" s="450" t="n">
        <x:f>IF(AF41=0,VLOOKUP(AS41,$AS$76:$AY$81,7),0)</x:f>
        <x:v>0.2701</x:v>
      </x:c>
      <x:c r="AZ41" s="517" t="n">
        <x:f>IF(AF41=0,VLOOKUP($AS41,$AS$76:$AZ$81,8),0)</x:f>
        <x:v>0</x:v>
      </x:c>
      <x:c r="BA41" s="450" t="n">
        <x:f>IF(AF41=0,(0.01374979547/2*(($AX41/AT41+$AY$11)*1/AT41+$AZ$11)),0)</x:f>
        <x:v>0.0000023453365499165343</x:v>
      </x:c>
      <x:c r="BB41" s="450" t="n">
        <x:f>IF(AF41=0,(2*$AX$11+$AY$11*AT41)/($AX$11+($AY$11+$AZ$11*AT41)*AT41),0)</x:f>
        <x:v>1.2634834265598311</x:v>
      </x:c>
      <x:c r="BC41" s="450" t="n">
        <x:f>IF($AF$11=0,ROUND(AT41*(1+(EXP(BA41*(1+0.8*BA41))-1)/(1+BA41*(1+1.6*BA41)*BB41)),12),(AT41*(EXP(0.5*$AK41*0.01374979547*(1+0.4*$AK41*0.01374979547)))))</x:f>
        <x:v>1074.989319685132</x:v>
      </x:c>
      <x:c r="BD41" s="450" t="n">
        <x:f>IF(AF41=0,($AX41/BC41+$AY41)*1/BC41+$AZ41,AK41)</x:f>
        <x:v>0.0003411439253960394</x:v>
      </x:c>
      <x:c r="BE41" s="450" t="n">
        <x:f>$AY$6-$AY$5</x:f>
        <x:v>0</x:v>
      </x:c>
      <x:c r="BF41" s="450" t="n">
        <x:f>ROUND(EXP(-BD41*BE41*(1+0.8*BD41*(BE41+0.01374979547))),25)</x:f>
        <x:v>1</x:v>
      </x:c>
      <x:c r="BG41" s="450" t="n">
        <x:f>EXP(-1.9947+0.00013427*BE41+((793920+2326*BE41)/BC41^2))</x:f>
        <x:v>0.2704463650123956</x:v>
      </x:c>
      <x:c r="BH41" s="450" t="n">
        <x:f>1/(1-10^-5*BG41*0)</x:f>
        <x:v>1</x:v>
      </x:c>
      <x:c r="BI41" s="450" t="n">
        <x:f>ROUND(BH41*BF41,25)</x:f>
        <x:v>1</x:v>
      </x:c>
      <x:c r="BJ41" s="450" t="n">
        <x:f>BI41*$AT41</x:f>
        <x:v>1074.9867984790874</x:v>
      </x:c>
      <x:c r="BK41" s="450" t="n">
        <x:f>$AT41-BJ41</x:f>
        <x:v>0</x:v>
      </x:c>
      <x:c r="BL41" s="450" t="n">
        <x:f>IF(AF41=0,VLOOKUP($AS41,$AS$76:$BA$82,9),0)</x:f>
        <x:v>1.3</x:v>
      </x:c>
      <x:c r="BM41" s="450" t="n">
        <x:f>BK41/BI41</x:f>
        <x:v>0</x:v>
      </x:c>
      <x:c r="BN41" s="450" t="n">
        <x:f>BL41*BD41*$BE41*(1+1.6*BD41*$BE41)</x:f>
        <x:v>0</x:v>
      </x:c>
      <x:c r="BO41" s="450" t="n">
        <x:f>-(2*BH41*0*BG41*(7.9392+0.02326*AU41))/BC41^2</x:f>
        <x:v>0</x:v>
      </x:c>
      <x:c r="BP41" s="450" t="n">
        <x:f>BM41/(1+BN41+BO41)</x:f>
        <x:v>0</x:v>
      </x:c>
      <x:c r="BQ41" s="450" t="n">
        <x:f>BP41+$AT41</x:f>
        <x:v>1074.9867984790874</x:v>
      </x:c>
      <x:c r="BR41" s="450" t="n">
        <x:f>IF($AR$9="54a",1,IF($AR$9="54D",6,IF(BQ41&lt;=770.352,5,IF(BQ41&lt;=787.5195,4,IF(BQ41&lt;=838.3127,3,IF(BQ41&lt;=1163.5,2,))))))</x:f>
        <x:v>2</x:v>
      </x:c>
      <x:c r="BS41" s="450" t="n">
        <x:f>IF(AF41=0,VLOOKUP(BR41,$AS$76:$AX$81,6),0)</x:f>
        <x:v>103.872</x:v>
      </x:c>
      <x:c r="BT41" s="450" t="n">
        <x:f>IF(AF41=0,VLOOKUP(BR41,$AS$76:$AY$81,7),0)</x:f>
        <x:v>0.2701</x:v>
      </x:c>
      <x:c r="BU41" s="450" t="n">
        <x:f>IF(AF41=0,VLOOKUP(BR41,$AS$76:$AZ$81,8),0)</x:f>
        <x:v>0</x:v>
      </x:c>
      <x:c r="BV41" s="450" t="n">
        <x:f>IF(AF41=0,(0.01374979547/2*((BS41/BQ41+BT41)*1/BQ41+BU41)),0)</x:f>
        <x:v>0.0000023453365499165343</x:v>
      </x:c>
      <x:c r="BW41" s="450" t="n">
        <x:f>IF(AF41=0,(2*BS41+BT41*BQ41)/(BS41+(BT41+BU41*BQ41)*BQ41),0)</x:f>
        <x:v>1.2634834265598311</x:v>
      </x:c>
      <x:c r="BX41" s="450" t="n">
        <x:f>IF($AF$11=0,ROUND(BQ41*(1+(EXP(BV41*(1+0.8*BV41))-1)/(1+BV41*(1+1.6*BV41)*BW41)),12),(BQ41*(EXP(0.5*$AK41*0.01374979547*(1+0.4*$AK41*0.01374979547)))))</x:f>
        <x:v>1074.989319685132</x:v>
      </x:c>
      <x:c r="BY41" s="450" t="n">
        <x:f>IF(AF41=0,($AX41/BX41+$AY41)*1/BX41+$AZ41,AK41)</x:f>
        <x:v>0.0003411439253960394</x:v>
      </x:c>
      <x:c r="BZ41" s="450" t="n">
        <x:f>$AY$6-$AY$5</x:f>
        <x:v>0</x:v>
      </x:c>
      <x:c r="CA41" s="450" t="n">
        <x:f>EXP(-BY41*BZ41*(1+0.8*BY41*(BZ41+0.01374979547)))</x:f>
        <x:v>1</x:v>
      </x:c>
      <x:c r="CB41" s="450" t="n">
        <x:f>EXP(-1.9947+0.00013427*BZ41+((793920+2326*BZ41)/BX41^2))</x:f>
        <x:v>0.2704463650123956</x:v>
      </x:c>
      <x:c r="CC41" s="450" t="n">
        <x:f>1/(1-10^-5*CB41*0)</x:f>
        <x:v>1</x:v>
      </x:c>
      <x:c r="CD41" s="450" t="n">
        <x:f>ROUND(CC41*CA41,15)</x:f>
        <x:v>1</x:v>
      </x:c>
      <x:c r="CE41" s="450" t="n">
        <x:f>CD41*BQ41</x:f>
        <x:v>1074.9867984790874</x:v>
      </x:c>
      <x:c r="CF41" s="450" t="n">
        <x:f>$AT41-CE41</x:f>
        <x:v>0</x:v>
      </x:c>
      <x:c r="CG41" s="450" t="n">
        <x:f>IF(AF41=0,VLOOKUP($AS41,$AS$76:$BA$82,9),0)</x:f>
        <x:v>1.3</x:v>
      </x:c>
      <x:c r="CH41" s="450" t="n">
        <x:f>CF41/CD41</x:f>
        <x:v>0</x:v>
      </x:c>
      <x:c r="CI41" s="450" t="n">
        <x:f>CG41*BY41*BZ41*(1+1.6*BY41*BZ41)</x:f>
        <x:v>0</x:v>
      </x:c>
      <x:c r="CJ41" s="450" t="n">
        <x:f>-(2*CC41*0*CB41*(7.9392+0.02326*$AU41))/BX41^2</x:f>
        <x:v>0</x:v>
      </x:c>
      <x:c r="CK41" s="450" t="n">
        <x:f>CH41/(1+CI41+CJ41)</x:f>
        <x:v>0</x:v>
      </x:c>
      <x:c r="CL41" s="450" t="n">
        <x:f>CK41+BQ41</x:f>
        <x:v>1074.9867984790874</x:v>
      </x:c>
      <x:c r="CM41" s="450" t="n">
        <x:f>IF($AR$9="54a",1,IF($AR$9="54D",6,IF(CL41&lt;=770.352,5,IF(CL41&lt;=787.5195,4,IF(CL41&lt;=838.3127,3,IF(CL41&lt;=1163.5,2,))))))</x:f>
        <x:v>2</x:v>
      </x:c>
      <x:c r="CN41" s="450" t="n">
        <x:f>IF(AF41=0,VLOOKUP(CM41,$AS$76:$AX$81,6),0)</x:f>
        <x:v>103.872</x:v>
      </x:c>
      <x:c r="CO41" s="450" t="n">
        <x:f>IF(AF41=0,VLOOKUP(CM41,$AS$76:$AY$81,7),0)</x:f>
        <x:v>0.2701</x:v>
      </x:c>
      <x:c r="CP41" s="450" t="n">
        <x:f>IF(AF41=0,VLOOKUP(CM41,$AS$76:$AZ$81,8),0)</x:f>
        <x:v>0</x:v>
      </x:c>
      <x:c r="CQ41" s="450" t="n">
        <x:f>IF(AF41=0,(0.01374979547/2*((CN41/CL41+CO41)*1/CL41+CP41)),0)</x:f>
        <x:v>0.0000023453365499165343</x:v>
      </x:c>
      <x:c r="CR41" s="450" t="n">
        <x:f>IF(AF41=0,(2*CN41+CO41*CL41)/(CN41+(CO41+CP41*CL41)*CL41),0)</x:f>
        <x:v>1.2634834265598311</x:v>
      </x:c>
      <x:c r="CS41" s="450" t="n">
        <x:f>IF($AF$11=0,ROUND(CL41*(1+(EXP(CQ41*(1+0.8*CQ41))-1)/(1+CQ41*(1+1.6*CQ41)*CR41)),12),(CL41*(EXP(0.5*$AK41*0.01374979547*(1+0.4*$AK41*0.01374979547)))))</x:f>
        <x:v>1074.989319685132</x:v>
      </x:c>
      <x:c r="CT41" s="450" t="n">
        <x:f>IF(AF41=0,($AX41/CS41+$AY41)*1/CS41+$AZ41,BY41)</x:f>
        <x:v>0.0003411439253960394</x:v>
      </x:c>
      <x:c r="CU41" s="450" t="n">
        <x:f>$AY$6-$AY$5</x:f>
        <x:v>0</x:v>
      </x:c>
      <x:c r="CV41" s="450" t="n">
        <x:f>EXP(-CT41*CU41*(1+0.8*CT41*(CU41+0.01374979547)))</x:f>
        <x:v>1</x:v>
      </x:c>
      <x:c r="CW41" s="450" t="n">
        <x:f>EXP(-1.9947+0.00013427*CU41+((793920+2326*CU41)/CS41^2))</x:f>
        <x:v>0.2704463650123956</x:v>
      </x:c>
      <x:c r="CX41" s="450" t="n">
        <x:f>1/(1-10^-5*CW41*0)</x:f>
        <x:v>1</x:v>
      </x:c>
      <x:c r="CY41" s="450" t="n">
        <x:f>ROUND(CX41*CV41,15)</x:f>
        <x:v>1</x:v>
      </x:c>
      <x:c r="CZ41" s="450" t="n">
        <x:f>CY41*CL41</x:f>
        <x:v>1074.9867984790874</x:v>
      </x:c>
      <x:c r="DA41" s="450" t="n">
        <x:f>$AT41-CZ41</x:f>
        <x:v>0</x:v>
      </x:c>
      <x:c r="DB41" s="450" t="n">
        <x:f>IF(AF41=0,VLOOKUP($AS41,$AS$76:$BA$82,9),0)</x:f>
        <x:v>1.3</x:v>
      </x:c>
      <x:c r="DC41" s="450" t="n">
        <x:f>DA41/CY41</x:f>
        <x:v>0</x:v>
      </x:c>
      <x:c r="DD41" s="450" t="n">
        <x:f>DB41*CT41*CU41*(1+1.6*CT41*CU41)</x:f>
        <x:v>0</x:v>
      </x:c>
      <x:c r="DE41" s="450" t="n">
        <x:f>-(2*CX41*0*CW41*(7.9392+0.02326*AU41))/CS41^2</x:f>
        <x:v>0</x:v>
      </x:c>
      <x:c r="DF41" s="450" t="n">
        <x:f>DC41/(1+DD41+DE41)</x:f>
        <x:v>0</x:v>
      </x:c>
      <x:c r="DG41" s="450" t="n">
        <x:f>DF41+CL41</x:f>
        <x:v>1074.9867984790874</x:v>
      </x:c>
      <x:c r="DH41" s="450" t="n">
        <x:f>EXP(-CT41*CU41*(1+0.8*CT41*(CU41+0.01374979547)))</x:f>
        <x:v>1</x:v>
      </x:c>
      <x:c r="DI41" s="450" t="n">
        <x:f>CT41</x:f>
        <x:v>0.0003411439253960394</x:v>
      </x:c>
      <x:c r="DJ41" s="450" t="n">
        <x:f>AW41-$AY$5</x:f>
        <x:v>-60.01400549068859</x:v>
      </x:c>
      <x:c r="DK41" s="450" t="n">
        <x:f>EXP(-DI41*DJ41*(1+0.8*DI41*(DJ41+0.01374979547)))</x:f>
        <x:v>1.0203423025295864</x:v>
      </x:c>
      <x:c r="DL41" s="450" t="n">
        <x:f>EXP(-1.9947+0.00013427*AW41+((793920+2326*AW41)/DG41^2))</x:f>
        <x:v>0.2704430960404184</x:v>
      </x:c>
      <x:c r="DM41" s="450" t="n">
        <x:f>1/(1-10^-5*DL41*AR41)</x:f>
        <x:v>1</x:v>
      </x:c>
      <x:c r="DN41" s="450" t="n">
        <x:f>ROUND(DM41*DK41,15)</x:f>
        <x:v>1.020342302529586</x:v>
      </x:c>
      <x:c r="DO41" s="450" t="n">
        <x:f>DK41/CV41</x:f>
        <x:v>1.0203423025295864</x:v>
      </x:c>
      <x:c r="DP41" s="450" t="n">
        <x:f>ROUND(DO41*DM41,5)</x:f>
        <x:v>1.02034</x:v>
      </x:c>
      <x:c r="DQ41" s="481" t="n">
        <x:f>IF($AE$10="°F",ROUND(1.0211326242-3.548988118*10^-4*AE41+4.49881*10^-8*AE41^2,4),ROUND(1.0094684142-6.33413410744*10^-4*AE41+1.45710416212*10^-7*AE41^2,4))</x:f>
        <x:v>1.0211</x:v>
      </x:c>
      <x:c r="DR41" s="481" t="n">
        <x:f>IF($AE$10="°F",ROUND(1.02413769-4.0641418*10^-4*AE41+6.79176*10^-8*AE41^2,4),ROUND(1.0108020095-7.2343515319*10^-4*AE41+2.1996598346*10^-7*AE41^2,4))</x:f>
        <x:v>1.0241</x:v>
      </x:c>
      <x:c r="DS41" s="450"/>
      <x:c r="DT41" s="450" t="n">
        <x:f>ROUND(0.00001278*DW41,19)</x:f>
        <x:v>-0.0007668</x:v>
      </x:c>
      <x:c r="DU41" s="450" t="n">
        <x:f>ROUND(0.0000000062*$DW41^2,19)</x:f>
        <x:v>0.00002232</x:v>
      </x:c>
      <x:c r="DV41" s="450" t="n">
        <x:f>1-DT41-DU41</x:f>
        <x:v>1.00074448</x:v>
      </x:c>
      <x:c r="DW41" s="450" t="n">
        <x:f>ROUND(AL41-60,1)</x:f>
        <x:v>-60</x:v>
      </x:c>
      <x:c r="DX41" s="450" t="n">
        <x:f>AT41</x:f>
        <x:v>1074.9867984790874</x:v>
      </x:c>
      <x:c r="DY41" s="450" t="n">
        <x:f>BT41+BU41</x:f>
        <x:v>0.2701</x:v>
      </x:c>
      <x:c r="DZ41" s="450" t="n">
        <x:f>IF(DY41&lt;0,(((BS41/DX41)/DX41)+DY41),(TRUNC(($BS41/DX41^2)+(DY41/DX41),8)))</x:f>
        <x:v>0.00034114</x:v>
      </x:c>
      <x:c r="EA41" s="450" t="n">
        <x:f>EXP(-DZ41*DW41)-(0.8*DZ41^2*DW41^2)</x:f>
        <x:v>1.0203441499484045</x:v>
      </x:c>
      <x:c r="EB41" s="450" t="n">
        <x:f>ROUND(DX41*EA41,12)</x:f>
        <x:v>1096.856491099901</x:v>
      </x:c>
      <x:c r="EC41" s="450" t="n">
        <x:f>EB41/DV41</x:f>
        <x:v>1096.0405108603757</x:v>
      </x:c>
      <x:c r="ED41" s="450" t="n">
        <x:f>IF(AF41&gt;0,ROUND(141.5/(141.5/(AD41+131.5)*AG41)-131.5,2),ROUND(141.5/(EB41/999.016)-131.5,1))</x:f>
        <x:v>-2.6</x:v>
      </x:c>
      <x:c r="EE41" s="450"/>
      <x:c r="EF41" s="520" t="s">
        <x:v>279</x:v>
      </x:c>
      <x:c r="EG41" s="579">
        <x:v>0</x:v>
      </x:c>
      <x:c r="EH41" s="580">
        <x:v>0</x:v>
      </x:c>
      <x:c r="EI41" s="522"/>
      <x:c r="EJ41" s="523" t="n">
        <x:f>IF($AR$9="54a",1,IF($AR$9="54D",6,IF(EP41&lt;=770,2,IF(EP41&lt;=785,4,IF(EP41&lt;=838,3,IF(AND(EP41&gt;=838,EP41&lt;=1075),5))))))</x:f>
        <x:v>5</x:v>
      </x:c>
      <x:c r="EK41" s="525" t="n">
        <x:f>INT((AD41*2)+0.5)/2</x:f>
        <x:v>0</x:v>
      </x:c>
      <x:c r="EL41" s="524" t="n">
        <x:f>IF(EK41&lt;2,AD41*1000,141.5/(EK41+131.5)*999.012)</x:f>
        <x:v>0</x:v>
      </x:c>
      <x:c r="EM41" s="525" t="n">
        <x:f>IF(AD41&gt;2,INT((AE41*2)+0.5)/2,INT((AE41*4)+0.5)/4)</x:f>
        <x:v>0</x:v>
      </x:c>
      <x:c r="EN41" s="526" t="n">
        <x:f>IF(AD41&lt;=2,EM41-15,EM41-60)</x:f>
        <x:v>-15</x:v>
      </x:c>
      <x:c r="EO41" s="486"/>
      <x:c r="EP41" s="527" t="n">
        <x:f>IF(EK41&lt;=2,AT41,EL41)</x:f>
        <x:v>1074.9867984790874</x:v>
      </x:c>
      <x:c r="EQ41" s="528" t="n">
        <x:f>IF(AD41&lt;=2,ROUND(LOOKUP(EJ41,$ER$76:$ET$81)*1.8,8),LOOKUP(EJ41,$ER$76:$ET$81))</x:f>
        <x:v>1.8</x:v>
      </x:c>
      <x:c r="ER41" s="528" t="n">
        <x:f>IF(AD41&lt;=2,ROUND(LOOKUP(EJ41,$ER$76:$EU$81)*1.8,8),LOOKUP(EJ41,$ER$76:$EU$81))</x:f>
        <x:v>1.8</x:v>
      </x:c>
      <x:c r="ES41" s="529" t="n">
        <x:f>IF(ER41&gt;1,ER41/EP41^2,ROUND(EQ41/EP41^2,18))</x:f>
        <x:v>0.0000015576369588394509</x:v>
      </x:c>
      <x:c r="ET41" s="530" t="n">
        <x:f>IF(ER41&gt;=1,EQ41,ROUND(ER41/EP41,16))</x:f>
        <x:v>1.8</x:v>
      </x:c>
      <x:c r="EU41" s="531" t="n">
        <x:f>ROUND(ET41+ES41,16)</x:f>
        <x:v>1.800001557636959</x:v>
      </x:c>
      <x:c r="EV41" s="532" t="n">
        <x:f>ROUND(EXP(-EU41*EN41*(1+0.8*EU41*EN41)),4)</x:f>
        <x:v>0</x:v>
      </x:c>
      <x:c r="EW41" s="455"/>
      <x:c r="EX41" s="455" t="n">
        <x:f>ROUND((AE41*7/8)+EZ41/8,0)</x:f>
        <x:v>0</x:v>
      </x:c>
      <x:c r="EY41" s="533" t="n">
        <x:f>B41</x:f>
        <x:v>0</x:v>
      </x:c>
      <x:c r="EZ41" s="533" t="n">
        <x:f>A41</x:f>
        <x:v>0</x:v>
      </x:c>
      <x:c r="FA41" s="534" t="n">
        <x:f>IF($AE$10="°F",0.0000124,0.0000112*2)</x:f>
        <x:v>0.0000124</x:v>
      </x:c>
      <x:c r="FB41" s="534">
        <x:v>1.73E-5</x:v>
      </x:c>
      <x:c r="FC41" s="534">
        <x:v>1.59E-5</x:v>
      </x:c>
      <x:c r="FD41" s="455"/>
      <x:c r="FE41" s="455"/>
      <x:c r="FF41" s="455"/>
      <x:c r="FG41" s="455"/>
      <x:c r="FH41" s="455"/>
      <x:c r="FI41" s="455"/>
      <x:c r="FJ41" s="455"/>
      <x:c r="FK41" s="455"/>
      <x:c r="FL41" s="455"/>
      <x:c r="FM41" s="455"/>
      <x:c r="FN41" s="455"/>
      <x:c r="FO41" s="455"/>
      <x:c r="FP41" s="455"/>
      <x:c r="FQ41" s="455"/>
      <x:c r="FR41" s="455"/>
      <x:c r="FS41" s="455"/>
      <x:c r="FT41" s="455"/>
      <x:c r="FU41" s="455"/>
      <x:c r="FV41" s="455"/>
      <x:c r="FW41" s="455"/>
      <x:c r="FX41" s="455"/>
      <x:c r="FY41" s="455"/>
      <x:c r="FZ41" s="455"/>
      <x:c r="GA41" s="455"/>
      <x:c r="GB41" s="455"/>
      <x:c r="GC41" s="455"/>
      <x:c r="GD41" s="455"/>
      <x:c r="GE41" s="455"/>
      <x:c r="GF41" s="455"/>
      <x:c r="GG41" s="455"/>
      <x:c r="GH41" s="455"/>
      <x:c r="GI41" s="455"/>
      <x:c r="GJ41" s="455"/>
      <x:c r="GK41" s="455"/>
      <x:c r="GL41" s="455"/>
      <x:c r="GM41" s="455"/>
      <x:c r="GN41" s="455"/>
      <x:c r="GO41" s="455"/>
      <x:c r="GP41" s="455"/>
      <x:c r="GQ41" s="455"/>
      <x:c r="GR41" s="455"/>
      <x:c r="GS41" s="455"/>
      <x:c r="GT41" s="455"/>
      <x:c r="GU41" s="455"/>
      <x:c r="GV41" s="455"/>
      <x:c r="GW41" s="455"/>
      <x:c r="GX41" s="455"/>
      <x:c r="GY41" s="455"/>
      <x:c r="GZ41" s="455"/>
      <x:c r="HA41" s="455"/>
      <x:c r="HB41" s="455"/>
      <x:c r="HC41" s="455"/>
      <x:c r="HD41" s="455"/>
      <x:c r="HE41" s="455"/>
      <x:c r="HF41" s="455"/>
      <x:c r="HG41" s="455"/>
      <x:c r="HH41" s="455"/>
      <x:c r="HI41" s="455"/>
      <x:c r="HJ41" s="455"/>
      <x:c r="HK41" s="455"/>
      <x:c r="HL41" s="455"/>
      <x:c r="HM41" s="455"/>
      <x:c r="HN41" s="455"/>
      <x:c r="HO41" s="455"/>
      <x:c r="HP41" s="455"/>
      <x:c r="HQ41" s="455"/>
      <x:c r="HR41" s="455"/>
      <x:c r="HS41" s="455"/>
      <x:c r="HT41" s="455"/>
      <x:c r="HU41" s="455"/>
      <x:c r="HV41" s="455"/>
      <x:c r="HW41" s="455"/>
      <x:c r="HX41" s="455"/>
      <x:c r="HY41" s="455"/>
      <x:c r="HZ41" s="455"/>
      <x:c r="IA41" s="455"/>
      <x:c r="IB41" s="455"/>
      <x:c r="IC41" s="455"/>
      <x:c r="ID41" s="455"/>
      <x:c r="IE41" s="455"/>
      <x:c r="IF41" s="455"/>
      <x:c r="IG41" s="455"/>
      <x:c r="IH41" s="455"/>
      <x:c r="II41" s="455"/>
      <x:c r="IJ41" s="455"/>
      <x:c r="IK41" s="455"/>
      <x:c r="IL41" s="455"/>
      <x:c r="IM41" s="455"/>
      <x:c r="IN41" s="455"/>
      <x:c r="IO41" s="455"/>
      <x:c r="IP41" s="455"/>
      <x:c r="IQ41" s="455"/>
      <x:c r="IR41" s="455"/>
      <x:c r="IS41" s="455"/>
      <x:c r="IT41" s="455"/>
      <x:c r="IU41" s="455"/>
      <x:c r="IV41" s="455"/>
    </x:row>
    <x:row r="42" s="418" customFormat="1" ht="15" customHeight="1">
      <x:c r="A42" s="494">
        <x:v>0</x:v>
      </x:c>
      <x:c r="B42" s="494">
        <x:v>0</x:v>
      </x:c>
      <x:c r="C42" s="3889"/>
      <x:c r="D42" s="537" t="s">
        <x:v>278</x:v>
      </x:c>
      <x:c r="E42" s="538"/>
      <x:c r="F42" s="539"/>
      <x:c r="G42" s="3893"/>
      <x:c r="H42" s="3894"/>
      <x:c r="I42" s="3895"/>
      <x:c r="J42" s="498"/>
      <x:c r="K42" s="499"/>
      <x:c r="L42" s="498"/>
      <x:c r="M42" s="500"/>
      <x:c r="N42" s="501"/>
      <x:c r="O42" s="501"/>
      <x:c r="P42" s="540"/>
      <x:c r="Q42" s="574" t="str">
        <x:f>IF(E41="","",IF(A42=0,1,ROUND(1-(EY42-EX42)*FA42,5)))</x:f>
      </x:c>
      <x:c r="R42" s="542"/>
      <x:c r="S42" s="3893"/>
      <x:c r="T42" s="3894"/>
      <x:c r="U42" s="3895"/>
      <x:c r="V42" s="498"/>
      <x:c r="W42" s="499"/>
      <x:c r="X42" s="498"/>
      <x:c r="Y42" s="500"/>
      <x:c r="Z42" s="501"/>
      <x:c r="AA42" s="501"/>
      <x:c r="AB42" s="540"/>
      <x:c r="AC42" s="543" t="str">
        <x:f>IF(P42="","",(P42-AB42+R42)*Q42)</x:f>
      </x:c>
      <x:c r="AD42" s="544"/>
      <x:c r="AE42" s="545"/>
      <x:c r="AF42" s="546"/>
      <x:c r="AG42" s="544" t="str">
        <x:f>IF(P42="","",IF(AND($AG$10="1A",AT42&gt;=966),DQ42,IF(AND($AG$10="1B",AT42&lt;966),DR42,IF($AG$9="T-2004",DP42,EV42))))</x:f>
      </x:c>
      <x:c r="AH42" s="547" t="str">
        <x:f>IF(P42&lt;&gt;"",TRUNC(ROUND(+AC42*AG42,2),2),"")</x:f>
      </x:c>
      <x:c r="AI42" s="450" t="str">
        <x:f>IF(C41="","",IF($AD$10=60,AH42*AN42,(1.000149926*AD42-0.001199407795)*AH42))</x:f>
      </x:c>
      <x:c r="AJ42" s="510" t="n">
        <x:f>IF(AND($P$10="m³",$AD$10=60),ROUND((1.000149926*(141.5/(AD42+131.5))-1.199407795*0.001)/(141.5/(AD42+131.5)),5),ROUND((1.000149926*AD42-1.199407795*0.001)/AD42,5))</x:f>
        <x:v>0.99904</x:v>
      </x:c>
      <x:c r="AK42" s="512" t="e">
        <x:f>IF($AE$10="°F",AF42,AF42/1.8)</x:f>
      </x:c>
      <x:c r="AL42" s="512" t="str">
        <x:f>IF(C41="","",IF($AE$10="°C",AE42*1.8+32,ROUND(AE42,1)))</x:f>
      </x:c>
      <x:c r="AM42" s="513" t="n">
        <x:f>IF($AG$9="Table",ROUND(((141.5/(AD42+131.5015)*4.169215)-0.0050789)*0.0375,5),IF(AND($P$10="M³",$AD$10=60),(141.3819577/(AD42+131.5)-0.001199407795)*0.1564763335*6.28981,(141.3819577/(AD42+131.5)-0.001199407795)*0.1564763335))</x:f>
        <x:v>1.056987053280901</x:v>
      </x:c>
      <x:c r="AN42" s="514" t="n">
        <x:f>IF($AG$9="Table",ROUND(((141.5/(AD42+131.5015)*4.169215)-0.0050789)*0.0375*1.01605,5),IF(AND($P$10="m³",$AD$10=60),(141.3819577/(AD42+131.5)-0.001199407795)*0.1589872949*6.28981,(141.3819577/(AD42+131.5)-0.001199407795)*0.1589872949))</x:f>
        <x:v>1.0739484277694469</x:v>
      </x:c>
      <x:c r="AO42" s="450" t="n">
        <x:f>IF(D41="","",AM42*AH42)</x:f>
        <x:v>0</x:v>
      </x:c>
      <x:c r="AP42" s="548" t="str">
        <x:f>IF(P42="","",AD42*AH42)</x:f>
      </x:c>
      <x:c r="AQ42" s="516" t="str">
        <x:f>IF(E42="","",AE42*AH42)</x:f>
      </x:c>
      <x:c r="AR42" s="450">
        <x:v>0</x:v>
      </x:c>
      <x:c r="AS42" s="450" t="n">
        <x:f>IF(AR$9="54a",1,IF(AR$9="54D",6,IF(AT42&lt;=770.352,5,IF(AT42&lt;=787.5195,4,IF(AT42&lt;=838.3127,3,IF(AT42&lt;=1163.5,2,))))))</x:f>
        <x:v>2</x:v>
      </x:c>
      <x:c r="AT42" s="450" t="n">
        <x:f>IF($AD$10=60,(141.5/(AD42+131.5)*999.016),AD42*1000)</x:f>
        <x:v>1074.9867984790874</x:v>
      </x:c>
      <x:c r="AU42" s="512" t="n">
        <x:f>IF($AE$10="°F",(AL42-32)/1.8,AE42)</x:f>
        <x:v>-17.77777777777778</x:v>
      </x:c>
      <x:c r="AV42" s="450" t="n">
        <x:f>AU42/630</x:f>
        <x:v>-0.028218694885361554</x:v>
      </x:c>
      <x:c r="AW42" s="450" t="n">
        <x:f>(AU42-($AT$76+($AT$77+($AT$78+($AT$79+($AT$80+($AT$81+($AT$82+$AT$83*AV42)*AV42)*AV42)*AV42)*AV42)*AV42)*AV42)*AV42)*1.8+32</x:f>
        <x:v>-0.007130593716254907</x:v>
      </x:c>
      <x:c r="AX42" s="450" t="n">
        <x:f>IF(AF42=0,VLOOKUP($AS42,$AS$76:$AX$81,6),0)</x:f>
        <x:v>103.872</x:v>
      </x:c>
      <x:c r="AY42" s="450" t="n">
        <x:f>IF(AF42=0,VLOOKUP(AS42,$AS$76:$AY$81,7),0)</x:f>
        <x:v>0.2701</x:v>
      </x:c>
      <x:c r="AZ42" s="517" t="n">
        <x:f>IF(AF42=0,VLOOKUP($AS42,$AS$76:$AZ$81,8),0)</x:f>
        <x:v>0</x:v>
      </x:c>
      <x:c r="BA42" s="450" t="n">
        <x:f>IF(AF42=0,(0.01374979547/2*(($AX42/AT42+$AY$11)*1/AT42+$AZ$11)),0)</x:f>
        <x:v>0.0000023453365499165343</x:v>
      </x:c>
      <x:c r="BB42" s="450" t="n">
        <x:f>IF(AF42=0,(2*$AX$11+$AY$11*AT42)/($AX$11+($AY$11+$AZ$11*AT42)*AT42),0)</x:f>
        <x:v>1.2634834265598311</x:v>
      </x:c>
      <x:c r="BC42" s="450" t="n">
        <x:f>IF($AF$11=0,ROUND(AT42*(1+(EXP(BA42*(1+0.8*BA42))-1)/(1+BA42*(1+1.6*BA42)*BB42)),12),(AT42*(EXP(0.5*$AK42*0.01374979547*(1+0.4*$AK42*0.01374979547)))))</x:f>
        <x:v>1074.989319685132</x:v>
      </x:c>
      <x:c r="BD42" s="450" t="n">
        <x:f>IF(AF42=0,($AX42/BC42+$AY42)*1/BC42+$AZ42,AK42)</x:f>
        <x:v>0.0003411439253960394</x:v>
      </x:c>
      <x:c r="BE42" s="450" t="n">
        <x:f>$AY$6-$AY$5</x:f>
        <x:v>0</x:v>
      </x:c>
      <x:c r="BF42" s="450" t="n">
        <x:f>ROUND(EXP(-BD42*BE42*(1+0.8*BD42*(BE42+0.01374979547))),25)</x:f>
        <x:v>1</x:v>
      </x:c>
      <x:c r="BG42" s="450" t="n">
        <x:f>EXP(-1.9947+0.00013427*BE42+((793920+2326*BE42)/BC42^2))</x:f>
        <x:v>0.2704463650123956</x:v>
      </x:c>
      <x:c r="BH42" s="450" t="n">
        <x:f>1/(1-10^-5*BG42*0)</x:f>
        <x:v>1</x:v>
      </x:c>
      <x:c r="BI42" s="450" t="n">
        <x:f>ROUND(BH42*BF42,25)</x:f>
        <x:v>1</x:v>
      </x:c>
      <x:c r="BJ42" s="450" t="n">
        <x:f>BI42*$AT42</x:f>
        <x:v>1074.9867984790874</x:v>
      </x:c>
      <x:c r="BK42" s="450" t="n">
        <x:f>$AT42-BJ42</x:f>
        <x:v>0</x:v>
      </x:c>
      <x:c r="BL42" s="450" t="n">
        <x:f>IF(AF42=0,VLOOKUP($AS42,$AS$76:$BA$82,9),0)</x:f>
        <x:v>1.3</x:v>
      </x:c>
      <x:c r="BM42" s="450" t="n">
        <x:f>BK42/BI42</x:f>
        <x:v>0</x:v>
      </x:c>
      <x:c r="BN42" s="450" t="n">
        <x:f>BL42*BD42*$BE42*(1+1.6*BD42*$BE42)</x:f>
        <x:v>0</x:v>
      </x:c>
      <x:c r="BO42" s="450" t="n">
        <x:f>-(2*BH42*0*BG42*(7.9392+0.02326*AU42))/BC42^2</x:f>
        <x:v>0</x:v>
      </x:c>
      <x:c r="BP42" s="450" t="n">
        <x:f>BM42/(1+BN42+BO42)</x:f>
        <x:v>0</x:v>
      </x:c>
      <x:c r="BQ42" s="450" t="n">
        <x:f>BP42+$AT42</x:f>
        <x:v>1074.9867984790874</x:v>
      </x:c>
      <x:c r="BR42" s="450" t="n">
        <x:f>IF($AR$9="54a",1,IF($AR$9="54D",6,IF(BQ42&lt;=770.352,5,IF(BQ42&lt;=787.5195,4,IF(BQ42&lt;=838.3127,3,IF(BQ42&lt;=1163.5,2,))))))</x:f>
        <x:v>2</x:v>
      </x:c>
      <x:c r="BS42" s="450" t="n">
        <x:f>IF(AF42=0,VLOOKUP(BR42,$AS$76:$AX$81,6),0)</x:f>
        <x:v>103.872</x:v>
      </x:c>
      <x:c r="BT42" s="450" t="n">
        <x:f>IF(AF42=0,VLOOKUP(BR42,$AS$76:$AY$81,7),0)</x:f>
        <x:v>0.2701</x:v>
      </x:c>
      <x:c r="BU42" s="450" t="n">
        <x:f>IF(AF42=0,VLOOKUP(BR42,$AS$76:$AZ$81,8),0)</x:f>
        <x:v>0</x:v>
      </x:c>
      <x:c r="BV42" s="450" t="n">
        <x:f>IF(AF42=0,(0.01374979547/2*((BS42/BQ42+BT42)*1/BQ42+BU42)),0)</x:f>
        <x:v>0.0000023453365499165343</x:v>
      </x:c>
      <x:c r="BW42" s="450" t="n">
        <x:f>IF(AF42=0,(2*BS42+BT42*BQ42)/(BS42+(BT42+BU42*BQ42)*BQ42),0)</x:f>
        <x:v>1.2634834265598311</x:v>
      </x:c>
      <x:c r="BX42" s="450" t="n">
        <x:f>IF($AF$11=0,ROUND(BQ42*(1+(EXP(BV42*(1+0.8*BV42))-1)/(1+BV42*(1+1.6*BV42)*BW42)),12),(BQ42*(EXP(0.5*$AK42*0.01374979547*(1+0.4*$AK42*0.01374979547)))))</x:f>
        <x:v>1074.989319685132</x:v>
      </x:c>
      <x:c r="BY42" s="450" t="n">
        <x:f>IF(AF42=0,($AX42/BX42+$AY42)*1/BX42+$AZ42,AK42)</x:f>
        <x:v>0.0003411439253960394</x:v>
      </x:c>
      <x:c r="BZ42" s="450" t="n">
        <x:f>$AY$6-$AY$5</x:f>
        <x:v>0</x:v>
      </x:c>
      <x:c r="CA42" s="450" t="n">
        <x:f>EXP(-BY42*BZ42*(1+0.8*BY42*(BZ42+0.01374979547)))</x:f>
        <x:v>1</x:v>
      </x:c>
      <x:c r="CB42" s="450" t="n">
        <x:f>EXP(-1.9947+0.00013427*BZ42+((793920+2326*BZ42)/BX42^2))</x:f>
        <x:v>0.2704463650123956</x:v>
      </x:c>
      <x:c r="CC42" s="450" t="n">
        <x:f>1/(1-10^-5*CB42*0)</x:f>
        <x:v>1</x:v>
      </x:c>
      <x:c r="CD42" s="450" t="n">
        <x:f>ROUND(CC42*CA42,15)</x:f>
        <x:v>1</x:v>
      </x:c>
      <x:c r="CE42" s="450" t="n">
        <x:f>CD42*BQ42</x:f>
        <x:v>1074.9867984790874</x:v>
      </x:c>
      <x:c r="CF42" s="450" t="n">
        <x:f>$AT42-CE42</x:f>
        <x:v>0</x:v>
      </x:c>
      <x:c r="CG42" s="450" t="n">
        <x:f>IF(AF42=0,VLOOKUP($AS42,$AS$76:$BA$82,9),0)</x:f>
        <x:v>1.3</x:v>
      </x:c>
      <x:c r="CH42" s="450" t="n">
        <x:f>CF42/CD42</x:f>
        <x:v>0</x:v>
      </x:c>
      <x:c r="CI42" s="450" t="n">
        <x:f>CG42*BY42*BZ42*(1+1.6*BY42*BZ42)</x:f>
        <x:v>0</x:v>
      </x:c>
      <x:c r="CJ42" s="450" t="n">
        <x:f>-(2*CC42*0*CB42*(7.9392+0.02326*$AU42))/BX42^2</x:f>
        <x:v>0</x:v>
      </x:c>
      <x:c r="CK42" s="450" t="n">
        <x:f>CH42/(1+CI42+CJ42)</x:f>
        <x:v>0</x:v>
      </x:c>
      <x:c r="CL42" s="450" t="n">
        <x:f>CK42+BQ42</x:f>
        <x:v>1074.9867984790874</x:v>
      </x:c>
      <x:c r="CM42" s="450" t="n">
        <x:f>IF($AR$9="54a",1,IF($AR$9="54D",6,IF(CL42&lt;=770.352,5,IF(CL42&lt;=787.5195,4,IF(CL42&lt;=838.3127,3,IF(CL42&lt;=1163.5,2,))))))</x:f>
        <x:v>2</x:v>
      </x:c>
      <x:c r="CN42" s="450" t="n">
        <x:f>IF(AF42=0,VLOOKUP(CM42,$AS$76:$AX$81,6),0)</x:f>
        <x:v>103.872</x:v>
      </x:c>
      <x:c r="CO42" s="450" t="n">
        <x:f>IF(AF42=0,VLOOKUP(CM42,$AS$76:$AY$81,7),0)</x:f>
        <x:v>0.2701</x:v>
      </x:c>
      <x:c r="CP42" s="450" t="n">
        <x:f>IF(AF42=0,VLOOKUP(CM42,$AS$76:$AZ$81,8),0)</x:f>
        <x:v>0</x:v>
      </x:c>
      <x:c r="CQ42" s="450" t="n">
        <x:f>IF(AF42=0,(0.01374979547/2*((CN42/CL42+CO42)*1/CL42+CP42)),0)</x:f>
        <x:v>0.0000023453365499165343</x:v>
      </x:c>
      <x:c r="CR42" s="450" t="n">
        <x:f>IF(AF42=0,(2*CN42+CO42*CL42)/(CN42+(CO42+CP42*CL42)*CL42),0)</x:f>
        <x:v>1.2634834265598311</x:v>
      </x:c>
      <x:c r="CS42" s="450" t="n">
        <x:f>IF($AF$11=0,ROUND(CL42*(1+(EXP(CQ42*(1+0.8*CQ42))-1)/(1+CQ42*(1+1.6*CQ42)*CR42)),12),(CL42*(EXP(0.5*$AK42*0.01374979547*(1+0.4*$AK42*0.01374979547)))))</x:f>
        <x:v>1074.989319685132</x:v>
      </x:c>
      <x:c r="CT42" s="450" t="n">
        <x:f>IF(AF42=0,($AX42/CS42+$AY42)*1/CS42+$AZ42,BY42)</x:f>
        <x:v>0.0003411439253960394</x:v>
      </x:c>
      <x:c r="CU42" s="450" t="n">
        <x:f>$AY$6-$AY$5</x:f>
        <x:v>0</x:v>
      </x:c>
      <x:c r="CV42" s="450" t="n">
        <x:f>EXP(-CT42*CU42*(1+0.8*CT42*(CU42+0.01374979547)))</x:f>
        <x:v>1</x:v>
      </x:c>
      <x:c r="CW42" s="450" t="n">
        <x:f>EXP(-1.9947+0.00013427*CU42+((793920+2326*CU42)/CS42^2))</x:f>
        <x:v>0.2704463650123956</x:v>
      </x:c>
      <x:c r="CX42" s="450" t="n">
        <x:f>1/(1-10^-5*CW42*0)</x:f>
        <x:v>1</x:v>
      </x:c>
      <x:c r="CY42" s="450" t="n">
        <x:f>ROUND(CX42*CV42,15)</x:f>
        <x:v>1</x:v>
      </x:c>
      <x:c r="CZ42" s="450" t="n">
        <x:f>CY42*CL42</x:f>
        <x:v>1074.9867984790874</x:v>
      </x:c>
      <x:c r="DA42" s="450" t="n">
        <x:f>$AT42-CZ42</x:f>
        <x:v>0</x:v>
      </x:c>
      <x:c r="DB42" s="450" t="n">
        <x:f>IF(AF42=0,VLOOKUP($AS42,$AS$76:$BA$82,9),0)</x:f>
        <x:v>1.3</x:v>
      </x:c>
      <x:c r="DC42" s="450" t="n">
        <x:f>DA42/CY42</x:f>
        <x:v>0</x:v>
      </x:c>
      <x:c r="DD42" s="450" t="n">
        <x:f>DB42*CT42*CU42*(1+1.6*CT42*CU42)</x:f>
        <x:v>0</x:v>
      </x:c>
      <x:c r="DE42" s="450" t="n">
        <x:f>-(2*CX42*0*CW42*(7.9392+0.02326*AU42))/CS42^2</x:f>
        <x:v>0</x:v>
      </x:c>
      <x:c r="DF42" s="450" t="n">
        <x:f>DC42/(1+DD42+DE42)</x:f>
        <x:v>0</x:v>
      </x:c>
      <x:c r="DG42" s="450" t="n">
        <x:f>DF42+CL42</x:f>
        <x:v>1074.9867984790874</x:v>
      </x:c>
      <x:c r="DH42" s="450" t="n">
        <x:f>EXP(-CT42*CU42*(1+0.8*CT42*(CU42+0.01374979547)))</x:f>
        <x:v>1</x:v>
      </x:c>
      <x:c r="DI42" s="450" t="n">
        <x:f>CT42</x:f>
        <x:v>0.0003411439253960394</x:v>
      </x:c>
      <x:c r="DJ42" s="450" t="n">
        <x:f>AW42-$AY$5</x:f>
        <x:v>-60.01400549068859</x:v>
      </x:c>
      <x:c r="DK42" s="450" t="n">
        <x:f>EXP(-DI42*DJ42*(1+0.8*DI42*(DJ42+0.01374979547)))</x:f>
        <x:v>1.0203423025295864</x:v>
      </x:c>
      <x:c r="DL42" s="450" t="n">
        <x:f>EXP(-1.9947+0.00013427*AW42+((793920+2326*AW42)/DG42^2))</x:f>
        <x:v>0.2704430960404184</x:v>
      </x:c>
      <x:c r="DM42" s="450" t="n">
        <x:f>1/(1-10^-5*DL42*AR42)</x:f>
        <x:v>1</x:v>
      </x:c>
      <x:c r="DN42" s="450" t="n">
        <x:f>ROUND(DM42*DK42,15)</x:f>
        <x:v>1.020342302529586</x:v>
      </x:c>
      <x:c r="DO42" s="450" t="n">
        <x:f>DK42/CV42</x:f>
        <x:v>1.0203423025295864</x:v>
      </x:c>
      <x:c r="DP42" s="450" t="n">
        <x:f>ROUND(DO42*DM42,5)</x:f>
        <x:v>1.02034</x:v>
      </x:c>
      <x:c r="DQ42" s="481" t="n">
        <x:f>IF($AE$10="°F",ROUND(1.0211326242-3.548988118*10^-4*AE42+4.49881*10^-8*AE42^2,4),ROUND(1.0094684142-6.33413410744*10^-4*AE42+1.45710416212*10^-7*AE42^2,4))</x:f>
        <x:v>1.0211</x:v>
      </x:c>
      <x:c r="DR42" s="481" t="n">
        <x:f>IF($AE$10="°F",ROUND(1.02413769-4.0641418*10^-4*AE42+6.79176*10^-8*AE42^2,4),ROUND(1.0108020095-7.2343515319*10^-4*AE42+2.1996598346*10^-7*AE42^2,4))</x:f>
        <x:v>1.0241</x:v>
      </x:c>
      <x:c r="DS42" s="450"/>
      <x:c r="DT42" s="450" t="n">
        <x:f>ROUND(0.00001278*DW42,19)</x:f>
        <x:v>-0.0007668</x:v>
      </x:c>
      <x:c r="DU42" s="450" t="n">
        <x:f>ROUND(0.0000000062*$DW42^2,19)</x:f>
        <x:v>0.00002232</x:v>
      </x:c>
      <x:c r="DV42" s="450" t="n">
        <x:f>1-DT42-DU42</x:f>
        <x:v>1.00074448</x:v>
      </x:c>
      <x:c r="DW42" s="450" t="n">
        <x:f>ROUND(AL42-60,1)</x:f>
        <x:v>-60</x:v>
      </x:c>
      <x:c r="DX42" s="450" t="n">
        <x:f>AT42</x:f>
        <x:v>1074.9867984790874</x:v>
      </x:c>
      <x:c r="DY42" s="450" t="n">
        <x:f>BT42+BU42</x:f>
        <x:v>0.2701</x:v>
      </x:c>
      <x:c r="DZ42" s="450" t="n">
        <x:f>IF(DY42&lt;0,(((BS42/DX42)/DX42)+DY42),(TRUNC(($BS42/DX42^2)+(DY42/DX42),8)))</x:f>
        <x:v>0.00034114</x:v>
      </x:c>
      <x:c r="EA42" s="450" t="n">
        <x:f>EXP(-DZ42*DW42)-(0.8*DZ42^2*DW42^2)</x:f>
        <x:v>1.0203441499484045</x:v>
      </x:c>
      <x:c r="EB42" s="450" t="n">
        <x:f>ROUND(DX42*EA42,12)</x:f>
        <x:v>1096.856491099901</x:v>
      </x:c>
      <x:c r="EC42" s="450" t="n">
        <x:f>EB42/DV42</x:f>
        <x:v>1096.0405108603757</x:v>
      </x:c>
      <x:c r="ED42" s="450" t="n">
        <x:f>IF(AF42&gt;0,ROUND(141.5/(141.5/(AD42+131.5)*AG42)-131.5,2),ROUND(141.5/(EB42/999.016)-131.5,1))</x:f>
        <x:v>-2.6</x:v>
      </x:c>
      <x:c r="EE42" s="450"/>
      <x:c r="EF42" s="520" t="s">
        <x:v>279</x:v>
      </x:c>
      <x:c r="EG42" s="579">
        <x:v>0</x:v>
      </x:c>
      <x:c r="EH42" s="580">
        <x:v>0</x:v>
      </x:c>
      <x:c r="EI42" s="522"/>
      <x:c r="EJ42" s="523" t="n">
        <x:f>IF($AR$9="54a",1,IF($AR$9="54D",6,IF(EP42&lt;=770,2,IF(EP42&lt;=785,4,IF(EP42&lt;=838,3,IF(AND(EP42&gt;=838,EP42&lt;=1075),5))))))</x:f>
        <x:v>5</x:v>
      </x:c>
      <x:c r="EK42" s="525" t="n">
        <x:f>INT((AD42*2)+0.5)/2</x:f>
        <x:v>0</x:v>
      </x:c>
      <x:c r="EL42" s="524" t="n">
        <x:f>IF(EK42&lt;2,AD42*1000,141.5/(EK42+131.5)*999.012)</x:f>
        <x:v>0</x:v>
      </x:c>
      <x:c r="EM42" s="525" t="n">
        <x:f>IF(AD42&gt;2,INT((AE42*2)+0.5)/2,INT((AE42*4)+0.5)/4)</x:f>
        <x:v>0</x:v>
      </x:c>
      <x:c r="EN42" s="526" t="n">
        <x:f>IF(AD42&lt;=2,EM42-15,EM42-60)</x:f>
        <x:v>-15</x:v>
      </x:c>
      <x:c r="EO42" s="486"/>
      <x:c r="EP42" s="527" t="n">
        <x:f>IF(EK42&lt;=2,AT42,EL42)</x:f>
        <x:v>1074.9867984790874</x:v>
      </x:c>
      <x:c r="EQ42" s="528" t="n">
        <x:f>IF(AD42&lt;=2,ROUND(LOOKUP(EJ42,$ER$76:$ET$81)*1.8,8),LOOKUP(EJ42,$ER$76:$ET$81))</x:f>
        <x:v>1.8</x:v>
      </x:c>
      <x:c r="ER42" s="528" t="n">
        <x:f>IF(AD42&lt;=2,ROUND(LOOKUP(EJ42,$ER$76:$EU$81)*1.8,8),LOOKUP(EJ42,$ER$76:$EU$81))</x:f>
        <x:v>1.8</x:v>
      </x:c>
      <x:c r="ES42" s="529" t="n">
        <x:f>IF(ER42&gt;1,ER42/EP42^2,ROUND(EQ42/EP42^2,18))</x:f>
        <x:v>0.0000015576369588394509</x:v>
      </x:c>
      <x:c r="ET42" s="530" t="n">
        <x:f>IF(ER42&gt;=1,EQ42,ROUND(ER42/EP42,16))</x:f>
        <x:v>1.8</x:v>
      </x:c>
      <x:c r="EU42" s="531" t="n">
        <x:f>ROUND(ET42+ES42,16)</x:f>
        <x:v>1.800001557636959</x:v>
      </x:c>
      <x:c r="EV42" s="532" t="n">
        <x:f>ROUND(EXP(-EU42*EN42*(1+0.8*EU42*EN42)),4)</x:f>
        <x:v>0</x:v>
      </x:c>
      <x:c r="EW42" s="455"/>
      <x:c r="EX42" s="455" t="n">
        <x:f>ROUND((AE42*7/8)+EZ42/8,0)</x:f>
        <x:v>0</x:v>
      </x:c>
      <x:c r="EY42" s="533" t="n">
        <x:f>B42</x:f>
        <x:v>0</x:v>
      </x:c>
      <x:c r="EZ42" s="533" t="n">
        <x:f>A42</x:f>
        <x:v>0</x:v>
      </x:c>
      <x:c r="FA42" s="534" t="n">
        <x:f>IF($AE$10="°F",0.0000124,0.0000112*2)</x:f>
        <x:v>0.0000124</x:v>
      </x:c>
      <x:c r="FB42" s="534">
        <x:v>1.73E-5</x:v>
      </x:c>
      <x:c r="FC42" s="534">
        <x:v>1.59E-5</x:v>
      </x:c>
      <x:c r="FD42" s="455"/>
      <x:c r="FE42" s="455"/>
      <x:c r="FF42" s="455"/>
      <x:c r="FG42" s="455"/>
      <x:c r="FH42" s="455"/>
      <x:c r="FI42" s="455"/>
      <x:c r="FJ42" s="455"/>
      <x:c r="FK42" s="455"/>
      <x:c r="FL42" s="455"/>
      <x:c r="FM42" s="455"/>
      <x:c r="FN42" s="455"/>
      <x:c r="FO42" s="455"/>
      <x:c r="FP42" s="455"/>
      <x:c r="FQ42" s="455"/>
      <x:c r="FR42" s="455"/>
      <x:c r="FS42" s="455"/>
      <x:c r="FT42" s="455"/>
      <x:c r="FU42" s="455"/>
      <x:c r="FV42" s="455"/>
      <x:c r="FW42" s="455"/>
      <x:c r="FX42" s="455"/>
      <x:c r="FY42" s="455"/>
      <x:c r="FZ42" s="455"/>
      <x:c r="GA42" s="455"/>
      <x:c r="GB42" s="455"/>
      <x:c r="GC42" s="455"/>
      <x:c r="GD42" s="455"/>
      <x:c r="GE42" s="455"/>
      <x:c r="GF42" s="455"/>
      <x:c r="GG42" s="455"/>
      <x:c r="GH42" s="455"/>
      <x:c r="GI42" s="455"/>
      <x:c r="GJ42" s="455"/>
      <x:c r="GK42" s="455"/>
      <x:c r="GL42" s="455"/>
      <x:c r="GM42" s="455"/>
      <x:c r="GN42" s="455"/>
      <x:c r="GO42" s="455"/>
      <x:c r="GP42" s="455"/>
      <x:c r="GQ42" s="455"/>
      <x:c r="GR42" s="455"/>
      <x:c r="GS42" s="455"/>
      <x:c r="GT42" s="455"/>
      <x:c r="GU42" s="455"/>
      <x:c r="GV42" s="455"/>
      <x:c r="GW42" s="455"/>
      <x:c r="GX42" s="455"/>
      <x:c r="GY42" s="455"/>
      <x:c r="GZ42" s="455"/>
      <x:c r="HA42" s="455"/>
      <x:c r="HB42" s="455"/>
      <x:c r="HC42" s="455"/>
      <x:c r="HD42" s="455"/>
      <x:c r="HE42" s="455"/>
      <x:c r="HF42" s="455"/>
      <x:c r="HG42" s="455"/>
      <x:c r="HH42" s="455"/>
      <x:c r="HI42" s="455"/>
      <x:c r="HJ42" s="455"/>
      <x:c r="HK42" s="455"/>
      <x:c r="HL42" s="455"/>
      <x:c r="HM42" s="455"/>
      <x:c r="HN42" s="455"/>
      <x:c r="HO42" s="455"/>
      <x:c r="HP42" s="455"/>
      <x:c r="HQ42" s="455"/>
      <x:c r="HR42" s="455"/>
      <x:c r="HS42" s="455"/>
      <x:c r="HT42" s="455"/>
      <x:c r="HU42" s="455"/>
      <x:c r="HV42" s="455"/>
      <x:c r="HW42" s="455"/>
      <x:c r="HX42" s="455"/>
      <x:c r="HY42" s="455"/>
      <x:c r="HZ42" s="455"/>
      <x:c r="IA42" s="455"/>
      <x:c r="IB42" s="455"/>
      <x:c r="IC42" s="455"/>
      <x:c r="ID42" s="455"/>
      <x:c r="IE42" s="455"/>
      <x:c r="IF42" s="455"/>
      <x:c r="IG42" s="455"/>
      <x:c r="IH42" s="455"/>
      <x:c r="II42" s="455"/>
      <x:c r="IJ42" s="455"/>
      <x:c r="IK42" s="455"/>
      <x:c r="IL42" s="455"/>
      <x:c r="IM42" s="455"/>
      <x:c r="IN42" s="455"/>
      <x:c r="IO42" s="455"/>
      <x:c r="IP42" s="455"/>
      <x:c r="IQ42" s="455"/>
      <x:c r="IR42" s="455"/>
      <x:c r="IS42" s="455"/>
      <x:c r="IT42" s="455"/>
      <x:c r="IU42" s="455"/>
      <x:c r="IV42" s="455"/>
    </x:row>
    <x:row r="43" s="418" customFormat="1" ht="15" customHeight="1">
      <x:c r="A43" s="549"/>
      <x:c r="B43" s="549"/>
      <x:c r="C43" s="550" t="str">
        <x:f>IF(C41="","",IF(P42&gt;P41,"RECEIVED","DELIVERED"))</x:f>
      </x:c>
      <x:c r="D43" s="551"/>
      <x:c r="E43" s="575"/>
      <x:c r="F43" s="553"/>
      <x:c r="G43" s="554"/>
      <x:c r="H43" s="555"/>
      <x:c r="I43" s="556"/>
      <x:c r="J43" s="554"/>
      <x:c r="K43" s="554"/>
      <x:c r="L43" s="554"/>
      <x:c r="M43" s="554"/>
      <x:c r="N43" s="554"/>
      <x:c r="O43" s="554"/>
      <x:c r="P43" s="557" t="str">
        <x:f>IF(C41&lt;&gt;"",ABS(P41-P42),"")</x:f>
      </x:c>
      <x:c r="Q43" s="581"/>
      <x:c r="R43" s="559" t="str">
        <x:f>IF(R42&lt;&gt;"",ABS(R41-R42),"")</x:f>
      </x:c>
      <x:c r="S43" s="582"/>
      <x:c r="T43" s="582"/>
      <x:c r="U43" s="583"/>
      <x:c r="V43" s="560"/>
      <x:c r="W43" s="560"/>
      <x:c r="X43" s="560"/>
      <x:c r="Y43" s="560"/>
      <x:c r="Z43" s="560"/>
      <x:c r="AA43" s="560"/>
      <x:c r="AB43" s="561" t="str">
        <x:f>IF(AB42&lt;&gt;"",ABS(AB41-AB42),"")</x:f>
      </x:c>
      <x:c r="AC43" s="561" t="str">
        <x:f>IF(P42&lt;&gt;"",ABS(AC41-AC42),"")</x:f>
      </x:c>
      <x:c r="AD43" s="562"/>
      <x:c r="AE43" s="563"/>
      <x:c r="AF43" s="563"/>
      <x:c r="AG43" s="584"/>
      <x:c r="AH43" s="565" t="str">
        <x:f>IF(P42&lt;&gt;"",ABS(AH41-AH42),"")</x:f>
      </x:c>
      <x:c r="AI43" s="450" t="str">
        <x:f>IF(AB41="","",ABS(AI42-AI41))</x:f>
      </x:c>
      <x:c r="AJ43" s="566"/>
      <x:c r="AK43" s="512"/>
      <x:c r="AL43" s="512"/>
      <x:c r="AM43" s="450"/>
      <x:c r="AN43" s="450"/>
      <x:c r="AO43" s="450" t="str">
        <x:f>IF(AG41="","",ABS(AO42-AO41))</x:f>
      </x:c>
      <x:c r="AP43" s="1767" t="str">
        <x:f>IF(AI41="","",ABS(AP42-AP41))</x:f>
      </x:c>
      <x:c r="AQ43" s="516" t="str">
        <x:f>IF(AH41="","",ABS(AQ42-AQ41))</x:f>
      </x:c>
      <x:c r="AR43" s="450"/>
      <x:c r="AS43" s="450"/>
      <x:c r="AT43" s="450"/>
      <x:c r="AU43" s="512"/>
      <x:c r="AV43" s="450"/>
      <x:c r="AW43" s="450"/>
      <x:c r="AX43" s="450"/>
      <x:c r="AY43" s="450"/>
      <x:c r="AZ43" s="517"/>
      <x:c r="BA43" s="450"/>
      <x:c r="BB43" s="450"/>
      <x:c r="BC43" s="450"/>
      <x:c r="BD43" s="450"/>
      <x:c r="BE43" s="450"/>
      <x:c r="BF43" s="450"/>
      <x:c r="BG43" s="450"/>
      <x:c r="BH43" s="450"/>
      <x:c r="BI43" s="450"/>
      <x:c r="BJ43" s="450"/>
      <x:c r="BK43" s="450"/>
      <x:c r="BL43" s="450"/>
      <x:c r="BM43" s="450"/>
      <x:c r="BN43" s="450"/>
      <x:c r="BO43" s="450"/>
      <x:c r="BP43" s="450"/>
      <x:c r="BQ43" s="450"/>
      <x:c r="BR43" s="450"/>
      <x:c r="BS43" s="450"/>
      <x:c r="BT43" s="450"/>
      <x:c r="BU43" s="450"/>
      <x:c r="BV43" s="450"/>
      <x:c r="BW43" s="450"/>
      <x:c r="BX43" s="450"/>
      <x:c r="BY43" s="450"/>
      <x:c r="BZ43" s="450"/>
      <x:c r="CA43" s="450"/>
      <x:c r="CB43" s="450"/>
      <x:c r="CC43" s="450"/>
      <x:c r="CD43" s="450"/>
      <x:c r="CE43" s="450"/>
      <x:c r="CF43" s="450"/>
      <x:c r="CG43" s="450"/>
      <x:c r="CH43" s="450"/>
      <x:c r="CI43" s="450"/>
      <x:c r="CJ43" s="450"/>
      <x:c r="CK43" s="450"/>
      <x:c r="CL43" s="450"/>
      <x:c r="CM43" s="450"/>
      <x:c r="CN43" s="450"/>
      <x:c r="CO43" s="450"/>
      <x:c r="CP43" s="450"/>
      <x:c r="CQ43" s="450"/>
      <x:c r="CR43" s="450"/>
      <x:c r="CS43" s="450"/>
      <x:c r="CT43" s="450"/>
      <x:c r="CU43" s="450"/>
      <x:c r="CV43" s="450"/>
      <x:c r="CW43" s="450"/>
      <x:c r="CX43" s="450"/>
      <x:c r="CY43" s="450"/>
      <x:c r="CZ43" s="450"/>
      <x:c r="DA43" s="450"/>
      <x:c r="DB43" s="450"/>
      <x:c r="DC43" s="450"/>
      <x:c r="DD43" s="450"/>
      <x:c r="DE43" s="450"/>
      <x:c r="DF43" s="450"/>
      <x:c r="DG43" s="450"/>
      <x:c r="DH43" s="450"/>
      <x:c r="DI43" s="450"/>
      <x:c r="DJ43" s="450"/>
      <x:c r="DK43" s="450"/>
      <x:c r="DL43" s="450"/>
      <x:c r="DM43" s="450"/>
      <x:c r="DN43" s="450"/>
      <x:c r="DO43" s="450"/>
      <x:c r="DP43" s="450"/>
      <x:c r="DQ43" s="481"/>
      <x:c r="DR43" s="481"/>
      <x:c r="DS43" s="450"/>
      <x:c r="DT43" s="450"/>
      <x:c r="DU43" s="450"/>
      <x:c r="DV43" s="450"/>
      <x:c r="DW43" s="450"/>
      <x:c r="DX43" s="450"/>
      <x:c r="DY43" s="450"/>
      <x:c r="DZ43" s="450"/>
      <x:c r="EA43" s="450"/>
      <x:c r="EB43" s="450"/>
      <x:c r="EC43" s="450"/>
      <x:c r="ED43" s="481"/>
      <x:c r="EE43" s="450"/>
      <x:c r="EF43" s="450"/>
      <x:c r="EG43" s="450"/>
      <x:c r="EH43" s="450"/>
      <x:c r="EI43" s="522"/>
      <x:c r="EJ43" s="523"/>
      <x:c r="EK43" s="523"/>
      <x:c r="EL43" s="569"/>
      <x:c r="EM43" s="525"/>
      <x:c r="EN43" s="526"/>
      <x:c r="EO43" s="486"/>
      <x:c r="EP43" s="527"/>
      <x:c r="EQ43" s="528"/>
      <x:c r="ER43" s="528"/>
      <x:c r="ES43" s="529"/>
      <x:c r="ET43" s="530"/>
      <x:c r="EU43" s="531"/>
      <x:c r="EV43" s="532"/>
      <x:c r="EW43" s="455"/>
      <x:c r="EX43" s="455"/>
      <x:c r="EY43" s="570"/>
      <x:c r="EZ43" s="570"/>
      <x:c r="FA43" s="570"/>
      <x:c r="FB43" s="570"/>
      <x:c r="FC43" s="570"/>
      <x:c r="FD43" s="455"/>
      <x:c r="FE43" s="455"/>
      <x:c r="FF43" s="455"/>
      <x:c r="FG43" s="455"/>
      <x:c r="FH43" s="455"/>
      <x:c r="FI43" s="455"/>
      <x:c r="FJ43" s="455"/>
      <x:c r="FK43" s="455"/>
      <x:c r="FL43" s="455"/>
      <x:c r="FM43" s="455"/>
      <x:c r="FN43" s="455"/>
      <x:c r="FO43" s="455"/>
      <x:c r="FP43" s="455"/>
      <x:c r="FQ43" s="455"/>
      <x:c r="FR43" s="455"/>
      <x:c r="FS43" s="455"/>
      <x:c r="FT43" s="455"/>
      <x:c r="FU43" s="455"/>
      <x:c r="FV43" s="455"/>
      <x:c r="FW43" s="455"/>
      <x:c r="FX43" s="455"/>
      <x:c r="FY43" s="455"/>
      <x:c r="FZ43" s="455"/>
      <x:c r="GA43" s="455"/>
      <x:c r="GB43" s="455"/>
      <x:c r="GC43" s="455"/>
      <x:c r="GD43" s="455"/>
      <x:c r="GE43" s="455"/>
      <x:c r="GF43" s="455"/>
      <x:c r="GG43" s="455"/>
      <x:c r="GH43" s="455"/>
      <x:c r="GI43" s="455"/>
      <x:c r="GJ43" s="455"/>
      <x:c r="GK43" s="455"/>
      <x:c r="GL43" s="455"/>
      <x:c r="GM43" s="455"/>
      <x:c r="GN43" s="455"/>
      <x:c r="GO43" s="455"/>
      <x:c r="GP43" s="455"/>
      <x:c r="GQ43" s="455"/>
      <x:c r="GR43" s="455"/>
      <x:c r="GS43" s="455"/>
      <x:c r="GT43" s="455"/>
      <x:c r="GU43" s="455"/>
      <x:c r="GV43" s="455"/>
      <x:c r="GW43" s="455"/>
      <x:c r="GX43" s="455"/>
      <x:c r="GY43" s="455"/>
      <x:c r="GZ43" s="455"/>
      <x:c r="HA43" s="455"/>
      <x:c r="HB43" s="455"/>
      <x:c r="HC43" s="455"/>
      <x:c r="HD43" s="455"/>
      <x:c r="HE43" s="455"/>
      <x:c r="HF43" s="455"/>
      <x:c r="HG43" s="455"/>
      <x:c r="HH43" s="455"/>
      <x:c r="HI43" s="455"/>
      <x:c r="HJ43" s="455"/>
      <x:c r="HK43" s="455"/>
      <x:c r="HL43" s="455"/>
      <x:c r="HM43" s="455"/>
      <x:c r="HN43" s="455"/>
      <x:c r="HO43" s="455"/>
      <x:c r="HP43" s="455"/>
      <x:c r="HQ43" s="455"/>
      <x:c r="HR43" s="455"/>
      <x:c r="HS43" s="455"/>
      <x:c r="HT43" s="455"/>
      <x:c r="HU43" s="455"/>
      <x:c r="HV43" s="455"/>
      <x:c r="HW43" s="455"/>
      <x:c r="HX43" s="455"/>
      <x:c r="HY43" s="455"/>
      <x:c r="HZ43" s="455"/>
      <x:c r="IA43" s="455"/>
      <x:c r="IB43" s="455"/>
      <x:c r="IC43" s="455"/>
      <x:c r="ID43" s="455"/>
      <x:c r="IE43" s="455"/>
      <x:c r="IF43" s="455"/>
      <x:c r="IG43" s="455"/>
      <x:c r="IH43" s="455"/>
      <x:c r="II43" s="455"/>
      <x:c r="IJ43" s="455"/>
      <x:c r="IK43" s="455"/>
      <x:c r="IL43" s="455"/>
      <x:c r="IM43" s="455"/>
      <x:c r="IN43" s="455"/>
      <x:c r="IO43" s="455"/>
      <x:c r="IP43" s="455"/>
      <x:c r="IQ43" s="455"/>
      <x:c r="IR43" s="455"/>
      <x:c r="IS43" s="455"/>
      <x:c r="IT43" s="455"/>
      <x:c r="IU43" s="455"/>
      <x:c r="IV43" s="455"/>
    </x:row>
    <x:row r="44" s="418" customFormat="1" ht="15" customHeight="1">
      <x:c r="A44" s="549">
        <x:v>0</x:v>
      </x:c>
      <x:c r="B44" s="549">
        <x:v>60</x:v>
      </x:c>
      <x:c r="C44" s="3901" t="s">
        <x:v>280</x:v>
      </x:c>
      <x:c r="D44" s="585" t="s">
        <x:v>277</x:v>
      </x:c>
      <x:c r="E44" s="586">
        <x:v>41683</x:v>
      </x:c>
      <x:c r="F44" s="497">
        <x:v>900</x:v>
      </x:c>
      <x:c r="G44" s="587" t="s">
        <x:v>279</x:v>
      </x:c>
      <x:c r="H44" s="588" t="s">
        <x:v>168</x:v>
      </x:c>
      <x:c r="I44" s="589"/>
      <x:c r="J44" s="590"/>
      <x:c r="K44" s="590"/>
      <x:c r="L44" s="590"/>
      <x:c r="M44" s="590"/>
      <x:c r="N44" s="590"/>
      <x:c r="O44" s="590"/>
      <x:c r="P44" s="502">
        <x:v>0</x:v>
      </x:c>
      <x:c r="Q44" s="572" t="n">
        <x:f>IF(E44="","",IF(A44=0,1,ROUND(1-(EY44-EX44)*FA44,5)))</x:f>
        <x:v>1</x:v>
      </x:c>
      <x:c r="R44" s="504">
        <x:v>0</x:v>
      </x:c>
      <x:c r="S44" s="591"/>
      <x:c r="T44" s="592" t="s">
        <x:v>168</x:v>
      </x:c>
      <x:c r="U44" s="593"/>
      <x:c r="V44" s="498"/>
      <x:c r="W44" s="499"/>
      <x:c r="X44" s="498"/>
      <x:c r="Y44" s="500"/>
      <x:c r="Z44" s="501"/>
      <x:c r="AA44" s="501"/>
      <x:c r="AB44" s="502">
        <x:v>0</x:v>
      </x:c>
      <x:c r="AC44" s="594" t="str">
        <x:f>IF(P44="","",(P44-AB44+R44)*Q44)</x:f>
      </x:c>
      <x:c r="AD44" s="506">
        <x:v>35</x:v>
      </x:c>
      <x:c r="AE44" s="507">
        <x:v>60</x:v>
      </x:c>
      <x:c r="AF44" s="508">
        <x:v>0</x:v>
      </x:c>
      <x:c r="AG44" s="506" t="str">
        <x:f>IF(P44="","",IF(AND($AG$10="1A",AT44&gt;=966),DQ44,IF(AND($AG$10="1B",AT44&lt;966),DR44,IF($AG$9="T-2004",DP44,EV44))))</x:f>
      </x:c>
      <x:c r="AH44" s="595" t="str">
        <x:f>IF(P44&lt;&gt;"",TRUNC(ROUND(+AC44*AG44,2),2),"")</x:f>
      </x:c>
      <x:c r="AI44" s="450" t="n">
        <x:f>IF(C44="","",IF($AD$10=60,AH44*AN44,(1.000149926*AD44-0.001199407795)*AH44))</x:f>
        <x:v>0</x:v>
      </x:c>
      <x:c r="AJ44" s="510" t="n">
        <x:f>IF(AND($P$10="m³",$AD$10=60),ROUND((1.000149926*(141.5/(AD44+131.5))-1.199407795*0.001)/(141.5/(AD44+131.5)),5),ROUND((1.000149926*AD44-1.199407795*0.001)/AD44,5))</x:f>
        <x:v>0.99874</x:v>
      </x:c>
      <x:c r="AK44" s="512" t="n">
        <x:f>IF($AE$10="°F",AF44,AF44/1.8)</x:f>
        <x:v>0</x:v>
      </x:c>
      <x:c r="AL44" s="512" t="n">
        <x:f>IF(C44="","",IF($AE$10="°C",AE44*1.8+32,ROUND(AE44,1)))</x:f>
        <x:v>60</x:v>
      </x:c>
      <x:c r="AM44" s="513" t="n">
        <x:f>IF($AG$9="Table",ROUND(((141.5/(AD44+131.5015)*4.169215)-0.0050789)*0.0375,5),IF(AND($P$10="M³",$AD$10=60),(141.3819577/(AD44+131.5)-0.001199407795)*0.1564763335*6.28981,(141.3819577/(AD44+131.5)-0.001199407795)*0.1564763335))</x:f>
        <x:v>0.834549436859784</x:v>
      </x:c>
      <x:c r="AN44" s="514" t="n">
        <x:f>IF($AG$9="Table",ROUND(((141.5/(AD44+131.5015)*4.169215)-0.0050789)*0.0375*1.01605,5),IF(AND($P$10="m³",$AD$10=60),(141.3819577/(AD44+131.5)-0.001199407795)*0.1589872949*6.28981,(141.3819577/(AD44+131.5)-0.001199407795)*0.1589872949))</x:f>
        <x:v>0.8479413752793191</x:v>
      </x:c>
      <x:c r="AO44" s="450" t="n">
        <x:f>IF(D44="","",AM44*AH44)</x:f>
        <x:v>0</x:v>
      </x:c>
      <x:c r="AP44" s="596" t="str">
        <x:f>IF(P44="","",AD44*AH44)</x:f>
      </x:c>
      <x:c r="AQ44" s="516" t="n">
        <x:f>IF(E44="","",AE44*AH44)</x:f>
        <x:v>0</x:v>
      </x:c>
      <x:c r="AR44" s="450">
        <x:v>0</x:v>
      </x:c>
      <x:c r="AS44" s="450" t="n">
        <x:f>IF(AR$9="54a",1,IF(AR$9="54D",6,IF(AT44&lt;=770.352,5,IF(AT44&lt;=787.5195,4,IF(AT44&lt;=838.3127,3,IF(AT44&lt;=1163.5,2,))))))</x:f>
        <x:v>2</x:v>
      </x:c>
      <x:c r="AT44" s="450" t="n">
        <x:f>IF($AD$10=60,(141.5/(AD44+131.5)*999.016),AD44*1000)</x:f>
        <x:v>849.0135975975976</x:v>
      </x:c>
      <x:c r="AU44" s="512" t="n">
        <x:f>IF($AE$10="°F",(AL44-32)/1.8,AE44)</x:f>
        <x:v>15.555555555555555</x:v>
      </x:c>
      <x:c r="AV44" s="450" t="n">
        <x:f>AU44/630</x:f>
        <x:v>0.024691358024691357</x:v>
      </x:c>
      <x:c r="AW44" s="450" t="n">
        <x:f>(AU44-($AT$76+($AT$77+($AT$78+($AT$79+($AT$80+($AT$81+($AT$82+$AT$83*AV44)*AV44)*AV44)*AV44)*AV44)*AV44)*AV44)*AV44)*1.8+32</x:f>
        <x:v>60.0068748977356</x:v>
      </x:c>
      <x:c r="AX44" s="450" t="n">
        <x:f>IF(AF44=0,VLOOKUP($AS44,$AS$76:$AX$81,6),0)</x:f>
        <x:v>103.872</x:v>
      </x:c>
      <x:c r="AY44" s="450" t="n">
        <x:f>IF(AF44=0,VLOOKUP(AS44,$AS$76:$AY$81,7),0)</x:f>
        <x:v>0.2701</x:v>
      </x:c>
      <x:c r="AZ44" s="517" t="n">
        <x:f>IF(AF44=0,VLOOKUP($AS44,$AS$76:$AZ$81,8),0)</x:f>
        <x:v>0</x:v>
      </x:c>
      <x:c r="BA44" s="450" t="n">
        <x:f>IF(AF44=0,(0.01374979547/2*(($AX44/AT44+$AY$11)*1/AT44+$AZ$11)),0)</x:f>
        <x:v>0.00000317782264620586</x:v>
      </x:c>
      <x:c r="BB44" s="450" t="n">
        <x:f>IF(AF44=0,(2*$AX$11+$AY$11*AT44)/($AX$11+($AY$11+$AZ$11*AT44)*AT44),0)</x:f>
        <x:v>1.3117495166649298</x:v>
      </x:c>
      <x:c r="BC44" s="450" t="n">
        <x:f>IF($AF$11=0,ROUND(AT44*(1+(EXP(BA44*(1+0.8*BA44))-1)/(1+BA44*(1+1.6*BA44)*BB44)),12),(AT44*(EXP(0.5*$AK44*0.01374979547*(1+0.4*$AK44*0.01374979547)))))</x:f>
        <x:v>849.016295612134</x:v>
      </x:c>
      <x:c r="BD44" s="450" t="n">
        <x:f>IF(AF44=0,($AX44/BC44+$AY44)*1/BC44+$AZ44,AK44)</x:f>
        <x:v>0.0004622336974269906</x:v>
      </x:c>
      <x:c r="BE44" s="450" t="n">
        <x:f>$AY$6-$AY$5</x:f>
        <x:v>0</x:v>
      </x:c>
      <x:c r="BF44" s="450" t="n">
        <x:f>ROUND(EXP(-BD44*BE44*(1+0.8*BD44*(BE44+0.01374979547))),25)</x:f>
        <x:v>1</x:v>
      </x:c>
      <x:c r="BG44" s="450" t="n">
        <x:f>EXP(-1.9947+0.00013427*BE44+((793920+2326*BE44)/BC44^2))</x:f>
        <x:v>0.4093024263462794</x:v>
      </x:c>
      <x:c r="BH44" s="450" t="n">
        <x:f>1/(1-10^-5*BG44*0)</x:f>
        <x:v>1</x:v>
      </x:c>
      <x:c r="BI44" s="450" t="n">
        <x:f>ROUND(BH44*BF44,25)</x:f>
        <x:v>1</x:v>
      </x:c>
      <x:c r="BJ44" s="450" t="n">
        <x:f>BI44*$AT44</x:f>
        <x:v>849.0135975975976</x:v>
      </x:c>
      <x:c r="BK44" s="450" t="n">
        <x:f>$AT44-BJ44</x:f>
        <x:v>0</x:v>
      </x:c>
      <x:c r="BL44" s="450" t="n">
        <x:f>IF(AF44=0,VLOOKUP($AS44,$AS$76:$BA$82,9),0)</x:f>
        <x:v>1.3</x:v>
      </x:c>
      <x:c r="BM44" s="450" t="n">
        <x:f>BK44/BI44</x:f>
        <x:v>0</x:v>
      </x:c>
      <x:c r="BN44" s="450" t="n">
        <x:f>BL44*BD44*$BE44*(1+1.6*BD44*$BE44)</x:f>
        <x:v>0</x:v>
      </x:c>
      <x:c r="BO44" s="450" t="n">
        <x:f>-(2*BH44*0*BG44*(7.9392+0.02326*AU44))/BC44^2</x:f>
        <x:v>0</x:v>
      </x:c>
      <x:c r="BP44" s="450" t="n">
        <x:f>BM44/(1+BN44+BO44)</x:f>
        <x:v>0</x:v>
      </x:c>
      <x:c r="BQ44" s="450" t="n">
        <x:f>BP44+$AT44</x:f>
        <x:v>849.0135975975976</x:v>
      </x:c>
      <x:c r="BR44" s="450" t="n">
        <x:f>IF($AR$9="54a",1,IF($AR$9="54D",6,IF(BQ44&lt;=770.352,5,IF(BQ44&lt;=787.5195,4,IF(BQ44&lt;=838.3127,3,IF(BQ44&lt;=1163.5,2,))))))</x:f>
        <x:v>2</x:v>
      </x:c>
      <x:c r="BS44" s="450" t="n">
        <x:f>IF(AF44=0,VLOOKUP(BR44,$AS$76:$AX$81,6),0)</x:f>
        <x:v>103.872</x:v>
      </x:c>
      <x:c r="BT44" s="450" t="n">
        <x:f>IF(AF44=0,VLOOKUP(BR44,$AS$76:$AY$81,7),0)</x:f>
        <x:v>0.2701</x:v>
      </x:c>
      <x:c r="BU44" s="450" t="n">
        <x:f>IF(AF44=0,VLOOKUP(BR44,$AS$76:$AZ$81,8),0)</x:f>
        <x:v>0</x:v>
      </x:c>
      <x:c r="BV44" s="450" t="n">
        <x:f>IF(AF44=0,(0.01374979547/2*((BS44/BQ44+BT44)*1/BQ44+BU44)),0)</x:f>
        <x:v>0.00000317782264620586</x:v>
      </x:c>
      <x:c r="BW44" s="450" t="n">
        <x:f>IF(AF44=0,(2*BS44+BT44*BQ44)/(BS44+(BT44+BU44*BQ44)*BQ44),0)</x:f>
        <x:v>1.3117495166649298</x:v>
      </x:c>
      <x:c r="BX44" s="450" t="n">
        <x:f>IF($AF$11=0,ROUND(BQ44*(1+(EXP(BV44*(1+0.8*BV44))-1)/(1+BV44*(1+1.6*BV44)*BW44)),12),(BQ44*(EXP(0.5*$AK44*0.01374979547*(1+0.4*$AK44*0.01374979547)))))</x:f>
        <x:v>849.016295612134</x:v>
      </x:c>
      <x:c r="BY44" s="450" t="n">
        <x:f>IF(AF44=0,($AX44/BX44+$AY44)*1/BX44+$AZ44,AK44)</x:f>
        <x:v>0.0004622336974269906</x:v>
      </x:c>
      <x:c r="BZ44" s="450" t="n">
        <x:f>$AY$6-$AY$5</x:f>
        <x:v>0</x:v>
      </x:c>
      <x:c r="CA44" s="450" t="n">
        <x:f>EXP(-BY44*BZ44*(1+0.8*BY44*(BZ44+0.01374979547)))</x:f>
        <x:v>1</x:v>
      </x:c>
      <x:c r="CB44" s="450" t="n">
        <x:f>EXP(-1.9947+0.00013427*BZ44+((793920+2326*BZ44)/BX44^2))</x:f>
        <x:v>0.4093024263462794</x:v>
      </x:c>
      <x:c r="CC44" s="450" t="n">
        <x:f>1/(1-10^-5*CB44*0)</x:f>
        <x:v>1</x:v>
      </x:c>
      <x:c r="CD44" s="450" t="n">
        <x:f>ROUND(CC44*CA44,15)</x:f>
        <x:v>1</x:v>
      </x:c>
      <x:c r="CE44" s="450" t="n">
        <x:f>CD44*BQ44</x:f>
        <x:v>849.0135975975976</x:v>
      </x:c>
      <x:c r="CF44" s="450" t="n">
        <x:f>$AT44-CE44</x:f>
        <x:v>0</x:v>
      </x:c>
      <x:c r="CG44" s="450" t="n">
        <x:f>IF(AF44=0,VLOOKUP($AS44,$AS$76:$BA$82,9),0)</x:f>
        <x:v>1.3</x:v>
      </x:c>
      <x:c r="CH44" s="450" t="n">
        <x:f>CF44/CD44</x:f>
        <x:v>0</x:v>
      </x:c>
      <x:c r="CI44" s="450" t="n">
        <x:f>CG44*BY44*BZ44*(1+1.6*BY44*BZ44)</x:f>
        <x:v>0</x:v>
      </x:c>
      <x:c r="CJ44" s="450" t="n">
        <x:f>-(2*CC44*0*CB44*(7.9392+0.02326*$AU44))/BX44^2</x:f>
        <x:v>0</x:v>
      </x:c>
      <x:c r="CK44" s="450" t="n">
        <x:f>CH44/(1+CI44+CJ44)</x:f>
        <x:v>0</x:v>
      </x:c>
      <x:c r="CL44" s="450" t="n">
        <x:f>CK44+BQ44</x:f>
        <x:v>849.0135975975976</x:v>
      </x:c>
      <x:c r="CM44" s="450" t="n">
        <x:f>IF($AR$9="54a",1,IF($AR$9="54D",6,IF(CL44&lt;=770.352,5,IF(CL44&lt;=787.5195,4,IF(CL44&lt;=838.3127,3,IF(CL44&lt;=1163.5,2,))))))</x:f>
        <x:v>2</x:v>
      </x:c>
      <x:c r="CN44" s="450" t="n">
        <x:f>IF(AF44=0,VLOOKUP(CM44,$AS$76:$AX$81,6),0)</x:f>
        <x:v>103.872</x:v>
      </x:c>
      <x:c r="CO44" s="450" t="n">
        <x:f>IF(AF44=0,VLOOKUP(CM44,$AS$76:$AY$81,7),0)</x:f>
        <x:v>0.2701</x:v>
      </x:c>
      <x:c r="CP44" s="450" t="n">
        <x:f>IF(AF44=0,VLOOKUP(CM44,$AS$76:$AZ$81,8),0)</x:f>
        <x:v>0</x:v>
      </x:c>
      <x:c r="CQ44" s="450" t="n">
        <x:f>IF(AF44=0,(0.01374979547/2*((CN44/CL44+CO44)*1/CL44+CP44)),0)</x:f>
        <x:v>0.00000317782264620586</x:v>
      </x:c>
      <x:c r="CR44" s="450" t="n">
        <x:f>IF(AF44=0,(2*CN44+CO44*CL44)/(CN44+(CO44+CP44*CL44)*CL44),0)</x:f>
        <x:v>1.3117495166649298</x:v>
      </x:c>
      <x:c r="CS44" s="450" t="n">
        <x:f>IF($AF$11=0,ROUND(CL44*(1+(EXP(CQ44*(1+0.8*CQ44))-1)/(1+CQ44*(1+1.6*CQ44)*CR44)),12),(CL44*(EXP(0.5*$AK44*0.01374979547*(1+0.4*$AK44*0.01374979547)))))</x:f>
        <x:v>849.016295612134</x:v>
      </x:c>
      <x:c r="CT44" s="450" t="n">
        <x:f>IF(AF44=0,($AX44/CS44+$AY44)*1/CS44+$AZ44,BY44)</x:f>
        <x:v>0.0004622336974269906</x:v>
      </x:c>
      <x:c r="CU44" s="450" t="n">
        <x:f>$AY$6-$AY$5</x:f>
        <x:v>0</x:v>
      </x:c>
      <x:c r="CV44" s="450" t="n">
        <x:f>EXP(-CT44*CU44*(1+0.8*CT44*(CU44+0.01374979547)))</x:f>
        <x:v>1</x:v>
      </x:c>
      <x:c r="CW44" s="450" t="n">
        <x:f>EXP(-1.9947+0.00013427*CU44+((793920+2326*CU44)/CS44^2))</x:f>
        <x:v>0.4093024263462794</x:v>
      </x:c>
      <x:c r="CX44" s="450" t="n">
        <x:f>1/(1-10^-5*CW44*0)</x:f>
        <x:v>1</x:v>
      </x:c>
      <x:c r="CY44" s="450" t="n">
        <x:f>ROUND(CX44*CV44,15)</x:f>
        <x:v>1</x:v>
      </x:c>
      <x:c r="CZ44" s="450" t="n">
        <x:f>CY44*CL44</x:f>
        <x:v>849.0135975975976</x:v>
      </x:c>
      <x:c r="DA44" s="450" t="n">
        <x:f>$AT44-CZ44</x:f>
        <x:v>0</x:v>
      </x:c>
      <x:c r="DB44" s="450" t="n">
        <x:f>IF(AF44=0,VLOOKUP($AS44,$AS$76:$BA$82,9),0)</x:f>
        <x:v>1.3</x:v>
      </x:c>
      <x:c r="DC44" s="450" t="n">
        <x:f>DA44/CY44</x:f>
        <x:v>0</x:v>
      </x:c>
      <x:c r="DD44" s="450" t="n">
        <x:f>DB44*CT44*CU44*(1+1.6*CT44*CU44)</x:f>
        <x:v>0</x:v>
      </x:c>
      <x:c r="DE44" s="450" t="n">
        <x:f>-(2*CX44*0*CW44*(7.9392+0.02326*AU44))/CS44^2</x:f>
        <x:v>0</x:v>
      </x:c>
      <x:c r="DF44" s="450" t="n">
        <x:f>DC44/(1+DD44+DE44)</x:f>
        <x:v>0</x:v>
      </x:c>
      <x:c r="DG44" s="450" t="n">
        <x:f>DF44+CL44</x:f>
        <x:v>849.0135975975976</x:v>
      </x:c>
      <x:c r="DH44" s="450" t="n">
        <x:f>EXP(-CT44*CU44*(1+0.8*CT44*(CU44+0.01374979547)))</x:f>
        <x:v>1</x:v>
      </x:c>
      <x:c r="DI44" s="450" t="n">
        <x:f>CT44</x:f>
        <x:v>0.0004622336974269906</x:v>
      </x:c>
      <x:c r="DJ44" s="450" t="n">
        <x:f>AW44-$AY$5</x:f>
        <x:v>7.632650067534996e-10</x:v>
      </x:c>
      <x:c r="DK44" s="450" t="n">
        <x:f>EXP(-DI44*DJ44*(1+0.8*DI44*(DJ44+0.01374979547)))</x:f>
        <x:v>0.9999999999996472</x:v>
      </x:c>
      <x:c r="DL44" s="450" t="n">
        <x:f>EXP(-1.9947+0.00013427*AW44+((793920+2326*AW44)/DG44^2))</x:f>
        <x:v>0.5007727225884817</x:v>
      </x:c>
      <x:c r="DM44" s="450" t="n">
        <x:f>1/(1-10^-5*DL44*AR44)</x:f>
        <x:v>1</x:v>
      </x:c>
      <x:c r="DN44" s="450" t="n">
        <x:f>ROUND(DM44*DK44,15)</x:f>
        <x:v>0.999999999999647</x:v>
      </x:c>
      <x:c r="DO44" s="450" t="n">
        <x:f>DK44/CV44</x:f>
        <x:v>0.9999999999996472</x:v>
      </x:c>
      <x:c r="DP44" s="450" t="n">
        <x:f>ROUND(DO44*DM44,5)</x:f>
        <x:v>1</x:v>
      </x:c>
      <x:c r="DQ44" s="481" t="n">
        <x:f>IF($AE$10="°F",ROUND(1.0211326242-3.548988118*10^-4*AE44+4.49881*10^-8*AE44^2,4),ROUND(1.0094684142-6.33413410744*10^-4*AE44+1.45710416212*10^-7*AE44^2,4))</x:f>
        <x:v>1</x:v>
      </x:c>
      <x:c r="DR44" s="481" t="n">
        <x:f>IF($AE$10="°F",ROUND(1.02413769-4.0641418*10^-4*AE44+6.79176*10^-8*AE44^2,4),ROUND(1.0108020095-7.2343515319*10^-4*AE44+2.1996598346*10^-7*AE44^2,4))</x:f>
        <x:v>1</x:v>
      </x:c>
      <x:c r="DS44" s="450"/>
      <x:c r="DT44" s="450" t="n">
        <x:f>ROUND(0.00001278*DW44,19)</x:f>
        <x:v>0</x:v>
      </x:c>
      <x:c r="DU44" s="450" t="n">
        <x:f>ROUND(0.0000000062*$DW44^2,19)</x:f>
        <x:v>0</x:v>
      </x:c>
      <x:c r="DV44" s="450" t="n">
        <x:f>1-DT44-DU44</x:f>
        <x:v>1</x:v>
      </x:c>
      <x:c r="DW44" s="450" t="n">
        <x:f>ROUND(AL44-60,1)</x:f>
        <x:v>0</x:v>
      </x:c>
      <x:c r="DX44" s="450" t="n">
        <x:f>AT44</x:f>
        <x:v>849.0135975975976</x:v>
      </x:c>
      <x:c r="DY44" s="450" t="n">
        <x:f>BT44+BU44</x:f>
        <x:v>0.2701</x:v>
      </x:c>
      <x:c r="DZ44" s="450" t="n">
        <x:f>IF(DY44&lt;0,(((BS44/DX44)/DX44)+DY44),(TRUNC(($BS44/DX44^2)+(DY44/DX44),8)))</x:f>
        <x:v>0.00046223</x:v>
      </x:c>
      <x:c r="EA44" s="450" t="n">
        <x:f>EXP(-DZ44*DW44)-(0.8*DZ44^2*DW44^2)</x:f>
        <x:v>1</x:v>
      </x:c>
      <x:c r="EB44" s="450" t="n">
        <x:f>ROUND(DX44*EA44,12)</x:f>
        <x:v>849.013597597598</x:v>
      </x:c>
      <x:c r="EC44" s="450" t="n">
        <x:f>EB44/DV44</x:f>
        <x:v>849.013597597598</x:v>
      </x:c>
      <x:c r="ED44" s="450" t="n">
        <x:f>IF(AF44&gt;0,ROUND(141.5/(141.5/(AD44+131.5)*AG44)-131.5,2),ROUND(141.5/(EB44/999.016)-131.5,1))</x:f>
        <x:v>35</x:v>
      </x:c>
      <x:c r="EE44" s="450"/>
      <x:c r="EF44" s="450"/>
      <x:c r="EG44" s="450"/>
      <x:c r="EH44" s="450"/>
      <x:c r="EI44" s="597"/>
      <x:c r="EJ44" s="523" t="n">
        <x:f>IF($AR$9="54a",1,IF($AR$9="54D",6,IF(EP44&lt;=770,2,IF(EP44&lt;=785,4,IF(EP44&lt;=838,3,IF(AND(EP44&gt;=838,EP44&lt;=1075),5))))))</x:f>
        <x:v>5</x:v>
      </x:c>
      <x:c r="EK44" s="525" t="n">
        <x:f>INT((AD44*2)+0.5)/2</x:f>
        <x:v>35</x:v>
      </x:c>
      <x:c r="EL44" s="524" t="n">
        <x:f>IF(EK44&lt;2,AD44*1000,141.5/(EK44+131.5)*999.012)</x:f>
        <x:v>849.0101981981982</x:v>
      </x:c>
      <x:c r="EM44" s="525" t="n">
        <x:f>IF(AD44&gt;2,INT((AE44*2)+0.5)/2,INT((AE44*4)+0.5)/4)</x:f>
        <x:v>60</x:v>
      </x:c>
      <x:c r="EN44" s="526" t="n">
        <x:f>IF(AD44&lt;2,EM44-15,EM44-60)</x:f>
        <x:v>0</x:v>
      </x:c>
      <x:c r="EO44" s="598"/>
      <x:c r="EP44" s="527" t="n">
        <x:f>IF(EK44&lt;=2,AT44,EL44)</x:f>
        <x:v>849.0101981981982</x:v>
      </x:c>
      <x:c r="EQ44" s="528" t="n">
        <x:f>IF(AD44&lt;=2,ROUND(LOOKUP(EJ44,$ER$76:$ET$81)*1.8,8),LOOKUP(EJ44,$ER$76:$ET$81))</x:f>
        <x:v>1</x:v>
      </x:c>
      <x:c r="ER44" s="528" t="n">
        <x:f>IF(AD44&lt;=2,ROUND(LOOKUP(EJ44,$ER$76:$EU$81)*1.8,8),LOOKUP(EJ44,$ER$76:$EU$81))</x:f>
        <x:v>1</x:v>
      </x:c>
      <x:c r="ES44" s="529" t="n">
        <x:f>IF(ER44&gt;1,ER44/EP44^2,ROUND(EQ44/EP44^2,18))</x:f>
        <x:v>0.000001387312138</x:v>
      </x:c>
      <x:c r="ET44" s="530" t="n">
        <x:f>IF(ER44&gt;=1,EQ44,ROUND(ER44/EP44,16))</x:f>
        <x:v>1</x:v>
      </x:c>
      <x:c r="EU44" s="531" t="n">
        <x:f>ROUND(ET44+ES44,16)</x:f>
        <x:v>1.000001387312138</x:v>
      </x:c>
      <x:c r="EV44" s="532" t="n">
        <x:f>ROUND(EXP(-EU44*EN44*(1+0.8*EU44*EN44)),4)</x:f>
        <x:v>1</x:v>
      </x:c>
      <x:c r="EW44" s="455"/>
      <x:c r="EX44" s="455" t="n">
        <x:f>ROUND((AE44*7/8)+EZ44/8,0)</x:f>
        <x:v>53</x:v>
      </x:c>
      <x:c r="EY44" s="533">
        <x:v>86</x:v>
      </x:c>
      <x:c r="EZ44" s="533" t="n">
        <x:f>A44</x:f>
        <x:v>0</x:v>
      </x:c>
      <x:c r="FA44" s="534" t="n">
        <x:f>IF($AE$10="°F",0.0000124,0.0000112*2)</x:f>
        <x:v>0.0000124</x:v>
      </x:c>
      <x:c r="FB44" s="534">
        <x:v>1.73E-5</x:v>
      </x:c>
      <x:c r="FC44" s="534">
        <x:v>1.59E-5</x:v>
      </x:c>
      <x:c r="FD44" s="455"/>
      <x:c r="FE44" s="455"/>
      <x:c r="FF44" s="455"/>
      <x:c r="FG44" s="455"/>
      <x:c r="FH44" s="455"/>
      <x:c r="FI44" s="455"/>
      <x:c r="FJ44" s="455"/>
      <x:c r="FK44" s="455"/>
      <x:c r="FL44" s="455"/>
      <x:c r="FM44" s="455"/>
      <x:c r="FN44" s="455"/>
      <x:c r="FO44" s="455"/>
      <x:c r="FP44" s="455"/>
      <x:c r="FQ44" s="455"/>
      <x:c r="FR44" s="455"/>
      <x:c r="FS44" s="455"/>
      <x:c r="FT44" s="455"/>
      <x:c r="FU44" s="455"/>
      <x:c r="FV44" s="455"/>
      <x:c r="FW44" s="455"/>
      <x:c r="FX44" s="455"/>
      <x:c r="FY44" s="455"/>
      <x:c r="FZ44" s="455"/>
      <x:c r="GA44" s="455"/>
      <x:c r="GB44" s="455"/>
      <x:c r="GC44" s="455"/>
      <x:c r="GD44" s="455"/>
      <x:c r="GE44" s="455"/>
      <x:c r="GF44" s="455"/>
      <x:c r="GG44" s="455"/>
      <x:c r="GH44" s="455"/>
      <x:c r="GI44" s="455"/>
      <x:c r="GJ44" s="455"/>
      <x:c r="GK44" s="455"/>
      <x:c r="GL44" s="455"/>
      <x:c r="GM44" s="455"/>
      <x:c r="GN44" s="455"/>
      <x:c r="GO44" s="455"/>
      <x:c r="GP44" s="455"/>
      <x:c r="GQ44" s="455"/>
      <x:c r="GR44" s="455"/>
      <x:c r="GS44" s="455"/>
      <x:c r="GT44" s="455"/>
      <x:c r="GU44" s="455"/>
      <x:c r="GV44" s="455"/>
      <x:c r="GW44" s="455"/>
      <x:c r="GX44" s="455"/>
      <x:c r="GY44" s="455"/>
      <x:c r="GZ44" s="455"/>
      <x:c r="HA44" s="455"/>
      <x:c r="HB44" s="455"/>
      <x:c r="HC44" s="455"/>
      <x:c r="HD44" s="455"/>
      <x:c r="HE44" s="455"/>
      <x:c r="HF44" s="455"/>
      <x:c r="HG44" s="455"/>
      <x:c r="HH44" s="455"/>
      <x:c r="HI44" s="455"/>
      <x:c r="HJ44" s="455"/>
      <x:c r="HK44" s="455"/>
      <x:c r="HL44" s="455"/>
      <x:c r="HM44" s="455"/>
      <x:c r="HN44" s="455"/>
      <x:c r="HO44" s="455"/>
      <x:c r="HP44" s="455"/>
      <x:c r="HQ44" s="455"/>
      <x:c r="HR44" s="455"/>
      <x:c r="HS44" s="455"/>
      <x:c r="HT44" s="455"/>
      <x:c r="HU44" s="455"/>
      <x:c r="HV44" s="455"/>
      <x:c r="HW44" s="455"/>
      <x:c r="HX44" s="455"/>
      <x:c r="HY44" s="455"/>
      <x:c r="HZ44" s="455"/>
      <x:c r="IA44" s="455"/>
      <x:c r="IB44" s="455"/>
      <x:c r="IC44" s="455"/>
      <x:c r="ID44" s="455"/>
      <x:c r="IE44" s="455"/>
      <x:c r="IF44" s="455"/>
      <x:c r="IG44" s="455"/>
      <x:c r="IH44" s="455"/>
      <x:c r="II44" s="455"/>
      <x:c r="IJ44" s="455"/>
      <x:c r="IK44" s="455"/>
      <x:c r="IL44" s="455"/>
      <x:c r="IM44" s="455"/>
      <x:c r="IN44" s="455"/>
      <x:c r="IO44" s="455"/>
      <x:c r="IP44" s="455"/>
      <x:c r="IQ44" s="455"/>
      <x:c r="IR44" s="455"/>
      <x:c r="IS44" s="455"/>
      <x:c r="IT44" s="455"/>
      <x:c r="IU44" s="455"/>
      <x:c r="IV44" s="455"/>
    </x:row>
    <x:row r="45" s="418" customFormat="1" ht="15" customHeight="1">
      <x:c r="A45" s="549">
        <x:v>0</x:v>
      </x:c>
      <x:c r="B45" s="549">
        <x:v>60</x:v>
      </x:c>
      <x:c r="C45" s="3902"/>
      <x:c r="D45" s="599" t="s">
        <x:v>278</x:v>
      </x:c>
      <x:c r="E45" s="600">
        <x:v>41683</x:v>
      </x:c>
      <x:c r="F45" s="539">
        <x:v>1000</x:v>
      </x:c>
      <x:c r="G45" s="1768" t="s">
        <x:v>279</x:v>
      </x:c>
      <x:c r="H45" s="601" t="s">
        <x:v>168</x:v>
      </x:c>
      <x:c r="I45" s="1769"/>
      <x:c r="J45" s="1770"/>
      <x:c r="K45" s="1770"/>
      <x:c r="L45" s="1770"/>
      <x:c r="M45" s="1770"/>
      <x:c r="N45" s="1770"/>
      <x:c r="O45" s="1770"/>
      <x:c r="P45" s="540">
        <x:v>0</x:v>
      </x:c>
      <x:c r="Q45" s="574" t="n">
        <x:f>IF(E44="","",IF(A45=0,1,ROUND(1-(EY45-EX45)*FA45,5)))</x:f>
        <x:v>1</x:v>
      </x:c>
      <x:c r="R45" s="542">
        <x:v>0</x:v>
      </x:c>
      <x:c r="S45" s="1771"/>
      <x:c r="T45" s="602" t="s">
        <x:v>168</x:v>
      </x:c>
      <x:c r="U45" s="1772"/>
      <x:c r="V45" s="498"/>
      <x:c r="W45" s="499"/>
      <x:c r="X45" s="498"/>
      <x:c r="Y45" s="500"/>
      <x:c r="Z45" s="501"/>
      <x:c r="AA45" s="501"/>
      <x:c r="AB45" s="540">
        <x:v>0</x:v>
      </x:c>
      <x:c r="AC45" s="603" t="str">
        <x:f>IF(P45="","",(P45-AB45+R45)*Q45)</x:f>
      </x:c>
      <x:c r="AD45" s="544">
        <x:v>35</x:v>
      </x:c>
      <x:c r="AE45" s="545">
        <x:v>60</x:v>
      </x:c>
      <x:c r="AF45" s="546">
        <x:v>0</x:v>
      </x:c>
      <x:c r="AG45" s="544" t="str">
        <x:f>IF(P45="","",IF(AND($AG$10="1A",AT45&gt;=966),DQ45,IF(AND($AG$10="1B",AT45&lt;966),DR45,IF($AG$9="T-2004",DP45,EV45))))</x:f>
      </x:c>
      <x:c r="AH45" s="547" t="str">
        <x:f>IF(P45&lt;&gt;"",TRUNC(ROUND(+AC45*AG45,2),2),"")</x:f>
      </x:c>
      <x:c r="AI45" s="450" t="n">
        <x:f>IF(C44="","",IF($AD$10=60,AH45*AN45,(1.000149926*AD45-0.001199407795)*AH45))</x:f>
        <x:v>0</x:v>
      </x:c>
      <x:c r="AJ45" s="510" t="n">
        <x:f>IF(AND($P$10="m³",$AD$10=60),ROUND((1.000149926*(141.5/(AD45+131.5))-1.199407795*0.001)/(141.5/(AD45+131.5)),5),ROUND((1.000149926*AD45-1.199407795*0.001)/AD45,5))</x:f>
        <x:v>0.99874</x:v>
      </x:c>
      <x:c r="AK45" s="512" t="n">
        <x:f>IF($AE$10="°F",AF45,AF45/1.8)</x:f>
        <x:v>0</x:v>
      </x:c>
      <x:c r="AL45" s="512" t="n">
        <x:f>IF(C44="","",IF($AE$10="°C",AE45*1.8+32,ROUND(AE45,1)))</x:f>
        <x:v>60</x:v>
      </x:c>
      <x:c r="AM45" s="513" t="n">
        <x:f>IF($AG$9="Table",ROUND(((141.5/(AD45+131.5015)*4.169215)-0.0050789)*0.0375,5),IF(AND($P$10="M³",$AD$10=60),(141.3819577/(AD45+131.5)-0.001199407795)*0.1564763335*6.28981,(141.3819577/(AD45+131.5)-0.001199407795)*0.1564763335))</x:f>
        <x:v>0.834549436859784</x:v>
      </x:c>
      <x:c r="AN45" s="514" t="n">
        <x:f>IF($AG$9="Table",ROUND(((141.5/(AD45+131.5015)*4.169215)-0.0050789)*0.0375*1.01605,5),IF(AND($P$10="m³",$AD$10=60),(141.3819577/(AD45+131.5)-0.001199407795)*0.1589872949*6.28981,(141.3819577/(AD45+131.5)-0.001199407795)*0.1589872949))</x:f>
        <x:v>0.8479413752793191</x:v>
      </x:c>
      <x:c r="AO45" s="450" t="n">
        <x:f>IF(D44="","",AM45*AH45)</x:f>
        <x:v>0</x:v>
      </x:c>
      <x:c r="AP45" s="1767" t="str">
        <x:f>IF(P45="","",AD45*AH45)</x:f>
      </x:c>
      <x:c r="AQ45" s="516" t="n">
        <x:f>IF(E45="","",AE45*AH45)</x:f>
        <x:v>0</x:v>
      </x:c>
      <x:c r="AR45" s="450">
        <x:v>0</x:v>
      </x:c>
      <x:c r="AS45" s="450" t="n">
        <x:f>IF(AR$9="54a",1,IF(AR$9="54D",6,IF(AT45&lt;=770.352,5,IF(AT45&lt;=787.5195,4,IF(AT45&lt;=838.3127,3,IF(AT45&lt;=1163.5,2,))))))</x:f>
        <x:v>2</x:v>
      </x:c>
      <x:c r="AT45" s="450" t="n">
        <x:f>IF($AD$10=60,(141.5/(AD45+131.5)*999.016),AD45*1000)</x:f>
        <x:v>849.0135975975976</x:v>
      </x:c>
      <x:c r="AU45" s="512" t="n">
        <x:f>IF($AE$10="°F",(AL45-32)/1.8,AE45)</x:f>
        <x:v>15.555555555555555</x:v>
      </x:c>
      <x:c r="AV45" s="450" t="n">
        <x:f>AU45/630</x:f>
        <x:v>0.024691358024691357</x:v>
      </x:c>
      <x:c r="AW45" s="450" t="n">
        <x:f>(AU45-($AT$76+($AT$77+($AT$78+($AT$79+($AT$80+($AT$81+($AT$82+$AT$83*AV45)*AV45)*AV45)*AV45)*AV45)*AV45)*AV45)*AV45)*1.8+32</x:f>
        <x:v>60.0068748977356</x:v>
      </x:c>
      <x:c r="AX45" s="450" t="n">
        <x:f>IF(AF45=0,VLOOKUP($AS45,$AS$76:$AX$81,6),0)</x:f>
        <x:v>103.872</x:v>
      </x:c>
      <x:c r="AY45" s="450" t="n">
        <x:f>IF(AF45=0,VLOOKUP(AS45,$AS$76:$AY$81,7),0)</x:f>
        <x:v>0.2701</x:v>
      </x:c>
      <x:c r="AZ45" s="517" t="n">
        <x:f>IF(AF45=0,VLOOKUP($AS45,$AS$76:$AZ$81,8),0)</x:f>
        <x:v>0</x:v>
      </x:c>
      <x:c r="BA45" s="450" t="n">
        <x:f>IF(AF45=0,(0.01374979547/2*(($AX45/AT45+$AY$11)*1/AT45+$AZ$11)),0)</x:f>
        <x:v>0.00000317782264620586</x:v>
      </x:c>
      <x:c r="BB45" s="450" t="n">
        <x:f>IF(AF45=0,(2*$AX$11+$AY$11*AT45)/($AX$11+($AY$11+$AZ$11*AT45)*AT45),0)</x:f>
        <x:v>1.3117495166649298</x:v>
      </x:c>
      <x:c r="BC45" s="450" t="n">
        <x:f>IF($AF$11=0,ROUND(AT45*(1+(EXP(BA45*(1+0.8*BA45))-1)/(1+BA45*(1+1.6*BA45)*BB45)),12),(AT45*(EXP(0.5*$AK45*0.01374979547*(1+0.4*$AK45*0.01374979547)))))</x:f>
        <x:v>849.016295612134</x:v>
      </x:c>
      <x:c r="BD45" s="450" t="n">
        <x:f>IF(AF45=0,($AX45/BC45+$AY45)*1/BC45+$AZ45,AK45)</x:f>
        <x:v>0.0004622336974269906</x:v>
      </x:c>
      <x:c r="BE45" s="450" t="n">
        <x:f>$AY$6-$AY$5</x:f>
        <x:v>0</x:v>
      </x:c>
      <x:c r="BF45" s="450" t="n">
        <x:f>ROUND(EXP(-BD45*BE45*(1+0.8*BD45*(BE45+0.01374979547))),25)</x:f>
        <x:v>1</x:v>
      </x:c>
      <x:c r="BG45" s="450" t="n">
        <x:f>EXP(-1.9947+0.00013427*BE45+((793920+2326*BE45)/BC45^2))</x:f>
        <x:v>0.4093024263462794</x:v>
      </x:c>
      <x:c r="BH45" s="450" t="n">
        <x:f>1/(1-10^-5*BG45*0)</x:f>
        <x:v>1</x:v>
      </x:c>
      <x:c r="BI45" s="450" t="n">
        <x:f>ROUND(BH45*BF45,25)</x:f>
        <x:v>1</x:v>
      </x:c>
      <x:c r="BJ45" s="450" t="n">
        <x:f>BI45*$AT45</x:f>
        <x:v>849.0135975975976</x:v>
      </x:c>
      <x:c r="BK45" s="450" t="n">
        <x:f>$AT45-BJ45</x:f>
        <x:v>0</x:v>
      </x:c>
      <x:c r="BL45" s="450" t="n">
        <x:f>IF(AF45=0,VLOOKUP($AS45,$AS$76:$BA$82,9),0)</x:f>
        <x:v>1.3</x:v>
      </x:c>
      <x:c r="BM45" s="450" t="n">
        <x:f>BK45/BI45</x:f>
        <x:v>0</x:v>
      </x:c>
      <x:c r="BN45" s="450" t="n">
        <x:f>BL45*BD45*$BE45*(1+1.6*BD45*$BE45)</x:f>
        <x:v>0</x:v>
      </x:c>
      <x:c r="BO45" s="450" t="n">
        <x:f>-(2*BH45*0*BG45*(7.9392+0.02326*AU45))/BC45^2</x:f>
        <x:v>0</x:v>
      </x:c>
      <x:c r="BP45" s="450" t="n">
        <x:f>BM45/(1+BN45+BO45)</x:f>
        <x:v>0</x:v>
      </x:c>
      <x:c r="BQ45" s="450" t="n">
        <x:f>BP45+$AT45</x:f>
        <x:v>849.0135975975976</x:v>
      </x:c>
      <x:c r="BR45" s="450" t="n">
        <x:f>IF($AR$9="54a",1,IF($AR$9="54D",6,IF(BQ45&lt;=770.352,5,IF(BQ45&lt;=787.5195,4,IF(BQ45&lt;=838.3127,3,IF(BQ45&lt;=1163.5,2,))))))</x:f>
        <x:v>2</x:v>
      </x:c>
      <x:c r="BS45" s="450" t="n">
        <x:f>IF(AF45=0,VLOOKUP(BR45,$AS$76:$AX$81,6),0)</x:f>
        <x:v>103.872</x:v>
      </x:c>
      <x:c r="BT45" s="450" t="n">
        <x:f>IF(AF45=0,VLOOKUP(BR45,$AS$76:$AY$81,7),0)</x:f>
        <x:v>0.2701</x:v>
      </x:c>
      <x:c r="BU45" s="450" t="n">
        <x:f>IF(AF45=0,VLOOKUP(BR45,$AS$76:$AZ$81,8),0)</x:f>
        <x:v>0</x:v>
      </x:c>
      <x:c r="BV45" s="450" t="n">
        <x:f>IF(AF45=0,(0.01374979547/2*((BS45/BQ45+BT45)*1/BQ45+BU45)),0)</x:f>
        <x:v>0.00000317782264620586</x:v>
      </x:c>
      <x:c r="BW45" s="450" t="n">
        <x:f>IF(AF45=0,(2*BS45+BT45*BQ45)/(BS45+(BT45+BU45*BQ45)*BQ45),0)</x:f>
        <x:v>1.3117495166649298</x:v>
      </x:c>
      <x:c r="BX45" s="450" t="n">
        <x:f>IF($AF$11=0,ROUND(BQ45*(1+(EXP(BV45*(1+0.8*BV45))-1)/(1+BV45*(1+1.6*BV45)*BW45)),12),(BQ45*(EXP(0.5*$AK45*0.01374979547*(1+0.4*$AK45*0.01374979547)))))</x:f>
        <x:v>849.016295612134</x:v>
      </x:c>
      <x:c r="BY45" s="450" t="n">
        <x:f>IF(AF45=0,($AX45/BX45+$AY45)*1/BX45+$AZ45,AK45)</x:f>
        <x:v>0.0004622336974269906</x:v>
      </x:c>
      <x:c r="BZ45" s="450" t="n">
        <x:f>$AY$6-$AY$5</x:f>
        <x:v>0</x:v>
      </x:c>
      <x:c r="CA45" s="450" t="n">
        <x:f>EXP(-BY45*BZ45*(1+0.8*BY45*(BZ45+0.01374979547)))</x:f>
        <x:v>1</x:v>
      </x:c>
      <x:c r="CB45" s="450" t="n">
        <x:f>EXP(-1.9947+0.00013427*BZ45+((793920+2326*BZ45)/BX45^2))</x:f>
        <x:v>0.4093024263462794</x:v>
      </x:c>
      <x:c r="CC45" s="450" t="n">
        <x:f>1/(1-10^-5*CB45*0)</x:f>
        <x:v>1</x:v>
      </x:c>
      <x:c r="CD45" s="450" t="n">
        <x:f>ROUND(CC45*CA45,15)</x:f>
        <x:v>1</x:v>
      </x:c>
      <x:c r="CE45" s="450" t="n">
        <x:f>CD45*BQ45</x:f>
        <x:v>849.0135975975976</x:v>
      </x:c>
      <x:c r="CF45" s="450" t="n">
        <x:f>$AT45-CE45</x:f>
        <x:v>0</x:v>
      </x:c>
      <x:c r="CG45" s="450" t="n">
        <x:f>IF(AF45=0,VLOOKUP($AS45,$AS$76:$BA$82,9),0)</x:f>
        <x:v>1.3</x:v>
      </x:c>
      <x:c r="CH45" s="450" t="n">
        <x:f>CF45/CD45</x:f>
        <x:v>0</x:v>
      </x:c>
      <x:c r="CI45" s="450" t="n">
        <x:f>CG45*BY45*BZ45*(1+1.6*BY45*BZ45)</x:f>
        <x:v>0</x:v>
      </x:c>
      <x:c r="CJ45" s="450" t="n">
        <x:f>-(2*CC45*0*CB45*(7.9392+0.02326*$AU45))/BX45^2</x:f>
        <x:v>0</x:v>
      </x:c>
      <x:c r="CK45" s="450" t="n">
        <x:f>CH45/(1+CI45+CJ45)</x:f>
        <x:v>0</x:v>
      </x:c>
      <x:c r="CL45" s="450" t="n">
        <x:f>CK45+BQ45</x:f>
        <x:v>849.0135975975976</x:v>
      </x:c>
      <x:c r="CM45" s="450" t="n">
        <x:f>IF($AR$9="54a",1,IF($AR$9="54D",6,IF(CL45&lt;=770.352,5,IF(CL45&lt;=787.5195,4,IF(CL45&lt;=838.3127,3,IF(CL45&lt;=1163.5,2,))))))</x:f>
        <x:v>2</x:v>
      </x:c>
      <x:c r="CN45" s="450" t="n">
        <x:f>IF(AF45=0,VLOOKUP(CM45,$AS$76:$AX$81,6),0)</x:f>
        <x:v>103.872</x:v>
      </x:c>
      <x:c r="CO45" s="450" t="n">
        <x:f>IF(AF45=0,VLOOKUP(CM45,$AS$76:$AY$81,7),0)</x:f>
        <x:v>0.2701</x:v>
      </x:c>
      <x:c r="CP45" s="450" t="n">
        <x:f>IF(AF45=0,VLOOKUP(CM45,$AS$76:$AZ$81,8),0)</x:f>
        <x:v>0</x:v>
      </x:c>
      <x:c r="CQ45" s="450" t="n">
        <x:f>IF(AF45=0,(0.01374979547/2*((CN45/CL45+CO45)*1/CL45+CP45)),0)</x:f>
        <x:v>0.00000317782264620586</x:v>
      </x:c>
      <x:c r="CR45" s="450" t="n">
        <x:f>IF(AF45=0,(2*CN45+CO45*CL45)/(CN45+(CO45+CP45*CL45)*CL45),0)</x:f>
        <x:v>1.3117495166649298</x:v>
      </x:c>
      <x:c r="CS45" s="450" t="n">
        <x:f>IF($AF$11=0,ROUND(CL45*(1+(EXP(CQ45*(1+0.8*CQ45))-1)/(1+CQ45*(1+1.6*CQ45)*CR45)),12),(CL45*(EXP(0.5*$AK45*0.01374979547*(1+0.4*$AK45*0.01374979547)))))</x:f>
        <x:v>849.016295612134</x:v>
      </x:c>
      <x:c r="CT45" s="450" t="n">
        <x:f>IF(AF45=0,($AX45/CS45+$AY45)*1/CS45+$AZ45,BY45)</x:f>
        <x:v>0.0004622336974269906</x:v>
      </x:c>
      <x:c r="CU45" s="450" t="n">
        <x:f>$AY$6-$AY$5</x:f>
        <x:v>0</x:v>
      </x:c>
      <x:c r="CV45" s="450" t="n">
        <x:f>EXP(-CT45*CU45*(1+0.8*CT45*(CU45+0.01374979547)))</x:f>
        <x:v>1</x:v>
      </x:c>
      <x:c r="CW45" s="450" t="n">
        <x:f>EXP(-1.9947+0.00013427*CU45+((793920+2326*CU45)/CS45^2))</x:f>
        <x:v>0.4093024263462794</x:v>
      </x:c>
      <x:c r="CX45" s="450" t="n">
        <x:f>1/(1-10^-5*CW45*0)</x:f>
        <x:v>1</x:v>
      </x:c>
      <x:c r="CY45" s="450" t="n">
        <x:f>ROUND(CX45*CV45,15)</x:f>
        <x:v>1</x:v>
      </x:c>
      <x:c r="CZ45" s="450" t="n">
        <x:f>CY45*CL45</x:f>
        <x:v>849.0135975975976</x:v>
      </x:c>
      <x:c r="DA45" s="450" t="n">
        <x:f>$AT45-CZ45</x:f>
        <x:v>0</x:v>
      </x:c>
      <x:c r="DB45" s="450" t="n">
        <x:f>IF(AF45=0,VLOOKUP($AS45,$AS$76:$BA$82,9),0)</x:f>
        <x:v>1.3</x:v>
      </x:c>
      <x:c r="DC45" s="450" t="n">
        <x:f>DA45/CY45</x:f>
        <x:v>0</x:v>
      </x:c>
      <x:c r="DD45" s="450" t="n">
        <x:f>DB45*CT45*CU45*(1+1.6*CT45*CU45)</x:f>
        <x:v>0</x:v>
      </x:c>
      <x:c r="DE45" s="450" t="n">
        <x:f>-(2*CX45*0*CW45*(7.9392+0.02326*AU45))/CS45^2</x:f>
        <x:v>0</x:v>
      </x:c>
      <x:c r="DF45" s="450" t="n">
        <x:f>DC45/(1+DD45+DE45)</x:f>
        <x:v>0</x:v>
      </x:c>
      <x:c r="DG45" s="450" t="n">
        <x:f>DF45+CL45</x:f>
        <x:v>849.0135975975976</x:v>
      </x:c>
      <x:c r="DH45" s="450" t="n">
        <x:f>EXP(-CT45*CU45*(1+0.8*CT45*(CU45+0.01374979547)))</x:f>
        <x:v>1</x:v>
      </x:c>
      <x:c r="DI45" s="450" t="n">
        <x:f>CT45</x:f>
        <x:v>0.0004622336974269906</x:v>
      </x:c>
      <x:c r="DJ45" s="450" t="n">
        <x:f>AW45-$AY$5</x:f>
        <x:v>7.632650067534996e-10</x:v>
      </x:c>
      <x:c r="DK45" s="450" t="n">
        <x:f>EXP(-DI45*DJ45*(1+0.8*DI45*(DJ45+0.01374979547)))</x:f>
        <x:v>0.9999999999996472</x:v>
      </x:c>
      <x:c r="DL45" s="450" t="n">
        <x:f>EXP(-1.9947+0.00013427*AW45+((793920+2326*AW45)/DG45^2))</x:f>
        <x:v>0.5007727225884817</x:v>
      </x:c>
      <x:c r="DM45" s="450" t="n">
        <x:f>1/(1-10^-5*DL45*AR45)</x:f>
        <x:v>1</x:v>
      </x:c>
      <x:c r="DN45" s="450" t="n">
        <x:f>ROUND(DM45*DK45,15)</x:f>
        <x:v>0.999999999999647</x:v>
      </x:c>
      <x:c r="DO45" s="450" t="n">
        <x:f>DK45/CV45</x:f>
        <x:v>0.9999999999996472</x:v>
      </x:c>
      <x:c r="DP45" s="450" t="n">
        <x:f>ROUND(DO45*DM45,5)</x:f>
        <x:v>1</x:v>
      </x:c>
      <x:c r="DQ45" s="481" t="n">
        <x:f>IF($AE$10="°F",ROUND(1.0211326242-3.548988118*10^-4*AE45+4.49881*10^-8*AE45^2,4),ROUND(1.0094684142-6.33413410744*10^-4*AE45+1.45710416212*10^-7*AE45^2,4))</x:f>
        <x:v>1</x:v>
      </x:c>
      <x:c r="DR45" s="481" t="n">
        <x:f>IF($AE$10="°F",ROUND(1.02413769-4.0641418*10^-4*AE45+6.79176*10^-8*AE45^2,4),ROUND(1.0108020095-7.2343515319*10^-4*AE45+2.1996598346*10^-7*AE45^2,4))</x:f>
        <x:v>1</x:v>
      </x:c>
      <x:c r="DS45" s="450"/>
      <x:c r="DT45" s="450" t="n">
        <x:f>ROUND(0.00001278*DW45,19)</x:f>
        <x:v>0</x:v>
      </x:c>
      <x:c r="DU45" s="450" t="n">
        <x:f>ROUND(0.0000000062*$DW45^2,19)</x:f>
        <x:v>0</x:v>
      </x:c>
      <x:c r="DV45" s="450" t="n">
        <x:f>1-DT45-DU45</x:f>
        <x:v>1</x:v>
      </x:c>
      <x:c r="DW45" s="450" t="n">
        <x:f>ROUND(AL45-60,1)</x:f>
        <x:v>0</x:v>
      </x:c>
      <x:c r="DX45" s="450" t="n">
        <x:f>AT45</x:f>
        <x:v>849.0135975975976</x:v>
      </x:c>
      <x:c r="DY45" s="450" t="n">
        <x:f>BT45+BU45</x:f>
        <x:v>0.2701</x:v>
      </x:c>
      <x:c r="DZ45" s="450" t="n">
        <x:f>IF(DY45&lt;0,(((BS45/DX45)/DX45)+DY45),(TRUNC(($BS45/DX45^2)+(DY45/DX45),8)))</x:f>
        <x:v>0.00046223</x:v>
      </x:c>
      <x:c r="EA45" s="450" t="n">
        <x:f>EXP(-DZ45*DW45)-(0.8*DZ45^2*DW45^2)</x:f>
        <x:v>1</x:v>
      </x:c>
      <x:c r="EB45" s="450" t="n">
        <x:f>ROUND(DX45*EA45,12)</x:f>
        <x:v>849.013597597598</x:v>
      </x:c>
      <x:c r="EC45" s="450" t="n">
        <x:f>EB45/DV45</x:f>
        <x:v>849.013597597598</x:v>
      </x:c>
      <x:c r="ED45" s="450" t="n">
        <x:f>IF(AF45&gt;0,ROUND(141.5/(141.5/(AD45+131.5)*AG45)-131.5,2),ROUND(141.5/(EB45/999.016)-131.5,1))</x:f>
        <x:v>35</x:v>
      </x:c>
      <x:c r="EE45" s="450"/>
      <x:c r="EF45" s="450"/>
      <x:c r="EG45" s="450"/>
      <x:c r="EH45" s="450"/>
      <x:c r="EI45" s="604"/>
      <x:c r="EJ45" s="523" t="n">
        <x:f>IF($AR$9="54a",1,IF($AR$9="54D",6,IF(EP45&lt;=770,2,IF(EP45&lt;=785,4,IF(EP45&lt;=838,3,IF(AND(EP45&gt;=838,EP45&lt;=1075),5))))))</x:f>
        <x:v>5</x:v>
      </x:c>
      <x:c r="EK45" s="525" t="n">
        <x:f>INT((AD45*2)+0.5)/2</x:f>
        <x:v>35</x:v>
      </x:c>
      <x:c r="EL45" s="524" t="n">
        <x:f>IF(EK45&lt;2,AD45*1000,141.5/(EK45+131.5)*999.012)</x:f>
        <x:v>849.0101981981982</x:v>
      </x:c>
      <x:c r="EM45" s="525" t="n">
        <x:f>IF(AD45&gt;2,INT((AE45*2)+0.5)/2,INT((AE45*4)+0.5)/4)</x:f>
        <x:v>60</x:v>
      </x:c>
      <x:c r="EN45" s="526" t="n">
        <x:f>IF(AD45&lt;2,EM45-15,EM45-60)</x:f>
        <x:v>0</x:v>
      </x:c>
      <x:c r="EO45" s="604"/>
      <x:c r="EP45" s="527" t="n">
        <x:f>IF(EK45&lt;=2,AT45,EL45)</x:f>
        <x:v>849.0101981981982</x:v>
      </x:c>
      <x:c r="EQ45" s="528" t="n">
        <x:f>IF(AD45&lt;=2,ROUND(LOOKUP(EJ45,$ER$76:$ET$81)*1.8,8),LOOKUP(EJ45,$ER$76:$ET$81))</x:f>
        <x:v>1</x:v>
      </x:c>
      <x:c r="ER45" s="528" t="n">
        <x:f>IF(AD45&lt;=2,ROUND(LOOKUP(EJ45,$ER$76:$EU$81)*1.8,8),LOOKUP(EJ45,$ER$76:$EU$81))</x:f>
        <x:v>1</x:v>
      </x:c>
      <x:c r="ES45" s="529" t="n">
        <x:f>IF(ER45&gt;1,ER45/EP45^2,ROUND(EQ45/EP45^2,18))</x:f>
        <x:v>0.000001387312138</x:v>
      </x:c>
      <x:c r="ET45" s="530" t="n">
        <x:f>IF(ER45&gt;=1,EQ45,ROUND(ER45/EP45,16))</x:f>
        <x:v>1</x:v>
      </x:c>
      <x:c r="EU45" s="531" t="n">
        <x:f>ROUND(ET45+ES45,16)</x:f>
        <x:v>1.000001387312138</x:v>
      </x:c>
      <x:c r="EV45" s="532" t="n">
        <x:f>ROUND(EXP(-EU45*EN45*(1+0.8*EU45*EN45)),4)</x:f>
        <x:v>1</x:v>
      </x:c>
      <x:c r="EW45" s="455"/>
      <x:c r="EX45" s="455" t="n">
        <x:f>ROUND((AE45*7/8)+EZ45/8,0)</x:f>
        <x:v>53</x:v>
      </x:c>
      <x:c r="EY45" s="533">
        <x:v>86</x:v>
      </x:c>
      <x:c r="EZ45" s="533" t="n">
        <x:f>A45</x:f>
        <x:v>0</x:v>
      </x:c>
      <x:c r="FA45" s="534" t="n">
        <x:f>IF($AE$10="°F",0.0000124,0.0000112*2)</x:f>
        <x:v>0.0000124</x:v>
      </x:c>
      <x:c r="FB45" s="534">
        <x:v>1.73E-5</x:v>
      </x:c>
      <x:c r="FC45" s="534">
        <x:v>1.59E-5</x:v>
      </x:c>
      <x:c r="FD45" s="455"/>
      <x:c r="FE45" s="455"/>
      <x:c r="FF45" s="455"/>
      <x:c r="FG45" s="455"/>
      <x:c r="FH45" s="455"/>
      <x:c r="FI45" s="455"/>
      <x:c r="FJ45" s="455"/>
      <x:c r="FK45" s="455"/>
      <x:c r="FL45" s="455"/>
      <x:c r="FM45" s="455"/>
      <x:c r="FN45" s="455"/>
      <x:c r="FO45" s="455"/>
      <x:c r="FP45" s="455"/>
      <x:c r="FQ45" s="455"/>
      <x:c r="FR45" s="455"/>
      <x:c r="FS45" s="455"/>
      <x:c r="FT45" s="455"/>
      <x:c r="FU45" s="455"/>
      <x:c r="FV45" s="455"/>
      <x:c r="FW45" s="455"/>
      <x:c r="FX45" s="455"/>
      <x:c r="FY45" s="455"/>
      <x:c r="FZ45" s="455"/>
      <x:c r="GA45" s="455"/>
      <x:c r="GB45" s="455"/>
      <x:c r="GC45" s="455"/>
      <x:c r="GD45" s="455"/>
      <x:c r="GE45" s="455"/>
      <x:c r="GF45" s="455"/>
      <x:c r="GG45" s="455"/>
      <x:c r="GH45" s="455"/>
      <x:c r="GI45" s="455"/>
      <x:c r="GJ45" s="455"/>
      <x:c r="GK45" s="455"/>
      <x:c r="GL45" s="455"/>
      <x:c r="GM45" s="455"/>
      <x:c r="GN45" s="455"/>
      <x:c r="GO45" s="455"/>
      <x:c r="GP45" s="455"/>
      <x:c r="GQ45" s="455"/>
      <x:c r="GR45" s="455"/>
      <x:c r="GS45" s="455"/>
      <x:c r="GT45" s="455"/>
      <x:c r="GU45" s="455"/>
      <x:c r="GV45" s="455"/>
      <x:c r="GW45" s="455"/>
      <x:c r="GX45" s="455"/>
      <x:c r="GY45" s="455"/>
      <x:c r="GZ45" s="455"/>
      <x:c r="HA45" s="455"/>
      <x:c r="HB45" s="455"/>
      <x:c r="HC45" s="455"/>
      <x:c r="HD45" s="455"/>
      <x:c r="HE45" s="455"/>
      <x:c r="HF45" s="455"/>
      <x:c r="HG45" s="455"/>
      <x:c r="HH45" s="455"/>
      <x:c r="HI45" s="455"/>
      <x:c r="HJ45" s="455"/>
      <x:c r="HK45" s="455"/>
      <x:c r="HL45" s="455"/>
      <x:c r="HM45" s="455"/>
      <x:c r="HN45" s="455"/>
      <x:c r="HO45" s="455"/>
      <x:c r="HP45" s="455"/>
      <x:c r="HQ45" s="455"/>
      <x:c r="HR45" s="455"/>
      <x:c r="HS45" s="455"/>
      <x:c r="HT45" s="455"/>
      <x:c r="HU45" s="455"/>
      <x:c r="HV45" s="455"/>
      <x:c r="HW45" s="455"/>
      <x:c r="HX45" s="455"/>
      <x:c r="HY45" s="455"/>
      <x:c r="HZ45" s="455"/>
      <x:c r="IA45" s="455"/>
      <x:c r="IB45" s="455"/>
      <x:c r="IC45" s="455"/>
      <x:c r="ID45" s="455"/>
      <x:c r="IE45" s="455"/>
      <x:c r="IF45" s="455"/>
      <x:c r="IG45" s="455"/>
      <x:c r="IH45" s="455"/>
      <x:c r="II45" s="455"/>
      <x:c r="IJ45" s="455"/>
      <x:c r="IK45" s="455"/>
      <x:c r="IL45" s="455"/>
      <x:c r="IM45" s="455"/>
      <x:c r="IN45" s="455"/>
      <x:c r="IO45" s="455"/>
      <x:c r="IP45" s="455"/>
      <x:c r="IQ45" s="455"/>
      <x:c r="IR45" s="455"/>
      <x:c r="IS45" s="455"/>
      <x:c r="IT45" s="455"/>
      <x:c r="IU45" s="455"/>
      <x:c r="IV45" s="455"/>
    </x:row>
    <x:row r="46" s="418" customFormat="1" ht="15" customHeight="1">
      <x:c r="A46" s="455"/>
      <x:c r="B46" s="455"/>
      <x:c r="C46" s="550" t="str">
        <x:f>IF(C44="","",IF(P45&gt;P44,"RECEIVED","DELIVERED"))</x:f>
        <x:v>DELIVERED</x:v>
      </x:c>
      <x:c r="D46" s="605"/>
      <x:c r="E46" s="606"/>
      <x:c r="F46" s="607"/>
      <x:c r="G46" s="608"/>
      <x:c r="H46" s="608"/>
      <x:c r="I46" s="608"/>
      <x:c r="J46" s="608"/>
      <x:c r="K46" s="608"/>
      <x:c r="L46" s="608"/>
      <x:c r="M46" s="608"/>
      <x:c r="N46" s="608"/>
      <x:c r="O46" s="608"/>
      <x:c r="P46" s="609" t="str">
        <x:f>IF(P44="","",IF($C$13="Delivered",(P44-P45),(P45-P44)))</x:f>
      </x:c>
      <x:c r="Q46" s="610"/>
      <x:c r="R46" s="611" t="str">
        <x:f>IF(R45&lt;&gt;"",ABS(R44-R45),"")</x:f>
      </x:c>
      <x:c r="S46" s="612"/>
      <x:c r="T46" s="612"/>
      <x:c r="U46" s="612"/>
      <x:c r="V46" s="612"/>
      <x:c r="W46" s="612"/>
      <x:c r="X46" s="612"/>
      <x:c r="Y46" s="612"/>
      <x:c r="Z46" s="612"/>
      <x:c r="AA46" s="612"/>
      <x:c r="AB46" s="609" t="str">
        <x:f>IF(AB44="","",IF($C$13="Delivered",(AB44-AB45),(AB45-AB44)))</x:f>
      </x:c>
      <x:c r="AC46" s="609" t="str">
        <x:f>IF(AC44="","",IF($C$13="Delivered",(AC44-AC45),(AC45-AC44)))</x:f>
      </x:c>
      <x:c r="AD46" s="613"/>
      <x:c r="AE46" s="614"/>
      <x:c r="AF46" s="614"/>
      <x:c r="AG46" s="613"/>
      <x:c r="AH46" s="615" t="str">
        <x:f>IF(AH44="","",IF($C$13="Delivered",(AH44-AH45),(AH45-AH44)))</x:f>
      </x:c>
      <x:c r="AI46" s="616" t="str">
        <x:f>IF(AI44="","",IF($C$13="Delivered",(AI44-AI45),(AI45-AI44)))</x:f>
      </x:c>
      <x:c r="AJ46" s="512"/>
      <x:c r="AK46" s="512"/>
      <x:c r="AL46" s="512"/>
      <x:c r="AM46" s="450"/>
      <x:c r="AN46" s="450"/>
      <x:c r="AO46" s="616" t="str">
        <x:f>IF(AO44="","",IF($C$13="Delivered",(AO44-AO45),(AO45-AO44)))</x:f>
      </x:c>
      <x:c r="AP46" s="617" t="str">
        <x:f>IF(AP44="","",(AP45-AP44))</x:f>
      </x:c>
      <x:c r="AQ46" s="516" t="str">
        <x:f>IF(AH44="","",ABS(AQ45-AQ44))</x:f>
      </x:c>
      <x:c r="AR46" s="450"/>
      <x:c r="AS46" s="450"/>
      <x:c r="AT46" s="450"/>
      <x:c r="AU46" s="450"/>
      <x:c r="AV46" s="450"/>
      <x:c r="AW46" s="450"/>
      <x:c r="AX46" s="450"/>
      <x:c r="AY46" s="450"/>
      <x:c r="AZ46" s="450"/>
      <x:c r="BA46" s="450"/>
      <x:c r="BB46" s="450"/>
      <x:c r="BC46" s="450"/>
      <x:c r="BD46" s="450"/>
      <x:c r="BE46" s="450"/>
      <x:c r="BF46" s="450"/>
      <x:c r="BG46" s="450"/>
      <x:c r="BH46" s="450"/>
      <x:c r="BI46" s="450"/>
      <x:c r="BJ46" s="450"/>
      <x:c r="BK46" s="450"/>
      <x:c r="BL46" s="450"/>
      <x:c r="BM46" s="450"/>
      <x:c r="BN46" s="450"/>
      <x:c r="BO46" s="450"/>
      <x:c r="BP46" s="450"/>
      <x:c r="BQ46" s="450"/>
      <x:c r="BR46" s="450"/>
      <x:c r="BS46" s="450"/>
      <x:c r="BT46" s="450"/>
      <x:c r="BU46" s="450"/>
      <x:c r="BV46" s="450"/>
      <x:c r="BW46" s="450"/>
      <x:c r="BX46" s="450"/>
      <x:c r="BY46" s="450"/>
      <x:c r="BZ46" s="450"/>
      <x:c r="CA46" s="450"/>
      <x:c r="CB46" s="450"/>
      <x:c r="CC46" s="450"/>
      <x:c r="CD46" s="450"/>
      <x:c r="CE46" s="450"/>
      <x:c r="CF46" s="450"/>
      <x:c r="CG46" s="450"/>
      <x:c r="CH46" s="450"/>
      <x:c r="CI46" s="450"/>
      <x:c r="CJ46" s="450"/>
      <x:c r="CK46" s="450"/>
      <x:c r="CL46" s="450"/>
      <x:c r="CM46" s="450"/>
      <x:c r="CN46" s="450"/>
      <x:c r="CO46" s="450"/>
      <x:c r="CP46" s="450"/>
      <x:c r="CQ46" s="450"/>
      <x:c r="CR46" s="450"/>
      <x:c r="CS46" s="450"/>
      <x:c r="CT46" s="450"/>
      <x:c r="CU46" s="450"/>
      <x:c r="CV46" s="450"/>
      <x:c r="CW46" s="450"/>
      <x:c r="CX46" s="450"/>
      <x:c r="CY46" s="450"/>
      <x:c r="CZ46" s="450"/>
      <x:c r="DA46" s="450"/>
      <x:c r="DB46" s="450"/>
      <x:c r="DC46" s="450"/>
      <x:c r="DD46" s="450"/>
      <x:c r="DE46" s="450"/>
      <x:c r="DF46" s="450"/>
      <x:c r="DG46" s="450"/>
      <x:c r="DH46" s="450"/>
      <x:c r="DI46" s="450"/>
      <x:c r="DJ46" s="450"/>
      <x:c r="DK46" s="450"/>
      <x:c r="DL46" s="450"/>
      <x:c r="DM46" s="450"/>
      <x:c r="DN46" s="450"/>
      <x:c r="DO46" s="450"/>
      <x:c r="DP46" s="450"/>
      <x:c r="DQ46" s="481"/>
      <x:c r="DR46" s="481"/>
      <x:c r="DS46" s="450"/>
      <x:c r="DT46" s="450"/>
      <x:c r="DU46" s="450"/>
      <x:c r="DV46" s="450"/>
      <x:c r="DW46" s="450"/>
      <x:c r="DX46" s="450"/>
      <x:c r="DY46" s="450"/>
      <x:c r="DZ46" s="450"/>
      <x:c r="EA46" s="450"/>
      <x:c r="EB46" s="450"/>
      <x:c r="EC46" s="450"/>
      <x:c r="ED46" s="481"/>
      <x:c r="EE46" s="450"/>
      <x:c r="EF46" s="450"/>
      <x:c r="EG46" s="450"/>
      <x:c r="EH46" s="450"/>
      <x:c r="EI46" s="604"/>
      <x:c r="EJ46" s="604"/>
      <x:c r="EK46" s="604"/>
      <x:c r="EL46" s="604"/>
      <x:c r="EM46" s="604"/>
      <x:c r="EN46" s="604"/>
      <x:c r="EO46" s="604"/>
      <x:c r="EP46" s="604"/>
      <x:c r="EQ46" s="604"/>
      <x:c r="ER46" s="604"/>
      <x:c r="ES46" s="604"/>
      <x:c r="ET46" s="604"/>
      <x:c r="EU46" s="604"/>
      <x:c r="EV46" s="604"/>
      <x:c r="EW46" s="455"/>
      <x:c r="EX46" s="455"/>
      <x:c r="EY46" s="455"/>
      <x:c r="EZ46" s="455"/>
      <x:c r="FA46" s="455"/>
      <x:c r="FB46" s="455"/>
      <x:c r="FC46" s="455"/>
      <x:c r="FD46" s="455"/>
      <x:c r="FE46" s="455"/>
      <x:c r="FF46" s="455"/>
      <x:c r="FG46" s="455"/>
      <x:c r="FH46" s="455"/>
      <x:c r="FI46" s="455"/>
      <x:c r="FJ46" s="455"/>
      <x:c r="FK46" s="455"/>
      <x:c r="FL46" s="455"/>
      <x:c r="FM46" s="455"/>
      <x:c r="FN46" s="455"/>
      <x:c r="FO46" s="455"/>
      <x:c r="FP46" s="455"/>
      <x:c r="FQ46" s="455"/>
      <x:c r="FR46" s="455"/>
      <x:c r="FS46" s="455"/>
      <x:c r="FT46" s="455"/>
      <x:c r="FU46" s="455"/>
      <x:c r="FV46" s="455"/>
      <x:c r="FW46" s="455"/>
      <x:c r="FX46" s="455"/>
      <x:c r="FY46" s="455"/>
      <x:c r="FZ46" s="455"/>
      <x:c r="GA46" s="455"/>
      <x:c r="GB46" s="455"/>
      <x:c r="GC46" s="455"/>
      <x:c r="GD46" s="455"/>
      <x:c r="GE46" s="455"/>
      <x:c r="GF46" s="455"/>
      <x:c r="GG46" s="455"/>
      <x:c r="GH46" s="455"/>
      <x:c r="GI46" s="455"/>
      <x:c r="GJ46" s="455"/>
      <x:c r="GK46" s="455"/>
      <x:c r="GL46" s="455"/>
      <x:c r="GM46" s="455"/>
      <x:c r="GN46" s="455"/>
      <x:c r="GO46" s="455"/>
      <x:c r="GP46" s="455"/>
      <x:c r="GQ46" s="455"/>
      <x:c r="GR46" s="455"/>
      <x:c r="GS46" s="455"/>
      <x:c r="GT46" s="455"/>
      <x:c r="GU46" s="455"/>
      <x:c r="GV46" s="455"/>
      <x:c r="GW46" s="455"/>
      <x:c r="GX46" s="455"/>
      <x:c r="GY46" s="455"/>
      <x:c r="GZ46" s="455"/>
      <x:c r="HA46" s="455"/>
      <x:c r="HB46" s="455"/>
      <x:c r="HC46" s="455"/>
      <x:c r="HD46" s="455"/>
      <x:c r="HE46" s="455"/>
      <x:c r="HF46" s="455"/>
      <x:c r="HG46" s="455"/>
      <x:c r="HH46" s="455"/>
      <x:c r="HI46" s="455"/>
      <x:c r="HJ46" s="455"/>
      <x:c r="HK46" s="455"/>
      <x:c r="HL46" s="455"/>
      <x:c r="HM46" s="455"/>
      <x:c r="HN46" s="455"/>
      <x:c r="HO46" s="455"/>
      <x:c r="HP46" s="455"/>
      <x:c r="HQ46" s="455"/>
      <x:c r="HR46" s="455"/>
      <x:c r="HS46" s="455"/>
      <x:c r="HT46" s="455"/>
      <x:c r="HU46" s="455"/>
      <x:c r="HV46" s="455"/>
      <x:c r="HW46" s="455"/>
      <x:c r="HX46" s="455"/>
      <x:c r="HY46" s="455"/>
      <x:c r="HZ46" s="455"/>
      <x:c r="IA46" s="455"/>
      <x:c r="IB46" s="455"/>
      <x:c r="IC46" s="455"/>
      <x:c r="ID46" s="455"/>
      <x:c r="IE46" s="455"/>
      <x:c r="IF46" s="455"/>
      <x:c r="IG46" s="455"/>
      <x:c r="IH46" s="455"/>
      <x:c r="II46" s="455"/>
      <x:c r="IJ46" s="455"/>
      <x:c r="IK46" s="455"/>
      <x:c r="IL46" s="455"/>
      <x:c r="IM46" s="455"/>
      <x:c r="IN46" s="455"/>
      <x:c r="IO46" s="455"/>
      <x:c r="IP46" s="455"/>
      <x:c r="IQ46" s="455"/>
      <x:c r="IR46" s="455"/>
      <x:c r="IS46" s="455"/>
      <x:c r="IT46" s="455"/>
      <x:c r="IU46" s="455"/>
      <x:c r="IV46" s="455"/>
    </x:row>
    <x:row r="47" s="418" customFormat="1" ht="15" customHeight="1">
      <x:c r="A47" s="455"/>
      <x:c r="B47" s="455"/>
      <x:c r="C47" s="618"/>
      <x:c r="D47" s="619"/>
      <x:c r="E47" s="619"/>
      <x:c r="F47" s="620"/>
      <x:c r="G47" s="621"/>
      <x:c r="H47" s="621"/>
      <x:c r="I47" s="621"/>
      <x:c r="J47" s="621"/>
      <x:c r="K47" s="621"/>
      <x:c r="L47" s="621"/>
      <x:c r="M47" s="621"/>
      <x:c r="N47" s="621"/>
      <x:c r="O47" s="621"/>
      <x:c r="P47" s="622"/>
      <x:c r="Q47" s="623"/>
      <x:c r="R47" s="624"/>
      <x:c r="S47" s="625"/>
      <x:c r="T47" s="625"/>
      <x:c r="U47" s="625"/>
      <x:c r="V47" s="625"/>
      <x:c r="W47" s="625"/>
      <x:c r="X47" s="625"/>
      <x:c r="Y47" s="625"/>
      <x:c r="Z47" s="625"/>
      <x:c r="AA47" s="625"/>
      <x:c r="AB47" s="626"/>
      <x:c r="AC47" s="622"/>
      <x:c r="AD47" s="627"/>
      <x:c r="AE47" s="624"/>
      <x:c r="AF47" s="624"/>
      <x:c r="AG47" s="628"/>
      <x:c r="AH47" s="622"/>
      <x:c r="AI47" s="629" t="n">
        <x:f>SUM(AI46,AI43,AI40,AI37,AI34,AI25,AI22,AI19,AI16,AI13,AI28,AI31)</x:f>
        <x:v>0</x:v>
      </x:c>
      <x:c r="AJ47" s="512"/>
      <x:c r="AK47" s="512"/>
      <x:c r="AL47" s="512"/>
      <x:c r="AM47" s="450"/>
      <x:c r="AN47" s="450"/>
      <x:c r="AO47" s="448" t="n">
        <x:f>SUM(AO46,AO37,AO34,AO25,AO22,AO19,AO16,AO13,AO28,AO31)</x:f>
        <x:v>13542.344979490266</x:v>
      </x:c>
      <x:c r="AP47" s="630"/>
      <x:c r="AQ47" s="450"/>
      <x:c r="AR47" s="450"/>
      <x:c r="AS47" s="450"/>
      <x:c r="AT47" s="450"/>
      <x:c r="AU47" s="450"/>
      <x:c r="AV47" s="450"/>
      <x:c r="AW47" s="450"/>
      <x:c r="AX47" s="450"/>
      <x:c r="AY47" s="450"/>
      <x:c r="AZ47" s="450"/>
      <x:c r="BA47" s="450"/>
      <x:c r="BB47" s="450"/>
      <x:c r="BC47" s="450"/>
      <x:c r="BD47" s="450"/>
      <x:c r="BE47" s="450"/>
      <x:c r="BF47" s="450"/>
      <x:c r="BG47" s="450"/>
      <x:c r="BH47" s="450"/>
      <x:c r="BI47" s="450"/>
      <x:c r="BJ47" s="450"/>
      <x:c r="BK47" s="450"/>
      <x:c r="BL47" s="450"/>
      <x:c r="BM47" s="450"/>
      <x:c r="BN47" s="450"/>
      <x:c r="BO47" s="450"/>
      <x:c r="BP47" s="450"/>
      <x:c r="BQ47" s="450"/>
      <x:c r="BR47" s="450"/>
      <x:c r="BS47" s="450"/>
      <x:c r="BT47" s="450"/>
      <x:c r="BU47" s="450"/>
      <x:c r="BV47" s="450"/>
      <x:c r="BW47" s="450"/>
      <x:c r="BX47" s="450"/>
      <x:c r="BY47" s="450"/>
      <x:c r="BZ47" s="450"/>
      <x:c r="CA47" s="450"/>
      <x:c r="CB47" s="450"/>
      <x:c r="CC47" s="450"/>
      <x:c r="CD47" s="450"/>
      <x:c r="CE47" s="450"/>
      <x:c r="CF47" s="450"/>
      <x:c r="CG47" s="450"/>
      <x:c r="CH47" s="450"/>
      <x:c r="CI47" s="450"/>
      <x:c r="CJ47" s="450"/>
      <x:c r="CK47" s="450"/>
      <x:c r="CL47" s="450"/>
      <x:c r="CM47" s="450"/>
      <x:c r="CN47" s="450"/>
      <x:c r="CO47" s="450"/>
      <x:c r="CP47" s="450"/>
      <x:c r="CQ47" s="450"/>
      <x:c r="CR47" s="450"/>
      <x:c r="CS47" s="450"/>
      <x:c r="CT47" s="450"/>
      <x:c r="CU47" s="450"/>
      <x:c r="CV47" s="450"/>
      <x:c r="CW47" s="450"/>
      <x:c r="CX47" s="450"/>
      <x:c r="CY47" s="450"/>
      <x:c r="CZ47" s="450"/>
      <x:c r="DA47" s="450"/>
      <x:c r="DB47" s="450"/>
      <x:c r="DC47" s="450"/>
      <x:c r="DD47" s="450"/>
      <x:c r="DE47" s="450"/>
      <x:c r="DF47" s="450"/>
      <x:c r="DG47" s="450"/>
      <x:c r="DH47" s="450"/>
      <x:c r="DI47" s="450"/>
      <x:c r="DJ47" s="450"/>
      <x:c r="DK47" s="450"/>
      <x:c r="DL47" s="450"/>
      <x:c r="DM47" s="450"/>
      <x:c r="DN47" s="450"/>
      <x:c r="DO47" s="450"/>
      <x:c r="DP47" s="450"/>
      <x:c r="DQ47" s="481"/>
      <x:c r="DR47" s="481"/>
      <x:c r="DS47" s="450"/>
      <x:c r="DT47" s="450"/>
      <x:c r="DU47" s="450"/>
      <x:c r="DV47" s="450"/>
      <x:c r="DW47" s="450"/>
      <x:c r="DX47" s="450"/>
      <x:c r="DY47" s="450"/>
      <x:c r="DZ47" s="450"/>
      <x:c r="EA47" s="450"/>
      <x:c r="EB47" s="450"/>
      <x:c r="EC47" s="450"/>
      <x:c r="ED47" s="481"/>
      <x:c r="EE47" s="450"/>
      <x:c r="EF47" s="450"/>
      <x:c r="EG47" s="450"/>
      <x:c r="EH47" s="450"/>
      <x:c r="EI47" s="604"/>
      <x:c r="EJ47" s="604"/>
      <x:c r="EK47" s="604"/>
      <x:c r="EL47" s="604"/>
      <x:c r="EM47" s="604"/>
      <x:c r="EN47" s="604"/>
      <x:c r="EO47" s="604"/>
      <x:c r="EP47" s="604"/>
      <x:c r="EQ47" s="604"/>
      <x:c r="ER47" s="604"/>
      <x:c r="ES47" s="604"/>
      <x:c r="ET47" s="604"/>
      <x:c r="EU47" s="604"/>
      <x:c r="EV47" s="604"/>
      <x:c r="EW47" s="455"/>
      <x:c r="EX47" s="455"/>
      <x:c r="EY47" s="455"/>
      <x:c r="EZ47" s="455"/>
      <x:c r="FA47" s="455"/>
      <x:c r="FB47" s="455"/>
      <x:c r="FC47" s="455"/>
      <x:c r="FD47" s="455"/>
      <x:c r="FE47" s="455"/>
      <x:c r="FF47" s="455"/>
      <x:c r="FG47" s="455"/>
      <x:c r="FH47" s="455"/>
      <x:c r="FI47" s="455"/>
      <x:c r="FJ47" s="455"/>
      <x:c r="FK47" s="455"/>
      <x:c r="FL47" s="455"/>
      <x:c r="FM47" s="455"/>
      <x:c r="FN47" s="455"/>
      <x:c r="FO47" s="455"/>
      <x:c r="FP47" s="455"/>
      <x:c r="FQ47" s="455"/>
      <x:c r="FR47" s="455"/>
      <x:c r="FS47" s="455"/>
      <x:c r="FT47" s="455"/>
      <x:c r="FU47" s="455"/>
      <x:c r="FV47" s="455"/>
      <x:c r="FW47" s="455"/>
      <x:c r="FX47" s="455"/>
      <x:c r="FY47" s="455"/>
      <x:c r="FZ47" s="455"/>
      <x:c r="GA47" s="455"/>
      <x:c r="GB47" s="455"/>
      <x:c r="GC47" s="455"/>
      <x:c r="GD47" s="455"/>
      <x:c r="GE47" s="455"/>
      <x:c r="GF47" s="455"/>
      <x:c r="GG47" s="455"/>
      <x:c r="GH47" s="455"/>
      <x:c r="GI47" s="455"/>
      <x:c r="GJ47" s="455"/>
      <x:c r="GK47" s="455"/>
      <x:c r="GL47" s="455"/>
      <x:c r="GM47" s="455"/>
      <x:c r="GN47" s="455"/>
      <x:c r="GO47" s="455"/>
      <x:c r="GP47" s="455"/>
      <x:c r="GQ47" s="455"/>
      <x:c r="GR47" s="455"/>
      <x:c r="GS47" s="455"/>
      <x:c r="GT47" s="455"/>
      <x:c r="GU47" s="455"/>
      <x:c r="GV47" s="455"/>
      <x:c r="GW47" s="455"/>
      <x:c r="GX47" s="455"/>
      <x:c r="GY47" s="455"/>
      <x:c r="GZ47" s="455"/>
      <x:c r="HA47" s="455"/>
      <x:c r="HB47" s="455"/>
      <x:c r="HC47" s="455"/>
      <x:c r="HD47" s="455"/>
      <x:c r="HE47" s="455"/>
      <x:c r="HF47" s="455"/>
      <x:c r="HG47" s="455"/>
      <x:c r="HH47" s="455"/>
      <x:c r="HI47" s="455"/>
      <x:c r="HJ47" s="455"/>
      <x:c r="HK47" s="455"/>
      <x:c r="HL47" s="455"/>
      <x:c r="HM47" s="455"/>
      <x:c r="HN47" s="455"/>
      <x:c r="HO47" s="455"/>
      <x:c r="HP47" s="455"/>
      <x:c r="HQ47" s="455"/>
      <x:c r="HR47" s="455"/>
      <x:c r="HS47" s="455"/>
      <x:c r="HT47" s="455"/>
      <x:c r="HU47" s="455"/>
      <x:c r="HV47" s="455"/>
      <x:c r="HW47" s="455"/>
      <x:c r="HX47" s="455"/>
      <x:c r="HY47" s="455"/>
      <x:c r="HZ47" s="455"/>
      <x:c r="IA47" s="455"/>
      <x:c r="IB47" s="455"/>
      <x:c r="IC47" s="455"/>
      <x:c r="ID47" s="455"/>
      <x:c r="IE47" s="455"/>
      <x:c r="IF47" s="455"/>
      <x:c r="IG47" s="455"/>
      <x:c r="IH47" s="455"/>
      <x:c r="II47" s="455"/>
      <x:c r="IJ47" s="455"/>
      <x:c r="IK47" s="455"/>
      <x:c r="IL47" s="455"/>
      <x:c r="IM47" s="455"/>
      <x:c r="IN47" s="455"/>
      <x:c r="IO47" s="455"/>
      <x:c r="IP47" s="455"/>
      <x:c r="IQ47" s="455"/>
      <x:c r="IR47" s="455"/>
      <x:c r="IS47" s="455"/>
      <x:c r="IT47" s="455"/>
      <x:c r="IU47" s="455"/>
      <x:c r="IV47" s="455"/>
    </x:row>
    <x:row r="48" s="418" customFormat="1" ht="15" customHeight="1">
      <x:c r="A48" s="455"/>
      <x:c r="B48" s="455"/>
      <x:c r="C48" s="3896" t="s">
        <x:v>281</x:v>
      </x:c>
      <x:c r="D48" s="3896"/>
      <x:c r="E48" s="3896"/>
      <x:c r="F48" s="631"/>
      <x:c r="G48" s="632"/>
      <x:c r="H48" s="632"/>
      <x:c r="I48" s="632"/>
      <x:c r="J48" s="632"/>
      <x:c r="K48" s="632"/>
      <x:c r="L48" s="632"/>
      <x:c r="M48" s="632"/>
      <x:c r="N48" s="632"/>
      <x:c r="O48" s="632"/>
      <x:c r="P48" s="633" t="n">
        <x:f>SUM(P46,P43,P40,P37,P34,P25,P22,P19,P16,P13,P28,P31)</x:f>
        <x:v>16718.558999999997</x:v>
      </x:c>
      <x:c r="Q48" s="623"/>
      <x:c r="R48" s="623"/>
      <x:c r="S48" s="634"/>
      <x:c r="T48" s="634"/>
      <x:c r="U48" s="635"/>
      <x:c r="V48" s="634"/>
      <x:c r="W48" s="634"/>
      <x:c r="X48" s="634"/>
      <x:c r="Y48" s="634"/>
      <x:c r="Z48" s="634"/>
      <x:c r="AA48" s="634"/>
      <x:c r="AB48" s="3897" t="s">
        <x:v>282</x:v>
      </x:c>
      <x:c r="AC48" s="3898"/>
      <x:c r="AD48" s="636">
        <x:v>14</x:v>
      </x:c>
      <x:c r="AE48" s="623"/>
      <x:c r="AF48" s="637" t="n">
        <x:f>+AF12</x:f>
        <x:v>0</x:v>
      </x:c>
      <x:c r="AG48" s="638" t="n">
        <x:f>IF(P48="","",IF(AND($AG$10="1A",AT48&gt;=966),DQ48,IF(AND($AG$10="1B",AT48&lt;966),DR48,IF($AG$9="T-2004",DP48,EV48))))</x:f>
        <x:v>1.00039</x:v>
      </x:c>
      <x:c r="AH48" s="633" t="n">
        <x:f>SUM(AH46,AH43,AH40,AH37,AH34,AH31,AH28,AH25,AH22,AH19,AH16,AH13)</x:f>
        <x:v>16650.448</x:v>
      </x:c>
      <x:c r="AI48" s="450"/>
      <x:c r="AJ48" s="512"/>
      <x:c r="AK48" s="639" t="n">
        <x:f>IF($AE$10="°F",AF48,AF48/1.8)</x:f>
        <x:v>0</x:v>
      </x:c>
      <x:c r="AL48" s="512"/>
      <x:c r="AM48" s="450"/>
      <x:c r="AN48" s="450"/>
      <x:c r="AO48" s="450"/>
      <x:c r="AP48" s="640" t="n">
        <x:f>SUM(AP13,AP16,AP19,AP22,AP25,AP28,AP31,AP34,AP43,AP46)</x:f>
        <x:v>653161.0136000001</x:v>
      </x:c>
      <x:c r="AQ48" s="640" t="n">
        <x:f>SUM(AQ12,AQ15,AQ18,AQ21,AQ24,AQ27,AQ30,AQ33,AQ42,AQ45)</x:f>
        <x:v>1195277.72</x:v>
      </x:c>
      <x:c r="AR48" s="450">
        <x:v>0</x:v>
      </x:c>
      <x:c r="AS48" s="450" t="n">
        <x:f>IF(AR$9="54a",1,IF(AR$9="54D",6,IF(AT48&lt;=770.352,5,IF(AT48&lt;=787.5195,4,IF(AT48&lt;=838.3127,3,IF(AT48&lt;=1163.5,2,))))))</x:f>
        <x:v>2</x:v>
      </x:c>
      <x:c r="AT48" s="450" t="n">
        <x:f>IF($AD$10=60,(141.5/(AD48+131.5)*999.016),AD48*1000)</x:f>
        <x:v>971.5516426116837</x:v>
      </x:c>
      <x:c r="AU48" s="512" t="n">
        <x:f>IF($AE$10="°F",(59-32)/1.8,15.55555556)</x:f>
        <x:v>15</x:v>
      </x:c>
      <x:c r="AV48" s="450" t="n">
        <x:f>AU48/630</x:f>
        <x:v>0.023809523809523808</x:v>
      </x:c>
      <x:c r="AW48" s="450" t="n">
        <x:f>(AU48-($AT$76+($AT$77+($AT$78+($AT$79+($AT$80+($AT$81+($AT$82+$AT$83*AV48)*AV48)*AV48)*AV48)*AV48)*AV48)*AV48)*AV48)*1.8+32</x:f>
        <x:v>59.00662131626912</x:v>
      </x:c>
      <x:c r="AX48" s="450" t="n">
        <x:f>IF(AF48=0,VLOOKUP($AS48,$AS$76:$AX$81,6),0)</x:f>
        <x:v>103.872</x:v>
      </x:c>
      <x:c r="AY48" s="450" t="n">
        <x:f>IF(AF48=0,VLOOKUP(AS48,$AS$76:$AY$81,7),0)</x:f>
        <x:v>0.2701</x:v>
      </x:c>
      <x:c r="AZ48" s="517" t="n">
        <x:f>IF(AF48=0,VLOOKUP($AS48,$AS$76:$AZ$81,8),0)</x:f>
        <x:v>0</x:v>
      </x:c>
      <x:c r="BA48" s="450" t="n">
        <x:f>IF(AF48=0,(0.01374979547/2*(($AX48/AT48+$AY$11)*1/AT48+$AZ$11)),0)</x:f>
        <x:v>0.000002667824579531239</x:v>
      </x:c>
      <x:c r="BB48" s="450" t="n">
        <x:f>IF(AF48=0,(2*$AX$11+$AY$11*AT48)/($AX$11+($AY$11+$AZ$11*AT48)*AT48),0)</x:f>
        <x:v>1.2835800572754812</x:v>
      </x:c>
      <x:c r="BC48" s="450" t="n">
        <x:f>IF($AF$11=0,ROUND(AT48*(1+(EXP(BA48*(1+0.8*BA48))-1)/(1+BA48*(1+1.6*BA48)*BB48)),12),(AT48*(EXP(0.5*$AK48*0.01374979547*(1+0.4*$AK48*0.01374979547)))))</x:f>
        <x:v>971.55423454115</x:v>
      </x:c>
      <x:c r="BD48" s="450" t="n">
        <x:f>IF(AF48=0,($AX48/BC48+$AY48)*1/BC48+$AZ48,AK48)</x:f>
        <x:v>0.00038805165498969745</x:v>
      </x:c>
      <x:c r="BE48" s="450" t="n">
        <x:f>$AY$6-$AY$5</x:f>
        <x:v>0</x:v>
      </x:c>
      <x:c r="BF48" s="450" t="n">
        <x:f>ROUND(EXP(-BD48*BE48*(1+0.8*BD48*(BE48+0.01374979547))),25)</x:f>
        <x:v>1</x:v>
      </x:c>
      <x:c r="BG48" s="450" t="n">
        <x:f>EXP(-1.9947+0.00013427*BE48+((793920+2326*BE48)/BC48^2))</x:f>
        <x:v>0.315495878350052</x:v>
      </x:c>
      <x:c r="BH48" s="450" t="n">
        <x:f>1/(1-10^-5*BG48*0)</x:f>
        <x:v>1</x:v>
      </x:c>
      <x:c r="BI48" s="450" t="n">
        <x:f>ROUND(BH48*BF48,25)</x:f>
        <x:v>1</x:v>
      </x:c>
      <x:c r="BJ48" s="450" t="n">
        <x:f>BI48*$AT48</x:f>
        <x:v>971.5516426116837</x:v>
      </x:c>
      <x:c r="BK48" s="450" t="n">
        <x:f>$AT48-BJ48</x:f>
        <x:v>0</x:v>
      </x:c>
      <x:c r="BL48" s="450" t="n">
        <x:f>IF(AF48=0,VLOOKUP($AS48,$AS$76:$BA$82,9),0)</x:f>
        <x:v>1.3</x:v>
      </x:c>
      <x:c r="BM48" s="450" t="n">
        <x:f>BK48/BI48</x:f>
        <x:v>0</x:v>
      </x:c>
      <x:c r="BN48" s="450" t="n">
        <x:f>BL48*BD48*$BE48*(1+1.6*BD48*$BE48)</x:f>
        <x:v>0</x:v>
      </x:c>
      <x:c r="BO48" s="450" t="n">
        <x:f>-(2*BH48*0*BG48*(7.9392+0.02326*AU48))/BC48^2</x:f>
        <x:v>0</x:v>
      </x:c>
      <x:c r="BP48" s="450" t="n">
        <x:f>BM48/(1+BN48+BO48)</x:f>
        <x:v>0</x:v>
      </x:c>
      <x:c r="BQ48" s="450" t="n">
        <x:f>BP48+$AT48</x:f>
        <x:v>971.5516426116837</x:v>
      </x:c>
      <x:c r="BR48" s="450" t="n">
        <x:f>IF($AR$9="54a",1,IF($AR$9="54D",6,IF(BQ48&lt;=770.352,5,IF(BQ48&lt;=787.5195,4,IF(BQ48&lt;=838.3127,3,IF(BQ48&lt;=1163.5,2,))))))</x:f>
        <x:v>2</x:v>
      </x:c>
      <x:c r="BS48" s="450" t="n">
        <x:f>IF(AF48=0,VLOOKUP(BR48,$AS$76:$AX$81,6),0)</x:f>
        <x:v>103.872</x:v>
      </x:c>
      <x:c r="BT48" s="450" t="n">
        <x:f>IF(AF48=0,VLOOKUP(BR48,$AS$76:$AY$81,7),0)</x:f>
        <x:v>0.2701</x:v>
      </x:c>
      <x:c r="BU48" s="450" t="n">
        <x:f>IF(AF48=0,VLOOKUP(BR48,$AS$76:$AZ$81,8),0)</x:f>
        <x:v>0</x:v>
      </x:c>
      <x:c r="BV48" s="450" t="n">
        <x:f>IF(AF48=0,(0.01374979547/2*((BS48/BQ48+BT48)*1/BQ48+BU48)),0)</x:f>
        <x:v>0.000002667824579531239</x:v>
      </x:c>
      <x:c r="BW48" s="450" t="n">
        <x:f>IF(AF48=0,(2*BS48+BT48*BQ48)/(BS48+(BT48+BU48*BQ48)*BQ48),0)</x:f>
        <x:v>1.2835800572754812</x:v>
      </x:c>
      <x:c r="BX48" s="450" t="n">
        <x:f>IF($AF$11=0,ROUND(BQ48*(1+(EXP(BV48*(1+0.8*BV48))-1)/(1+BV48*(1+1.6*BV48)*BW48)),12),(BQ48*(EXP(0.5*$AK48*0.01374979547*(1+0.4*$AK48*0.01374979547)))))</x:f>
        <x:v>971.55423454115</x:v>
      </x:c>
      <x:c r="BY48" s="450" t="n">
        <x:f>IF(AF48=0,($AX48/BX48+$AY48)*1/BX48+$AZ48,AK48)</x:f>
        <x:v>0.00038805165498969745</x:v>
      </x:c>
      <x:c r="BZ48" s="450" t="n">
        <x:f>$AY$6-$AY$5</x:f>
        <x:v>0</x:v>
      </x:c>
      <x:c r="CA48" s="450" t="n">
        <x:f>EXP(-BY48*BZ48*(1+0.8*BY48*(BZ48+0.01374979547)))</x:f>
        <x:v>1</x:v>
      </x:c>
      <x:c r="CB48" s="450" t="n">
        <x:f>EXP(-1.9947+0.00013427*BZ48+((793920+2326*BZ48)/BX48^2))</x:f>
        <x:v>0.315495878350052</x:v>
      </x:c>
      <x:c r="CC48" s="450" t="n">
        <x:f>1/(1-10^-5*CB48*0)</x:f>
        <x:v>1</x:v>
      </x:c>
      <x:c r="CD48" s="450" t="n">
        <x:f>ROUND(CC48*CA48,15)</x:f>
        <x:v>1</x:v>
      </x:c>
      <x:c r="CE48" s="450" t="n">
        <x:f>CD48*BQ48</x:f>
        <x:v>971.5516426116837</x:v>
      </x:c>
      <x:c r="CF48" s="450" t="n">
        <x:f>$AT48-CE48</x:f>
        <x:v>0</x:v>
      </x:c>
      <x:c r="CG48" s="450" t="n">
        <x:f>IF(AF48=0,VLOOKUP($AS48,$AS$76:$BA$82,9),0)</x:f>
        <x:v>1.3</x:v>
      </x:c>
      <x:c r="CH48" s="450" t="n">
        <x:f>CF48/CD48</x:f>
        <x:v>0</x:v>
      </x:c>
      <x:c r="CI48" s="450" t="n">
        <x:f>CG48*BY48*BZ48*(1+1.6*BY48*BZ48)</x:f>
        <x:v>0</x:v>
      </x:c>
      <x:c r="CJ48" s="450" t="n">
        <x:f>-(2*CC48*0*CB48*(7.9392+0.02326*$AU48))/BX48^2</x:f>
        <x:v>0</x:v>
      </x:c>
      <x:c r="CK48" s="450" t="n">
        <x:f>CH48/(1+CI48+CJ48)</x:f>
        <x:v>0</x:v>
      </x:c>
      <x:c r="CL48" s="450" t="n">
        <x:f>CK48+BQ48</x:f>
        <x:v>971.5516426116837</x:v>
      </x:c>
      <x:c r="CM48" s="450" t="n">
        <x:f>IF($AR$9="54a",1,IF($AR$9="54D",6,IF(CL48&lt;=770.352,5,IF(CL48&lt;=787.5195,4,IF(CL48&lt;=838.3127,3,IF(CL48&lt;=1163.5,2,))))))</x:f>
        <x:v>2</x:v>
      </x:c>
      <x:c r="CN48" s="450" t="n">
        <x:f>IF(AF48=0,VLOOKUP(CM48,$AS$76:$AX$81,6),0)</x:f>
        <x:v>103.872</x:v>
      </x:c>
      <x:c r="CO48" s="450" t="n">
        <x:f>IF(AF48=0,VLOOKUP(CM48,$AS$76:$AY$81,7),0)</x:f>
        <x:v>0.2701</x:v>
      </x:c>
      <x:c r="CP48" s="450" t="n">
        <x:f>IF(AF48=0,VLOOKUP(CM48,$AS$76:$AZ$81,8),0)</x:f>
        <x:v>0</x:v>
      </x:c>
      <x:c r="CQ48" s="450" t="n">
        <x:f>IF(AF48=0,(0.01374979547/2*((CN48/CL48+CO48)*1/CL48+CP48)),0)</x:f>
        <x:v>0.000002667824579531239</x:v>
      </x:c>
      <x:c r="CR48" s="450" t="n">
        <x:f>IF(AF48=0,(2*CN48+CO48*CL48)/(CN48+(CO48+CP48*CL48)*CL48),0)</x:f>
        <x:v>1.2835800572754812</x:v>
      </x:c>
      <x:c r="CS48" s="450" t="n">
        <x:f>IF($AF$11=0,ROUND(CL48*(1+(EXP(CQ48*(1+0.8*CQ48))-1)/(1+CQ48*(1+1.6*CQ48)*CR48)),12),(CL48*(EXP(0.5*$AK48*0.01374979547*(1+0.4*$AK48*0.01374979547)))))</x:f>
        <x:v>971.55423454115</x:v>
      </x:c>
      <x:c r="CT48" s="450" t="n">
        <x:f>IF(AF48=0,($AX48/CS48+$AY48)*1/CS48+$AZ48,BY48)</x:f>
        <x:v>0.00038805165498969745</x:v>
      </x:c>
      <x:c r="CU48" s="450" t="n">
        <x:f>$AY$6-$AY$5</x:f>
        <x:v>0</x:v>
      </x:c>
      <x:c r="CV48" s="450" t="n">
        <x:f>EXP(-CT48*CU48*(1+0.8*CT48*(CU48+0.01374979547)))</x:f>
        <x:v>1</x:v>
      </x:c>
      <x:c r="CW48" s="450" t="n">
        <x:f>EXP(-1.9947+0.00013427*CU48+((793920+2326*CU48)/CS48^2))</x:f>
        <x:v>0.315495878350052</x:v>
      </x:c>
      <x:c r="CX48" s="450" t="n">
        <x:f>1/(1-10^-5*CW48*0)</x:f>
        <x:v>1</x:v>
      </x:c>
      <x:c r="CY48" s="450" t="n">
        <x:f>ROUND(CX48*CV48,15)</x:f>
        <x:v>1</x:v>
      </x:c>
      <x:c r="CZ48" s="450" t="n">
        <x:f>CY48*CL48</x:f>
        <x:v>971.5516426116837</x:v>
      </x:c>
      <x:c r="DA48" s="450" t="n">
        <x:f>$AT48-CZ48</x:f>
        <x:v>0</x:v>
      </x:c>
      <x:c r="DB48" s="450" t="n">
        <x:f>IF(AF48=0,VLOOKUP($AS48,$AS$76:$BA$82,9),0)</x:f>
        <x:v>1.3</x:v>
      </x:c>
      <x:c r="DC48" s="450" t="n">
        <x:f>DA48/CY48</x:f>
        <x:v>0</x:v>
      </x:c>
      <x:c r="DD48" s="450" t="n">
        <x:f>DB48*CT48*CU48*(1+1.6*CT48*CU48)</x:f>
        <x:v>0</x:v>
      </x:c>
      <x:c r="DE48" s="450" t="n">
        <x:f>-(2*CX48*0*CW48*(7.9392+0.02326*AU48))/CS48^2</x:f>
        <x:v>0</x:v>
      </x:c>
      <x:c r="DF48" s="450" t="n">
        <x:f>DC48/(1+DD48+DE48)</x:f>
        <x:v>0</x:v>
      </x:c>
      <x:c r="DG48" s="450" t="n">
        <x:f>DF48+CL48</x:f>
        <x:v>971.5516426116837</x:v>
      </x:c>
      <x:c r="DH48" s="450" t="n">
        <x:f>EXP(-CT48*CU48*(1+0.8*CT48*(CU48+0.01374979547)))</x:f>
        <x:v>1</x:v>
      </x:c>
      <x:c r="DI48" s="450" t="n">
        <x:f>CT48</x:f>
        <x:v>0.00038805165498969745</x:v>
      </x:c>
      <x:c r="DJ48" s="641" t="n">
        <x:f>AW48-$AY$5</x:f>
        <x:v>-1.000253580703216</x:v>
      </x:c>
      <x:c r="DK48" s="450" t="n">
        <x:f>EXP(-DI48*DJ48*(1+0.8*DI48*(DJ48+0.01374979547)))</x:f>
        <x:v>1.0003881064796871</x:v>
      </x:c>
      <x:c r="DL48" s="450" t="n">
        <x:f>EXP(-1.9947+0.00013427*AW48+((793920+2326*AW48)/DG48^2))</x:f>
        <x:v>0.3677773407723389</x:v>
      </x:c>
      <x:c r="DM48" s="450" t="n">
        <x:f>1/(1-10^-5*DL48*AR48)</x:f>
        <x:v>1</x:v>
      </x:c>
      <x:c r="DN48" s="450" t="n">
        <x:f>ROUND(DM48*DK48,15)</x:f>
        <x:v>1.000388106479687</x:v>
      </x:c>
      <x:c r="DO48" s="450" t="n">
        <x:f>DK48/CV48</x:f>
        <x:v>1.0003881064796871</x:v>
      </x:c>
      <x:c r="DP48" s="450" t="n">
        <x:f>ROUND(DO48*DM48,5)</x:f>
        <x:v>1.00039</x:v>
      </x:c>
      <x:c r="DQ48" s="481" t="n">
        <x:f>IF($AE$10="°F",ROUND(1.0211326242-3.548988118*10^-4*(AU48*1.8+32)+4.49881*10^-8*(AU48*1.8+32)^2,4),ROUND(1.0094684142-6.33413410744*10^-4*AU48+1.45710416212*10^-7*AU48^2,4))</x:f>
        <x:v>1.0004</x:v>
      </x:c>
      <x:c r="DR48" s="642" t="n">
        <x:f>IF($AE$10="°F",ROUND(1.02413769-4.0641418*10^-4*(AU48*1.8+32)+6.79176*10^-8*(AU48*1.8+32)^2,4),ROUND(1.0108020095-7.2343515319*10^-4*AU48+2.1996598346*10^-7*AU48^2,5))</x:f>
        <x:v>1.0004</x:v>
      </x:c>
      <x:c r="DS48" s="450"/>
      <x:c r="DT48" s="450" t="n">
        <x:f>ROUND(0.00001278*DW48,19)</x:f>
        <x:v>-0.0007668</x:v>
      </x:c>
      <x:c r="DU48" s="450" t="n">
        <x:f>ROUND(0.0000000062*$DW48^2,19)</x:f>
        <x:v>0.00002232</x:v>
      </x:c>
      <x:c r="DV48" s="450" t="n">
        <x:f>1-DT48-DU48</x:f>
        <x:v>1.00074448</x:v>
      </x:c>
      <x:c r="DW48" s="450" t="n">
        <x:f>ROUND(AL48-60,1)</x:f>
        <x:v>-60</x:v>
      </x:c>
      <x:c r="DX48" s="450" t="n">
        <x:f>AT48</x:f>
        <x:v>971.5516426116837</x:v>
      </x:c>
      <x:c r="DY48" s="450" t="n">
        <x:f>BT48+BU48</x:f>
        <x:v>0.2701</x:v>
      </x:c>
      <x:c r="DZ48" s="450" t="n">
        <x:f>IF(DY48&lt;0,(((BS48/DX48)/DX48)+DY48),(TRUNC(($BS48/DX48^2)+(DY48/DX48),8)))</x:f>
        <x:v>0.00038805</x:v>
      </x:c>
      <x:c r="EA48" s="450" t="n">
        <x:f>EXP(-DZ48*DW48)-(0.8*DZ48^2*DW48^2)</x:f>
        <x:v>1.023122486486772</x:v>
      </x:c>
      <x:c r="EB48" s="450" t="n">
        <x:f>ROUND(DX48*EA48,12)</x:f>
        <x:v>994.016332339174</x:v>
      </x:c>
      <x:c r="EC48" s="450" t="n">
        <x:f>EB48/DV48</x:f>
        <x:v>993.2768575842397</x:v>
      </x:c>
      <x:c r="ED48" s="481" t="n">
        <x:f>ROUND(141.5/(EB48/999.016)-131.5,1)</x:f>
        <x:v>10.7</x:v>
      </x:c>
      <x:c r="EE48" s="450"/>
      <x:c r="EF48" s="450"/>
      <x:c r="EG48" s="450"/>
      <x:c r="EH48" s="450"/>
      <x:c r="EI48" s="604"/>
      <x:c r="EJ48" s="523" t="n">
        <x:f>IF($AR$9="54a",1,IF($AR$9="54D",6,IF(EP48&lt;=770,2,IF(EP48&lt;=785,4,IF(EP48&lt;=838,3,IF(AND(EP48&gt;=838,EP48&lt;=1075),5))))))</x:f>
        <x:v>5</x:v>
      </x:c>
      <x:c r="EK48" s="525" t="n">
        <x:f>INT((AD48*2)+0.5)/2</x:f>
        <x:v>14</x:v>
      </x:c>
      <x:c r="EL48" s="524" t="n">
        <x:f>IF(EK48&lt;2,AD48*1000,141.5/(EK48+131.5)*999.012)</x:f>
        <x:v>971.5477525773196</x:v>
      </x:c>
      <x:c r="EM48" s="525" t="n">
        <x:f>IF(AD48&gt;2,59,15.55555556)</x:f>
        <x:v>59</x:v>
      </x:c>
      <x:c r="EN48" s="526" t="n">
        <x:f>IF(AD48&lt;2,EM48-15,EM48-60)</x:f>
        <x:v>-1</x:v>
      </x:c>
      <x:c r="EO48" s="604"/>
      <x:c r="EP48" s="527" t="n">
        <x:f>IF(EK48&lt;=2,AT48,EL48)</x:f>
        <x:v>971.5477525773196</x:v>
      </x:c>
      <x:c r="EQ48" s="528" t="n">
        <x:f>IF(AD48&lt;=2,ROUND(LOOKUP(EJ48,$ER$76:$ET$81)*1.8,8),LOOKUP(EJ48,$ER$76:$ET$81))</x:f>
        <x:v>1</x:v>
      </x:c>
      <x:c r="ER48" s="528" t="n">
        <x:f>IF(AD48&lt;=2,ROUND(LOOKUP(EJ48,$ER$76:$EU$81)*1.8,8),LOOKUP(EJ48,$ER$76:$EU$81))</x:f>
        <x:v>1</x:v>
      </x:c>
      <x:c r="ES48" s="529" t="n">
        <x:f>IF(ER48&gt;1,ER48/EP48^2,ROUND(EQ48/EP48^2,18))</x:f>
        <x:v>0.00000105942861</x:v>
      </x:c>
      <x:c r="ET48" s="530" t="n">
        <x:f>IF(ER48&gt;=1,EQ48,ROUND(ER48/EP48,16))</x:f>
        <x:v>1</x:v>
      </x:c>
      <x:c r="EU48" s="531" t="n">
        <x:f>ROUND(ET48+ES48,16)</x:f>
        <x:v>1.00000105942861</x:v>
      </x:c>
      <x:c r="EV48" s="532" t="n">
        <x:f>ROUND(EXP(-EU48*EN48*(1+0.8*EU48*EN48)),4)</x:f>
        <x:v>1.2214</x:v>
      </x:c>
      <x:c r="EW48" s="455"/>
      <x:c r="EX48" s="455"/>
      <x:c r="EY48" s="455"/>
      <x:c r="EZ48" s="455"/>
      <x:c r="FA48" s="455"/>
      <x:c r="FB48" s="455"/>
      <x:c r="FC48" s="455"/>
      <x:c r="FD48" s="455"/>
      <x:c r="FE48" s="455"/>
      <x:c r="FF48" s="455"/>
      <x:c r="FG48" s="455"/>
      <x:c r="FH48" s="455"/>
      <x:c r="FI48" s="455"/>
      <x:c r="FJ48" s="455"/>
      <x:c r="FK48" s="455"/>
      <x:c r="FL48" s="455"/>
      <x:c r="FM48" s="455"/>
      <x:c r="FN48" s="455"/>
      <x:c r="FO48" s="455"/>
      <x:c r="FP48" s="455"/>
      <x:c r="FQ48" s="455"/>
      <x:c r="FR48" s="455"/>
      <x:c r="FS48" s="455"/>
      <x:c r="FT48" s="455"/>
      <x:c r="FU48" s="455"/>
      <x:c r="FV48" s="455"/>
      <x:c r="FW48" s="455"/>
      <x:c r="FX48" s="455"/>
      <x:c r="FY48" s="455"/>
      <x:c r="FZ48" s="455"/>
      <x:c r="GA48" s="455"/>
      <x:c r="GB48" s="455"/>
      <x:c r="GC48" s="455"/>
      <x:c r="GD48" s="455"/>
      <x:c r="GE48" s="455"/>
      <x:c r="GF48" s="455"/>
      <x:c r="GG48" s="455"/>
      <x:c r="GH48" s="455"/>
      <x:c r="GI48" s="455"/>
      <x:c r="GJ48" s="455"/>
      <x:c r="GK48" s="455"/>
      <x:c r="GL48" s="455"/>
      <x:c r="GM48" s="455"/>
      <x:c r="GN48" s="455"/>
      <x:c r="GO48" s="455"/>
      <x:c r="GP48" s="455"/>
      <x:c r="GQ48" s="455"/>
      <x:c r="GR48" s="455"/>
      <x:c r="GS48" s="455"/>
      <x:c r="GT48" s="455"/>
      <x:c r="GU48" s="455"/>
      <x:c r="GV48" s="455"/>
      <x:c r="GW48" s="455"/>
      <x:c r="GX48" s="455"/>
      <x:c r="GY48" s="455"/>
      <x:c r="GZ48" s="455"/>
      <x:c r="HA48" s="455"/>
      <x:c r="HB48" s="455"/>
      <x:c r="HC48" s="455"/>
      <x:c r="HD48" s="455"/>
      <x:c r="HE48" s="455"/>
      <x:c r="HF48" s="455"/>
      <x:c r="HG48" s="455"/>
      <x:c r="HH48" s="455"/>
      <x:c r="HI48" s="455"/>
      <x:c r="HJ48" s="455"/>
      <x:c r="HK48" s="455"/>
      <x:c r="HL48" s="455"/>
      <x:c r="HM48" s="455"/>
      <x:c r="HN48" s="455"/>
      <x:c r="HO48" s="455"/>
      <x:c r="HP48" s="455"/>
      <x:c r="HQ48" s="455"/>
      <x:c r="HR48" s="455"/>
      <x:c r="HS48" s="455"/>
      <x:c r="HT48" s="455"/>
      <x:c r="HU48" s="455"/>
      <x:c r="HV48" s="455"/>
      <x:c r="HW48" s="455"/>
      <x:c r="HX48" s="455"/>
      <x:c r="HY48" s="455"/>
      <x:c r="HZ48" s="455"/>
      <x:c r="IA48" s="455"/>
      <x:c r="IB48" s="455"/>
      <x:c r="IC48" s="455"/>
      <x:c r="ID48" s="455"/>
      <x:c r="IE48" s="455"/>
      <x:c r="IF48" s="455"/>
      <x:c r="IG48" s="455"/>
      <x:c r="IH48" s="455"/>
      <x:c r="II48" s="455"/>
      <x:c r="IJ48" s="455"/>
      <x:c r="IK48" s="455"/>
      <x:c r="IL48" s="455"/>
      <x:c r="IM48" s="455"/>
      <x:c r="IN48" s="455"/>
      <x:c r="IO48" s="455"/>
      <x:c r="IP48" s="455"/>
      <x:c r="IQ48" s="455"/>
      <x:c r="IR48" s="455"/>
      <x:c r="IS48" s="455"/>
      <x:c r="IT48" s="455"/>
      <x:c r="IU48" s="455"/>
      <x:c r="IV48" s="455"/>
    </x:row>
    <x:row r="49" s="418" customFormat="1" ht="15" customHeight="1">
      <x:c r="A49" s="455"/>
      <x:c r="B49" s="455"/>
      <x:c r="C49" s="3896"/>
      <x:c r="D49" s="3896"/>
      <x:c r="E49" s="3896"/>
      <x:c r="F49" s="3896"/>
      <x:c r="G49" s="3896"/>
      <x:c r="H49" s="3896"/>
      <x:c r="I49" s="3896"/>
      <x:c r="J49" s="3896"/>
      <x:c r="K49" s="3896"/>
      <x:c r="L49" s="3896"/>
      <x:c r="M49" s="3896"/>
      <x:c r="N49" s="3896"/>
      <x:c r="O49" s="3896"/>
      <x:c r="P49" s="3896"/>
      <x:c r="Q49" s="623"/>
      <x:c r="R49" s="623"/>
      <x:c r="S49" s="634"/>
      <x:c r="T49" s="634"/>
      <x:c r="U49" s="635"/>
      <x:c r="V49" s="634"/>
      <x:c r="W49" s="634"/>
      <x:c r="X49" s="634"/>
      <x:c r="Y49" s="634"/>
      <x:c r="Z49" s="634"/>
      <x:c r="AA49" s="634"/>
      <x:c r="AB49" s="3899" t="s">
        <x:v>283</x:v>
      </x:c>
      <x:c r="AC49" s="3900"/>
      <x:c r="AD49" s="643" t="n">
        <x:f>IF(AD48="","",ROUND((AJ50*6.28981),5))</x:f>
        <x:v>0.97045</x:v>
      </x:c>
      <x:c r="AE49" s="623"/>
      <x:c r="AF49" s="644"/>
      <x:c r="AG49" s="645"/>
      <x:c r="AH49" s="646"/>
      <x:c r="AI49" s="450"/>
      <x:c r="AJ49" s="647"/>
      <x:c r="AK49" s="639"/>
      <x:c r="AL49" s="512"/>
      <x:c r="AM49" s="450"/>
      <x:c r="AN49" s="450"/>
      <x:c r="AO49" s="450"/>
      <x:c r="AP49" s="648"/>
      <x:c r="AQ49" s="648"/>
      <x:c r="AR49" s="450"/>
      <x:c r="AS49" s="450"/>
      <x:c r="AT49" s="450"/>
      <x:c r="AU49" s="512"/>
      <x:c r="AV49" s="450"/>
      <x:c r="AW49" s="450"/>
      <x:c r="AX49" s="450"/>
      <x:c r="AY49" s="450"/>
      <x:c r="AZ49" s="517"/>
      <x:c r="BA49" s="450"/>
      <x:c r="BB49" s="450"/>
      <x:c r="BC49" s="450"/>
      <x:c r="BD49" s="450"/>
      <x:c r="BE49" s="450"/>
      <x:c r="BF49" s="450"/>
      <x:c r="BG49" s="450"/>
      <x:c r="BH49" s="450"/>
      <x:c r="BI49" s="450"/>
      <x:c r="BJ49" s="450"/>
      <x:c r="BK49" s="450"/>
      <x:c r="BL49" s="450"/>
      <x:c r="BM49" s="450"/>
      <x:c r="BN49" s="450"/>
      <x:c r="BO49" s="450"/>
      <x:c r="BP49" s="450"/>
      <x:c r="BQ49" s="450"/>
      <x:c r="BR49" s="450"/>
      <x:c r="BS49" s="450"/>
      <x:c r="BT49" s="450"/>
      <x:c r="BU49" s="450"/>
      <x:c r="BV49" s="450"/>
      <x:c r="BW49" s="450"/>
      <x:c r="BX49" s="450"/>
      <x:c r="BY49" s="450"/>
      <x:c r="BZ49" s="450"/>
      <x:c r="CA49" s="450"/>
      <x:c r="CB49" s="450"/>
      <x:c r="CC49" s="450"/>
      <x:c r="CD49" s="450"/>
      <x:c r="CE49" s="450"/>
      <x:c r="CF49" s="450"/>
      <x:c r="CG49" s="450"/>
      <x:c r="CH49" s="450"/>
      <x:c r="CI49" s="450"/>
      <x:c r="CJ49" s="450"/>
      <x:c r="CK49" s="450"/>
      <x:c r="CL49" s="450"/>
      <x:c r="CM49" s="450"/>
      <x:c r="CN49" s="450"/>
      <x:c r="CO49" s="450"/>
      <x:c r="CP49" s="450"/>
      <x:c r="CQ49" s="450"/>
      <x:c r="CR49" s="450"/>
      <x:c r="CS49" s="450"/>
      <x:c r="CT49" s="450"/>
      <x:c r="CU49" s="450"/>
      <x:c r="CV49" s="450"/>
      <x:c r="CW49" s="450"/>
      <x:c r="CX49" s="450"/>
      <x:c r="CY49" s="450"/>
      <x:c r="CZ49" s="450"/>
      <x:c r="DA49" s="450"/>
      <x:c r="DB49" s="450"/>
      <x:c r="DC49" s="450"/>
      <x:c r="DD49" s="450"/>
      <x:c r="DE49" s="450"/>
      <x:c r="DF49" s="450"/>
      <x:c r="DG49" s="450"/>
      <x:c r="DH49" s="450"/>
      <x:c r="DI49" s="450"/>
      <x:c r="DJ49" s="641"/>
      <x:c r="DK49" s="450"/>
      <x:c r="DL49" s="450"/>
      <x:c r="DM49" s="450"/>
      <x:c r="DN49" s="450"/>
      <x:c r="DO49" s="450"/>
      <x:c r="DP49" s="450"/>
      <x:c r="DQ49" s="481"/>
      <x:c r="DR49" s="642"/>
      <x:c r="DS49" s="450"/>
      <x:c r="DT49" s="450"/>
      <x:c r="DU49" s="450"/>
      <x:c r="DV49" s="450"/>
      <x:c r="DW49" s="450"/>
      <x:c r="DX49" s="450"/>
      <x:c r="DY49" s="450"/>
      <x:c r="DZ49" s="450"/>
      <x:c r="EA49" s="450"/>
      <x:c r="EB49" s="450"/>
      <x:c r="EC49" s="450"/>
      <x:c r="ED49" s="481"/>
      <x:c r="EE49" s="450"/>
      <x:c r="EF49" s="450"/>
      <x:c r="EG49" s="450"/>
      <x:c r="EH49" s="450"/>
      <x:c r="EI49" s="604"/>
      <x:c r="EJ49" s="523"/>
      <x:c r="EK49" s="525"/>
      <x:c r="EL49" s="524"/>
      <x:c r="EM49" s="525"/>
      <x:c r="EN49" s="526"/>
      <x:c r="EO49" s="604"/>
      <x:c r="EP49" s="527"/>
      <x:c r="EQ49" s="528"/>
      <x:c r="ER49" s="528"/>
      <x:c r="ES49" s="529"/>
      <x:c r="ET49" s="530"/>
      <x:c r="EU49" s="531"/>
      <x:c r="EV49" s="532"/>
      <x:c r="EW49" s="455"/>
      <x:c r="EX49" s="455"/>
      <x:c r="EY49" s="455"/>
      <x:c r="EZ49" s="455"/>
      <x:c r="FA49" s="455"/>
      <x:c r="FB49" s="455"/>
      <x:c r="FC49" s="455"/>
      <x:c r="FD49" s="455"/>
      <x:c r="FE49" s="455"/>
      <x:c r="FF49" s="455"/>
      <x:c r="FG49" s="455"/>
      <x:c r="FH49" s="455"/>
      <x:c r="FI49" s="455"/>
      <x:c r="FJ49" s="455"/>
      <x:c r="FK49" s="455"/>
      <x:c r="FL49" s="455"/>
      <x:c r="FM49" s="455"/>
      <x:c r="FN49" s="455"/>
      <x:c r="FO49" s="455"/>
      <x:c r="FP49" s="455"/>
      <x:c r="FQ49" s="455"/>
      <x:c r="FR49" s="455"/>
      <x:c r="FS49" s="455"/>
      <x:c r="FT49" s="455"/>
      <x:c r="FU49" s="455"/>
      <x:c r="FV49" s="455"/>
      <x:c r="FW49" s="455"/>
      <x:c r="FX49" s="455"/>
      <x:c r="FY49" s="455"/>
      <x:c r="FZ49" s="455"/>
      <x:c r="GA49" s="455"/>
      <x:c r="GB49" s="455"/>
      <x:c r="GC49" s="455"/>
      <x:c r="GD49" s="455"/>
      <x:c r="GE49" s="455"/>
      <x:c r="GF49" s="455"/>
      <x:c r="GG49" s="455"/>
      <x:c r="GH49" s="455"/>
      <x:c r="GI49" s="455"/>
      <x:c r="GJ49" s="455"/>
      <x:c r="GK49" s="455"/>
      <x:c r="GL49" s="455"/>
      <x:c r="GM49" s="455"/>
      <x:c r="GN49" s="455"/>
      <x:c r="GO49" s="455"/>
      <x:c r="GP49" s="455"/>
      <x:c r="GQ49" s="455"/>
      <x:c r="GR49" s="455"/>
      <x:c r="GS49" s="455"/>
      <x:c r="GT49" s="455"/>
      <x:c r="GU49" s="455"/>
      <x:c r="GV49" s="455"/>
      <x:c r="GW49" s="455"/>
      <x:c r="GX49" s="455"/>
      <x:c r="GY49" s="455"/>
      <x:c r="GZ49" s="455"/>
      <x:c r="HA49" s="455"/>
      <x:c r="HB49" s="455"/>
      <x:c r="HC49" s="455"/>
      <x:c r="HD49" s="455"/>
      <x:c r="HE49" s="455"/>
      <x:c r="HF49" s="455"/>
      <x:c r="HG49" s="455"/>
      <x:c r="HH49" s="455"/>
      <x:c r="HI49" s="455"/>
      <x:c r="HJ49" s="455"/>
      <x:c r="HK49" s="455"/>
      <x:c r="HL49" s="455"/>
      <x:c r="HM49" s="455"/>
      <x:c r="HN49" s="455"/>
      <x:c r="HO49" s="455"/>
      <x:c r="HP49" s="455"/>
      <x:c r="HQ49" s="455"/>
      <x:c r="HR49" s="455"/>
      <x:c r="HS49" s="455"/>
      <x:c r="HT49" s="455"/>
      <x:c r="HU49" s="455"/>
      <x:c r="HV49" s="455"/>
      <x:c r="HW49" s="455"/>
      <x:c r="HX49" s="455"/>
      <x:c r="HY49" s="455"/>
      <x:c r="HZ49" s="455"/>
      <x:c r="IA49" s="455"/>
      <x:c r="IB49" s="455"/>
      <x:c r="IC49" s="455"/>
      <x:c r="ID49" s="455"/>
      <x:c r="IE49" s="455"/>
      <x:c r="IF49" s="455"/>
      <x:c r="IG49" s="455"/>
      <x:c r="IH49" s="455"/>
      <x:c r="II49" s="455"/>
      <x:c r="IJ49" s="455"/>
      <x:c r="IK49" s="455"/>
      <x:c r="IL49" s="455"/>
      <x:c r="IM49" s="455"/>
      <x:c r="IN49" s="455"/>
      <x:c r="IO49" s="455"/>
      <x:c r="IP49" s="455"/>
      <x:c r="IQ49" s="455"/>
      <x:c r="IR49" s="455"/>
      <x:c r="IS49" s="455"/>
      <x:c r="IT49" s="455"/>
      <x:c r="IU49" s="455"/>
      <x:c r="IV49" s="455"/>
    </x:row>
    <x:row r="50" s="418" customFormat="1" ht="15" customHeight="1">
      <x:c r="A50" s="455"/>
      <x:c r="B50" s="455"/>
      <x:c r="C50" s="3896"/>
      <x:c r="D50" s="3896"/>
      <x:c r="E50" s="3896"/>
      <x:c r="F50" s="3896"/>
      <x:c r="G50" s="649"/>
      <x:c r="H50" s="649"/>
      <x:c r="I50" s="649"/>
      <x:c r="J50" s="649"/>
      <x:c r="K50" s="649"/>
      <x:c r="L50" s="649"/>
      <x:c r="M50" s="649"/>
      <x:c r="N50" s="649"/>
      <x:c r="O50" s="649"/>
      <x:c r="P50" s="649"/>
      <x:c r="Q50" s="650"/>
      <x:c r="R50" s="649"/>
      <x:c r="S50" s="649"/>
      <x:c r="T50" s="649"/>
      <x:c r="U50" s="649"/>
      <x:c r="V50" s="649"/>
      <x:c r="W50" s="649"/>
      <x:c r="X50" s="649"/>
      <x:c r="Y50" s="649"/>
      <x:c r="Z50" s="649"/>
      <x:c r="AA50" s="649"/>
      <x:c r="AB50" s="649"/>
      <x:c r="AC50" s="649"/>
      <x:c r="AD50" s="3917"/>
      <x:c r="AE50" s="3917"/>
      <x:c r="AF50" s="649"/>
      <x:c r="AG50" s="651"/>
      <x:c r="AH50" s="649"/>
      <x:c r="AI50" s="652" t="s">
        <x:v>284</x:v>
      </x:c>
      <x:c r="AJ50" s="3918" t="n">
        <x:f>IF(AD48="","",ROUND(((141.5/(AD48+131.5015)*4.169215)-0.0050789)*0.0375*1.01605,5))</x:f>
        <x:v>0.15429</x:v>
      </x:c>
      <x:c r="AK50" s="3919"/>
      <x:c r="AL50" s="512"/>
      <x:c r="AM50" s="450"/>
      <x:c r="AN50" s="450"/>
      <x:c r="AO50" s="450"/>
      <x:c r="AP50" s="653" t="n">
        <x:f>SUM(AH12,AH15,AH18,AH21,AH24,AH27,AH30,AH33,AH42,AH45)</x:f>
        <x:v>17075.396</x:v>
      </x:c>
      <x:c r="AQ50" s="450"/>
      <x:c r="AR50" s="450"/>
      <x:c r="AS50" s="450"/>
      <x:c r="AT50" s="450"/>
      <x:c r="AU50" s="450"/>
      <x:c r="AV50" s="450"/>
      <x:c r="AW50" s="450"/>
      <x:c r="AX50" s="450"/>
      <x:c r="AY50" s="450"/>
      <x:c r="AZ50" s="450"/>
      <x:c r="BA50" s="450"/>
      <x:c r="BB50" s="450"/>
      <x:c r="BC50" s="450"/>
      <x:c r="BD50" s="450"/>
      <x:c r="BE50" s="450"/>
      <x:c r="BF50" s="450"/>
      <x:c r="BG50" s="450"/>
      <x:c r="BH50" s="450"/>
      <x:c r="BI50" s="450"/>
      <x:c r="BJ50" s="450"/>
      <x:c r="BK50" s="450"/>
      <x:c r="BL50" s="450"/>
      <x:c r="BM50" s="450"/>
      <x:c r="BN50" s="450"/>
      <x:c r="BO50" s="450"/>
      <x:c r="BP50" s="450"/>
      <x:c r="BQ50" s="450"/>
      <x:c r="BR50" s="450"/>
      <x:c r="BS50" s="450"/>
      <x:c r="BT50" s="450"/>
      <x:c r="BU50" s="450"/>
      <x:c r="BV50" s="450"/>
      <x:c r="BW50" s="450"/>
      <x:c r="BX50" s="450"/>
      <x:c r="BY50" s="450"/>
      <x:c r="BZ50" s="450"/>
      <x:c r="CA50" s="450"/>
      <x:c r="CB50" s="450"/>
      <x:c r="CC50" s="450"/>
      <x:c r="CD50" s="450"/>
      <x:c r="CE50" s="450"/>
      <x:c r="CF50" s="450"/>
      <x:c r="CG50" s="450"/>
      <x:c r="CH50" s="450"/>
      <x:c r="CI50" s="450"/>
      <x:c r="CJ50" s="450"/>
      <x:c r="CK50" s="450"/>
      <x:c r="CL50" s="450"/>
      <x:c r="CM50" s="450"/>
      <x:c r="CN50" s="450"/>
      <x:c r="CO50" s="450"/>
      <x:c r="CP50" s="450"/>
      <x:c r="CQ50" s="450"/>
      <x:c r="CR50" s="450"/>
      <x:c r="CS50" s="450"/>
      <x:c r="CT50" s="450"/>
      <x:c r="CU50" s="450"/>
      <x:c r="CV50" s="450"/>
      <x:c r="CW50" s="450"/>
      <x:c r="CX50" s="450"/>
      <x:c r="CY50" s="450"/>
      <x:c r="CZ50" s="450"/>
      <x:c r="DA50" s="450"/>
      <x:c r="DB50" s="450"/>
      <x:c r="DC50" s="450"/>
      <x:c r="DD50" s="450"/>
      <x:c r="DE50" s="450"/>
      <x:c r="DF50" s="450"/>
      <x:c r="DG50" s="450"/>
      <x:c r="DH50" s="450"/>
      <x:c r="DI50" s="450"/>
      <x:c r="DJ50" s="450"/>
      <x:c r="DK50" s="450"/>
      <x:c r="DL50" s="450"/>
      <x:c r="DM50" s="450"/>
      <x:c r="DN50" s="450"/>
      <x:c r="DO50" s="450"/>
      <x:c r="DP50" s="450"/>
      <x:c r="DQ50" s="481"/>
      <x:c r="DR50" s="481"/>
      <x:c r="DS50" s="450"/>
      <x:c r="DT50" s="450"/>
      <x:c r="DU50" s="450"/>
      <x:c r="DV50" s="450"/>
      <x:c r="DW50" s="450"/>
      <x:c r="DX50" s="450"/>
      <x:c r="DY50" s="450"/>
      <x:c r="DZ50" s="450"/>
      <x:c r="EA50" s="450"/>
      <x:c r="EB50" s="450"/>
      <x:c r="EC50" s="450"/>
      <x:c r="ED50" s="450"/>
      <x:c r="EE50" s="450"/>
      <x:c r="EF50" s="450"/>
      <x:c r="EG50" s="450"/>
      <x:c r="EH50" s="450"/>
      <x:c r="EI50" s="604"/>
      <x:c r="EJ50" s="604"/>
      <x:c r="EK50" s="604"/>
      <x:c r="EL50" s="524"/>
      <x:c r="EM50" s="604"/>
      <x:c r="EN50" s="604"/>
      <x:c r="EO50" s="604"/>
      <x:c r="EP50" s="604"/>
      <x:c r="EQ50" s="604"/>
      <x:c r="ER50" s="604"/>
      <x:c r="ES50" s="604"/>
      <x:c r="ET50" s="604"/>
      <x:c r="EU50" s="604"/>
      <x:c r="EV50" s="604"/>
      <x:c r="EW50" s="455"/>
      <x:c r="EX50" s="455"/>
      <x:c r="EY50" s="455"/>
      <x:c r="EZ50" s="455"/>
      <x:c r="FA50" s="455"/>
      <x:c r="FB50" s="455"/>
      <x:c r="FC50" s="455"/>
      <x:c r="FD50" s="455"/>
      <x:c r="FE50" s="455"/>
      <x:c r="FF50" s="455"/>
      <x:c r="FG50" s="455"/>
      <x:c r="FH50" s="455"/>
      <x:c r="FI50" s="455"/>
      <x:c r="FJ50" s="455"/>
      <x:c r="FK50" s="455"/>
      <x:c r="FL50" s="455"/>
      <x:c r="FM50" s="455"/>
      <x:c r="FN50" s="455"/>
      <x:c r="FO50" s="455"/>
      <x:c r="FP50" s="455"/>
      <x:c r="FQ50" s="455"/>
      <x:c r="FR50" s="455"/>
      <x:c r="FS50" s="455"/>
      <x:c r="FT50" s="455"/>
      <x:c r="FU50" s="455"/>
      <x:c r="FV50" s="455"/>
      <x:c r="FW50" s="455"/>
      <x:c r="FX50" s="455"/>
      <x:c r="FY50" s="455"/>
      <x:c r="FZ50" s="455"/>
      <x:c r="GA50" s="455"/>
      <x:c r="GB50" s="455"/>
      <x:c r="GC50" s="455"/>
      <x:c r="GD50" s="455"/>
      <x:c r="GE50" s="455"/>
      <x:c r="GF50" s="455"/>
      <x:c r="GG50" s="455"/>
      <x:c r="GH50" s="455"/>
      <x:c r="GI50" s="455"/>
      <x:c r="GJ50" s="455"/>
      <x:c r="GK50" s="455"/>
      <x:c r="GL50" s="455"/>
      <x:c r="GM50" s="455"/>
      <x:c r="GN50" s="455"/>
      <x:c r="GO50" s="455"/>
      <x:c r="GP50" s="455"/>
      <x:c r="GQ50" s="455"/>
      <x:c r="GR50" s="455"/>
      <x:c r="GS50" s="455"/>
      <x:c r="GT50" s="455"/>
      <x:c r="GU50" s="455"/>
      <x:c r="GV50" s="455"/>
      <x:c r="GW50" s="455"/>
      <x:c r="GX50" s="455"/>
      <x:c r="GY50" s="455"/>
      <x:c r="GZ50" s="455"/>
      <x:c r="HA50" s="455"/>
      <x:c r="HB50" s="455"/>
      <x:c r="HC50" s="455"/>
      <x:c r="HD50" s="455"/>
      <x:c r="HE50" s="455"/>
      <x:c r="HF50" s="455"/>
      <x:c r="HG50" s="455"/>
      <x:c r="HH50" s="455"/>
      <x:c r="HI50" s="455"/>
      <x:c r="HJ50" s="455"/>
      <x:c r="HK50" s="455"/>
      <x:c r="HL50" s="455"/>
      <x:c r="HM50" s="455"/>
      <x:c r="HN50" s="455"/>
      <x:c r="HO50" s="455"/>
      <x:c r="HP50" s="455"/>
      <x:c r="HQ50" s="455"/>
      <x:c r="HR50" s="455"/>
      <x:c r="HS50" s="455"/>
      <x:c r="HT50" s="455"/>
      <x:c r="HU50" s="455"/>
      <x:c r="HV50" s="455"/>
      <x:c r="HW50" s="455"/>
      <x:c r="HX50" s="455"/>
      <x:c r="HY50" s="455"/>
      <x:c r="HZ50" s="455"/>
      <x:c r="IA50" s="455"/>
      <x:c r="IB50" s="455"/>
      <x:c r="IC50" s="455"/>
      <x:c r="ID50" s="455"/>
      <x:c r="IE50" s="455"/>
      <x:c r="IF50" s="455"/>
      <x:c r="IG50" s="455"/>
      <x:c r="IH50" s="455"/>
      <x:c r="II50" s="455"/>
      <x:c r="IJ50" s="455"/>
      <x:c r="IK50" s="455"/>
      <x:c r="IL50" s="455"/>
      <x:c r="IM50" s="455"/>
      <x:c r="IN50" s="455"/>
      <x:c r="IO50" s="455"/>
      <x:c r="IP50" s="455"/>
      <x:c r="IQ50" s="455"/>
      <x:c r="IR50" s="455"/>
      <x:c r="IS50" s="455"/>
      <x:c r="IT50" s="455"/>
      <x:c r="IU50" s="455"/>
      <x:c r="IV50" s="455"/>
    </x:row>
    <x:row r="51" s="418" customFormat="1" ht="14.100000381469727" customHeight="1">
      <x:c r="A51" s="455"/>
      <x:c r="B51" s="455"/>
      <x:c r="C51" s="3920"/>
      <x:c r="D51" s="3921"/>
      <x:c r="E51" s="3921"/>
      <x:c r="F51" s="3921"/>
      <x:c r="G51" s="3922" t="s">
        <x:v>285</x:v>
      </x:c>
      <x:c r="H51" s="3923"/>
      <x:c r="I51" s="3923"/>
      <x:c r="J51" s="3923"/>
      <x:c r="K51" s="3923"/>
      <x:c r="L51" s="3923"/>
      <x:c r="M51" s="3923"/>
      <x:c r="N51" s="3923"/>
      <x:c r="O51" s="3923"/>
      <x:c r="P51" s="3923"/>
      <x:c r="Q51" s="3924" t="s">
        <x:v>286</x:v>
      </x:c>
      <x:c r="R51" s="3925"/>
      <x:c r="S51" s="3925"/>
      <x:c r="T51" s="3925"/>
      <x:c r="U51" s="3925"/>
      <x:c r="V51" s="3925"/>
      <x:c r="W51" s="3925"/>
      <x:c r="X51" s="3925"/>
      <x:c r="Y51" s="3925"/>
      <x:c r="Z51" s="3925"/>
      <x:c r="AA51" s="3925"/>
      <x:c r="AB51" s="3926"/>
      <x:c r="AC51" s="654"/>
      <x:c r="AD51" s="3927" t="s">
        <x:v>287</x:v>
      </x:c>
      <x:c r="AE51" s="3928"/>
      <x:c r="AF51" s="3928"/>
      <x:c r="AG51" s="3928"/>
      <x:c r="AH51" s="3929"/>
      <x:c r="AI51" s="450"/>
      <x:c r="AJ51" s="512"/>
      <x:c r="AK51" s="512"/>
      <x:c r="AL51" s="512"/>
      <x:c r="AM51" s="450"/>
      <x:c r="AN51" s="450"/>
      <x:c r="AO51" s="450" t="str">
        <x:f>IF(C13="Delivered","o","c")</x:f>
        <x:v>c</x:v>
      </x:c>
      <x:c r="AP51" s="655" t="n">
        <x:f>SUMIF(D11:AP45,AO51,AP11:AP45)</x:f>
        <x:v>659110.2856000001</x:v>
      </x:c>
      <x:c r="AQ51" s="450"/>
      <x:c r="AR51" s="450"/>
      <x:c r="AS51" s="450"/>
      <x:c r="AT51" s="450"/>
      <x:c r="AU51" s="450"/>
      <x:c r="AV51" s="450"/>
      <x:c r="AW51" s="450"/>
      <x:c r="AX51" s="450"/>
      <x:c r="AY51" s="450"/>
      <x:c r="AZ51" s="450"/>
      <x:c r="BA51" s="450"/>
      <x:c r="BB51" s="450"/>
      <x:c r="BC51" s="450"/>
      <x:c r="BD51" s="450"/>
      <x:c r="BE51" s="450"/>
      <x:c r="BF51" s="450"/>
      <x:c r="BG51" s="450"/>
      <x:c r="BH51" s="450"/>
      <x:c r="BI51" s="450"/>
      <x:c r="BJ51" s="450"/>
      <x:c r="BK51" s="450"/>
      <x:c r="BL51" s="450"/>
      <x:c r="BM51" s="450"/>
      <x:c r="BN51" s="450"/>
      <x:c r="BO51" s="450"/>
      <x:c r="BP51" s="450"/>
      <x:c r="BQ51" s="450"/>
      <x:c r="BR51" s="450"/>
      <x:c r="BS51" s="450"/>
      <x:c r="BT51" s="450"/>
      <x:c r="BU51" s="450"/>
      <x:c r="BV51" s="450"/>
      <x:c r="BW51" s="450"/>
      <x:c r="BX51" s="450"/>
      <x:c r="BY51" s="450"/>
      <x:c r="BZ51" s="450"/>
      <x:c r="CA51" s="450"/>
      <x:c r="CB51" s="450"/>
      <x:c r="CC51" s="450"/>
      <x:c r="CD51" s="450"/>
      <x:c r="CE51" s="450"/>
      <x:c r="CF51" s="450"/>
      <x:c r="CG51" s="450"/>
      <x:c r="CH51" s="450"/>
      <x:c r="CI51" s="450"/>
      <x:c r="CJ51" s="450"/>
      <x:c r="CK51" s="450"/>
      <x:c r="CL51" s="450"/>
      <x:c r="CM51" s="450"/>
      <x:c r="CN51" s="450"/>
      <x:c r="CO51" s="450"/>
      <x:c r="CP51" s="450"/>
      <x:c r="CQ51" s="450"/>
      <x:c r="CR51" s="450"/>
      <x:c r="CS51" s="450"/>
      <x:c r="CT51" s="450"/>
      <x:c r="CU51" s="450"/>
      <x:c r="CV51" s="450"/>
      <x:c r="CW51" s="450"/>
      <x:c r="CX51" s="450"/>
      <x:c r="CY51" s="450"/>
      <x:c r="CZ51" s="450"/>
      <x:c r="DA51" s="450"/>
      <x:c r="DB51" s="450"/>
      <x:c r="DC51" s="450"/>
      <x:c r="DD51" s="450"/>
      <x:c r="DE51" s="450"/>
      <x:c r="DF51" s="450"/>
      <x:c r="DG51" s="450"/>
      <x:c r="DH51" s="450"/>
      <x:c r="DI51" s="450"/>
      <x:c r="DJ51" s="450"/>
      <x:c r="DK51" s="450"/>
      <x:c r="DL51" s="450"/>
      <x:c r="DM51" s="450"/>
      <x:c r="DN51" s="450"/>
      <x:c r="DO51" s="450"/>
      <x:c r="DP51" s="450"/>
      <x:c r="DQ51" s="481"/>
      <x:c r="DR51" s="481"/>
      <x:c r="DS51" s="450"/>
      <x:c r="DT51" s="450"/>
      <x:c r="DU51" s="450"/>
      <x:c r="DV51" s="450"/>
      <x:c r="DW51" s="450"/>
      <x:c r="DX51" s="450"/>
      <x:c r="DY51" s="450"/>
      <x:c r="DZ51" s="450"/>
      <x:c r="EA51" s="450"/>
      <x:c r="EB51" s="450"/>
      <x:c r="EC51" s="450"/>
      <x:c r="ED51" s="450"/>
      <x:c r="EE51" s="450"/>
      <x:c r="EF51" s="450"/>
      <x:c r="EG51" s="450"/>
      <x:c r="EH51" s="450"/>
      <x:c r="EI51" s="604"/>
      <x:c r="EJ51" s="604"/>
      <x:c r="EK51" s="604"/>
      <x:c r="EL51" s="604"/>
      <x:c r="EM51" s="604"/>
      <x:c r="EN51" s="604"/>
      <x:c r="EO51" s="604"/>
      <x:c r="EP51" s="604"/>
      <x:c r="EQ51" s="604"/>
      <x:c r="ER51" s="604"/>
      <x:c r="ES51" s="604"/>
      <x:c r="ET51" s="604"/>
      <x:c r="EU51" s="604"/>
      <x:c r="EV51" s="604"/>
      <x:c r="EW51" s="455"/>
      <x:c r="EX51" s="455"/>
      <x:c r="EY51" s="455"/>
      <x:c r="EZ51" s="455"/>
      <x:c r="FA51" s="455"/>
      <x:c r="FB51" s="455"/>
      <x:c r="FC51" s="455"/>
      <x:c r="FD51" s="455"/>
      <x:c r="FE51" s="455"/>
      <x:c r="FF51" s="455"/>
      <x:c r="FG51" s="455"/>
      <x:c r="FH51" s="455"/>
      <x:c r="FI51" s="455"/>
      <x:c r="FJ51" s="455"/>
      <x:c r="FK51" s="455"/>
      <x:c r="FL51" s="455"/>
      <x:c r="FM51" s="455"/>
      <x:c r="FN51" s="455"/>
      <x:c r="FO51" s="455"/>
      <x:c r="FP51" s="455"/>
      <x:c r="FQ51" s="455"/>
      <x:c r="FR51" s="455"/>
      <x:c r="FS51" s="455"/>
      <x:c r="FT51" s="455"/>
      <x:c r="FU51" s="455"/>
      <x:c r="FV51" s="455"/>
      <x:c r="FW51" s="455"/>
      <x:c r="FX51" s="455"/>
      <x:c r="FY51" s="455"/>
      <x:c r="FZ51" s="455"/>
      <x:c r="GA51" s="455"/>
      <x:c r="GB51" s="455"/>
      <x:c r="GC51" s="455"/>
      <x:c r="GD51" s="455"/>
      <x:c r="GE51" s="455"/>
      <x:c r="GF51" s="455"/>
      <x:c r="GG51" s="455"/>
      <x:c r="GH51" s="455"/>
      <x:c r="GI51" s="455"/>
      <x:c r="GJ51" s="455"/>
      <x:c r="GK51" s="455"/>
      <x:c r="GL51" s="455"/>
      <x:c r="GM51" s="455"/>
      <x:c r="GN51" s="455"/>
      <x:c r="GO51" s="455"/>
      <x:c r="GP51" s="455"/>
      <x:c r="GQ51" s="455"/>
      <x:c r="GR51" s="455"/>
      <x:c r="GS51" s="455"/>
      <x:c r="GT51" s="455"/>
      <x:c r="GU51" s="455"/>
      <x:c r="GV51" s="455"/>
      <x:c r="GW51" s="455"/>
      <x:c r="GX51" s="455"/>
      <x:c r="GY51" s="455"/>
      <x:c r="GZ51" s="455"/>
      <x:c r="HA51" s="455"/>
      <x:c r="HB51" s="455"/>
      <x:c r="HC51" s="455"/>
      <x:c r="HD51" s="455"/>
      <x:c r="HE51" s="455"/>
      <x:c r="HF51" s="455"/>
      <x:c r="HG51" s="455"/>
      <x:c r="HH51" s="455"/>
      <x:c r="HI51" s="455"/>
      <x:c r="HJ51" s="455"/>
      <x:c r="HK51" s="455"/>
      <x:c r="HL51" s="455"/>
      <x:c r="HM51" s="455"/>
      <x:c r="HN51" s="455"/>
      <x:c r="HO51" s="455"/>
      <x:c r="HP51" s="455"/>
      <x:c r="HQ51" s="455"/>
      <x:c r="HR51" s="455"/>
      <x:c r="HS51" s="455"/>
      <x:c r="HT51" s="455"/>
      <x:c r="HU51" s="455"/>
      <x:c r="HV51" s="455"/>
      <x:c r="HW51" s="455"/>
      <x:c r="HX51" s="455"/>
      <x:c r="HY51" s="455"/>
      <x:c r="HZ51" s="455"/>
      <x:c r="IA51" s="455"/>
      <x:c r="IB51" s="455"/>
      <x:c r="IC51" s="455"/>
      <x:c r="ID51" s="455"/>
      <x:c r="IE51" s="455"/>
      <x:c r="IF51" s="455"/>
      <x:c r="IG51" s="455"/>
      <x:c r="IH51" s="455"/>
      <x:c r="II51" s="455"/>
      <x:c r="IJ51" s="455"/>
      <x:c r="IK51" s="455"/>
      <x:c r="IL51" s="455"/>
      <x:c r="IM51" s="455"/>
      <x:c r="IN51" s="455"/>
      <x:c r="IO51" s="455"/>
      <x:c r="IP51" s="455"/>
      <x:c r="IQ51" s="455"/>
      <x:c r="IR51" s="455"/>
      <x:c r="IS51" s="455"/>
      <x:c r="IT51" s="455"/>
      <x:c r="IU51" s="455"/>
      <x:c r="IV51" s="455"/>
    </x:row>
    <x:row r="52" s="418" customFormat="1" ht="12.949999809265137" customHeight="1">
      <x:c r="A52" s="455"/>
      <x:c r="B52" s="455"/>
      <x:c r="C52" s="3903" t="s">
        <x:v>288</x:v>
      </x:c>
      <x:c r="D52" s="3904"/>
      <x:c r="E52" s="3904"/>
      <x:c r="F52" s="3904"/>
      <x:c r="G52" s="3905" t="n">
        <x:f>ROUND(G54*6.289812,2)</x:f>
        <x:v>104728.19</x:v>
      </x:c>
      <x:c r="H52" s="3906"/>
      <x:c r="I52" s="3906"/>
      <x:c r="J52" s="3906"/>
      <x:c r="K52" s="3906"/>
      <x:c r="L52" s="3906"/>
      <x:c r="M52" s="3906"/>
      <x:c r="N52" s="3906"/>
      <x:c r="O52" s="3906"/>
      <x:c r="P52" s="3906"/>
      <x:c r="Q52" s="3907" t="s">
        <x:v>289</x:v>
      </x:c>
      <x:c r="R52" s="3908"/>
      <x:c r="S52" s="3909">
        <x:v>0</x:v>
      </x:c>
      <x:c r="T52" s="3909"/>
      <x:c r="U52" s="3909"/>
      <x:c r="V52" s="3909"/>
      <x:c r="W52" s="3909"/>
      <x:c r="X52" s="3909"/>
      <x:c r="Y52" s="3909"/>
      <x:c r="Z52" s="3909"/>
      <x:c r="AA52" s="3909"/>
      <x:c r="AB52" s="3910"/>
      <x:c r="AC52" s="656"/>
      <x:c r="AD52" s="657"/>
      <x:c r="AE52" s="656"/>
      <x:c r="AF52" s="656"/>
      <x:c r="AG52" s="658"/>
      <x:c r="AH52" s="659"/>
      <x:c r="AI52" s="450"/>
      <x:c r="AJ52" s="450"/>
      <x:c r="AK52" s="450"/>
      <x:c r="AL52" s="450"/>
      <x:c r="AM52" s="450"/>
      <x:c r="AN52" s="450"/>
      <x:c r="AO52" s="450"/>
      <x:c r="AP52" s="660"/>
      <x:c r="AQ52" s="450" t="n">
        <x:f>IF(AE10="°C",ROUND(AQ48/AP50,2),ROUND(AQ48/AP50,1))</x:f>
        <x:v>70</x:v>
      </x:c>
      <x:c r="AR52" s="450"/>
      <x:c r="AS52" s="450"/>
      <x:c r="AT52" s="450"/>
      <x:c r="AU52" s="450"/>
      <x:c r="AV52" s="450"/>
      <x:c r="AW52" s="450"/>
      <x:c r="AX52" s="450"/>
      <x:c r="AY52" s="450"/>
      <x:c r="AZ52" s="450"/>
      <x:c r="BA52" s="450"/>
      <x:c r="BB52" s="450"/>
      <x:c r="BC52" s="450"/>
      <x:c r="BD52" s="450"/>
      <x:c r="BE52" s="450"/>
      <x:c r="BF52" s="450"/>
      <x:c r="BG52" s="450"/>
      <x:c r="BH52" s="450"/>
      <x:c r="BI52" s="450"/>
      <x:c r="BJ52" s="450"/>
      <x:c r="BK52" s="450"/>
      <x:c r="BL52" s="450"/>
      <x:c r="BM52" s="450"/>
      <x:c r="BN52" s="450"/>
      <x:c r="BO52" s="450"/>
      <x:c r="BP52" s="450"/>
      <x:c r="BQ52" s="450"/>
      <x:c r="BR52" s="450"/>
      <x:c r="BS52" s="450"/>
      <x:c r="BT52" s="450"/>
      <x:c r="BU52" s="450"/>
      <x:c r="BV52" s="450"/>
      <x:c r="BW52" s="450"/>
      <x:c r="BX52" s="450"/>
      <x:c r="BY52" s="450"/>
      <x:c r="BZ52" s="450"/>
      <x:c r="CA52" s="450"/>
      <x:c r="CB52" s="450"/>
      <x:c r="CC52" s="450"/>
      <x:c r="CD52" s="450"/>
      <x:c r="CE52" s="450"/>
      <x:c r="CF52" s="450"/>
      <x:c r="CG52" s="450"/>
      <x:c r="CH52" s="450"/>
      <x:c r="CI52" s="450"/>
      <x:c r="CJ52" s="450"/>
      <x:c r="CK52" s="450"/>
      <x:c r="CL52" s="450"/>
      <x:c r="CM52" s="450"/>
      <x:c r="CN52" s="450"/>
      <x:c r="CO52" s="450"/>
      <x:c r="CP52" s="450"/>
      <x:c r="CQ52" s="450"/>
      <x:c r="CR52" s="450"/>
      <x:c r="CS52" s="450"/>
      <x:c r="CT52" s="450"/>
      <x:c r="CU52" s="450"/>
      <x:c r="CV52" s="450"/>
      <x:c r="CW52" s="450"/>
      <x:c r="CX52" s="450"/>
      <x:c r="CY52" s="450"/>
      <x:c r="CZ52" s="450"/>
      <x:c r="DA52" s="450"/>
      <x:c r="DB52" s="450"/>
      <x:c r="DC52" s="450"/>
      <x:c r="DD52" s="450"/>
      <x:c r="DE52" s="450"/>
      <x:c r="DF52" s="450"/>
      <x:c r="DG52" s="450"/>
      <x:c r="DH52" s="450"/>
      <x:c r="DI52" s="450"/>
      <x:c r="DJ52" s="450"/>
      <x:c r="DK52" s="450"/>
      <x:c r="DL52" s="450"/>
      <x:c r="DM52" s="450"/>
      <x:c r="DN52" s="450"/>
      <x:c r="DO52" s="450"/>
      <x:c r="DP52" s="450"/>
      <x:c r="DQ52" s="450"/>
      <x:c r="DR52" s="450"/>
      <x:c r="DS52" s="450"/>
      <x:c r="DT52" s="450"/>
      <x:c r="DU52" s="450"/>
      <x:c r="DV52" s="450"/>
      <x:c r="DW52" s="450"/>
      <x:c r="DX52" s="450"/>
      <x:c r="DY52" s="450"/>
      <x:c r="DZ52" s="450"/>
      <x:c r="EA52" s="450"/>
      <x:c r="EB52" s="450"/>
      <x:c r="EC52" s="450"/>
      <x:c r="ED52" s="450"/>
      <x:c r="EE52" s="450"/>
      <x:c r="EF52" s="450"/>
      <x:c r="EG52" s="450"/>
      <x:c r="EH52" s="450"/>
      <x:c r="EI52" s="604"/>
      <x:c r="EJ52" s="604"/>
      <x:c r="EK52" s="604"/>
      <x:c r="EL52" s="604"/>
      <x:c r="EM52" s="604"/>
      <x:c r="EN52" s="604"/>
      <x:c r="EO52" s="604"/>
      <x:c r="EP52" s="604"/>
      <x:c r="EQ52" s="604"/>
      <x:c r="ER52" s="604"/>
      <x:c r="ES52" s="604"/>
      <x:c r="ET52" s="604"/>
      <x:c r="EU52" s="604"/>
      <x:c r="EV52" s="604"/>
      <x:c r="EW52" s="455"/>
      <x:c r="EX52" s="455"/>
      <x:c r="EY52" s="455"/>
      <x:c r="EZ52" s="455"/>
      <x:c r="FA52" s="455"/>
      <x:c r="FB52" s="455"/>
      <x:c r="FC52" s="455"/>
      <x:c r="FD52" s="455"/>
      <x:c r="FE52" s="455"/>
      <x:c r="FF52" s="455"/>
      <x:c r="FG52" s="455"/>
      <x:c r="FH52" s="455"/>
      <x:c r="FI52" s="455"/>
      <x:c r="FJ52" s="455"/>
      <x:c r="FK52" s="455"/>
      <x:c r="FL52" s="455"/>
      <x:c r="FM52" s="455"/>
      <x:c r="FN52" s="455"/>
      <x:c r="FO52" s="455"/>
      <x:c r="FP52" s="455"/>
      <x:c r="FQ52" s="455"/>
      <x:c r="FR52" s="455"/>
      <x:c r="FS52" s="455"/>
      <x:c r="FT52" s="455"/>
      <x:c r="FU52" s="455"/>
      <x:c r="FV52" s="455"/>
      <x:c r="FW52" s="455"/>
      <x:c r="FX52" s="455"/>
      <x:c r="FY52" s="455"/>
      <x:c r="FZ52" s="455"/>
      <x:c r="GA52" s="455"/>
      <x:c r="GB52" s="455"/>
      <x:c r="GC52" s="455"/>
      <x:c r="GD52" s="455"/>
      <x:c r="GE52" s="455"/>
      <x:c r="GF52" s="455"/>
      <x:c r="GG52" s="455"/>
      <x:c r="GH52" s="455"/>
      <x:c r="GI52" s="455"/>
      <x:c r="GJ52" s="455"/>
      <x:c r="GK52" s="455"/>
      <x:c r="GL52" s="455"/>
      <x:c r="GM52" s="455"/>
      <x:c r="GN52" s="455"/>
      <x:c r="GO52" s="455"/>
      <x:c r="GP52" s="455"/>
      <x:c r="GQ52" s="455"/>
      <x:c r="GR52" s="455"/>
      <x:c r="GS52" s="455"/>
      <x:c r="GT52" s="455"/>
      <x:c r="GU52" s="455"/>
      <x:c r="GV52" s="455"/>
      <x:c r="GW52" s="455"/>
      <x:c r="GX52" s="455"/>
      <x:c r="GY52" s="455"/>
      <x:c r="GZ52" s="455"/>
      <x:c r="HA52" s="455"/>
      <x:c r="HB52" s="455"/>
      <x:c r="HC52" s="455"/>
      <x:c r="HD52" s="455"/>
      <x:c r="HE52" s="455"/>
      <x:c r="HF52" s="455"/>
      <x:c r="HG52" s="455"/>
      <x:c r="HH52" s="455"/>
      <x:c r="HI52" s="455"/>
      <x:c r="HJ52" s="455"/>
      <x:c r="HK52" s="455"/>
      <x:c r="HL52" s="455"/>
      <x:c r="HM52" s="455"/>
      <x:c r="HN52" s="455"/>
      <x:c r="HO52" s="455"/>
      <x:c r="HP52" s="455"/>
      <x:c r="HQ52" s="455"/>
      <x:c r="HR52" s="455"/>
      <x:c r="HS52" s="455"/>
      <x:c r="HT52" s="455"/>
      <x:c r="HU52" s="455"/>
      <x:c r="HV52" s="455"/>
      <x:c r="HW52" s="455"/>
      <x:c r="HX52" s="455"/>
      <x:c r="HY52" s="455"/>
      <x:c r="HZ52" s="455"/>
      <x:c r="IA52" s="455"/>
      <x:c r="IB52" s="455"/>
      <x:c r="IC52" s="455"/>
      <x:c r="ID52" s="455"/>
      <x:c r="IE52" s="455"/>
      <x:c r="IF52" s="455"/>
      <x:c r="IG52" s="455"/>
      <x:c r="IH52" s="455"/>
      <x:c r="II52" s="455"/>
      <x:c r="IJ52" s="455"/>
      <x:c r="IK52" s="455"/>
      <x:c r="IL52" s="455"/>
      <x:c r="IM52" s="455"/>
      <x:c r="IN52" s="455"/>
      <x:c r="IO52" s="455"/>
      <x:c r="IP52" s="455"/>
      <x:c r="IQ52" s="455"/>
      <x:c r="IR52" s="455"/>
      <x:c r="IS52" s="455"/>
      <x:c r="IT52" s="455"/>
      <x:c r="IU52" s="455"/>
      <x:c r="IV52" s="455"/>
    </x:row>
    <x:row r="53" s="418" customFormat="1" ht="12" customHeight="1">
      <x:c r="A53" s="455"/>
      <x:c r="B53" s="455"/>
      <x:c r="C53" s="661" t="s">
        <x:v>290</x:v>
      </x:c>
      <x:c r="D53" s="1773"/>
      <x:c r="E53" s="1773"/>
      <x:c r="F53" s="1773"/>
      <x:c r="G53" s="3911" t="n">
        <x:f>ROUND(G52*42,1)</x:f>
        <x:v>4398584</x:v>
      </x:c>
      <x:c r="H53" s="3912"/>
      <x:c r="I53" s="3912"/>
      <x:c r="J53" s="3912"/>
      <x:c r="K53" s="3912"/>
      <x:c r="L53" s="3912"/>
      <x:c r="M53" s="3912"/>
      <x:c r="N53" s="3912"/>
      <x:c r="O53" s="3912"/>
      <x:c r="P53" s="3912"/>
      <x:c r="Q53" s="3913" t="s">
        <x:v>291</x:v>
      </x:c>
      <x:c r="R53" s="3914"/>
      <x:c r="S53" s="3915" t="n">
        <x:f>ROUND(AH48*6.289812,2)</x:f>
        <x:v>104728.19</x:v>
      </x:c>
      <x:c r="T53" s="3915"/>
      <x:c r="U53" s="3915"/>
      <x:c r="V53" s="3915"/>
      <x:c r="W53" s="3915"/>
      <x:c r="X53" s="3915"/>
      <x:c r="Y53" s="3915"/>
      <x:c r="Z53" s="3915"/>
      <x:c r="AA53" s="3915"/>
      <x:c r="AB53" s="3916"/>
      <x:c r="AC53" s="656"/>
      <x:c r="AD53" s="657" t="s">
        <x:v>292</x:v>
      </x:c>
      <x:c r="AE53" s="656"/>
      <x:c r="AF53" s="662" t="s">
        <x:v>293</x:v>
      </x:c>
      <x:c r="AG53" s="663"/>
      <x:c r="AH53" s="664"/>
      <x:c r="AI53" s="450"/>
      <x:c r="AJ53" s="450"/>
      <x:c r="AK53" s="450"/>
      <x:c r="AL53" s="450"/>
      <x:c r="AM53" s="450"/>
      <x:c r="AN53" s="450"/>
      <x:c r="AO53" s="450"/>
      <x:c r="AP53" s="481"/>
      <x:c r="AQ53" s="450"/>
      <x:c r="AR53" s="450"/>
      <x:c r="AS53" s="450"/>
      <x:c r="AT53" s="450"/>
      <x:c r="AU53" s="450"/>
      <x:c r="AV53" s="450"/>
      <x:c r="AW53" s="450"/>
      <x:c r="AX53" s="450"/>
      <x:c r="AY53" s="450"/>
      <x:c r="AZ53" s="450"/>
      <x:c r="BA53" s="450"/>
      <x:c r="BB53" s="450"/>
      <x:c r="BC53" s="450"/>
      <x:c r="BD53" s="450"/>
      <x:c r="BE53" s="450"/>
      <x:c r="BF53" s="450"/>
      <x:c r="BG53" s="450"/>
      <x:c r="BH53" s="450"/>
      <x:c r="BI53" s="450"/>
      <x:c r="BJ53" s="450"/>
      <x:c r="BK53" s="450"/>
      <x:c r="BL53" s="450"/>
      <x:c r="BM53" s="450"/>
      <x:c r="BN53" s="450"/>
      <x:c r="BO53" s="450"/>
      <x:c r="BP53" s="450"/>
      <x:c r="BQ53" s="450"/>
      <x:c r="BR53" s="450"/>
      <x:c r="BS53" s="450"/>
      <x:c r="BT53" s="450"/>
      <x:c r="BU53" s="450"/>
      <x:c r="BV53" s="450"/>
      <x:c r="BW53" s="450"/>
      <x:c r="BX53" s="450"/>
      <x:c r="BY53" s="450"/>
      <x:c r="BZ53" s="450"/>
      <x:c r="CA53" s="450"/>
      <x:c r="CB53" s="450"/>
      <x:c r="CC53" s="450"/>
      <x:c r="CD53" s="450"/>
      <x:c r="CE53" s="450"/>
      <x:c r="CF53" s="450"/>
      <x:c r="CG53" s="450"/>
      <x:c r="CH53" s="450"/>
      <x:c r="CI53" s="450"/>
      <x:c r="CJ53" s="450"/>
      <x:c r="CK53" s="450"/>
      <x:c r="CL53" s="450"/>
      <x:c r="CM53" s="450"/>
      <x:c r="CN53" s="450"/>
      <x:c r="CO53" s="450"/>
      <x:c r="CP53" s="450"/>
      <x:c r="CQ53" s="450"/>
      <x:c r="CR53" s="450"/>
      <x:c r="CS53" s="450"/>
      <x:c r="CT53" s="450"/>
      <x:c r="CU53" s="450"/>
      <x:c r="CV53" s="450"/>
      <x:c r="CW53" s="450"/>
      <x:c r="CX53" s="450"/>
      <x:c r="CY53" s="450"/>
      <x:c r="CZ53" s="450"/>
      <x:c r="DA53" s="450"/>
      <x:c r="DB53" s="450"/>
      <x:c r="DC53" s="450"/>
      <x:c r="DD53" s="450"/>
      <x:c r="DE53" s="450"/>
      <x:c r="DF53" s="450"/>
      <x:c r="DG53" s="450"/>
      <x:c r="DH53" s="450"/>
      <x:c r="DI53" s="450"/>
      <x:c r="DJ53" s="450"/>
      <x:c r="DK53" s="450"/>
      <x:c r="DL53" s="450"/>
      <x:c r="DM53" s="450"/>
      <x:c r="DN53" s="450"/>
      <x:c r="DO53" s="450"/>
      <x:c r="DP53" s="450"/>
      <x:c r="DQ53" s="450"/>
      <x:c r="DR53" s="450"/>
      <x:c r="DS53" s="450"/>
      <x:c r="DT53" s="450"/>
      <x:c r="DU53" s="450"/>
      <x:c r="DV53" s="450"/>
      <x:c r="DW53" s="450"/>
      <x:c r="DX53" s="450"/>
      <x:c r="DY53" s="450"/>
      <x:c r="DZ53" s="450"/>
      <x:c r="EA53" s="450"/>
      <x:c r="EB53" s="450"/>
      <x:c r="EC53" s="450"/>
      <x:c r="ED53" s="450"/>
      <x:c r="EE53" s="450"/>
      <x:c r="EF53" s="450"/>
      <x:c r="EG53" s="450"/>
      <x:c r="EH53" s="450"/>
      <x:c r="EI53" s="604"/>
      <x:c r="EJ53" s="604"/>
      <x:c r="EK53" s="604"/>
      <x:c r="EL53" s="604"/>
      <x:c r="EM53" s="604"/>
      <x:c r="EN53" s="604"/>
      <x:c r="EO53" s="604"/>
      <x:c r="EP53" s="604"/>
      <x:c r="EQ53" s="604"/>
      <x:c r="ER53" s="604"/>
      <x:c r="ES53" s="604"/>
      <x:c r="ET53" s="604"/>
      <x:c r="EU53" s="604"/>
      <x:c r="EV53" s="604"/>
      <x:c r="EW53" s="455"/>
      <x:c r="EX53" s="455"/>
      <x:c r="EY53" s="455"/>
      <x:c r="EZ53" s="455"/>
      <x:c r="FA53" s="455"/>
      <x:c r="FB53" s="455"/>
      <x:c r="FC53" s="455"/>
      <x:c r="FD53" s="455"/>
      <x:c r="FE53" s="455"/>
      <x:c r="FF53" s="455"/>
      <x:c r="FG53" s="455"/>
      <x:c r="FH53" s="455"/>
      <x:c r="FI53" s="455"/>
      <x:c r="FJ53" s="455"/>
      <x:c r="FK53" s="455"/>
      <x:c r="FL53" s="455"/>
      <x:c r="FM53" s="455"/>
      <x:c r="FN53" s="455"/>
      <x:c r="FO53" s="455"/>
      <x:c r="FP53" s="455"/>
      <x:c r="FQ53" s="455"/>
      <x:c r="FR53" s="455"/>
      <x:c r="FS53" s="455"/>
      <x:c r="FT53" s="455"/>
      <x:c r="FU53" s="455"/>
      <x:c r="FV53" s="455"/>
      <x:c r="FW53" s="455"/>
      <x:c r="FX53" s="455"/>
      <x:c r="FY53" s="455"/>
      <x:c r="FZ53" s="455"/>
      <x:c r="GA53" s="455"/>
      <x:c r="GB53" s="455"/>
      <x:c r="GC53" s="455"/>
      <x:c r="GD53" s="455"/>
      <x:c r="GE53" s="455"/>
      <x:c r="GF53" s="455"/>
      <x:c r="GG53" s="455"/>
      <x:c r="GH53" s="455"/>
      <x:c r="GI53" s="455"/>
      <x:c r="GJ53" s="455"/>
      <x:c r="GK53" s="455"/>
      <x:c r="GL53" s="455"/>
      <x:c r="GM53" s="455"/>
      <x:c r="GN53" s="455"/>
      <x:c r="GO53" s="455"/>
      <x:c r="GP53" s="455"/>
      <x:c r="GQ53" s="455"/>
      <x:c r="GR53" s="455"/>
      <x:c r="GS53" s="455"/>
      <x:c r="GT53" s="455"/>
      <x:c r="GU53" s="455"/>
      <x:c r="GV53" s="455"/>
      <x:c r="GW53" s="455"/>
      <x:c r="GX53" s="455"/>
      <x:c r="GY53" s="455"/>
      <x:c r="GZ53" s="455"/>
      <x:c r="HA53" s="455"/>
      <x:c r="HB53" s="455"/>
      <x:c r="HC53" s="455"/>
      <x:c r="HD53" s="455"/>
      <x:c r="HE53" s="455"/>
      <x:c r="HF53" s="455"/>
      <x:c r="HG53" s="455"/>
      <x:c r="HH53" s="455"/>
      <x:c r="HI53" s="455"/>
      <x:c r="HJ53" s="455"/>
      <x:c r="HK53" s="455"/>
      <x:c r="HL53" s="455"/>
      <x:c r="HM53" s="455"/>
      <x:c r="HN53" s="455"/>
      <x:c r="HO53" s="455"/>
      <x:c r="HP53" s="455"/>
      <x:c r="HQ53" s="455"/>
      <x:c r="HR53" s="455"/>
      <x:c r="HS53" s="455"/>
      <x:c r="HT53" s="455"/>
      <x:c r="HU53" s="455"/>
      <x:c r="HV53" s="455"/>
      <x:c r="HW53" s="455"/>
      <x:c r="HX53" s="455"/>
      <x:c r="HY53" s="455"/>
      <x:c r="HZ53" s="455"/>
      <x:c r="IA53" s="455"/>
      <x:c r="IB53" s="455"/>
      <x:c r="IC53" s="455"/>
      <x:c r="ID53" s="455"/>
      <x:c r="IE53" s="455"/>
      <x:c r="IF53" s="455"/>
      <x:c r="IG53" s="455"/>
      <x:c r="IH53" s="455"/>
      <x:c r="II53" s="455"/>
      <x:c r="IJ53" s="455"/>
      <x:c r="IK53" s="455"/>
      <x:c r="IL53" s="455"/>
      <x:c r="IM53" s="455"/>
      <x:c r="IN53" s="455"/>
      <x:c r="IO53" s="455"/>
      <x:c r="IP53" s="455"/>
      <x:c r="IQ53" s="455"/>
      <x:c r="IR53" s="455"/>
      <x:c r="IS53" s="455"/>
      <x:c r="IT53" s="455"/>
      <x:c r="IU53" s="455"/>
      <x:c r="IV53" s="455"/>
    </x:row>
    <x:row r="54" s="418" customFormat="1" ht="12" customHeight="1">
      <x:c r="A54" s="455"/>
      <x:c r="B54" s="455"/>
      <x:c r="C54" s="3903" t="s">
        <x:v>294</x:v>
      </x:c>
      <x:c r="D54" s="3904"/>
      <x:c r="E54" s="3904"/>
      <x:c r="F54" s="3904"/>
      <x:c r="G54" s="3941" t="n">
        <x:f>ROUND(S54-S52,3)</x:f>
        <x:v>16650.448</x:v>
      </x:c>
      <x:c r="H54" s="3942"/>
      <x:c r="I54" s="3942"/>
      <x:c r="J54" s="3942"/>
      <x:c r="K54" s="3942"/>
      <x:c r="L54" s="3942"/>
      <x:c r="M54" s="3942"/>
      <x:c r="N54" s="3942"/>
      <x:c r="O54" s="3942"/>
      <x:c r="P54" s="3942"/>
      <x:c r="Q54" s="3943" t="s">
        <x:v>295</x:v>
      </x:c>
      <x:c r="R54" s="3944"/>
      <x:c r="S54" s="3945" t="n">
        <x:f>+AH48</x:f>
        <x:v>16650.448</x:v>
      </x:c>
      <x:c r="T54" s="3945"/>
      <x:c r="U54" s="3945"/>
      <x:c r="V54" s="3945"/>
      <x:c r="W54" s="3945"/>
      <x:c r="X54" s="3945"/>
      <x:c r="Y54" s="3945"/>
      <x:c r="Z54" s="3945"/>
      <x:c r="AA54" s="3945"/>
      <x:c r="AB54" s="3946"/>
      <x:c r="AC54" s="656"/>
      <x:c r="AD54" s="657" t="s">
        <x:v>296</x:v>
      </x:c>
      <x:c r="AE54" s="656"/>
      <x:c r="AF54" s="662" t="s">
        <x:v>293</x:v>
      </x:c>
      <x:c r="AG54" s="663"/>
      <x:c r="AH54" s="664"/>
      <x:c r="AI54" s="450"/>
      <x:c r="AJ54" s="450"/>
      <x:c r="AK54" s="450"/>
      <x:c r="AL54" s="450"/>
      <x:c r="AM54" s="450"/>
      <x:c r="AN54" s="450"/>
      <x:c r="AO54" s="450"/>
      <x:c r="AP54" s="660"/>
      <x:c r="AQ54" s="450"/>
      <x:c r="AR54" s="450"/>
      <x:c r="AS54" s="450"/>
      <x:c r="AT54" s="450"/>
      <x:c r="AU54" s="450"/>
      <x:c r="AV54" s="450"/>
      <x:c r="AW54" s="450"/>
      <x:c r="AX54" s="450"/>
      <x:c r="AY54" s="450"/>
      <x:c r="AZ54" s="450"/>
      <x:c r="BA54" s="450"/>
      <x:c r="BB54" s="450"/>
      <x:c r="BC54" s="450"/>
      <x:c r="BD54" s="450"/>
      <x:c r="BE54" s="450"/>
      <x:c r="BF54" s="450"/>
      <x:c r="BG54" s="450"/>
      <x:c r="BH54" s="450"/>
      <x:c r="BI54" s="450"/>
      <x:c r="BJ54" s="450"/>
      <x:c r="BK54" s="450"/>
      <x:c r="BL54" s="450"/>
      <x:c r="BM54" s="450"/>
      <x:c r="BN54" s="450"/>
      <x:c r="BO54" s="450"/>
      <x:c r="BP54" s="450"/>
      <x:c r="BQ54" s="450"/>
      <x:c r="BR54" s="450"/>
      <x:c r="BS54" s="450"/>
      <x:c r="BT54" s="450"/>
      <x:c r="BU54" s="450"/>
      <x:c r="BV54" s="450"/>
      <x:c r="BW54" s="450"/>
      <x:c r="BX54" s="450"/>
      <x:c r="BY54" s="450"/>
      <x:c r="BZ54" s="450"/>
      <x:c r="CA54" s="450"/>
      <x:c r="CB54" s="450"/>
      <x:c r="CC54" s="450"/>
      <x:c r="CD54" s="450"/>
      <x:c r="CE54" s="450"/>
      <x:c r="CF54" s="450"/>
      <x:c r="CG54" s="450"/>
      <x:c r="CH54" s="450"/>
      <x:c r="CI54" s="450"/>
      <x:c r="CJ54" s="450"/>
      <x:c r="CK54" s="450"/>
      <x:c r="CL54" s="450"/>
      <x:c r="CM54" s="450"/>
      <x:c r="CN54" s="450"/>
      <x:c r="CO54" s="450"/>
      <x:c r="CP54" s="450"/>
      <x:c r="CQ54" s="450"/>
      <x:c r="CR54" s="450"/>
      <x:c r="CS54" s="450"/>
      <x:c r="CT54" s="450"/>
      <x:c r="CU54" s="450"/>
      <x:c r="CV54" s="450"/>
      <x:c r="CW54" s="450"/>
      <x:c r="CX54" s="450"/>
      <x:c r="CY54" s="450"/>
      <x:c r="CZ54" s="450"/>
      <x:c r="DA54" s="450"/>
      <x:c r="DB54" s="450"/>
      <x:c r="DC54" s="450"/>
      <x:c r="DD54" s="450"/>
      <x:c r="DE54" s="450"/>
      <x:c r="DF54" s="450"/>
      <x:c r="DG54" s="450"/>
      <x:c r="DH54" s="450"/>
      <x:c r="DI54" s="450"/>
      <x:c r="DJ54" s="450"/>
      <x:c r="DK54" s="450"/>
      <x:c r="DL54" s="450"/>
      <x:c r="DM54" s="450"/>
      <x:c r="DN54" s="450"/>
      <x:c r="DO54" s="450"/>
      <x:c r="DP54" s="450"/>
      <x:c r="DQ54" s="450"/>
      <x:c r="DR54" s="450"/>
      <x:c r="DS54" s="450"/>
      <x:c r="DT54" s="450"/>
      <x:c r="DU54" s="450"/>
      <x:c r="DV54" s="450"/>
      <x:c r="DW54" s="450"/>
      <x:c r="DX54" s="450"/>
      <x:c r="DY54" s="450"/>
      <x:c r="DZ54" s="450"/>
      <x:c r="EA54" s="450"/>
      <x:c r="EB54" s="450"/>
      <x:c r="EC54" s="450"/>
      <x:c r="ED54" s="450"/>
      <x:c r="EE54" s="450"/>
      <x:c r="EF54" s="450"/>
      <x:c r="EG54" s="450"/>
      <x:c r="EH54" s="450"/>
      <x:c r="EI54" s="604"/>
      <x:c r="EJ54" s="604"/>
      <x:c r="EK54" s="604"/>
      <x:c r="EL54" s="604"/>
      <x:c r="EM54" s="604"/>
      <x:c r="EN54" s="604"/>
      <x:c r="EO54" s="604"/>
      <x:c r="EP54" s="604"/>
      <x:c r="EQ54" s="604"/>
      <x:c r="ER54" s="604"/>
      <x:c r="ES54" s="604"/>
      <x:c r="ET54" s="604"/>
      <x:c r="EU54" s="604"/>
      <x:c r="EV54" s="604"/>
      <x:c r="EW54" s="455"/>
      <x:c r="EX54" s="455"/>
      <x:c r="EY54" s="455"/>
      <x:c r="EZ54" s="455"/>
      <x:c r="FA54" s="455"/>
      <x:c r="FB54" s="455"/>
      <x:c r="FC54" s="455"/>
      <x:c r="FD54" s="455"/>
      <x:c r="FE54" s="455"/>
      <x:c r="FF54" s="455"/>
      <x:c r="FG54" s="455"/>
      <x:c r="FH54" s="455"/>
      <x:c r="FI54" s="455"/>
      <x:c r="FJ54" s="455"/>
      <x:c r="FK54" s="455"/>
      <x:c r="FL54" s="455"/>
      <x:c r="FM54" s="455"/>
      <x:c r="FN54" s="455"/>
      <x:c r="FO54" s="455"/>
      <x:c r="FP54" s="455"/>
      <x:c r="FQ54" s="455"/>
      <x:c r="FR54" s="455"/>
      <x:c r="FS54" s="455"/>
      <x:c r="FT54" s="455"/>
      <x:c r="FU54" s="455"/>
      <x:c r="FV54" s="455"/>
      <x:c r="FW54" s="455"/>
      <x:c r="FX54" s="455"/>
      <x:c r="FY54" s="455"/>
      <x:c r="FZ54" s="455"/>
      <x:c r="GA54" s="455"/>
      <x:c r="GB54" s="455"/>
      <x:c r="GC54" s="455"/>
      <x:c r="GD54" s="455"/>
      <x:c r="GE54" s="455"/>
      <x:c r="GF54" s="455"/>
      <x:c r="GG54" s="455"/>
      <x:c r="GH54" s="455"/>
      <x:c r="GI54" s="455"/>
      <x:c r="GJ54" s="455"/>
      <x:c r="GK54" s="455"/>
      <x:c r="GL54" s="455"/>
      <x:c r="GM54" s="455"/>
      <x:c r="GN54" s="455"/>
      <x:c r="GO54" s="455"/>
      <x:c r="GP54" s="455"/>
      <x:c r="GQ54" s="455"/>
      <x:c r="GR54" s="455"/>
      <x:c r="GS54" s="455"/>
      <x:c r="GT54" s="455"/>
      <x:c r="GU54" s="455"/>
      <x:c r="GV54" s="455"/>
      <x:c r="GW54" s="455"/>
      <x:c r="GX54" s="455"/>
      <x:c r="GY54" s="455"/>
      <x:c r="GZ54" s="455"/>
      <x:c r="HA54" s="455"/>
      <x:c r="HB54" s="455"/>
      <x:c r="HC54" s="455"/>
      <x:c r="HD54" s="455"/>
      <x:c r="HE54" s="455"/>
      <x:c r="HF54" s="455"/>
      <x:c r="HG54" s="455"/>
      <x:c r="HH54" s="455"/>
      <x:c r="HI54" s="455"/>
      <x:c r="HJ54" s="455"/>
      <x:c r="HK54" s="455"/>
      <x:c r="HL54" s="455"/>
      <x:c r="HM54" s="455"/>
      <x:c r="HN54" s="455"/>
      <x:c r="HO54" s="455"/>
      <x:c r="HP54" s="455"/>
      <x:c r="HQ54" s="455"/>
      <x:c r="HR54" s="455"/>
      <x:c r="HS54" s="455"/>
      <x:c r="HT54" s="455"/>
      <x:c r="HU54" s="455"/>
      <x:c r="HV54" s="455"/>
      <x:c r="HW54" s="455"/>
      <x:c r="HX54" s="455"/>
      <x:c r="HY54" s="455"/>
      <x:c r="HZ54" s="455"/>
      <x:c r="IA54" s="455"/>
      <x:c r="IB54" s="455"/>
      <x:c r="IC54" s="455"/>
      <x:c r="ID54" s="455"/>
      <x:c r="IE54" s="455"/>
      <x:c r="IF54" s="455"/>
      <x:c r="IG54" s="455"/>
      <x:c r="IH54" s="455"/>
      <x:c r="II54" s="455"/>
      <x:c r="IJ54" s="455"/>
      <x:c r="IK54" s="455"/>
      <x:c r="IL54" s="455"/>
      <x:c r="IM54" s="455"/>
      <x:c r="IN54" s="455"/>
      <x:c r="IO54" s="455"/>
      <x:c r="IP54" s="455"/>
      <x:c r="IQ54" s="455"/>
      <x:c r="IR54" s="455"/>
      <x:c r="IS54" s="455"/>
      <x:c r="IT54" s="455"/>
      <x:c r="IU54" s="455"/>
      <x:c r="IV54" s="455"/>
    </x:row>
    <x:row r="55" s="418" customFormat="1" ht="15" customHeight="1">
      <x:c r="A55" s="455"/>
      <x:c r="B55" s="455"/>
      <x:c r="C55" s="661" t="s">
        <x:v>297</x:v>
      </x:c>
      <x:c r="D55" s="1773"/>
      <x:c r="E55" s="1773"/>
      <x:c r="F55" s="1773"/>
      <x:c r="G55" s="3947" t="n">
        <x:f>ROUND(G56*0.984206,3)</x:f>
        <x:v>15903.221</x:v>
      </x:c>
      <x:c r="H55" s="3948"/>
      <x:c r="I55" s="3948"/>
      <x:c r="J55" s="3948"/>
      <x:c r="K55" s="3948"/>
      <x:c r="L55" s="3948"/>
      <x:c r="M55" s="3948"/>
      <x:c r="N55" s="3948"/>
      <x:c r="O55" s="3948"/>
      <x:c r="P55" s="3949"/>
      <x:c r="Q55" s="665"/>
      <x:c r="R55" s="666"/>
      <x:c r="S55" s="667"/>
      <x:c r="T55" s="667"/>
      <x:c r="U55" s="667"/>
      <x:c r="V55" s="667"/>
      <x:c r="W55" s="668"/>
      <x:c r="X55" s="668"/>
      <x:c r="Y55" s="668"/>
      <x:c r="Z55" s="668"/>
      <x:c r="AA55" s="668"/>
      <x:c r="AB55" s="668"/>
      <x:c r="AC55" s="656"/>
      <x:c r="AD55" s="657"/>
      <x:c r="AE55" s="669"/>
      <x:c r="AF55" s="669"/>
      <x:c r="AG55" s="670"/>
      <x:c r="AH55" s="671"/>
      <x:c r="AI55" s="672"/>
      <x:c r="AJ55" s="450"/>
      <x:c r="AK55" s="450"/>
      <x:c r="AL55" s="450"/>
      <x:c r="AM55" s="450"/>
      <x:c r="AN55" s="450"/>
      <x:c r="AO55" s="450"/>
      <x:c r="AP55" s="660"/>
      <x:c r="AQ55" s="450"/>
      <x:c r="AR55" s="450"/>
      <x:c r="AS55" s="450"/>
      <x:c r="AT55" s="450"/>
      <x:c r="AU55" s="450"/>
      <x:c r="AV55" s="450"/>
      <x:c r="AW55" s="450"/>
      <x:c r="AX55" s="450"/>
      <x:c r="AY55" s="450"/>
      <x:c r="AZ55" s="450"/>
      <x:c r="BA55" s="450"/>
      <x:c r="BB55" s="450"/>
      <x:c r="BC55" s="450"/>
      <x:c r="BD55" s="450"/>
      <x:c r="BE55" s="450"/>
      <x:c r="BF55" s="450"/>
      <x:c r="BG55" s="450"/>
      <x:c r="BH55" s="450"/>
      <x:c r="BI55" s="450"/>
      <x:c r="BJ55" s="450"/>
      <x:c r="BK55" s="450"/>
      <x:c r="BL55" s="450"/>
      <x:c r="BM55" s="450"/>
      <x:c r="BN55" s="450"/>
      <x:c r="BO55" s="450"/>
      <x:c r="BP55" s="450"/>
      <x:c r="BQ55" s="450"/>
      <x:c r="BR55" s="450"/>
      <x:c r="BS55" s="450"/>
      <x:c r="BT55" s="450"/>
      <x:c r="BU55" s="450"/>
      <x:c r="BV55" s="450"/>
      <x:c r="BW55" s="450"/>
      <x:c r="BX55" s="450"/>
      <x:c r="BY55" s="450"/>
      <x:c r="BZ55" s="450"/>
      <x:c r="CA55" s="450"/>
      <x:c r="CB55" s="450"/>
      <x:c r="CC55" s="450"/>
      <x:c r="CD55" s="450"/>
      <x:c r="CE55" s="450"/>
      <x:c r="CF55" s="450"/>
      <x:c r="CG55" s="450"/>
      <x:c r="CH55" s="450"/>
      <x:c r="CI55" s="450"/>
      <x:c r="CJ55" s="450"/>
      <x:c r="CK55" s="450"/>
      <x:c r="CL55" s="450"/>
      <x:c r="CM55" s="450"/>
      <x:c r="CN55" s="450"/>
      <x:c r="CO55" s="450"/>
      <x:c r="CP55" s="450"/>
      <x:c r="CQ55" s="450"/>
      <x:c r="CR55" s="450"/>
      <x:c r="CS55" s="450"/>
      <x:c r="CT55" s="450"/>
      <x:c r="CU55" s="450"/>
      <x:c r="CV55" s="450"/>
      <x:c r="CW55" s="450"/>
      <x:c r="CX55" s="450"/>
      <x:c r="CY55" s="450"/>
      <x:c r="CZ55" s="450"/>
      <x:c r="DA55" s="450"/>
      <x:c r="DB55" s="450"/>
      <x:c r="DC55" s="450"/>
      <x:c r="DD55" s="450"/>
      <x:c r="DE55" s="450"/>
      <x:c r="DF55" s="450"/>
      <x:c r="DG55" s="450"/>
      <x:c r="DH55" s="450"/>
      <x:c r="DI55" s="450"/>
      <x:c r="DJ55" s="450"/>
      <x:c r="DK55" s="450"/>
      <x:c r="DL55" s="450"/>
      <x:c r="DM55" s="450"/>
      <x:c r="DN55" s="450"/>
      <x:c r="DO55" s="450"/>
      <x:c r="DP55" s="450"/>
      <x:c r="DQ55" s="450"/>
      <x:c r="DR55" s="450"/>
      <x:c r="DS55" s="450"/>
      <x:c r="DT55" s="450"/>
      <x:c r="DU55" s="450"/>
      <x:c r="DV55" s="450"/>
      <x:c r="DW55" s="450"/>
      <x:c r="DX55" s="450"/>
      <x:c r="DY55" s="450"/>
      <x:c r="DZ55" s="450"/>
      <x:c r="EA55" s="450"/>
      <x:c r="EB55" s="450"/>
      <x:c r="EC55" s="450"/>
      <x:c r="ED55" s="450"/>
      <x:c r="EE55" s="450"/>
      <x:c r="EF55" s="450"/>
      <x:c r="EG55" s="450"/>
      <x:c r="EH55" s="450"/>
      <x:c r="EI55" s="604"/>
      <x:c r="EJ55" s="604"/>
      <x:c r="EK55" s="604"/>
      <x:c r="EL55" s="604"/>
      <x:c r="EM55" s="604"/>
      <x:c r="EN55" s="604"/>
      <x:c r="EO55" s="604"/>
      <x:c r="EP55" s="604"/>
      <x:c r="EQ55" s="604"/>
      <x:c r="ER55" s="604"/>
      <x:c r="ES55" s="604"/>
      <x:c r="ET55" s="604"/>
      <x:c r="EU55" s="604"/>
      <x:c r="EV55" s="604"/>
      <x:c r="EW55" s="455"/>
      <x:c r="EX55" s="455"/>
      <x:c r="EY55" s="455"/>
      <x:c r="EZ55" s="455"/>
      <x:c r="FA55" s="455"/>
      <x:c r="FB55" s="455"/>
      <x:c r="FC55" s="455"/>
      <x:c r="FD55" s="455"/>
      <x:c r="FE55" s="455"/>
      <x:c r="FF55" s="455"/>
      <x:c r="FG55" s="455"/>
      <x:c r="FH55" s="455"/>
      <x:c r="FI55" s="455"/>
      <x:c r="FJ55" s="455"/>
      <x:c r="FK55" s="455"/>
      <x:c r="FL55" s="455"/>
      <x:c r="FM55" s="455"/>
      <x:c r="FN55" s="455"/>
      <x:c r="FO55" s="455"/>
      <x:c r="FP55" s="455"/>
      <x:c r="FQ55" s="455"/>
      <x:c r="FR55" s="455"/>
      <x:c r="FS55" s="455"/>
      <x:c r="FT55" s="455"/>
      <x:c r="FU55" s="455"/>
      <x:c r="FV55" s="455"/>
      <x:c r="FW55" s="455"/>
      <x:c r="FX55" s="455"/>
      <x:c r="FY55" s="455"/>
      <x:c r="FZ55" s="455"/>
      <x:c r="GA55" s="455"/>
      <x:c r="GB55" s="455"/>
      <x:c r="GC55" s="455"/>
      <x:c r="GD55" s="455"/>
      <x:c r="GE55" s="455"/>
      <x:c r="GF55" s="455"/>
      <x:c r="GG55" s="455"/>
      <x:c r="GH55" s="455"/>
      <x:c r="GI55" s="455"/>
      <x:c r="GJ55" s="455"/>
      <x:c r="GK55" s="455"/>
      <x:c r="GL55" s="455"/>
      <x:c r="GM55" s="455"/>
      <x:c r="GN55" s="455"/>
      <x:c r="GO55" s="455"/>
      <x:c r="GP55" s="455"/>
      <x:c r="GQ55" s="455"/>
      <x:c r="GR55" s="455"/>
      <x:c r="GS55" s="455"/>
      <x:c r="GT55" s="455"/>
      <x:c r="GU55" s="455"/>
      <x:c r="GV55" s="455"/>
      <x:c r="GW55" s="455"/>
      <x:c r="GX55" s="455"/>
      <x:c r="GY55" s="455"/>
      <x:c r="GZ55" s="455"/>
      <x:c r="HA55" s="455"/>
      <x:c r="HB55" s="455"/>
      <x:c r="HC55" s="455"/>
      <x:c r="HD55" s="455"/>
      <x:c r="HE55" s="455"/>
      <x:c r="HF55" s="455"/>
      <x:c r="HG55" s="455"/>
      <x:c r="HH55" s="455"/>
      <x:c r="HI55" s="455"/>
      <x:c r="HJ55" s="455"/>
      <x:c r="HK55" s="455"/>
      <x:c r="HL55" s="455"/>
      <x:c r="HM55" s="455"/>
      <x:c r="HN55" s="455"/>
      <x:c r="HO55" s="455"/>
      <x:c r="HP55" s="455"/>
      <x:c r="HQ55" s="455"/>
      <x:c r="HR55" s="455"/>
      <x:c r="HS55" s="455"/>
      <x:c r="HT55" s="455"/>
      <x:c r="HU55" s="455"/>
      <x:c r="HV55" s="455"/>
      <x:c r="HW55" s="455"/>
      <x:c r="HX55" s="455"/>
      <x:c r="HY55" s="455"/>
      <x:c r="HZ55" s="455"/>
      <x:c r="IA55" s="455"/>
      <x:c r="IB55" s="455"/>
      <x:c r="IC55" s="455"/>
      <x:c r="ID55" s="455"/>
      <x:c r="IE55" s="455"/>
      <x:c r="IF55" s="455"/>
      <x:c r="IG55" s="455"/>
      <x:c r="IH55" s="455"/>
      <x:c r="II55" s="455"/>
      <x:c r="IJ55" s="455"/>
      <x:c r="IK55" s="455"/>
      <x:c r="IL55" s="455"/>
      <x:c r="IM55" s="455"/>
      <x:c r="IN55" s="455"/>
      <x:c r="IO55" s="455"/>
      <x:c r="IP55" s="455"/>
      <x:c r="IQ55" s="455"/>
      <x:c r="IR55" s="455"/>
      <x:c r="IS55" s="455"/>
      <x:c r="IT55" s="455"/>
      <x:c r="IU55" s="455"/>
      <x:c r="IV55" s="455"/>
    </x:row>
    <x:row r="56" s="418" customFormat="1" ht="15" customHeight="1">
      <x:c r="A56" s="455"/>
      <x:c r="B56" s="455"/>
      <x:c r="C56" s="673" t="str">
        <x:f>IF(P9="Liters","KILOS IN AIR","METRIC TONS (Air)")</x:f>
        <x:v>METRIC TONS (Air)</x:v>
      </x:c>
      <x:c r="D56" s="1774"/>
      <x:c r="E56" s="1774"/>
      <x:c r="F56" s="1774"/>
      <x:c r="G56" s="3950" t="n">
        <x:f>ROUND(G54*AD49,3)</x:f>
        <x:v>16158.427</x:v>
      </x:c>
      <x:c r="H56" s="3951"/>
      <x:c r="I56" s="3951"/>
      <x:c r="J56" s="3951"/>
      <x:c r="K56" s="3951"/>
      <x:c r="L56" s="3951"/>
      <x:c r="M56" s="3951"/>
      <x:c r="N56" s="3951"/>
      <x:c r="O56" s="3951"/>
      <x:c r="P56" s="3952"/>
      <x:c r="Q56" s="3953" t="s">
        <x:v>298</x:v>
      </x:c>
      <x:c r="R56" s="3954"/>
      <x:c r="S56" s="3955"/>
      <x:c r="T56" s="3956"/>
      <x:c r="U56" s="3956"/>
      <x:c r="V56" s="3956"/>
      <x:c r="W56" s="3956"/>
      <x:c r="X56" s="3956"/>
      <x:c r="Y56" s="3956"/>
      <x:c r="Z56" s="3956"/>
      <x:c r="AA56" s="3956"/>
      <x:c r="AB56" s="3957"/>
      <x:c r="AC56" s="656"/>
      <x:c r="AD56" s="674"/>
      <x:c r="AE56" s="656"/>
      <x:c r="AF56" s="656"/>
      <x:c r="AG56" s="656"/>
      <x:c r="AH56" s="675"/>
      <x:c r="AI56" s="450"/>
      <x:c r="AJ56" s="450"/>
      <x:c r="AK56" s="450"/>
      <x:c r="AL56" s="450"/>
      <x:c r="AM56" s="450"/>
      <x:c r="AN56" s="450"/>
      <x:c r="AO56" s="450"/>
      <x:c r="AP56" s="660" t="n">
        <x:f>+AP48/AH48</x:f>
        <x:v>39.22783420602257</x:v>
      </x:c>
      <x:c r="AQ56" s="450"/>
      <x:c r="AR56" s="450"/>
      <x:c r="AS56" s="450"/>
      <x:c r="AT56" s="450"/>
      <x:c r="AU56" s="450"/>
      <x:c r="AV56" s="450"/>
      <x:c r="AW56" s="450"/>
      <x:c r="AX56" s="450"/>
      <x:c r="AY56" s="450"/>
      <x:c r="AZ56" s="450"/>
      <x:c r="BA56" s="450"/>
      <x:c r="BB56" s="450"/>
      <x:c r="BC56" s="450"/>
      <x:c r="BD56" s="450"/>
      <x:c r="BE56" s="450"/>
      <x:c r="BF56" s="450"/>
      <x:c r="BG56" s="450"/>
      <x:c r="BH56" s="450"/>
      <x:c r="BI56" s="450"/>
      <x:c r="BJ56" s="450"/>
      <x:c r="BK56" s="450"/>
      <x:c r="BL56" s="450"/>
      <x:c r="BM56" s="450"/>
      <x:c r="BN56" s="450"/>
      <x:c r="BO56" s="450"/>
      <x:c r="BP56" s="450"/>
      <x:c r="BQ56" s="450"/>
      <x:c r="BR56" s="450"/>
      <x:c r="BS56" s="450"/>
      <x:c r="BT56" s="450"/>
      <x:c r="BU56" s="450"/>
      <x:c r="BV56" s="450"/>
      <x:c r="BW56" s="450"/>
      <x:c r="BX56" s="450"/>
      <x:c r="BY56" s="450"/>
      <x:c r="BZ56" s="450"/>
      <x:c r="CA56" s="450"/>
      <x:c r="CB56" s="450"/>
      <x:c r="CC56" s="450"/>
      <x:c r="CD56" s="450"/>
      <x:c r="CE56" s="450"/>
      <x:c r="CF56" s="450"/>
      <x:c r="CG56" s="450"/>
      <x:c r="CH56" s="450"/>
      <x:c r="CI56" s="450"/>
      <x:c r="CJ56" s="450"/>
      <x:c r="CK56" s="450"/>
      <x:c r="CL56" s="450"/>
      <x:c r="CM56" s="450"/>
      <x:c r="CN56" s="450"/>
      <x:c r="CO56" s="450"/>
      <x:c r="CP56" s="450"/>
      <x:c r="CQ56" s="450"/>
      <x:c r="CR56" s="450"/>
      <x:c r="CS56" s="450"/>
      <x:c r="CT56" s="450"/>
      <x:c r="CU56" s="450"/>
      <x:c r="CV56" s="450"/>
      <x:c r="CW56" s="450"/>
      <x:c r="CX56" s="450"/>
      <x:c r="CY56" s="450"/>
      <x:c r="CZ56" s="450"/>
      <x:c r="DA56" s="450"/>
      <x:c r="DB56" s="450"/>
      <x:c r="DC56" s="450"/>
      <x:c r="DD56" s="450"/>
      <x:c r="DE56" s="450"/>
      <x:c r="DF56" s="450"/>
      <x:c r="DG56" s="450"/>
      <x:c r="DH56" s="450"/>
      <x:c r="DI56" s="450"/>
      <x:c r="DJ56" s="450"/>
      <x:c r="DK56" s="450"/>
      <x:c r="DL56" s="450"/>
      <x:c r="DM56" s="450"/>
      <x:c r="DN56" s="450"/>
      <x:c r="DO56" s="450"/>
      <x:c r="DP56" s="450"/>
      <x:c r="DQ56" s="450"/>
      <x:c r="DR56" s="450"/>
      <x:c r="DS56" s="450"/>
      <x:c r="DT56" s="450"/>
      <x:c r="DU56" s="450"/>
      <x:c r="DV56" s="450"/>
      <x:c r="DW56" s="450"/>
      <x:c r="DX56" s="450"/>
      <x:c r="DY56" s="450"/>
      <x:c r="DZ56" s="450"/>
      <x:c r="EA56" s="450"/>
      <x:c r="EB56" s="450"/>
      <x:c r="EC56" s="450"/>
      <x:c r="ED56" s="450"/>
      <x:c r="EE56" s="450"/>
      <x:c r="EF56" s="450"/>
      <x:c r="EG56" s="450"/>
      <x:c r="EH56" s="450"/>
      <x:c r="EI56" s="604"/>
      <x:c r="EJ56" s="604"/>
      <x:c r="EK56" s="604"/>
      <x:c r="EL56" s="604"/>
      <x:c r="EM56" s="604"/>
      <x:c r="EN56" s="604"/>
      <x:c r="EO56" s="604"/>
      <x:c r="EP56" s="604"/>
      <x:c r="EQ56" s="604"/>
      <x:c r="ER56" s="604"/>
      <x:c r="ES56" s="604"/>
      <x:c r="ET56" s="604"/>
      <x:c r="EU56" s="604"/>
      <x:c r="EV56" s="604"/>
      <x:c r="EW56" s="455"/>
      <x:c r="EX56" s="455"/>
      <x:c r="EY56" s="455"/>
      <x:c r="EZ56" s="455"/>
      <x:c r="FA56" s="455"/>
      <x:c r="FB56" s="455"/>
      <x:c r="FC56" s="455"/>
      <x:c r="FD56" s="455"/>
      <x:c r="FE56" s="455"/>
      <x:c r="FF56" s="455"/>
      <x:c r="FG56" s="455"/>
      <x:c r="FH56" s="455"/>
      <x:c r="FI56" s="455"/>
      <x:c r="FJ56" s="455"/>
      <x:c r="FK56" s="455"/>
      <x:c r="FL56" s="455"/>
      <x:c r="FM56" s="455"/>
      <x:c r="FN56" s="455"/>
      <x:c r="FO56" s="455"/>
      <x:c r="FP56" s="455"/>
      <x:c r="FQ56" s="455"/>
      <x:c r="FR56" s="455"/>
      <x:c r="FS56" s="455"/>
      <x:c r="FT56" s="455"/>
      <x:c r="FU56" s="455"/>
      <x:c r="FV56" s="455"/>
      <x:c r="FW56" s="455"/>
      <x:c r="FX56" s="455"/>
      <x:c r="FY56" s="455"/>
      <x:c r="FZ56" s="455"/>
      <x:c r="GA56" s="455"/>
      <x:c r="GB56" s="455"/>
      <x:c r="GC56" s="455"/>
      <x:c r="GD56" s="455"/>
      <x:c r="GE56" s="455"/>
      <x:c r="GF56" s="455"/>
      <x:c r="GG56" s="455"/>
      <x:c r="GH56" s="455"/>
      <x:c r="GI56" s="455"/>
      <x:c r="GJ56" s="455"/>
      <x:c r="GK56" s="455"/>
      <x:c r="GL56" s="455"/>
      <x:c r="GM56" s="455"/>
      <x:c r="GN56" s="455"/>
      <x:c r="GO56" s="455"/>
      <x:c r="GP56" s="455"/>
      <x:c r="GQ56" s="455"/>
      <x:c r="GR56" s="455"/>
      <x:c r="GS56" s="455"/>
      <x:c r="GT56" s="455"/>
      <x:c r="GU56" s="455"/>
      <x:c r="GV56" s="455"/>
      <x:c r="GW56" s="455"/>
      <x:c r="GX56" s="455"/>
      <x:c r="GY56" s="455"/>
      <x:c r="GZ56" s="455"/>
      <x:c r="HA56" s="455"/>
      <x:c r="HB56" s="455"/>
      <x:c r="HC56" s="455"/>
      <x:c r="HD56" s="455"/>
      <x:c r="HE56" s="455"/>
      <x:c r="HF56" s="455"/>
      <x:c r="HG56" s="455"/>
      <x:c r="HH56" s="455"/>
      <x:c r="HI56" s="455"/>
      <x:c r="HJ56" s="455"/>
      <x:c r="HK56" s="455"/>
      <x:c r="HL56" s="455"/>
      <x:c r="HM56" s="455"/>
      <x:c r="HN56" s="455"/>
      <x:c r="HO56" s="455"/>
      <x:c r="HP56" s="455"/>
      <x:c r="HQ56" s="455"/>
      <x:c r="HR56" s="455"/>
      <x:c r="HS56" s="455"/>
      <x:c r="HT56" s="455"/>
      <x:c r="HU56" s="455"/>
      <x:c r="HV56" s="455"/>
      <x:c r="HW56" s="455"/>
      <x:c r="HX56" s="455"/>
      <x:c r="HY56" s="455"/>
      <x:c r="HZ56" s="455"/>
      <x:c r="IA56" s="455"/>
      <x:c r="IB56" s="455"/>
      <x:c r="IC56" s="455"/>
      <x:c r="ID56" s="455"/>
      <x:c r="IE56" s="455"/>
      <x:c r="IF56" s="455"/>
      <x:c r="IG56" s="455"/>
      <x:c r="IH56" s="455"/>
      <x:c r="II56" s="455"/>
      <x:c r="IJ56" s="455"/>
      <x:c r="IK56" s="455"/>
      <x:c r="IL56" s="455"/>
      <x:c r="IM56" s="455"/>
      <x:c r="IN56" s="455"/>
      <x:c r="IO56" s="455"/>
      <x:c r="IP56" s="455"/>
      <x:c r="IQ56" s="455"/>
      <x:c r="IR56" s="455"/>
      <x:c r="IS56" s="455"/>
      <x:c r="IT56" s="455"/>
      <x:c r="IU56" s="455"/>
      <x:c r="IV56" s="455"/>
    </x:row>
    <x:row r="57" s="418" customFormat="1" ht="12" customHeight="1">
      <x:c r="A57" s="455"/>
      <x:c r="B57" s="455"/>
      <x:c r="C57" s="676" t="s">
        <x:v>299</x:v>
      </x:c>
      <x:c r="D57" s="677"/>
      <x:c r="E57" s="677"/>
      <x:c r="F57" s="677"/>
      <x:c r="G57" s="3961"/>
      <x:c r="H57" s="3962"/>
      <x:c r="I57" s="3962"/>
      <x:c r="J57" s="3962"/>
      <x:c r="K57" s="3962"/>
      <x:c r="L57" s="3962"/>
      <x:c r="M57" s="3962"/>
      <x:c r="N57" s="3962"/>
      <x:c r="O57" s="3962"/>
      <x:c r="P57" s="3963"/>
      <x:c r="Q57" s="3964" t="s">
        <x:v>300</x:v>
      </x:c>
      <x:c r="R57" s="3965"/>
      <x:c r="S57" s="3958"/>
      <x:c r="T57" s="3959"/>
      <x:c r="U57" s="3959"/>
      <x:c r="V57" s="3959"/>
      <x:c r="W57" s="3959"/>
      <x:c r="X57" s="3959"/>
      <x:c r="Y57" s="3959"/>
      <x:c r="Z57" s="3959"/>
      <x:c r="AA57" s="3959"/>
      <x:c r="AB57" s="3960"/>
      <x:c r="AC57" s="656"/>
      <x:c r="AD57" s="678" t="s">
        <x:v>301</x:v>
      </x:c>
      <x:c r="AE57" s="679"/>
      <x:c r="AF57" s="679"/>
      <x:c r="AG57" s="679"/>
      <x:c r="AH57" s="675"/>
      <x:c r="AI57" s="450"/>
      <x:c r="AJ57" s="450"/>
      <x:c r="AK57" s="450"/>
      <x:c r="AL57" s="450"/>
      <x:c r="AM57" s="450"/>
      <x:c r="AN57" s="450"/>
      <x:c r="AO57" s="450"/>
      <x:c r="AP57" s="481"/>
      <x:c r="AQ57" s="450"/>
      <x:c r="AR57" s="450"/>
      <x:c r="AS57" s="450"/>
      <x:c r="AT57" s="450"/>
      <x:c r="AU57" s="450"/>
      <x:c r="AV57" s="450"/>
      <x:c r="AW57" s="450"/>
      <x:c r="AX57" s="450"/>
      <x:c r="AY57" s="450"/>
      <x:c r="AZ57" s="450"/>
      <x:c r="BA57" s="450"/>
      <x:c r="BB57" s="450"/>
      <x:c r="BC57" s="450"/>
      <x:c r="BD57" s="450"/>
      <x:c r="BE57" s="450"/>
      <x:c r="BF57" s="450"/>
      <x:c r="BG57" s="450"/>
      <x:c r="BH57" s="450"/>
      <x:c r="BI57" s="450"/>
      <x:c r="BJ57" s="450"/>
      <x:c r="BK57" s="450"/>
      <x:c r="BL57" s="450"/>
      <x:c r="BM57" s="450"/>
      <x:c r="BN57" s="450"/>
      <x:c r="BO57" s="450"/>
      <x:c r="BP57" s="450"/>
      <x:c r="BQ57" s="450"/>
      <x:c r="BR57" s="450"/>
      <x:c r="BS57" s="450"/>
      <x:c r="BT57" s="450"/>
      <x:c r="BU57" s="450"/>
      <x:c r="BV57" s="450"/>
      <x:c r="BW57" s="450"/>
      <x:c r="BX57" s="450"/>
      <x:c r="BY57" s="450"/>
      <x:c r="BZ57" s="450"/>
      <x:c r="CA57" s="450"/>
      <x:c r="CB57" s="450"/>
      <x:c r="CC57" s="450"/>
      <x:c r="CD57" s="450"/>
      <x:c r="CE57" s="450"/>
      <x:c r="CF57" s="450"/>
      <x:c r="CG57" s="450"/>
      <x:c r="CH57" s="450"/>
      <x:c r="CI57" s="450"/>
      <x:c r="CJ57" s="450"/>
      <x:c r="CK57" s="450"/>
      <x:c r="CL57" s="450"/>
      <x:c r="CM57" s="450"/>
      <x:c r="CN57" s="450"/>
      <x:c r="CO57" s="450"/>
      <x:c r="CP57" s="450"/>
      <x:c r="CQ57" s="450"/>
      <x:c r="CR57" s="450"/>
      <x:c r="CS57" s="450"/>
      <x:c r="CT57" s="450"/>
      <x:c r="CU57" s="450"/>
      <x:c r="CV57" s="450"/>
      <x:c r="CW57" s="450"/>
      <x:c r="CX57" s="450"/>
      <x:c r="CY57" s="450"/>
      <x:c r="CZ57" s="450"/>
      <x:c r="DA57" s="450"/>
      <x:c r="DB57" s="450"/>
      <x:c r="DC57" s="450"/>
      <x:c r="DD57" s="450"/>
      <x:c r="DE57" s="450"/>
      <x:c r="DF57" s="450"/>
      <x:c r="DG57" s="450"/>
      <x:c r="DH57" s="450"/>
      <x:c r="DI57" s="450"/>
      <x:c r="DJ57" s="450"/>
      <x:c r="DK57" s="450"/>
      <x:c r="DL57" s="450"/>
      <x:c r="DM57" s="450"/>
      <x:c r="DN57" s="450"/>
      <x:c r="DO57" s="450"/>
      <x:c r="DP57" s="450"/>
      <x:c r="DQ57" s="450"/>
      <x:c r="DR57" s="450"/>
      <x:c r="DS57" s="450"/>
      <x:c r="DT57" s="450"/>
      <x:c r="DU57" s="450"/>
      <x:c r="DV57" s="450"/>
      <x:c r="DW57" s="450"/>
      <x:c r="DX57" s="450"/>
      <x:c r="DY57" s="450"/>
      <x:c r="DZ57" s="450"/>
      <x:c r="EA57" s="450"/>
      <x:c r="EB57" s="450"/>
      <x:c r="EC57" s="450"/>
      <x:c r="ED57" s="450"/>
      <x:c r="EE57" s="450"/>
      <x:c r="EF57" s="450"/>
      <x:c r="EG57" s="450"/>
      <x:c r="EH57" s="450"/>
      <x:c r="EI57" s="604"/>
      <x:c r="EJ57" s="604"/>
      <x:c r="EK57" s="604"/>
      <x:c r="EL57" s="604"/>
      <x:c r="EM57" s="604"/>
      <x:c r="EN57" s="604"/>
      <x:c r="EO57" s="604"/>
      <x:c r="EP57" s="604"/>
      <x:c r="EQ57" s="604"/>
      <x:c r="ER57" s="604"/>
      <x:c r="ES57" s="604"/>
      <x:c r="ET57" s="604"/>
      <x:c r="EU57" s="604"/>
      <x:c r="EV57" s="604"/>
      <x:c r="EW57" s="455"/>
      <x:c r="EX57" s="455"/>
      <x:c r="EY57" s="455"/>
      <x:c r="EZ57" s="455"/>
      <x:c r="FA57" s="455"/>
      <x:c r="FB57" s="455"/>
      <x:c r="FC57" s="455"/>
      <x:c r="FD57" s="455"/>
      <x:c r="FE57" s="455"/>
      <x:c r="FF57" s="455"/>
      <x:c r="FG57" s="455"/>
      <x:c r="FH57" s="455"/>
      <x:c r="FI57" s="455"/>
      <x:c r="FJ57" s="455"/>
      <x:c r="FK57" s="455"/>
      <x:c r="FL57" s="455"/>
      <x:c r="FM57" s="455"/>
      <x:c r="FN57" s="455"/>
      <x:c r="FO57" s="455"/>
      <x:c r="FP57" s="455"/>
      <x:c r="FQ57" s="455"/>
      <x:c r="FR57" s="455"/>
      <x:c r="FS57" s="455"/>
      <x:c r="FT57" s="455"/>
      <x:c r="FU57" s="455"/>
      <x:c r="FV57" s="455"/>
      <x:c r="FW57" s="455"/>
      <x:c r="FX57" s="455"/>
      <x:c r="FY57" s="455"/>
      <x:c r="FZ57" s="455"/>
      <x:c r="GA57" s="455"/>
      <x:c r="GB57" s="455"/>
      <x:c r="GC57" s="455"/>
      <x:c r="GD57" s="455"/>
      <x:c r="GE57" s="455"/>
      <x:c r="GF57" s="455"/>
      <x:c r="GG57" s="455"/>
      <x:c r="GH57" s="455"/>
      <x:c r="GI57" s="455"/>
      <x:c r="GJ57" s="455"/>
      <x:c r="GK57" s="455"/>
      <x:c r="GL57" s="455"/>
      <x:c r="GM57" s="455"/>
      <x:c r="GN57" s="455"/>
      <x:c r="GO57" s="455"/>
      <x:c r="GP57" s="455"/>
      <x:c r="GQ57" s="455"/>
      <x:c r="GR57" s="455"/>
      <x:c r="GS57" s="455"/>
      <x:c r="GT57" s="455"/>
      <x:c r="GU57" s="455"/>
      <x:c r="GV57" s="455"/>
      <x:c r="GW57" s="455"/>
      <x:c r="GX57" s="455"/>
      <x:c r="GY57" s="455"/>
      <x:c r="GZ57" s="455"/>
      <x:c r="HA57" s="455"/>
      <x:c r="HB57" s="455"/>
      <x:c r="HC57" s="455"/>
      <x:c r="HD57" s="455"/>
      <x:c r="HE57" s="455"/>
      <x:c r="HF57" s="455"/>
      <x:c r="HG57" s="455"/>
      <x:c r="HH57" s="455"/>
      <x:c r="HI57" s="455"/>
      <x:c r="HJ57" s="455"/>
      <x:c r="HK57" s="455"/>
      <x:c r="HL57" s="455"/>
      <x:c r="HM57" s="455"/>
      <x:c r="HN57" s="455"/>
      <x:c r="HO57" s="455"/>
      <x:c r="HP57" s="455"/>
      <x:c r="HQ57" s="455"/>
      <x:c r="HR57" s="455"/>
      <x:c r="HS57" s="455"/>
      <x:c r="HT57" s="455"/>
      <x:c r="HU57" s="455"/>
      <x:c r="HV57" s="455"/>
      <x:c r="HW57" s="455"/>
      <x:c r="HX57" s="455"/>
      <x:c r="HY57" s="455"/>
      <x:c r="HZ57" s="455"/>
      <x:c r="IA57" s="455"/>
      <x:c r="IB57" s="455"/>
      <x:c r="IC57" s="455"/>
      <x:c r="ID57" s="455"/>
      <x:c r="IE57" s="455"/>
      <x:c r="IF57" s="455"/>
      <x:c r="IG57" s="455"/>
      <x:c r="IH57" s="455"/>
      <x:c r="II57" s="455"/>
      <x:c r="IJ57" s="455"/>
      <x:c r="IK57" s="455"/>
      <x:c r="IL57" s="455"/>
      <x:c r="IM57" s="455"/>
      <x:c r="IN57" s="455"/>
      <x:c r="IO57" s="455"/>
      <x:c r="IP57" s="455"/>
      <x:c r="IQ57" s="455"/>
      <x:c r="IR57" s="455"/>
      <x:c r="IS57" s="455"/>
      <x:c r="IT57" s="455"/>
      <x:c r="IU57" s="455"/>
      <x:c r="IV57" s="455"/>
    </x:row>
    <x:row r="58" s="418" customFormat="1" ht="12" customHeight="1">
      <x:c r="A58" s="455"/>
      <x:c r="B58" s="455"/>
      <x:c r="C58" s="3930"/>
      <x:c r="D58" s="3931"/>
      <x:c r="E58" s="3931"/>
      <x:c r="F58" s="3931"/>
      <x:c r="G58" s="3922" t="s">
        <x:v>302</x:v>
      </x:c>
      <x:c r="H58" s="3923"/>
      <x:c r="I58" s="3923"/>
      <x:c r="J58" s="3923"/>
      <x:c r="K58" s="3923"/>
      <x:c r="L58" s="3923"/>
      <x:c r="M58" s="3923"/>
      <x:c r="N58" s="3923"/>
      <x:c r="O58" s="3923"/>
      <x:c r="P58" s="3932"/>
      <x:c r="Q58" s="680"/>
      <x:c r="R58" s="668"/>
      <x:c r="S58" s="668"/>
      <x:c r="T58" s="668"/>
      <x:c r="U58" s="668"/>
      <x:c r="V58" s="668"/>
      <x:c r="W58" s="668"/>
      <x:c r="X58" s="668"/>
      <x:c r="Y58" s="668"/>
      <x:c r="Z58" s="668"/>
      <x:c r="AA58" s="668"/>
      <x:c r="AB58" s="681"/>
      <x:c r="AC58" s="656"/>
      <x:c r="AD58" s="682" t="s">
        <x:v>303</x:v>
      </x:c>
      <x:c r="AE58" s="3933" t="s">
        <x:v>304</x:v>
      </x:c>
      <x:c r="AF58" s="3933"/>
      <x:c r="AG58" s="683"/>
      <x:c r="AH58" s="684"/>
      <x:c r="AI58" s="450"/>
      <x:c r="AJ58" s="450"/>
      <x:c r="AK58" s="450"/>
      <x:c r="AL58" s="450"/>
      <x:c r="AM58" s="450"/>
      <x:c r="AN58" s="450"/>
      <x:c r="AO58" s="450"/>
      <x:c r="AP58" s="450"/>
      <x:c r="AQ58" s="450"/>
      <x:c r="AR58" s="450"/>
      <x:c r="AS58" s="450"/>
      <x:c r="AT58" s="450"/>
      <x:c r="AU58" s="450"/>
      <x:c r="AV58" s="450"/>
      <x:c r="AW58" s="450"/>
      <x:c r="AX58" s="450"/>
      <x:c r="AY58" s="450"/>
      <x:c r="AZ58" s="450"/>
      <x:c r="BA58" s="450"/>
      <x:c r="BB58" s="450"/>
      <x:c r="BC58" s="450"/>
      <x:c r="BD58" s="450"/>
      <x:c r="BE58" s="450"/>
      <x:c r="BF58" s="450"/>
      <x:c r="BG58" s="450"/>
      <x:c r="BH58" s="450"/>
      <x:c r="BI58" s="450"/>
      <x:c r="BJ58" s="450"/>
      <x:c r="BK58" s="450"/>
      <x:c r="BL58" s="450"/>
      <x:c r="BM58" s="450"/>
      <x:c r="BN58" s="450"/>
      <x:c r="BO58" s="450"/>
      <x:c r="BP58" s="450"/>
      <x:c r="BQ58" s="450"/>
      <x:c r="BR58" s="450"/>
      <x:c r="BS58" s="450"/>
      <x:c r="BT58" s="450"/>
      <x:c r="BU58" s="450"/>
      <x:c r="BV58" s="450"/>
      <x:c r="BW58" s="450"/>
      <x:c r="BX58" s="450"/>
      <x:c r="BY58" s="450"/>
      <x:c r="BZ58" s="450"/>
      <x:c r="CA58" s="450"/>
      <x:c r="CB58" s="450"/>
      <x:c r="CC58" s="450"/>
      <x:c r="CD58" s="450"/>
      <x:c r="CE58" s="450"/>
      <x:c r="CF58" s="450"/>
      <x:c r="CG58" s="450"/>
      <x:c r="CH58" s="450"/>
      <x:c r="CI58" s="450"/>
      <x:c r="CJ58" s="450"/>
      <x:c r="CK58" s="450"/>
      <x:c r="CL58" s="450"/>
      <x:c r="CM58" s="450"/>
      <x:c r="CN58" s="450"/>
      <x:c r="CO58" s="450"/>
      <x:c r="CP58" s="450"/>
      <x:c r="CQ58" s="450"/>
      <x:c r="CR58" s="450"/>
      <x:c r="CS58" s="450"/>
      <x:c r="CT58" s="450"/>
      <x:c r="CU58" s="450"/>
      <x:c r="CV58" s="450"/>
      <x:c r="CW58" s="450"/>
      <x:c r="CX58" s="450"/>
      <x:c r="CY58" s="450"/>
      <x:c r="CZ58" s="450"/>
      <x:c r="DA58" s="450"/>
      <x:c r="DB58" s="450"/>
      <x:c r="DC58" s="450"/>
      <x:c r="DD58" s="450"/>
      <x:c r="DE58" s="450"/>
      <x:c r="DF58" s="450"/>
      <x:c r="DG58" s="450"/>
      <x:c r="DH58" s="450"/>
      <x:c r="DI58" s="450"/>
      <x:c r="DJ58" s="450"/>
      <x:c r="DK58" s="450"/>
      <x:c r="DL58" s="450"/>
      <x:c r="DM58" s="450"/>
      <x:c r="DN58" s="450"/>
      <x:c r="DO58" s="450"/>
      <x:c r="DP58" s="450"/>
      <x:c r="DQ58" s="450"/>
      <x:c r="DR58" s="450"/>
      <x:c r="DS58" s="450"/>
      <x:c r="DT58" s="450"/>
      <x:c r="DU58" s="450"/>
      <x:c r="DV58" s="450"/>
      <x:c r="DW58" s="450"/>
      <x:c r="DX58" s="450"/>
      <x:c r="DY58" s="450"/>
      <x:c r="DZ58" s="450"/>
      <x:c r="EA58" s="450"/>
      <x:c r="EB58" s="450"/>
      <x:c r="EC58" s="450"/>
      <x:c r="ED58" s="450"/>
      <x:c r="EE58" s="450"/>
      <x:c r="EF58" s="450"/>
      <x:c r="EG58" s="450"/>
      <x:c r="EH58" s="450"/>
      <x:c r="EI58" s="604"/>
      <x:c r="EJ58" s="604"/>
      <x:c r="EK58" s="604"/>
      <x:c r="EL58" s="604"/>
      <x:c r="EM58" s="604"/>
      <x:c r="EN58" s="604"/>
      <x:c r="EO58" s="604"/>
      <x:c r="EP58" s="604"/>
      <x:c r="EQ58" s="604"/>
      <x:c r="ER58" s="604"/>
      <x:c r="ES58" s="604"/>
      <x:c r="ET58" s="604"/>
      <x:c r="EU58" s="604"/>
      <x:c r="EV58" s="604"/>
      <x:c r="EW58" s="455"/>
      <x:c r="EX58" s="455"/>
      <x:c r="EY58" s="455"/>
      <x:c r="EZ58" s="455"/>
      <x:c r="FA58" s="455"/>
      <x:c r="FB58" s="455"/>
      <x:c r="FC58" s="455"/>
      <x:c r="FD58" s="455"/>
      <x:c r="FE58" s="455"/>
      <x:c r="FF58" s="455"/>
      <x:c r="FG58" s="455"/>
      <x:c r="FH58" s="455"/>
      <x:c r="FI58" s="455"/>
      <x:c r="FJ58" s="455"/>
      <x:c r="FK58" s="455"/>
      <x:c r="FL58" s="455"/>
      <x:c r="FM58" s="455"/>
      <x:c r="FN58" s="455"/>
      <x:c r="FO58" s="455"/>
      <x:c r="FP58" s="455"/>
      <x:c r="FQ58" s="455"/>
      <x:c r="FR58" s="455"/>
      <x:c r="FS58" s="455"/>
      <x:c r="FT58" s="455"/>
      <x:c r="FU58" s="455"/>
      <x:c r="FV58" s="455"/>
      <x:c r="FW58" s="455"/>
      <x:c r="FX58" s="455"/>
      <x:c r="FY58" s="455"/>
      <x:c r="FZ58" s="455"/>
      <x:c r="GA58" s="455"/>
      <x:c r="GB58" s="455"/>
      <x:c r="GC58" s="455"/>
      <x:c r="GD58" s="455"/>
      <x:c r="GE58" s="455"/>
      <x:c r="GF58" s="455"/>
      <x:c r="GG58" s="455"/>
      <x:c r="GH58" s="455"/>
      <x:c r="GI58" s="455"/>
      <x:c r="GJ58" s="455"/>
      <x:c r="GK58" s="455"/>
      <x:c r="GL58" s="455"/>
      <x:c r="GM58" s="455"/>
      <x:c r="GN58" s="455"/>
      <x:c r="GO58" s="455"/>
      <x:c r="GP58" s="455"/>
      <x:c r="GQ58" s="455"/>
      <x:c r="GR58" s="455"/>
      <x:c r="GS58" s="455"/>
      <x:c r="GT58" s="455"/>
      <x:c r="GU58" s="455"/>
      <x:c r="GV58" s="455"/>
      <x:c r="GW58" s="455"/>
      <x:c r="GX58" s="455"/>
      <x:c r="GY58" s="455"/>
      <x:c r="GZ58" s="455"/>
      <x:c r="HA58" s="455"/>
      <x:c r="HB58" s="455"/>
      <x:c r="HC58" s="455"/>
      <x:c r="HD58" s="455"/>
      <x:c r="HE58" s="455"/>
      <x:c r="HF58" s="455"/>
      <x:c r="HG58" s="455"/>
      <x:c r="HH58" s="455"/>
      <x:c r="HI58" s="455"/>
      <x:c r="HJ58" s="455"/>
      <x:c r="HK58" s="455"/>
      <x:c r="HL58" s="455"/>
      <x:c r="HM58" s="455"/>
      <x:c r="HN58" s="455"/>
      <x:c r="HO58" s="455"/>
      <x:c r="HP58" s="455"/>
      <x:c r="HQ58" s="455"/>
      <x:c r="HR58" s="455"/>
      <x:c r="HS58" s="455"/>
      <x:c r="HT58" s="455"/>
      <x:c r="HU58" s="455"/>
      <x:c r="HV58" s="455"/>
      <x:c r="HW58" s="455"/>
      <x:c r="HX58" s="455"/>
      <x:c r="HY58" s="455"/>
      <x:c r="HZ58" s="455"/>
      <x:c r="IA58" s="455"/>
      <x:c r="IB58" s="455"/>
      <x:c r="IC58" s="455"/>
      <x:c r="ID58" s="455"/>
      <x:c r="IE58" s="455"/>
      <x:c r="IF58" s="455"/>
      <x:c r="IG58" s="455"/>
      <x:c r="IH58" s="455"/>
      <x:c r="II58" s="455"/>
      <x:c r="IJ58" s="455"/>
      <x:c r="IK58" s="455"/>
      <x:c r="IL58" s="455"/>
      <x:c r="IM58" s="455"/>
      <x:c r="IN58" s="455"/>
      <x:c r="IO58" s="455"/>
      <x:c r="IP58" s="455"/>
      <x:c r="IQ58" s="455"/>
      <x:c r="IR58" s="455"/>
      <x:c r="IS58" s="455"/>
      <x:c r="IT58" s="455"/>
      <x:c r="IU58" s="455"/>
      <x:c r="IV58" s="455"/>
    </x:row>
    <x:row r="59" s="418" customFormat="1" ht="15.75">
      <x:c r="A59" s="455"/>
      <x:c r="B59" s="455"/>
      <x:c r="C59" s="3903" t="s">
        <x:v>288</x:v>
      </x:c>
      <x:c r="D59" s="3904"/>
      <x:c r="E59" s="3904"/>
      <x:c r="F59" s="3904"/>
      <x:c r="G59" s="3934" t="n">
        <x:f>ROUND(G52-(G57*6.289812),2)</x:f>
        <x:v>104728.19</x:v>
      </x:c>
      <x:c r="H59" s="3935"/>
      <x:c r="I59" s="3935"/>
      <x:c r="J59" s="3935"/>
      <x:c r="K59" s="3935"/>
      <x:c r="L59" s="3935"/>
      <x:c r="M59" s="3935"/>
      <x:c r="N59" s="3935"/>
      <x:c r="O59" s="3935"/>
      <x:c r="P59" s="3936"/>
      <x:c r="Q59" s="3937" t="s">
        <x:v>305</x:v>
      </x:c>
      <x:c r="R59" s="3938"/>
      <x:c r="S59" s="3938"/>
      <x:c r="T59" s="3938"/>
      <x:c r="U59" s="3938"/>
      <x:c r="V59" s="3938"/>
      <x:c r="W59" s="3938"/>
      <x:c r="X59" s="3938"/>
      <x:c r="Y59" s="3938"/>
      <x:c r="Z59" s="3938"/>
      <x:c r="AA59" s="3938"/>
      <x:c r="AB59" s="3938"/>
      <x:c r="AC59" s="3939"/>
      <x:c r="AD59" s="3940" t="s">
        <x:v>306</x:v>
      </x:c>
      <x:c r="AE59" s="3940"/>
      <x:c r="AF59" s="3940"/>
      <x:c r="AG59" s="3940"/>
      <x:c r="AH59" s="656"/>
      <x:c r="AI59" s="450"/>
      <x:c r="AJ59" s="450"/>
      <x:c r="AK59" s="450"/>
      <x:c r="AL59" s="450"/>
      <x:c r="AM59" s="450"/>
      <x:c r="AN59" s="450"/>
      <x:c r="AO59" s="450"/>
      <x:c r="AP59" s="450"/>
      <x:c r="AQ59" s="450"/>
      <x:c r="AR59" s="450"/>
      <x:c r="AS59" s="450"/>
      <x:c r="AT59" s="450"/>
      <x:c r="AU59" s="450"/>
      <x:c r="AV59" s="450"/>
      <x:c r="AW59" s="450"/>
      <x:c r="AX59" s="450"/>
      <x:c r="AY59" s="450"/>
      <x:c r="AZ59" s="450"/>
      <x:c r="BA59" s="450"/>
      <x:c r="BB59" s="450"/>
      <x:c r="BC59" s="450"/>
      <x:c r="BD59" s="450"/>
      <x:c r="BE59" s="450"/>
      <x:c r="BF59" s="450"/>
      <x:c r="BG59" s="450"/>
      <x:c r="BH59" s="450"/>
      <x:c r="BI59" s="450"/>
      <x:c r="BJ59" s="450"/>
      <x:c r="BK59" s="450"/>
      <x:c r="BL59" s="450"/>
      <x:c r="BM59" s="450"/>
      <x:c r="BN59" s="450"/>
      <x:c r="BO59" s="450"/>
      <x:c r="BP59" s="450"/>
      <x:c r="BQ59" s="450"/>
      <x:c r="BR59" s="450"/>
      <x:c r="BS59" s="450"/>
      <x:c r="BT59" s="450"/>
      <x:c r="BU59" s="450"/>
      <x:c r="BV59" s="450"/>
      <x:c r="BW59" s="450"/>
      <x:c r="BX59" s="450"/>
      <x:c r="BY59" s="450"/>
      <x:c r="BZ59" s="450"/>
      <x:c r="CA59" s="450"/>
      <x:c r="CB59" s="450"/>
      <x:c r="CC59" s="450"/>
      <x:c r="CD59" s="450"/>
      <x:c r="CE59" s="450"/>
      <x:c r="CF59" s="450"/>
      <x:c r="CG59" s="450"/>
      <x:c r="CH59" s="450"/>
      <x:c r="CI59" s="450"/>
      <x:c r="CJ59" s="450"/>
      <x:c r="CK59" s="450"/>
      <x:c r="CL59" s="450"/>
      <x:c r="CM59" s="450"/>
      <x:c r="CN59" s="450"/>
      <x:c r="CO59" s="450"/>
      <x:c r="CP59" s="450"/>
      <x:c r="CQ59" s="450"/>
      <x:c r="CR59" s="450"/>
      <x:c r="CS59" s="450"/>
      <x:c r="CT59" s="450"/>
      <x:c r="CU59" s="450"/>
      <x:c r="CV59" s="450"/>
      <x:c r="CW59" s="450"/>
      <x:c r="CX59" s="450"/>
      <x:c r="CY59" s="450"/>
      <x:c r="CZ59" s="450"/>
      <x:c r="DA59" s="450"/>
      <x:c r="DB59" s="450"/>
      <x:c r="DC59" s="450"/>
      <x:c r="DD59" s="450"/>
      <x:c r="DE59" s="450"/>
      <x:c r="DF59" s="450"/>
      <x:c r="DG59" s="450"/>
      <x:c r="DH59" s="450"/>
      <x:c r="DI59" s="450"/>
      <x:c r="DJ59" s="450"/>
      <x:c r="DK59" s="450"/>
      <x:c r="DL59" s="450"/>
      <x:c r="DM59" s="450"/>
      <x:c r="DN59" s="450"/>
      <x:c r="DO59" s="450"/>
      <x:c r="DP59" s="450"/>
      <x:c r="DQ59" s="450"/>
      <x:c r="DR59" s="450"/>
      <x:c r="DS59" s="450"/>
      <x:c r="DT59" s="450"/>
      <x:c r="DU59" s="450"/>
      <x:c r="DV59" s="450"/>
      <x:c r="DW59" s="450"/>
      <x:c r="DX59" s="450"/>
      <x:c r="DY59" s="450"/>
      <x:c r="DZ59" s="450"/>
      <x:c r="EA59" s="450"/>
      <x:c r="EB59" s="450"/>
      <x:c r="EC59" s="450"/>
      <x:c r="ED59" s="450"/>
      <x:c r="EE59" s="450"/>
      <x:c r="EF59" s="450"/>
      <x:c r="EG59" s="450"/>
      <x:c r="EH59" s="450"/>
      <x:c r="EI59" s="604"/>
      <x:c r="EJ59" s="604"/>
      <x:c r="EK59" s="604"/>
      <x:c r="EL59" s="604"/>
      <x:c r="EM59" s="604"/>
      <x:c r="EN59" s="604"/>
      <x:c r="EO59" s="604"/>
      <x:c r="EP59" s="604"/>
      <x:c r="EQ59" s="604"/>
      <x:c r="ER59" s="604"/>
      <x:c r="ES59" s="604"/>
      <x:c r="ET59" s="604"/>
      <x:c r="EU59" s="604"/>
      <x:c r="EV59" s="604"/>
      <x:c r="EW59" s="455"/>
      <x:c r="EX59" s="455"/>
      <x:c r="EY59" s="455"/>
      <x:c r="EZ59" s="455"/>
      <x:c r="FA59" s="455"/>
      <x:c r="FB59" s="455"/>
      <x:c r="FC59" s="455"/>
      <x:c r="FD59" s="455"/>
      <x:c r="FE59" s="455"/>
      <x:c r="FF59" s="455"/>
      <x:c r="FG59" s="455"/>
      <x:c r="FH59" s="455"/>
      <x:c r="FI59" s="455"/>
      <x:c r="FJ59" s="455"/>
      <x:c r="FK59" s="455"/>
      <x:c r="FL59" s="455"/>
      <x:c r="FM59" s="455"/>
      <x:c r="FN59" s="455"/>
      <x:c r="FO59" s="455"/>
      <x:c r="FP59" s="455"/>
      <x:c r="FQ59" s="455"/>
      <x:c r="FR59" s="455"/>
      <x:c r="FS59" s="455"/>
      <x:c r="FT59" s="455"/>
      <x:c r="FU59" s="455"/>
      <x:c r="FV59" s="455"/>
      <x:c r="FW59" s="455"/>
      <x:c r="FX59" s="455"/>
      <x:c r="FY59" s="455"/>
      <x:c r="FZ59" s="455"/>
      <x:c r="GA59" s="455"/>
      <x:c r="GB59" s="455"/>
      <x:c r="GC59" s="455"/>
      <x:c r="GD59" s="455"/>
      <x:c r="GE59" s="455"/>
      <x:c r="GF59" s="455"/>
      <x:c r="GG59" s="455"/>
      <x:c r="GH59" s="455"/>
      <x:c r="GI59" s="455"/>
      <x:c r="GJ59" s="455"/>
      <x:c r="GK59" s="455"/>
      <x:c r="GL59" s="455"/>
      <x:c r="GM59" s="455"/>
      <x:c r="GN59" s="455"/>
      <x:c r="GO59" s="455"/>
      <x:c r="GP59" s="455"/>
      <x:c r="GQ59" s="455"/>
      <x:c r="GR59" s="455"/>
      <x:c r="GS59" s="455"/>
      <x:c r="GT59" s="455"/>
      <x:c r="GU59" s="455"/>
      <x:c r="GV59" s="455"/>
      <x:c r="GW59" s="455"/>
      <x:c r="GX59" s="455"/>
      <x:c r="GY59" s="455"/>
      <x:c r="GZ59" s="455"/>
      <x:c r="HA59" s="455"/>
      <x:c r="HB59" s="455"/>
      <x:c r="HC59" s="455"/>
      <x:c r="HD59" s="455"/>
      <x:c r="HE59" s="455"/>
      <x:c r="HF59" s="455"/>
      <x:c r="HG59" s="455"/>
      <x:c r="HH59" s="455"/>
      <x:c r="HI59" s="455"/>
      <x:c r="HJ59" s="455"/>
      <x:c r="HK59" s="455"/>
      <x:c r="HL59" s="455"/>
      <x:c r="HM59" s="455"/>
      <x:c r="HN59" s="455"/>
      <x:c r="HO59" s="455"/>
      <x:c r="HP59" s="455"/>
      <x:c r="HQ59" s="455"/>
      <x:c r="HR59" s="455"/>
      <x:c r="HS59" s="455"/>
      <x:c r="HT59" s="455"/>
      <x:c r="HU59" s="455"/>
      <x:c r="HV59" s="455"/>
      <x:c r="HW59" s="455"/>
      <x:c r="HX59" s="455"/>
      <x:c r="HY59" s="455"/>
      <x:c r="HZ59" s="455"/>
      <x:c r="IA59" s="455"/>
      <x:c r="IB59" s="455"/>
      <x:c r="IC59" s="455"/>
      <x:c r="ID59" s="455"/>
      <x:c r="IE59" s="455"/>
      <x:c r="IF59" s="455"/>
      <x:c r="IG59" s="455"/>
      <x:c r="IH59" s="455"/>
      <x:c r="II59" s="455"/>
      <x:c r="IJ59" s="455"/>
      <x:c r="IK59" s="455"/>
      <x:c r="IL59" s="455"/>
      <x:c r="IM59" s="455"/>
      <x:c r="IN59" s="455"/>
      <x:c r="IO59" s="455"/>
      <x:c r="IP59" s="455"/>
      <x:c r="IQ59" s="455"/>
      <x:c r="IR59" s="455"/>
      <x:c r="IS59" s="455"/>
      <x:c r="IT59" s="455"/>
      <x:c r="IU59" s="455"/>
      <x:c r="IV59" s="455"/>
    </x:row>
    <x:row r="60" s="418" customFormat="1">
      <x:c r="A60" s="455"/>
      <x:c r="B60" s="455"/>
      <x:c r="C60" s="661" t="s">
        <x:v>290</x:v>
      </x:c>
      <x:c r="D60" s="1773"/>
      <x:c r="E60" s="1773"/>
      <x:c r="F60" s="1773"/>
      <x:c r="G60" s="3966" t="n">
        <x:f>ROUND(G59*42,1)</x:f>
        <x:v>4398584</x:v>
      </x:c>
      <x:c r="H60" s="3967"/>
      <x:c r="I60" s="3967"/>
      <x:c r="J60" s="3967"/>
      <x:c r="K60" s="3967"/>
      <x:c r="L60" s="3967"/>
      <x:c r="M60" s="3967"/>
      <x:c r="N60" s="3967"/>
      <x:c r="O60" s="3967"/>
      <x:c r="P60" s="3967"/>
      <x:c r="Q60" s="3968"/>
      <x:c r="R60" s="3969"/>
      <x:c r="S60" s="3970" t="s">
        <x:v>307</x:v>
      </x:c>
      <x:c r="T60" s="3970"/>
      <x:c r="U60" s="3970"/>
      <x:c r="V60" s="685"/>
      <x:c r="W60" s="685"/>
      <x:c r="X60" s="685"/>
      <x:c r="Y60" s="685"/>
      <x:c r="Z60" s="685"/>
      <x:c r="AA60" s="685"/>
      <x:c r="AB60" s="3970" t="s">
        <x:v>300</x:v>
      </x:c>
      <x:c r="AC60" s="3971"/>
      <x:c r="AD60" s="3940" t="s">
        <x:v>308</x:v>
      </x:c>
      <x:c r="AE60" s="3940"/>
      <x:c r="AF60" s="3940"/>
      <x:c r="AG60" s="3940"/>
      <x:c r="AH60" s="656"/>
      <x:c r="AI60" s="450"/>
      <x:c r="AJ60" s="450"/>
      <x:c r="AK60" s="450"/>
      <x:c r="AL60" s="450"/>
      <x:c r="AM60" s="450"/>
      <x:c r="AN60" s="450"/>
      <x:c r="AO60" s="450"/>
      <x:c r="AP60" s="450"/>
      <x:c r="AQ60" s="450"/>
      <x:c r="AR60" s="450"/>
      <x:c r="AS60" s="450"/>
      <x:c r="AT60" s="450"/>
      <x:c r="AU60" s="450"/>
      <x:c r="AV60" s="450"/>
      <x:c r="AW60" s="450"/>
      <x:c r="AX60" s="450"/>
      <x:c r="AY60" s="450"/>
      <x:c r="AZ60" s="450"/>
      <x:c r="BA60" s="450"/>
      <x:c r="BB60" s="450"/>
      <x:c r="BC60" s="450"/>
      <x:c r="BD60" s="450"/>
      <x:c r="BE60" s="450"/>
      <x:c r="BF60" s="450"/>
      <x:c r="BG60" s="450"/>
      <x:c r="BH60" s="450"/>
      <x:c r="BI60" s="450"/>
      <x:c r="BJ60" s="450"/>
      <x:c r="BK60" s="450"/>
      <x:c r="BL60" s="450"/>
      <x:c r="BM60" s="450"/>
      <x:c r="BN60" s="450"/>
      <x:c r="BO60" s="450"/>
      <x:c r="BP60" s="450"/>
      <x:c r="BQ60" s="450"/>
      <x:c r="BR60" s="450"/>
      <x:c r="BS60" s="450"/>
      <x:c r="BT60" s="450"/>
      <x:c r="BU60" s="450"/>
      <x:c r="BV60" s="450"/>
      <x:c r="BW60" s="450"/>
      <x:c r="BX60" s="450"/>
      <x:c r="BY60" s="450"/>
      <x:c r="BZ60" s="450"/>
      <x:c r="CA60" s="450"/>
      <x:c r="CB60" s="450"/>
      <x:c r="CC60" s="450"/>
      <x:c r="CD60" s="450"/>
      <x:c r="CE60" s="450"/>
      <x:c r="CF60" s="450"/>
      <x:c r="CG60" s="450"/>
      <x:c r="CH60" s="450"/>
      <x:c r="CI60" s="450"/>
      <x:c r="CJ60" s="450"/>
      <x:c r="CK60" s="450"/>
      <x:c r="CL60" s="450"/>
      <x:c r="CM60" s="450"/>
      <x:c r="CN60" s="450"/>
      <x:c r="CO60" s="450"/>
      <x:c r="CP60" s="450"/>
      <x:c r="CQ60" s="450"/>
      <x:c r="CR60" s="450"/>
      <x:c r="CS60" s="450"/>
      <x:c r="CT60" s="450"/>
      <x:c r="CU60" s="450"/>
      <x:c r="CV60" s="450"/>
      <x:c r="CW60" s="450"/>
      <x:c r="CX60" s="450"/>
      <x:c r="CY60" s="450"/>
      <x:c r="CZ60" s="450"/>
      <x:c r="DA60" s="450"/>
      <x:c r="DB60" s="450"/>
      <x:c r="DC60" s="450"/>
      <x:c r="DD60" s="450"/>
      <x:c r="DE60" s="450"/>
      <x:c r="DF60" s="450"/>
      <x:c r="DG60" s="450"/>
      <x:c r="DH60" s="450"/>
      <x:c r="DI60" s="450"/>
      <x:c r="DJ60" s="450"/>
      <x:c r="DK60" s="450"/>
      <x:c r="DL60" s="450"/>
      <x:c r="DM60" s="450"/>
      <x:c r="DN60" s="450"/>
      <x:c r="DO60" s="450"/>
      <x:c r="DP60" s="450"/>
      <x:c r="DQ60" s="450"/>
      <x:c r="DR60" s="450"/>
      <x:c r="DS60" s="450"/>
      <x:c r="DT60" s="450"/>
      <x:c r="DU60" s="450"/>
      <x:c r="DV60" s="450"/>
      <x:c r="DW60" s="450"/>
      <x:c r="DX60" s="450"/>
      <x:c r="DY60" s="450"/>
      <x:c r="DZ60" s="450"/>
      <x:c r="EA60" s="450"/>
      <x:c r="EB60" s="450"/>
      <x:c r="EC60" s="450"/>
      <x:c r="ED60" s="450"/>
      <x:c r="EE60" s="450"/>
      <x:c r="EF60" s="450"/>
      <x:c r="EG60" s="450"/>
      <x:c r="EH60" s="450"/>
      <x:c r="EI60" s="604"/>
      <x:c r="EJ60" s="604"/>
      <x:c r="EK60" s="604"/>
      <x:c r="EL60" s="604"/>
      <x:c r="EM60" s="604"/>
      <x:c r="EN60" s="604"/>
      <x:c r="EO60" s="604"/>
      <x:c r="EP60" s="604"/>
      <x:c r="EQ60" s="604"/>
      <x:c r="ER60" s="604"/>
      <x:c r="ES60" s="604"/>
      <x:c r="ET60" s="604"/>
      <x:c r="EU60" s="604"/>
      <x:c r="EV60" s="604"/>
      <x:c r="EW60" s="455"/>
      <x:c r="EX60" s="455"/>
      <x:c r="EY60" s="455"/>
      <x:c r="EZ60" s="455"/>
      <x:c r="FA60" s="455"/>
      <x:c r="FB60" s="455"/>
      <x:c r="FC60" s="455"/>
      <x:c r="FD60" s="455"/>
      <x:c r="FE60" s="455"/>
      <x:c r="FF60" s="455"/>
      <x:c r="FG60" s="455"/>
      <x:c r="FH60" s="455"/>
      <x:c r="FI60" s="455"/>
      <x:c r="FJ60" s="455"/>
      <x:c r="FK60" s="455"/>
      <x:c r="FL60" s="455"/>
      <x:c r="FM60" s="455"/>
      <x:c r="FN60" s="455"/>
      <x:c r="FO60" s="455"/>
      <x:c r="FP60" s="455"/>
      <x:c r="FQ60" s="455"/>
      <x:c r="FR60" s="455"/>
      <x:c r="FS60" s="455"/>
      <x:c r="FT60" s="455"/>
      <x:c r="FU60" s="455"/>
      <x:c r="FV60" s="455"/>
      <x:c r="FW60" s="455"/>
      <x:c r="FX60" s="455"/>
      <x:c r="FY60" s="455"/>
      <x:c r="FZ60" s="455"/>
      <x:c r="GA60" s="455"/>
      <x:c r="GB60" s="455"/>
      <x:c r="GC60" s="455"/>
      <x:c r="GD60" s="455"/>
      <x:c r="GE60" s="455"/>
      <x:c r="GF60" s="455"/>
      <x:c r="GG60" s="455"/>
      <x:c r="GH60" s="455"/>
      <x:c r="GI60" s="455"/>
      <x:c r="GJ60" s="455"/>
      <x:c r="GK60" s="455"/>
      <x:c r="GL60" s="455"/>
      <x:c r="GM60" s="455"/>
      <x:c r="GN60" s="455"/>
      <x:c r="GO60" s="455"/>
      <x:c r="GP60" s="455"/>
      <x:c r="GQ60" s="455"/>
      <x:c r="GR60" s="455"/>
      <x:c r="GS60" s="455"/>
      <x:c r="GT60" s="455"/>
      <x:c r="GU60" s="455"/>
      <x:c r="GV60" s="455"/>
      <x:c r="GW60" s="455"/>
      <x:c r="GX60" s="455"/>
      <x:c r="GY60" s="455"/>
      <x:c r="GZ60" s="455"/>
      <x:c r="HA60" s="455"/>
      <x:c r="HB60" s="455"/>
      <x:c r="HC60" s="455"/>
      <x:c r="HD60" s="455"/>
      <x:c r="HE60" s="455"/>
      <x:c r="HF60" s="455"/>
      <x:c r="HG60" s="455"/>
      <x:c r="HH60" s="455"/>
      <x:c r="HI60" s="455"/>
      <x:c r="HJ60" s="455"/>
      <x:c r="HK60" s="455"/>
      <x:c r="HL60" s="455"/>
      <x:c r="HM60" s="455"/>
      <x:c r="HN60" s="455"/>
      <x:c r="HO60" s="455"/>
      <x:c r="HP60" s="455"/>
      <x:c r="HQ60" s="455"/>
      <x:c r="HR60" s="455"/>
      <x:c r="HS60" s="455"/>
      <x:c r="HT60" s="455"/>
      <x:c r="HU60" s="455"/>
      <x:c r="HV60" s="455"/>
      <x:c r="HW60" s="455"/>
      <x:c r="HX60" s="455"/>
      <x:c r="HY60" s="455"/>
      <x:c r="HZ60" s="455"/>
      <x:c r="IA60" s="455"/>
      <x:c r="IB60" s="455"/>
      <x:c r="IC60" s="455"/>
      <x:c r="ID60" s="455"/>
      <x:c r="IE60" s="455"/>
      <x:c r="IF60" s="455"/>
      <x:c r="IG60" s="455"/>
      <x:c r="IH60" s="455"/>
      <x:c r="II60" s="455"/>
      <x:c r="IJ60" s="455"/>
      <x:c r="IK60" s="455"/>
      <x:c r="IL60" s="455"/>
      <x:c r="IM60" s="455"/>
      <x:c r="IN60" s="455"/>
      <x:c r="IO60" s="455"/>
      <x:c r="IP60" s="455"/>
      <x:c r="IQ60" s="455"/>
      <x:c r="IR60" s="455"/>
      <x:c r="IS60" s="455"/>
      <x:c r="IT60" s="455"/>
      <x:c r="IU60" s="455"/>
      <x:c r="IV60" s="455"/>
    </x:row>
    <x:row r="61" s="418" customFormat="1">
      <x:c r="A61" s="455"/>
      <x:c r="B61" s="455"/>
      <x:c r="C61" s="3903" t="s">
        <x:v>294</x:v>
      </x:c>
      <x:c r="D61" s="3904"/>
      <x:c r="E61" s="3904"/>
      <x:c r="F61" s="3904"/>
      <x:c r="G61" s="3941" t="n">
        <x:f>ROUND(G54-G57,3)</x:f>
        <x:v>16650.448</x:v>
      </x:c>
      <x:c r="H61" s="3942"/>
      <x:c r="I61" s="3942"/>
      <x:c r="J61" s="3942"/>
      <x:c r="K61" s="3942"/>
      <x:c r="L61" s="3942"/>
      <x:c r="M61" s="3942"/>
      <x:c r="N61" s="3942"/>
      <x:c r="O61" s="3942"/>
      <x:c r="P61" s="3942"/>
      <x:c r="Q61" s="3972"/>
      <x:c r="R61" s="3973"/>
      <x:c r="S61" s="3974"/>
      <x:c r="T61" s="3974"/>
      <x:c r="U61" s="3974"/>
      <x:c r="V61" s="686"/>
      <x:c r="W61" s="686"/>
      <x:c r="X61" s="686"/>
      <x:c r="Y61" s="686"/>
      <x:c r="Z61" s="686"/>
      <x:c r="AA61" s="686"/>
      <x:c r="AB61" s="3974"/>
      <x:c r="AC61" s="3975"/>
      <x:c r="AD61" s="3940"/>
      <x:c r="AE61" s="3940"/>
      <x:c r="AF61" s="3940"/>
      <x:c r="AG61" s="3940"/>
      <x:c r="AH61" s="656"/>
      <x:c r="AI61" s="450"/>
      <x:c r="AJ61" s="450"/>
      <x:c r="AK61" s="450"/>
      <x:c r="AL61" s="450"/>
      <x:c r="AM61" s="450"/>
      <x:c r="AN61" s="450"/>
      <x:c r="AO61" s="450"/>
      <x:c r="AP61" s="450"/>
      <x:c r="AQ61" s="450"/>
      <x:c r="AR61" s="450"/>
      <x:c r="AS61" s="450"/>
      <x:c r="AT61" s="450"/>
      <x:c r="AU61" s="450"/>
      <x:c r="AV61" s="450"/>
      <x:c r="AW61" s="450"/>
      <x:c r="AX61" s="450"/>
      <x:c r="AY61" s="450"/>
      <x:c r="AZ61" s="450"/>
      <x:c r="BA61" s="450"/>
      <x:c r="BB61" s="450"/>
      <x:c r="BC61" s="450"/>
      <x:c r="BD61" s="450"/>
      <x:c r="BE61" s="450"/>
      <x:c r="BF61" s="450"/>
      <x:c r="BG61" s="450"/>
      <x:c r="BH61" s="450"/>
      <x:c r="BI61" s="450"/>
      <x:c r="BJ61" s="450"/>
      <x:c r="BK61" s="450"/>
      <x:c r="BL61" s="450"/>
      <x:c r="BM61" s="450"/>
      <x:c r="BN61" s="450"/>
      <x:c r="BO61" s="450"/>
      <x:c r="BP61" s="450"/>
      <x:c r="BQ61" s="450"/>
      <x:c r="BR61" s="450"/>
      <x:c r="BS61" s="450"/>
      <x:c r="BT61" s="450"/>
      <x:c r="BU61" s="450"/>
      <x:c r="BV61" s="450"/>
      <x:c r="BW61" s="450"/>
      <x:c r="BX61" s="450"/>
      <x:c r="BY61" s="450"/>
      <x:c r="BZ61" s="450"/>
      <x:c r="CA61" s="450"/>
      <x:c r="CB61" s="450"/>
      <x:c r="CC61" s="450"/>
      <x:c r="CD61" s="450"/>
      <x:c r="CE61" s="450"/>
      <x:c r="CF61" s="450"/>
      <x:c r="CG61" s="450"/>
      <x:c r="CH61" s="450"/>
      <x:c r="CI61" s="450"/>
      <x:c r="CJ61" s="450"/>
      <x:c r="CK61" s="450"/>
      <x:c r="CL61" s="450"/>
      <x:c r="CM61" s="450"/>
      <x:c r="CN61" s="450"/>
      <x:c r="CO61" s="450"/>
      <x:c r="CP61" s="450"/>
      <x:c r="CQ61" s="450"/>
      <x:c r="CR61" s="450"/>
      <x:c r="CS61" s="450"/>
      <x:c r="CT61" s="450"/>
      <x:c r="CU61" s="450"/>
      <x:c r="CV61" s="450"/>
      <x:c r="CW61" s="450"/>
      <x:c r="CX61" s="450"/>
      <x:c r="CY61" s="450"/>
      <x:c r="CZ61" s="450"/>
      <x:c r="DA61" s="450"/>
      <x:c r="DB61" s="450"/>
      <x:c r="DC61" s="450"/>
      <x:c r="DD61" s="450"/>
      <x:c r="DE61" s="450"/>
      <x:c r="DF61" s="450"/>
      <x:c r="DG61" s="450"/>
      <x:c r="DH61" s="450"/>
      <x:c r="DI61" s="450"/>
      <x:c r="DJ61" s="450"/>
      <x:c r="DK61" s="450"/>
      <x:c r="DL61" s="450"/>
      <x:c r="DM61" s="450"/>
      <x:c r="DN61" s="450"/>
      <x:c r="DO61" s="450"/>
      <x:c r="DP61" s="450"/>
      <x:c r="DQ61" s="450"/>
      <x:c r="DR61" s="450"/>
      <x:c r="DS61" s="450"/>
      <x:c r="DT61" s="450"/>
      <x:c r="DU61" s="450"/>
      <x:c r="DV61" s="450"/>
      <x:c r="DW61" s="450"/>
      <x:c r="DX61" s="450"/>
      <x:c r="DY61" s="450"/>
      <x:c r="DZ61" s="450"/>
      <x:c r="EA61" s="450"/>
      <x:c r="EB61" s="450"/>
      <x:c r="EC61" s="450"/>
      <x:c r="ED61" s="450"/>
      <x:c r="EE61" s="450"/>
      <x:c r="EF61" s="450"/>
      <x:c r="EG61" s="450"/>
      <x:c r="EH61" s="450"/>
      <x:c r="EI61" s="604"/>
      <x:c r="EJ61" s="604"/>
      <x:c r="EK61" s="604"/>
      <x:c r="EL61" s="604"/>
      <x:c r="EM61" s="604"/>
      <x:c r="EN61" s="604"/>
      <x:c r="EO61" s="604"/>
      <x:c r="EP61" s="604"/>
      <x:c r="EQ61" s="604"/>
      <x:c r="ER61" s="604"/>
      <x:c r="ES61" s="604"/>
      <x:c r="ET61" s="604"/>
      <x:c r="EU61" s="604"/>
      <x:c r="EV61" s="604"/>
      <x:c r="EW61" s="455"/>
      <x:c r="EX61" s="455"/>
      <x:c r="EY61" s="455"/>
      <x:c r="EZ61" s="455"/>
      <x:c r="FA61" s="455"/>
      <x:c r="FB61" s="455"/>
      <x:c r="FC61" s="455"/>
      <x:c r="FD61" s="455"/>
      <x:c r="FE61" s="455"/>
      <x:c r="FF61" s="455"/>
      <x:c r="FG61" s="455"/>
      <x:c r="FH61" s="455"/>
      <x:c r="FI61" s="455"/>
      <x:c r="FJ61" s="455"/>
      <x:c r="FK61" s="455"/>
      <x:c r="FL61" s="455"/>
      <x:c r="FM61" s="455"/>
      <x:c r="FN61" s="455"/>
      <x:c r="FO61" s="455"/>
      <x:c r="FP61" s="455"/>
      <x:c r="FQ61" s="455"/>
      <x:c r="FR61" s="455"/>
      <x:c r="FS61" s="455"/>
      <x:c r="FT61" s="455"/>
      <x:c r="FU61" s="455"/>
      <x:c r="FV61" s="455"/>
      <x:c r="FW61" s="455"/>
      <x:c r="FX61" s="455"/>
      <x:c r="FY61" s="455"/>
      <x:c r="FZ61" s="455"/>
      <x:c r="GA61" s="455"/>
      <x:c r="GB61" s="455"/>
      <x:c r="GC61" s="455"/>
      <x:c r="GD61" s="455"/>
      <x:c r="GE61" s="455"/>
      <x:c r="GF61" s="455"/>
      <x:c r="GG61" s="455"/>
      <x:c r="GH61" s="455"/>
      <x:c r="GI61" s="455"/>
      <x:c r="GJ61" s="455"/>
      <x:c r="GK61" s="455"/>
      <x:c r="GL61" s="455"/>
      <x:c r="GM61" s="455"/>
      <x:c r="GN61" s="455"/>
      <x:c r="GO61" s="455"/>
      <x:c r="GP61" s="455"/>
      <x:c r="GQ61" s="455"/>
      <x:c r="GR61" s="455"/>
      <x:c r="GS61" s="455"/>
      <x:c r="GT61" s="455"/>
      <x:c r="GU61" s="455"/>
      <x:c r="GV61" s="455"/>
      <x:c r="GW61" s="455"/>
      <x:c r="GX61" s="455"/>
      <x:c r="GY61" s="455"/>
      <x:c r="GZ61" s="455"/>
      <x:c r="HA61" s="455"/>
      <x:c r="HB61" s="455"/>
      <x:c r="HC61" s="455"/>
      <x:c r="HD61" s="455"/>
      <x:c r="HE61" s="455"/>
      <x:c r="HF61" s="455"/>
      <x:c r="HG61" s="455"/>
      <x:c r="HH61" s="455"/>
      <x:c r="HI61" s="455"/>
      <x:c r="HJ61" s="455"/>
      <x:c r="HK61" s="455"/>
      <x:c r="HL61" s="455"/>
      <x:c r="HM61" s="455"/>
      <x:c r="HN61" s="455"/>
      <x:c r="HO61" s="455"/>
      <x:c r="HP61" s="455"/>
      <x:c r="HQ61" s="455"/>
      <x:c r="HR61" s="455"/>
      <x:c r="HS61" s="455"/>
      <x:c r="HT61" s="455"/>
      <x:c r="HU61" s="455"/>
      <x:c r="HV61" s="455"/>
      <x:c r="HW61" s="455"/>
      <x:c r="HX61" s="455"/>
      <x:c r="HY61" s="455"/>
      <x:c r="HZ61" s="455"/>
      <x:c r="IA61" s="455"/>
      <x:c r="IB61" s="455"/>
      <x:c r="IC61" s="455"/>
      <x:c r="ID61" s="455"/>
      <x:c r="IE61" s="455"/>
      <x:c r="IF61" s="455"/>
      <x:c r="IG61" s="455"/>
      <x:c r="IH61" s="455"/>
      <x:c r="II61" s="455"/>
      <x:c r="IJ61" s="455"/>
      <x:c r="IK61" s="455"/>
      <x:c r="IL61" s="455"/>
      <x:c r="IM61" s="455"/>
      <x:c r="IN61" s="455"/>
      <x:c r="IO61" s="455"/>
      <x:c r="IP61" s="455"/>
      <x:c r="IQ61" s="455"/>
      <x:c r="IR61" s="455"/>
      <x:c r="IS61" s="455"/>
      <x:c r="IT61" s="455"/>
      <x:c r="IU61" s="455"/>
      <x:c r="IV61" s="455"/>
    </x:row>
    <x:row r="62" s="418" customFormat="1" ht="15.75">
      <x:c r="A62" s="455"/>
      <x:c r="B62" s="455"/>
      <x:c r="C62" s="661" t="s">
        <x:v>297</x:v>
      </x:c>
      <x:c r="D62" s="1773"/>
      <x:c r="E62" s="1773"/>
      <x:c r="F62" s="1773"/>
      <x:c r="G62" s="3941" t="n">
        <x:f>ROUND(G63*0.984206,3)</x:f>
        <x:v>15903.221</x:v>
      </x:c>
      <x:c r="H62" s="3942"/>
      <x:c r="I62" s="3942"/>
      <x:c r="J62" s="3942"/>
      <x:c r="K62" s="3942"/>
      <x:c r="L62" s="3942"/>
      <x:c r="M62" s="3942"/>
      <x:c r="N62" s="3942"/>
      <x:c r="O62" s="3942"/>
      <x:c r="P62" s="3942"/>
      <x:c r="Q62" s="3984"/>
      <x:c r="R62" s="3985"/>
      <x:c r="S62" s="3986"/>
      <x:c r="T62" s="3986"/>
      <x:c r="U62" s="3986"/>
      <x:c r="V62" s="687"/>
      <x:c r="W62" s="687"/>
      <x:c r="X62" s="687"/>
      <x:c r="Y62" s="687"/>
      <x:c r="Z62" s="687"/>
      <x:c r="AA62" s="687"/>
      <x:c r="AB62" s="3986"/>
      <x:c r="AC62" s="3987"/>
      <x:c r="AD62" s="3940"/>
      <x:c r="AE62" s="3940"/>
      <x:c r="AF62" s="3940"/>
      <x:c r="AG62" s="3940"/>
      <x:c r="AH62" s="656"/>
      <x:c r="AI62" s="450"/>
      <x:c r="AJ62" s="450"/>
      <x:c r="AK62" s="450"/>
      <x:c r="AL62" s="450"/>
      <x:c r="AM62" s="450"/>
      <x:c r="AN62" s="450"/>
      <x:c r="AO62" s="450"/>
      <x:c r="AP62" s="450"/>
      <x:c r="AQ62" s="450"/>
      <x:c r="AR62" s="450"/>
      <x:c r="AS62" s="450"/>
      <x:c r="AT62" s="450"/>
      <x:c r="AU62" s="450"/>
      <x:c r="AV62" s="450"/>
      <x:c r="AW62" s="450"/>
      <x:c r="AX62" s="450"/>
      <x:c r="AY62" s="450"/>
      <x:c r="AZ62" s="450"/>
      <x:c r="BA62" s="450"/>
      <x:c r="BB62" s="450"/>
      <x:c r="BC62" s="450"/>
      <x:c r="BD62" s="450"/>
      <x:c r="BE62" s="450"/>
      <x:c r="BF62" s="450"/>
      <x:c r="BG62" s="450"/>
      <x:c r="BH62" s="450"/>
      <x:c r="BI62" s="450"/>
      <x:c r="BJ62" s="450"/>
      <x:c r="BK62" s="450"/>
      <x:c r="BL62" s="450"/>
      <x:c r="BM62" s="450"/>
      <x:c r="BN62" s="450"/>
      <x:c r="BO62" s="450"/>
      <x:c r="BP62" s="450"/>
      <x:c r="BQ62" s="450"/>
      <x:c r="BR62" s="450"/>
      <x:c r="BS62" s="450"/>
      <x:c r="BT62" s="450"/>
      <x:c r="BU62" s="450"/>
      <x:c r="BV62" s="450"/>
      <x:c r="BW62" s="450"/>
      <x:c r="BX62" s="450"/>
      <x:c r="BY62" s="450"/>
      <x:c r="BZ62" s="450"/>
      <x:c r="CA62" s="450"/>
      <x:c r="CB62" s="450"/>
      <x:c r="CC62" s="450"/>
      <x:c r="CD62" s="450"/>
      <x:c r="CE62" s="450"/>
      <x:c r="CF62" s="450"/>
      <x:c r="CG62" s="450"/>
      <x:c r="CH62" s="450"/>
      <x:c r="CI62" s="450"/>
      <x:c r="CJ62" s="450"/>
      <x:c r="CK62" s="450"/>
      <x:c r="CL62" s="450"/>
      <x:c r="CM62" s="450"/>
      <x:c r="CN62" s="450"/>
      <x:c r="CO62" s="450"/>
      <x:c r="CP62" s="450"/>
      <x:c r="CQ62" s="450"/>
      <x:c r="CR62" s="450"/>
      <x:c r="CS62" s="450"/>
      <x:c r="CT62" s="450"/>
      <x:c r="CU62" s="450"/>
      <x:c r="CV62" s="450"/>
      <x:c r="CW62" s="450"/>
      <x:c r="CX62" s="450"/>
      <x:c r="CY62" s="450"/>
      <x:c r="CZ62" s="450"/>
      <x:c r="DA62" s="450"/>
      <x:c r="DB62" s="450"/>
      <x:c r="DC62" s="450"/>
      <x:c r="DD62" s="450"/>
      <x:c r="DE62" s="450"/>
      <x:c r="DF62" s="450"/>
      <x:c r="DG62" s="450"/>
      <x:c r="DH62" s="450"/>
      <x:c r="DI62" s="450"/>
      <x:c r="DJ62" s="450"/>
      <x:c r="DK62" s="450"/>
      <x:c r="DL62" s="450"/>
      <x:c r="DM62" s="450"/>
      <x:c r="DN62" s="450"/>
      <x:c r="DO62" s="450"/>
      <x:c r="DP62" s="450"/>
      <x:c r="DQ62" s="450"/>
      <x:c r="DR62" s="450"/>
      <x:c r="DS62" s="450"/>
      <x:c r="DT62" s="450"/>
      <x:c r="DU62" s="450"/>
      <x:c r="DV62" s="450"/>
      <x:c r="DW62" s="450"/>
      <x:c r="DX62" s="450"/>
      <x:c r="DY62" s="450"/>
      <x:c r="DZ62" s="450"/>
      <x:c r="EA62" s="450"/>
      <x:c r="EB62" s="450"/>
      <x:c r="EC62" s="450"/>
      <x:c r="ED62" s="450"/>
      <x:c r="EE62" s="450"/>
      <x:c r="EF62" s="450"/>
      <x:c r="EG62" s="450"/>
      <x:c r="EH62" s="450"/>
      <x:c r="EI62" s="604"/>
      <x:c r="EJ62" s="604"/>
      <x:c r="EK62" s="604"/>
      <x:c r="EL62" s="604"/>
      <x:c r="EM62" s="604"/>
      <x:c r="EN62" s="604"/>
      <x:c r="EO62" s="604"/>
      <x:c r="EP62" s="604"/>
      <x:c r="EQ62" s="604"/>
      <x:c r="ER62" s="604"/>
      <x:c r="ES62" s="604"/>
      <x:c r="ET62" s="604"/>
      <x:c r="EU62" s="604"/>
      <x:c r="EV62" s="604"/>
      <x:c r="EW62" s="455"/>
      <x:c r="EX62" s="455"/>
      <x:c r="EY62" s="455"/>
      <x:c r="EZ62" s="455"/>
      <x:c r="FA62" s="455"/>
      <x:c r="FB62" s="455"/>
      <x:c r="FC62" s="455"/>
      <x:c r="FD62" s="455"/>
      <x:c r="FE62" s="455"/>
      <x:c r="FF62" s="455"/>
      <x:c r="FG62" s="455"/>
      <x:c r="FH62" s="455"/>
      <x:c r="FI62" s="455"/>
      <x:c r="FJ62" s="455"/>
      <x:c r="FK62" s="455"/>
      <x:c r="FL62" s="455"/>
      <x:c r="FM62" s="455"/>
      <x:c r="FN62" s="455"/>
      <x:c r="FO62" s="455"/>
      <x:c r="FP62" s="455"/>
      <x:c r="FQ62" s="455"/>
      <x:c r="FR62" s="455"/>
      <x:c r="FS62" s="455"/>
      <x:c r="FT62" s="455"/>
      <x:c r="FU62" s="455"/>
      <x:c r="FV62" s="455"/>
      <x:c r="FW62" s="455"/>
      <x:c r="FX62" s="455"/>
      <x:c r="FY62" s="455"/>
      <x:c r="FZ62" s="455"/>
      <x:c r="GA62" s="455"/>
      <x:c r="GB62" s="455"/>
      <x:c r="GC62" s="455"/>
      <x:c r="GD62" s="455"/>
      <x:c r="GE62" s="455"/>
      <x:c r="GF62" s="455"/>
      <x:c r="GG62" s="455"/>
      <x:c r="GH62" s="455"/>
      <x:c r="GI62" s="455"/>
      <x:c r="GJ62" s="455"/>
      <x:c r="GK62" s="455"/>
      <x:c r="GL62" s="455"/>
      <x:c r="GM62" s="455"/>
      <x:c r="GN62" s="455"/>
      <x:c r="GO62" s="455"/>
      <x:c r="GP62" s="455"/>
      <x:c r="GQ62" s="455"/>
      <x:c r="GR62" s="455"/>
      <x:c r="GS62" s="455"/>
      <x:c r="GT62" s="455"/>
      <x:c r="GU62" s="455"/>
      <x:c r="GV62" s="455"/>
      <x:c r="GW62" s="455"/>
      <x:c r="GX62" s="455"/>
      <x:c r="GY62" s="455"/>
      <x:c r="GZ62" s="455"/>
      <x:c r="HA62" s="455"/>
      <x:c r="HB62" s="455"/>
      <x:c r="HC62" s="455"/>
      <x:c r="HD62" s="455"/>
      <x:c r="HE62" s="455"/>
      <x:c r="HF62" s="455"/>
      <x:c r="HG62" s="455"/>
      <x:c r="HH62" s="455"/>
      <x:c r="HI62" s="455"/>
      <x:c r="HJ62" s="455"/>
      <x:c r="HK62" s="455"/>
      <x:c r="HL62" s="455"/>
      <x:c r="HM62" s="455"/>
      <x:c r="HN62" s="455"/>
      <x:c r="HO62" s="455"/>
      <x:c r="HP62" s="455"/>
      <x:c r="HQ62" s="455"/>
      <x:c r="HR62" s="455"/>
      <x:c r="HS62" s="455"/>
      <x:c r="HT62" s="455"/>
      <x:c r="HU62" s="455"/>
      <x:c r="HV62" s="455"/>
      <x:c r="HW62" s="455"/>
      <x:c r="HX62" s="455"/>
      <x:c r="HY62" s="455"/>
      <x:c r="HZ62" s="455"/>
      <x:c r="IA62" s="455"/>
      <x:c r="IB62" s="455"/>
      <x:c r="IC62" s="455"/>
      <x:c r="ID62" s="455"/>
      <x:c r="IE62" s="455"/>
      <x:c r="IF62" s="455"/>
      <x:c r="IG62" s="455"/>
      <x:c r="IH62" s="455"/>
      <x:c r="II62" s="455"/>
      <x:c r="IJ62" s="455"/>
      <x:c r="IK62" s="455"/>
      <x:c r="IL62" s="455"/>
      <x:c r="IM62" s="455"/>
      <x:c r="IN62" s="455"/>
      <x:c r="IO62" s="455"/>
      <x:c r="IP62" s="455"/>
      <x:c r="IQ62" s="455"/>
      <x:c r="IR62" s="455"/>
      <x:c r="IS62" s="455"/>
      <x:c r="IT62" s="455"/>
      <x:c r="IU62" s="455"/>
      <x:c r="IV62" s="455"/>
    </x:row>
    <x:row r="63" s="418" customFormat="1" ht="15.75">
      <x:c r="A63" s="455"/>
      <x:c r="B63" s="455"/>
      <x:c r="C63" s="688" t="str">
        <x:f>IF(P16="Liters","KILOS IN AIR","METRIC TONS (Air)")</x:f>
        <x:v>METRIC TONS (Air)</x:v>
      </x:c>
      <x:c r="D63" s="689"/>
      <x:c r="E63" s="689"/>
      <x:c r="F63" s="689"/>
      <x:c r="G63" s="3976" t="n">
        <x:f>ROUND(G61*AD49,3)</x:f>
        <x:v>16158.427</x:v>
      </x:c>
      <x:c r="H63" s="3977"/>
      <x:c r="I63" s="3977"/>
      <x:c r="J63" s="3977"/>
      <x:c r="K63" s="3977"/>
      <x:c r="L63" s="3977"/>
      <x:c r="M63" s="3977"/>
      <x:c r="N63" s="3977"/>
      <x:c r="O63" s="3977"/>
      <x:c r="P63" s="3978"/>
      <x:c r="Q63" s="690"/>
      <x:c r="R63" s="691"/>
      <x:c r="S63" s="692"/>
      <x:c r="T63" s="692"/>
      <x:c r="U63" s="692"/>
      <x:c r="V63" s="692"/>
      <x:c r="W63" s="692"/>
      <x:c r="X63" s="692"/>
      <x:c r="Y63" s="692"/>
      <x:c r="Z63" s="692"/>
      <x:c r="AA63" s="692"/>
      <x:c r="AB63" s="692"/>
      <x:c r="AC63" s="662"/>
      <x:c r="AD63" s="656"/>
      <x:c r="AE63" s="656"/>
      <x:c r="AF63" s="656"/>
      <x:c r="AG63" s="656"/>
      <x:c r="AH63" s="656"/>
      <x:c r="AI63" s="450"/>
      <x:c r="AJ63" s="450"/>
      <x:c r="AK63" s="450"/>
      <x:c r="AL63" s="450"/>
      <x:c r="AM63" s="450"/>
      <x:c r="AN63" s="450"/>
      <x:c r="AO63" s="450"/>
      <x:c r="AP63" s="450"/>
      <x:c r="AQ63" s="450"/>
      <x:c r="AR63" s="450"/>
      <x:c r="AS63" s="450"/>
      <x:c r="AT63" s="450"/>
      <x:c r="AU63" s="450"/>
      <x:c r="AV63" s="450"/>
      <x:c r="AW63" s="450"/>
      <x:c r="AX63" s="450"/>
      <x:c r="AY63" s="450"/>
      <x:c r="AZ63" s="450"/>
      <x:c r="BA63" s="450"/>
      <x:c r="BB63" s="450"/>
      <x:c r="BC63" s="450"/>
      <x:c r="BD63" s="450"/>
      <x:c r="BE63" s="450"/>
      <x:c r="BF63" s="450"/>
      <x:c r="BG63" s="450"/>
      <x:c r="BH63" s="450"/>
      <x:c r="BI63" s="450"/>
      <x:c r="BJ63" s="450"/>
      <x:c r="BK63" s="450"/>
      <x:c r="BL63" s="450"/>
      <x:c r="BM63" s="450"/>
      <x:c r="BN63" s="450"/>
      <x:c r="BO63" s="450"/>
      <x:c r="BP63" s="450"/>
      <x:c r="BQ63" s="450"/>
      <x:c r="BR63" s="450"/>
      <x:c r="BS63" s="450"/>
      <x:c r="BT63" s="450"/>
      <x:c r="BU63" s="450"/>
      <x:c r="BV63" s="450"/>
      <x:c r="BW63" s="450"/>
      <x:c r="BX63" s="450"/>
      <x:c r="BY63" s="450"/>
      <x:c r="BZ63" s="450"/>
      <x:c r="CA63" s="450"/>
      <x:c r="CB63" s="450"/>
      <x:c r="CC63" s="450"/>
      <x:c r="CD63" s="450"/>
      <x:c r="CE63" s="450"/>
      <x:c r="CF63" s="450"/>
      <x:c r="CG63" s="450"/>
      <x:c r="CH63" s="450"/>
      <x:c r="CI63" s="450"/>
      <x:c r="CJ63" s="450"/>
      <x:c r="CK63" s="450"/>
      <x:c r="CL63" s="450"/>
      <x:c r="CM63" s="450"/>
      <x:c r="CN63" s="450"/>
      <x:c r="CO63" s="450"/>
      <x:c r="CP63" s="450"/>
      <x:c r="CQ63" s="450"/>
      <x:c r="CR63" s="450"/>
      <x:c r="CS63" s="450"/>
      <x:c r="CT63" s="450"/>
      <x:c r="CU63" s="450"/>
      <x:c r="CV63" s="450"/>
      <x:c r="CW63" s="450"/>
      <x:c r="CX63" s="450"/>
      <x:c r="CY63" s="450"/>
      <x:c r="CZ63" s="450"/>
      <x:c r="DA63" s="450"/>
      <x:c r="DB63" s="450"/>
      <x:c r="DC63" s="450"/>
      <x:c r="DD63" s="450"/>
      <x:c r="DE63" s="450"/>
      <x:c r="DF63" s="450"/>
      <x:c r="DG63" s="450"/>
      <x:c r="DH63" s="450"/>
      <x:c r="DI63" s="450"/>
      <x:c r="DJ63" s="450"/>
      <x:c r="DK63" s="450"/>
      <x:c r="DL63" s="450"/>
      <x:c r="DM63" s="450"/>
      <x:c r="DN63" s="450"/>
      <x:c r="DO63" s="450"/>
      <x:c r="DP63" s="450"/>
      <x:c r="DQ63" s="450"/>
      <x:c r="DR63" s="450"/>
      <x:c r="DS63" s="450"/>
      <x:c r="DT63" s="450"/>
      <x:c r="DU63" s="450"/>
      <x:c r="DV63" s="450"/>
      <x:c r="DW63" s="450"/>
      <x:c r="DX63" s="450"/>
      <x:c r="DY63" s="450"/>
      <x:c r="DZ63" s="450"/>
      <x:c r="EA63" s="450"/>
      <x:c r="EB63" s="450"/>
      <x:c r="EC63" s="450"/>
      <x:c r="ED63" s="450"/>
      <x:c r="EE63" s="450"/>
      <x:c r="EF63" s="450"/>
      <x:c r="EG63" s="450"/>
      <x:c r="EH63" s="450"/>
      <x:c r="EI63" s="604"/>
      <x:c r="EJ63" s="604"/>
      <x:c r="EK63" s="604"/>
      <x:c r="EL63" s="604"/>
      <x:c r="EM63" s="604"/>
      <x:c r="EN63" s="604"/>
      <x:c r="EO63" s="604"/>
      <x:c r="EP63" s="604"/>
      <x:c r="EQ63" s="604"/>
      <x:c r="ER63" s="604"/>
      <x:c r="ES63" s="604"/>
      <x:c r="ET63" s="604"/>
      <x:c r="EU63" s="604"/>
      <x:c r="EV63" s="604"/>
      <x:c r="EW63" s="455"/>
      <x:c r="EX63" s="455"/>
      <x:c r="EY63" s="455"/>
      <x:c r="EZ63" s="455"/>
      <x:c r="FA63" s="455"/>
      <x:c r="FB63" s="455"/>
      <x:c r="FC63" s="455"/>
      <x:c r="FD63" s="455"/>
      <x:c r="FE63" s="455"/>
      <x:c r="FF63" s="455"/>
      <x:c r="FG63" s="455"/>
      <x:c r="FH63" s="455"/>
      <x:c r="FI63" s="455"/>
      <x:c r="FJ63" s="455"/>
      <x:c r="FK63" s="455"/>
      <x:c r="FL63" s="455"/>
      <x:c r="FM63" s="455"/>
      <x:c r="FN63" s="455"/>
      <x:c r="FO63" s="455"/>
      <x:c r="FP63" s="455"/>
      <x:c r="FQ63" s="455"/>
      <x:c r="FR63" s="455"/>
      <x:c r="FS63" s="455"/>
      <x:c r="FT63" s="455"/>
      <x:c r="FU63" s="455"/>
      <x:c r="FV63" s="455"/>
      <x:c r="FW63" s="455"/>
      <x:c r="FX63" s="455"/>
      <x:c r="FY63" s="455"/>
      <x:c r="FZ63" s="455"/>
      <x:c r="GA63" s="455"/>
      <x:c r="GB63" s="455"/>
      <x:c r="GC63" s="455"/>
      <x:c r="GD63" s="455"/>
      <x:c r="GE63" s="455"/>
      <x:c r="GF63" s="455"/>
      <x:c r="GG63" s="455"/>
      <x:c r="GH63" s="455"/>
      <x:c r="GI63" s="455"/>
      <x:c r="GJ63" s="455"/>
      <x:c r="GK63" s="455"/>
      <x:c r="GL63" s="455"/>
      <x:c r="GM63" s="455"/>
      <x:c r="GN63" s="455"/>
      <x:c r="GO63" s="455"/>
      <x:c r="GP63" s="455"/>
      <x:c r="GQ63" s="455"/>
      <x:c r="GR63" s="455"/>
      <x:c r="GS63" s="455"/>
      <x:c r="GT63" s="455"/>
      <x:c r="GU63" s="455"/>
      <x:c r="GV63" s="455"/>
      <x:c r="GW63" s="455"/>
      <x:c r="GX63" s="455"/>
      <x:c r="GY63" s="455"/>
      <x:c r="GZ63" s="455"/>
      <x:c r="HA63" s="455"/>
      <x:c r="HB63" s="455"/>
      <x:c r="HC63" s="455"/>
      <x:c r="HD63" s="455"/>
      <x:c r="HE63" s="455"/>
      <x:c r="HF63" s="455"/>
      <x:c r="HG63" s="455"/>
      <x:c r="HH63" s="455"/>
      <x:c r="HI63" s="455"/>
      <x:c r="HJ63" s="455"/>
      <x:c r="HK63" s="455"/>
      <x:c r="HL63" s="455"/>
      <x:c r="HM63" s="455"/>
      <x:c r="HN63" s="455"/>
      <x:c r="HO63" s="455"/>
      <x:c r="HP63" s="455"/>
      <x:c r="HQ63" s="455"/>
      <x:c r="HR63" s="455"/>
      <x:c r="HS63" s="455"/>
      <x:c r="HT63" s="455"/>
      <x:c r="HU63" s="455"/>
      <x:c r="HV63" s="455"/>
      <x:c r="HW63" s="455"/>
      <x:c r="HX63" s="455"/>
      <x:c r="HY63" s="455"/>
      <x:c r="HZ63" s="455"/>
      <x:c r="IA63" s="455"/>
      <x:c r="IB63" s="455"/>
      <x:c r="IC63" s="455"/>
      <x:c r="ID63" s="455"/>
      <x:c r="IE63" s="455"/>
      <x:c r="IF63" s="455"/>
      <x:c r="IG63" s="455"/>
      <x:c r="IH63" s="455"/>
      <x:c r="II63" s="455"/>
      <x:c r="IJ63" s="455"/>
      <x:c r="IK63" s="455"/>
      <x:c r="IL63" s="455"/>
      <x:c r="IM63" s="455"/>
      <x:c r="IN63" s="455"/>
      <x:c r="IO63" s="455"/>
      <x:c r="IP63" s="455"/>
      <x:c r="IQ63" s="455"/>
      <x:c r="IR63" s="455"/>
      <x:c r="IS63" s="455"/>
      <x:c r="IT63" s="455"/>
      <x:c r="IU63" s="455"/>
      <x:c r="IV63" s="455"/>
    </x:row>
    <x:row r="64" s="418" customFormat="1">
      <x:c r="A64" s="455"/>
      <x:c r="B64" s="455"/>
      <x:c r="C64" s="693"/>
      <x:c r="D64" s="692"/>
      <x:c r="E64" s="692"/>
      <x:c r="F64" s="691"/>
      <x:c r="G64" s="691"/>
      <x:c r="H64" s="691"/>
      <x:c r="I64" s="691"/>
      <x:c r="J64" s="691"/>
      <x:c r="K64" s="691"/>
      <x:c r="L64" s="691"/>
      <x:c r="M64" s="691"/>
      <x:c r="N64" s="691"/>
      <x:c r="O64" s="691"/>
      <x:c r="P64" s="694"/>
      <x:c r="Q64" s="695"/>
      <x:c r="R64" s="696"/>
      <x:c r="S64" s="697"/>
      <x:c r="T64" s="697"/>
      <x:c r="U64" s="697"/>
      <x:c r="V64" s="697"/>
      <x:c r="W64" s="697"/>
      <x:c r="X64" s="697"/>
      <x:c r="Y64" s="697"/>
      <x:c r="Z64" s="697"/>
      <x:c r="AA64" s="697"/>
      <x:c r="AB64" s="697"/>
      <x:c r="AC64" s="698"/>
      <x:c r="AD64" s="698"/>
      <x:c r="AE64" s="698"/>
      <x:c r="AF64" s="698"/>
      <x:c r="AG64" s="699"/>
      <x:c r="AH64" s="699"/>
      <x:c r="AI64" s="450"/>
      <x:c r="AJ64" s="450"/>
      <x:c r="AK64" s="450"/>
      <x:c r="AL64" s="450"/>
      <x:c r="AM64" s="450"/>
      <x:c r="AN64" s="450"/>
      <x:c r="AO64" s="450"/>
      <x:c r="AP64" s="450"/>
      <x:c r="AQ64" s="450"/>
      <x:c r="AR64" s="450"/>
      <x:c r="AS64" s="450"/>
      <x:c r="AT64" s="450"/>
      <x:c r="AU64" s="450"/>
      <x:c r="AV64" s="450"/>
      <x:c r="AW64" s="450"/>
      <x:c r="AX64" s="450"/>
      <x:c r="AY64" s="450"/>
      <x:c r="AZ64" s="450"/>
      <x:c r="BA64" s="450"/>
      <x:c r="BB64" s="450"/>
      <x:c r="BC64" s="450"/>
      <x:c r="BD64" s="450"/>
      <x:c r="BE64" s="450"/>
      <x:c r="BF64" s="450"/>
      <x:c r="BG64" s="450"/>
      <x:c r="BH64" s="450"/>
      <x:c r="BI64" s="450"/>
      <x:c r="BJ64" s="450"/>
      <x:c r="BK64" s="450"/>
      <x:c r="BL64" s="450"/>
      <x:c r="BM64" s="450"/>
      <x:c r="BN64" s="450"/>
      <x:c r="BO64" s="450"/>
      <x:c r="BP64" s="450"/>
      <x:c r="BQ64" s="450"/>
      <x:c r="BR64" s="450"/>
      <x:c r="BS64" s="450"/>
      <x:c r="BT64" s="450"/>
      <x:c r="BU64" s="450"/>
      <x:c r="BV64" s="450"/>
      <x:c r="BW64" s="450"/>
      <x:c r="BX64" s="450"/>
      <x:c r="BY64" s="450"/>
      <x:c r="BZ64" s="450"/>
      <x:c r="CA64" s="450"/>
      <x:c r="CB64" s="450"/>
      <x:c r="CC64" s="450"/>
      <x:c r="CD64" s="450"/>
      <x:c r="CE64" s="450"/>
      <x:c r="CF64" s="450"/>
      <x:c r="CG64" s="450"/>
      <x:c r="CH64" s="450"/>
      <x:c r="CI64" s="450"/>
      <x:c r="CJ64" s="450"/>
      <x:c r="CK64" s="450"/>
      <x:c r="CL64" s="450"/>
      <x:c r="CM64" s="450"/>
      <x:c r="CN64" s="450"/>
      <x:c r="CO64" s="450"/>
      <x:c r="CP64" s="450"/>
      <x:c r="CQ64" s="450"/>
      <x:c r="CR64" s="450"/>
      <x:c r="CS64" s="450"/>
      <x:c r="CT64" s="450"/>
      <x:c r="CU64" s="450"/>
      <x:c r="CV64" s="450"/>
      <x:c r="CW64" s="450"/>
      <x:c r="CX64" s="450"/>
      <x:c r="CY64" s="450"/>
      <x:c r="CZ64" s="450"/>
      <x:c r="DA64" s="450"/>
      <x:c r="DB64" s="450"/>
      <x:c r="DC64" s="450"/>
      <x:c r="DD64" s="450"/>
      <x:c r="DE64" s="450"/>
      <x:c r="DF64" s="450"/>
      <x:c r="DG64" s="450"/>
      <x:c r="DH64" s="450"/>
      <x:c r="DI64" s="450"/>
      <x:c r="DJ64" s="450"/>
      <x:c r="DK64" s="450"/>
      <x:c r="DL64" s="450"/>
      <x:c r="DM64" s="450"/>
      <x:c r="DN64" s="450"/>
      <x:c r="DO64" s="450"/>
      <x:c r="DP64" s="450"/>
      <x:c r="DQ64" s="450"/>
      <x:c r="DR64" s="450"/>
      <x:c r="DS64" s="450"/>
      <x:c r="DT64" s="450"/>
      <x:c r="DU64" s="450"/>
      <x:c r="DV64" s="450"/>
      <x:c r="DW64" s="450"/>
      <x:c r="DX64" s="450"/>
      <x:c r="DY64" s="450"/>
      <x:c r="DZ64" s="450"/>
      <x:c r="EA64" s="450"/>
      <x:c r="EB64" s="450"/>
      <x:c r="EC64" s="450"/>
      <x:c r="ED64" s="450"/>
      <x:c r="EE64" s="450"/>
      <x:c r="EF64" s="450"/>
      <x:c r="EG64" s="450"/>
      <x:c r="EH64" s="450"/>
      <x:c r="EI64" s="604"/>
      <x:c r="EJ64" s="604"/>
      <x:c r="EK64" s="604"/>
      <x:c r="EL64" s="604"/>
      <x:c r="EM64" s="604"/>
      <x:c r="EN64" s="604"/>
      <x:c r="EO64" s="604"/>
      <x:c r="EP64" s="604"/>
      <x:c r="EQ64" s="604"/>
      <x:c r="ER64" s="604"/>
      <x:c r="ES64" s="604"/>
      <x:c r="ET64" s="604"/>
      <x:c r="EU64" s="604"/>
      <x:c r="EV64" s="604"/>
      <x:c r="EW64" s="455"/>
      <x:c r="EX64" s="455"/>
      <x:c r="EY64" s="455"/>
      <x:c r="EZ64" s="455"/>
      <x:c r="FA64" s="455"/>
      <x:c r="FB64" s="455"/>
      <x:c r="FC64" s="455"/>
      <x:c r="FD64" s="455"/>
      <x:c r="FE64" s="455"/>
      <x:c r="FF64" s="455"/>
      <x:c r="FG64" s="455"/>
      <x:c r="FH64" s="455"/>
      <x:c r="FI64" s="455"/>
      <x:c r="FJ64" s="455"/>
      <x:c r="FK64" s="455"/>
      <x:c r="FL64" s="455"/>
      <x:c r="FM64" s="455"/>
      <x:c r="FN64" s="455"/>
      <x:c r="FO64" s="455"/>
      <x:c r="FP64" s="455"/>
      <x:c r="FQ64" s="455"/>
      <x:c r="FR64" s="455"/>
      <x:c r="FS64" s="455"/>
      <x:c r="FT64" s="455"/>
      <x:c r="FU64" s="455"/>
      <x:c r="FV64" s="455"/>
      <x:c r="FW64" s="455"/>
      <x:c r="FX64" s="455"/>
      <x:c r="FY64" s="455"/>
      <x:c r="FZ64" s="455"/>
      <x:c r="GA64" s="455"/>
      <x:c r="GB64" s="455"/>
      <x:c r="GC64" s="455"/>
      <x:c r="GD64" s="455"/>
      <x:c r="GE64" s="455"/>
      <x:c r="GF64" s="455"/>
      <x:c r="GG64" s="455"/>
      <x:c r="GH64" s="455"/>
      <x:c r="GI64" s="455"/>
      <x:c r="GJ64" s="455"/>
      <x:c r="GK64" s="455"/>
      <x:c r="GL64" s="455"/>
      <x:c r="GM64" s="455"/>
      <x:c r="GN64" s="455"/>
      <x:c r="GO64" s="455"/>
      <x:c r="GP64" s="455"/>
      <x:c r="GQ64" s="455"/>
      <x:c r="GR64" s="455"/>
      <x:c r="GS64" s="455"/>
      <x:c r="GT64" s="455"/>
      <x:c r="GU64" s="455"/>
      <x:c r="GV64" s="455"/>
      <x:c r="GW64" s="455"/>
      <x:c r="GX64" s="455"/>
      <x:c r="GY64" s="455"/>
      <x:c r="GZ64" s="455"/>
      <x:c r="HA64" s="455"/>
      <x:c r="HB64" s="455"/>
      <x:c r="HC64" s="455"/>
      <x:c r="HD64" s="455"/>
      <x:c r="HE64" s="455"/>
      <x:c r="HF64" s="455"/>
      <x:c r="HG64" s="455"/>
      <x:c r="HH64" s="455"/>
      <x:c r="HI64" s="455"/>
      <x:c r="HJ64" s="455"/>
      <x:c r="HK64" s="455"/>
      <x:c r="HL64" s="455"/>
      <x:c r="HM64" s="455"/>
      <x:c r="HN64" s="455"/>
      <x:c r="HO64" s="455"/>
      <x:c r="HP64" s="455"/>
      <x:c r="HQ64" s="455"/>
      <x:c r="HR64" s="455"/>
      <x:c r="HS64" s="455"/>
      <x:c r="HT64" s="455"/>
      <x:c r="HU64" s="455"/>
      <x:c r="HV64" s="455"/>
      <x:c r="HW64" s="455"/>
      <x:c r="HX64" s="455"/>
      <x:c r="HY64" s="455"/>
      <x:c r="HZ64" s="455"/>
      <x:c r="IA64" s="455"/>
      <x:c r="IB64" s="455"/>
      <x:c r="IC64" s="455"/>
      <x:c r="ID64" s="455"/>
      <x:c r="IE64" s="455"/>
      <x:c r="IF64" s="455"/>
      <x:c r="IG64" s="455"/>
      <x:c r="IH64" s="455"/>
      <x:c r="II64" s="455"/>
      <x:c r="IJ64" s="455"/>
      <x:c r="IK64" s="455"/>
      <x:c r="IL64" s="455"/>
      <x:c r="IM64" s="455"/>
      <x:c r="IN64" s="455"/>
      <x:c r="IO64" s="455"/>
      <x:c r="IP64" s="455"/>
      <x:c r="IQ64" s="455"/>
      <x:c r="IR64" s="455"/>
      <x:c r="IS64" s="455"/>
      <x:c r="IT64" s="455"/>
      <x:c r="IU64" s="455"/>
      <x:c r="IV64" s="455"/>
    </x:row>
    <x:row r="65" s="418" customFormat="1">
      <x:c r="A65" s="455"/>
      <x:c r="B65" s="455"/>
      <x:c r="C65" s="700"/>
      <x:c r="D65" s="701"/>
      <x:c r="E65" s="701"/>
      <x:c r="F65" s="702"/>
      <x:c r="G65" s="702"/>
      <x:c r="H65" s="702"/>
      <x:c r="I65" s="702"/>
      <x:c r="J65" s="702"/>
      <x:c r="K65" s="702"/>
      <x:c r="L65" s="702"/>
      <x:c r="M65" s="702"/>
      <x:c r="N65" s="702"/>
      <x:c r="O65" s="702"/>
      <x:c r="P65" s="702"/>
      <x:c r="Q65" s="703"/>
      <x:c r="R65" s="704"/>
      <x:c r="S65" s="705"/>
      <x:c r="T65" s="705"/>
      <x:c r="U65" s="705"/>
      <x:c r="V65" s="705"/>
      <x:c r="W65" s="705"/>
      <x:c r="X65" s="705"/>
      <x:c r="Y65" s="705"/>
      <x:c r="Z65" s="705"/>
      <x:c r="AA65" s="705"/>
      <x:c r="AB65" s="705"/>
      <x:c r="AC65" s="706"/>
      <x:c r="AD65" s="706"/>
      <x:c r="AE65" s="706"/>
      <x:c r="AF65" s="706"/>
      <x:c r="AG65" s="707"/>
      <x:c r="AH65" s="707"/>
      <x:c r="AI65" s="450"/>
      <x:c r="AJ65" s="450"/>
      <x:c r="AK65" s="450"/>
      <x:c r="AL65" s="450"/>
      <x:c r="AM65" s="450"/>
      <x:c r="AN65" s="450"/>
      <x:c r="AO65" s="450"/>
      <x:c r="AP65" s="450"/>
      <x:c r="AQ65" s="450"/>
      <x:c r="AR65" s="450"/>
      <x:c r="AS65" s="450"/>
      <x:c r="AT65" s="450"/>
      <x:c r="AU65" s="450"/>
      <x:c r="AV65" s="450"/>
      <x:c r="AW65" s="450"/>
      <x:c r="AX65" s="450"/>
      <x:c r="AY65" s="450"/>
      <x:c r="AZ65" s="450"/>
      <x:c r="BA65" s="450"/>
      <x:c r="BB65" s="450"/>
      <x:c r="BC65" s="450"/>
      <x:c r="BD65" s="450"/>
      <x:c r="BE65" s="450"/>
      <x:c r="BF65" s="450"/>
      <x:c r="BG65" s="450"/>
      <x:c r="BH65" s="450"/>
      <x:c r="BI65" s="450"/>
      <x:c r="BJ65" s="450"/>
      <x:c r="BK65" s="450"/>
      <x:c r="BL65" s="450"/>
      <x:c r="BM65" s="450"/>
      <x:c r="BN65" s="450"/>
      <x:c r="BO65" s="450"/>
      <x:c r="BP65" s="450"/>
      <x:c r="BQ65" s="450"/>
      <x:c r="BR65" s="450"/>
      <x:c r="BS65" s="450"/>
      <x:c r="BT65" s="450"/>
      <x:c r="BU65" s="450"/>
      <x:c r="BV65" s="450"/>
      <x:c r="BW65" s="450"/>
      <x:c r="BX65" s="450"/>
      <x:c r="BY65" s="450"/>
      <x:c r="BZ65" s="450"/>
      <x:c r="CA65" s="450"/>
      <x:c r="CB65" s="450"/>
      <x:c r="CC65" s="450"/>
      <x:c r="CD65" s="450"/>
      <x:c r="CE65" s="450"/>
      <x:c r="CF65" s="450"/>
      <x:c r="CG65" s="450"/>
      <x:c r="CH65" s="450"/>
      <x:c r="CI65" s="450"/>
      <x:c r="CJ65" s="450"/>
      <x:c r="CK65" s="450"/>
      <x:c r="CL65" s="450"/>
      <x:c r="CM65" s="450"/>
      <x:c r="CN65" s="450"/>
      <x:c r="CO65" s="450"/>
      <x:c r="CP65" s="450"/>
      <x:c r="CQ65" s="450"/>
      <x:c r="CR65" s="450"/>
      <x:c r="CS65" s="450"/>
      <x:c r="CT65" s="450"/>
      <x:c r="CU65" s="450"/>
      <x:c r="CV65" s="450"/>
      <x:c r="CW65" s="450"/>
      <x:c r="CX65" s="450"/>
      <x:c r="CY65" s="450"/>
      <x:c r="CZ65" s="450"/>
      <x:c r="DA65" s="450"/>
      <x:c r="DB65" s="450"/>
      <x:c r="DC65" s="450"/>
      <x:c r="DD65" s="450"/>
      <x:c r="DE65" s="450"/>
      <x:c r="DF65" s="450"/>
      <x:c r="DG65" s="450"/>
      <x:c r="DH65" s="450"/>
      <x:c r="DI65" s="450"/>
      <x:c r="DJ65" s="450"/>
      <x:c r="DK65" s="450"/>
      <x:c r="DL65" s="450"/>
      <x:c r="DM65" s="450"/>
      <x:c r="DN65" s="450"/>
      <x:c r="DO65" s="450"/>
      <x:c r="DP65" s="450"/>
      <x:c r="DQ65" s="450"/>
      <x:c r="DR65" s="450"/>
      <x:c r="DS65" s="450"/>
      <x:c r="DT65" s="450"/>
      <x:c r="DU65" s="450"/>
      <x:c r="DV65" s="450"/>
      <x:c r="DW65" s="450"/>
      <x:c r="DX65" s="450"/>
      <x:c r="DY65" s="450"/>
      <x:c r="DZ65" s="450"/>
      <x:c r="EA65" s="450"/>
      <x:c r="EB65" s="450"/>
      <x:c r="EC65" s="450"/>
      <x:c r="ED65" s="450"/>
      <x:c r="EE65" s="450"/>
      <x:c r="EF65" s="450"/>
      <x:c r="EG65" s="450"/>
      <x:c r="EH65" s="450"/>
      <x:c r="EI65" s="604"/>
      <x:c r="EJ65" s="604"/>
      <x:c r="EK65" s="604"/>
      <x:c r="EL65" s="604"/>
      <x:c r="EM65" s="604"/>
      <x:c r="EN65" s="604"/>
      <x:c r="EO65" s="604"/>
      <x:c r="EP65" s="604"/>
      <x:c r="EQ65" s="604"/>
      <x:c r="ER65" s="604"/>
      <x:c r="ES65" s="604"/>
      <x:c r="ET65" s="604"/>
      <x:c r="EU65" s="604"/>
      <x:c r="EV65" s="604"/>
      <x:c r="EW65" s="455"/>
      <x:c r="EX65" s="455"/>
      <x:c r="EY65" s="455"/>
      <x:c r="EZ65" s="455"/>
      <x:c r="FA65" s="455"/>
      <x:c r="FB65" s="455"/>
      <x:c r="FC65" s="455"/>
      <x:c r="FD65" s="455"/>
      <x:c r="FE65" s="455"/>
      <x:c r="FF65" s="455"/>
      <x:c r="FG65" s="455"/>
      <x:c r="FH65" s="455"/>
      <x:c r="FI65" s="455"/>
      <x:c r="FJ65" s="455"/>
      <x:c r="FK65" s="455"/>
      <x:c r="FL65" s="455"/>
      <x:c r="FM65" s="455"/>
      <x:c r="FN65" s="455"/>
      <x:c r="FO65" s="455"/>
      <x:c r="FP65" s="455"/>
      <x:c r="FQ65" s="455"/>
      <x:c r="FR65" s="455"/>
      <x:c r="FS65" s="455"/>
      <x:c r="FT65" s="455"/>
      <x:c r="FU65" s="455"/>
      <x:c r="FV65" s="455"/>
      <x:c r="FW65" s="455"/>
      <x:c r="FX65" s="455"/>
      <x:c r="FY65" s="455"/>
      <x:c r="FZ65" s="455"/>
      <x:c r="GA65" s="455"/>
      <x:c r="GB65" s="455"/>
      <x:c r="GC65" s="455"/>
      <x:c r="GD65" s="455"/>
      <x:c r="GE65" s="455"/>
      <x:c r="GF65" s="455"/>
      <x:c r="GG65" s="455"/>
      <x:c r="GH65" s="455"/>
      <x:c r="GI65" s="455"/>
      <x:c r="GJ65" s="455"/>
      <x:c r="GK65" s="455"/>
      <x:c r="GL65" s="455"/>
      <x:c r="GM65" s="455"/>
      <x:c r="GN65" s="455"/>
      <x:c r="GO65" s="455"/>
      <x:c r="GP65" s="455"/>
      <x:c r="GQ65" s="455"/>
      <x:c r="GR65" s="455"/>
      <x:c r="GS65" s="455"/>
      <x:c r="GT65" s="455"/>
      <x:c r="GU65" s="455"/>
      <x:c r="GV65" s="455"/>
      <x:c r="GW65" s="455"/>
      <x:c r="GX65" s="455"/>
      <x:c r="GY65" s="455"/>
      <x:c r="GZ65" s="455"/>
      <x:c r="HA65" s="455"/>
      <x:c r="HB65" s="455"/>
      <x:c r="HC65" s="455"/>
      <x:c r="HD65" s="455"/>
      <x:c r="HE65" s="455"/>
      <x:c r="HF65" s="455"/>
      <x:c r="HG65" s="455"/>
      <x:c r="HH65" s="455"/>
      <x:c r="HI65" s="455"/>
      <x:c r="HJ65" s="455"/>
      <x:c r="HK65" s="455"/>
      <x:c r="HL65" s="455"/>
      <x:c r="HM65" s="455"/>
      <x:c r="HN65" s="455"/>
      <x:c r="HO65" s="455"/>
      <x:c r="HP65" s="455"/>
      <x:c r="HQ65" s="455"/>
      <x:c r="HR65" s="455"/>
      <x:c r="HS65" s="455"/>
      <x:c r="HT65" s="455"/>
      <x:c r="HU65" s="455"/>
      <x:c r="HV65" s="455"/>
      <x:c r="HW65" s="455"/>
      <x:c r="HX65" s="455"/>
      <x:c r="HY65" s="455"/>
      <x:c r="HZ65" s="455"/>
      <x:c r="IA65" s="455"/>
      <x:c r="IB65" s="455"/>
      <x:c r="IC65" s="455"/>
      <x:c r="ID65" s="455"/>
      <x:c r="IE65" s="455"/>
      <x:c r="IF65" s="455"/>
      <x:c r="IG65" s="455"/>
      <x:c r="IH65" s="455"/>
      <x:c r="II65" s="455"/>
      <x:c r="IJ65" s="455"/>
      <x:c r="IK65" s="455"/>
      <x:c r="IL65" s="455"/>
      <x:c r="IM65" s="455"/>
      <x:c r="IN65" s="455"/>
      <x:c r="IO65" s="455"/>
      <x:c r="IP65" s="455"/>
      <x:c r="IQ65" s="455"/>
      <x:c r="IR65" s="455"/>
      <x:c r="IS65" s="455"/>
      <x:c r="IT65" s="455"/>
      <x:c r="IU65" s="455"/>
      <x:c r="IV65" s="455"/>
    </x:row>
    <x:row r="66" s="418" customFormat="1">
      <x:c r="A66" s="455"/>
      <x:c r="B66" s="455"/>
      <x:c r="C66" s="3979"/>
      <x:c r="D66" s="3979"/>
      <x:c r="E66" s="3979"/>
      <x:c r="F66" s="3979"/>
      <x:c r="G66" s="3979"/>
      <x:c r="H66" s="3979"/>
      <x:c r="I66" s="3979"/>
      <x:c r="J66" s="3979"/>
      <x:c r="K66" s="3979"/>
      <x:c r="L66" s="3979"/>
      <x:c r="M66" s="3979"/>
      <x:c r="N66" s="3979"/>
      <x:c r="O66" s="3979"/>
      <x:c r="P66" s="3979"/>
      <x:c r="Q66" s="708"/>
      <x:c r="R66" s="709"/>
      <x:c r="S66" s="709"/>
      <x:c r="T66" s="709"/>
      <x:c r="U66" s="709"/>
      <x:c r="V66" s="709"/>
      <x:c r="W66" s="709"/>
      <x:c r="X66" s="709"/>
      <x:c r="Y66" s="709"/>
      <x:c r="Z66" s="709"/>
      <x:c r="AA66" s="709"/>
      <x:c r="AB66" s="709"/>
      <x:c r="AC66" s="709"/>
      <x:c r="AD66" s="3979"/>
      <x:c r="AE66" s="3979"/>
      <x:c r="AF66" s="3979"/>
      <x:c r="AG66" s="3979"/>
      <x:c r="AH66" s="3979"/>
      <x:c r="AI66" s="450"/>
      <x:c r="AJ66" s="450"/>
      <x:c r="AK66" s="450"/>
      <x:c r="AL66" s="450"/>
      <x:c r="AM66" s="450"/>
      <x:c r="AN66" s="450"/>
      <x:c r="AO66" s="450"/>
      <x:c r="AP66" s="450"/>
      <x:c r="AQ66" s="450"/>
      <x:c r="AR66" s="450"/>
      <x:c r="AS66" s="450"/>
      <x:c r="AT66" s="450"/>
      <x:c r="AU66" s="450"/>
      <x:c r="AV66" s="450"/>
      <x:c r="AW66" s="450"/>
      <x:c r="AX66" s="450"/>
      <x:c r="AY66" s="450"/>
      <x:c r="AZ66" s="450"/>
      <x:c r="BA66" s="450"/>
      <x:c r="BB66" s="450"/>
      <x:c r="BC66" s="450"/>
      <x:c r="BD66" s="450"/>
      <x:c r="BE66" s="450"/>
      <x:c r="BF66" s="450"/>
      <x:c r="BG66" s="450"/>
      <x:c r="BH66" s="450"/>
      <x:c r="BI66" s="450"/>
      <x:c r="BJ66" s="450"/>
      <x:c r="BK66" s="450"/>
      <x:c r="BL66" s="450"/>
      <x:c r="BM66" s="450"/>
      <x:c r="BN66" s="450"/>
      <x:c r="BO66" s="450"/>
      <x:c r="BP66" s="450"/>
      <x:c r="BQ66" s="450"/>
      <x:c r="BR66" s="450"/>
      <x:c r="BS66" s="450"/>
      <x:c r="BT66" s="450"/>
      <x:c r="BU66" s="450"/>
      <x:c r="BV66" s="450"/>
      <x:c r="BW66" s="450"/>
      <x:c r="BX66" s="450"/>
      <x:c r="BY66" s="450"/>
      <x:c r="BZ66" s="450"/>
      <x:c r="CA66" s="450"/>
      <x:c r="CB66" s="450"/>
      <x:c r="CC66" s="450"/>
      <x:c r="CD66" s="450"/>
      <x:c r="CE66" s="450"/>
      <x:c r="CF66" s="450"/>
      <x:c r="CG66" s="450"/>
      <x:c r="CH66" s="450"/>
      <x:c r="CI66" s="450"/>
      <x:c r="CJ66" s="450"/>
      <x:c r="CK66" s="450"/>
      <x:c r="CL66" s="450"/>
      <x:c r="CM66" s="450"/>
      <x:c r="CN66" s="450"/>
      <x:c r="CO66" s="450"/>
      <x:c r="CP66" s="450"/>
      <x:c r="CQ66" s="450"/>
      <x:c r="CR66" s="450"/>
      <x:c r="CS66" s="450"/>
      <x:c r="CT66" s="450"/>
      <x:c r="CU66" s="450"/>
      <x:c r="CV66" s="450"/>
      <x:c r="CW66" s="450"/>
      <x:c r="CX66" s="450"/>
      <x:c r="CY66" s="450"/>
      <x:c r="CZ66" s="450"/>
      <x:c r="DA66" s="450"/>
      <x:c r="DB66" s="450"/>
      <x:c r="DC66" s="450"/>
      <x:c r="DD66" s="450"/>
      <x:c r="DE66" s="450"/>
      <x:c r="DF66" s="450"/>
      <x:c r="DG66" s="450"/>
      <x:c r="DH66" s="450"/>
      <x:c r="DI66" s="450"/>
      <x:c r="DJ66" s="450"/>
      <x:c r="DK66" s="450"/>
      <x:c r="DL66" s="450"/>
      <x:c r="DM66" s="450"/>
      <x:c r="DN66" s="450"/>
      <x:c r="DO66" s="450"/>
      <x:c r="DP66" s="450"/>
      <x:c r="DQ66" s="450"/>
      <x:c r="DR66" s="450"/>
      <x:c r="DS66" s="450"/>
      <x:c r="DT66" s="450"/>
      <x:c r="DU66" s="450"/>
      <x:c r="DV66" s="450"/>
      <x:c r="DW66" s="450"/>
      <x:c r="DX66" s="450"/>
      <x:c r="DY66" s="450"/>
      <x:c r="DZ66" s="450"/>
      <x:c r="EA66" s="450"/>
      <x:c r="EB66" s="450"/>
      <x:c r="EC66" s="450"/>
      <x:c r="ED66" s="450"/>
      <x:c r="EE66" s="450"/>
      <x:c r="EF66" s="450"/>
      <x:c r="EG66" s="450"/>
      <x:c r="EH66" s="450"/>
      <x:c r="EI66" s="604"/>
      <x:c r="EJ66" s="604"/>
      <x:c r="EK66" s="604"/>
      <x:c r="EL66" s="604"/>
      <x:c r="EM66" s="604"/>
      <x:c r="EN66" s="604"/>
      <x:c r="EO66" s="604"/>
      <x:c r="EP66" s="604"/>
      <x:c r="EQ66" s="604"/>
      <x:c r="ER66" s="604"/>
      <x:c r="ES66" s="604"/>
      <x:c r="ET66" s="604"/>
      <x:c r="EU66" s="604"/>
      <x:c r="EV66" s="604"/>
      <x:c r="EW66" s="455"/>
      <x:c r="EX66" s="455"/>
      <x:c r="EY66" s="455"/>
      <x:c r="EZ66" s="455"/>
      <x:c r="FA66" s="455"/>
      <x:c r="FB66" s="455"/>
      <x:c r="FC66" s="455"/>
      <x:c r="FD66" s="455"/>
      <x:c r="FE66" s="455"/>
      <x:c r="FF66" s="455"/>
      <x:c r="FG66" s="455"/>
      <x:c r="FH66" s="455"/>
      <x:c r="FI66" s="455"/>
      <x:c r="FJ66" s="455"/>
      <x:c r="FK66" s="455"/>
      <x:c r="FL66" s="455"/>
      <x:c r="FM66" s="455"/>
      <x:c r="FN66" s="455"/>
      <x:c r="FO66" s="455"/>
      <x:c r="FP66" s="455"/>
      <x:c r="FQ66" s="455"/>
      <x:c r="FR66" s="455"/>
      <x:c r="FS66" s="455"/>
      <x:c r="FT66" s="455"/>
      <x:c r="FU66" s="455"/>
      <x:c r="FV66" s="455"/>
      <x:c r="FW66" s="455"/>
      <x:c r="FX66" s="455"/>
      <x:c r="FY66" s="455"/>
      <x:c r="FZ66" s="455"/>
      <x:c r="GA66" s="455"/>
      <x:c r="GB66" s="455"/>
      <x:c r="GC66" s="455"/>
      <x:c r="GD66" s="455"/>
      <x:c r="GE66" s="455"/>
      <x:c r="GF66" s="455"/>
      <x:c r="GG66" s="455"/>
      <x:c r="GH66" s="455"/>
      <x:c r="GI66" s="455"/>
      <x:c r="GJ66" s="455"/>
      <x:c r="GK66" s="455"/>
      <x:c r="GL66" s="455"/>
      <x:c r="GM66" s="455"/>
      <x:c r="GN66" s="455"/>
      <x:c r="GO66" s="455"/>
      <x:c r="GP66" s="455"/>
      <x:c r="GQ66" s="455"/>
      <x:c r="GR66" s="455"/>
      <x:c r="GS66" s="455"/>
      <x:c r="GT66" s="455"/>
      <x:c r="GU66" s="455"/>
      <x:c r="GV66" s="455"/>
      <x:c r="GW66" s="455"/>
      <x:c r="GX66" s="455"/>
      <x:c r="GY66" s="455"/>
      <x:c r="GZ66" s="455"/>
      <x:c r="HA66" s="455"/>
      <x:c r="HB66" s="455"/>
      <x:c r="HC66" s="455"/>
      <x:c r="HD66" s="455"/>
      <x:c r="HE66" s="455"/>
      <x:c r="HF66" s="455"/>
      <x:c r="HG66" s="455"/>
      <x:c r="HH66" s="455"/>
      <x:c r="HI66" s="455"/>
      <x:c r="HJ66" s="455"/>
      <x:c r="HK66" s="455"/>
      <x:c r="HL66" s="455"/>
      <x:c r="HM66" s="455"/>
      <x:c r="HN66" s="455"/>
      <x:c r="HO66" s="455"/>
      <x:c r="HP66" s="455"/>
      <x:c r="HQ66" s="455"/>
      <x:c r="HR66" s="455"/>
      <x:c r="HS66" s="455"/>
      <x:c r="HT66" s="455"/>
      <x:c r="HU66" s="455"/>
      <x:c r="HV66" s="455"/>
      <x:c r="HW66" s="455"/>
      <x:c r="HX66" s="455"/>
      <x:c r="HY66" s="455"/>
      <x:c r="HZ66" s="455"/>
      <x:c r="IA66" s="455"/>
      <x:c r="IB66" s="455"/>
      <x:c r="IC66" s="455"/>
      <x:c r="ID66" s="455"/>
      <x:c r="IE66" s="455"/>
      <x:c r="IF66" s="455"/>
      <x:c r="IG66" s="455"/>
      <x:c r="IH66" s="455"/>
      <x:c r="II66" s="455"/>
      <x:c r="IJ66" s="455"/>
      <x:c r="IK66" s="455"/>
      <x:c r="IL66" s="455"/>
      <x:c r="IM66" s="455"/>
      <x:c r="IN66" s="455"/>
      <x:c r="IO66" s="455"/>
      <x:c r="IP66" s="455"/>
      <x:c r="IQ66" s="455"/>
      <x:c r="IR66" s="455"/>
      <x:c r="IS66" s="455"/>
      <x:c r="IT66" s="455"/>
      <x:c r="IU66" s="455"/>
      <x:c r="IV66" s="455"/>
    </x:row>
    <x:row r="67" s="418" customFormat="1">
      <x:c r="A67" s="455"/>
      <x:c r="B67" s="455"/>
      <x:c r="C67" s="3980"/>
      <x:c r="D67" s="3980"/>
      <x:c r="E67" s="3980"/>
      <x:c r="F67" s="3980"/>
      <x:c r="G67" s="3980"/>
      <x:c r="H67" s="3980"/>
      <x:c r="I67" s="3980"/>
      <x:c r="J67" s="3980"/>
      <x:c r="K67" s="3980"/>
      <x:c r="L67" s="3980"/>
      <x:c r="M67" s="3980"/>
      <x:c r="N67" s="3980"/>
      <x:c r="O67" s="3980"/>
      <x:c r="P67" s="3980"/>
      <x:c r="Q67" s="710"/>
      <x:c r="R67" s="711"/>
      <x:c r="S67" s="711"/>
      <x:c r="T67" s="711"/>
      <x:c r="U67" s="711"/>
      <x:c r="V67" s="711"/>
      <x:c r="W67" s="711"/>
      <x:c r="X67" s="711"/>
      <x:c r="Y67" s="711"/>
      <x:c r="Z67" s="711"/>
      <x:c r="AA67" s="711"/>
      <x:c r="AB67" s="711"/>
      <x:c r="AC67" s="712"/>
      <x:c r="AD67" s="3981"/>
      <x:c r="AE67" s="3981"/>
      <x:c r="AF67" s="3981"/>
      <x:c r="AG67" s="3981"/>
      <x:c r="AH67" s="3981"/>
      <x:c r="AI67" s="450"/>
      <x:c r="AJ67" s="450"/>
      <x:c r="AK67" s="450"/>
      <x:c r="AL67" s="450"/>
      <x:c r="AM67" s="450"/>
      <x:c r="AN67" s="450"/>
      <x:c r="AO67" s="450"/>
      <x:c r="AP67" s="450"/>
      <x:c r="AQ67" s="450"/>
      <x:c r="AR67" s="450"/>
      <x:c r="AS67" s="450"/>
      <x:c r="AT67" s="450"/>
      <x:c r="AU67" s="450"/>
      <x:c r="AV67" s="450"/>
      <x:c r="AW67" s="450"/>
      <x:c r="AX67" s="450"/>
      <x:c r="AY67" s="450"/>
      <x:c r="AZ67" s="450"/>
      <x:c r="BA67" s="450"/>
      <x:c r="BB67" s="450"/>
      <x:c r="BC67" s="450"/>
      <x:c r="BD67" s="450"/>
      <x:c r="BE67" s="450"/>
      <x:c r="BF67" s="450"/>
      <x:c r="BG67" s="450"/>
      <x:c r="BH67" s="450"/>
      <x:c r="BI67" s="450"/>
      <x:c r="BJ67" s="450"/>
      <x:c r="BK67" s="450"/>
      <x:c r="BL67" s="450"/>
      <x:c r="BM67" s="450"/>
      <x:c r="BN67" s="450"/>
      <x:c r="BO67" s="450"/>
      <x:c r="BP67" s="450"/>
      <x:c r="BQ67" s="450"/>
      <x:c r="BR67" s="450"/>
      <x:c r="BS67" s="450"/>
      <x:c r="BT67" s="450"/>
      <x:c r="BU67" s="450"/>
      <x:c r="BV67" s="450"/>
      <x:c r="BW67" s="450"/>
      <x:c r="BX67" s="450"/>
      <x:c r="BY67" s="450"/>
      <x:c r="BZ67" s="450"/>
      <x:c r="CA67" s="450"/>
      <x:c r="CB67" s="450"/>
      <x:c r="CC67" s="450"/>
      <x:c r="CD67" s="450"/>
      <x:c r="CE67" s="450"/>
      <x:c r="CF67" s="450"/>
      <x:c r="CG67" s="450"/>
      <x:c r="CH67" s="450"/>
      <x:c r="CI67" s="450"/>
      <x:c r="CJ67" s="450"/>
      <x:c r="CK67" s="450"/>
      <x:c r="CL67" s="450"/>
      <x:c r="CM67" s="450"/>
      <x:c r="CN67" s="450"/>
      <x:c r="CO67" s="450"/>
      <x:c r="CP67" s="450"/>
      <x:c r="CQ67" s="450"/>
      <x:c r="CR67" s="450"/>
      <x:c r="CS67" s="450"/>
      <x:c r="CT67" s="450"/>
      <x:c r="CU67" s="450"/>
      <x:c r="CV67" s="450"/>
      <x:c r="CW67" s="450"/>
      <x:c r="CX67" s="450"/>
      <x:c r="CY67" s="450"/>
      <x:c r="CZ67" s="450"/>
      <x:c r="DA67" s="450"/>
      <x:c r="DB67" s="450"/>
      <x:c r="DC67" s="450"/>
      <x:c r="DD67" s="450"/>
      <x:c r="DE67" s="450"/>
      <x:c r="DF67" s="450"/>
      <x:c r="DG67" s="450"/>
      <x:c r="DH67" s="450"/>
      <x:c r="DI67" s="450"/>
      <x:c r="DJ67" s="450"/>
      <x:c r="DK67" s="450"/>
      <x:c r="DL67" s="450"/>
      <x:c r="DM67" s="450"/>
      <x:c r="DN67" s="450"/>
      <x:c r="DO67" s="450"/>
      <x:c r="DP67" s="450"/>
      <x:c r="DQ67" s="450"/>
      <x:c r="DR67" s="450"/>
      <x:c r="DS67" s="450"/>
      <x:c r="DT67" s="450"/>
      <x:c r="DU67" s="450"/>
      <x:c r="DV67" s="450"/>
      <x:c r="DW67" s="450"/>
      <x:c r="DX67" s="450"/>
      <x:c r="DY67" s="450"/>
      <x:c r="DZ67" s="450"/>
      <x:c r="EA67" s="450"/>
      <x:c r="EB67" s="450"/>
      <x:c r="EC67" s="450"/>
      <x:c r="ED67" s="450"/>
      <x:c r="EE67" s="450"/>
      <x:c r="EF67" s="450"/>
      <x:c r="EG67" s="450"/>
      <x:c r="EH67" s="450"/>
      <x:c r="EI67" s="604"/>
      <x:c r="EJ67" s="604"/>
      <x:c r="EK67" s="604"/>
      <x:c r="EL67" s="604"/>
      <x:c r="EM67" s="604"/>
      <x:c r="EN67" s="604"/>
      <x:c r="EO67" s="604"/>
      <x:c r="EP67" s="604"/>
      <x:c r="EQ67" s="604"/>
      <x:c r="ER67" s="604"/>
      <x:c r="ES67" s="604"/>
      <x:c r="ET67" s="604"/>
      <x:c r="EU67" s="604"/>
      <x:c r="EV67" s="604"/>
      <x:c r="EW67" s="455"/>
      <x:c r="EX67" s="455"/>
      <x:c r="EY67" s="455"/>
      <x:c r="EZ67" s="455"/>
      <x:c r="FA67" s="455"/>
      <x:c r="FB67" s="455"/>
      <x:c r="FC67" s="455"/>
      <x:c r="FD67" s="455"/>
      <x:c r="FE67" s="455"/>
      <x:c r="FF67" s="455"/>
      <x:c r="FG67" s="455"/>
      <x:c r="FH67" s="455"/>
      <x:c r="FI67" s="455"/>
      <x:c r="FJ67" s="455"/>
      <x:c r="FK67" s="455"/>
      <x:c r="FL67" s="455"/>
      <x:c r="FM67" s="455"/>
      <x:c r="FN67" s="455"/>
      <x:c r="FO67" s="455"/>
      <x:c r="FP67" s="455"/>
      <x:c r="FQ67" s="455"/>
      <x:c r="FR67" s="455"/>
      <x:c r="FS67" s="455"/>
      <x:c r="FT67" s="455"/>
      <x:c r="FU67" s="455"/>
      <x:c r="FV67" s="455"/>
      <x:c r="FW67" s="455"/>
      <x:c r="FX67" s="455"/>
      <x:c r="FY67" s="455"/>
      <x:c r="FZ67" s="455"/>
      <x:c r="GA67" s="455"/>
      <x:c r="GB67" s="455"/>
      <x:c r="GC67" s="455"/>
      <x:c r="GD67" s="455"/>
      <x:c r="GE67" s="455"/>
      <x:c r="GF67" s="455"/>
      <x:c r="GG67" s="455"/>
      <x:c r="GH67" s="455"/>
      <x:c r="GI67" s="455"/>
      <x:c r="GJ67" s="455"/>
      <x:c r="GK67" s="455"/>
      <x:c r="GL67" s="455"/>
      <x:c r="GM67" s="455"/>
      <x:c r="GN67" s="455"/>
      <x:c r="GO67" s="455"/>
      <x:c r="GP67" s="455"/>
      <x:c r="GQ67" s="455"/>
      <x:c r="GR67" s="455"/>
      <x:c r="GS67" s="455"/>
      <x:c r="GT67" s="455"/>
      <x:c r="GU67" s="455"/>
      <x:c r="GV67" s="455"/>
      <x:c r="GW67" s="455"/>
      <x:c r="GX67" s="455"/>
      <x:c r="GY67" s="455"/>
      <x:c r="GZ67" s="455"/>
      <x:c r="HA67" s="455"/>
      <x:c r="HB67" s="455"/>
      <x:c r="HC67" s="455"/>
      <x:c r="HD67" s="455"/>
      <x:c r="HE67" s="455"/>
      <x:c r="HF67" s="455"/>
      <x:c r="HG67" s="455"/>
      <x:c r="HH67" s="455"/>
      <x:c r="HI67" s="455"/>
      <x:c r="HJ67" s="455"/>
      <x:c r="HK67" s="455"/>
      <x:c r="HL67" s="455"/>
      <x:c r="HM67" s="455"/>
      <x:c r="HN67" s="455"/>
      <x:c r="HO67" s="455"/>
      <x:c r="HP67" s="455"/>
      <x:c r="HQ67" s="455"/>
      <x:c r="HR67" s="455"/>
      <x:c r="HS67" s="455"/>
      <x:c r="HT67" s="455"/>
      <x:c r="HU67" s="455"/>
      <x:c r="HV67" s="455"/>
      <x:c r="HW67" s="455"/>
      <x:c r="HX67" s="455"/>
      <x:c r="HY67" s="455"/>
      <x:c r="HZ67" s="455"/>
      <x:c r="IA67" s="455"/>
      <x:c r="IB67" s="455"/>
      <x:c r="IC67" s="455"/>
      <x:c r="ID67" s="455"/>
      <x:c r="IE67" s="455"/>
      <x:c r="IF67" s="455"/>
      <x:c r="IG67" s="455"/>
      <x:c r="IH67" s="455"/>
      <x:c r="II67" s="455"/>
      <x:c r="IJ67" s="455"/>
      <x:c r="IK67" s="455"/>
      <x:c r="IL67" s="455"/>
      <x:c r="IM67" s="455"/>
      <x:c r="IN67" s="455"/>
      <x:c r="IO67" s="455"/>
      <x:c r="IP67" s="455"/>
      <x:c r="IQ67" s="455"/>
      <x:c r="IR67" s="455"/>
      <x:c r="IS67" s="455"/>
      <x:c r="IT67" s="455"/>
      <x:c r="IU67" s="455"/>
      <x:c r="IV67" s="455"/>
    </x:row>
    <x:row r="68" s="418" customFormat="1">
      <x:c r="A68" s="455"/>
      <x:c r="B68" s="455"/>
      <x:c r="C68" s="3982" t="str">
        <x:v>ACI LOSS CONTROL</x:v>
      </x:c>
      <x:c r="D68" s="3982"/>
      <x:c r="E68" s="3982"/>
      <x:c r="F68" s="3982"/>
      <x:c r="G68" s="3982"/>
      <x:c r="H68" s="3982"/>
      <x:c r="I68" s="3982"/>
      <x:c r="J68" s="3982"/>
      <x:c r="K68" s="3982"/>
      <x:c r="L68" s="3982"/>
      <x:c r="M68" s="3982"/>
      <x:c r="N68" s="3982"/>
      <x:c r="O68" s="3982"/>
      <x:c r="P68" s="3982"/>
      <x:c r="Q68" s="713"/>
      <x:c r="R68" s="714"/>
      <x:c r="S68" s="714"/>
      <x:c r="T68" s="714"/>
      <x:c r="U68" s="714"/>
      <x:c r="V68" s="714"/>
      <x:c r="W68" s="714"/>
      <x:c r="X68" s="714"/>
      <x:c r="Y68" s="714"/>
      <x:c r="Z68" s="714"/>
      <x:c r="AA68" s="714"/>
      <x:c r="AB68" s="714"/>
      <x:c r="AC68" s="715"/>
      <x:c r="AD68" s="3983" t="s">
        <x:v>309</x:v>
      </x:c>
      <x:c r="AE68" s="3983"/>
      <x:c r="AF68" s="3983"/>
      <x:c r="AG68" s="3983"/>
      <x:c r="AH68" s="3983"/>
      <x:c r="AI68" s="450"/>
      <x:c r="AJ68" s="450"/>
      <x:c r="AK68" s="450"/>
      <x:c r="AL68" s="450"/>
      <x:c r="AM68" s="450"/>
      <x:c r="AN68" s="450"/>
      <x:c r="AO68" s="450"/>
      <x:c r="AP68" s="450"/>
      <x:c r="AQ68" s="450"/>
      <x:c r="AR68" s="450"/>
      <x:c r="AS68" s="450"/>
      <x:c r="AT68" s="450"/>
      <x:c r="AU68" s="450"/>
      <x:c r="AV68" s="450"/>
      <x:c r="AW68" s="450"/>
      <x:c r="AX68" s="450"/>
      <x:c r="AY68" s="450"/>
      <x:c r="AZ68" s="450"/>
      <x:c r="BA68" s="450"/>
      <x:c r="BB68" s="450"/>
      <x:c r="BC68" s="450"/>
      <x:c r="BD68" s="450"/>
      <x:c r="BE68" s="450"/>
      <x:c r="BF68" s="450"/>
      <x:c r="BG68" s="450"/>
      <x:c r="BH68" s="450"/>
      <x:c r="BI68" s="450"/>
      <x:c r="BJ68" s="450"/>
      <x:c r="BK68" s="450"/>
      <x:c r="BL68" s="450"/>
      <x:c r="BM68" s="450"/>
      <x:c r="BN68" s="450"/>
      <x:c r="BO68" s="450"/>
      <x:c r="BP68" s="450"/>
      <x:c r="BQ68" s="450"/>
      <x:c r="BR68" s="450"/>
      <x:c r="BS68" s="450"/>
      <x:c r="BT68" s="450"/>
      <x:c r="BU68" s="450"/>
      <x:c r="BV68" s="450"/>
      <x:c r="BW68" s="450"/>
      <x:c r="BX68" s="450"/>
      <x:c r="BY68" s="450"/>
      <x:c r="BZ68" s="450"/>
      <x:c r="CA68" s="450"/>
      <x:c r="CB68" s="450"/>
      <x:c r="CC68" s="450"/>
      <x:c r="CD68" s="450"/>
      <x:c r="CE68" s="450"/>
      <x:c r="CF68" s="450"/>
      <x:c r="CG68" s="450"/>
      <x:c r="CH68" s="450"/>
      <x:c r="CI68" s="450"/>
      <x:c r="CJ68" s="450"/>
      <x:c r="CK68" s="450"/>
      <x:c r="CL68" s="450"/>
      <x:c r="CM68" s="450"/>
      <x:c r="CN68" s="450"/>
      <x:c r="CO68" s="450"/>
      <x:c r="CP68" s="450"/>
      <x:c r="CQ68" s="450"/>
      <x:c r="CR68" s="450"/>
      <x:c r="CS68" s="450"/>
      <x:c r="CT68" s="450"/>
      <x:c r="CU68" s="450"/>
      <x:c r="CV68" s="450"/>
      <x:c r="CW68" s="450"/>
      <x:c r="CX68" s="450"/>
      <x:c r="CY68" s="450"/>
      <x:c r="CZ68" s="450"/>
      <x:c r="DA68" s="450"/>
      <x:c r="DB68" s="450"/>
      <x:c r="DC68" s="450"/>
      <x:c r="DD68" s="450"/>
      <x:c r="DE68" s="450"/>
      <x:c r="DF68" s="450"/>
      <x:c r="DG68" s="450"/>
      <x:c r="DH68" s="450"/>
      <x:c r="DI68" s="450"/>
      <x:c r="DJ68" s="450"/>
      <x:c r="DK68" s="450"/>
      <x:c r="DL68" s="450"/>
      <x:c r="DM68" s="450"/>
      <x:c r="DN68" s="450"/>
      <x:c r="DO68" s="450"/>
      <x:c r="DP68" s="450"/>
      <x:c r="DQ68" s="450"/>
      <x:c r="DR68" s="450"/>
      <x:c r="DS68" s="450"/>
      <x:c r="DT68" s="450"/>
      <x:c r="DU68" s="450"/>
      <x:c r="DV68" s="450"/>
      <x:c r="DW68" s="450"/>
      <x:c r="DX68" s="450"/>
      <x:c r="DY68" s="450"/>
      <x:c r="DZ68" s="450"/>
      <x:c r="EA68" s="450"/>
      <x:c r="EB68" s="450"/>
      <x:c r="EC68" s="450"/>
      <x:c r="ED68" s="450"/>
      <x:c r="EE68" s="450"/>
      <x:c r="EF68" s="450"/>
      <x:c r="EG68" s="450"/>
      <x:c r="EH68" s="450"/>
      <x:c r="EI68" s="604"/>
      <x:c r="EJ68" s="604"/>
      <x:c r="EK68" s="604"/>
      <x:c r="EL68" s="604"/>
      <x:c r="EM68" s="604"/>
      <x:c r="EN68" s="604"/>
      <x:c r="EO68" s="604"/>
      <x:c r="EP68" s="604"/>
      <x:c r="EQ68" s="604"/>
      <x:c r="ER68" s="604"/>
      <x:c r="ES68" s="604"/>
      <x:c r="ET68" s="604"/>
      <x:c r="EU68" s="604"/>
      <x:c r="EV68" s="604"/>
      <x:c r="EW68" s="455"/>
      <x:c r="EX68" s="455"/>
      <x:c r="EY68" s="455"/>
      <x:c r="EZ68" s="455"/>
      <x:c r="FA68" s="455"/>
      <x:c r="FB68" s="455"/>
      <x:c r="FC68" s="455"/>
      <x:c r="FD68" s="455"/>
      <x:c r="FE68" s="455"/>
      <x:c r="FF68" s="455"/>
      <x:c r="FG68" s="455"/>
      <x:c r="FH68" s="455"/>
      <x:c r="FI68" s="455"/>
      <x:c r="FJ68" s="455"/>
      <x:c r="FK68" s="455"/>
      <x:c r="FL68" s="455"/>
      <x:c r="FM68" s="455"/>
      <x:c r="FN68" s="455"/>
      <x:c r="FO68" s="455"/>
      <x:c r="FP68" s="455"/>
      <x:c r="FQ68" s="455"/>
      <x:c r="FR68" s="455"/>
      <x:c r="FS68" s="455"/>
      <x:c r="FT68" s="455"/>
      <x:c r="FU68" s="455"/>
      <x:c r="FV68" s="455"/>
      <x:c r="FW68" s="455"/>
      <x:c r="FX68" s="455"/>
      <x:c r="FY68" s="455"/>
      <x:c r="FZ68" s="455"/>
      <x:c r="GA68" s="455"/>
      <x:c r="GB68" s="455"/>
      <x:c r="GC68" s="455"/>
      <x:c r="GD68" s="455"/>
      <x:c r="GE68" s="455"/>
      <x:c r="GF68" s="455"/>
      <x:c r="GG68" s="455"/>
      <x:c r="GH68" s="455"/>
      <x:c r="GI68" s="455"/>
      <x:c r="GJ68" s="455"/>
      <x:c r="GK68" s="455"/>
      <x:c r="GL68" s="455"/>
      <x:c r="GM68" s="455"/>
      <x:c r="GN68" s="455"/>
      <x:c r="GO68" s="455"/>
      <x:c r="GP68" s="455"/>
      <x:c r="GQ68" s="455"/>
      <x:c r="GR68" s="455"/>
      <x:c r="GS68" s="455"/>
      <x:c r="GT68" s="455"/>
      <x:c r="GU68" s="455"/>
      <x:c r="GV68" s="455"/>
      <x:c r="GW68" s="455"/>
      <x:c r="GX68" s="455"/>
      <x:c r="GY68" s="455"/>
      <x:c r="GZ68" s="455"/>
      <x:c r="HA68" s="455"/>
      <x:c r="HB68" s="455"/>
      <x:c r="HC68" s="455"/>
      <x:c r="HD68" s="455"/>
      <x:c r="HE68" s="455"/>
      <x:c r="HF68" s="455"/>
      <x:c r="HG68" s="455"/>
      <x:c r="HH68" s="455"/>
      <x:c r="HI68" s="455"/>
      <x:c r="HJ68" s="455"/>
      <x:c r="HK68" s="455"/>
      <x:c r="HL68" s="455"/>
      <x:c r="HM68" s="455"/>
      <x:c r="HN68" s="455"/>
      <x:c r="HO68" s="455"/>
      <x:c r="HP68" s="455"/>
      <x:c r="HQ68" s="455"/>
      <x:c r="HR68" s="455"/>
      <x:c r="HS68" s="455"/>
      <x:c r="HT68" s="455"/>
      <x:c r="HU68" s="455"/>
      <x:c r="HV68" s="455"/>
      <x:c r="HW68" s="455"/>
      <x:c r="HX68" s="455"/>
      <x:c r="HY68" s="455"/>
      <x:c r="HZ68" s="455"/>
      <x:c r="IA68" s="455"/>
      <x:c r="IB68" s="455"/>
      <x:c r="IC68" s="455"/>
      <x:c r="ID68" s="455"/>
      <x:c r="IE68" s="455"/>
      <x:c r="IF68" s="455"/>
      <x:c r="IG68" s="455"/>
      <x:c r="IH68" s="455"/>
      <x:c r="II68" s="455"/>
      <x:c r="IJ68" s="455"/>
      <x:c r="IK68" s="455"/>
      <x:c r="IL68" s="455"/>
      <x:c r="IM68" s="455"/>
      <x:c r="IN68" s="455"/>
      <x:c r="IO68" s="455"/>
      <x:c r="IP68" s="455"/>
      <x:c r="IQ68" s="455"/>
      <x:c r="IR68" s="455"/>
      <x:c r="IS68" s="455"/>
      <x:c r="IT68" s="455"/>
      <x:c r="IU68" s="455"/>
      <x:c r="IV68" s="455"/>
    </x:row>
    <x:row r="69" s="418" customFormat="1">
      <x:c r="A69" s="455"/>
      <x:c r="B69" s="455"/>
      <x:c r="C69" s="716"/>
      <x:c r="D69" s="716"/>
      <x:c r="E69" s="716"/>
      <x:c r="F69" s="716"/>
      <x:c r="G69" s="716"/>
      <x:c r="H69" s="716"/>
      <x:c r="I69" s="716"/>
      <x:c r="J69" s="716"/>
      <x:c r="K69" s="716"/>
      <x:c r="L69" s="716"/>
      <x:c r="M69" s="716"/>
      <x:c r="N69" s="716"/>
      <x:c r="O69" s="716"/>
      <x:c r="P69" s="716"/>
      <x:c r="Q69" s="717"/>
      <x:c r="R69" s="716"/>
      <x:c r="S69" s="716"/>
      <x:c r="T69" s="716"/>
      <x:c r="U69" s="716"/>
      <x:c r="V69" s="716"/>
      <x:c r="W69" s="716"/>
      <x:c r="X69" s="716"/>
      <x:c r="Y69" s="716"/>
      <x:c r="Z69" s="716"/>
      <x:c r="AA69" s="716"/>
      <x:c r="AB69" s="716"/>
      <x:c r="AC69" s="716"/>
      <x:c r="AD69" s="716"/>
      <x:c r="AE69" s="716"/>
      <x:c r="AF69" s="716"/>
      <x:c r="AG69" s="718"/>
      <x:c r="AH69" s="718"/>
      <x:c r="AI69" s="450"/>
      <x:c r="AJ69" s="450"/>
      <x:c r="AK69" s="450"/>
      <x:c r="AL69" s="450"/>
      <x:c r="AM69" s="450"/>
      <x:c r="AN69" s="450"/>
      <x:c r="AO69" s="450"/>
      <x:c r="AP69" s="450"/>
      <x:c r="AQ69" s="450"/>
      <x:c r="AR69" s="450"/>
      <x:c r="AS69" s="450"/>
      <x:c r="AT69" s="450"/>
      <x:c r="AU69" s="450"/>
      <x:c r="AV69" s="450"/>
      <x:c r="AW69" s="450"/>
      <x:c r="AX69" s="450"/>
      <x:c r="AY69" s="450"/>
      <x:c r="AZ69" s="450"/>
      <x:c r="BA69" s="450"/>
      <x:c r="BB69" s="450"/>
      <x:c r="BC69" s="450"/>
      <x:c r="BD69" s="450"/>
      <x:c r="BE69" s="450"/>
      <x:c r="BF69" s="450"/>
      <x:c r="BG69" s="450"/>
      <x:c r="BH69" s="450"/>
      <x:c r="BI69" s="450"/>
      <x:c r="BJ69" s="450"/>
      <x:c r="BK69" s="450"/>
      <x:c r="BL69" s="450"/>
      <x:c r="BM69" s="450"/>
      <x:c r="BN69" s="450"/>
      <x:c r="BO69" s="450"/>
      <x:c r="BP69" s="450"/>
      <x:c r="BQ69" s="450"/>
      <x:c r="BR69" s="450"/>
      <x:c r="BS69" s="450"/>
      <x:c r="BT69" s="450"/>
      <x:c r="BU69" s="450"/>
      <x:c r="BV69" s="450"/>
      <x:c r="BW69" s="450"/>
      <x:c r="BX69" s="450"/>
      <x:c r="BY69" s="450"/>
      <x:c r="BZ69" s="450"/>
      <x:c r="CA69" s="450"/>
      <x:c r="CB69" s="450"/>
      <x:c r="CC69" s="450"/>
      <x:c r="CD69" s="450"/>
      <x:c r="CE69" s="450"/>
      <x:c r="CF69" s="450"/>
      <x:c r="CG69" s="450"/>
      <x:c r="CH69" s="450"/>
      <x:c r="CI69" s="450"/>
      <x:c r="CJ69" s="450"/>
      <x:c r="CK69" s="450"/>
      <x:c r="CL69" s="450"/>
      <x:c r="CM69" s="450"/>
      <x:c r="CN69" s="450"/>
      <x:c r="CO69" s="450"/>
      <x:c r="CP69" s="450"/>
      <x:c r="CQ69" s="450"/>
      <x:c r="CR69" s="450"/>
      <x:c r="CS69" s="450"/>
      <x:c r="CT69" s="450"/>
      <x:c r="CU69" s="450"/>
      <x:c r="CV69" s="450"/>
      <x:c r="CW69" s="450"/>
      <x:c r="CX69" s="450"/>
      <x:c r="CY69" s="450"/>
      <x:c r="CZ69" s="450"/>
      <x:c r="DA69" s="450"/>
      <x:c r="DB69" s="450"/>
      <x:c r="DC69" s="450"/>
      <x:c r="DD69" s="450"/>
      <x:c r="DE69" s="450"/>
      <x:c r="DF69" s="450"/>
      <x:c r="DG69" s="450"/>
      <x:c r="DH69" s="450"/>
      <x:c r="DI69" s="450"/>
      <x:c r="DJ69" s="450"/>
      <x:c r="DK69" s="450"/>
      <x:c r="DL69" s="450"/>
      <x:c r="DM69" s="450"/>
      <x:c r="DN69" s="450"/>
      <x:c r="DO69" s="450"/>
      <x:c r="DP69" s="450"/>
      <x:c r="DQ69" s="450"/>
      <x:c r="DR69" s="450"/>
      <x:c r="DS69" s="450"/>
      <x:c r="DT69" s="450"/>
      <x:c r="DU69" s="450"/>
      <x:c r="DV69" s="450"/>
      <x:c r="DW69" s="450"/>
      <x:c r="DX69" s="450"/>
      <x:c r="DY69" s="450"/>
      <x:c r="DZ69" s="450"/>
      <x:c r="EA69" s="450"/>
      <x:c r="EB69" s="450"/>
      <x:c r="EC69" s="450"/>
      <x:c r="ED69" s="450"/>
      <x:c r="EE69" s="450"/>
      <x:c r="EF69" s="450"/>
      <x:c r="EG69" s="450"/>
      <x:c r="EH69" s="450"/>
      <x:c r="EI69" s="604"/>
      <x:c r="EJ69" s="604"/>
      <x:c r="EK69" s="604"/>
      <x:c r="EL69" s="604"/>
      <x:c r="EM69" s="604"/>
      <x:c r="EN69" s="604"/>
      <x:c r="EO69" s="604"/>
      <x:c r="EP69" s="604"/>
      <x:c r="EQ69" s="604"/>
      <x:c r="ER69" s="604"/>
      <x:c r="ES69" s="604"/>
      <x:c r="ET69" s="604"/>
      <x:c r="EU69" s="604"/>
      <x:c r="EV69" s="604"/>
      <x:c r="EW69" s="455"/>
      <x:c r="EX69" s="455"/>
      <x:c r="EY69" s="455"/>
      <x:c r="EZ69" s="455"/>
      <x:c r="FA69" s="455"/>
      <x:c r="FB69" s="455"/>
      <x:c r="FC69" s="455"/>
      <x:c r="FD69" s="455"/>
      <x:c r="FE69" s="455"/>
      <x:c r="FF69" s="455"/>
      <x:c r="FG69" s="455"/>
      <x:c r="FH69" s="455"/>
      <x:c r="FI69" s="455"/>
      <x:c r="FJ69" s="455"/>
      <x:c r="FK69" s="455"/>
      <x:c r="FL69" s="455"/>
      <x:c r="FM69" s="455"/>
      <x:c r="FN69" s="455"/>
      <x:c r="FO69" s="455"/>
      <x:c r="FP69" s="455"/>
      <x:c r="FQ69" s="455"/>
      <x:c r="FR69" s="455"/>
      <x:c r="FS69" s="455"/>
      <x:c r="FT69" s="455"/>
      <x:c r="FU69" s="455"/>
      <x:c r="FV69" s="455"/>
      <x:c r="FW69" s="455"/>
      <x:c r="FX69" s="455"/>
      <x:c r="FY69" s="455"/>
      <x:c r="FZ69" s="455"/>
      <x:c r="GA69" s="455"/>
      <x:c r="GB69" s="455"/>
      <x:c r="GC69" s="455"/>
      <x:c r="GD69" s="455"/>
      <x:c r="GE69" s="455"/>
      <x:c r="GF69" s="455"/>
      <x:c r="GG69" s="455"/>
      <x:c r="GH69" s="455"/>
      <x:c r="GI69" s="455"/>
      <x:c r="GJ69" s="455"/>
      <x:c r="GK69" s="455"/>
      <x:c r="GL69" s="455"/>
      <x:c r="GM69" s="455"/>
      <x:c r="GN69" s="455"/>
      <x:c r="GO69" s="455"/>
      <x:c r="GP69" s="455"/>
      <x:c r="GQ69" s="455"/>
      <x:c r="GR69" s="455"/>
      <x:c r="GS69" s="455"/>
      <x:c r="GT69" s="455"/>
      <x:c r="GU69" s="455"/>
      <x:c r="GV69" s="455"/>
      <x:c r="GW69" s="455"/>
      <x:c r="GX69" s="455"/>
      <x:c r="GY69" s="455"/>
      <x:c r="GZ69" s="455"/>
      <x:c r="HA69" s="455"/>
      <x:c r="HB69" s="455"/>
      <x:c r="HC69" s="455"/>
      <x:c r="HD69" s="455"/>
      <x:c r="HE69" s="455"/>
      <x:c r="HF69" s="455"/>
      <x:c r="HG69" s="455"/>
      <x:c r="HH69" s="455"/>
      <x:c r="HI69" s="455"/>
      <x:c r="HJ69" s="455"/>
      <x:c r="HK69" s="455"/>
      <x:c r="HL69" s="455"/>
      <x:c r="HM69" s="455"/>
      <x:c r="HN69" s="455"/>
      <x:c r="HO69" s="455"/>
      <x:c r="HP69" s="455"/>
      <x:c r="HQ69" s="455"/>
      <x:c r="HR69" s="455"/>
      <x:c r="HS69" s="455"/>
      <x:c r="HT69" s="455"/>
      <x:c r="HU69" s="455"/>
      <x:c r="HV69" s="455"/>
      <x:c r="HW69" s="455"/>
      <x:c r="HX69" s="455"/>
      <x:c r="HY69" s="455"/>
      <x:c r="HZ69" s="455"/>
      <x:c r="IA69" s="455"/>
      <x:c r="IB69" s="455"/>
      <x:c r="IC69" s="455"/>
      <x:c r="ID69" s="455"/>
      <x:c r="IE69" s="455"/>
      <x:c r="IF69" s="455"/>
      <x:c r="IG69" s="455"/>
      <x:c r="IH69" s="455"/>
      <x:c r="II69" s="455"/>
      <x:c r="IJ69" s="455"/>
      <x:c r="IK69" s="455"/>
      <x:c r="IL69" s="455"/>
      <x:c r="IM69" s="455"/>
      <x:c r="IN69" s="455"/>
      <x:c r="IO69" s="455"/>
      <x:c r="IP69" s="455"/>
      <x:c r="IQ69" s="455"/>
      <x:c r="IR69" s="455"/>
      <x:c r="IS69" s="455"/>
      <x:c r="IT69" s="455"/>
      <x:c r="IU69" s="455"/>
      <x:c r="IV69" s="455"/>
    </x:row>
    <x:row r="70" s="418" customFormat="1">
      <x:c r="A70" s="455"/>
      <x:c r="B70" s="455"/>
      <x:c r="C70" s="3989"/>
      <x:c r="D70" s="3989"/>
      <x:c r="E70" s="3989"/>
      <x:c r="F70" s="3989"/>
      <x:c r="G70" s="3989"/>
      <x:c r="H70" s="3989"/>
      <x:c r="I70" s="3989"/>
      <x:c r="J70" s="3989"/>
      <x:c r="K70" s="3989"/>
      <x:c r="L70" s="3989"/>
      <x:c r="M70" s="3989"/>
      <x:c r="N70" s="3989"/>
      <x:c r="O70" s="3989"/>
      <x:c r="P70" s="3989"/>
      <x:c r="Q70" s="3989"/>
      <x:c r="R70" s="3989"/>
      <x:c r="S70" s="3989"/>
      <x:c r="T70" s="3989"/>
      <x:c r="U70" s="3989"/>
      <x:c r="V70" s="3989"/>
      <x:c r="W70" s="3989"/>
      <x:c r="X70" s="3989"/>
      <x:c r="Y70" s="3989"/>
      <x:c r="Z70" s="3989"/>
      <x:c r="AA70" s="3989"/>
      <x:c r="AB70" s="3989"/>
      <x:c r="AC70" s="3989"/>
      <x:c r="AD70" s="3989"/>
      <x:c r="AE70" s="3989"/>
      <x:c r="AF70" s="3989"/>
      <x:c r="AG70" s="3989"/>
      <x:c r="AH70" s="3989"/>
      <x:c r="AI70" s="450"/>
      <x:c r="AJ70" s="450"/>
      <x:c r="AK70" s="450"/>
      <x:c r="AL70" s="450"/>
      <x:c r="AM70" s="450"/>
      <x:c r="AN70" s="450"/>
      <x:c r="AO70" s="450"/>
      <x:c r="AP70" s="450"/>
      <x:c r="AQ70" s="450"/>
      <x:c r="AR70" s="450"/>
      <x:c r="AS70" s="450"/>
      <x:c r="AT70" s="450"/>
      <x:c r="AU70" s="450"/>
      <x:c r="AV70" s="450"/>
      <x:c r="AW70" s="450"/>
      <x:c r="AX70" s="450"/>
      <x:c r="AY70" s="450"/>
      <x:c r="AZ70" s="450"/>
      <x:c r="BA70" s="450"/>
      <x:c r="BB70" s="450"/>
      <x:c r="BC70" s="450"/>
      <x:c r="BD70" s="450"/>
      <x:c r="BE70" s="450"/>
      <x:c r="BF70" s="450"/>
      <x:c r="BG70" s="450"/>
      <x:c r="BH70" s="450"/>
      <x:c r="BI70" s="450"/>
      <x:c r="BJ70" s="450"/>
      <x:c r="BK70" s="450"/>
      <x:c r="BL70" s="450"/>
      <x:c r="BM70" s="450"/>
      <x:c r="BN70" s="450"/>
      <x:c r="BO70" s="450"/>
      <x:c r="BP70" s="450"/>
      <x:c r="BQ70" s="450"/>
      <x:c r="BR70" s="450"/>
      <x:c r="BS70" s="450"/>
      <x:c r="BT70" s="450"/>
      <x:c r="BU70" s="450"/>
      <x:c r="BV70" s="450"/>
      <x:c r="BW70" s="450"/>
      <x:c r="BX70" s="450"/>
      <x:c r="BY70" s="450"/>
      <x:c r="BZ70" s="450"/>
      <x:c r="CA70" s="450"/>
      <x:c r="CB70" s="450"/>
      <x:c r="CC70" s="450"/>
      <x:c r="CD70" s="450"/>
      <x:c r="CE70" s="450"/>
      <x:c r="CF70" s="450"/>
      <x:c r="CG70" s="450"/>
      <x:c r="CH70" s="450"/>
      <x:c r="CI70" s="450"/>
      <x:c r="CJ70" s="450"/>
      <x:c r="CK70" s="450"/>
      <x:c r="CL70" s="450"/>
      <x:c r="CM70" s="450"/>
      <x:c r="CN70" s="450"/>
      <x:c r="CO70" s="450"/>
      <x:c r="CP70" s="450"/>
      <x:c r="CQ70" s="450"/>
      <x:c r="CR70" s="450"/>
      <x:c r="CS70" s="450"/>
      <x:c r="CT70" s="450"/>
      <x:c r="CU70" s="450"/>
      <x:c r="CV70" s="450"/>
      <x:c r="CW70" s="450"/>
      <x:c r="CX70" s="450"/>
      <x:c r="CY70" s="450"/>
      <x:c r="CZ70" s="450"/>
      <x:c r="DA70" s="450"/>
      <x:c r="DB70" s="450"/>
      <x:c r="DC70" s="450"/>
      <x:c r="DD70" s="450"/>
      <x:c r="DE70" s="450"/>
      <x:c r="DF70" s="450"/>
      <x:c r="DG70" s="450"/>
      <x:c r="DH70" s="450"/>
      <x:c r="DI70" s="450"/>
      <x:c r="DJ70" s="450"/>
      <x:c r="DK70" s="450"/>
      <x:c r="DL70" s="450"/>
      <x:c r="DM70" s="450"/>
      <x:c r="DN70" s="450"/>
      <x:c r="DO70" s="450"/>
      <x:c r="DP70" s="450"/>
      <x:c r="DQ70" s="450"/>
      <x:c r="DR70" s="450"/>
      <x:c r="DS70" s="450"/>
      <x:c r="DT70" s="450"/>
      <x:c r="DU70" s="450"/>
      <x:c r="DV70" s="450"/>
      <x:c r="DW70" s="450"/>
      <x:c r="DX70" s="450"/>
      <x:c r="DY70" s="450"/>
      <x:c r="DZ70" s="450"/>
      <x:c r="EA70" s="450"/>
      <x:c r="EB70" s="450"/>
      <x:c r="EC70" s="450"/>
      <x:c r="ED70" s="450"/>
      <x:c r="EE70" s="450"/>
      <x:c r="EF70" s="450"/>
      <x:c r="EG70" s="450"/>
      <x:c r="EH70" s="450"/>
      <x:c r="EI70" s="604"/>
      <x:c r="EJ70" s="604"/>
      <x:c r="EK70" s="604"/>
      <x:c r="EL70" s="604"/>
      <x:c r="EM70" s="604"/>
      <x:c r="EN70" s="604"/>
      <x:c r="EO70" s="604"/>
      <x:c r="EP70" s="604"/>
      <x:c r="EQ70" s="604"/>
      <x:c r="ER70" s="604"/>
      <x:c r="ES70" s="604"/>
      <x:c r="ET70" s="604"/>
      <x:c r="EU70" s="604"/>
      <x:c r="EV70" s="604"/>
      <x:c r="EW70" s="455"/>
      <x:c r="EX70" s="455"/>
      <x:c r="EY70" s="455"/>
      <x:c r="EZ70" s="455"/>
      <x:c r="FA70" s="455"/>
      <x:c r="FB70" s="455"/>
      <x:c r="FC70" s="455"/>
      <x:c r="FD70" s="455"/>
      <x:c r="FE70" s="455"/>
      <x:c r="FF70" s="455"/>
      <x:c r="FG70" s="455"/>
      <x:c r="FH70" s="455"/>
      <x:c r="FI70" s="455"/>
      <x:c r="FJ70" s="455"/>
      <x:c r="FK70" s="455"/>
      <x:c r="FL70" s="455"/>
      <x:c r="FM70" s="455"/>
      <x:c r="FN70" s="455"/>
      <x:c r="FO70" s="455"/>
      <x:c r="FP70" s="455"/>
      <x:c r="FQ70" s="455"/>
      <x:c r="FR70" s="455"/>
      <x:c r="FS70" s="455"/>
      <x:c r="FT70" s="455"/>
      <x:c r="FU70" s="455"/>
      <x:c r="FV70" s="455"/>
      <x:c r="FW70" s="455"/>
      <x:c r="FX70" s="455"/>
      <x:c r="FY70" s="455"/>
      <x:c r="FZ70" s="455"/>
      <x:c r="GA70" s="455"/>
      <x:c r="GB70" s="455"/>
      <x:c r="GC70" s="455"/>
      <x:c r="GD70" s="455"/>
      <x:c r="GE70" s="455"/>
      <x:c r="GF70" s="455"/>
      <x:c r="GG70" s="455"/>
      <x:c r="GH70" s="455"/>
      <x:c r="GI70" s="455"/>
      <x:c r="GJ70" s="455"/>
      <x:c r="GK70" s="455"/>
      <x:c r="GL70" s="455"/>
      <x:c r="GM70" s="455"/>
      <x:c r="GN70" s="455"/>
      <x:c r="GO70" s="455"/>
      <x:c r="GP70" s="455"/>
      <x:c r="GQ70" s="455"/>
      <x:c r="GR70" s="455"/>
      <x:c r="GS70" s="455"/>
      <x:c r="GT70" s="455"/>
      <x:c r="GU70" s="455"/>
      <x:c r="GV70" s="455"/>
      <x:c r="GW70" s="455"/>
      <x:c r="GX70" s="455"/>
      <x:c r="GY70" s="455"/>
      <x:c r="GZ70" s="455"/>
      <x:c r="HA70" s="455"/>
      <x:c r="HB70" s="455"/>
      <x:c r="HC70" s="455"/>
      <x:c r="HD70" s="455"/>
      <x:c r="HE70" s="455"/>
      <x:c r="HF70" s="455"/>
      <x:c r="HG70" s="455"/>
      <x:c r="HH70" s="455"/>
      <x:c r="HI70" s="455"/>
      <x:c r="HJ70" s="455"/>
      <x:c r="HK70" s="455"/>
      <x:c r="HL70" s="455"/>
      <x:c r="HM70" s="455"/>
      <x:c r="HN70" s="455"/>
      <x:c r="HO70" s="455"/>
      <x:c r="HP70" s="455"/>
      <x:c r="HQ70" s="455"/>
      <x:c r="HR70" s="455"/>
      <x:c r="HS70" s="455"/>
      <x:c r="HT70" s="455"/>
      <x:c r="HU70" s="455"/>
      <x:c r="HV70" s="455"/>
      <x:c r="HW70" s="455"/>
      <x:c r="HX70" s="455"/>
      <x:c r="HY70" s="455"/>
      <x:c r="HZ70" s="455"/>
      <x:c r="IA70" s="455"/>
      <x:c r="IB70" s="455"/>
      <x:c r="IC70" s="455"/>
      <x:c r="ID70" s="455"/>
      <x:c r="IE70" s="455"/>
      <x:c r="IF70" s="455"/>
      <x:c r="IG70" s="455"/>
      <x:c r="IH70" s="455"/>
      <x:c r="II70" s="455"/>
      <x:c r="IJ70" s="455"/>
      <x:c r="IK70" s="455"/>
      <x:c r="IL70" s="455"/>
      <x:c r="IM70" s="455"/>
      <x:c r="IN70" s="455"/>
      <x:c r="IO70" s="455"/>
      <x:c r="IP70" s="455"/>
      <x:c r="IQ70" s="455"/>
      <x:c r="IR70" s="455"/>
      <x:c r="IS70" s="455"/>
      <x:c r="IT70" s="455"/>
      <x:c r="IU70" s="455"/>
      <x:c r="IV70" s="455"/>
    </x:row>
    <x:row r="71" s="418" customFormat="1">
      <x:c r="A71" s="455"/>
      <x:c r="B71" s="455"/>
      <x:c r="C71" s="716"/>
      <x:c r="D71" s="716"/>
      <x:c r="E71" s="716"/>
      <x:c r="F71" s="716"/>
      <x:c r="G71" s="716"/>
      <x:c r="H71" s="716"/>
      <x:c r="I71" s="716"/>
      <x:c r="J71" s="716"/>
      <x:c r="K71" s="716"/>
      <x:c r="L71" s="716"/>
      <x:c r="M71" s="716"/>
      <x:c r="N71" s="716"/>
      <x:c r="O71" s="716"/>
      <x:c r="P71" s="716"/>
      <x:c r="Q71" s="717"/>
      <x:c r="R71" s="716"/>
      <x:c r="S71" s="716"/>
      <x:c r="T71" s="716"/>
      <x:c r="U71" s="716"/>
      <x:c r="V71" s="716"/>
      <x:c r="W71" s="716"/>
      <x:c r="X71" s="716"/>
      <x:c r="Y71" s="716"/>
      <x:c r="Z71" s="716"/>
      <x:c r="AA71" s="716"/>
      <x:c r="AB71" s="716"/>
      <x:c r="AC71" s="716"/>
      <x:c r="AD71" s="716"/>
      <x:c r="AE71" s="716"/>
      <x:c r="AF71" s="716"/>
      <x:c r="AG71" s="716"/>
      <x:c r="AH71" s="716"/>
      <x:c r="AI71" s="450"/>
      <x:c r="AJ71" s="450"/>
      <x:c r="AK71" s="450"/>
      <x:c r="AL71" s="450"/>
      <x:c r="AM71" s="450"/>
      <x:c r="AN71" s="450"/>
      <x:c r="AO71" s="450"/>
      <x:c r="AP71" s="450"/>
      <x:c r="AQ71" s="450"/>
      <x:c r="AR71" s="450"/>
      <x:c r="AS71" s="450"/>
      <x:c r="AT71" s="450"/>
      <x:c r="AU71" s="450"/>
      <x:c r="AV71" s="450"/>
      <x:c r="AW71" s="450"/>
      <x:c r="AX71" s="450"/>
      <x:c r="AY71" s="450"/>
      <x:c r="AZ71" s="450"/>
      <x:c r="BA71" s="450"/>
      <x:c r="BB71" s="450"/>
      <x:c r="BC71" s="450"/>
      <x:c r="BD71" s="450"/>
      <x:c r="BE71" s="450"/>
      <x:c r="BF71" s="450"/>
      <x:c r="BG71" s="450"/>
      <x:c r="BH71" s="450"/>
      <x:c r="BI71" s="450"/>
      <x:c r="BJ71" s="450"/>
      <x:c r="BK71" s="450"/>
      <x:c r="BL71" s="450"/>
      <x:c r="BM71" s="450"/>
      <x:c r="BN71" s="450"/>
      <x:c r="BO71" s="450"/>
      <x:c r="BP71" s="450"/>
      <x:c r="BQ71" s="450"/>
      <x:c r="BR71" s="450"/>
      <x:c r="BS71" s="450"/>
      <x:c r="BT71" s="450"/>
      <x:c r="BU71" s="450"/>
      <x:c r="BV71" s="450"/>
      <x:c r="BW71" s="450"/>
      <x:c r="BX71" s="450"/>
      <x:c r="BY71" s="450"/>
      <x:c r="BZ71" s="450"/>
      <x:c r="CA71" s="450"/>
      <x:c r="CB71" s="450"/>
      <x:c r="CC71" s="450"/>
      <x:c r="CD71" s="450"/>
      <x:c r="CE71" s="450"/>
      <x:c r="CF71" s="450"/>
      <x:c r="CG71" s="450"/>
      <x:c r="CH71" s="450"/>
      <x:c r="CI71" s="450"/>
      <x:c r="CJ71" s="450"/>
      <x:c r="CK71" s="450"/>
      <x:c r="CL71" s="450"/>
      <x:c r="CM71" s="450"/>
      <x:c r="CN71" s="450"/>
      <x:c r="CO71" s="450"/>
      <x:c r="CP71" s="450"/>
      <x:c r="CQ71" s="450"/>
      <x:c r="CR71" s="450"/>
      <x:c r="CS71" s="450"/>
      <x:c r="CT71" s="450"/>
      <x:c r="CU71" s="450"/>
      <x:c r="CV71" s="450"/>
      <x:c r="CW71" s="450"/>
      <x:c r="CX71" s="450"/>
      <x:c r="CY71" s="450"/>
      <x:c r="CZ71" s="450"/>
      <x:c r="DA71" s="450"/>
      <x:c r="DB71" s="450"/>
      <x:c r="DC71" s="450"/>
      <x:c r="DD71" s="450"/>
      <x:c r="DE71" s="450"/>
      <x:c r="DF71" s="450"/>
      <x:c r="DG71" s="450"/>
      <x:c r="DH71" s="450"/>
      <x:c r="DI71" s="450"/>
      <x:c r="DJ71" s="450"/>
      <x:c r="DK71" s="450"/>
      <x:c r="DL71" s="450"/>
      <x:c r="DM71" s="450"/>
      <x:c r="DN71" s="450"/>
      <x:c r="DO71" s="450"/>
      <x:c r="DP71" s="450"/>
      <x:c r="DQ71" s="450"/>
      <x:c r="DR71" s="450"/>
      <x:c r="DS71" s="450"/>
      <x:c r="DT71" s="450"/>
      <x:c r="DU71" s="450"/>
      <x:c r="DV71" s="450"/>
      <x:c r="DW71" s="450"/>
      <x:c r="DX71" s="450"/>
      <x:c r="DY71" s="450"/>
      <x:c r="DZ71" s="450"/>
      <x:c r="EA71" s="450"/>
      <x:c r="EB71" s="450"/>
      <x:c r="EC71" s="450"/>
      <x:c r="ED71" s="450"/>
      <x:c r="EE71" s="450"/>
      <x:c r="EF71" s="450"/>
      <x:c r="EG71" s="450"/>
      <x:c r="EH71" s="450"/>
      <x:c r="EI71" s="604"/>
      <x:c r="EJ71" s="604"/>
      <x:c r="EK71" s="604"/>
      <x:c r="EL71" s="604"/>
      <x:c r="EM71" s="604"/>
      <x:c r="EN71" s="604"/>
      <x:c r="EO71" s="604"/>
      <x:c r="EP71" s="604"/>
      <x:c r="EQ71" s="604"/>
      <x:c r="ER71" s="604"/>
      <x:c r="ES71" s="604"/>
      <x:c r="ET71" s="604"/>
      <x:c r="EU71" s="604"/>
      <x:c r="EV71" s="604"/>
      <x:c r="EW71" s="455"/>
      <x:c r="EX71" s="455"/>
      <x:c r="EY71" s="455"/>
      <x:c r="EZ71" s="455"/>
      <x:c r="FA71" s="455"/>
      <x:c r="FB71" s="455"/>
      <x:c r="FC71" s="455"/>
      <x:c r="FD71" s="455"/>
      <x:c r="FE71" s="455"/>
      <x:c r="FF71" s="455"/>
      <x:c r="FG71" s="455"/>
      <x:c r="FH71" s="455"/>
      <x:c r="FI71" s="455"/>
      <x:c r="FJ71" s="455"/>
      <x:c r="FK71" s="455"/>
      <x:c r="FL71" s="455"/>
      <x:c r="FM71" s="455"/>
      <x:c r="FN71" s="455"/>
      <x:c r="FO71" s="455"/>
      <x:c r="FP71" s="455"/>
      <x:c r="FQ71" s="455"/>
      <x:c r="FR71" s="455"/>
      <x:c r="FS71" s="455"/>
      <x:c r="FT71" s="455"/>
      <x:c r="FU71" s="455"/>
      <x:c r="FV71" s="455"/>
      <x:c r="FW71" s="455"/>
      <x:c r="FX71" s="455"/>
      <x:c r="FY71" s="455"/>
      <x:c r="FZ71" s="455"/>
      <x:c r="GA71" s="455"/>
      <x:c r="GB71" s="455"/>
      <x:c r="GC71" s="455"/>
      <x:c r="GD71" s="455"/>
      <x:c r="GE71" s="455"/>
      <x:c r="GF71" s="455"/>
      <x:c r="GG71" s="455"/>
      <x:c r="GH71" s="455"/>
      <x:c r="GI71" s="455"/>
      <x:c r="GJ71" s="455"/>
      <x:c r="GK71" s="455"/>
      <x:c r="GL71" s="455"/>
      <x:c r="GM71" s="455"/>
      <x:c r="GN71" s="455"/>
      <x:c r="GO71" s="455"/>
      <x:c r="GP71" s="455"/>
      <x:c r="GQ71" s="455"/>
      <x:c r="GR71" s="455"/>
      <x:c r="GS71" s="455"/>
      <x:c r="GT71" s="455"/>
      <x:c r="GU71" s="455"/>
      <x:c r="GV71" s="455"/>
      <x:c r="GW71" s="455"/>
      <x:c r="GX71" s="455"/>
      <x:c r="GY71" s="455"/>
      <x:c r="GZ71" s="455"/>
      <x:c r="HA71" s="455"/>
      <x:c r="HB71" s="455"/>
      <x:c r="HC71" s="455"/>
      <x:c r="HD71" s="455"/>
      <x:c r="HE71" s="455"/>
      <x:c r="HF71" s="455"/>
      <x:c r="HG71" s="455"/>
      <x:c r="HH71" s="455"/>
      <x:c r="HI71" s="455"/>
      <x:c r="HJ71" s="455"/>
      <x:c r="HK71" s="455"/>
      <x:c r="HL71" s="455"/>
      <x:c r="HM71" s="455"/>
      <x:c r="HN71" s="455"/>
      <x:c r="HO71" s="455"/>
      <x:c r="HP71" s="455"/>
      <x:c r="HQ71" s="455"/>
      <x:c r="HR71" s="455"/>
      <x:c r="HS71" s="455"/>
      <x:c r="HT71" s="455"/>
      <x:c r="HU71" s="455"/>
      <x:c r="HV71" s="455"/>
      <x:c r="HW71" s="455"/>
      <x:c r="HX71" s="455"/>
      <x:c r="HY71" s="455"/>
      <x:c r="HZ71" s="455"/>
      <x:c r="IA71" s="455"/>
      <x:c r="IB71" s="455"/>
      <x:c r="IC71" s="455"/>
      <x:c r="ID71" s="455"/>
      <x:c r="IE71" s="455"/>
      <x:c r="IF71" s="455"/>
      <x:c r="IG71" s="455"/>
      <x:c r="IH71" s="455"/>
      <x:c r="II71" s="455"/>
      <x:c r="IJ71" s="455"/>
      <x:c r="IK71" s="455"/>
      <x:c r="IL71" s="455"/>
      <x:c r="IM71" s="455"/>
      <x:c r="IN71" s="455"/>
      <x:c r="IO71" s="455"/>
      <x:c r="IP71" s="455"/>
      <x:c r="IQ71" s="455"/>
      <x:c r="IR71" s="455"/>
      <x:c r="IS71" s="455"/>
      <x:c r="IT71" s="455"/>
      <x:c r="IU71" s="455"/>
      <x:c r="IV71" s="455"/>
    </x:row>
    <x:row r="72" s="418" customFormat="1">
      <x:c r="A72" s="455"/>
      <x:c r="B72" s="455"/>
      <x:c r="C72" s="719"/>
      <x:c r="D72" s="716"/>
      <x:c r="E72" s="716"/>
      <x:c r="F72" s="716"/>
      <x:c r="G72" s="716"/>
      <x:c r="H72" s="716"/>
      <x:c r="I72" s="716"/>
      <x:c r="J72" s="716"/>
      <x:c r="K72" s="716"/>
      <x:c r="L72" s="716"/>
      <x:c r="M72" s="716"/>
      <x:c r="N72" s="716"/>
      <x:c r="O72" s="716"/>
      <x:c r="P72" s="716"/>
      <x:c r="Q72" s="717"/>
      <x:c r="R72" s="716"/>
      <x:c r="S72" s="716"/>
      <x:c r="T72" s="716"/>
      <x:c r="U72" s="716"/>
      <x:c r="V72" s="716"/>
      <x:c r="W72" s="716"/>
      <x:c r="X72" s="716"/>
      <x:c r="Y72" s="716"/>
      <x:c r="Z72" s="716"/>
      <x:c r="AA72" s="716"/>
      <x:c r="AB72" s="716"/>
      <x:c r="AC72" s="716"/>
      <x:c r="AD72" s="716"/>
      <x:c r="AE72" s="716"/>
      <x:c r="AF72" s="716"/>
      <x:c r="AG72" s="716"/>
      <x:c r="AH72" s="716"/>
      <x:c r="AI72" s="450"/>
      <x:c r="AJ72" s="450"/>
      <x:c r="AK72" s="450"/>
      <x:c r="AL72" s="450"/>
      <x:c r="AM72" s="450"/>
      <x:c r="AN72" s="450"/>
      <x:c r="AO72" s="450"/>
      <x:c r="AP72" s="450"/>
      <x:c r="AQ72" s="450"/>
      <x:c r="AR72" s="450"/>
      <x:c r="AS72" s="450"/>
      <x:c r="AT72" s="450"/>
      <x:c r="AU72" s="450"/>
      <x:c r="AV72" s="450"/>
      <x:c r="AW72" s="450"/>
      <x:c r="AX72" s="450"/>
      <x:c r="AY72" s="450"/>
      <x:c r="AZ72" s="450"/>
      <x:c r="BA72" s="450"/>
      <x:c r="BB72" s="450"/>
      <x:c r="BC72" s="450"/>
      <x:c r="BD72" s="450"/>
      <x:c r="BE72" s="450"/>
      <x:c r="BF72" s="450"/>
      <x:c r="BG72" s="450"/>
      <x:c r="BH72" s="450"/>
      <x:c r="BI72" s="450"/>
      <x:c r="BJ72" s="450"/>
      <x:c r="BK72" s="450"/>
      <x:c r="BL72" s="450"/>
      <x:c r="BM72" s="450"/>
      <x:c r="BN72" s="450"/>
      <x:c r="BO72" s="450"/>
      <x:c r="BP72" s="450"/>
      <x:c r="BQ72" s="450"/>
      <x:c r="BR72" s="450"/>
      <x:c r="BS72" s="450"/>
      <x:c r="BT72" s="450"/>
      <x:c r="BU72" s="450"/>
      <x:c r="BV72" s="450"/>
      <x:c r="BW72" s="450"/>
      <x:c r="BX72" s="450"/>
      <x:c r="BY72" s="450"/>
      <x:c r="BZ72" s="450"/>
      <x:c r="CA72" s="450"/>
      <x:c r="CB72" s="450"/>
      <x:c r="CC72" s="450"/>
      <x:c r="CD72" s="450"/>
      <x:c r="CE72" s="450"/>
      <x:c r="CF72" s="450"/>
      <x:c r="CG72" s="450"/>
      <x:c r="CH72" s="450"/>
      <x:c r="CI72" s="450"/>
      <x:c r="CJ72" s="450"/>
      <x:c r="CK72" s="450"/>
      <x:c r="CL72" s="450"/>
      <x:c r="CM72" s="450"/>
      <x:c r="CN72" s="450"/>
      <x:c r="CO72" s="450"/>
      <x:c r="CP72" s="450"/>
      <x:c r="CQ72" s="450"/>
      <x:c r="CR72" s="450"/>
      <x:c r="CS72" s="450"/>
      <x:c r="CT72" s="450"/>
      <x:c r="CU72" s="450"/>
      <x:c r="CV72" s="450"/>
      <x:c r="CW72" s="450"/>
      <x:c r="CX72" s="450"/>
      <x:c r="CY72" s="450"/>
      <x:c r="CZ72" s="450"/>
      <x:c r="DA72" s="450"/>
      <x:c r="DB72" s="450"/>
      <x:c r="DC72" s="450"/>
      <x:c r="DD72" s="450"/>
      <x:c r="DE72" s="450"/>
      <x:c r="DF72" s="450"/>
      <x:c r="DG72" s="450"/>
      <x:c r="DH72" s="450"/>
      <x:c r="DI72" s="450"/>
      <x:c r="DJ72" s="450"/>
      <x:c r="DK72" s="450"/>
      <x:c r="DL72" s="450"/>
      <x:c r="DM72" s="450"/>
      <x:c r="DN72" s="450"/>
      <x:c r="DO72" s="450"/>
      <x:c r="DP72" s="450"/>
      <x:c r="DQ72" s="450"/>
      <x:c r="DR72" s="450"/>
      <x:c r="DS72" s="450"/>
      <x:c r="DT72" s="450"/>
      <x:c r="DU72" s="450"/>
      <x:c r="DV72" s="450"/>
      <x:c r="DW72" s="450"/>
      <x:c r="DX72" s="450"/>
      <x:c r="DY72" s="450"/>
      <x:c r="DZ72" s="450"/>
      <x:c r="EA72" s="450"/>
      <x:c r="EB72" s="450"/>
      <x:c r="EC72" s="450"/>
      <x:c r="ED72" s="450"/>
      <x:c r="EE72" s="450"/>
      <x:c r="EF72" s="450"/>
      <x:c r="EG72" s="450"/>
      <x:c r="EH72" s="450"/>
      <x:c r="EI72" s="604"/>
      <x:c r="EJ72" s="604"/>
      <x:c r="EK72" s="604"/>
      <x:c r="EL72" s="604"/>
      <x:c r="EM72" s="604"/>
      <x:c r="EN72" s="604"/>
      <x:c r="EO72" s="604"/>
      <x:c r="EP72" s="604"/>
      <x:c r="EQ72" s="604"/>
      <x:c r="ER72" s="604"/>
      <x:c r="ES72" s="604"/>
      <x:c r="ET72" s="604"/>
      <x:c r="EU72" s="604"/>
      <x:c r="EV72" s="604"/>
      <x:c r="EW72" s="455"/>
      <x:c r="EX72" s="455"/>
      <x:c r="EY72" s="455"/>
      <x:c r="EZ72" s="455"/>
      <x:c r="FA72" s="455"/>
      <x:c r="FB72" s="455"/>
      <x:c r="FC72" s="455"/>
      <x:c r="FD72" s="455"/>
      <x:c r="FE72" s="455"/>
      <x:c r="FF72" s="455"/>
      <x:c r="FG72" s="455"/>
      <x:c r="FH72" s="455"/>
      <x:c r="FI72" s="455"/>
      <x:c r="FJ72" s="455"/>
      <x:c r="FK72" s="455"/>
      <x:c r="FL72" s="455"/>
      <x:c r="FM72" s="455"/>
      <x:c r="FN72" s="455"/>
      <x:c r="FO72" s="455"/>
      <x:c r="FP72" s="455"/>
      <x:c r="FQ72" s="455"/>
      <x:c r="FR72" s="455"/>
      <x:c r="FS72" s="455"/>
      <x:c r="FT72" s="455"/>
      <x:c r="FU72" s="455"/>
      <x:c r="FV72" s="455"/>
      <x:c r="FW72" s="455"/>
      <x:c r="FX72" s="455"/>
      <x:c r="FY72" s="455"/>
      <x:c r="FZ72" s="455"/>
      <x:c r="GA72" s="455"/>
      <x:c r="GB72" s="455"/>
      <x:c r="GC72" s="455"/>
      <x:c r="GD72" s="455"/>
      <x:c r="GE72" s="455"/>
      <x:c r="GF72" s="455"/>
      <x:c r="GG72" s="455"/>
      <x:c r="GH72" s="455"/>
      <x:c r="GI72" s="455"/>
      <x:c r="GJ72" s="455"/>
      <x:c r="GK72" s="455"/>
      <x:c r="GL72" s="455"/>
      <x:c r="GM72" s="455"/>
      <x:c r="GN72" s="455"/>
      <x:c r="GO72" s="455"/>
      <x:c r="GP72" s="455"/>
      <x:c r="GQ72" s="455"/>
      <x:c r="GR72" s="455"/>
      <x:c r="GS72" s="455"/>
      <x:c r="GT72" s="455"/>
      <x:c r="GU72" s="455"/>
      <x:c r="GV72" s="455"/>
      <x:c r="GW72" s="455"/>
      <x:c r="GX72" s="455"/>
      <x:c r="GY72" s="455"/>
      <x:c r="GZ72" s="455"/>
      <x:c r="HA72" s="455"/>
      <x:c r="HB72" s="455"/>
      <x:c r="HC72" s="455"/>
      <x:c r="HD72" s="455"/>
      <x:c r="HE72" s="455"/>
      <x:c r="HF72" s="455"/>
      <x:c r="HG72" s="455"/>
      <x:c r="HH72" s="455"/>
      <x:c r="HI72" s="455"/>
      <x:c r="HJ72" s="455"/>
      <x:c r="HK72" s="455"/>
      <x:c r="HL72" s="455"/>
      <x:c r="HM72" s="455"/>
      <x:c r="HN72" s="455"/>
      <x:c r="HO72" s="455"/>
      <x:c r="HP72" s="455"/>
      <x:c r="HQ72" s="455"/>
      <x:c r="HR72" s="455"/>
      <x:c r="HS72" s="455"/>
      <x:c r="HT72" s="455"/>
      <x:c r="HU72" s="455"/>
      <x:c r="HV72" s="455"/>
      <x:c r="HW72" s="455"/>
      <x:c r="HX72" s="455"/>
      <x:c r="HY72" s="455"/>
      <x:c r="HZ72" s="455"/>
      <x:c r="IA72" s="455"/>
      <x:c r="IB72" s="455"/>
      <x:c r="IC72" s="455"/>
      <x:c r="ID72" s="455"/>
      <x:c r="IE72" s="455"/>
      <x:c r="IF72" s="455"/>
      <x:c r="IG72" s="455"/>
      <x:c r="IH72" s="455"/>
      <x:c r="II72" s="455"/>
      <x:c r="IJ72" s="455"/>
      <x:c r="IK72" s="455"/>
      <x:c r="IL72" s="455"/>
      <x:c r="IM72" s="455"/>
      <x:c r="IN72" s="455"/>
      <x:c r="IO72" s="455"/>
      <x:c r="IP72" s="455"/>
      <x:c r="IQ72" s="455"/>
      <x:c r="IR72" s="455"/>
      <x:c r="IS72" s="455"/>
      <x:c r="IT72" s="455"/>
      <x:c r="IU72" s="455"/>
      <x:c r="IV72" s="455"/>
    </x:row>
    <x:row r="73" s="418" customFormat="1">
      <x:c r="A73" s="455"/>
      <x:c r="B73" s="455"/>
      <x:c r="C73" s="716"/>
      <x:c r="D73" s="716"/>
      <x:c r="E73" s="716"/>
      <x:c r="F73" s="716"/>
      <x:c r="G73" s="716"/>
      <x:c r="H73" s="716"/>
      <x:c r="I73" s="716"/>
      <x:c r="J73" s="716"/>
      <x:c r="K73" s="716"/>
      <x:c r="L73" s="716"/>
      <x:c r="M73" s="716"/>
      <x:c r="N73" s="716"/>
      <x:c r="O73" s="716"/>
      <x:c r="P73" s="716"/>
      <x:c r="Q73" s="717"/>
      <x:c r="R73" s="716"/>
      <x:c r="S73" s="716"/>
      <x:c r="T73" s="716"/>
      <x:c r="U73" s="716"/>
      <x:c r="V73" s="716"/>
      <x:c r="W73" s="716"/>
      <x:c r="X73" s="716"/>
      <x:c r="Y73" s="716"/>
      <x:c r="Z73" s="716"/>
      <x:c r="AA73" s="716"/>
      <x:c r="AB73" s="716"/>
      <x:c r="AC73" s="716"/>
      <x:c r="AD73" s="716"/>
      <x:c r="AE73" s="716"/>
      <x:c r="AF73" s="716"/>
      <x:c r="AG73" s="716"/>
      <x:c r="AH73" s="716"/>
      <x:c r="AI73" s="450"/>
      <x:c r="AJ73" s="450"/>
      <x:c r="AK73" s="450"/>
      <x:c r="AL73" s="450"/>
      <x:c r="AM73" s="450"/>
      <x:c r="AN73" s="450"/>
      <x:c r="AO73" s="450"/>
      <x:c r="AP73" s="450"/>
      <x:c r="AQ73" s="450"/>
      <x:c r="AR73" s="450"/>
      <x:c r="AS73" s="450"/>
      <x:c r="AT73" s="450"/>
      <x:c r="AU73" s="450"/>
      <x:c r="AV73" s="450"/>
      <x:c r="AW73" s="450"/>
      <x:c r="AX73" s="450"/>
      <x:c r="AY73" s="450"/>
      <x:c r="AZ73" s="450"/>
      <x:c r="BA73" s="450"/>
      <x:c r="BB73" s="450"/>
      <x:c r="BC73" s="450"/>
      <x:c r="BD73" s="450"/>
      <x:c r="BE73" s="450"/>
      <x:c r="BF73" s="450"/>
      <x:c r="BG73" s="450"/>
      <x:c r="BH73" s="450"/>
      <x:c r="BI73" s="450"/>
      <x:c r="BJ73" s="450"/>
      <x:c r="BK73" s="450"/>
      <x:c r="BL73" s="450"/>
      <x:c r="BM73" s="450"/>
      <x:c r="BN73" s="450"/>
      <x:c r="BO73" s="450"/>
      <x:c r="BP73" s="450"/>
      <x:c r="BQ73" s="450"/>
      <x:c r="BR73" s="450"/>
      <x:c r="BS73" s="450"/>
      <x:c r="BT73" s="450"/>
      <x:c r="BU73" s="450"/>
      <x:c r="BV73" s="450"/>
      <x:c r="BW73" s="450"/>
      <x:c r="BX73" s="450"/>
      <x:c r="BY73" s="450"/>
      <x:c r="BZ73" s="450"/>
      <x:c r="CA73" s="450"/>
      <x:c r="CB73" s="450"/>
      <x:c r="CC73" s="450"/>
      <x:c r="CD73" s="450"/>
      <x:c r="CE73" s="450"/>
      <x:c r="CF73" s="450"/>
      <x:c r="CG73" s="450"/>
      <x:c r="CH73" s="450"/>
      <x:c r="CI73" s="450"/>
      <x:c r="CJ73" s="450"/>
      <x:c r="CK73" s="450"/>
      <x:c r="CL73" s="450"/>
      <x:c r="CM73" s="450"/>
      <x:c r="CN73" s="450"/>
      <x:c r="CO73" s="450"/>
      <x:c r="CP73" s="450"/>
      <x:c r="CQ73" s="450"/>
      <x:c r="CR73" s="450"/>
      <x:c r="CS73" s="450"/>
      <x:c r="CT73" s="450"/>
      <x:c r="CU73" s="450"/>
      <x:c r="CV73" s="450"/>
      <x:c r="CW73" s="450"/>
      <x:c r="CX73" s="450"/>
      <x:c r="CY73" s="450"/>
      <x:c r="CZ73" s="450"/>
      <x:c r="DA73" s="450"/>
      <x:c r="DB73" s="450"/>
      <x:c r="DC73" s="450"/>
      <x:c r="DD73" s="450"/>
      <x:c r="DE73" s="450"/>
      <x:c r="DF73" s="450"/>
      <x:c r="DG73" s="450"/>
      <x:c r="DH73" s="450"/>
      <x:c r="DI73" s="450"/>
      <x:c r="DJ73" s="450"/>
      <x:c r="DK73" s="450"/>
      <x:c r="DL73" s="450"/>
      <x:c r="DM73" s="450"/>
      <x:c r="DN73" s="450"/>
      <x:c r="DO73" s="450"/>
      <x:c r="DP73" s="450"/>
      <x:c r="DQ73" s="450"/>
      <x:c r="DR73" s="450"/>
      <x:c r="DS73" s="450"/>
      <x:c r="DT73" s="450"/>
      <x:c r="DU73" s="450"/>
      <x:c r="DV73" s="450"/>
      <x:c r="DW73" s="450"/>
      <x:c r="DX73" s="450"/>
      <x:c r="DY73" s="450"/>
      <x:c r="DZ73" s="450"/>
      <x:c r="EA73" s="450"/>
      <x:c r="EB73" s="450"/>
      <x:c r="EC73" s="450"/>
      <x:c r="ED73" s="450"/>
      <x:c r="EE73" s="450"/>
      <x:c r="EF73" s="450"/>
      <x:c r="EG73" s="450"/>
      <x:c r="EH73" s="450"/>
      <x:c r="EI73" s="604"/>
      <x:c r="EJ73" s="604"/>
      <x:c r="EK73" s="604"/>
      <x:c r="EL73" s="604"/>
      <x:c r="EM73" s="604"/>
      <x:c r="EN73" s="604"/>
      <x:c r="EO73" s="604"/>
      <x:c r="EP73" s="604"/>
      <x:c r="EQ73" s="604"/>
      <x:c r="ER73" s="604"/>
      <x:c r="ES73" s="604"/>
      <x:c r="ET73" s="604"/>
      <x:c r="EU73" s="604"/>
      <x:c r="EV73" s="604"/>
      <x:c r="EW73" s="455"/>
      <x:c r="EX73" s="455"/>
      <x:c r="EY73" s="455"/>
      <x:c r="EZ73" s="455"/>
      <x:c r="FA73" s="455"/>
      <x:c r="FB73" s="455"/>
      <x:c r="FC73" s="455"/>
      <x:c r="FD73" s="455"/>
      <x:c r="FE73" s="455"/>
      <x:c r="FF73" s="455"/>
      <x:c r="FG73" s="455"/>
      <x:c r="FH73" s="455"/>
      <x:c r="FI73" s="455"/>
      <x:c r="FJ73" s="455"/>
      <x:c r="FK73" s="455"/>
      <x:c r="FL73" s="455"/>
      <x:c r="FM73" s="455"/>
      <x:c r="FN73" s="455"/>
      <x:c r="FO73" s="455"/>
      <x:c r="FP73" s="455"/>
      <x:c r="FQ73" s="455"/>
      <x:c r="FR73" s="455"/>
      <x:c r="FS73" s="455"/>
      <x:c r="FT73" s="455"/>
      <x:c r="FU73" s="455"/>
      <x:c r="FV73" s="455"/>
      <x:c r="FW73" s="455"/>
      <x:c r="FX73" s="455"/>
      <x:c r="FY73" s="455"/>
      <x:c r="FZ73" s="455"/>
      <x:c r="GA73" s="455"/>
      <x:c r="GB73" s="455"/>
      <x:c r="GC73" s="455"/>
      <x:c r="GD73" s="455"/>
      <x:c r="GE73" s="455"/>
      <x:c r="GF73" s="455"/>
      <x:c r="GG73" s="455"/>
      <x:c r="GH73" s="455"/>
      <x:c r="GI73" s="455"/>
      <x:c r="GJ73" s="455"/>
      <x:c r="GK73" s="455"/>
      <x:c r="GL73" s="455"/>
      <x:c r="GM73" s="455"/>
      <x:c r="GN73" s="455"/>
      <x:c r="GO73" s="455"/>
      <x:c r="GP73" s="455"/>
      <x:c r="GQ73" s="455"/>
      <x:c r="GR73" s="455"/>
      <x:c r="GS73" s="455"/>
      <x:c r="GT73" s="455"/>
      <x:c r="GU73" s="455"/>
      <x:c r="GV73" s="455"/>
      <x:c r="GW73" s="455"/>
      <x:c r="GX73" s="455"/>
      <x:c r="GY73" s="455"/>
      <x:c r="GZ73" s="455"/>
      <x:c r="HA73" s="455"/>
      <x:c r="HB73" s="455"/>
      <x:c r="HC73" s="455"/>
      <x:c r="HD73" s="455"/>
      <x:c r="HE73" s="455"/>
      <x:c r="HF73" s="455"/>
      <x:c r="HG73" s="455"/>
      <x:c r="HH73" s="455"/>
      <x:c r="HI73" s="455"/>
      <x:c r="HJ73" s="455"/>
      <x:c r="HK73" s="455"/>
      <x:c r="HL73" s="455"/>
      <x:c r="HM73" s="455"/>
      <x:c r="HN73" s="455"/>
      <x:c r="HO73" s="455"/>
      <x:c r="HP73" s="455"/>
      <x:c r="HQ73" s="455"/>
      <x:c r="HR73" s="455"/>
      <x:c r="HS73" s="455"/>
      <x:c r="HT73" s="455"/>
      <x:c r="HU73" s="455"/>
      <x:c r="HV73" s="455"/>
      <x:c r="HW73" s="455"/>
      <x:c r="HX73" s="455"/>
      <x:c r="HY73" s="455"/>
      <x:c r="HZ73" s="455"/>
      <x:c r="IA73" s="455"/>
      <x:c r="IB73" s="455"/>
      <x:c r="IC73" s="455"/>
      <x:c r="ID73" s="455"/>
      <x:c r="IE73" s="455"/>
      <x:c r="IF73" s="455"/>
      <x:c r="IG73" s="455"/>
      <x:c r="IH73" s="455"/>
      <x:c r="II73" s="455"/>
      <x:c r="IJ73" s="455"/>
      <x:c r="IK73" s="455"/>
      <x:c r="IL73" s="455"/>
      <x:c r="IM73" s="455"/>
      <x:c r="IN73" s="455"/>
      <x:c r="IO73" s="455"/>
      <x:c r="IP73" s="455"/>
      <x:c r="IQ73" s="455"/>
      <x:c r="IR73" s="455"/>
      <x:c r="IS73" s="455"/>
      <x:c r="IT73" s="455"/>
      <x:c r="IU73" s="455"/>
      <x:c r="IV73" s="455"/>
    </x:row>
    <x:row r="74" s="418" customFormat="1">
      <x:c r="A74" s="455"/>
      <x:c r="B74" s="455"/>
      <x:c r="C74" s="716"/>
      <x:c r="D74" s="716"/>
      <x:c r="E74" s="716"/>
      <x:c r="F74" s="716"/>
      <x:c r="G74" s="716"/>
      <x:c r="H74" s="716"/>
      <x:c r="I74" s="716"/>
      <x:c r="J74" s="716"/>
      <x:c r="K74" s="716"/>
      <x:c r="L74" s="716"/>
      <x:c r="M74" s="716"/>
      <x:c r="N74" s="716"/>
      <x:c r="O74" s="716"/>
      <x:c r="P74" s="716"/>
      <x:c r="Q74" s="717"/>
      <x:c r="R74" s="716"/>
      <x:c r="S74" s="716"/>
      <x:c r="T74" s="716"/>
      <x:c r="U74" s="716"/>
      <x:c r="V74" s="716"/>
      <x:c r="W74" s="716"/>
      <x:c r="X74" s="716"/>
      <x:c r="Y74" s="716"/>
      <x:c r="Z74" s="716"/>
      <x:c r="AA74" s="716"/>
      <x:c r="AB74" s="716"/>
      <x:c r="AC74" s="716"/>
      <x:c r="AD74" s="716"/>
      <x:c r="AE74" s="716"/>
      <x:c r="AF74" s="716"/>
      <x:c r="AG74" s="716"/>
      <x:c r="AH74" s="716"/>
      <x:c r="AI74" s="450"/>
      <x:c r="AJ74" s="450"/>
      <x:c r="AK74" s="450"/>
      <x:c r="AL74" s="450"/>
      <x:c r="AM74" s="450"/>
      <x:c r="AN74" s="450"/>
      <x:c r="AO74" s="450"/>
      <x:c r="AP74" s="450"/>
      <x:c r="AQ74" s="450"/>
      <x:c r="AR74" s="450"/>
      <x:c r="AS74" s="450"/>
      <x:c r="AT74" s="450"/>
      <x:c r="AU74" s="450"/>
      <x:c r="AV74" s="450"/>
      <x:c r="AW74" s="450"/>
      <x:c r="AX74" s="450">
        <x:v>1</x:v>
      </x:c>
      <x:c r="AY74" s="450">
        <x:v>2</x:v>
      </x:c>
      <x:c r="AZ74" s="450">
        <x:v>3</x:v>
      </x:c>
      <x:c r="BA74" s="450"/>
      <x:c r="BB74" s="450"/>
      <x:c r="BC74" s="450"/>
      <x:c r="BD74" s="450"/>
      <x:c r="BE74" s="450"/>
      <x:c r="BF74" s="450"/>
      <x:c r="BG74" s="450"/>
      <x:c r="BH74" s="450"/>
      <x:c r="BI74" s="450"/>
      <x:c r="BJ74" s="450"/>
      <x:c r="BK74" s="450"/>
      <x:c r="BL74" s="450"/>
      <x:c r="BM74" s="450"/>
      <x:c r="BN74" s="450"/>
      <x:c r="BO74" s="450"/>
      <x:c r="BP74" s="450"/>
      <x:c r="BQ74" s="450"/>
      <x:c r="BR74" s="450"/>
      <x:c r="BS74" s="450"/>
      <x:c r="BT74" s="450"/>
      <x:c r="BU74" s="450"/>
      <x:c r="BV74" s="450"/>
      <x:c r="BW74" s="450"/>
      <x:c r="BX74" s="450"/>
      <x:c r="BY74" s="450"/>
      <x:c r="BZ74" s="450"/>
      <x:c r="CA74" s="450"/>
      <x:c r="CB74" s="450"/>
      <x:c r="CC74" s="450"/>
      <x:c r="CD74" s="450"/>
      <x:c r="CE74" s="450"/>
      <x:c r="CF74" s="450"/>
      <x:c r="CG74" s="450"/>
      <x:c r="CH74" s="450"/>
      <x:c r="CI74" s="450"/>
      <x:c r="CJ74" s="450"/>
      <x:c r="CK74" s="450"/>
      <x:c r="CL74" s="450"/>
      <x:c r="CM74" s="450"/>
      <x:c r="CN74" s="450"/>
      <x:c r="CO74" s="450"/>
      <x:c r="CP74" s="450"/>
      <x:c r="CQ74" s="450"/>
      <x:c r="CR74" s="450"/>
      <x:c r="CS74" s="450"/>
      <x:c r="CT74" s="450"/>
      <x:c r="CU74" s="450"/>
      <x:c r="CV74" s="450"/>
      <x:c r="CW74" s="450"/>
      <x:c r="CX74" s="450"/>
      <x:c r="CY74" s="450"/>
      <x:c r="CZ74" s="450"/>
      <x:c r="DA74" s="450"/>
      <x:c r="DB74" s="450"/>
      <x:c r="DC74" s="450"/>
      <x:c r="DD74" s="450"/>
      <x:c r="DE74" s="450"/>
      <x:c r="DF74" s="450"/>
      <x:c r="DG74" s="450"/>
      <x:c r="DH74" s="450"/>
      <x:c r="DI74" s="450"/>
      <x:c r="DJ74" s="450"/>
      <x:c r="DK74" s="450"/>
      <x:c r="DL74" s="450"/>
      <x:c r="DM74" s="450"/>
      <x:c r="DN74" s="450"/>
      <x:c r="DO74" s="450"/>
      <x:c r="DP74" s="450"/>
      <x:c r="DQ74" s="450"/>
      <x:c r="DR74" s="450"/>
      <x:c r="DS74" s="450"/>
      <x:c r="DT74" s="450"/>
      <x:c r="DU74" s="450"/>
      <x:c r="DV74" s="450"/>
      <x:c r="DW74" s="450"/>
      <x:c r="DX74" s="450"/>
      <x:c r="DY74" s="450"/>
      <x:c r="DZ74" s="450"/>
      <x:c r="EA74" s="450"/>
      <x:c r="EB74" s="450"/>
      <x:c r="EC74" s="450"/>
      <x:c r="ED74" s="450"/>
      <x:c r="EE74" s="450"/>
      <x:c r="EF74" s="450"/>
      <x:c r="EG74" s="450"/>
      <x:c r="EH74" s="450"/>
      <x:c r="EI74" s="604"/>
      <x:c r="EJ74" s="604"/>
      <x:c r="EK74" s="604"/>
      <x:c r="EL74" s="604"/>
      <x:c r="EM74" s="604"/>
      <x:c r="EN74" s="604"/>
      <x:c r="EO74" s="604"/>
      <x:c r="EP74" s="604"/>
      <x:c r="EQ74" s="604"/>
      <x:c r="ER74" s="604"/>
      <x:c r="ES74" s="604"/>
      <x:c r="ET74" s="604"/>
      <x:c r="EU74" s="604"/>
      <x:c r="EV74" s="604"/>
      <x:c r="EW74" s="455"/>
      <x:c r="EX74" s="455"/>
      <x:c r="EY74" s="455"/>
      <x:c r="EZ74" s="455"/>
      <x:c r="FA74" s="455"/>
      <x:c r="FB74" s="455"/>
      <x:c r="FC74" s="455"/>
      <x:c r="FD74" s="455"/>
      <x:c r="FE74" s="455"/>
      <x:c r="FF74" s="455"/>
      <x:c r="FG74" s="455"/>
      <x:c r="FH74" s="455"/>
      <x:c r="FI74" s="455"/>
      <x:c r="FJ74" s="455"/>
      <x:c r="FK74" s="455"/>
      <x:c r="FL74" s="455"/>
      <x:c r="FM74" s="455"/>
      <x:c r="FN74" s="455"/>
      <x:c r="FO74" s="455"/>
      <x:c r="FP74" s="455"/>
      <x:c r="FQ74" s="455"/>
      <x:c r="FR74" s="455"/>
      <x:c r="FS74" s="455"/>
      <x:c r="FT74" s="455"/>
      <x:c r="FU74" s="455"/>
      <x:c r="FV74" s="455"/>
      <x:c r="FW74" s="455"/>
      <x:c r="FX74" s="455"/>
      <x:c r="FY74" s="455"/>
      <x:c r="FZ74" s="455"/>
      <x:c r="GA74" s="455"/>
      <x:c r="GB74" s="455"/>
      <x:c r="GC74" s="455"/>
      <x:c r="GD74" s="455"/>
      <x:c r="GE74" s="455"/>
      <x:c r="GF74" s="455"/>
      <x:c r="GG74" s="455"/>
      <x:c r="GH74" s="455"/>
      <x:c r="GI74" s="455"/>
      <x:c r="GJ74" s="455"/>
      <x:c r="GK74" s="455"/>
      <x:c r="GL74" s="455"/>
      <x:c r="GM74" s="455"/>
      <x:c r="GN74" s="455"/>
      <x:c r="GO74" s="455"/>
      <x:c r="GP74" s="455"/>
      <x:c r="GQ74" s="455"/>
      <x:c r="GR74" s="455"/>
      <x:c r="GS74" s="455"/>
      <x:c r="GT74" s="455"/>
      <x:c r="GU74" s="455"/>
      <x:c r="GV74" s="455"/>
      <x:c r="GW74" s="455"/>
      <x:c r="GX74" s="455"/>
      <x:c r="GY74" s="455"/>
      <x:c r="GZ74" s="455"/>
      <x:c r="HA74" s="455"/>
      <x:c r="HB74" s="455"/>
      <x:c r="HC74" s="455"/>
      <x:c r="HD74" s="455"/>
      <x:c r="HE74" s="455"/>
      <x:c r="HF74" s="455"/>
      <x:c r="HG74" s="455"/>
      <x:c r="HH74" s="455"/>
      <x:c r="HI74" s="455"/>
      <x:c r="HJ74" s="455"/>
      <x:c r="HK74" s="455"/>
      <x:c r="HL74" s="455"/>
      <x:c r="HM74" s="455"/>
      <x:c r="HN74" s="455"/>
      <x:c r="HO74" s="455"/>
      <x:c r="HP74" s="455"/>
      <x:c r="HQ74" s="455"/>
      <x:c r="HR74" s="455"/>
      <x:c r="HS74" s="455"/>
      <x:c r="HT74" s="455"/>
      <x:c r="HU74" s="455"/>
      <x:c r="HV74" s="455"/>
      <x:c r="HW74" s="455"/>
      <x:c r="HX74" s="455"/>
      <x:c r="HY74" s="455"/>
      <x:c r="HZ74" s="455"/>
      <x:c r="IA74" s="455"/>
      <x:c r="IB74" s="455"/>
      <x:c r="IC74" s="455"/>
      <x:c r="ID74" s="455"/>
      <x:c r="IE74" s="455"/>
      <x:c r="IF74" s="455"/>
      <x:c r="IG74" s="455"/>
      <x:c r="IH74" s="455"/>
      <x:c r="II74" s="455"/>
      <x:c r="IJ74" s="455"/>
      <x:c r="IK74" s="455"/>
      <x:c r="IL74" s="455"/>
      <x:c r="IM74" s="455"/>
      <x:c r="IN74" s="455"/>
      <x:c r="IO74" s="455"/>
      <x:c r="IP74" s="455"/>
      <x:c r="IQ74" s="455"/>
      <x:c r="IR74" s="455"/>
      <x:c r="IS74" s="455"/>
      <x:c r="IT74" s="455"/>
      <x:c r="IU74" s="455"/>
      <x:c r="IV74" s="455"/>
    </x:row>
    <x:row r="75" s="418" customFormat="1" ht="15.75">
      <x:c r="A75" s="455"/>
      <x:c r="B75" s="455"/>
      <x:c r="C75" s="716"/>
      <x:c r="D75" s="716"/>
      <x:c r="E75" s="716"/>
      <x:c r="F75" s="716"/>
      <x:c r="G75" s="716"/>
      <x:c r="H75" s="716"/>
      <x:c r="I75" s="716"/>
      <x:c r="J75" s="716"/>
      <x:c r="K75" s="716"/>
      <x:c r="L75" s="716"/>
      <x:c r="M75" s="716"/>
      <x:c r="N75" s="716"/>
      <x:c r="O75" s="716"/>
      <x:c r="P75" s="716"/>
      <x:c r="Q75" s="717"/>
      <x:c r="R75" s="716"/>
      <x:c r="S75" s="716"/>
      <x:c r="T75" s="716"/>
      <x:c r="U75" s="716"/>
      <x:c r="V75" s="716"/>
      <x:c r="W75" s="716"/>
      <x:c r="X75" s="716"/>
      <x:c r="Y75" s="716"/>
      <x:c r="Z75" s="716"/>
      <x:c r="AA75" s="716"/>
      <x:c r="AB75" s="716"/>
      <x:c r="AC75" s="716"/>
      <x:c r="AD75" s="716"/>
      <x:c r="AE75" s="716"/>
      <x:c r="AF75" s="716"/>
      <x:c r="AG75" s="716"/>
      <x:c r="AH75" s="716"/>
      <x:c r="AI75" s="450"/>
      <x:c r="AJ75" s="450"/>
      <x:c r="AK75" s="450"/>
      <x:c r="AL75" s="450"/>
      <x:c r="AM75" s="450"/>
      <x:c r="AN75" s="450"/>
      <x:c r="AO75" s="450"/>
      <x:c r="AP75" s="450"/>
      <x:c r="AQ75" s="450"/>
      <x:c r="AR75" s="450"/>
      <x:c r="AS75" s="450" t="s">
        <x:v>310</x:v>
      </x:c>
      <x:c r="AT75" s="450" t="s">
        <x:v>311</x:v>
      </x:c>
      <x:c r="AU75" s="450" t="s">
        <x:v>211</x:v>
      </x:c>
      <x:c r="AV75" s="450" t="s">
        <x:v>312</x:v>
      </x:c>
      <x:c r="AW75" s="450"/>
      <x:c r="AX75" s="450" t="s">
        <x:v>313</x:v>
      </x:c>
      <x:c r="AY75" s="450" t="s">
        <x:v>270</x:v>
      </x:c>
      <x:c r="AZ75" s="450" t="s">
        <x:v>314</x:v>
      </x:c>
      <x:c r="BA75" s="450" t="s">
        <x:v>252</x:v>
      </x:c>
      <x:c r="BB75" s="450"/>
      <x:c r="BC75" s="450"/>
      <x:c r="BD75" s="450"/>
      <x:c r="BE75" s="450"/>
      <x:c r="BF75" s="450"/>
      <x:c r="BG75" s="450"/>
      <x:c r="BH75" s="450"/>
      <x:c r="BI75" s="450"/>
      <x:c r="BJ75" s="450"/>
      <x:c r="BK75" s="450"/>
      <x:c r="BL75" s="450"/>
      <x:c r="BM75" s="450"/>
      <x:c r="BN75" s="450"/>
      <x:c r="BO75" s="450"/>
      <x:c r="BP75" s="450"/>
      <x:c r="BQ75" s="450"/>
      <x:c r="BR75" s="450"/>
      <x:c r="BS75" s="450"/>
      <x:c r="BT75" s="450"/>
      <x:c r="BU75" s="450"/>
      <x:c r="BV75" s="450"/>
      <x:c r="BW75" s="450"/>
      <x:c r="BX75" s="450"/>
      <x:c r="BY75" s="450"/>
      <x:c r="BZ75" s="450"/>
      <x:c r="CA75" s="450"/>
      <x:c r="CB75" s="450"/>
      <x:c r="CC75" s="450"/>
      <x:c r="CD75" s="450"/>
      <x:c r="CE75" s="450"/>
      <x:c r="CF75" s="450"/>
      <x:c r="CG75" s="450"/>
      <x:c r="CH75" s="450"/>
      <x:c r="CI75" s="450"/>
      <x:c r="CJ75" s="450"/>
      <x:c r="CK75" s="450"/>
      <x:c r="CL75" s="450"/>
      <x:c r="CM75" s="450"/>
      <x:c r="CN75" s="450"/>
      <x:c r="CO75" s="450"/>
      <x:c r="CP75" s="450"/>
      <x:c r="CQ75" s="450"/>
      <x:c r="CR75" s="450"/>
      <x:c r="CS75" s="450"/>
      <x:c r="CT75" s="450"/>
      <x:c r="CU75" s="450"/>
      <x:c r="CV75" s="450"/>
      <x:c r="CW75" s="450"/>
      <x:c r="CX75" s="450"/>
      <x:c r="CY75" s="450"/>
      <x:c r="CZ75" s="450"/>
      <x:c r="DA75" s="450"/>
      <x:c r="DB75" s="450"/>
      <x:c r="DC75" s="450"/>
      <x:c r="DD75" s="450"/>
      <x:c r="DE75" s="450"/>
      <x:c r="DF75" s="450"/>
      <x:c r="DG75" s="450"/>
      <x:c r="DH75" s="450"/>
      <x:c r="DI75" s="450"/>
      <x:c r="DJ75" s="450"/>
      <x:c r="DK75" s="450"/>
      <x:c r="DL75" s="450"/>
      <x:c r="DM75" s="450"/>
      <x:c r="DN75" s="450"/>
      <x:c r="DO75" s="450"/>
      <x:c r="DP75" s="450"/>
      <x:c r="DQ75" s="450"/>
      <x:c r="DR75" s="450"/>
      <x:c r="DS75" s="450"/>
      <x:c r="DT75" s="450"/>
      <x:c r="DU75" s="450"/>
      <x:c r="DV75" s="450"/>
      <x:c r="DW75" s="450"/>
      <x:c r="DX75" s="450"/>
      <x:c r="DY75" s="450"/>
      <x:c r="DZ75" s="450"/>
      <x:c r="EA75" s="450"/>
      <x:c r="EB75" s="450"/>
      <x:c r="EC75" s="450"/>
      <x:c r="ED75" s="450"/>
      <x:c r="EE75" s="450"/>
      <x:c r="EF75" s="450"/>
      <x:c r="EG75" s="450"/>
      <x:c r="EH75" s="450"/>
      <x:c r="EI75" s="604"/>
      <x:c r="EJ75" s="3990" t="s">
        <x:v>315</x:v>
      </x:c>
      <x:c r="EK75" s="3991"/>
      <x:c r="EL75" s="3991"/>
      <x:c r="EM75" s="3992"/>
      <x:c r="EN75" s="720"/>
      <x:c r="EO75" s="604"/>
      <x:c r="EP75" s="604"/>
      <x:c r="EQ75" s="604"/>
      <x:c r="ER75" s="484"/>
      <x:c r="ES75" s="484" t="s">
        <x:v>316</x:v>
      </x:c>
      <x:c r="ET75" s="721" t="s">
        <x:v>239</x:v>
      </x:c>
      <x:c r="EU75" s="486" t="s">
        <x:v>240</x:v>
      </x:c>
      <x:c r="EV75" s="604"/>
      <x:c r="EW75" s="455"/>
      <x:c r="EX75" s="455"/>
      <x:c r="EY75" s="455"/>
      <x:c r="EZ75" s="455"/>
      <x:c r="FA75" s="455"/>
      <x:c r="FB75" s="455"/>
      <x:c r="FC75" s="455"/>
      <x:c r="FD75" s="455"/>
      <x:c r="FE75" s="455"/>
      <x:c r="FF75" s="455"/>
      <x:c r="FG75" s="455"/>
      <x:c r="FH75" s="455"/>
      <x:c r="FI75" s="455"/>
      <x:c r="FJ75" s="455"/>
      <x:c r="FK75" s="455"/>
      <x:c r="FL75" s="455"/>
      <x:c r="FM75" s="455"/>
      <x:c r="FN75" s="455"/>
      <x:c r="FO75" s="455"/>
      <x:c r="FP75" s="455"/>
      <x:c r="FQ75" s="455"/>
      <x:c r="FR75" s="455"/>
      <x:c r="FS75" s="455"/>
      <x:c r="FT75" s="455"/>
      <x:c r="FU75" s="455"/>
      <x:c r="FV75" s="455"/>
      <x:c r="FW75" s="455"/>
      <x:c r="FX75" s="455"/>
      <x:c r="FY75" s="455"/>
      <x:c r="FZ75" s="455"/>
      <x:c r="GA75" s="455"/>
      <x:c r="GB75" s="455"/>
      <x:c r="GC75" s="455"/>
      <x:c r="GD75" s="455"/>
      <x:c r="GE75" s="455"/>
      <x:c r="GF75" s="455"/>
      <x:c r="GG75" s="455"/>
      <x:c r="GH75" s="455"/>
      <x:c r="GI75" s="455"/>
      <x:c r="GJ75" s="455"/>
      <x:c r="GK75" s="455"/>
      <x:c r="GL75" s="455"/>
      <x:c r="GM75" s="455"/>
      <x:c r="GN75" s="455"/>
      <x:c r="GO75" s="455"/>
      <x:c r="GP75" s="455"/>
      <x:c r="GQ75" s="455"/>
      <x:c r="GR75" s="455"/>
      <x:c r="GS75" s="455"/>
      <x:c r="GT75" s="455"/>
      <x:c r="GU75" s="455"/>
      <x:c r="GV75" s="455"/>
      <x:c r="GW75" s="455"/>
      <x:c r="GX75" s="455"/>
      <x:c r="GY75" s="455"/>
      <x:c r="GZ75" s="455"/>
      <x:c r="HA75" s="455"/>
      <x:c r="HB75" s="455"/>
      <x:c r="HC75" s="455"/>
      <x:c r="HD75" s="455"/>
      <x:c r="HE75" s="455"/>
      <x:c r="HF75" s="455"/>
      <x:c r="HG75" s="455"/>
      <x:c r="HH75" s="455"/>
      <x:c r="HI75" s="455"/>
      <x:c r="HJ75" s="455"/>
      <x:c r="HK75" s="455"/>
      <x:c r="HL75" s="455"/>
      <x:c r="HM75" s="455"/>
      <x:c r="HN75" s="455"/>
      <x:c r="HO75" s="455"/>
      <x:c r="HP75" s="455"/>
      <x:c r="HQ75" s="455"/>
      <x:c r="HR75" s="455"/>
      <x:c r="HS75" s="455"/>
      <x:c r="HT75" s="455"/>
      <x:c r="HU75" s="455"/>
      <x:c r="HV75" s="455"/>
      <x:c r="HW75" s="455"/>
      <x:c r="HX75" s="455"/>
      <x:c r="HY75" s="455"/>
      <x:c r="HZ75" s="455"/>
      <x:c r="IA75" s="455"/>
      <x:c r="IB75" s="455"/>
      <x:c r="IC75" s="455"/>
      <x:c r="ID75" s="455"/>
      <x:c r="IE75" s="455"/>
      <x:c r="IF75" s="455"/>
      <x:c r="IG75" s="455"/>
      <x:c r="IH75" s="455"/>
      <x:c r="II75" s="455"/>
      <x:c r="IJ75" s="455"/>
      <x:c r="IK75" s="455"/>
      <x:c r="IL75" s="455"/>
      <x:c r="IM75" s="455"/>
      <x:c r="IN75" s="455"/>
      <x:c r="IO75" s="455"/>
      <x:c r="IP75" s="455"/>
      <x:c r="IQ75" s="455"/>
      <x:c r="IR75" s="455"/>
      <x:c r="IS75" s="455"/>
      <x:c r="IT75" s="455"/>
      <x:c r="IU75" s="455"/>
      <x:c r="IV75" s="455"/>
    </x:row>
    <x:row r="76" s="418" customFormat="1" ht="15.75">
      <x:c r="A76" s="455"/>
      <x:c r="B76" s="455"/>
      <x:c r="C76" s="716"/>
      <x:c r="D76" s="716"/>
      <x:c r="E76" s="716"/>
      <x:c r="F76" s="716"/>
      <x:c r="G76" s="716"/>
      <x:c r="H76" s="716"/>
      <x:c r="I76" s="716"/>
      <x:c r="J76" s="716"/>
      <x:c r="K76" s="716"/>
      <x:c r="L76" s="716"/>
      <x:c r="M76" s="716"/>
      <x:c r="N76" s="716"/>
      <x:c r="O76" s="716"/>
      <x:c r="P76" s="716"/>
      <x:c r="Q76" s="717"/>
      <x:c r="R76" s="716"/>
      <x:c r="S76" s="716"/>
      <x:c r="T76" s="716"/>
      <x:c r="U76" s="716"/>
      <x:c r="V76" s="716"/>
      <x:c r="W76" s="716"/>
      <x:c r="X76" s="716"/>
      <x:c r="Y76" s="716"/>
      <x:c r="Z76" s="716"/>
      <x:c r="AA76" s="716"/>
      <x:c r="AB76" s="716"/>
      <x:c r="AC76" s="716"/>
      <x:c r="AD76" s="716"/>
      <x:c r="AE76" s="716"/>
      <x:c r="AF76" s="716"/>
      <x:c r="AG76" s="716"/>
      <x:c r="AH76" s="716"/>
      <x:c r="AI76" s="450"/>
      <x:c r="AJ76" s="450"/>
      <x:c r="AK76" s="450"/>
      <x:c r="AL76" s="450"/>
      <x:c r="AM76" s="450"/>
      <x:c r="AN76" s="450"/>
      <x:c r="AO76" s="450"/>
      <x:c r="AP76" s="450"/>
      <x:c r="AQ76" s="450"/>
      <x:c r="AR76" s="450"/>
      <x:c r="AS76" s="450">
        <x:v>1</x:v>
      </x:c>
      <x:c r="AT76" s="450">
        <x:v>-0.148759</x:v>
      </x:c>
      <x:c r="AU76" s="450" t="s">
        <x:v>317</x:v>
      </x:c>
      <x:c r="AV76" s="450">
        <x:v>610.6</x:v>
      </x:c>
      <x:c r="AW76" s="450">
        <x:v>1163.5</x:v>
      </x:c>
      <x:c r="AX76" s="450">
        <x:v>341.09570000000002</x:v>
      </x:c>
      <x:c r="AY76" s="450">
        <x:v>0</x:v>
      </x:c>
      <x:c r="AZ76" s="450">
        <x:v>0</x:v>
      </x:c>
      <x:c r="BA76" s="450">
        <x:v>2</x:v>
      </x:c>
      <x:c r="BB76" s="450"/>
      <x:c r="BC76" s="450"/>
      <x:c r="BD76" s="450"/>
      <x:c r="BE76" s="450"/>
      <x:c r="BF76" s="450"/>
      <x:c r="BG76" s="450"/>
      <x:c r="BH76" s="450"/>
      <x:c r="BI76" s="450"/>
      <x:c r="BJ76" s="450"/>
      <x:c r="BK76" s="450"/>
      <x:c r="BL76" s="450"/>
      <x:c r="BM76" s="450"/>
      <x:c r="BN76" s="450"/>
      <x:c r="BO76" s="450"/>
      <x:c r="BP76" s="450"/>
      <x:c r="BQ76" s="450"/>
      <x:c r="BR76" s="450"/>
      <x:c r="BS76" s="450"/>
      <x:c r="BT76" s="450"/>
      <x:c r="BU76" s="450"/>
      <x:c r="BV76" s="450"/>
      <x:c r="BW76" s="450"/>
      <x:c r="BX76" s="450"/>
      <x:c r="BY76" s="450"/>
      <x:c r="BZ76" s="450"/>
      <x:c r="CA76" s="450"/>
      <x:c r="CB76" s="450"/>
      <x:c r="CC76" s="450"/>
      <x:c r="CD76" s="450"/>
      <x:c r="CE76" s="450"/>
      <x:c r="CF76" s="450"/>
      <x:c r="CG76" s="450"/>
      <x:c r="CH76" s="450"/>
      <x:c r="CI76" s="450"/>
      <x:c r="CJ76" s="450"/>
      <x:c r="CK76" s="450"/>
      <x:c r="CL76" s="450"/>
      <x:c r="CM76" s="450"/>
      <x:c r="CN76" s="450"/>
      <x:c r="CO76" s="450"/>
      <x:c r="CP76" s="450"/>
      <x:c r="CQ76" s="450"/>
      <x:c r="CR76" s="450"/>
      <x:c r="CS76" s="450"/>
      <x:c r="CT76" s="450"/>
      <x:c r="CU76" s="450"/>
      <x:c r="CV76" s="450"/>
      <x:c r="CW76" s="450"/>
      <x:c r="CX76" s="450"/>
      <x:c r="CY76" s="450"/>
      <x:c r="CZ76" s="450"/>
      <x:c r="DA76" s="450"/>
      <x:c r="DB76" s="450"/>
      <x:c r="DC76" s="450"/>
      <x:c r="DD76" s="450"/>
      <x:c r="DE76" s="450"/>
      <x:c r="DF76" s="450"/>
      <x:c r="DG76" s="450"/>
      <x:c r="DH76" s="450"/>
      <x:c r="DI76" s="450"/>
      <x:c r="DJ76" s="450"/>
      <x:c r="DK76" s="450"/>
      <x:c r="DL76" s="450"/>
      <x:c r="DM76" s="450"/>
      <x:c r="DN76" s="450"/>
      <x:c r="DO76" s="450"/>
      <x:c r="DP76" s="450"/>
      <x:c r="DQ76" s="450"/>
      <x:c r="DR76" s="450"/>
      <x:c r="DS76" s="450"/>
      <x:c r="DT76" s="450"/>
      <x:c r="DU76" s="450"/>
      <x:c r="DV76" s="450"/>
      <x:c r="DW76" s="450"/>
      <x:c r="DX76" s="450"/>
      <x:c r="DY76" s="450"/>
      <x:c r="DZ76" s="450"/>
      <x:c r="EA76" s="450"/>
      <x:c r="EB76" s="450"/>
      <x:c r="EC76" s="450"/>
      <x:c r="ED76" s="450"/>
      <x:c r="EE76" s="450"/>
      <x:c r="EF76" s="450"/>
      <x:c r="EG76" s="450"/>
      <x:c r="EH76" s="450"/>
      <x:c r="EI76" s="604"/>
      <x:c r="EJ76" s="1775" t="s">
        <x:v>318</x:v>
      </x:c>
      <x:c r="EK76" s="1775"/>
      <x:c r="EL76" s="1775" t="s">
        <x:v>318</x:v>
      </x:c>
      <x:c r="EM76" s="1775"/>
      <x:c r="EN76" s="720"/>
      <x:c r="EO76" s="604"/>
      <x:c r="EP76" s="604"/>
      <x:c r="EQ76" s="604"/>
      <x:c r="ER76" s="484">
        <x:v>1</x:v>
      </x:c>
      <x:c r="ES76" s="484" t="s">
        <x:v>319</x:v>
      </x:c>
      <x:c r="ET76" s="722">
        <x:v>341.09570000000002</x:v>
      </x:c>
      <x:c r="EU76" s="489">
        <x:v>0</x:v>
      </x:c>
      <x:c r="EV76" s="604"/>
      <x:c r="EW76" s="455"/>
      <x:c r="EX76" s="455"/>
      <x:c r="EY76" s="455"/>
      <x:c r="EZ76" s="455"/>
      <x:c r="FA76" s="455"/>
      <x:c r="FB76" s="455"/>
      <x:c r="FC76" s="455"/>
      <x:c r="FD76" s="455"/>
      <x:c r="FE76" s="455"/>
      <x:c r="FF76" s="455"/>
      <x:c r="FG76" s="455"/>
      <x:c r="FH76" s="455"/>
      <x:c r="FI76" s="455"/>
      <x:c r="FJ76" s="455"/>
      <x:c r="FK76" s="455"/>
      <x:c r="FL76" s="455"/>
      <x:c r="FM76" s="455"/>
      <x:c r="FN76" s="455"/>
      <x:c r="FO76" s="455"/>
      <x:c r="FP76" s="455"/>
      <x:c r="FQ76" s="455"/>
      <x:c r="FR76" s="455"/>
      <x:c r="FS76" s="455"/>
      <x:c r="FT76" s="455"/>
      <x:c r="FU76" s="455"/>
      <x:c r="FV76" s="455"/>
      <x:c r="FW76" s="455"/>
      <x:c r="FX76" s="455"/>
      <x:c r="FY76" s="455"/>
      <x:c r="FZ76" s="455"/>
      <x:c r="GA76" s="455"/>
      <x:c r="GB76" s="455"/>
      <x:c r="GC76" s="455"/>
      <x:c r="GD76" s="455"/>
      <x:c r="GE76" s="455"/>
      <x:c r="GF76" s="455"/>
      <x:c r="GG76" s="455"/>
      <x:c r="GH76" s="455"/>
      <x:c r="GI76" s="455"/>
      <x:c r="GJ76" s="455"/>
      <x:c r="GK76" s="455"/>
      <x:c r="GL76" s="455"/>
      <x:c r="GM76" s="455"/>
      <x:c r="GN76" s="455"/>
      <x:c r="GO76" s="455"/>
      <x:c r="GP76" s="455"/>
      <x:c r="GQ76" s="455"/>
      <x:c r="GR76" s="455"/>
      <x:c r="GS76" s="455"/>
      <x:c r="GT76" s="455"/>
      <x:c r="GU76" s="455"/>
      <x:c r="GV76" s="455"/>
      <x:c r="GW76" s="455"/>
      <x:c r="GX76" s="455"/>
      <x:c r="GY76" s="455"/>
      <x:c r="GZ76" s="455"/>
      <x:c r="HA76" s="455"/>
      <x:c r="HB76" s="455"/>
      <x:c r="HC76" s="455"/>
      <x:c r="HD76" s="455"/>
      <x:c r="HE76" s="455"/>
      <x:c r="HF76" s="455"/>
      <x:c r="HG76" s="455"/>
      <x:c r="HH76" s="455"/>
      <x:c r="HI76" s="455"/>
      <x:c r="HJ76" s="455"/>
      <x:c r="HK76" s="455"/>
      <x:c r="HL76" s="455"/>
      <x:c r="HM76" s="455"/>
      <x:c r="HN76" s="455"/>
      <x:c r="HO76" s="455"/>
      <x:c r="HP76" s="455"/>
      <x:c r="HQ76" s="455"/>
      <x:c r="HR76" s="455"/>
      <x:c r="HS76" s="455"/>
      <x:c r="HT76" s="455"/>
      <x:c r="HU76" s="455"/>
      <x:c r="HV76" s="455"/>
      <x:c r="HW76" s="455"/>
      <x:c r="HX76" s="455"/>
      <x:c r="HY76" s="455"/>
      <x:c r="HZ76" s="455"/>
      <x:c r="IA76" s="455"/>
      <x:c r="IB76" s="455"/>
      <x:c r="IC76" s="455"/>
      <x:c r="ID76" s="455"/>
      <x:c r="IE76" s="455"/>
      <x:c r="IF76" s="455"/>
      <x:c r="IG76" s="455"/>
      <x:c r="IH76" s="455"/>
      <x:c r="II76" s="455"/>
      <x:c r="IJ76" s="455"/>
      <x:c r="IK76" s="455"/>
      <x:c r="IL76" s="455"/>
      <x:c r="IM76" s="455"/>
      <x:c r="IN76" s="455"/>
      <x:c r="IO76" s="455"/>
      <x:c r="IP76" s="455"/>
      <x:c r="IQ76" s="455"/>
      <x:c r="IR76" s="455"/>
      <x:c r="IS76" s="455"/>
      <x:c r="IT76" s="455"/>
      <x:c r="IU76" s="455"/>
      <x:c r="IV76" s="455"/>
    </x:row>
    <x:row r="77" ht="15.75">
      <x:c r="A77" s="455"/>
      <x:c r="B77" s="455"/>
      <x:c r="C77" s="716"/>
      <x:c r="D77" s="716"/>
      <x:c r="E77" s="716"/>
      <x:c r="F77" s="716"/>
      <x:c r="G77" s="716"/>
      <x:c r="H77" s="716"/>
      <x:c r="I77" s="716"/>
      <x:c r="J77" s="716"/>
      <x:c r="K77" s="716"/>
      <x:c r="L77" s="716"/>
      <x:c r="M77" s="716"/>
      <x:c r="N77" s="716"/>
      <x:c r="O77" s="716"/>
      <x:c r="P77" s="716"/>
      <x:c r="Q77" s="717"/>
      <x:c r="R77" s="716"/>
      <x:c r="S77" s="716"/>
      <x:c r="T77" s="716"/>
      <x:c r="U77" s="716"/>
      <x:c r="V77" s="716"/>
      <x:c r="W77" s="716"/>
      <x:c r="X77" s="716"/>
      <x:c r="Y77" s="716"/>
      <x:c r="Z77" s="716"/>
      <x:c r="AA77" s="716"/>
      <x:c r="AB77" s="716"/>
      <x:c r="AC77" s="716"/>
      <x:c r="AD77" s="716"/>
      <x:c r="AE77" s="716"/>
      <x:c r="AF77" s="716"/>
      <x:c r="AG77" s="716"/>
      <x:c r="AH77" s="716"/>
      <x:c r="AI77" s="450"/>
      <x:c r="AJ77" s="450"/>
      <x:c r="AK77" s="450"/>
      <x:c r="AL77" s="450"/>
      <x:c r="AM77" s="450"/>
      <x:c r="AN77" s="450"/>
      <x:c r="AO77" s="450"/>
      <x:c r="AP77" s="450"/>
      <x:c r="AQ77" s="450"/>
      <x:c r="AR77" s="450"/>
      <x:c r="AS77" s="450" t="n">
        <x:f t="shared" ref="AS77:AS83" si="0">AS76+1</x:f>
        <x:v>2</x:v>
      </x:c>
      <x:c r="AT77" s="450">
        <x:v>-0.26740799999999998</x:v>
      </x:c>
      <x:c r="AU77" s="450" t="s">
        <x:v>320</x:v>
      </x:c>
      <x:c r="AV77" s="450">
        <x:v>838.31269999999995</x:v>
      </x:c>
      <x:c r="AW77" s="450">
        <x:v>1163.5</x:v>
      </x:c>
      <x:c r="AX77" s="450">
        <x:v>103.872</x:v>
      </x:c>
      <x:c r="AY77" s="450">
        <x:v>0.27010000000000001</x:v>
      </x:c>
      <x:c r="AZ77" s="450">
        <x:v>0</x:v>
      </x:c>
      <x:c r="BA77" s="450">
        <x:v>1.3</x:v>
      </x:c>
      <x:c r="BB77" s="450"/>
      <x:c r="BC77" s="450"/>
      <x:c r="BD77" s="450"/>
      <x:c r="BE77" s="450"/>
      <x:c r="BF77" s="450"/>
      <x:c r="BG77" s="450"/>
      <x:c r="BH77" s="450"/>
      <x:c r="BI77" s="450"/>
      <x:c r="BJ77" s="450"/>
      <x:c r="BK77" s="450"/>
      <x:c r="BL77" s="450"/>
      <x:c r="BM77" s="450"/>
      <x:c r="BN77" s="450"/>
      <x:c r="BO77" s="450"/>
      <x:c r="BP77" s="450"/>
      <x:c r="BQ77" s="450"/>
      <x:c r="BR77" s="450"/>
      <x:c r="BS77" s="450"/>
      <x:c r="BT77" s="450"/>
      <x:c r="BU77" s="450"/>
      <x:c r="BV77" s="450"/>
      <x:c r="BW77" s="450"/>
      <x:c r="BX77" s="450"/>
      <x:c r="BY77" s="450"/>
      <x:c r="BZ77" s="450"/>
      <x:c r="CA77" s="450"/>
      <x:c r="CB77" s="450"/>
      <x:c r="CC77" s="450"/>
      <x:c r="CD77" s="450"/>
      <x:c r="CE77" s="450"/>
      <x:c r="CF77" s="450"/>
      <x:c r="CG77" s="450"/>
      <x:c r="CH77" s="450"/>
      <x:c r="CI77" s="450"/>
      <x:c r="CJ77" s="450"/>
      <x:c r="CK77" s="450"/>
      <x:c r="CL77" s="450"/>
      <x:c r="CM77" s="450"/>
      <x:c r="CN77" s="450"/>
      <x:c r="CO77" s="450"/>
      <x:c r="CP77" s="450"/>
      <x:c r="CQ77" s="450"/>
      <x:c r="CR77" s="450"/>
      <x:c r="CS77" s="450"/>
      <x:c r="CT77" s="450"/>
      <x:c r="CU77" s="450"/>
      <x:c r="CV77" s="450"/>
      <x:c r="CW77" s="450"/>
      <x:c r="CX77" s="450"/>
      <x:c r="CY77" s="450"/>
      <x:c r="CZ77" s="450"/>
      <x:c r="DA77" s="450"/>
      <x:c r="DB77" s="450"/>
      <x:c r="DC77" s="450"/>
      <x:c r="DD77" s="450"/>
      <x:c r="DE77" s="450"/>
      <x:c r="DF77" s="450"/>
      <x:c r="DG77" s="450"/>
      <x:c r="DH77" s="450"/>
      <x:c r="DI77" s="450"/>
      <x:c r="DJ77" s="450"/>
      <x:c r="DK77" s="450"/>
      <x:c r="DL77" s="450"/>
      <x:c r="DM77" s="450"/>
      <x:c r="DN77" s="450"/>
      <x:c r="DO77" s="450"/>
      <x:c r="DP77" s="450"/>
      <x:c r="DQ77" s="450"/>
      <x:c r="DR77" s="450"/>
      <x:c r="DS77" s="450"/>
      <x:c r="DT77" s="450"/>
      <x:c r="DU77" s="450"/>
      <x:c r="DV77" s="450"/>
      <x:c r="DW77" s="450"/>
      <x:c r="DX77" s="450"/>
      <x:c r="DY77" s="450"/>
      <x:c r="DZ77" s="450"/>
      <x:c r="EA77" s="450"/>
      <x:c r="EB77" s="450"/>
      <x:c r="EC77" s="450"/>
      <x:c r="ED77" s="450"/>
      <x:c r="EE77" s="450"/>
      <x:c r="EF77" s="450"/>
      <x:c r="EG77" s="450"/>
      <x:c r="EH77" s="450"/>
      <x:c r="EI77" s="604"/>
      <x:c r="EJ77" s="1776">
        <x:v>15</x:v>
      </x:c>
      <x:c r="EK77" s="1776"/>
      <x:c r="EL77" s="1776">
        <x:v>15</x:v>
      </x:c>
      <x:c r="EM77" s="1776" t="s">
        <x:v>321</x:v>
      </x:c>
      <x:c r="EN77" s="720"/>
      <x:c r="EO77" s="604"/>
      <x:c r="EP77" s="604"/>
      <x:c r="EQ77" s="604"/>
      <x:c r="ER77" s="483">
        <x:v>2</x:v>
      </x:c>
      <x:c r="ES77" s="484" t="s">
        <x:v>322</x:v>
      </x:c>
      <x:c r="ET77" s="483">
        <x:v>192.4571</x:v>
      </x:c>
      <x:c r="EU77" s="483">
        <x:v>0.24379999999999999</x:v>
      </x:c>
      <x:c r="EV77" s="604"/>
      <x:c r="EW77" s="455"/>
      <x:c r="EX77" s="455"/>
      <x:c r="EY77" s="455"/>
      <x:c r="EZ77" s="455"/>
      <x:c r="FA77" s="455"/>
      <x:c r="FB77" s="455"/>
      <x:c r="FC77" s="455"/>
      <x:c r="FD77" s="455"/>
      <x:c r="FE77" s="455"/>
      <x:c r="FF77" s="455"/>
      <x:c r="FG77" s="455"/>
      <x:c r="FH77" s="455"/>
      <x:c r="FI77" s="455"/>
      <x:c r="FJ77" s="455"/>
      <x:c r="FK77" s="455"/>
      <x:c r="FL77" s="455"/>
      <x:c r="FM77" s="455"/>
      <x:c r="FN77" s="455"/>
      <x:c r="FO77" s="455"/>
      <x:c r="FP77" s="455"/>
      <x:c r="FQ77" s="455"/>
      <x:c r="FR77" s="455"/>
      <x:c r="FS77" s="455"/>
      <x:c r="FT77" s="455"/>
      <x:c r="FU77" s="455"/>
      <x:c r="FV77" s="455"/>
      <x:c r="FW77" s="455"/>
      <x:c r="FX77" s="455"/>
      <x:c r="FY77" s="455"/>
      <x:c r="FZ77" s="455"/>
      <x:c r="GA77" s="455"/>
      <x:c r="GB77" s="455"/>
      <x:c r="GC77" s="455"/>
      <x:c r="GD77" s="455"/>
      <x:c r="GE77" s="455"/>
      <x:c r="GF77" s="455"/>
      <x:c r="GG77" s="455"/>
      <x:c r="GH77" s="455"/>
      <x:c r="GI77" s="455"/>
      <x:c r="GJ77" s="455"/>
      <x:c r="GK77" s="455"/>
      <x:c r="GL77" s="455"/>
      <x:c r="GM77" s="455"/>
      <x:c r="GN77" s="455"/>
      <x:c r="GO77" s="455"/>
      <x:c r="GP77" s="455"/>
      <x:c r="GQ77" s="455"/>
      <x:c r="GR77" s="455"/>
      <x:c r="GS77" s="455"/>
      <x:c r="GT77" s="455"/>
      <x:c r="GU77" s="455"/>
      <x:c r="GV77" s="455"/>
      <x:c r="GW77" s="455"/>
      <x:c r="GX77" s="455"/>
      <x:c r="GY77" s="455"/>
      <x:c r="GZ77" s="455"/>
      <x:c r="HA77" s="455"/>
      <x:c r="HB77" s="455"/>
      <x:c r="HC77" s="455"/>
      <x:c r="HD77" s="455"/>
      <x:c r="HE77" s="455"/>
      <x:c r="HF77" s="455"/>
      <x:c r="HG77" s="455"/>
      <x:c r="HH77" s="455"/>
      <x:c r="HI77" s="455"/>
      <x:c r="HJ77" s="455"/>
      <x:c r="HK77" s="455"/>
      <x:c r="HL77" s="455"/>
      <x:c r="HM77" s="455"/>
      <x:c r="HN77" s="455"/>
      <x:c r="HO77" s="455"/>
      <x:c r="HP77" s="455"/>
      <x:c r="HQ77" s="455"/>
      <x:c r="HR77" s="455"/>
      <x:c r="HS77" s="455"/>
      <x:c r="HT77" s="455"/>
      <x:c r="HU77" s="455"/>
      <x:c r="HV77" s="455"/>
      <x:c r="HW77" s="455"/>
      <x:c r="HX77" s="455"/>
      <x:c r="HY77" s="455"/>
      <x:c r="HZ77" s="455"/>
      <x:c r="IA77" s="455"/>
      <x:c r="IB77" s="455"/>
      <x:c r="IC77" s="455"/>
      <x:c r="ID77" s="455"/>
      <x:c r="IE77" s="455"/>
      <x:c r="IF77" s="455"/>
      <x:c r="IG77" s="455"/>
      <x:c r="IH77" s="455"/>
      <x:c r="II77" s="455"/>
      <x:c r="IJ77" s="455"/>
      <x:c r="IK77" s="455"/>
      <x:c r="IL77" s="455"/>
      <x:c r="IM77" s="455"/>
      <x:c r="IN77" s="455"/>
      <x:c r="IO77" s="455"/>
      <x:c r="IP77" s="455"/>
      <x:c r="IQ77" s="455"/>
      <x:c r="IR77" s="455"/>
      <x:c r="IS77" s="455"/>
      <x:c r="IT77" s="455"/>
      <x:c r="IU77" s="455"/>
      <x:c r="IV77" s="455"/>
    </x:row>
    <x:row r="78" ht="15.75">
      <x:c r="A78" s="455"/>
      <x:c r="B78" s="455"/>
      <x:c r="C78" s="716"/>
      <x:c r="D78" s="716"/>
      <x:c r="E78" s="716"/>
      <x:c r="F78" s="716"/>
      <x:c r="G78" s="716"/>
      <x:c r="H78" s="716"/>
      <x:c r="I78" s="716"/>
      <x:c r="J78" s="716"/>
      <x:c r="K78" s="716"/>
      <x:c r="L78" s="716"/>
      <x:c r="M78" s="716"/>
      <x:c r="N78" s="716"/>
      <x:c r="O78" s="716"/>
      <x:c r="P78" s="716"/>
      <x:c r="Q78" s="717"/>
      <x:c r="R78" s="716"/>
      <x:c r="S78" s="716"/>
      <x:c r="T78" s="716"/>
      <x:c r="U78" s="716"/>
      <x:c r="V78" s="716"/>
      <x:c r="W78" s="716"/>
      <x:c r="X78" s="716"/>
      <x:c r="Y78" s="716"/>
      <x:c r="Z78" s="716"/>
      <x:c r="AA78" s="716"/>
      <x:c r="AB78" s="716"/>
      <x:c r="AC78" s="716"/>
      <x:c r="AD78" s="716"/>
      <x:c r="AE78" s="716"/>
      <x:c r="AF78" s="716"/>
      <x:c r="AG78" s="716"/>
      <x:c r="AH78" s="716"/>
      <x:c r="AI78" s="450"/>
      <x:c r="AJ78" s="450"/>
      <x:c r="AK78" s="450"/>
      <x:c r="AL78" s="450"/>
      <x:c r="AM78" s="450"/>
      <x:c r="AN78" s="450"/>
      <x:c r="AO78" s="450"/>
      <x:c r="AP78" s="450"/>
      <x:c r="AQ78" s="450"/>
      <x:c r="AR78" s="450"/>
      <x:c r="AS78" s="450">
        <x:f t="shared" si="0"/>
        <x:v>3</x:v>
      </x:c>
      <x:c r="AT78" s="450">
        <x:v>1.0807599999999999</x:v>
      </x:c>
      <x:c r="AU78" s="450" t="s">
        <x:v>323</x:v>
      </x:c>
      <x:c r="AV78" s="450">
        <x:v>787.51949999999999</x:v>
      </x:c>
      <x:c r="AW78" s="450">
        <x:v>838.31269999999995</x:v>
      </x:c>
      <x:c r="AX78" s="450">
        <x:v>330.30099999999999</x:v>
      </x:c>
      <x:c r="AY78" s="450">
        <x:v>0</x:v>
      </x:c>
      <x:c r="AZ78" s="450">
        <x:v>0</x:v>
      </x:c>
      <x:c r="BA78" s="450">
        <x:v>2</x:v>
      </x:c>
      <x:c r="BB78" s="450"/>
      <x:c r="BC78" s="450"/>
      <x:c r="BD78" s="450"/>
      <x:c r="BE78" s="450"/>
      <x:c r="BF78" s="450"/>
      <x:c r="BG78" s="450"/>
      <x:c r="BH78" s="450"/>
      <x:c r="BI78" s="450"/>
      <x:c r="BJ78" s="450"/>
      <x:c r="BK78" s="450"/>
      <x:c r="BL78" s="450"/>
      <x:c r="BM78" s="450"/>
      <x:c r="BN78" s="450"/>
      <x:c r="BO78" s="450"/>
      <x:c r="BP78" s="450"/>
      <x:c r="BQ78" s="450"/>
      <x:c r="BR78" s="450"/>
      <x:c r="BS78" s="450"/>
      <x:c r="BT78" s="450"/>
      <x:c r="BU78" s="450"/>
      <x:c r="BV78" s="450"/>
      <x:c r="BW78" s="450"/>
      <x:c r="BX78" s="450"/>
      <x:c r="BY78" s="450"/>
      <x:c r="BZ78" s="450"/>
      <x:c r="CA78" s="450"/>
      <x:c r="CB78" s="450"/>
      <x:c r="CC78" s="450"/>
      <x:c r="CD78" s="450"/>
      <x:c r="CE78" s="450"/>
      <x:c r="CF78" s="450"/>
      <x:c r="CG78" s="450"/>
      <x:c r="CH78" s="450"/>
      <x:c r="CI78" s="450"/>
      <x:c r="CJ78" s="450"/>
      <x:c r="CK78" s="450"/>
      <x:c r="CL78" s="450"/>
      <x:c r="CM78" s="450"/>
      <x:c r="CN78" s="450"/>
      <x:c r="CO78" s="450"/>
      <x:c r="CP78" s="450"/>
      <x:c r="CQ78" s="450"/>
      <x:c r="CR78" s="450"/>
      <x:c r="CS78" s="450"/>
      <x:c r="CT78" s="450"/>
      <x:c r="CU78" s="450"/>
      <x:c r="CV78" s="450"/>
      <x:c r="CW78" s="450"/>
      <x:c r="CX78" s="450"/>
      <x:c r="CY78" s="450"/>
      <x:c r="CZ78" s="450"/>
      <x:c r="DA78" s="450"/>
      <x:c r="DB78" s="450"/>
      <x:c r="DC78" s="450"/>
      <x:c r="DD78" s="450"/>
      <x:c r="DE78" s="450"/>
      <x:c r="DF78" s="450"/>
      <x:c r="DG78" s="450"/>
      <x:c r="DH78" s="450"/>
      <x:c r="DI78" s="450"/>
      <x:c r="DJ78" s="450"/>
      <x:c r="DK78" s="450"/>
      <x:c r="DL78" s="450"/>
      <x:c r="DM78" s="450"/>
      <x:c r="DN78" s="450"/>
      <x:c r="DO78" s="450"/>
      <x:c r="DP78" s="450"/>
      <x:c r="DQ78" s="450"/>
      <x:c r="DR78" s="450"/>
      <x:c r="DS78" s="450"/>
      <x:c r="DT78" s="450"/>
      <x:c r="DU78" s="450"/>
      <x:c r="DV78" s="450"/>
      <x:c r="DW78" s="450"/>
      <x:c r="DX78" s="450"/>
      <x:c r="DY78" s="450"/>
      <x:c r="DZ78" s="450"/>
      <x:c r="EA78" s="450"/>
      <x:c r="EB78" s="450"/>
      <x:c r="EC78" s="450"/>
      <x:c r="ED78" s="450"/>
      <x:c r="EE78" s="450"/>
      <x:c r="EF78" s="450"/>
      <x:c r="EG78" s="450"/>
      <x:c r="EH78" s="450"/>
      <x:c r="EI78" s="604"/>
      <x:c r="EJ78" s="1777">
        <x:v>0.5</x:v>
      </x:c>
      <x:c r="EK78" s="1777"/>
      <x:c r="EL78" s="1777">
        <x:v>0.51910000000000001</x:v>
      </x:c>
      <x:c r="EM78" s="1775">
        <x:v>0.99775000000000003</x:v>
      </x:c>
      <x:c r="EN78" s="720" t="e">
        <x:f>LOOKUP(DN13*0.001,EJ78:EM91)</x:f>
      </x:c>
      <x:c r="EO78" s="604"/>
      <x:c r="EP78" s="604"/>
      <x:c r="EQ78" s="604"/>
      <x:c r="ER78" s="724">
        <x:v>3</x:v>
      </x:c>
      <x:c r="ES78" s="724" t="s">
        <x:v>323</x:v>
      </x:c>
      <x:c r="ET78" s="484">
        <x:v>330.30099999999999</x:v>
      </x:c>
      <x:c r="EU78" s="725">
        <x:v>0</x:v>
      </x:c>
      <x:c r="EV78" s="604"/>
      <x:c r="EW78" s="455"/>
      <x:c r="EX78" s="455"/>
      <x:c r="EY78" s="455"/>
      <x:c r="EZ78" s="455"/>
      <x:c r="FA78" s="455"/>
      <x:c r="FB78" s="455"/>
      <x:c r="FC78" s="455"/>
      <x:c r="FD78" s="455"/>
      <x:c r="FE78" s="455"/>
      <x:c r="FF78" s="455"/>
      <x:c r="FG78" s="455"/>
      <x:c r="FH78" s="455"/>
      <x:c r="FI78" s="455"/>
      <x:c r="FJ78" s="455"/>
      <x:c r="FK78" s="455"/>
      <x:c r="FL78" s="455"/>
      <x:c r="FM78" s="455"/>
      <x:c r="FN78" s="455"/>
      <x:c r="FO78" s="455"/>
      <x:c r="FP78" s="455"/>
      <x:c r="FQ78" s="455"/>
      <x:c r="FR78" s="455"/>
      <x:c r="FS78" s="455"/>
      <x:c r="FT78" s="455"/>
      <x:c r="FU78" s="455"/>
      <x:c r="FV78" s="455"/>
      <x:c r="FW78" s="455"/>
      <x:c r="FX78" s="455"/>
      <x:c r="FY78" s="455"/>
      <x:c r="FZ78" s="455"/>
      <x:c r="GA78" s="455"/>
      <x:c r="GB78" s="455"/>
      <x:c r="GC78" s="455"/>
      <x:c r="GD78" s="455"/>
      <x:c r="GE78" s="455"/>
      <x:c r="GF78" s="455"/>
      <x:c r="GG78" s="455"/>
      <x:c r="GH78" s="455"/>
      <x:c r="GI78" s="455"/>
      <x:c r="GJ78" s="455"/>
      <x:c r="GK78" s="455"/>
      <x:c r="GL78" s="455"/>
      <x:c r="GM78" s="455"/>
      <x:c r="GN78" s="455"/>
      <x:c r="GO78" s="455"/>
      <x:c r="GP78" s="455"/>
      <x:c r="GQ78" s="455"/>
      <x:c r="GR78" s="455"/>
      <x:c r="GS78" s="455"/>
      <x:c r="GT78" s="455"/>
      <x:c r="GU78" s="455"/>
      <x:c r="GV78" s="455"/>
      <x:c r="GW78" s="455"/>
      <x:c r="GX78" s="455"/>
      <x:c r="GY78" s="455"/>
      <x:c r="GZ78" s="455"/>
      <x:c r="HA78" s="455"/>
      <x:c r="HB78" s="455"/>
      <x:c r="HC78" s="455"/>
      <x:c r="HD78" s="455"/>
      <x:c r="HE78" s="455"/>
      <x:c r="HF78" s="455"/>
      <x:c r="HG78" s="455"/>
      <x:c r="HH78" s="455"/>
      <x:c r="HI78" s="455"/>
      <x:c r="HJ78" s="455"/>
      <x:c r="HK78" s="455"/>
      <x:c r="HL78" s="455"/>
      <x:c r="HM78" s="455"/>
      <x:c r="HN78" s="455"/>
      <x:c r="HO78" s="455"/>
      <x:c r="HP78" s="455"/>
      <x:c r="HQ78" s="455"/>
      <x:c r="HR78" s="455"/>
      <x:c r="HS78" s="455"/>
      <x:c r="HT78" s="455"/>
      <x:c r="HU78" s="455"/>
      <x:c r="HV78" s="455"/>
      <x:c r="HW78" s="455"/>
      <x:c r="HX78" s="455"/>
      <x:c r="HY78" s="455"/>
      <x:c r="HZ78" s="455"/>
      <x:c r="IA78" s="455"/>
      <x:c r="IB78" s="455"/>
      <x:c r="IC78" s="455"/>
      <x:c r="ID78" s="455"/>
      <x:c r="IE78" s="455"/>
      <x:c r="IF78" s="455"/>
      <x:c r="IG78" s="455"/>
      <x:c r="IH78" s="455"/>
      <x:c r="II78" s="455"/>
      <x:c r="IJ78" s="455"/>
      <x:c r="IK78" s="455"/>
      <x:c r="IL78" s="455"/>
      <x:c r="IM78" s="455"/>
      <x:c r="IN78" s="455"/>
      <x:c r="IO78" s="455"/>
      <x:c r="IP78" s="455"/>
      <x:c r="IQ78" s="455"/>
      <x:c r="IR78" s="455"/>
      <x:c r="IS78" s="455"/>
      <x:c r="IT78" s="455"/>
      <x:c r="IU78" s="455"/>
      <x:c r="IV78" s="455"/>
    </x:row>
    <x:row r="79" ht="15.75">
      <x:c r="A79" s="455"/>
      <x:c r="B79" s="455"/>
      <x:c r="C79" s="716"/>
      <x:c r="D79" s="716"/>
      <x:c r="E79" s="716"/>
      <x:c r="F79" s="716"/>
      <x:c r="G79" s="716"/>
      <x:c r="H79" s="716"/>
      <x:c r="I79" s="716"/>
      <x:c r="J79" s="716"/>
      <x:c r="K79" s="716"/>
      <x:c r="L79" s="716"/>
      <x:c r="M79" s="716"/>
      <x:c r="N79" s="716"/>
      <x:c r="O79" s="716"/>
      <x:c r="P79" s="716"/>
      <x:c r="Q79" s="717"/>
      <x:c r="R79" s="716"/>
      <x:c r="S79" s="716"/>
      <x:c r="T79" s="716"/>
      <x:c r="U79" s="716"/>
      <x:c r="V79" s="716"/>
      <x:c r="W79" s="716"/>
      <x:c r="X79" s="716"/>
      <x:c r="Y79" s="716"/>
      <x:c r="Z79" s="716"/>
      <x:c r="AA79" s="716"/>
      <x:c r="AB79" s="716"/>
      <x:c r="AC79" s="716"/>
      <x:c r="AD79" s="716"/>
      <x:c r="AE79" s="716"/>
      <x:c r="AF79" s="716"/>
      <x:c r="AG79" s="716"/>
      <x:c r="AH79" s="716"/>
      <x:c r="AI79" s="450"/>
      <x:c r="AJ79" s="450"/>
      <x:c r="AK79" s="450"/>
      <x:c r="AL79" s="450"/>
      <x:c r="AM79" s="450"/>
      <x:c r="AN79" s="450"/>
      <x:c r="AO79" s="450"/>
      <x:c r="AP79" s="450"/>
      <x:c r="AQ79" s="450"/>
      <x:c r="AR79" s="450"/>
      <x:c r="AS79" s="450">
        <x:f t="shared" si="0"/>
        <x:v>4</x:v>
      </x:c>
      <x:c r="AT79" s="450">
        <x:v>1.269056</x:v>
      </x:c>
      <x:c r="AU79" s="450" t="s">
        <x:v>324</x:v>
      </x:c>
      <x:c r="AV79" s="450">
        <x:v>770.35199999999998</x:v>
      </x:c>
      <x:c r="AW79" s="450">
        <x:v>787.51949999999999</x:v>
      </x:c>
      <x:c r="AX79" s="450">
        <x:v>1489.067</x:v>
      </x:c>
      <x:c r="AY79" s="450">
        <x:v>0</x:v>
      </x:c>
      <x:c r="AZ79" s="450">
        <x:v>-1.8684000000000001E-3</x:v>
      </x:c>
      <x:c r="BA79" s="450">
        <x:v>8.5</x:v>
      </x:c>
      <x:c r="BB79" s="450"/>
      <x:c r="BC79" s="450"/>
      <x:c r="BD79" s="450"/>
      <x:c r="BE79" s="450"/>
      <x:c r="BF79" s="450"/>
      <x:c r="BG79" s="450"/>
      <x:c r="BH79" s="450"/>
      <x:c r="BI79" s="450"/>
      <x:c r="BJ79" s="450"/>
      <x:c r="BK79" s="450"/>
      <x:c r="BL79" s="450"/>
      <x:c r="BM79" s="450"/>
      <x:c r="BN79" s="450"/>
      <x:c r="BO79" s="450"/>
      <x:c r="BP79" s="450"/>
      <x:c r="BQ79" s="450"/>
      <x:c r="BR79" s="450"/>
      <x:c r="BS79" s="450"/>
      <x:c r="BT79" s="450"/>
      <x:c r="BU79" s="450"/>
      <x:c r="BV79" s="450"/>
      <x:c r="BW79" s="450"/>
      <x:c r="BX79" s="450"/>
      <x:c r="BY79" s="450"/>
      <x:c r="BZ79" s="450"/>
      <x:c r="CA79" s="450"/>
      <x:c r="CB79" s="450"/>
      <x:c r="CC79" s="450"/>
      <x:c r="CD79" s="450"/>
      <x:c r="CE79" s="450"/>
      <x:c r="CF79" s="450"/>
      <x:c r="CG79" s="450"/>
      <x:c r="CH79" s="450"/>
      <x:c r="CI79" s="450"/>
      <x:c r="CJ79" s="450"/>
      <x:c r="CK79" s="450"/>
      <x:c r="CL79" s="450"/>
      <x:c r="CM79" s="450"/>
      <x:c r="CN79" s="450"/>
      <x:c r="CO79" s="450"/>
      <x:c r="CP79" s="450"/>
      <x:c r="CQ79" s="450"/>
      <x:c r="CR79" s="450"/>
      <x:c r="CS79" s="450"/>
      <x:c r="CT79" s="450"/>
      <x:c r="CU79" s="450"/>
      <x:c r="CV79" s="450"/>
      <x:c r="CW79" s="450"/>
      <x:c r="CX79" s="450"/>
      <x:c r="CY79" s="450"/>
      <x:c r="CZ79" s="450"/>
      <x:c r="DA79" s="450"/>
      <x:c r="DB79" s="450"/>
      <x:c r="DC79" s="450"/>
      <x:c r="DD79" s="450"/>
      <x:c r="DE79" s="450"/>
      <x:c r="DF79" s="450"/>
      <x:c r="DG79" s="450"/>
      <x:c r="DH79" s="450"/>
      <x:c r="DI79" s="450"/>
      <x:c r="DJ79" s="450"/>
      <x:c r="DK79" s="450"/>
      <x:c r="DL79" s="450"/>
      <x:c r="DM79" s="450"/>
      <x:c r="DN79" s="450"/>
      <x:c r="DO79" s="450"/>
      <x:c r="DP79" s="450"/>
      <x:c r="DQ79" s="450"/>
      <x:c r="DR79" s="450"/>
      <x:c r="DS79" s="450"/>
      <x:c r="DT79" s="450"/>
      <x:c r="DU79" s="450"/>
      <x:c r="DV79" s="450"/>
      <x:c r="DW79" s="450"/>
      <x:c r="DX79" s="450"/>
      <x:c r="DY79" s="450"/>
      <x:c r="DZ79" s="450"/>
      <x:c r="EA79" s="450"/>
      <x:c r="EB79" s="450"/>
      <x:c r="EC79" s="450"/>
      <x:c r="ED79" s="450"/>
      <x:c r="EE79" s="450"/>
      <x:c r="EF79" s="450"/>
      <x:c r="EG79" s="450"/>
      <x:c r="EH79" s="450"/>
      <x:c r="EI79" s="604"/>
      <x:c r="EJ79" s="1777">
        <x:v>0.51919999999999999</x:v>
      </x:c>
      <x:c r="EK79" s="1777"/>
      <x:c r="EL79" s="1777">
        <x:v>0.54210000000000003</x:v>
      </x:c>
      <x:c r="EM79" s="1775">
        <x:v>0.99785000000000001</x:v>
      </x:c>
      <x:c r="EN79" s="720"/>
      <x:c r="EO79" s="604"/>
      <x:c r="EP79" s="604"/>
      <x:c r="EQ79" s="604"/>
      <x:c r="ER79" s="724" t="n">
        <x:f>ER78+1</x:f>
        <x:v>4</x:v>
      </x:c>
      <x:c r="ES79" s="724" t="s">
        <x:v>325</x:v>
      </x:c>
      <x:c r="ET79" s="484">
        <x:v>-1.8684000000000001E-3</x:v>
      </x:c>
      <x:c r="EU79" s="725">
        <x:v>1489.067</x:v>
      </x:c>
      <x:c r="EV79" s="604"/>
      <x:c r="EW79" s="455"/>
      <x:c r="EX79" s="455"/>
      <x:c r="EY79" s="455"/>
      <x:c r="EZ79" s="455"/>
      <x:c r="FA79" s="455"/>
      <x:c r="FB79" s="455"/>
      <x:c r="FC79" s="455"/>
      <x:c r="FD79" s="455"/>
      <x:c r="FE79" s="455"/>
      <x:c r="FF79" s="455"/>
      <x:c r="FG79" s="455"/>
      <x:c r="FH79" s="455"/>
      <x:c r="FI79" s="455"/>
      <x:c r="FJ79" s="455"/>
      <x:c r="FK79" s="455"/>
      <x:c r="FL79" s="455"/>
      <x:c r="FM79" s="455"/>
      <x:c r="FN79" s="455"/>
      <x:c r="FO79" s="455"/>
      <x:c r="FP79" s="455"/>
      <x:c r="FQ79" s="455"/>
      <x:c r="FR79" s="455"/>
      <x:c r="FS79" s="455"/>
      <x:c r="FT79" s="455"/>
      <x:c r="FU79" s="455"/>
      <x:c r="FV79" s="455"/>
      <x:c r="FW79" s="455"/>
      <x:c r="FX79" s="455"/>
      <x:c r="FY79" s="455"/>
      <x:c r="FZ79" s="455"/>
      <x:c r="GA79" s="455"/>
      <x:c r="GB79" s="455"/>
      <x:c r="GC79" s="455"/>
      <x:c r="GD79" s="455"/>
      <x:c r="GE79" s="455"/>
      <x:c r="GF79" s="455"/>
      <x:c r="GG79" s="455"/>
      <x:c r="GH79" s="455"/>
      <x:c r="GI79" s="455"/>
      <x:c r="GJ79" s="455"/>
      <x:c r="GK79" s="455"/>
      <x:c r="GL79" s="455"/>
      <x:c r="GM79" s="455"/>
      <x:c r="GN79" s="455"/>
      <x:c r="GO79" s="455"/>
      <x:c r="GP79" s="455"/>
      <x:c r="GQ79" s="455"/>
      <x:c r="GR79" s="455"/>
      <x:c r="GS79" s="455"/>
      <x:c r="GT79" s="455"/>
      <x:c r="GU79" s="455"/>
      <x:c r="GV79" s="455"/>
      <x:c r="GW79" s="455"/>
      <x:c r="GX79" s="455"/>
      <x:c r="GY79" s="455"/>
      <x:c r="GZ79" s="455"/>
      <x:c r="HA79" s="455"/>
      <x:c r="HB79" s="455"/>
      <x:c r="HC79" s="455"/>
      <x:c r="HD79" s="455"/>
      <x:c r="HE79" s="455"/>
      <x:c r="HF79" s="455"/>
      <x:c r="HG79" s="455"/>
      <x:c r="HH79" s="455"/>
      <x:c r="HI79" s="455"/>
      <x:c r="HJ79" s="455"/>
      <x:c r="HK79" s="455"/>
      <x:c r="HL79" s="455"/>
      <x:c r="HM79" s="455"/>
      <x:c r="HN79" s="455"/>
      <x:c r="HO79" s="455"/>
      <x:c r="HP79" s="455"/>
      <x:c r="HQ79" s="455"/>
      <x:c r="HR79" s="455"/>
      <x:c r="HS79" s="455"/>
      <x:c r="HT79" s="455"/>
      <x:c r="HU79" s="455"/>
      <x:c r="HV79" s="455"/>
      <x:c r="HW79" s="455"/>
      <x:c r="HX79" s="455"/>
      <x:c r="HY79" s="455"/>
      <x:c r="HZ79" s="455"/>
      <x:c r="IA79" s="455"/>
      <x:c r="IB79" s="455"/>
      <x:c r="IC79" s="455"/>
      <x:c r="ID79" s="455"/>
      <x:c r="IE79" s="455"/>
      <x:c r="IF79" s="455"/>
      <x:c r="IG79" s="455"/>
      <x:c r="IH79" s="455"/>
      <x:c r="II79" s="455"/>
      <x:c r="IJ79" s="455"/>
      <x:c r="IK79" s="455"/>
      <x:c r="IL79" s="455"/>
      <x:c r="IM79" s="455"/>
      <x:c r="IN79" s="455"/>
      <x:c r="IO79" s="455"/>
      <x:c r="IP79" s="455"/>
      <x:c r="IQ79" s="455"/>
      <x:c r="IR79" s="455"/>
      <x:c r="IS79" s="455"/>
      <x:c r="IT79" s="455"/>
      <x:c r="IU79" s="455"/>
      <x:c r="IV79" s="455"/>
    </x:row>
    <x:row r="80" ht="15.75">
      <x:c r="A80" s="455"/>
      <x:c r="B80" s="455"/>
      <x:c r="C80" s="455"/>
      <x:c r="D80" s="455"/>
      <x:c r="E80" s="455"/>
      <x:c r="F80" s="455"/>
      <x:c r="G80" s="455"/>
      <x:c r="H80" s="455"/>
      <x:c r="I80" s="455"/>
      <x:c r="J80" s="455"/>
      <x:c r="K80" s="455"/>
      <x:c r="L80" s="455"/>
      <x:c r="M80" s="455"/>
      <x:c r="N80" s="455"/>
      <x:c r="O80" s="455"/>
      <x:c r="P80" s="450"/>
      <x:c r="Q80" s="450"/>
      <x:c r="R80" s="450"/>
      <x:c r="S80" s="450"/>
      <x:c r="T80" s="450"/>
      <x:c r="U80" s="450"/>
      <x:c r="V80" s="450"/>
      <x:c r="W80" s="450"/>
      <x:c r="X80" s="450"/>
      <x:c r="Y80" s="450"/>
      <x:c r="Z80" s="450"/>
      <x:c r="AA80" s="450"/>
      <x:c r="AB80" s="450" t="s">
        <x:v>260</x:v>
      </x:c>
      <x:c r="AC80" s="455"/>
      <x:c r="AD80" s="455" t="s">
        <x:v>205</x:v>
      </x:c>
      <x:c r="AE80" s="455"/>
      <x:c r="AF80" s="455"/>
      <x:c r="AG80" s="455"/>
      <x:c r="AH80" s="455"/>
      <x:c r="AI80" s="450"/>
      <x:c r="AJ80" s="450"/>
      <x:c r="AK80" s="450"/>
      <x:c r="AL80" s="450"/>
      <x:c r="AM80" s="450"/>
      <x:c r="AN80" s="450"/>
      <x:c r="AO80" s="450"/>
      <x:c r="AP80" s="450"/>
      <x:c r="AQ80" s="450"/>
      <x:c r="AR80" s="450"/>
      <x:c r="AS80" s="450">
        <x:f t="shared" si="0"/>
        <x:v>5</x:v>
      </x:c>
      <x:c r="AT80" s="450">
        <x:v>-4.0895910000000004</x:v>
      </x:c>
      <x:c r="AU80" s="450" t="s">
        <x:v>322</x:v>
      </x:c>
      <x:c r="AV80" s="450">
        <x:v>610.6</x:v>
      </x:c>
      <x:c r="AW80" s="450">
        <x:v>770.35199999999998</x:v>
      </x:c>
      <x:c r="AX80" s="450">
        <x:v>192.4571</x:v>
      </x:c>
      <x:c r="AY80" s="450">
        <x:v>0.24379999999999999</x:v>
      </x:c>
      <x:c r="AZ80" s="450">
        <x:v>0</x:v>
      </x:c>
      <x:c r="BA80" s="450">
        <x:v>1.5</x:v>
      </x:c>
      <x:c r="BB80" s="450"/>
      <x:c r="BC80" s="450"/>
      <x:c r="BD80" s="450"/>
      <x:c r="BE80" s="450"/>
      <x:c r="BF80" s="450"/>
      <x:c r="BG80" s="450"/>
      <x:c r="BH80" s="450"/>
      <x:c r="BI80" s="450"/>
      <x:c r="BJ80" s="450"/>
      <x:c r="BK80" s="450"/>
      <x:c r="BL80" s="450"/>
      <x:c r="BM80" s="450"/>
      <x:c r="BN80" s="450"/>
      <x:c r="BO80" s="450"/>
      <x:c r="BP80" s="450"/>
      <x:c r="BQ80" s="450"/>
      <x:c r="BR80" s="450"/>
      <x:c r="BS80" s="450"/>
      <x:c r="BT80" s="450"/>
      <x:c r="BU80" s="450"/>
      <x:c r="BV80" s="450"/>
      <x:c r="BW80" s="450"/>
      <x:c r="BX80" s="450"/>
      <x:c r="BY80" s="450"/>
      <x:c r="BZ80" s="450"/>
      <x:c r="CA80" s="450"/>
      <x:c r="CB80" s="450"/>
      <x:c r="CC80" s="450"/>
      <x:c r="CD80" s="450"/>
      <x:c r="CE80" s="450"/>
      <x:c r="CF80" s="450"/>
      <x:c r="CG80" s="450"/>
      <x:c r="CH80" s="450"/>
      <x:c r="CI80" s="450"/>
      <x:c r="CJ80" s="450"/>
      <x:c r="CK80" s="450"/>
      <x:c r="CL80" s="450"/>
      <x:c r="CM80" s="450"/>
      <x:c r="CN80" s="450"/>
      <x:c r="CO80" s="450"/>
      <x:c r="CP80" s="450"/>
      <x:c r="CQ80" s="450"/>
      <x:c r="CR80" s="450"/>
      <x:c r="CS80" s="450"/>
      <x:c r="CT80" s="450"/>
      <x:c r="CU80" s="450"/>
      <x:c r="CV80" s="450"/>
      <x:c r="CW80" s="450"/>
      <x:c r="CX80" s="450"/>
      <x:c r="CY80" s="450"/>
      <x:c r="CZ80" s="450"/>
      <x:c r="DA80" s="450"/>
      <x:c r="DB80" s="450"/>
      <x:c r="DC80" s="450"/>
      <x:c r="DD80" s="450"/>
      <x:c r="DE80" s="450"/>
      <x:c r="DF80" s="450"/>
      <x:c r="DG80" s="450"/>
      <x:c r="DH80" s="450"/>
      <x:c r="DI80" s="450"/>
      <x:c r="DJ80" s="450"/>
      <x:c r="DK80" s="450"/>
      <x:c r="DL80" s="450"/>
      <x:c r="DM80" s="450"/>
      <x:c r="DN80" s="450"/>
      <x:c r="DO80" s="450"/>
      <x:c r="DP80" s="450"/>
      <x:c r="DQ80" s="450"/>
      <x:c r="DR80" s="450"/>
      <x:c r="DS80" s="450"/>
      <x:c r="DT80" s="450"/>
      <x:c r="DU80" s="450"/>
      <x:c r="DV80" s="450"/>
      <x:c r="DW80" s="450"/>
      <x:c r="DX80" s="450"/>
      <x:c r="DY80" s="450"/>
      <x:c r="DZ80" s="450"/>
      <x:c r="EA80" s="450"/>
      <x:c r="EB80" s="450"/>
      <x:c r="EC80" s="450"/>
      <x:c r="ED80" s="450"/>
      <x:c r="EE80" s="450"/>
      <x:c r="EF80" s="450"/>
      <x:c r="EG80" s="450"/>
      <x:c r="EH80" s="450"/>
      <x:c r="EI80" s="604"/>
      <x:c r="EJ80" s="1777">
        <x:v>0.54220000000000002</x:v>
      </x:c>
      <x:c r="EK80" s="1777"/>
      <x:c r="EL80" s="1777">
        <x:v>0.56730000000000003</x:v>
      </x:c>
      <x:c r="EM80" s="1775">
        <x:v>0.99795</x:v>
      </x:c>
      <x:c r="EN80" s="720"/>
      <x:c r="EO80" s="604"/>
      <x:c r="EP80" s="604"/>
      <x:c r="EQ80" s="604"/>
      <x:c r="ER80" s="724" t="n">
        <x:f>ER79+1</x:f>
        <x:v>5</x:v>
      </x:c>
      <x:c r="ES80" s="724" t="s">
        <x:v>326</x:v>
      </x:c>
      <x:c r="ET80" s="484">
        <x:v>103.872</x:v>
      </x:c>
      <x:c r="EU80" s="528">
        <x:v>0.27010000000000001</x:v>
      </x:c>
      <x:c r="EV80" s="604"/>
      <x:c r="EW80" s="455"/>
      <x:c r="EX80" s="455"/>
      <x:c r="EY80" s="455"/>
      <x:c r="EZ80" s="455"/>
      <x:c r="FA80" s="455"/>
      <x:c r="FB80" s="455"/>
      <x:c r="FC80" s="455"/>
      <x:c r="FD80" s="455"/>
      <x:c r="FE80" s="455"/>
      <x:c r="FF80" s="455"/>
      <x:c r="FG80" s="455"/>
      <x:c r="FH80" s="455"/>
      <x:c r="FI80" s="455"/>
      <x:c r="FJ80" s="455"/>
      <x:c r="FK80" s="455"/>
      <x:c r="FL80" s="455"/>
      <x:c r="FM80" s="455"/>
      <x:c r="FN80" s="455"/>
      <x:c r="FO80" s="455"/>
      <x:c r="FP80" s="455"/>
      <x:c r="FQ80" s="455"/>
      <x:c r="FR80" s="455"/>
      <x:c r="FS80" s="455"/>
      <x:c r="FT80" s="455"/>
      <x:c r="FU80" s="455"/>
      <x:c r="FV80" s="455"/>
      <x:c r="FW80" s="455"/>
      <x:c r="FX80" s="455"/>
      <x:c r="FY80" s="455"/>
      <x:c r="FZ80" s="455"/>
      <x:c r="GA80" s="455"/>
      <x:c r="GB80" s="455"/>
      <x:c r="GC80" s="455"/>
      <x:c r="GD80" s="455"/>
      <x:c r="GE80" s="455"/>
      <x:c r="GF80" s="455"/>
      <x:c r="GG80" s="455"/>
      <x:c r="GH80" s="455"/>
      <x:c r="GI80" s="455"/>
      <x:c r="GJ80" s="455"/>
      <x:c r="GK80" s="455"/>
      <x:c r="GL80" s="455"/>
      <x:c r="GM80" s="455"/>
      <x:c r="GN80" s="455"/>
      <x:c r="GO80" s="455"/>
      <x:c r="GP80" s="455"/>
      <x:c r="GQ80" s="455"/>
      <x:c r="GR80" s="455"/>
      <x:c r="GS80" s="455"/>
      <x:c r="GT80" s="455"/>
      <x:c r="GU80" s="455"/>
      <x:c r="GV80" s="455"/>
      <x:c r="GW80" s="455"/>
      <x:c r="GX80" s="455"/>
      <x:c r="GY80" s="455"/>
      <x:c r="GZ80" s="455"/>
      <x:c r="HA80" s="455"/>
      <x:c r="HB80" s="455"/>
      <x:c r="HC80" s="455"/>
      <x:c r="HD80" s="455"/>
      <x:c r="HE80" s="455"/>
      <x:c r="HF80" s="455"/>
      <x:c r="HG80" s="455"/>
      <x:c r="HH80" s="455"/>
      <x:c r="HI80" s="455"/>
      <x:c r="HJ80" s="455"/>
      <x:c r="HK80" s="455"/>
      <x:c r="HL80" s="455"/>
      <x:c r="HM80" s="455"/>
      <x:c r="HN80" s="455"/>
      <x:c r="HO80" s="455"/>
      <x:c r="HP80" s="455"/>
      <x:c r="HQ80" s="455"/>
      <x:c r="HR80" s="455"/>
      <x:c r="HS80" s="455"/>
      <x:c r="HT80" s="455"/>
      <x:c r="HU80" s="455"/>
      <x:c r="HV80" s="455"/>
      <x:c r="HW80" s="455"/>
      <x:c r="HX80" s="455"/>
      <x:c r="HY80" s="455"/>
      <x:c r="HZ80" s="455"/>
      <x:c r="IA80" s="455"/>
      <x:c r="IB80" s="455"/>
      <x:c r="IC80" s="455"/>
      <x:c r="ID80" s="455"/>
      <x:c r="IE80" s="455"/>
      <x:c r="IF80" s="455"/>
      <x:c r="IG80" s="455"/>
      <x:c r="IH80" s="455"/>
      <x:c r="II80" s="455"/>
      <x:c r="IJ80" s="455"/>
      <x:c r="IK80" s="455"/>
      <x:c r="IL80" s="455"/>
      <x:c r="IM80" s="455"/>
      <x:c r="IN80" s="455"/>
      <x:c r="IO80" s="455"/>
      <x:c r="IP80" s="455"/>
      <x:c r="IQ80" s="455"/>
      <x:c r="IR80" s="455"/>
      <x:c r="IS80" s="455"/>
      <x:c r="IT80" s="455"/>
      <x:c r="IU80" s="455"/>
      <x:c r="IV80" s="455"/>
    </x:row>
    <x:row r="81" ht="15.75">
      <x:c r="A81" s="455"/>
      <x:c r="B81" s="455"/>
      <x:c r="C81" s="455"/>
      <x:c r="D81" s="455"/>
      <x:c r="E81" s="455"/>
      <x:c r="F81" s="455"/>
      <x:c r="G81" s="455"/>
      <x:c r="H81" s="455"/>
      <x:c r="I81" s="455"/>
      <x:c r="J81" s="455"/>
      <x:c r="K81" s="455"/>
      <x:c r="L81" s="455"/>
      <x:c r="M81" s="455"/>
      <x:c r="N81" s="455"/>
      <x:c r="O81" s="455"/>
      <x:c r="P81" s="450"/>
      <x:c r="Q81" s="450"/>
      <x:c r="R81" s="450"/>
      <x:c r="S81" s="450"/>
      <x:c r="T81" s="450"/>
      <x:c r="U81" s="450"/>
      <x:c r="V81" s="450"/>
      <x:c r="W81" s="450"/>
      <x:c r="X81" s="450"/>
      <x:c r="Y81" s="450"/>
      <x:c r="Z81" s="450"/>
      <x:c r="AA81" s="450"/>
      <x:c r="AB81" s="450" t="s">
        <x:v>261</x:v>
      </x:c>
      <x:c r="AC81" s="455"/>
      <x:c r="AD81" s="455" t="s">
        <x:v>327</x:v>
      </x:c>
      <x:c r="AE81" s="455"/>
      <x:c r="AF81" s="455"/>
      <x:c r="AG81" s="455"/>
      <x:c r="AH81" s="455"/>
      <x:c r="AI81" s="450"/>
      <x:c r="AJ81" s="450"/>
      <x:c r="AK81" s="450"/>
      <x:c r="AL81" s="450"/>
      <x:c r="AM81" s="450"/>
      <x:c r="AN81" s="450"/>
      <x:c r="AO81" s="450"/>
      <x:c r="AP81" s="450"/>
      <x:c r="AQ81" s="450"/>
      <x:c r="AR81" s="450"/>
      <x:c r="AS81" s="450">
        <x:f t="shared" si="0"/>
        <x:v>6</x:v>
      </x:c>
      <x:c r="AT81" s="450">
        <x:v>-1.871251</x:v>
      </x:c>
      <x:c r="AU81" s="450" t="s">
        <x:v>328</x:v>
      </x:c>
      <x:c r="AV81" s="450">
        <x:v>800.9</x:v>
      </x:c>
      <x:c r="AW81" s="450">
        <x:v>1163.5</x:v>
      </x:c>
      <x:c r="AX81" s="450">
        <x:v>0</x:v>
      </x:c>
      <x:c r="AY81" s="450">
        <x:v>0.34877999999999998</x:v>
      </x:c>
      <x:c r="AZ81" s="450">
        <x:v>0</x:v>
      </x:c>
      <x:c r="BA81" s="450">
        <x:v>1</x:v>
      </x:c>
      <x:c r="BB81" s="450"/>
      <x:c r="BC81" s="450"/>
      <x:c r="BD81" s="450"/>
      <x:c r="BE81" s="450"/>
      <x:c r="BF81" s="450"/>
      <x:c r="BG81" s="450"/>
      <x:c r="BH81" s="450"/>
      <x:c r="BI81" s="450"/>
      <x:c r="BJ81" s="450"/>
      <x:c r="BK81" s="450"/>
      <x:c r="BL81" s="450"/>
      <x:c r="BM81" s="450"/>
      <x:c r="BN81" s="450"/>
      <x:c r="BO81" s="450"/>
      <x:c r="BP81" s="450"/>
      <x:c r="BQ81" s="450"/>
      <x:c r="BR81" s="450"/>
      <x:c r="BS81" s="450"/>
      <x:c r="BT81" s="450"/>
      <x:c r="BU81" s="450"/>
      <x:c r="BV81" s="450"/>
      <x:c r="BW81" s="450"/>
      <x:c r="BX81" s="450"/>
      <x:c r="BY81" s="450"/>
      <x:c r="BZ81" s="450"/>
      <x:c r="CA81" s="450"/>
      <x:c r="CB81" s="450"/>
      <x:c r="CC81" s="450"/>
      <x:c r="CD81" s="450"/>
      <x:c r="CE81" s="450"/>
      <x:c r="CF81" s="450"/>
      <x:c r="CG81" s="450"/>
      <x:c r="CH81" s="450"/>
      <x:c r="CI81" s="450"/>
      <x:c r="CJ81" s="450"/>
      <x:c r="CK81" s="450"/>
      <x:c r="CL81" s="450"/>
      <x:c r="CM81" s="450"/>
      <x:c r="CN81" s="450"/>
      <x:c r="CO81" s="450"/>
      <x:c r="CP81" s="450"/>
      <x:c r="CQ81" s="450"/>
      <x:c r="CR81" s="450"/>
      <x:c r="CS81" s="450"/>
      <x:c r="CT81" s="450"/>
      <x:c r="CU81" s="450"/>
      <x:c r="CV81" s="450"/>
      <x:c r="CW81" s="450"/>
      <x:c r="CX81" s="450"/>
      <x:c r="CY81" s="450"/>
      <x:c r="CZ81" s="450"/>
      <x:c r="DA81" s="450"/>
      <x:c r="DB81" s="450"/>
      <x:c r="DC81" s="450"/>
      <x:c r="DD81" s="450"/>
      <x:c r="DE81" s="450"/>
      <x:c r="DF81" s="450"/>
      <x:c r="DG81" s="450"/>
      <x:c r="DH81" s="450"/>
      <x:c r="DI81" s="450"/>
      <x:c r="DJ81" s="450"/>
      <x:c r="DK81" s="450"/>
      <x:c r="DL81" s="450"/>
      <x:c r="DM81" s="450"/>
      <x:c r="DN81" s="450"/>
      <x:c r="DO81" s="450"/>
      <x:c r="DP81" s="450"/>
      <x:c r="DQ81" s="450"/>
      <x:c r="DR81" s="450"/>
      <x:c r="DS81" s="450"/>
      <x:c r="DT81" s="450"/>
      <x:c r="DU81" s="450"/>
      <x:c r="DV81" s="450"/>
      <x:c r="DW81" s="450"/>
      <x:c r="DX81" s="450"/>
      <x:c r="DY81" s="450"/>
      <x:c r="DZ81" s="450"/>
      <x:c r="EA81" s="450"/>
      <x:c r="EB81" s="450"/>
      <x:c r="EC81" s="450"/>
      <x:c r="ED81" s="450"/>
      <x:c r="EE81" s="450"/>
      <x:c r="EF81" s="450"/>
      <x:c r="EG81" s="450"/>
      <x:c r="EH81" s="450"/>
      <x:c r="EI81" s="604"/>
      <x:c r="EJ81" s="1777">
        <x:v>0.56740000000000002</x:v>
      </x:c>
      <x:c r="EK81" s="1777"/>
      <x:c r="EL81" s="1777">
        <x:v>0.59499999999999997</x:v>
      </x:c>
      <x:c r="EM81" s="1775">
        <x:v>0.99804999999999999</x:v>
      </x:c>
      <x:c r="EN81" s="720"/>
      <x:c r="EO81" s="604"/>
      <x:c r="EP81" s="604"/>
      <x:c r="EQ81" s="604"/>
      <x:c r="ER81" s="724" t="n">
        <x:f>ER80+1</x:f>
        <x:v>6</x:v>
      </x:c>
      <x:c r="ES81" s="724" t="s">
        <x:v>329</x:v>
      </x:c>
      <x:c r="ET81" s="726">
        <x:v>144.0427</x:v>
      </x:c>
      <x:c r="EU81" s="727">
        <x:v>0.18959999999999999</x:v>
      </x:c>
      <x:c r="EV81" s="604"/>
      <x:c r="EW81" s="455"/>
      <x:c r="EX81" s="455"/>
      <x:c r="EY81" s="455"/>
      <x:c r="EZ81" s="455"/>
      <x:c r="FA81" s="455"/>
      <x:c r="FB81" s="455"/>
      <x:c r="FC81" s="455"/>
      <x:c r="FD81" s="455"/>
      <x:c r="FE81" s="455"/>
      <x:c r="FF81" s="455"/>
      <x:c r="FG81" s="455"/>
      <x:c r="FH81" s="455"/>
      <x:c r="FI81" s="455"/>
      <x:c r="FJ81" s="455"/>
      <x:c r="FK81" s="455"/>
      <x:c r="FL81" s="455"/>
      <x:c r="FM81" s="455"/>
      <x:c r="FN81" s="455"/>
      <x:c r="FO81" s="455"/>
      <x:c r="FP81" s="455"/>
      <x:c r="FQ81" s="455"/>
      <x:c r="FR81" s="455"/>
      <x:c r="FS81" s="455"/>
      <x:c r="FT81" s="455"/>
      <x:c r="FU81" s="455"/>
      <x:c r="FV81" s="455"/>
      <x:c r="FW81" s="455"/>
      <x:c r="FX81" s="455"/>
      <x:c r="FY81" s="455"/>
      <x:c r="FZ81" s="455"/>
      <x:c r="GA81" s="455"/>
      <x:c r="GB81" s="455"/>
      <x:c r="GC81" s="455"/>
      <x:c r="GD81" s="455"/>
      <x:c r="GE81" s="455"/>
      <x:c r="GF81" s="455"/>
      <x:c r="GG81" s="455"/>
      <x:c r="GH81" s="455"/>
      <x:c r="GI81" s="455"/>
      <x:c r="GJ81" s="455"/>
      <x:c r="GK81" s="455"/>
      <x:c r="GL81" s="455"/>
      <x:c r="GM81" s="455"/>
      <x:c r="GN81" s="455"/>
      <x:c r="GO81" s="455"/>
      <x:c r="GP81" s="455"/>
      <x:c r="GQ81" s="455"/>
      <x:c r="GR81" s="455"/>
      <x:c r="GS81" s="455"/>
      <x:c r="GT81" s="455"/>
      <x:c r="GU81" s="455"/>
      <x:c r="GV81" s="455"/>
      <x:c r="GW81" s="455"/>
      <x:c r="GX81" s="455"/>
      <x:c r="GY81" s="455"/>
      <x:c r="GZ81" s="455"/>
      <x:c r="HA81" s="455"/>
      <x:c r="HB81" s="455"/>
      <x:c r="HC81" s="455"/>
      <x:c r="HD81" s="455"/>
      <x:c r="HE81" s="455"/>
      <x:c r="HF81" s="455"/>
      <x:c r="HG81" s="455"/>
      <x:c r="HH81" s="455"/>
      <x:c r="HI81" s="455"/>
      <x:c r="HJ81" s="455"/>
      <x:c r="HK81" s="455"/>
      <x:c r="HL81" s="455"/>
      <x:c r="HM81" s="455"/>
      <x:c r="HN81" s="455"/>
      <x:c r="HO81" s="455"/>
      <x:c r="HP81" s="455"/>
      <x:c r="HQ81" s="455"/>
      <x:c r="HR81" s="455"/>
      <x:c r="HS81" s="455"/>
      <x:c r="HT81" s="455"/>
      <x:c r="HU81" s="455"/>
      <x:c r="HV81" s="455"/>
      <x:c r="HW81" s="455"/>
      <x:c r="HX81" s="455"/>
      <x:c r="HY81" s="455"/>
      <x:c r="HZ81" s="455"/>
      <x:c r="IA81" s="455"/>
      <x:c r="IB81" s="455"/>
      <x:c r="IC81" s="455"/>
      <x:c r="ID81" s="455"/>
      <x:c r="IE81" s="455"/>
      <x:c r="IF81" s="455"/>
      <x:c r="IG81" s="455"/>
      <x:c r="IH81" s="455"/>
      <x:c r="II81" s="455"/>
      <x:c r="IJ81" s="455"/>
      <x:c r="IK81" s="455"/>
      <x:c r="IL81" s="455"/>
      <x:c r="IM81" s="455"/>
      <x:c r="IN81" s="455"/>
      <x:c r="IO81" s="455"/>
      <x:c r="IP81" s="455"/>
      <x:c r="IQ81" s="455"/>
      <x:c r="IR81" s="455"/>
      <x:c r="IS81" s="455"/>
      <x:c r="IT81" s="455"/>
      <x:c r="IU81" s="455"/>
      <x:c r="IV81" s="455"/>
    </x:row>
    <x:row r="82">
      <x:c r="A82" s="455"/>
      <x:c r="B82" s="455"/>
      <x:c r="C82" s="455"/>
      <x:c r="D82" s="455"/>
      <x:c r="E82" s="455"/>
      <x:c r="F82" s="455"/>
      <x:c r="G82" s="455"/>
      <x:c r="H82" s="455"/>
      <x:c r="I82" s="455"/>
      <x:c r="J82" s="455"/>
      <x:c r="K82" s="455"/>
      <x:c r="L82" s="455"/>
      <x:c r="M82" s="455"/>
      <x:c r="N82" s="455"/>
      <x:c r="O82" s="455"/>
      <x:c r="P82" s="450" t="s">
        <x:v>228</x:v>
      </x:c>
      <x:c r="Q82" s="450"/>
      <x:c r="R82" s="450">
        <x:v>15</x:v>
      </x:c>
      <x:c r="S82" s="450"/>
      <x:c r="T82" s="450"/>
      <x:c r="U82" s="450" t="s">
        <x:v>330</x:v>
      </x:c>
      <x:c r="V82" s="450"/>
      <x:c r="W82" s="450"/>
      <x:c r="X82" s="450"/>
      <x:c r="Y82" s="450"/>
      <x:c r="Z82" s="450"/>
      <x:c r="AA82" s="450"/>
      <x:c r="AB82" s="450" t="s">
        <x:v>331</x:v>
      </x:c>
      <x:c r="AC82" s="455"/>
      <x:c r="AD82" s="455"/>
      <x:c r="AE82" s="455"/>
      <x:c r="AF82" s="455"/>
      <x:c r="AG82" s="455"/>
      <x:c r="AH82" s="455"/>
      <x:c r="AI82" s="450"/>
      <x:c r="AJ82" s="450"/>
      <x:c r="AK82" s="450"/>
      <x:c r="AL82" s="450"/>
      <x:c r="AM82" s="450"/>
      <x:c r="AN82" s="450"/>
      <x:c r="AO82" s="450"/>
      <x:c r="AP82" s="450"/>
      <x:c r="AQ82" s="450"/>
      <x:c r="AR82" s="450"/>
      <x:c r="AS82" s="450">
        <x:f t="shared" si="0"/>
        <x:v>7</x:v>
      </x:c>
      <x:c r="AT82" s="450">
        <x:v>7.4380810000000004</x:v>
      </x:c>
      <x:c r="AU82" s="450"/>
      <x:c r="AV82" s="450"/>
      <x:c r="AW82" s="450"/>
      <x:c r="AX82" s="450"/>
      <x:c r="AY82" s="450"/>
      <x:c r="AZ82" s="450"/>
      <x:c r="BA82" s="450">
        <x:v>0</x:v>
      </x:c>
      <x:c r="BB82" s="450"/>
      <x:c r="BC82" s="450"/>
      <x:c r="BD82" s="450"/>
      <x:c r="BE82" s="450"/>
      <x:c r="BF82" s="450"/>
      <x:c r="BG82" s="450"/>
      <x:c r="BH82" s="450"/>
      <x:c r="BI82" s="450"/>
      <x:c r="BJ82" s="450"/>
      <x:c r="BK82" s="450"/>
      <x:c r="BL82" s="450"/>
      <x:c r="BM82" s="450"/>
      <x:c r="BN82" s="450"/>
      <x:c r="BO82" s="450"/>
      <x:c r="BP82" s="450"/>
      <x:c r="BQ82" s="450"/>
      <x:c r="BR82" s="450"/>
      <x:c r="BS82" s="450"/>
      <x:c r="BT82" s="450"/>
      <x:c r="BU82" s="450"/>
      <x:c r="BV82" s="450"/>
      <x:c r="BW82" s="450"/>
      <x:c r="BX82" s="450"/>
      <x:c r="BY82" s="450"/>
      <x:c r="BZ82" s="450"/>
      <x:c r="CA82" s="450"/>
      <x:c r="CB82" s="450"/>
      <x:c r="CC82" s="450"/>
      <x:c r="CD82" s="450"/>
      <x:c r="CE82" s="450"/>
      <x:c r="CF82" s="450"/>
      <x:c r="CG82" s="450"/>
      <x:c r="CH82" s="450"/>
      <x:c r="CI82" s="450"/>
      <x:c r="CJ82" s="450"/>
      <x:c r="CK82" s="450"/>
      <x:c r="CL82" s="450"/>
      <x:c r="CM82" s="450"/>
      <x:c r="CN82" s="450"/>
      <x:c r="CO82" s="450"/>
      <x:c r="CP82" s="450"/>
      <x:c r="CQ82" s="450"/>
      <x:c r="CR82" s="450"/>
      <x:c r="CS82" s="450"/>
      <x:c r="CT82" s="450"/>
      <x:c r="CU82" s="450"/>
      <x:c r="CV82" s="450"/>
      <x:c r="CW82" s="450"/>
      <x:c r="CX82" s="450"/>
      <x:c r="CY82" s="450"/>
      <x:c r="CZ82" s="450"/>
      <x:c r="DA82" s="450"/>
      <x:c r="DB82" s="450"/>
      <x:c r="DC82" s="450"/>
      <x:c r="DD82" s="450"/>
      <x:c r="DE82" s="450"/>
      <x:c r="DF82" s="450"/>
      <x:c r="DG82" s="450"/>
      <x:c r="DH82" s="450"/>
      <x:c r="DI82" s="450"/>
      <x:c r="DJ82" s="450"/>
      <x:c r="DK82" s="450"/>
      <x:c r="DL82" s="450"/>
      <x:c r="DM82" s="450"/>
      <x:c r="DN82" s="450"/>
      <x:c r="DO82" s="450"/>
      <x:c r="DP82" s="450"/>
      <x:c r="DQ82" s="450"/>
      <x:c r="DR82" s="450"/>
      <x:c r="DS82" s="450"/>
      <x:c r="DT82" s="450"/>
      <x:c r="DU82" s="450"/>
      <x:c r="DV82" s="450"/>
      <x:c r="DW82" s="450"/>
      <x:c r="DX82" s="450"/>
      <x:c r="DY82" s="450"/>
      <x:c r="DZ82" s="450"/>
      <x:c r="EA82" s="450"/>
      <x:c r="EB82" s="450"/>
      <x:c r="EC82" s="450"/>
      <x:c r="ED82" s="450"/>
      <x:c r="EE82" s="450"/>
      <x:c r="EF82" s="450"/>
      <x:c r="EG82" s="450"/>
      <x:c r="EH82" s="450"/>
      <x:c r="EI82" s="604"/>
      <x:c r="EJ82" s="1777">
        <x:v>0.59509999999999996</x:v>
      </x:c>
      <x:c r="EK82" s="1777"/>
      <x:c r="EL82" s="1777">
        <x:v>0.62549999999999994</x:v>
      </x:c>
      <x:c r="EM82" s="1775">
        <x:v>0.99814999999999998</x:v>
      </x:c>
      <x:c r="EN82" s="720"/>
      <x:c r="EO82" s="604"/>
      <x:c r="EP82" s="604"/>
      <x:c r="EQ82" s="604"/>
      <x:c r="ER82" s="604"/>
      <x:c r="ES82" s="604"/>
      <x:c r="ET82" s="604"/>
      <x:c r="EU82" s="604"/>
      <x:c r="EV82" s="604"/>
      <x:c r="EW82" s="455"/>
      <x:c r="EX82" s="455"/>
      <x:c r="EY82" s="455"/>
      <x:c r="EZ82" s="455"/>
      <x:c r="FA82" s="455"/>
      <x:c r="FB82" s="455"/>
      <x:c r="FC82" s="455"/>
      <x:c r="FD82" s="455"/>
      <x:c r="FE82" s="455"/>
      <x:c r="FF82" s="455"/>
      <x:c r="FG82" s="455"/>
      <x:c r="FH82" s="455"/>
      <x:c r="FI82" s="455"/>
      <x:c r="FJ82" s="455"/>
      <x:c r="FK82" s="455"/>
      <x:c r="FL82" s="455"/>
      <x:c r="FM82" s="455"/>
      <x:c r="FN82" s="455"/>
      <x:c r="FO82" s="455"/>
      <x:c r="FP82" s="455"/>
      <x:c r="FQ82" s="455"/>
      <x:c r="FR82" s="455"/>
      <x:c r="FS82" s="455"/>
      <x:c r="FT82" s="455"/>
      <x:c r="FU82" s="455"/>
      <x:c r="FV82" s="455"/>
      <x:c r="FW82" s="455"/>
      <x:c r="FX82" s="455"/>
      <x:c r="FY82" s="455"/>
      <x:c r="FZ82" s="455"/>
      <x:c r="GA82" s="455"/>
      <x:c r="GB82" s="455"/>
      <x:c r="GC82" s="455"/>
      <x:c r="GD82" s="455"/>
      <x:c r="GE82" s="455"/>
      <x:c r="GF82" s="455"/>
      <x:c r="GG82" s="455"/>
      <x:c r="GH82" s="455"/>
      <x:c r="GI82" s="455"/>
      <x:c r="GJ82" s="455"/>
      <x:c r="GK82" s="455"/>
      <x:c r="GL82" s="455"/>
      <x:c r="GM82" s="455"/>
      <x:c r="GN82" s="455"/>
      <x:c r="GO82" s="455"/>
      <x:c r="GP82" s="455"/>
      <x:c r="GQ82" s="455"/>
      <x:c r="GR82" s="455"/>
      <x:c r="GS82" s="455"/>
      <x:c r="GT82" s="455"/>
      <x:c r="GU82" s="455"/>
      <x:c r="GV82" s="455"/>
      <x:c r="GW82" s="455"/>
      <x:c r="GX82" s="455"/>
      <x:c r="GY82" s="455"/>
      <x:c r="GZ82" s="455"/>
      <x:c r="HA82" s="455"/>
      <x:c r="HB82" s="455"/>
      <x:c r="HC82" s="455"/>
      <x:c r="HD82" s="455"/>
      <x:c r="HE82" s="455"/>
      <x:c r="HF82" s="455"/>
      <x:c r="HG82" s="455"/>
      <x:c r="HH82" s="455"/>
      <x:c r="HI82" s="455"/>
      <x:c r="HJ82" s="455"/>
      <x:c r="HK82" s="455"/>
      <x:c r="HL82" s="455"/>
      <x:c r="HM82" s="455"/>
      <x:c r="HN82" s="455"/>
      <x:c r="HO82" s="455"/>
      <x:c r="HP82" s="455"/>
      <x:c r="HQ82" s="455"/>
      <x:c r="HR82" s="455"/>
      <x:c r="HS82" s="455"/>
      <x:c r="HT82" s="455"/>
      <x:c r="HU82" s="455"/>
      <x:c r="HV82" s="455"/>
      <x:c r="HW82" s="455"/>
      <x:c r="HX82" s="455"/>
      <x:c r="HY82" s="455"/>
      <x:c r="HZ82" s="455"/>
      <x:c r="IA82" s="455"/>
      <x:c r="IB82" s="455"/>
      <x:c r="IC82" s="455"/>
      <x:c r="ID82" s="455"/>
      <x:c r="IE82" s="455"/>
      <x:c r="IF82" s="455"/>
      <x:c r="IG82" s="455"/>
      <x:c r="IH82" s="455"/>
      <x:c r="II82" s="455"/>
      <x:c r="IJ82" s="455"/>
      <x:c r="IK82" s="455"/>
      <x:c r="IL82" s="455"/>
      <x:c r="IM82" s="455"/>
      <x:c r="IN82" s="455"/>
      <x:c r="IO82" s="455"/>
      <x:c r="IP82" s="455"/>
      <x:c r="IQ82" s="455"/>
      <x:c r="IR82" s="455"/>
      <x:c r="IS82" s="455"/>
      <x:c r="IT82" s="455"/>
      <x:c r="IU82" s="455"/>
      <x:c r="IV82" s="455"/>
    </x:row>
    <x:row r="83">
      <x:c r="A83" s="455"/>
      <x:c r="B83" s="455"/>
      <x:c r="C83" s="455"/>
      <x:c r="D83" s="455"/>
      <x:c r="E83" s="455"/>
      <x:c r="F83" s="455"/>
      <x:c r="G83" s="455"/>
      <x:c r="H83" s="455"/>
      <x:c r="I83" s="455"/>
      <x:c r="J83" s="455"/>
      <x:c r="K83" s="455"/>
      <x:c r="L83" s="455"/>
      <x:c r="M83" s="455"/>
      <x:c r="N83" s="455"/>
      <x:c r="O83" s="455"/>
      <x:c r="P83" s="450" t="s">
        <x:v>332</x:v>
      </x:c>
      <x:c r="Q83" s="450"/>
      <x:c r="R83" s="450">
        <x:v>20</x:v>
      </x:c>
      <x:c r="S83" s="450"/>
      <x:c r="T83" s="450"/>
      <x:c r="U83" s="450" t="s">
        <x:v>333</x:v>
      </x:c>
      <x:c r="V83" s="450"/>
      <x:c r="W83" s="450"/>
      <x:c r="X83" s="450"/>
      <x:c r="Y83" s="450"/>
      <x:c r="Z83" s="450"/>
      <x:c r="AA83" s="450"/>
      <x:c r="AB83" s="450" t="s">
        <x:v>230</x:v>
      </x:c>
      <x:c r="AC83" s="455"/>
      <x:c r="AD83" s="455"/>
      <x:c r="AE83" s="455"/>
      <x:c r="AF83" s="455"/>
      <x:c r="AG83" s="455"/>
      <x:c r="AH83" s="455"/>
      <x:c r="AI83" s="450"/>
      <x:c r="AJ83" s="450"/>
      <x:c r="AK83" s="450"/>
      <x:c r="AL83" s="450"/>
      <x:c r="AM83" s="450"/>
      <x:c r="AN83" s="450"/>
      <x:c r="AO83" s="450"/>
      <x:c r="AP83" s="450"/>
      <x:c r="AQ83" s="450"/>
      <x:c r="AR83" s="450"/>
      <x:c r="AS83" s="450">
        <x:f t="shared" si="0"/>
        <x:v>8</x:v>
      </x:c>
      <x:c r="AT83" s="450">
        <x:v>-3.5362960000000001</x:v>
      </x:c>
      <x:c r="AU83" s="450"/>
      <x:c r="AV83" s="450"/>
      <x:c r="AW83" s="450"/>
      <x:c r="AX83" s="450"/>
      <x:c r="AY83" s="450"/>
      <x:c r="AZ83" s="450"/>
      <x:c r="BA83" s="450"/>
      <x:c r="BB83" s="450"/>
      <x:c r="BC83" s="450"/>
      <x:c r="BD83" s="450"/>
      <x:c r="BE83" s="450"/>
      <x:c r="BF83" s="450"/>
      <x:c r="BG83" s="450"/>
      <x:c r="BH83" s="450"/>
      <x:c r="BI83" s="450"/>
      <x:c r="BJ83" s="450"/>
      <x:c r="BK83" s="450"/>
      <x:c r="BL83" s="450"/>
      <x:c r="BM83" s="450"/>
      <x:c r="BN83" s="450"/>
      <x:c r="BO83" s="450"/>
      <x:c r="BP83" s="450"/>
      <x:c r="BQ83" s="450"/>
      <x:c r="BR83" s="450"/>
      <x:c r="BS83" s="450"/>
      <x:c r="BT83" s="450"/>
      <x:c r="BU83" s="450"/>
      <x:c r="BV83" s="450"/>
      <x:c r="BW83" s="450"/>
      <x:c r="BX83" s="450"/>
      <x:c r="BY83" s="450"/>
      <x:c r="BZ83" s="450"/>
      <x:c r="CA83" s="450"/>
      <x:c r="CB83" s="450"/>
      <x:c r="CC83" s="450"/>
      <x:c r="CD83" s="450"/>
      <x:c r="CE83" s="450"/>
      <x:c r="CF83" s="450"/>
      <x:c r="CG83" s="450"/>
      <x:c r="CH83" s="450"/>
      <x:c r="CI83" s="450"/>
      <x:c r="CJ83" s="450"/>
      <x:c r="CK83" s="450"/>
      <x:c r="CL83" s="450"/>
      <x:c r="CM83" s="450"/>
      <x:c r="CN83" s="450"/>
      <x:c r="CO83" s="450"/>
      <x:c r="CP83" s="450"/>
      <x:c r="CQ83" s="450"/>
      <x:c r="CR83" s="450"/>
      <x:c r="CS83" s="450"/>
      <x:c r="CT83" s="450"/>
      <x:c r="CU83" s="450"/>
      <x:c r="CV83" s="450"/>
      <x:c r="CW83" s="450"/>
      <x:c r="CX83" s="450"/>
      <x:c r="CY83" s="450"/>
      <x:c r="CZ83" s="450"/>
      <x:c r="DA83" s="450"/>
      <x:c r="DB83" s="450"/>
      <x:c r="DC83" s="450"/>
      <x:c r="DD83" s="450"/>
      <x:c r="DE83" s="450"/>
      <x:c r="DF83" s="450"/>
      <x:c r="DG83" s="450"/>
      <x:c r="DH83" s="450"/>
      <x:c r="DI83" s="450"/>
      <x:c r="DJ83" s="450"/>
      <x:c r="DK83" s="450"/>
      <x:c r="DL83" s="450"/>
      <x:c r="DM83" s="450"/>
      <x:c r="DN83" s="450"/>
      <x:c r="DO83" s="450"/>
      <x:c r="DP83" s="450"/>
      <x:c r="DQ83" s="450"/>
      <x:c r="DR83" s="450"/>
      <x:c r="DS83" s="450"/>
      <x:c r="DT83" s="450"/>
      <x:c r="DU83" s="450"/>
      <x:c r="DV83" s="450"/>
      <x:c r="DW83" s="450"/>
      <x:c r="DX83" s="450"/>
      <x:c r="DY83" s="450"/>
      <x:c r="DZ83" s="450"/>
      <x:c r="EA83" s="450"/>
      <x:c r="EB83" s="450"/>
      <x:c r="EC83" s="450"/>
      <x:c r="ED83" s="450"/>
      <x:c r="EE83" s="450"/>
      <x:c r="EF83" s="450"/>
      <x:c r="EG83" s="450"/>
      <x:c r="EH83" s="450"/>
      <x:c r="EI83" s="604"/>
      <x:c r="EJ83" s="1777">
        <x:v>0.62560000000000004</x:v>
      </x:c>
      <x:c r="EK83" s="1777"/>
      <x:c r="EL83" s="1777">
        <x:v>0.6593</x:v>
      </x:c>
      <x:c r="EM83" s="1775">
        <x:v>0.99824999999999997</x:v>
      </x:c>
      <x:c r="EN83" s="720"/>
      <x:c r="EO83" s="604"/>
      <x:c r="EP83" s="604"/>
      <x:c r="EQ83" s="604"/>
      <x:c r="ER83" s="604"/>
      <x:c r="ES83" s="604"/>
      <x:c r="ET83" s="604"/>
      <x:c r="EU83" s="604"/>
      <x:c r="EV83" s="604"/>
      <x:c r="EW83" s="455"/>
      <x:c r="EX83" s="455"/>
      <x:c r="EY83" s="455"/>
      <x:c r="EZ83" s="455"/>
      <x:c r="FA83" s="455"/>
      <x:c r="FB83" s="455"/>
      <x:c r="FC83" s="455"/>
      <x:c r="FD83" s="455"/>
      <x:c r="FE83" s="455"/>
      <x:c r="FF83" s="455"/>
      <x:c r="FG83" s="455"/>
      <x:c r="FH83" s="455"/>
      <x:c r="FI83" s="455"/>
      <x:c r="FJ83" s="455"/>
      <x:c r="FK83" s="455"/>
      <x:c r="FL83" s="455"/>
      <x:c r="FM83" s="455"/>
      <x:c r="FN83" s="455"/>
      <x:c r="FO83" s="455"/>
      <x:c r="FP83" s="455"/>
      <x:c r="FQ83" s="455"/>
      <x:c r="FR83" s="455"/>
      <x:c r="FS83" s="455"/>
      <x:c r="FT83" s="455"/>
      <x:c r="FU83" s="455"/>
      <x:c r="FV83" s="455"/>
      <x:c r="FW83" s="455"/>
      <x:c r="FX83" s="455"/>
      <x:c r="FY83" s="455"/>
      <x:c r="FZ83" s="455"/>
      <x:c r="GA83" s="455"/>
      <x:c r="GB83" s="455"/>
      <x:c r="GC83" s="455"/>
      <x:c r="GD83" s="455"/>
      <x:c r="GE83" s="455"/>
      <x:c r="GF83" s="455"/>
      <x:c r="GG83" s="455"/>
      <x:c r="GH83" s="455"/>
      <x:c r="GI83" s="455"/>
      <x:c r="GJ83" s="455"/>
      <x:c r="GK83" s="455"/>
      <x:c r="GL83" s="455"/>
      <x:c r="GM83" s="455"/>
      <x:c r="GN83" s="455"/>
      <x:c r="GO83" s="455"/>
      <x:c r="GP83" s="455"/>
      <x:c r="GQ83" s="455"/>
      <x:c r="GR83" s="455"/>
      <x:c r="GS83" s="455"/>
      <x:c r="GT83" s="455"/>
      <x:c r="GU83" s="455"/>
      <x:c r="GV83" s="455"/>
      <x:c r="GW83" s="455"/>
      <x:c r="GX83" s="455"/>
      <x:c r="GY83" s="455"/>
      <x:c r="GZ83" s="455"/>
      <x:c r="HA83" s="455"/>
      <x:c r="HB83" s="455"/>
      <x:c r="HC83" s="455"/>
      <x:c r="HD83" s="455"/>
      <x:c r="HE83" s="455"/>
      <x:c r="HF83" s="455"/>
      <x:c r="HG83" s="455"/>
      <x:c r="HH83" s="455"/>
      <x:c r="HI83" s="455"/>
      <x:c r="HJ83" s="455"/>
      <x:c r="HK83" s="455"/>
      <x:c r="HL83" s="455"/>
      <x:c r="HM83" s="455"/>
      <x:c r="HN83" s="455"/>
      <x:c r="HO83" s="455"/>
      <x:c r="HP83" s="455"/>
      <x:c r="HQ83" s="455"/>
      <x:c r="HR83" s="455"/>
      <x:c r="HS83" s="455"/>
      <x:c r="HT83" s="455"/>
      <x:c r="HU83" s="455"/>
      <x:c r="HV83" s="455"/>
      <x:c r="HW83" s="455"/>
      <x:c r="HX83" s="455"/>
      <x:c r="HY83" s="455"/>
      <x:c r="HZ83" s="455"/>
      <x:c r="IA83" s="455"/>
      <x:c r="IB83" s="455"/>
      <x:c r="IC83" s="455"/>
      <x:c r="ID83" s="455"/>
      <x:c r="IE83" s="455"/>
      <x:c r="IF83" s="455"/>
      <x:c r="IG83" s="455"/>
      <x:c r="IH83" s="455"/>
      <x:c r="II83" s="455"/>
      <x:c r="IJ83" s="455"/>
      <x:c r="IK83" s="455"/>
      <x:c r="IL83" s="455"/>
      <x:c r="IM83" s="455"/>
      <x:c r="IN83" s="455"/>
      <x:c r="IO83" s="455"/>
      <x:c r="IP83" s="455"/>
      <x:c r="IQ83" s="455"/>
      <x:c r="IR83" s="455"/>
      <x:c r="IS83" s="455"/>
      <x:c r="IT83" s="455"/>
      <x:c r="IU83" s="455"/>
      <x:c r="IV83" s="455"/>
    </x:row>
    <x:row r="84">
      <x:c r="A84" s="455"/>
      <x:c r="B84" s="455"/>
      <x:c r="C84" s="455"/>
      <x:c r="D84" s="455"/>
      <x:c r="E84" s="455"/>
      <x:c r="F84" s="455"/>
      <x:c r="G84" s="455"/>
      <x:c r="H84" s="455"/>
      <x:c r="I84" s="455"/>
      <x:c r="J84" s="455"/>
      <x:c r="K84" s="455"/>
      <x:c r="L84" s="455"/>
      <x:c r="M84" s="455"/>
      <x:c r="N84" s="455"/>
      <x:c r="O84" s="455"/>
      <x:c r="P84" s="450" t="s">
        <x:v>334</x:v>
      </x:c>
      <x:c r="Q84" s="450"/>
      <x:c r="R84" s="450">
        <x:v>60</x:v>
      </x:c>
      <x:c r="S84" s="450"/>
      <x:c r="T84" s="450"/>
      <x:c r="U84" s="450"/>
      <x:c r="V84" s="450"/>
      <x:c r="W84" s="450"/>
      <x:c r="X84" s="450"/>
      <x:c r="Y84" s="450"/>
      <x:c r="Z84" s="450"/>
      <x:c r="AA84" s="450"/>
      <x:c r="AB84" s="450" t="s">
        <x:v>335</x:v>
      </x:c>
      <x:c r="AC84" s="455"/>
      <x:c r="AD84" s="455"/>
      <x:c r="AE84" s="455"/>
      <x:c r="AF84" s="455"/>
      <x:c r="AG84" s="455"/>
      <x:c r="AH84" s="455"/>
      <x:c r="AI84" s="450"/>
      <x:c r="AJ84" s="450"/>
      <x:c r="AK84" s="450"/>
      <x:c r="AL84" s="450"/>
      <x:c r="AM84" s="450"/>
      <x:c r="AN84" s="450"/>
      <x:c r="AO84" s="450"/>
      <x:c r="AP84" s="450"/>
      <x:c r="AQ84" s="450"/>
      <x:c r="AR84" s="450"/>
      <x:c r="AS84" s="450"/>
      <x:c r="AT84" s="450"/>
      <x:c r="AU84" s="450"/>
      <x:c r="AV84" s="450"/>
      <x:c r="AW84" s="450"/>
      <x:c r="AX84" s="450"/>
      <x:c r="AY84" s="450"/>
      <x:c r="AZ84" s="450"/>
      <x:c r="BA84" s="450"/>
      <x:c r="BB84" s="450"/>
      <x:c r="BC84" s="450"/>
      <x:c r="BD84" s="450"/>
      <x:c r="BE84" s="450"/>
      <x:c r="BF84" s="450"/>
      <x:c r="BG84" s="450"/>
      <x:c r="BH84" s="450"/>
      <x:c r="BI84" s="450"/>
      <x:c r="BJ84" s="450"/>
      <x:c r="BK84" s="450"/>
      <x:c r="BL84" s="450"/>
      <x:c r="BM84" s="450"/>
      <x:c r="BN84" s="450"/>
      <x:c r="BO84" s="450"/>
      <x:c r="BP84" s="450"/>
      <x:c r="BQ84" s="450"/>
      <x:c r="BR84" s="450"/>
      <x:c r="BS84" s="450"/>
      <x:c r="BT84" s="450"/>
      <x:c r="BU84" s="450"/>
      <x:c r="BV84" s="450"/>
      <x:c r="BW84" s="450"/>
      <x:c r="BX84" s="450"/>
      <x:c r="BY84" s="450"/>
      <x:c r="BZ84" s="450"/>
      <x:c r="CA84" s="450"/>
      <x:c r="CB84" s="450"/>
      <x:c r="CC84" s="450"/>
      <x:c r="CD84" s="450"/>
      <x:c r="CE84" s="450"/>
      <x:c r="CF84" s="450"/>
      <x:c r="CG84" s="450"/>
      <x:c r="CH84" s="450"/>
      <x:c r="CI84" s="450"/>
      <x:c r="CJ84" s="450"/>
      <x:c r="CK84" s="450"/>
      <x:c r="CL84" s="450"/>
      <x:c r="CM84" s="450"/>
      <x:c r="CN84" s="450"/>
      <x:c r="CO84" s="450"/>
      <x:c r="CP84" s="450"/>
      <x:c r="CQ84" s="450"/>
      <x:c r="CR84" s="450"/>
      <x:c r="CS84" s="450"/>
      <x:c r="CT84" s="450"/>
      <x:c r="CU84" s="450"/>
      <x:c r="CV84" s="450"/>
      <x:c r="CW84" s="450"/>
      <x:c r="CX84" s="450"/>
      <x:c r="CY84" s="450"/>
      <x:c r="CZ84" s="450"/>
      <x:c r="DA84" s="450"/>
      <x:c r="DB84" s="450"/>
      <x:c r="DC84" s="450"/>
      <x:c r="DD84" s="450"/>
      <x:c r="DE84" s="450"/>
      <x:c r="DF84" s="450"/>
      <x:c r="DG84" s="450"/>
      <x:c r="DH84" s="450"/>
      <x:c r="DI84" s="450"/>
      <x:c r="DJ84" s="450"/>
      <x:c r="DK84" s="450"/>
      <x:c r="DL84" s="450"/>
      <x:c r="DM84" s="450"/>
      <x:c r="DN84" s="450"/>
      <x:c r="DO84" s="450"/>
      <x:c r="DP84" s="450"/>
      <x:c r="DQ84" s="450"/>
      <x:c r="DR84" s="450"/>
      <x:c r="DS84" s="450"/>
      <x:c r="DT84" s="450"/>
      <x:c r="DU84" s="450"/>
      <x:c r="DV84" s="450"/>
      <x:c r="DW84" s="450"/>
      <x:c r="DX84" s="450"/>
      <x:c r="DY84" s="450"/>
      <x:c r="DZ84" s="450"/>
      <x:c r="EA84" s="450"/>
      <x:c r="EB84" s="450"/>
      <x:c r="EC84" s="450"/>
      <x:c r="ED84" s="450"/>
      <x:c r="EE84" s="450"/>
      <x:c r="EF84" s="450"/>
      <x:c r="EG84" s="450"/>
      <x:c r="EH84" s="450"/>
      <x:c r="EI84" s="604"/>
      <x:c r="EJ84" s="1777">
        <x:v>0.65939999999999999</x:v>
      </x:c>
      <x:c r="EK84" s="1777"/>
      <x:c r="EL84" s="1777">
        <x:v>0.69699999999999995</x:v>
      </x:c>
      <x:c r="EM84" s="1775">
        <x:v>0.99834999999999996</x:v>
      </x:c>
      <x:c r="EN84" s="720"/>
      <x:c r="EO84" s="604"/>
      <x:c r="EP84" s="604"/>
      <x:c r="EQ84" s="604"/>
      <x:c r="ER84" s="604"/>
      <x:c r="ES84" s="604"/>
      <x:c r="ET84" s="604"/>
      <x:c r="EU84" s="604"/>
      <x:c r="EV84" s="604"/>
      <x:c r="EW84" s="455"/>
      <x:c r="EX84" s="455"/>
      <x:c r="EY84" s="455"/>
      <x:c r="EZ84" s="455"/>
      <x:c r="FA84" s="455"/>
      <x:c r="FB84" s="455"/>
      <x:c r="FC84" s="455"/>
      <x:c r="FD84" s="455"/>
      <x:c r="FE84" s="455"/>
      <x:c r="FF84" s="455"/>
      <x:c r="FG84" s="455"/>
      <x:c r="FH84" s="455"/>
      <x:c r="FI84" s="455"/>
      <x:c r="FJ84" s="455"/>
      <x:c r="FK84" s="455"/>
      <x:c r="FL84" s="455"/>
      <x:c r="FM84" s="455"/>
      <x:c r="FN84" s="455"/>
      <x:c r="FO84" s="455"/>
      <x:c r="FP84" s="455"/>
      <x:c r="FQ84" s="455"/>
      <x:c r="FR84" s="455"/>
      <x:c r="FS84" s="455"/>
      <x:c r="FT84" s="455"/>
      <x:c r="FU84" s="455"/>
      <x:c r="FV84" s="455"/>
      <x:c r="FW84" s="455"/>
      <x:c r="FX84" s="455"/>
      <x:c r="FY84" s="455"/>
      <x:c r="FZ84" s="455"/>
      <x:c r="GA84" s="455"/>
      <x:c r="GB84" s="455"/>
      <x:c r="GC84" s="455"/>
      <x:c r="GD84" s="455"/>
      <x:c r="GE84" s="455"/>
      <x:c r="GF84" s="455"/>
      <x:c r="GG84" s="455"/>
      <x:c r="GH84" s="455"/>
      <x:c r="GI84" s="455"/>
      <x:c r="GJ84" s="455"/>
      <x:c r="GK84" s="455"/>
      <x:c r="GL84" s="455"/>
      <x:c r="GM84" s="455"/>
      <x:c r="GN84" s="455"/>
      <x:c r="GO84" s="455"/>
      <x:c r="GP84" s="455"/>
      <x:c r="GQ84" s="455"/>
      <x:c r="GR84" s="455"/>
      <x:c r="GS84" s="455"/>
      <x:c r="GT84" s="455"/>
      <x:c r="GU84" s="455"/>
      <x:c r="GV84" s="455"/>
      <x:c r="GW84" s="455"/>
      <x:c r="GX84" s="455"/>
      <x:c r="GY84" s="455"/>
      <x:c r="GZ84" s="455"/>
      <x:c r="HA84" s="455"/>
      <x:c r="HB84" s="455"/>
      <x:c r="HC84" s="455"/>
      <x:c r="HD84" s="455"/>
      <x:c r="HE84" s="455"/>
      <x:c r="HF84" s="455"/>
      <x:c r="HG84" s="455"/>
      <x:c r="HH84" s="455"/>
      <x:c r="HI84" s="455"/>
      <x:c r="HJ84" s="455"/>
      <x:c r="HK84" s="455"/>
      <x:c r="HL84" s="455"/>
      <x:c r="HM84" s="455"/>
      <x:c r="HN84" s="455"/>
      <x:c r="HO84" s="455"/>
      <x:c r="HP84" s="455"/>
      <x:c r="HQ84" s="455"/>
      <x:c r="HR84" s="455"/>
      <x:c r="HS84" s="455"/>
      <x:c r="HT84" s="455"/>
      <x:c r="HU84" s="455"/>
      <x:c r="HV84" s="455"/>
      <x:c r="HW84" s="455"/>
      <x:c r="HX84" s="455"/>
      <x:c r="HY84" s="455"/>
      <x:c r="HZ84" s="455"/>
      <x:c r="IA84" s="455"/>
      <x:c r="IB84" s="455"/>
      <x:c r="IC84" s="455"/>
      <x:c r="ID84" s="455"/>
      <x:c r="IE84" s="455"/>
      <x:c r="IF84" s="455"/>
      <x:c r="IG84" s="455"/>
      <x:c r="IH84" s="455"/>
      <x:c r="II84" s="455"/>
      <x:c r="IJ84" s="455"/>
      <x:c r="IK84" s="455"/>
      <x:c r="IL84" s="455"/>
      <x:c r="IM84" s="455"/>
      <x:c r="IN84" s="455"/>
      <x:c r="IO84" s="455"/>
      <x:c r="IP84" s="455"/>
      <x:c r="IQ84" s="455"/>
      <x:c r="IR84" s="455"/>
      <x:c r="IS84" s="455"/>
      <x:c r="IT84" s="455"/>
      <x:c r="IU84" s="455"/>
      <x:c r="IV84" s="455"/>
    </x:row>
    <x:row r="85">
      <x:c r="A85" s="455"/>
      <x:c r="B85" s="455"/>
      <x:c r="C85" s="455"/>
      <x:c r="D85" s="455"/>
      <x:c r="E85" s="455"/>
      <x:c r="F85" s="455"/>
      <x:c r="G85" s="455"/>
      <x:c r="H85" s="455"/>
      <x:c r="I85" s="455"/>
      <x:c r="J85" s="455"/>
      <x:c r="K85" s="455"/>
      <x:c r="L85" s="455"/>
      <x:c r="M85" s="455"/>
      <x:c r="N85" s="455"/>
      <x:c r="O85" s="455"/>
      <x:c r="P85" s="450"/>
      <x:c r="Q85" s="450"/>
      <x:c r="R85" s="450"/>
      <x:c r="S85" s="450"/>
      <x:c r="T85" s="450"/>
      <x:c r="U85" s="450"/>
      <x:c r="V85" s="450"/>
      <x:c r="W85" s="450"/>
      <x:c r="X85" s="450"/>
      <x:c r="Y85" s="450"/>
      <x:c r="Z85" s="450"/>
      <x:c r="AA85" s="450"/>
      <x:c r="AB85" s="450" t="s">
        <x:v>336</x:v>
      </x:c>
      <x:c r="AC85" s="455"/>
      <x:c r="AD85" s="455"/>
      <x:c r="AE85" s="455"/>
      <x:c r="AF85" s="455"/>
      <x:c r="AG85" s="455"/>
      <x:c r="AH85" s="455"/>
      <x:c r="AI85" s="450"/>
      <x:c r="AJ85" s="450"/>
      <x:c r="AK85" s="450"/>
      <x:c r="AL85" s="450"/>
      <x:c r="AM85" s="450"/>
      <x:c r="AN85" s="450"/>
      <x:c r="AO85" s="450"/>
      <x:c r="AP85" s="450"/>
      <x:c r="AQ85" s="450"/>
      <x:c r="AR85" s="450"/>
      <x:c r="AS85" s="450"/>
      <x:c r="AT85" s="450"/>
      <x:c r="AU85" s="450"/>
      <x:c r="AV85" s="450"/>
      <x:c r="AW85" s="450"/>
      <x:c r="AX85" s="450"/>
      <x:c r="AY85" s="450"/>
      <x:c r="AZ85" s="450"/>
      <x:c r="BA85" s="450"/>
      <x:c r="BB85" s="450"/>
      <x:c r="BC85" s="450"/>
      <x:c r="BD85" s="450"/>
      <x:c r="BE85" s="450"/>
      <x:c r="BF85" s="450"/>
      <x:c r="BG85" s="450"/>
      <x:c r="BH85" s="450"/>
      <x:c r="BI85" s="450"/>
      <x:c r="BJ85" s="450"/>
      <x:c r="BK85" s="450"/>
      <x:c r="BL85" s="450"/>
      <x:c r="BM85" s="450"/>
      <x:c r="BN85" s="450"/>
      <x:c r="BO85" s="450"/>
      <x:c r="BP85" s="450"/>
      <x:c r="BQ85" s="450"/>
      <x:c r="BR85" s="450"/>
      <x:c r="BS85" s="450"/>
      <x:c r="BT85" s="450"/>
      <x:c r="BU85" s="450"/>
      <x:c r="BV85" s="450"/>
      <x:c r="BW85" s="450"/>
      <x:c r="BX85" s="450"/>
      <x:c r="BY85" s="450"/>
      <x:c r="BZ85" s="450"/>
      <x:c r="CA85" s="450"/>
      <x:c r="CB85" s="450"/>
      <x:c r="CC85" s="450"/>
      <x:c r="CD85" s="450"/>
      <x:c r="CE85" s="450"/>
      <x:c r="CF85" s="450"/>
      <x:c r="CG85" s="450"/>
      <x:c r="CH85" s="450"/>
      <x:c r="CI85" s="450"/>
      <x:c r="CJ85" s="450"/>
      <x:c r="CK85" s="450"/>
      <x:c r="CL85" s="450"/>
      <x:c r="CM85" s="450"/>
      <x:c r="CN85" s="450"/>
      <x:c r="CO85" s="450"/>
      <x:c r="CP85" s="450"/>
      <x:c r="CQ85" s="450"/>
      <x:c r="CR85" s="450"/>
      <x:c r="CS85" s="450"/>
      <x:c r="CT85" s="450"/>
      <x:c r="CU85" s="450"/>
      <x:c r="CV85" s="450"/>
      <x:c r="CW85" s="450"/>
      <x:c r="CX85" s="450"/>
      <x:c r="CY85" s="450"/>
      <x:c r="CZ85" s="450"/>
      <x:c r="DA85" s="450"/>
      <x:c r="DB85" s="450"/>
      <x:c r="DC85" s="450"/>
      <x:c r="DD85" s="450"/>
      <x:c r="DE85" s="450"/>
      <x:c r="DF85" s="450"/>
      <x:c r="DG85" s="450"/>
      <x:c r="DH85" s="450"/>
      <x:c r="DI85" s="450"/>
      <x:c r="DJ85" s="450"/>
      <x:c r="DK85" s="450"/>
      <x:c r="DL85" s="450"/>
      <x:c r="DM85" s="450"/>
      <x:c r="DN85" s="450"/>
      <x:c r="DO85" s="450"/>
      <x:c r="DP85" s="450"/>
      <x:c r="DQ85" s="450"/>
      <x:c r="DR85" s="450"/>
      <x:c r="DS85" s="450"/>
      <x:c r="DT85" s="450"/>
      <x:c r="DU85" s="450"/>
      <x:c r="DV85" s="450"/>
      <x:c r="DW85" s="450"/>
      <x:c r="DX85" s="450"/>
      <x:c r="DY85" s="450"/>
      <x:c r="DZ85" s="450"/>
      <x:c r="EA85" s="450"/>
      <x:c r="EB85" s="450"/>
      <x:c r="EC85" s="450"/>
      <x:c r="ED85" s="450"/>
      <x:c r="EE85" s="450"/>
      <x:c r="EF85" s="450"/>
      <x:c r="EG85" s="450"/>
      <x:c r="EH85" s="450"/>
      <x:c r="EI85" s="604"/>
      <x:c r="EJ85" s="1777">
        <x:v>0.69710000000000005</x:v>
      </x:c>
      <x:c r="EK85" s="1777"/>
      <x:c r="EL85" s="1777">
        <x:v>0.73919999999999997</x:v>
      </x:c>
      <x:c r="EM85" s="1775">
        <x:v>0.99844999999999995</x:v>
      </x:c>
      <x:c r="EN85" s="720"/>
      <x:c r="EO85" s="604"/>
      <x:c r="EP85" s="604"/>
      <x:c r="EQ85" s="604"/>
      <x:c r="ER85" s="604"/>
      <x:c r="ES85" s="604"/>
      <x:c r="ET85" s="604"/>
      <x:c r="EU85" s="604"/>
      <x:c r="EV85" s="604"/>
      <x:c r="EW85" s="455"/>
      <x:c r="EX85" s="455"/>
      <x:c r="EY85" s="455"/>
      <x:c r="EZ85" s="455"/>
      <x:c r="FA85" s="455"/>
      <x:c r="FB85" s="455"/>
      <x:c r="FC85" s="455"/>
      <x:c r="FD85" s="455"/>
      <x:c r="FE85" s="455"/>
      <x:c r="FF85" s="455"/>
      <x:c r="FG85" s="455"/>
      <x:c r="FH85" s="455"/>
      <x:c r="FI85" s="455"/>
      <x:c r="FJ85" s="455"/>
      <x:c r="FK85" s="455"/>
      <x:c r="FL85" s="455"/>
      <x:c r="FM85" s="455"/>
      <x:c r="FN85" s="455"/>
      <x:c r="FO85" s="455"/>
      <x:c r="FP85" s="455"/>
      <x:c r="FQ85" s="455"/>
      <x:c r="FR85" s="455"/>
      <x:c r="FS85" s="455"/>
      <x:c r="FT85" s="455"/>
      <x:c r="FU85" s="455"/>
      <x:c r="FV85" s="455"/>
      <x:c r="FW85" s="455"/>
      <x:c r="FX85" s="455"/>
      <x:c r="FY85" s="455"/>
      <x:c r="FZ85" s="455"/>
      <x:c r="GA85" s="455"/>
      <x:c r="GB85" s="455"/>
      <x:c r="GC85" s="455"/>
      <x:c r="GD85" s="455"/>
      <x:c r="GE85" s="455"/>
      <x:c r="GF85" s="455"/>
      <x:c r="GG85" s="455"/>
      <x:c r="GH85" s="455"/>
      <x:c r="GI85" s="455"/>
      <x:c r="GJ85" s="455"/>
      <x:c r="GK85" s="455"/>
      <x:c r="GL85" s="455"/>
      <x:c r="GM85" s="455"/>
      <x:c r="GN85" s="455"/>
      <x:c r="GO85" s="455"/>
      <x:c r="GP85" s="455"/>
      <x:c r="GQ85" s="455"/>
      <x:c r="GR85" s="455"/>
      <x:c r="GS85" s="455"/>
      <x:c r="GT85" s="455"/>
      <x:c r="GU85" s="455"/>
      <x:c r="GV85" s="455"/>
      <x:c r="GW85" s="455"/>
      <x:c r="GX85" s="455"/>
      <x:c r="GY85" s="455"/>
      <x:c r="GZ85" s="455"/>
      <x:c r="HA85" s="455"/>
      <x:c r="HB85" s="455"/>
      <x:c r="HC85" s="455"/>
      <x:c r="HD85" s="455"/>
      <x:c r="HE85" s="455"/>
      <x:c r="HF85" s="455"/>
      <x:c r="HG85" s="455"/>
      <x:c r="HH85" s="455"/>
      <x:c r="HI85" s="455"/>
      <x:c r="HJ85" s="455"/>
      <x:c r="HK85" s="455"/>
      <x:c r="HL85" s="455"/>
      <x:c r="HM85" s="455"/>
      <x:c r="HN85" s="455"/>
      <x:c r="HO85" s="455"/>
      <x:c r="HP85" s="455"/>
      <x:c r="HQ85" s="455"/>
      <x:c r="HR85" s="455"/>
      <x:c r="HS85" s="455"/>
      <x:c r="HT85" s="455"/>
      <x:c r="HU85" s="455"/>
      <x:c r="HV85" s="455"/>
      <x:c r="HW85" s="455"/>
      <x:c r="HX85" s="455"/>
      <x:c r="HY85" s="455"/>
      <x:c r="HZ85" s="455"/>
      <x:c r="IA85" s="455"/>
      <x:c r="IB85" s="455"/>
      <x:c r="IC85" s="455"/>
      <x:c r="ID85" s="455"/>
      <x:c r="IE85" s="455"/>
      <x:c r="IF85" s="455"/>
      <x:c r="IG85" s="455"/>
      <x:c r="IH85" s="455"/>
      <x:c r="II85" s="455"/>
      <x:c r="IJ85" s="455"/>
      <x:c r="IK85" s="455"/>
      <x:c r="IL85" s="455"/>
      <x:c r="IM85" s="455"/>
      <x:c r="IN85" s="455"/>
      <x:c r="IO85" s="455"/>
      <x:c r="IP85" s="455"/>
      <x:c r="IQ85" s="455"/>
      <x:c r="IR85" s="455"/>
      <x:c r="IS85" s="455"/>
      <x:c r="IT85" s="455"/>
      <x:c r="IU85" s="455"/>
      <x:c r="IV85" s="455"/>
    </x:row>
    <x:row r="86">
      <x:c r="A86" s="455"/>
      <x:c r="B86" s="455"/>
      <x:c r="C86" s="455"/>
      <x:c r="D86" s="455"/>
      <x:c r="E86" s="455"/>
      <x:c r="F86" s="455"/>
      <x:c r="G86" s="455"/>
      <x:c r="H86" s="455"/>
      <x:c r="I86" s="455"/>
      <x:c r="J86" s="455"/>
      <x:c r="K86" s="455"/>
      <x:c r="L86" s="455"/>
      <x:c r="M86" s="455"/>
      <x:c r="N86" s="455"/>
      <x:c r="O86" s="455"/>
      <x:c r="P86" s="450"/>
      <x:c r="Q86" s="450"/>
      <x:c r="R86" s="450"/>
      <x:c r="S86" s="450"/>
      <x:c r="T86" s="450"/>
      <x:c r="U86" s="450"/>
      <x:c r="V86" s="450"/>
      <x:c r="W86" s="450"/>
      <x:c r="X86" s="450"/>
      <x:c r="Y86" s="450"/>
      <x:c r="Z86" s="450"/>
      <x:c r="AA86" s="450"/>
      <x:c r="AB86" s="450" t="s">
        <x:v>337</x:v>
      </x:c>
      <x:c r="AC86" s="455"/>
      <x:c r="AD86" s="455"/>
      <x:c r="AE86" s="455"/>
      <x:c r="AF86" s="455"/>
      <x:c r="AG86" s="455"/>
      <x:c r="AH86" s="455"/>
      <x:c r="AI86" s="450"/>
      <x:c r="AJ86" s="450"/>
      <x:c r="AK86" s="450"/>
      <x:c r="AL86" s="450"/>
      <x:c r="AM86" s="450"/>
      <x:c r="AN86" s="450"/>
      <x:c r="AO86" s="450"/>
      <x:c r="AP86" s="450"/>
      <x:c r="AQ86" s="450"/>
      <x:c r="AR86" s="450"/>
      <x:c r="AS86" s="450"/>
      <x:c r="AT86" s="450"/>
      <x:c r="AU86" s="450"/>
      <x:c r="AV86" s="450"/>
      <x:c r="AW86" s="450"/>
      <x:c r="AX86" s="450"/>
      <x:c r="AY86" s="450"/>
      <x:c r="AZ86" s="450"/>
      <x:c r="BA86" s="450"/>
      <x:c r="BB86" s="450"/>
      <x:c r="BC86" s="450"/>
      <x:c r="BD86" s="450"/>
      <x:c r="BE86" s="450"/>
      <x:c r="BF86" s="450"/>
      <x:c r="BG86" s="450"/>
      <x:c r="BH86" s="450"/>
      <x:c r="BI86" s="450"/>
      <x:c r="BJ86" s="450"/>
      <x:c r="BK86" s="450"/>
      <x:c r="BL86" s="450"/>
      <x:c r="BM86" s="450"/>
      <x:c r="BN86" s="450"/>
      <x:c r="BO86" s="450"/>
      <x:c r="BP86" s="450"/>
      <x:c r="BQ86" s="450"/>
      <x:c r="BR86" s="450"/>
      <x:c r="BS86" s="450"/>
      <x:c r="BT86" s="450"/>
      <x:c r="BU86" s="450"/>
      <x:c r="BV86" s="450"/>
      <x:c r="BW86" s="450"/>
      <x:c r="BX86" s="450"/>
      <x:c r="BY86" s="450"/>
      <x:c r="BZ86" s="450"/>
      <x:c r="CA86" s="450"/>
      <x:c r="CB86" s="450"/>
      <x:c r="CC86" s="450"/>
      <x:c r="CD86" s="450"/>
      <x:c r="CE86" s="450"/>
      <x:c r="CF86" s="450"/>
      <x:c r="CG86" s="450"/>
      <x:c r="CH86" s="450"/>
      <x:c r="CI86" s="450"/>
      <x:c r="CJ86" s="450"/>
      <x:c r="CK86" s="450"/>
      <x:c r="CL86" s="450"/>
      <x:c r="CM86" s="450"/>
      <x:c r="CN86" s="450"/>
      <x:c r="CO86" s="450"/>
      <x:c r="CP86" s="450"/>
      <x:c r="CQ86" s="450"/>
      <x:c r="CR86" s="450"/>
      <x:c r="CS86" s="450"/>
      <x:c r="CT86" s="450"/>
      <x:c r="CU86" s="450"/>
      <x:c r="CV86" s="450"/>
      <x:c r="CW86" s="450"/>
      <x:c r="CX86" s="450"/>
      <x:c r="CY86" s="450"/>
      <x:c r="CZ86" s="450"/>
      <x:c r="DA86" s="450"/>
      <x:c r="DB86" s="450"/>
      <x:c r="DC86" s="450"/>
      <x:c r="DD86" s="450"/>
      <x:c r="DE86" s="450"/>
      <x:c r="DF86" s="450"/>
      <x:c r="DG86" s="450"/>
      <x:c r="DH86" s="450"/>
      <x:c r="DI86" s="450"/>
      <x:c r="DJ86" s="450"/>
      <x:c r="DK86" s="450"/>
      <x:c r="DL86" s="450"/>
      <x:c r="DM86" s="450"/>
      <x:c r="DN86" s="450"/>
      <x:c r="DO86" s="450"/>
      <x:c r="DP86" s="450"/>
      <x:c r="DQ86" s="450"/>
      <x:c r="DR86" s="450"/>
      <x:c r="DS86" s="450"/>
      <x:c r="DT86" s="450"/>
      <x:c r="DU86" s="450"/>
      <x:c r="DV86" s="450"/>
      <x:c r="DW86" s="450"/>
      <x:c r="DX86" s="450"/>
      <x:c r="DY86" s="450"/>
      <x:c r="DZ86" s="450"/>
      <x:c r="EA86" s="450"/>
      <x:c r="EB86" s="450"/>
      <x:c r="EC86" s="450"/>
      <x:c r="ED86" s="450"/>
      <x:c r="EE86" s="450"/>
      <x:c r="EF86" s="450"/>
      <x:c r="EG86" s="450"/>
      <x:c r="EH86" s="450"/>
      <x:c r="EI86" s="604"/>
      <x:c r="EJ86" s="1777">
        <x:v>0.73929999999999996</x:v>
      </x:c>
      <x:c r="EK86" s="1777"/>
      <x:c r="EL86" s="1777">
        <x:v>0.78690000000000004</x:v>
      </x:c>
      <x:c r="EM86" s="1775">
        <x:v>0.99855000000000005</x:v>
      </x:c>
      <x:c r="EN86" s="720"/>
      <x:c r="EO86" s="604"/>
      <x:c r="EP86" s="604"/>
      <x:c r="EQ86" s="604"/>
      <x:c r="ER86" s="604"/>
      <x:c r="ES86" s="604"/>
      <x:c r="ET86" s="604"/>
      <x:c r="EU86" s="604"/>
      <x:c r="EV86" s="604"/>
      <x:c r="EW86" s="455"/>
      <x:c r="EX86" s="455"/>
      <x:c r="EY86" s="455"/>
      <x:c r="EZ86" s="455"/>
      <x:c r="FA86" s="455"/>
      <x:c r="FB86" s="455"/>
      <x:c r="FC86" s="455"/>
      <x:c r="FD86" s="455"/>
      <x:c r="FE86" s="455"/>
      <x:c r="FF86" s="455"/>
      <x:c r="FG86" s="455"/>
      <x:c r="FH86" s="455"/>
      <x:c r="FI86" s="455"/>
      <x:c r="FJ86" s="455"/>
      <x:c r="FK86" s="455"/>
      <x:c r="FL86" s="455"/>
      <x:c r="FM86" s="455"/>
      <x:c r="FN86" s="455"/>
      <x:c r="FO86" s="455"/>
      <x:c r="FP86" s="455"/>
      <x:c r="FQ86" s="455"/>
      <x:c r="FR86" s="455"/>
      <x:c r="FS86" s="455"/>
      <x:c r="FT86" s="455"/>
      <x:c r="FU86" s="455"/>
      <x:c r="FV86" s="455"/>
      <x:c r="FW86" s="455"/>
      <x:c r="FX86" s="455"/>
      <x:c r="FY86" s="455"/>
      <x:c r="FZ86" s="455"/>
      <x:c r="GA86" s="455"/>
      <x:c r="GB86" s="455"/>
      <x:c r="GC86" s="455"/>
      <x:c r="GD86" s="455"/>
      <x:c r="GE86" s="455"/>
      <x:c r="GF86" s="455"/>
      <x:c r="GG86" s="455"/>
      <x:c r="GH86" s="455"/>
      <x:c r="GI86" s="455"/>
      <x:c r="GJ86" s="455"/>
      <x:c r="GK86" s="455"/>
      <x:c r="GL86" s="455"/>
      <x:c r="GM86" s="455"/>
      <x:c r="GN86" s="455"/>
      <x:c r="GO86" s="455"/>
      <x:c r="GP86" s="455"/>
      <x:c r="GQ86" s="455"/>
      <x:c r="GR86" s="455"/>
      <x:c r="GS86" s="455"/>
      <x:c r="GT86" s="455"/>
      <x:c r="GU86" s="455"/>
      <x:c r="GV86" s="455"/>
      <x:c r="GW86" s="455"/>
      <x:c r="GX86" s="455"/>
      <x:c r="GY86" s="455"/>
      <x:c r="GZ86" s="455"/>
      <x:c r="HA86" s="455"/>
      <x:c r="HB86" s="455"/>
      <x:c r="HC86" s="455"/>
      <x:c r="HD86" s="455"/>
      <x:c r="HE86" s="455"/>
      <x:c r="HF86" s="455"/>
      <x:c r="HG86" s="455"/>
      <x:c r="HH86" s="455"/>
      <x:c r="HI86" s="455"/>
      <x:c r="HJ86" s="455"/>
      <x:c r="HK86" s="455"/>
      <x:c r="HL86" s="455"/>
      <x:c r="HM86" s="455"/>
      <x:c r="HN86" s="455"/>
      <x:c r="HO86" s="455"/>
      <x:c r="HP86" s="455"/>
      <x:c r="HQ86" s="455"/>
      <x:c r="HR86" s="455"/>
      <x:c r="HS86" s="455"/>
      <x:c r="HT86" s="455"/>
      <x:c r="HU86" s="455"/>
      <x:c r="HV86" s="455"/>
      <x:c r="HW86" s="455"/>
      <x:c r="HX86" s="455"/>
      <x:c r="HY86" s="455"/>
      <x:c r="HZ86" s="455"/>
      <x:c r="IA86" s="455"/>
      <x:c r="IB86" s="455"/>
      <x:c r="IC86" s="455"/>
      <x:c r="ID86" s="455"/>
      <x:c r="IE86" s="455"/>
      <x:c r="IF86" s="455"/>
      <x:c r="IG86" s="455"/>
      <x:c r="IH86" s="455"/>
      <x:c r="II86" s="455"/>
      <x:c r="IJ86" s="455"/>
      <x:c r="IK86" s="455"/>
      <x:c r="IL86" s="455"/>
      <x:c r="IM86" s="455"/>
      <x:c r="IN86" s="455"/>
      <x:c r="IO86" s="455"/>
      <x:c r="IP86" s="455"/>
      <x:c r="IQ86" s="455"/>
      <x:c r="IR86" s="455"/>
      <x:c r="IS86" s="455"/>
      <x:c r="IT86" s="455"/>
      <x:c r="IU86" s="455"/>
      <x:c r="IV86" s="455"/>
    </x:row>
    <x:row r="87">
      <x:c r="A87" s="728"/>
      <x:c r="B87" s="728"/>
      <x:c r="C87" s="728"/>
      <x:c r="D87" s="728"/>
      <x:c r="E87" s="728"/>
      <x:c r="F87" s="728"/>
      <x:c r="G87" s="728"/>
      <x:c r="H87" s="728"/>
      <x:c r="I87" s="728"/>
      <x:c r="J87" s="728"/>
      <x:c r="K87" s="728"/>
      <x:c r="L87" s="728"/>
      <x:c r="M87" s="728"/>
      <x:c r="N87" s="728"/>
      <x:c r="O87" s="728"/>
      <x:c r="P87" s="450" t="s">
        <x:v>338</x:v>
      </x:c>
      <x:c r="Q87" s="450"/>
      <x:c r="R87" s="450"/>
      <x:c r="S87" s="450"/>
      <x:c r="T87" s="450"/>
      <x:c r="U87" s="450"/>
      <x:c r="V87" s="450"/>
      <x:c r="W87" s="450"/>
      <x:c r="X87" s="450"/>
      <x:c r="Y87" s="450"/>
      <x:c r="Z87" s="450"/>
      <x:c r="AA87" s="450"/>
      <x:c r="AB87" s="450" t="s">
        <x:v>339</x:v>
      </x:c>
      <x:c r="AC87" s="728"/>
      <x:c r="AD87" s="728"/>
      <x:c r="AE87" s="728"/>
      <x:c r="AF87" s="728"/>
      <x:c r="AG87" s="728"/>
      <x:c r="AH87" s="728"/>
      <x:c r="AI87" s="450"/>
      <x:c r="AJ87" s="450"/>
      <x:c r="AK87" s="450"/>
      <x:c r="AL87" s="450"/>
      <x:c r="AM87" s="450"/>
      <x:c r="AN87" s="450"/>
      <x:c r="AO87" s="450"/>
      <x:c r="AP87" s="450"/>
      <x:c r="AQ87" s="450"/>
      <x:c r="AR87" s="450"/>
      <x:c r="AS87" s="450"/>
      <x:c r="AT87" s="450"/>
      <x:c r="AU87" s="450"/>
      <x:c r="AV87" s="450"/>
      <x:c r="AW87" s="450"/>
      <x:c r="AX87" s="450"/>
      <x:c r="AY87" s="450"/>
      <x:c r="AZ87" s="450"/>
      <x:c r="BA87" s="450"/>
      <x:c r="BB87" s="450"/>
      <x:c r="BC87" s="450"/>
      <x:c r="BD87" s="450"/>
      <x:c r="BE87" s="450"/>
      <x:c r="BF87" s="450"/>
      <x:c r="BG87" s="450"/>
      <x:c r="BH87" s="450"/>
      <x:c r="BI87" s="450"/>
      <x:c r="BJ87" s="450"/>
      <x:c r="BK87" s="450"/>
      <x:c r="BL87" s="450"/>
      <x:c r="BM87" s="450"/>
      <x:c r="BN87" s="450"/>
      <x:c r="BO87" s="450"/>
      <x:c r="BP87" s="450"/>
      <x:c r="BQ87" s="450"/>
      <x:c r="BR87" s="450"/>
      <x:c r="BS87" s="450"/>
      <x:c r="BT87" s="450"/>
      <x:c r="BU87" s="450"/>
      <x:c r="BV87" s="450"/>
      <x:c r="BW87" s="450"/>
      <x:c r="BX87" s="450"/>
      <x:c r="BY87" s="450"/>
      <x:c r="BZ87" s="450"/>
      <x:c r="CA87" s="450"/>
      <x:c r="CB87" s="450"/>
      <x:c r="CC87" s="450"/>
      <x:c r="CD87" s="450"/>
      <x:c r="CE87" s="450"/>
      <x:c r="CF87" s="450"/>
      <x:c r="CG87" s="450"/>
      <x:c r="CH87" s="450"/>
      <x:c r="CI87" s="450"/>
      <x:c r="CJ87" s="450"/>
      <x:c r="CK87" s="450"/>
      <x:c r="CL87" s="450"/>
      <x:c r="CM87" s="450"/>
      <x:c r="CN87" s="450"/>
      <x:c r="CO87" s="450"/>
      <x:c r="CP87" s="450"/>
      <x:c r="CQ87" s="450"/>
      <x:c r="CR87" s="450"/>
      <x:c r="CS87" s="450"/>
      <x:c r="CT87" s="450"/>
      <x:c r="CU87" s="450"/>
      <x:c r="CV87" s="450"/>
      <x:c r="CW87" s="450"/>
      <x:c r="CX87" s="450"/>
      <x:c r="CY87" s="450"/>
      <x:c r="CZ87" s="450"/>
      <x:c r="DA87" s="450"/>
      <x:c r="DB87" s="450"/>
      <x:c r="DC87" s="450"/>
      <x:c r="DD87" s="450"/>
      <x:c r="DE87" s="450"/>
      <x:c r="DF87" s="450"/>
      <x:c r="DG87" s="450"/>
      <x:c r="DH87" s="450"/>
      <x:c r="DI87" s="450"/>
      <x:c r="DJ87" s="450"/>
      <x:c r="DK87" s="450"/>
      <x:c r="DL87" s="450"/>
      <x:c r="DM87" s="450"/>
      <x:c r="DN87" s="450"/>
      <x:c r="DO87" s="450"/>
      <x:c r="DP87" s="450"/>
      <x:c r="DQ87" s="450"/>
      <x:c r="DR87" s="450"/>
      <x:c r="DS87" s="450"/>
      <x:c r="DT87" s="450"/>
      <x:c r="DU87" s="450"/>
      <x:c r="DV87" s="450"/>
      <x:c r="DW87" s="450"/>
      <x:c r="DX87" s="450"/>
      <x:c r="DY87" s="450"/>
      <x:c r="DZ87" s="450"/>
      <x:c r="EA87" s="450"/>
      <x:c r="EB87" s="450"/>
      <x:c r="EC87" s="450"/>
      <x:c r="ED87" s="450"/>
      <x:c r="EE87" s="450"/>
      <x:c r="EF87" s="450"/>
      <x:c r="EG87" s="450"/>
      <x:c r="EH87" s="450"/>
      <x:c r="EI87" s="604"/>
      <x:c r="EJ87" s="1777">
        <x:v>0.78700000000000003</x:v>
      </x:c>
      <x:c r="EK87" s="1777"/>
      <x:c r="EL87" s="1777">
        <x:v>0.84109999999999996</x:v>
      </x:c>
      <x:c r="EM87" s="1775">
        <x:v>0.99865000000000004</x:v>
      </x:c>
      <x:c r="EN87" s="720"/>
      <x:c r="EO87" s="604"/>
      <x:c r="EP87" s="604"/>
      <x:c r="EQ87" s="604"/>
      <x:c r="ER87" s="604"/>
      <x:c r="ES87" s="604"/>
      <x:c r="ET87" s="604"/>
      <x:c r="EU87" s="604"/>
      <x:c r="EV87" s="604"/>
      <x:c r="EW87" s="728"/>
      <x:c r="EX87" s="728"/>
      <x:c r="EY87" s="728"/>
      <x:c r="EZ87" s="728"/>
      <x:c r="FA87" s="728"/>
      <x:c r="FB87" s="728"/>
      <x:c r="FC87" s="728"/>
      <x:c r="FD87" s="728"/>
      <x:c r="FE87" s="728"/>
      <x:c r="FF87" s="728"/>
      <x:c r="FG87" s="728"/>
      <x:c r="FH87" s="728"/>
      <x:c r="FI87" s="728"/>
      <x:c r="FJ87" s="728"/>
      <x:c r="FK87" s="728"/>
      <x:c r="FL87" s="728"/>
      <x:c r="FM87" s="728"/>
      <x:c r="FN87" s="728"/>
      <x:c r="FO87" s="728"/>
      <x:c r="FP87" s="728"/>
      <x:c r="FQ87" s="728"/>
      <x:c r="FR87" s="728"/>
      <x:c r="FS87" s="728"/>
      <x:c r="FT87" s="728"/>
      <x:c r="FU87" s="728"/>
      <x:c r="FV87" s="728"/>
      <x:c r="FW87" s="728"/>
      <x:c r="FX87" s="728"/>
      <x:c r="FY87" s="728"/>
      <x:c r="FZ87" s="728"/>
      <x:c r="GA87" s="728"/>
      <x:c r="GB87" s="728"/>
      <x:c r="GC87" s="728"/>
      <x:c r="GD87" s="728"/>
      <x:c r="GE87" s="728"/>
      <x:c r="GF87" s="728"/>
      <x:c r="GG87" s="728"/>
      <x:c r="GH87" s="728"/>
      <x:c r="GI87" s="728"/>
      <x:c r="GJ87" s="728"/>
      <x:c r="GK87" s="728"/>
      <x:c r="GL87" s="728"/>
      <x:c r="GM87" s="728"/>
      <x:c r="GN87" s="728"/>
      <x:c r="GO87" s="728"/>
      <x:c r="GP87" s="728"/>
      <x:c r="GQ87" s="728"/>
      <x:c r="GR87" s="728"/>
      <x:c r="GS87" s="728"/>
      <x:c r="GT87" s="728"/>
      <x:c r="GU87" s="728"/>
      <x:c r="GV87" s="728"/>
      <x:c r="GW87" s="728"/>
      <x:c r="GX87" s="728"/>
      <x:c r="GY87" s="728"/>
      <x:c r="GZ87" s="728"/>
      <x:c r="HA87" s="728"/>
      <x:c r="HB87" s="728"/>
      <x:c r="HC87" s="728"/>
      <x:c r="HD87" s="728"/>
      <x:c r="HE87" s="728"/>
      <x:c r="HF87" s="728"/>
      <x:c r="HG87" s="728"/>
      <x:c r="HH87" s="728"/>
      <x:c r="HI87" s="728"/>
      <x:c r="HJ87" s="728"/>
      <x:c r="HK87" s="728"/>
      <x:c r="HL87" s="728"/>
      <x:c r="HM87" s="728"/>
      <x:c r="HN87" s="728"/>
      <x:c r="HO87" s="728"/>
      <x:c r="HP87" s="728"/>
      <x:c r="HQ87" s="728"/>
      <x:c r="HR87" s="728"/>
      <x:c r="HS87" s="728"/>
      <x:c r="HT87" s="728"/>
      <x:c r="HU87" s="728"/>
      <x:c r="HV87" s="728"/>
      <x:c r="HW87" s="728"/>
      <x:c r="HX87" s="728"/>
      <x:c r="HY87" s="728"/>
      <x:c r="HZ87" s="728"/>
      <x:c r="IA87" s="728"/>
      <x:c r="IB87" s="728"/>
      <x:c r="IC87" s="728"/>
      <x:c r="ID87" s="728"/>
      <x:c r="IE87" s="728"/>
      <x:c r="IF87" s="728"/>
      <x:c r="IG87" s="728"/>
      <x:c r="IH87" s="728"/>
      <x:c r="II87" s="728"/>
      <x:c r="IJ87" s="728"/>
      <x:c r="IK87" s="728"/>
      <x:c r="IL87" s="728"/>
      <x:c r="IM87" s="728"/>
      <x:c r="IN87" s="728"/>
      <x:c r="IO87" s="728"/>
      <x:c r="IP87" s="728"/>
      <x:c r="IQ87" s="728"/>
      <x:c r="IR87" s="728"/>
      <x:c r="IS87" s="728"/>
      <x:c r="IT87" s="728"/>
      <x:c r="IU87" s="728"/>
      <x:c r="IV87" s="728"/>
    </x:row>
    <x:row r="88">
      <x:c r="A88" s="728"/>
      <x:c r="B88" s="728"/>
      <x:c r="C88" s="728"/>
      <x:c r="D88" s="728"/>
      <x:c r="E88" s="728"/>
      <x:c r="F88" s="728"/>
      <x:c r="G88" s="728"/>
      <x:c r="H88" s="728"/>
      <x:c r="I88" s="728"/>
      <x:c r="J88" s="728"/>
      <x:c r="K88" s="728"/>
      <x:c r="L88" s="728"/>
      <x:c r="M88" s="728"/>
      <x:c r="N88" s="728"/>
      <x:c r="O88" s="728"/>
      <x:c r="P88" s="450" t="s">
        <x:v>227</x:v>
      </x:c>
      <x:c r="Q88" s="450"/>
      <x:c r="R88" s="450"/>
      <x:c r="S88" s="450"/>
      <x:c r="T88" s="450"/>
      <x:c r="U88" s="450"/>
      <x:c r="V88" s="450"/>
      <x:c r="W88" s="450"/>
      <x:c r="X88" s="450"/>
      <x:c r="Y88" s="450"/>
      <x:c r="Z88" s="450"/>
      <x:c r="AA88" s="450"/>
      <x:c r="AB88" s="450" t="s">
        <x:v>340</x:v>
      </x:c>
      <x:c r="AC88" s="728"/>
      <x:c r="AD88" s="728"/>
      <x:c r="AE88" s="728"/>
      <x:c r="AF88" s="728"/>
      <x:c r="AG88" s="728"/>
      <x:c r="AH88" s="728"/>
      <x:c r="AI88" s="450"/>
      <x:c r="AJ88" s="450"/>
      <x:c r="AK88" s="450"/>
      <x:c r="AL88" s="450"/>
      <x:c r="AM88" s="450"/>
      <x:c r="AN88" s="450"/>
      <x:c r="AO88" s="450"/>
      <x:c r="AP88" s="450"/>
      <x:c r="AQ88" s="450"/>
      <x:c r="AR88" s="450"/>
      <x:c r="AS88" s="450"/>
      <x:c r="AT88" s="450"/>
      <x:c r="AU88" s="450"/>
      <x:c r="AV88" s="450"/>
      <x:c r="AW88" s="450"/>
      <x:c r="AX88" s="450"/>
      <x:c r="AY88" s="450"/>
      <x:c r="AZ88" s="450"/>
      <x:c r="BA88" s="450"/>
      <x:c r="BB88" s="450"/>
      <x:c r="BC88" s="450"/>
      <x:c r="BD88" s="450"/>
      <x:c r="BE88" s="450"/>
      <x:c r="BF88" s="450"/>
      <x:c r="BG88" s="450"/>
      <x:c r="BH88" s="450"/>
      <x:c r="BI88" s="450"/>
      <x:c r="BJ88" s="450"/>
      <x:c r="BK88" s="450"/>
      <x:c r="BL88" s="450"/>
      <x:c r="BM88" s="450"/>
      <x:c r="BN88" s="450"/>
      <x:c r="BO88" s="450"/>
      <x:c r="BP88" s="450"/>
      <x:c r="BQ88" s="450"/>
      <x:c r="BR88" s="450"/>
      <x:c r="BS88" s="450"/>
      <x:c r="BT88" s="450"/>
      <x:c r="BU88" s="450"/>
      <x:c r="BV88" s="450"/>
      <x:c r="BW88" s="450"/>
      <x:c r="BX88" s="450"/>
      <x:c r="BY88" s="450"/>
      <x:c r="BZ88" s="450"/>
      <x:c r="CA88" s="450"/>
      <x:c r="CB88" s="450"/>
      <x:c r="CC88" s="450"/>
      <x:c r="CD88" s="450"/>
      <x:c r="CE88" s="450"/>
      <x:c r="CF88" s="450"/>
      <x:c r="CG88" s="450"/>
      <x:c r="CH88" s="450"/>
      <x:c r="CI88" s="450"/>
      <x:c r="CJ88" s="450"/>
      <x:c r="CK88" s="450"/>
      <x:c r="CL88" s="450"/>
      <x:c r="CM88" s="450"/>
      <x:c r="CN88" s="450"/>
      <x:c r="CO88" s="450"/>
      <x:c r="CP88" s="450"/>
      <x:c r="CQ88" s="450"/>
      <x:c r="CR88" s="450"/>
      <x:c r="CS88" s="450"/>
      <x:c r="CT88" s="450"/>
      <x:c r="CU88" s="450"/>
      <x:c r="CV88" s="450"/>
      <x:c r="CW88" s="450"/>
      <x:c r="CX88" s="450"/>
      <x:c r="CY88" s="450"/>
      <x:c r="CZ88" s="450"/>
      <x:c r="DA88" s="450"/>
      <x:c r="DB88" s="450"/>
      <x:c r="DC88" s="450"/>
      <x:c r="DD88" s="450"/>
      <x:c r="DE88" s="450"/>
      <x:c r="DF88" s="450"/>
      <x:c r="DG88" s="450"/>
      <x:c r="DH88" s="450"/>
      <x:c r="DI88" s="450"/>
      <x:c r="DJ88" s="450"/>
      <x:c r="DK88" s="450"/>
      <x:c r="DL88" s="450"/>
      <x:c r="DM88" s="450"/>
      <x:c r="DN88" s="450"/>
      <x:c r="DO88" s="450"/>
      <x:c r="DP88" s="450"/>
      <x:c r="DQ88" s="450"/>
      <x:c r="DR88" s="450"/>
      <x:c r="DS88" s="450"/>
      <x:c r="DT88" s="450"/>
      <x:c r="DU88" s="450"/>
      <x:c r="DV88" s="450"/>
      <x:c r="DW88" s="450"/>
      <x:c r="DX88" s="450"/>
      <x:c r="DY88" s="450"/>
      <x:c r="DZ88" s="450"/>
      <x:c r="EA88" s="450"/>
      <x:c r="EB88" s="450"/>
      <x:c r="EC88" s="450"/>
      <x:c r="ED88" s="450"/>
      <x:c r="EE88" s="450"/>
      <x:c r="EF88" s="450"/>
      <x:c r="EG88" s="450"/>
      <x:c r="EH88" s="450"/>
      <x:c r="EI88" s="604"/>
      <x:c r="EJ88" s="1777">
        <x:v>0.84119999999999995</x:v>
      </x:c>
      <x:c r="EK88" s="1777"/>
      <x:c r="EL88" s="1777">
        <x:v>0.90339999999999998</x:v>
      </x:c>
      <x:c r="EM88" s="1775">
        <x:v>0.99875000000000003</x:v>
      </x:c>
      <x:c r="EN88" s="720"/>
      <x:c r="EO88" s="604"/>
      <x:c r="EP88" s="604"/>
      <x:c r="EQ88" s="604"/>
      <x:c r="ER88" s="604"/>
      <x:c r="ES88" s="604"/>
      <x:c r="ET88" s="604"/>
      <x:c r="EU88" s="604"/>
      <x:c r="EV88" s="604"/>
      <x:c r="EW88" s="728"/>
      <x:c r="EX88" s="728"/>
      <x:c r="EY88" s="728"/>
      <x:c r="EZ88" s="728"/>
      <x:c r="FA88" s="728"/>
      <x:c r="FB88" s="728"/>
      <x:c r="FC88" s="728"/>
      <x:c r="FD88" s="728"/>
      <x:c r="FE88" s="728"/>
      <x:c r="FF88" s="728"/>
      <x:c r="FG88" s="728"/>
      <x:c r="FH88" s="728"/>
      <x:c r="FI88" s="728"/>
      <x:c r="FJ88" s="728"/>
      <x:c r="FK88" s="728"/>
      <x:c r="FL88" s="728"/>
      <x:c r="FM88" s="728"/>
      <x:c r="FN88" s="728"/>
      <x:c r="FO88" s="728"/>
      <x:c r="FP88" s="728"/>
      <x:c r="FQ88" s="728"/>
      <x:c r="FR88" s="728"/>
      <x:c r="FS88" s="728"/>
      <x:c r="FT88" s="728"/>
      <x:c r="FU88" s="728"/>
      <x:c r="FV88" s="728"/>
      <x:c r="FW88" s="728"/>
      <x:c r="FX88" s="728"/>
      <x:c r="FY88" s="728"/>
      <x:c r="FZ88" s="728"/>
      <x:c r="GA88" s="728"/>
      <x:c r="GB88" s="728"/>
      <x:c r="GC88" s="728"/>
      <x:c r="GD88" s="728"/>
      <x:c r="GE88" s="728"/>
      <x:c r="GF88" s="728"/>
      <x:c r="GG88" s="728"/>
      <x:c r="GH88" s="728"/>
      <x:c r="GI88" s="728"/>
      <x:c r="GJ88" s="728"/>
      <x:c r="GK88" s="728"/>
      <x:c r="GL88" s="728"/>
      <x:c r="GM88" s="728"/>
      <x:c r="GN88" s="728"/>
      <x:c r="GO88" s="728"/>
      <x:c r="GP88" s="728"/>
      <x:c r="GQ88" s="728"/>
      <x:c r="GR88" s="728"/>
      <x:c r="GS88" s="728"/>
      <x:c r="GT88" s="728"/>
      <x:c r="GU88" s="728"/>
      <x:c r="GV88" s="728"/>
      <x:c r="GW88" s="728"/>
      <x:c r="GX88" s="728"/>
      <x:c r="GY88" s="728"/>
      <x:c r="GZ88" s="728"/>
      <x:c r="HA88" s="728"/>
      <x:c r="HB88" s="728"/>
      <x:c r="HC88" s="728"/>
      <x:c r="HD88" s="728"/>
      <x:c r="HE88" s="728"/>
      <x:c r="HF88" s="728"/>
      <x:c r="HG88" s="728"/>
      <x:c r="HH88" s="728"/>
      <x:c r="HI88" s="728"/>
      <x:c r="HJ88" s="728"/>
      <x:c r="HK88" s="728"/>
      <x:c r="HL88" s="728"/>
      <x:c r="HM88" s="728"/>
      <x:c r="HN88" s="728"/>
      <x:c r="HO88" s="728"/>
      <x:c r="HP88" s="728"/>
      <x:c r="HQ88" s="728"/>
      <x:c r="HR88" s="728"/>
      <x:c r="HS88" s="728"/>
      <x:c r="HT88" s="728"/>
      <x:c r="HU88" s="728"/>
      <x:c r="HV88" s="728"/>
      <x:c r="HW88" s="728"/>
      <x:c r="HX88" s="728"/>
      <x:c r="HY88" s="728"/>
      <x:c r="HZ88" s="728"/>
      <x:c r="IA88" s="728"/>
      <x:c r="IB88" s="728"/>
      <x:c r="IC88" s="728"/>
      <x:c r="ID88" s="728"/>
      <x:c r="IE88" s="728"/>
      <x:c r="IF88" s="728"/>
      <x:c r="IG88" s="728"/>
      <x:c r="IH88" s="728"/>
      <x:c r="II88" s="728"/>
      <x:c r="IJ88" s="728"/>
      <x:c r="IK88" s="728"/>
      <x:c r="IL88" s="728"/>
      <x:c r="IM88" s="728"/>
      <x:c r="IN88" s="728"/>
      <x:c r="IO88" s="728"/>
      <x:c r="IP88" s="728"/>
      <x:c r="IQ88" s="728"/>
      <x:c r="IR88" s="728"/>
      <x:c r="IS88" s="728"/>
      <x:c r="IT88" s="728"/>
      <x:c r="IU88" s="728"/>
      <x:c r="IV88" s="728"/>
    </x:row>
    <x:row r="89">
      <x:c r="A89" s="728"/>
      <x:c r="B89" s="728"/>
      <x:c r="C89" s="728"/>
      <x:c r="D89" s="728"/>
      <x:c r="E89" s="728"/>
      <x:c r="F89" s="728"/>
      <x:c r="G89" s="728"/>
      <x:c r="H89" s="728"/>
      <x:c r="I89" s="728"/>
      <x:c r="J89" s="728"/>
      <x:c r="K89" s="728"/>
      <x:c r="L89" s="728"/>
      <x:c r="M89" s="728"/>
      <x:c r="N89" s="728"/>
      <x:c r="O89" s="728"/>
      <x:c r="P89" s="450" t="s">
        <x:v>341</x:v>
      </x:c>
      <x:c r="Q89" s="450"/>
      <x:c r="R89" s="450"/>
      <x:c r="S89" s="450"/>
      <x:c r="T89" s="450"/>
      <x:c r="U89" s="450"/>
      <x:c r="V89" s="450"/>
      <x:c r="W89" s="450"/>
      <x:c r="X89" s="450"/>
      <x:c r="Y89" s="450"/>
      <x:c r="Z89" s="450"/>
      <x:c r="AA89" s="450"/>
      <x:c r="AB89" s="450" t="s">
        <x:v>342</x:v>
      </x:c>
      <x:c r="AC89" s="728"/>
      <x:c r="AD89" s="728"/>
      <x:c r="AE89" s="728"/>
      <x:c r="AF89" s="728"/>
      <x:c r="AG89" s="728"/>
      <x:c r="AH89" s="728"/>
      <x:c r="AI89" s="450"/>
      <x:c r="AJ89" s="450"/>
      <x:c r="AK89" s="450"/>
      <x:c r="AL89" s="450"/>
      <x:c r="AM89" s="450"/>
      <x:c r="AN89" s="450"/>
      <x:c r="AO89" s="450"/>
      <x:c r="AP89" s="450"/>
      <x:c r="AQ89" s="450"/>
      <x:c r="AR89" s="450"/>
      <x:c r="AS89" s="450"/>
      <x:c r="AT89" s="450"/>
      <x:c r="AU89" s="450"/>
      <x:c r="AV89" s="450"/>
      <x:c r="AW89" s="450"/>
      <x:c r="AX89" s="450"/>
      <x:c r="AY89" s="450"/>
      <x:c r="AZ89" s="450"/>
      <x:c r="BA89" s="450"/>
      <x:c r="BB89" s="450"/>
      <x:c r="BC89" s="450"/>
      <x:c r="BD89" s="450"/>
      <x:c r="BE89" s="450"/>
      <x:c r="BF89" s="450"/>
      <x:c r="BG89" s="450"/>
      <x:c r="BH89" s="450"/>
      <x:c r="BI89" s="450"/>
      <x:c r="BJ89" s="450"/>
      <x:c r="BK89" s="450"/>
      <x:c r="BL89" s="450"/>
      <x:c r="BM89" s="450"/>
      <x:c r="BN89" s="450"/>
      <x:c r="BO89" s="450"/>
      <x:c r="BP89" s="450"/>
      <x:c r="BQ89" s="450"/>
      <x:c r="BR89" s="450"/>
      <x:c r="BS89" s="450"/>
      <x:c r="BT89" s="450"/>
      <x:c r="BU89" s="450"/>
      <x:c r="BV89" s="450"/>
      <x:c r="BW89" s="450"/>
      <x:c r="BX89" s="450"/>
      <x:c r="BY89" s="450"/>
      <x:c r="BZ89" s="450"/>
      <x:c r="CA89" s="450"/>
      <x:c r="CB89" s="450"/>
      <x:c r="CC89" s="450"/>
      <x:c r="CD89" s="450"/>
      <x:c r="CE89" s="450"/>
      <x:c r="CF89" s="450"/>
      <x:c r="CG89" s="450"/>
      <x:c r="CH89" s="450"/>
      <x:c r="CI89" s="450"/>
      <x:c r="CJ89" s="450"/>
      <x:c r="CK89" s="450"/>
      <x:c r="CL89" s="450"/>
      <x:c r="CM89" s="450"/>
      <x:c r="CN89" s="450"/>
      <x:c r="CO89" s="450"/>
      <x:c r="CP89" s="450"/>
      <x:c r="CQ89" s="450"/>
      <x:c r="CR89" s="450"/>
      <x:c r="CS89" s="450"/>
      <x:c r="CT89" s="450"/>
      <x:c r="CU89" s="450"/>
      <x:c r="CV89" s="450"/>
      <x:c r="CW89" s="450"/>
      <x:c r="CX89" s="450"/>
      <x:c r="CY89" s="450"/>
      <x:c r="CZ89" s="450"/>
      <x:c r="DA89" s="450"/>
      <x:c r="DB89" s="450"/>
      <x:c r="DC89" s="450"/>
      <x:c r="DD89" s="450"/>
      <x:c r="DE89" s="450"/>
      <x:c r="DF89" s="450"/>
      <x:c r="DG89" s="450"/>
      <x:c r="DH89" s="450"/>
      <x:c r="DI89" s="450"/>
      <x:c r="DJ89" s="450"/>
      <x:c r="DK89" s="450"/>
      <x:c r="DL89" s="450"/>
      <x:c r="DM89" s="450"/>
      <x:c r="DN89" s="450"/>
      <x:c r="DO89" s="450"/>
      <x:c r="DP89" s="450"/>
      <x:c r="DQ89" s="450"/>
      <x:c r="DR89" s="450"/>
      <x:c r="DS89" s="450"/>
      <x:c r="DT89" s="450"/>
      <x:c r="DU89" s="450"/>
      <x:c r="DV89" s="450"/>
      <x:c r="DW89" s="450"/>
      <x:c r="DX89" s="450"/>
      <x:c r="DY89" s="450"/>
      <x:c r="DZ89" s="450"/>
      <x:c r="EA89" s="450"/>
      <x:c r="EB89" s="450"/>
      <x:c r="EC89" s="450"/>
      <x:c r="ED89" s="450"/>
      <x:c r="EE89" s="450"/>
      <x:c r="EF89" s="450"/>
      <x:c r="EG89" s="450"/>
      <x:c r="EH89" s="450"/>
      <x:c r="EI89" s="604"/>
      <x:c r="EJ89" s="1777">
        <x:v>0.90349999999999997</x:v>
      </x:c>
      <x:c r="EK89" s="1777"/>
      <x:c r="EL89" s="1777">
        <x:v>0.97560000000000002</x:v>
      </x:c>
      <x:c r="EM89" s="1775">
        <x:v>0.99885000000000002</x:v>
      </x:c>
      <x:c r="EN89" s="720"/>
      <x:c r="EO89" s="604"/>
      <x:c r="EP89" s="604"/>
      <x:c r="EQ89" s="604"/>
      <x:c r="ER89" s="604"/>
      <x:c r="ES89" s="604"/>
      <x:c r="ET89" s="604"/>
      <x:c r="EU89" s="604"/>
      <x:c r="EV89" s="604"/>
      <x:c r="EW89" s="728"/>
      <x:c r="EX89" s="728"/>
      <x:c r="EY89" s="728"/>
      <x:c r="EZ89" s="728"/>
      <x:c r="FA89" s="728"/>
      <x:c r="FB89" s="728"/>
      <x:c r="FC89" s="728"/>
      <x:c r="FD89" s="728"/>
      <x:c r="FE89" s="728"/>
      <x:c r="FF89" s="728"/>
      <x:c r="FG89" s="728"/>
      <x:c r="FH89" s="728"/>
      <x:c r="FI89" s="728"/>
      <x:c r="FJ89" s="728"/>
      <x:c r="FK89" s="728"/>
      <x:c r="FL89" s="728"/>
      <x:c r="FM89" s="728"/>
      <x:c r="FN89" s="728"/>
      <x:c r="FO89" s="728"/>
      <x:c r="FP89" s="728"/>
      <x:c r="FQ89" s="728"/>
      <x:c r="FR89" s="728"/>
      <x:c r="FS89" s="728"/>
      <x:c r="FT89" s="728"/>
      <x:c r="FU89" s="728"/>
      <x:c r="FV89" s="728"/>
      <x:c r="FW89" s="728"/>
      <x:c r="FX89" s="728"/>
      <x:c r="FY89" s="728"/>
      <x:c r="FZ89" s="728"/>
      <x:c r="GA89" s="728"/>
      <x:c r="GB89" s="728"/>
      <x:c r="GC89" s="728"/>
      <x:c r="GD89" s="728"/>
      <x:c r="GE89" s="728"/>
      <x:c r="GF89" s="728"/>
      <x:c r="GG89" s="728"/>
      <x:c r="GH89" s="728"/>
      <x:c r="GI89" s="728"/>
      <x:c r="GJ89" s="728"/>
      <x:c r="GK89" s="728"/>
      <x:c r="GL89" s="728"/>
      <x:c r="GM89" s="728"/>
      <x:c r="GN89" s="728"/>
      <x:c r="GO89" s="728"/>
      <x:c r="GP89" s="728"/>
      <x:c r="GQ89" s="728"/>
      <x:c r="GR89" s="728"/>
      <x:c r="GS89" s="728"/>
      <x:c r="GT89" s="728"/>
      <x:c r="GU89" s="728"/>
      <x:c r="GV89" s="728"/>
      <x:c r="GW89" s="728"/>
      <x:c r="GX89" s="728"/>
      <x:c r="GY89" s="728"/>
      <x:c r="GZ89" s="728"/>
      <x:c r="HA89" s="728"/>
      <x:c r="HB89" s="728"/>
      <x:c r="HC89" s="728"/>
      <x:c r="HD89" s="728"/>
      <x:c r="HE89" s="728"/>
      <x:c r="HF89" s="728"/>
      <x:c r="HG89" s="728"/>
      <x:c r="HH89" s="728"/>
      <x:c r="HI89" s="728"/>
      <x:c r="HJ89" s="728"/>
      <x:c r="HK89" s="728"/>
      <x:c r="HL89" s="728"/>
      <x:c r="HM89" s="728"/>
      <x:c r="HN89" s="728"/>
      <x:c r="HO89" s="728"/>
      <x:c r="HP89" s="728"/>
      <x:c r="HQ89" s="728"/>
      <x:c r="HR89" s="728"/>
      <x:c r="HS89" s="728"/>
      <x:c r="HT89" s="728"/>
      <x:c r="HU89" s="728"/>
      <x:c r="HV89" s="728"/>
      <x:c r="HW89" s="728"/>
      <x:c r="HX89" s="728"/>
      <x:c r="HY89" s="728"/>
      <x:c r="HZ89" s="728"/>
      <x:c r="IA89" s="728"/>
      <x:c r="IB89" s="728"/>
      <x:c r="IC89" s="728"/>
      <x:c r="ID89" s="728"/>
      <x:c r="IE89" s="728"/>
      <x:c r="IF89" s="728"/>
      <x:c r="IG89" s="728"/>
      <x:c r="IH89" s="728"/>
      <x:c r="II89" s="728"/>
      <x:c r="IJ89" s="728"/>
      <x:c r="IK89" s="728"/>
      <x:c r="IL89" s="728"/>
      <x:c r="IM89" s="728"/>
      <x:c r="IN89" s="728"/>
      <x:c r="IO89" s="728"/>
      <x:c r="IP89" s="728"/>
      <x:c r="IQ89" s="728"/>
      <x:c r="IR89" s="728"/>
      <x:c r="IS89" s="728"/>
      <x:c r="IT89" s="728"/>
      <x:c r="IU89" s="728"/>
      <x:c r="IV89" s="728"/>
    </x:row>
    <x:row r="90">
      <x:c r="A90" s="728"/>
      <x:c r="B90" s="728"/>
      <x:c r="C90" s="728"/>
      <x:c r="D90" s="728"/>
      <x:c r="E90" s="728"/>
      <x:c r="F90" s="728"/>
      <x:c r="G90" s="728"/>
      <x:c r="H90" s="728"/>
      <x:c r="I90" s="728"/>
      <x:c r="J90" s="728"/>
      <x:c r="K90" s="728"/>
      <x:c r="L90" s="728"/>
      <x:c r="M90" s="728"/>
      <x:c r="N90" s="728"/>
      <x:c r="O90" s="728"/>
      <x:c r="P90" s="728"/>
      <x:c r="Q90" s="729"/>
      <x:c r="R90" s="728"/>
      <x:c r="S90" s="728"/>
      <x:c r="T90" s="728"/>
      <x:c r="U90" s="728"/>
      <x:c r="V90" s="728"/>
      <x:c r="W90" s="728"/>
      <x:c r="X90" s="728"/>
      <x:c r="Y90" s="728"/>
      <x:c r="Z90" s="728"/>
      <x:c r="AA90" s="728"/>
      <x:c r="AB90" s="728"/>
      <x:c r="AC90" s="728"/>
      <x:c r="AD90" s="728"/>
      <x:c r="AE90" s="728"/>
      <x:c r="AF90" s="728"/>
      <x:c r="AG90" s="728"/>
      <x:c r="AH90" s="728"/>
      <x:c r="AI90" s="450"/>
      <x:c r="AJ90" s="450"/>
      <x:c r="AK90" s="450"/>
      <x:c r="AL90" s="450"/>
      <x:c r="AM90" s="450"/>
      <x:c r="AN90" s="450"/>
      <x:c r="AO90" s="450"/>
      <x:c r="AP90" s="450"/>
      <x:c r="AQ90" s="450"/>
      <x:c r="AR90" s="450"/>
      <x:c r="AS90" s="450"/>
      <x:c r="AT90" s="450"/>
      <x:c r="AU90" s="450"/>
      <x:c r="AV90" s="450"/>
      <x:c r="AW90" s="450"/>
      <x:c r="AX90" s="450"/>
      <x:c r="AY90" s="450"/>
      <x:c r="AZ90" s="450"/>
      <x:c r="BA90" s="450"/>
      <x:c r="BB90" s="450"/>
      <x:c r="BC90" s="450"/>
      <x:c r="BD90" s="450"/>
      <x:c r="BE90" s="450"/>
      <x:c r="BF90" s="450"/>
      <x:c r="BG90" s="450"/>
      <x:c r="BH90" s="450"/>
      <x:c r="BI90" s="450"/>
      <x:c r="BJ90" s="450"/>
      <x:c r="BK90" s="450"/>
      <x:c r="BL90" s="450"/>
      <x:c r="BM90" s="450"/>
      <x:c r="BN90" s="450"/>
      <x:c r="BO90" s="450"/>
      <x:c r="BP90" s="450"/>
      <x:c r="BQ90" s="450"/>
      <x:c r="BR90" s="450"/>
      <x:c r="BS90" s="450"/>
      <x:c r="BT90" s="450"/>
      <x:c r="BU90" s="450"/>
      <x:c r="BV90" s="450"/>
      <x:c r="BW90" s="450"/>
      <x:c r="BX90" s="450"/>
      <x:c r="BY90" s="450"/>
      <x:c r="BZ90" s="450"/>
      <x:c r="CA90" s="450"/>
      <x:c r="CB90" s="450"/>
      <x:c r="CC90" s="450"/>
      <x:c r="CD90" s="450"/>
      <x:c r="CE90" s="450"/>
      <x:c r="CF90" s="450"/>
      <x:c r="CG90" s="450"/>
      <x:c r="CH90" s="450"/>
      <x:c r="CI90" s="450"/>
      <x:c r="CJ90" s="450"/>
      <x:c r="CK90" s="450"/>
      <x:c r="CL90" s="450"/>
      <x:c r="CM90" s="450"/>
      <x:c r="CN90" s="450"/>
      <x:c r="CO90" s="450"/>
      <x:c r="CP90" s="450"/>
      <x:c r="CQ90" s="450"/>
      <x:c r="CR90" s="450"/>
      <x:c r="CS90" s="450"/>
      <x:c r="CT90" s="450"/>
      <x:c r="CU90" s="450"/>
      <x:c r="CV90" s="450"/>
      <x:c r="CW90" s="450"/>
      <x:c r="CX90" s="450"/>
      <x:c r="CY90" s="450"/>
      <x:c r="CZ90" s="450"/>
      <x:c r="DA90" s="450"/>
      <x:c r="DB90" s="450"/>
      <x:c r="DC90" s="450"/>
      <x:c r="DD90" s="450"/>
      <x:c r="DE90" s="450"/>
      <x:c r="DF90" s="450"/>
      <x:c r="DG90" s="450"/>
      <x:c r="DH90" s="450"/>
      <x:c r="DI90" s="450"/>
      <x:c r="DJ90" s="450"/>
      <x:c r="DK90" s="450"/>
      <x:c r="DL90" s="450"/>
      <x:c r="DM90" s="450"/>
      <x:c r="DN90" s="450"/>
      <x:c r="DO90" s="450"/>
      <x:c r="DP90" s="450"/>
      <x:c r="DQ90" s="450"/>
      <x:c r="DR90" s="450"/>
      <x:c r="DS90" s="450"/>
      <x:c r="DT90" s="450"/>
      <x:c r="DU90" s="450"/>
      <x:c r="DV90" s="450"/>
      <x:c r="DW90" s="450"/>
      <x:c r="DX90" s="450"/>
      <x:c r="DY90" s="450"/>
      <x:c r="DZ90" s="450"/>
      <x:c r="EA90" s="450"/>
      <x:c r="EB90" s="450"/>
      <x:c r="EC90" s="450"/>
      <x:c r="ED90" s="450"/>
      <x:c r="EE90" s="450"/>
      <x:c r="EF90" s="450"/>
      <x:c r="EG90" s="450"/>
      <x:c r="EH90" s="450"/>
      <x:c r="EI90" s="604"/>
      <x:c r="EJ90" s="1777">
        <x:v>0.97570000000000001</x:v>
      </x:c>
      <x:c r="EK90" s="1777"/>
      <x:c r="EL90" s="1777">
        <x:v>1.0604</x:v>
      </x:c>
      <x:c r="EM90" s="1775">
        <x:v>0.99895</x:v>
      </x:c>
      <x:c r="EN90" s="720"/>
      <x:c r="EO90" s="604"/>
      <x:c r="EP90" s="604"/>
      <x:c r="EQ90" s="604"/>
      <x:c r="ER90" s="604"/>
      <x:c r="ES90" s="604"/>
      <x:c r="ET90" s="604"/>
      <x:c r="EU90" s="604"/>
      <x:c r="EV90" s="604"/>
      <x:c r="EW90" s="728"/>
      <x:c r="EX90" s="728"/>
      <x:c r="EY90" s="728"/>
      <x:c r="EZ90" s="728"/>
      <x:c r="FA90" s="728"/>
      <x:c r="FB90" s="728"/>
      <x:c r="FC90" s="728"/>
      <x:c r="FD90" s="728"/>
      <x:c r="FE90" s="728"/>
      <x:c r="FF90" s="728"/>
      <x:c r="FG90" s="728"/>
      <x:c r="FH90" s="728"/>
      <x:c r="FI90" s="728"/>
      <x:c r="FJ90" s="728"/>
      <x:c r="FK90" s="728"/>
      <x:c r="FL90" s="728"/>
      <x:c r="FM90" s="728"/>
      <x:c r="FN90" s="728"/>
      <x:c r="FO90" s="728"/>
      <x:c r="FP90" s="728"/>
      <x:c r="FQ90" s="728"/>
      <x:c r="FR90" s="728"/>
      <x:c r="FS90" s="728"/>
      <x:c r="FT90" s="728"/>
      <x:c r="FU90" s="728"/>
      <x:c r="FV90" s="728"/>
      <x:c r="FW90" s="728"/>
      <x:c r="FX90" s="728"/>
      <x:c r="FY90" s="728"/>
      <x:c r="FZ90" s="728"/>
      <x:c r="GA90" s="728"/>
      <x:c r="GB90" s="728"/>
      <x:c r="GC90" s="728"/>
      <x:c r="GD90" s="728"/>
      <x:c r="GE90" s="728"/>
      <x:c r="GF90" s="728"/>
      <x:c r="GG90" s="728"/>
      <x:c r="GH90" s="728"/>
      <x:c r="GI90" s="728"/>
      <x:c r="GJ90" s="728"/>
      <x:c r="GK90" s="728"/>
      <x:c r="GL90" s="728"/>
      <x:c r="GM90" s="728"/>
      <x:c r="GN90" s="728"/>
      <x:c r="GO90" s="728"/>
      <x:c r="GP90" s="728"/>
      <x:c r="GQ90" s="728"/>
      <x:c r="GR90" s="728"/>
      <x:c r="GS90" s="728"/>
      <x:c r="GT90" s="728"/>
      <x:c r="GU90" s="728"/>
      <x:c r="GV90" s="728"/>
      <x:c r="GW90" s="728"/>
      <x:c r="GX90" s="728"/>
      <x:c r="GY90" s="728"/>
      <x:c r="GZ90" s="728"/>
      <x:c r="HA90" s="728"/>
      <x:c r="HB90" s="728"/>
      <x:c r="HC90" s="728"/>
      <x:c r="HD90" s="728"/>
      <x:c r="HE90" s="728"/>
      <x:c r="HF90" s="728"/>
      <x:c r="HG90" s="728"/>
      <x:c r="HH90" s="728"/>
      <x:c r="HI90" s="728"/>
      <x:c r="HJ90" s="728"/>
      <x:c r="HK90" s="728"/>
      <x:c r="HL90" s="728"/>
      <x:c r="HM90" s="728"/>
      <x:c r="HN90" s="728"/>
      <x:c r="HO90" s="728"/>
      <x:c r="HP90" s="728"/>
      <x:c r="HQ90" s="728"/>
      <x:c r="HR90" s="728"/>
      <x:c r="HS90" s="728"/>
      <x:c r="HT90" s="728"/>
      <x:c r="HU90" s="728"/>
      <x:c r="HV90" s="728"/>
      <x:c r="HW90" s="728"/>
      <x:c r="HX90" s="728"/>
      <x:c r="HY90" s="728"/>
      <x:c r="HZ90" s="728"/>
      <x:c r="IA90" s="728"/>
      <x:c r="IB90" s="728"/>
      <x:c r="IC90" s="728"/>
      <x:c r="ID90" s="728"/>
      <x:c r="IE90" s="728"/>
      <x:c r="IF90" s="728"/>
      <x:c r="IG90" s="728"/>
      <x:c r="IH90" s="728"/>
      <x:c r="II90" s="728"/>
      <x:c r="IJ90" s="728"/>
      <x:c r="IK90" s="728"/>
      <x:c r="IL90" s="728"/>
      <x:c r="IM90" s="728"/>
      <x:c r="IN90" s="728"/>
      <x:c r="IO90" s="728"/>
      <x:c r="IP90" s="728"/>
      <x:c r="IQ90" s="728"/>
      <x:c r="IR90" s="728"/>
      <x:c r="IS90" s="728"/>
      <x:c r="IT90" s="728"/>
      <x:c r="IU90" s="728"/>
      <x:c r="IV90" s="728"/>
    </x:row>
    <x:row r="91">
      <x:c r="A91" s="728"/>
      <x:c r="B91" s="728"/>
      <x:c r="C91" s="728"/>
      <x:c r="D91" s="728"/>
      <x:c r="E91" s="728"/>
      <x:c r="F91" s="728"/>
      <x:c r="G91" s="728"/>
      <x:c r="H91" s="728"/>
      <x:c r="I91" s="728"/>
      <x:c r="J91" s="728"/>
      <x:c r="K91" s="728"/>
      <x:c r="L91" s="728"/>
      <x:c r="M91" s="728"/>
      <x:c r="N91" s="728"/>
      <x:c r="O91" s="728"/>
      <x:c r="P91" s="730" t="n">
        <x:f>IF(AD11&lt;2,AD48,(141.5/(AD48+131.5)*0.999016))</x:f>
        <x:v>0.9715516426116838</x:v>
      </x:c>
      <x:c r="Q91" s="729"/>
      <x:c r="R91" s="728"/>
      <x:c r="S91" s="728"/>
      <x:c r="T91" s="728"/>
      <x:c r="U91" s="728"/>
      <x:c r="V91" s="728"/>
      <x:c r="W91" s="728"/>
      <x:c r="X91" s="728"/>
      <x:c r="Y91" s="728"/>
      <x:c r="Z91" s="728"/>
      <x:c r="AA91" s="728"/>
      <x:c r="AB91" s="728"/>
      <x:c r="AC91" s="728"/>
      <x:c r="AD91" s="728"/>
      <x:c r="AE91" s="728"/>
      <x:c r="AF91" s="728"/>
      <x:c r="AG91" s="728"/>
      <x:c r="AH91" s="728"/>
      <x:c r="AI91" s="450"/>
      <x:c r="AJ91" s="450"/>
      <x:c r="AK91" s="450"/>
      <x:c r="AL91" s="450"/>
      <x:c r="AM91" s="450"/>
      <x:c r="AN91" s="450"/>
      <x:c r="AO91" s="450"/>
      <x:c r="AP91" s="450"/>
      <x:c r="AQ91" s="450"/>
      <x:c r="AR91" s="450"/>
      <x:c r="AS91" s="450"/>
      <x:c r="AT91" s="450"/>
      <x:c r="AU91" s="450"/>
      <x:c r="AV91" s="450"/>
      <x:c r="AW91" s="450"/>
      <x:c r="AX91" s="450"/>
      <x:c r="AY91" s="450"/>
      <x:c r="AZ91" s="450"/>
      <x:c r="BA91" s="450"/>
      <x:c r="BB91" s="450"/>
      <x:c r="BC91" s="450"/>
      <x:c r="BD91" s="450"/>
      <x:c r="BE91" s="450"/>
      <x:c r="BF91" s="450"/>
      <x:c r="BG91" s="450"/>
      <x:c r="BH91" s="450"/>
      <x:c r="BI91" s="450"/>
      <x:c r="BJ91" s="450"/>
      <x:c r="BK91" s="450"/>
      <x:c r="BL91" s="450"/>
      <x:c r="BM91" s="450"/>
      <x:c r="BN91" s="450"/>
      <x:c r="BO91" s="450"/>
      <x:c r="BP91" s="450"/>
      <x:c r="BQ91" s="450"/>
      <x:c r="BR91" s="450"/>
      <x:c r="BS91" s="450"/>
      <x:c r="BT91" s="450"/>
      <x:c r="BU91" s="450"/>
      <x:c r="BV91" s="450"/>
      <x:c r="BW91" s="450"/>
      <x:c r="BX91" s="450"/>
      <x:c r="BY91" s="450"/>
      <x:c r="BZ91" s="450"/>
      <x:c r="CA91" s="450"/>
      <x:c r="CB91" s="450"/>
      <x:c r="CC91" s="450"/>
      <x:c r="CD91" s="450"/>
      <x:c r="CE91" s="450"/>
      <x:c r="CF91" s="450"/>
      <x:c r="CG91" s="450"/>
      <x:c r="CH91" s="450"/>
      <x:c r="CI91" s="450"/>
      <x:c r="CJ91" s="450"/>
      <x:c r="CK91" s="450"/>
      <x:c r="CL91" s="450"/>
      <x:c r="CM91" s="450"/>
      <x:c r="CN91" s="450"/>
      <x:c r="CO91" s="450"/>
      <x:c r="CP91" s="450"/>
      <x:c r="CQ91" s="450"/>
      <x:c r="CR91" s="450"/>
      <x:c r="CS91" s="450"/>
      <x:c r="CT91" s="450"/>
      <x:c r="CU91" s="450"/>
      <x:c r="CV91" s="450"/>
      <x:c r="CW91" s="450"/>
      <x:c r="CX91" s="450"/>
      <x:c r="CY91" s="450"/>
      <x:c r="CZ91" s="450"/>
      <x:c r="DA91" s="450"/>
      <x:c r="DB91" s="450"/>
      <x:c r="DC91" s="450"/>
      <x:c r="DD91" s="450"/>
      <x:c r="DE91" s="450"/>
      <x:c r="DF91" s="450"/>
      <x:c r="DG91" s="450"/>
      <x:c r="DH91" s="450"/>
      <x:c r="DI91" s="450"/>
      <x:c r="DJ91" s="450"/>
      <x:c r="DK91" s="450"/>
      <x:c r="DL91" s="450"/>
      <x:c r="DM91" s="450"/>
      <x:c r="DN91" s="450"/>
      <x:c r="DO91" s="450"/>
      <x:c r="DP91" s="450"/>
      <x:c r="DQ91" s="450"/>
      <x:c r="DR91" s="450"/>
      <x:c r="DS91" s="450"/>
      <x:c r="DT91" s="450"/>
      <x:c r="DU91" s="450"/>
      <x:c r="DV91" s="450"/>
      <x:c r="DW91" s="450"/>
      <x:c r="DX91" s="450"/>
      <x:c r="DY91" s="450"/>
      <x:c r="DZ91" s="450"/>
      <x:c r="EA91" s="450"/>
      <x:c r="EB91" s="450"/>
      <x:c r="EC91" s="450"/>
      <x:c r="ED91" s="450"/>
      <x:c r="EE91" s="450"/>
      <x:c r="EF91" s="450"/>
      <x:c r="EG91" s="450"/>
      <x:c r="EH91" s="450"/>
      <x:c r="EI91" s="604"/>
      <x:c r="EJ91" s="1777">
        <x:v>1.0605</x:v>
      </x:c>
      <x:c r="EK91" s="1777"/>
      <x:c r="EL91" s="1777">
        <x:v>1.1000000000000001</x:v>
      </x:c>
      <x:c r="EM91" s="1775">
        <x:v>0.99904999999999999</x:v>
      </x:c>
      <x:c r="EN91" s="720"/>
      <x:c r="EO91" s="604"/>
      <x:c r="EP91" s="604"/>
      <x:c r="EQ91" s="604"/>
      <x:c r="ER91" s="604"/>
      <x:c r="ES91" s="604"/>
      <x:c r="ET91" s="604"/>
      <x:c r="EU91" s="604"/>
      <x:c r="EV91" s="604"/>
      <x:c r="EW91" s="728"/>
      <x:c r="EX91" s="728"/>
      <x:c r="EY91" s="728"/>
      <x:c r="EZ91" s="728"/>
      <x:c r="FA91" s="728"/>
      <x:c r="FB91" s="728"/>
      <x:c r="FC91" s="728"/>
      <x:c r="FD91" s="728"/>
      <x:c r="FE91" s="728"/>
      <x:c r="FF91" s="728"/>
      <x:c r="FG91" s="728"/>
      <x:c r="FH91" s="728"/>
      <x:c r="FI91" s="728"/>
      <x:c r="FJ91" s="728"/>
      <x:c r="FK91" s="728"/>
      <x:c r="FL91" s="728"/>
      <x:c r="FM91" s="728"/>
      <x:c r="FN91" s="728"/>
      <x:c r="FO91" s="728"/>
      <x:c r="FP91" s="728"/>
      <x:c r="FQ91" s="728"/>
      <x:c r="FR91" s="728"/>
      <x:c r="FS91" s="728"/>
      <x:c r="FT91" s="728"/>
      <x:c r="FU91" s="728"/>
      <x:c r="FV91" s="728"/>
      <x:c r="FW91" s="728"/>
      <x:c r="FX91" s="728"/>
      <x:c r="FY91" s="728"/>
      <x:c r="FZ91" s="728"/>
      <x:c r="GA91" s="728"/>
      <x:c r="GB91" s="728"/>
      <x:c r="GC91" s="728"/>
      <x:c r="GD91" s="728"/>
      <x:c r="GE91" s="728"/>
      <x:c r="GF91" s="728"/>
      <x:c r="GG91" s="728"/>
      <x:c r="GH91" s="728"/>
      <x:c r="GI91" s="728"/>
      <x:c r="GJ91" s="728"/>
      <x:c r="GK91" s="728"/>
      <x:c r="GL91" s="728"/>
      <x:c r="GM91" s="728"/>
      <x:c r="GN91" s="728"/>
      <x:c r="GO91" s="728"/>
      <x:c r="GP91" s="728"/>
      <x:c r="GQ91" s="728"/>
      <x:c r="GR91" s="728"/>
      <x:c r="GS91" s="728"/>
      <x:c r="GT91" s="728"/>
      <x:c r="GU91" s="728"/>
      <x:c r="GV91" s="728"/>
      <x:c r="GW91" s="728"/>
      <x:c r="GX91" s="728"/>
      <x:c r="GY91" s="728"/>
      <x:c r="GZ91" s="728"/>
      <x:c r="HA91" s="728"/>
      <x:c r="HB91" s="728"/>
      <x:c r="HC91" s="728"/>
      <x:c r="HD91" s="728"/>
      <x:c r="HE91" s="728"/>
      <x:c r="HF91" s="728"/>
      <x:c r="HG91" s="728"/>
      <x:c r="HH91" s="728"/>
      <x:c r="HI91" s="728"/>
      <x:c r="HJ91" s="728"/>
      <x:c r="HK91" s="728"/>
      <x:c r="HL91" s="728"/>
      <x:c r="HM91" s="728"/>
      <x:c r="HN91" s="728"/>
      <x:c r="HO91" s="728"/>
      <x:c r="HP91" s="728"/>
      <x:c r="HQ91" s="728"/>
      <x:c r="HR91" s="728"/>
      <x:c r="HS91" s="728"/>
      <x:c r="HT91" s="728"/>
      <x:c r="HU91" s="728"/>
      <x:c r="HV91" s="728"/>
      <x:c r="HW91" s="728"/>
      <x:c r="HX91" s="728"/>
      <x:c r="HY91" s="728"/>
      <x:c r="HZ91" s="728"/>
      <x:c r="IA91" s="728"/>
      <x:c r="IB91" s="728"/>
      <x:c r="IC91" s="728"/>
      <x:c r="ID91" s="728"/>
      <x:c r="IE91" s="728"/>
      <x:c r="IF91" s="728"/>
      <x:c r="IG91" s="728"/>
      <x:c r="IH91" s="728"/>
      <x:c r="II91" s="728"/>
      <x:c r="IJ91" s="728"/>
      <x:c r="IK91" s="728"/>
      <x:c r="IL91" s="728"/>
      <x:c r="IM91" s="728"/>
      <x:c r="IN91" s="728"/>
      <x:c r="IO91" s="728"/>
      <x:c r="IP91" s="728"/>
      <x:c r="IQ91" s="728"/>
      <x:c r="IR91" s="728"/>
      <x:c r="IS91" s="728"/>
      <x:c r="IT91" s="728"/>
      <x:c r="IU91" s="728"/>
      <x:c r="IV91" s="728"/>
    </x:row>
    <x:row r="92">
      <x:c r="A92" s="728"/>
      <x:c r="B92" s="728"/>
      <x:c r="C92" s="728"/>
      <x:c r="D92" s="728"/>
      <x:c r="E92" s="728"/>
      <x:c r="F92" s="728"/>
      <x:c r="G92" s="728"/>
      <x:c r="H92" s="728"/>
      <x:c r="I92" s="728"/>
      <x:c r="J92" s="728"/>
      <x:c r="K92" s="728"/>
      <x:c r="L92" s="728"/>
      <x:c r="M92" s="728"/>
      <x:c r="N92" s="728"/>
      <x:c r="O92" s="728"/>
      <x:c r="P92" s="3993" t="n">
        <x:f>IF(AG9="Table",LOOKUP(P91,I93:P102),IF(AD48&gt;2,1000/(3.785411784*DP48)/42,1/(0.1589872949*DP48)))</x:f>
        <x:v>6.287358700538896</x:v>
      </x:c>
      <x:c r="Q92" s="3993"/>
      <x:c r="R92" s="728"/>
      <x:c r="S92" s="728"/>
      <x:c r="T92" s="728"/>
      <x:c r="U92" s="728"/>
      <x:c r="V92" s="728"/>
      <x:c r="W92" s="728"/>
      <x:c r="X92" s="728"/>
      <x:c r="Y92" s="728"/>
      <x:c r="Z92" s="728"/>
      <x:c r="AA92" s="728"/>
      <x:c r="AB92" s="728"/>
      <x:c r="AC92" s="728"/>
      <x:c r="AD92" s="728"/>
      <x:c r="AE92" s="728"/>
      <x:c r="AF92" s="728"/>
      <x:c r="AG92" s="728"/>
      <x:c r="AH92" s="728"/>
      <x:c r="AI92" s="450"/>
      <x:c r="AJ92" s="450"/>
      <x:c r="AK92" s="450"/>
      <x:c r="AL92" s="450"/>
      <x:c r="AM92" s="450"/>
      <x:c r="AN92" s="450"/>
      <x:c r="AO92" s="450"/>
      <x:c r="AP92" s="450"/>
      <x:c r="AQ92" s="450"/>
      <x:c r="AR92" s="450"/>
      <x:c r="AS92" s="450"/>
      <x:c r="AT92" s="450"/>
      <x:c r="AU92" s="450"/>
      <x:c r="AV92" s="450"/>
      <x:c r="AW92" s="450"/>
      <x:c r="AX92" s="450"/>
      <x:c r="AY92" s="450"/>
      <x:c r="AZ92" s="450"/>
      <x:c r="BA92" s="450"/>
      <x:c r="BB92" s="450"/>
      <x:c r="BC92" s="450"/>
      <x:c r="BD92" s="450"/>
      <x:c r="BE92" s="450"/>
      <x:c r="BF92" s="450"/>
      <x:c r="BG92" s="450"/>
      <x:c r="BH92" s="450"/>
      <x:c r="BI92" s="450"/>
      <x:c r="BJ92" s="450"/>
      <x:c r="BK92" s="450"/>
      <x:c r="BL92" s="450"/>
      <x:c r="BM92" s="450"/>
      <x:c r="BN92" s="450"/>
      <x:c r="BO92" s="450"/>
      <x:c r="BP92" s="450"/>
      <x:c r="BQ92" s="450"/>
      <x:c r="BR92" s="450"/>
      <x:c r="BS92" s="450"/>
      <x:c r="BT92" s="450"/>
      <x:c r="BU92" s="450"/>
      <x:c r="BV92" s="450"/>
      <x:c r="BW92" s="450"/>
      <x:c r="BX92" s="450"/>
      <x:c r="BY92" s="450"/>
      <x:c r="BZ92" s="450"/>
      <x:c r="CA92" s="450"/>
      <x:c r="CB92" s="450"/>
      <x:c r="CC92" s="450"/>
      <x:c r="CD92" s="450"/>
      <x:c r="CE92" s="450"/>
      <x:c r="CF92" s="450"/>
      <x:c r="CG92" s="450"/>
      <x:c r="CH92" s="450"/>
      <x:c r="CI92" s="450"/>
      <x:c r="CJ92" s="450"/>
      <x:c r="CK92" s="450"/>
      <x:c r="CL92" s="450"/>
      <x:c r="CM92" s="450"/>
      <x:c r="CN92" s="450"/>
      <x:c r="CO92" s="450"/>
      <x:c r="CP92" s="450"/>
      <x:c r="CQ92" s="450"/>
      <x:c r="CR92" s="450"/>
      <x:c r="CS92" s="450"/>
      <x:c r="CT92" s="450"/>
      <x:c r="CU92" s="450"/>
      <x:c r="CV92" s="450"/>
      <x:c r="CW92" s="450"/>
      <x:c r="CX92" s="450"/>
      <x:c r="CY92" s="450"/>
      <x:c r="CZ92" s="450"/>
      <x:c r="DA92" s="450"/>
      <x:c r="DB92" s="450"/>
      <x:c r="DC92" s="450"/>
      <x:c r="DD92" s="450"/>
      <x:c r="DE92" s="450"/>
      <x:c r="DF92" s="450"/>
      <x:c r="DG92" s="450"/>
      <x:c r="DH92" s="450"/>
      <x:c r="DI92" s="450"/>
      <x:c r="DJ92" s="450"/>
      <x:c r="DK92" s="450"/>
      <x:c r="DL92" s="450"/>
      <x:c r="DM92" s="450"/>
      <x:c r="DN92" s="450"/>
      <x:c r="DO92" s="450"/>
      <x:c r="DP92" s="450"/>
      <x:c r="DQ92" s="450"/>
      <x:c r="DR92" s="450"/>
      <x:c r="DS92" s="450"/>
      <x:c r="DT92" s="450"/>
      <x:c r="DU92" s="450"/>
      <x:c r="DV92" s="450"/>
      <x:c r="DW92" s="450"/>
      <x:c r="DX92" s="450"/>
      <x:c r="DY92" s="450"/>
      <x:c r="DZ92" s="450"/>
      <x:c r="EA92" s="450"/>
      <x:c r="EB92" s="450"/>
      <x:c r="EC92" s="450"/>
      <x:c r="ED92" s="450"/>
      <x:c r="EE92" s="450"/>
      <x:c r="EF92" s="450"/>
      <x:c r="EG92" s="450"/>
      <x:c r="EH92" s="450"/>
      <x:c r="EI92" s="604"/>
      <x:c r="EJ92" s="604"/>
      <x:c r="EK92" s="604"/>
      <x:c r="EL92" s="604"/>
      <x:c r="EM92" s="604"/>
      <x:c r="EN92" s="604"/>
      <x:c r="EO92" s="604"/>
      <x:c r="EP92" s="604"/>
      <x:c r="EQ92" s="604"/>
      <x:c r="ER92" s="604"/>
      <x:c r="ES92" s="604"/>
      <x:c r="ET92" s="604"/>
      <x:c r="EU92" s="604"/>
      <x:c r="EV92" s="604"/>
      <x:c r="EW92" s="728"/>
      <x:c r="EX92" s="728"/>
      <x:c r="EY92" s="728"/>
      <x:c r="EZ92" s="728"/>
      <x:c r="FA92" s="728"/>
      <x:c r="FB92" s="728"/>
      <x:c r="FC92" s="728"/>
      <x:c r="FD92" s="728"/>
      <x:c r="FE92" s="728"/>
      <x:c r="FF92" s="728"/>
      <x:c r="FG92" s="728"/>
      <x:c r="FH92" s="728"/>
      <x:c r="FI92" s="728"/>
      <x:c r="FJ92" s="728"/>
      <x:c r="FK92" s="728"/>
      <x:c r="FL92" s="728"/>
      <x:c r="FM92" s="728"/>
      <x:c r="FN92" s="728"/>
      <x:c r="FO92" s="728"/>
      <x:c r="FP92" s="728"/>
      <x:c r="FQ92" s="728"/>
      <x:c r="FR92" s="728"/>
      <x:c r="FS92" s="728"/>
      <x:c r="FT92" s="728"/>
      <x:c r="FU92" s="728"/>
      <x:c r="FV92" s="728"/>
      <x:c r="FW92" s="728"/>
      <x:c r="FX92" s="728"/>
      <x:c r="FY92" s="728"/>
      <x:c r="FZ92" s="728"/>
      <x:c r="GA92" s="728"/>
      <x:c r="GB92" s="728"/>
      <x:c r="GC92" s="728"/>
      <x:c r="GD92" s="728"/>
      <x:c r="GE92" s="728"/>
      <x:c r="GF92" s="728"/>
      <x:c r="GG92" s="728"/>
      <x:c r="GH92" s="728"/>
      <x:c r="GI92" s="728"/>
      <x:c r="GJ92" s="728"/>
      <x:c r="GK92" s="728"/>
      <x:c r="GL92" s="728"/>
      <x:c r="GM92" s="728"/>
      <x:c r="GN92" s="728"/>
      <x:c r="GO92" s="728"/>
      <x:c r="GP92" s="728"/>
      <x:c r="GQ92" s="728"/>
      <x:c r="GR92" s="728"/>
      <x:c r="GS92" s="728"/>
      <x:c r="GT92" s="728"/>
      <x:c r="GU92" s="728"/>
      <x:c r="GV92" s="728"/>
      <x:c r="GW92" s="728"/>
      <x:c r="GX92" s="728"/>
      <x:c r="GY92" s="728"/>
      <x:c r="GZ92" s="728"/>
      <x:c r="HA92" s="728"/>
      <x:c r="HB92" s="728"/>
      <x:c r="HC92" s="728"/>
      <x:c r="HD92" s="728"/>
      <x:c r="HE92" s="728"/>
      <x:c r="HF92" s="728"/>
      <x:c r="HG92" s="728"/>
      <x:c r="HH92" s="728"/>
      <x:c r="HI92" s="728"/>
      <x:c r="HJ92" s="728"/>
      <x:c r="HK92" s="728"/>
      <x:c r="HL92" s="728"/>
      <x:c r="HM92" s="728"/>
      <x:c r="HN92" s="728"/>
      <x:c r="HO92" s="728"/>
      <x:c r="HP92" s="728"/>
      <x:c r="HQ92" s="728"/>
      <x:c r="HR92" s="728"/>
      <x:c r="HS92" s="728"/>
      <x:c r="HT92" s="728"/>
      <x:c r="HU92" s="728"/>
      <x:c r="HV92" s="728"/>
      <x:c r="HW92" s="728"/>
      <x:c r="HX92" s="728"/>
      <x:c r="HY92" s="728"/>
      <x:c r="HZ92" s="728"/>
      <x:c r="IA92" s="728"/>
      <x:c r="IB92" s="728"/>
      <x:c r="IC92" s="728"/>
      <x:c r="ID92" s="728"/>
      <x:c r="IE92" s="728"/>
      <x:c r="IF92" s="728"/>
      <x:c r="IG92" s="728"/>
      <x:c r="IH92" s="728"/>
      <x:c r="II92" s="728"/>
      <x:c r="IJ92" s="728"/>
      <x:c r="IK92" s="728"/>
      <x:c r="IL92" s="728"/>
      <x:c r="IM92" s="728"/>
      <x:c r="IN92" s="728"/>
      <x:c r="IO92" s="728"/>
      <x:c r="IP92" s="728"/>
      <x:c r="IQ92" s="728"/>
      <x:c r="IR92" s="728"/>
      <x:c r="IS92" s="728"/>
      <x:c r="IT92" s="728"/>
      <x:c r="IU92" s="728"/>
      <x:c r="IV92" s="728"/>
    </x:row>
    <x:row r="93">
      <x:c r="A93" s="728"/>
      <x:c r="B93" s="728"/>
      <x:c r="C93" s="728"/>
      <x:c r="D93" s="728"/>
      <x:c r="E93" s="728"/>
      <x:c r="F93" s="728"/>
      <x:c r="G93" s="728"/>
      <x:c r="H93" s="728"/>
      <x:c r="I93" s="731">
        <x:v>0.5</x:v>
      </x:c>
      <x:c r="J93" s="731"/>
      <x:c r="K93" s="731"/>
      <x:c r="L93" s="731"/>
      <x:c r="M93" s="731"/>
      <x:c r="N93" s="731"/>
      <x:c r="O93" s="731"/>
      <x:c r="P93" s="630">
        <x:v>6.3010000000000002</x:v>
      </x:c>
      <x:c r="Q93" s="729"/>
      <x:c r="R93" s="728"/>
      <x:c r="S93" s="728"/>
      <x:c r="T93" s="728"/>
      <x:c r="U93" s="728"/>
      <x:c r="V93" s="728"/>
      <x:c r="W93" s="728"/>
      <x:c r="X93" s="728"/>
      <x:c r="Y93" s="728"/>
      <x:c r="Z93" s="728"/>
      <x:c r="AA93" s="728"/>
      <x:c r="AB93" s="728"/>
      <x:c r="AC93" s="728"/>
      <x:c r="AD93" s="728"/>
      <x:c r="AE93" s="728"/>
      <x:c r="AF93" s="728"/>
      <x:c r="AG93" s="728"/>
      <x:c r="AH93" s="728"/>
      <x:c r="AI93" s="450"/>
      <x:c r="AJ93" s="450"/>
      <x:c r="AK93" s="450"/>
      <x:c r="AL93" s="450"/>
      <x:c r="AM93" s="450"/>
      <x:c r="AN93" s="450"/>
      <x:c r="AO93" s="450"/>
      <x:c r="AP93" s="450"/>
      <x:c r="AQ93" s="450"/>
      <x:c r="AR93" s="450"/>
      <x:c r="AS93" s="450"/>
      <x:c r="AT93" s="450"/>
      <x:c r="AU93" s="450"/>
      <x:c r="AV93" s="450"/>
      <x:c r="AW93" s="450"/>
      <x:c r="AX93" s="450"/>
      <x:c r="AY93" s="450"/>
      <x:c r="AZ93" s="450"/>
      <x:c r="BA93" s="450"/>
      <x:c r="BB93" s="450"/>
      <x:c r="BC93" s="450"/>
      <x:c r="BD93" s="450"/>
      <x:c r="BE93" s="450"/>
      <x:c r="BF93" s="450"/>
      <x:c r="BG93" s="450"/>
      <x:c r="BH93" s="450"/>
      <x:c r="BI93" s="450"/>
      <x:c r="BJ93" s="450"/>
      <x:c r="BK93" s="450"/>
      <x:c r="BL93" s="450"/>
      <x:c r="BM93" s="450"/>
      <x:c r="BN93" s="450"/>
      <x:c r="BO93" s="450"/>
      <x:c r="BP93" s="450"/>
      <x:c r="BQ93" s="450"/>
      <x:c r="BR93" s="450"/>
      <x:c r="BS93" s="450"/>
      <x:c r="BT93" s="450"/>
      <x:c r="BU93" s="450"/>
      <x:c r="BV93" s="450"/>
      <x:c r="BW93" s="450"/>
      <x:c r="BX93" s="450"/>
      <x:c r="BY93" s="450"/>
      <x:c r="BZ93" s="450"/>
      <x:c r="CA93" s="450"/>
      <x:c r="CB93" s="450"/>
      <x:c r="CC93" s="450"/>
      <x:c r="CD93" s="450"/>
      <x:c r="CE93" s="450"/>
      <x:c r="CF93" s="450"/>
      <x:c r="CG93" s="450"/>
      <x:c r="CH93" s="450"/>
      <x:c r="CI93" s="450"/>
      <x:c r="CJ93" s="450"/>
      <x:c r="CK93" s="450"/>
      <x:c r="CL93" s="450"/>
      <x:c r="CM93" s="450"/>
      <x:c r="CN93" s="450"/>
      <x:c r="CO93" s="450"/>
      <x:c r="CP93" s="450"/>
      <x:c r="CQ93" s="450"/>
      <x:c r="CR93" s="450"/>
      <x:c r="CS93" s="450"/>
      <x:c r="CT93" s="450"/>
      <x:c r="CU93" s="450"/>
      <x:c r="CV93" s="450"/>
      <x:c r="CW93" s="450"/>
      <x:c r="CX93" s="450"/>
      <x:c r="CY93" s="450"/>
      <x:c r="CZ93" s="450"/>
      <x:c r="DA93" s="450"/>
      <x:c r="DB93" s="450"/>
      <x:c r="DC93" s="450"/>
      <x:c r="DD93" s="450"/>
      <x:c r="DE93" s="450"/>
      <x:c r="DF93" s="450"/>
      <x:c r="DG93" s="450"/>
      <x:c r="DH93" s="450"/>
      <x:c r="DI93" s="450"/>
      <x:c r="DJ93" s="450"/>
      <x:c r="DK93" s="450"/>
      <x:c r="DL93" s="450"/>
      <x:c r="DM93" s="450"/>
      <x:c r="DN93" s="450"/>
      <x:c r="DO93" s="450"/>
      <x:c r="DP93" s="450"/>
      <x:c r="DQ93" s="450"/>
      <x:c r="DR93" s="450"/>
      <x:c r="DS93" s="450"/>
      <x:c r="DT93" s="450"/>
      <x:c r="DU93" s="450"/>
      <x:c r="DV93" s="450"/>
      <x:c r="DW93" s="450"/>
      <x:c r="DX93" s="450"/>
      <x:c r="DY93" s="450"/>
      <x:c r="DZ93" s="450"/>
      <x:c r="EA93" s="450"/>
      <x:c r="EB93" s="450"/>
      <x:c r="EC93" s="450"/>
      <x:c r="ED93" s="450"/>
      <x:c r="EE93" s="450"/>
      <x:c r="EF93" s="450"/>
      <x:c r="EG93" s="450"/>
      <x:c r="EH93" s="450"/>
      <x:c r="EI93" s="604"/>
      <x:c r="EJ93" s="604"/>
      <x:c r="EK93" s="604"/>
      <x:c r="EL93" s="604"/>
      <x:c r="EM93" s="604"/>
      <x:c r="EN93" s="604"/>
      <x:c r="EO93" s="604"/>
      <x:c r="EP93" s="604"/>
      <x:c r="EQ93" s="604"/>
      <x:c r="ER93" s="604"/>
      <x:c r="ES93" s="604"/>
      <x:c r="ET93" s="604"/>
      <x:c r="EU93" s="604"/>
      <x:c r="EV93" s="604"/>
      <x:c r="EW93" s="728"/>
      <x:c r="EX93" s="728"/>
      <x:c r="EY93" s="728"/>
      <x:c r="EZ93" s="728"/>
      <x:c r="FA93" s="728"/>
      <x:c r="FB93" s="728"/>
      <x:c r="FC93" s="728"/>
      <x:c r="FD93" s="728"/>
      <x:c r="FE93" s="728"/>
      <x:c r="FF93" s="728"/>
      <x:c r="FG93" s="728"/>
      <x:c r="FH93" s="728"/>
      <x:c r="FI93" s="728"/>
      <x:c r="FJ93" s="728"/>
      <x:c r="FK93" s="728"/>
      <x:c r="FL93" s="728"/>
      <x:c r="FM93" s="728"/>
      <x:c r="FN93" s="728"/>
      <x:c r="FO93" s="728"/>
      <x:c r="FP93" s="728"/>
      <x:c r="FQ93" s="728"/>
      <x:c r="FR93" s="728"/>
      <x:c r="FS93" s="728"/>
      <x:c r="FT93" s="728"/>
      <x:c r="FU93" s="728"/>
      <x:c r="FV93" s="728"/>
      <x:c r="FW93" s="728"/>
      <x:c r="FX93" s="728"/>
      <x:c r="FY93" s="728"/>
      <x:c r="FZ93" s="728"/>
      <x:c r="GA93" s="728"/>
      <x:c r="GB93" s="728"/>
      <x:c r="GC93" s="728"/>
      <x:c r="GD93" s="728"/>
      <x:c r="GE93" s="728"/>
      <x:c r="GF93" s="728"/>
      <x:c r="GG93" s="728"/>
      <x:c r="GH93" s="728"/>
      <x:c r="GI93" s="728"/>
      <x:c r="GJ93" s="728"/>
      <x:c r="GK93" s="728"/>
      <x:c r="GL93" s="728"/>
      <x:c r="GM93" s="728"/>
      <x:c r="GN93" s="728"/>
      <x:c r="GO93" s="728"/>
      <x:c r="GP93" s="728"/>
      <x:c r="GQ93" s="728"/>
      <x:c r="GR93" s="728"/>
      <x:c r="GS93" s="728"/>
      <x:c r="GT93" s="728"/>
      <x:c r="GU93" s="728"/>
      <x:c r="GV93" s="728"/>
      <x:c r="GW93" s="728"/>
      <x:c r="GX93" s="728"/>
      <x:c r="GY93" s="728"/>
      <x:c r="GZ93" s="728"/>
      <x:c r="HA93" s="728"/>
      <x:c r="HB93" s="728"/>
      <x:c r="HC93" s="728"/>
      <x:c r="HD93" s="728"/>
      <x:c r="HE93" s="728"/>
      <x:c r="HF93" s="728"/>
      <x:c r="HG93" s="728"/>
      <x:c r="HH93" s="728"/>
      <x:c r="HI93" s="728"/>
      <x:c r="HJ93" s="728"/>
      <x:c r="HK93" s="728"/>
      <x:c r="HL93" s="728"/>
      <x:c r="HM93" s="728"/>
      <x:c r="HN93" s="728"/>
      <x:c r="HO93" s="728"/>
      <x:c r="HP93" s="728"/>
      <x:c r="HQ93" s="728"/>
      <x:c r="HR93" s="728"/>
      <x:c r="HS93" s="728"/>
      <x:c r="HT93" s="728"/>
      <x:c r="HU93" s="728"/>
      <x:c r="HV93" s="728"/>
      <x:c r="HW93" s="728"/>
      <x:c r="HX93" s="728"/>
      <x:c r="HY93" s="728"/>
      <x:c r="HZ93" s="728"/>
      <x:c r="IA93" s="728"/>
      <x:c r="IB93" s="728"/>
      <x:c r="IC93" s="728"/>
      <x:c r="ID93" s="728"/>
      <x:c r="IE93" s="728"/>
      <x:c r="IF93" s="728"/>
      <x:c r="IG93" s="728"/>
      <x:c r="IH93" s="728"/>
      <x:c r="II93" s="728"/>
      <x:c r="IJ93" s="728"/>
      <x:c r="IK93" s="728"/>
      <x:c r="IL93" s="728"/>
      <x:c r="IM93" s="728"/>
      <x:c r="IN93" s="728"/>
      <x:c r="IO93" s="728"/>
      <x:c r="IP93" s="728"/>
      <x:c r="IQ93" s="728"/>
      <x:c r="IR93" s="728"/>
      <x:c r="IS93" s="728"/>
      <x:c r="IT93" s="728"/>
      <x:c r="IU93" s="728"/>
      <x:c r="IV93" s="728"/>
    </x:row>
    <x:row r="94">
      <x:c r="A94" s="728"/>
      <x:c r="B94" s="728"/>
      <x:c r="C94" s="728"/>
      <x:c r="D94" s="728"/>
      <x:c r="E94" s="728"/>
      <x:c r="F94" s="728"/>
      <x:c r="G94" s="728"/>
      <x:c r="H94" s="728"/>
      <x:c r="I94" s="731">
        <x:v>0.501</x:v>
      </x:c>
      <x:c r="J94" s="731"/>
      <x:c r="K94" s="731"/>
      <x:c r="L94" s="731"/>
      <x:c r="M94" s="731"/>
      <x:c r="N94" s="731"/>
      <x:c r="O94" s="731"/>
      <x:c r="P94" s="630">
        <x:v>6.3</x:v>
      </x:c>
      <x:c r="Q94" s="729"/>
      <x:c r="R94" s="728"/>
      <x:c r="S94" s="728"/>
      <x:c r="T94" s="728"/>
      <x:c r="U94" s="728"/>
      <x:c r="V94" s="728"/>
      <x:c r="W94" s="728"/>
      <x:c r="X94" s="728"/>
      <x:c r="Y94" s="728"/>
      <x:c r="Z94" s="728"/>
      <x:c r="AA94" s="728"/>
      <x:c r="AB94" s="728"/>
      <x:c r="AC94" s="728"/>
      <x:c r="AD94" s="728"/>
      <x:c r="AE94" s="728"/>
      <x:c r="AF94" s="728"/>
      <x:c r="AG94" s="728"/>
      <x:c r="AH94" s="728"/>
      <x:c r="AI94" s="450"/>
      <x:c r="AJ94" s="450"/>
      <x:c r="AK94" s="450"/>
      <x:c r="AL94" s="450"/>
      <x:c r="AM94" s="450"/>
      <x:c r="AN94" s="450"/>
      <x:c r="AO94" s="450"/>
      <x:c r="AP94" s="450"/>
      <x:c r="AQ94" s="450"/>
      <x:c r="AR94" s="450"/>
      <x:c r="AS94" s="450"/>
      <x:c r="AT94" s="450"/>
      <x:c r="AU94" s="450"/>
      <x:c r="AV94" s="450"/>
      <x:c r="AW94" s="450"/>
      <x:c r="AX94" s="450"/>
      <x:c r="AY94" s="450"/>
      <x:c r="AZ94" s="450"/>
      <x:c r="BA94" s="450"/>
      <x:c r="BB94" s="450"/>
      <x:c r="BC94" s="450"/>
      <x:c r="BD94" s="450"/>
      <x:c r="BE94" s="450"/>
      <x:c r="BF94" s="450"/>
      <x:c r="BG94" s="450"/>
      <x:c r="BH94" s="450"/>
      <x:c r="BI94" s="450"/>
      <x:c r="BJ94" s="450"/>
      <x:c r="BK94" s="450"/>
      <x:c r="BL94" s="450"/>
      <x:c r="BM94" s="450"/>
      <x:c r="BN94" s="450"/>
      <x:c r="BO94" s="450"/>
      <x:c r="BP94" s="450"/>
      <x:c r="BQ94" s="450"/>
      <x:c r="BR94" s="450"/>
      <x:c r="BS94" s="450"/>
      <x:c r="BT94" s="450"/>
      <x:c r="BU94" s="450"/>
      <x:c r="BV94" s="450"/>
      <x:c r="BW94" s="450"/>
      <x:c r="BX94" s="450"/>
      <x:c r="BY94" s="450"/>
      <x:c r="BZ94" s="450"/>
      <x:c r="CA94" s="450"/>
      <x:c r="CB94" s="450"/>
      <x:c r="CC94" s="450"/>
      <x:c r="CD94" s="450"/>
      <x:c r="CE94" s="450"/>
      <x:c r="CF94" s="450"/>
      <x:c r="CG94" s="450"/>
      <x:c r="CH94" s="450"/>
      <x:c r="CI94" s="450"/>
      <x:c r="CJ94" s="450"/>
      <x:c r="CK94" s="450"/>
      <x:c r="CL94" s="450"/>
      <x:c r="CM94" s="450"/>
      <x:c r="CN94" s="450"/>
      <x:c r="CO94" s="450"/>
      <x:c r="CP94" s="450"/>
      <x:c r="CQ94" s="450"/>
      <x:c r="CR94" s="450"/>
      <x:c r="CS94" s="450"/>
      <x:c r="CT94" s="450"/>
      <x:c r="CU94" s="450"/>
      <x:c r="CV94" s="450"/>
      <x:c r="CW94" s="450"/>
      <x:c r="CX94" s="450"/>
      <x:c r="CY94" s="450"/>
      <x:c r="CZ94" s="450"/>
      <x:c r="DA94" s="450"/>
      <x:c r="DB94" s="450"/>
      <x:c r="DC94" s="450"/>
      <x:c r="DD94" s="450"/>
      <x:c r="DE94" s="450"/>
      <x:c r="DF94" s="450"/>
      <x:c r="DG94" s="450"/>
      <x:c r="DH94" s="450"/>
      <x:c r="DI94" s="450"/>
      <x:c r="DJ94" s="450"/>
      <x:c r="DK94" s="450"/>
      <x:c r="DL94" s="450"/>
      <x:c r="DM94" s="450"/>
      <x:c r="DN94" s="450"/>
      <x:c r="DO94" s="450"/>
      <x:c r="DP94" s="450"/>
      <x:c r="DQ94" s="450"/>
      <x:c r="DR94" s="450"/>
      <x:c r="DS94" s="450"/>
      <x:c r="DT94" s="450"/>
      <x:c r="DU94" s="450"/>
      <x:c r="DV94" s="450"/>
      <x:c r="DW94" s="450"/>
      <x:c r="DX94" s="450"/>
      <x:c r="DY94" s="450"/>
      <x:c r="DZ94" s="450"/>
      <x:c r="EA94" s="450"/>
      <x:c r="EB94" s="450"/>
      <x:c r="EC94" s="450"/>
      <x:c r="ED94" s="450"/>
      <x:c r="EE94" s="450"/>
      <x:c r="EF94" s="450"/>
      <x:c r="EG94" s="450"/>
      <x:c r="EH94" s="450"/>
      <x:c r="EI94" s="728"/>
      <x:c r="EJ94" s="728"/>
      <x:c r="EK94" s="728"/>
      <x:c r="EL94" s="728"/>
      <x:c r="EM94" s="728"/>
      <x:c r="EN94" s="728"/>
      <x:c r="EO94" s="728"/>
      <x:c r="EP94" s="728"/>
      <x:c r="EQ94" s="728"/>
      <x:c r="ER94" s="728"/>
      <x:c r="ES94" s="728"/>
      <x:c r="ET94" s="728"/>
      <x:c r="EU94" s="728"/>
      <x:c r="EV94" s="728"/>
      <x:c r="EW94" s="728"/>
      <x:c r="EX94" s="728"/>
      <x:c r="EY94" s="728"/>
      <x:c r="EZ94" s="728"/>
      <x:c r="FA94" s="728"/>
      <x:c r="FB94" s="728"/>
      <x:c r="FC94" s="728"/>
      <x:c r="FD94" s="728"/>
      <x:c r="FE94" s="728"/>
      <x:c r="FF94" s="728"/>
      <x:c r="FG94" s="728"/>
      <x:c r="FH94" s="728"/>
      <x:c r="FI94" s="728"/>
      <x:c r="FJ94" s="728"/>
      <x:c r="FK94" s="728"/>
      <x:c r="FL94" s="728"/>
      <x:c r="FM94" s="728"/>
      <x:c r="FN94" s="728"/>
      <x:c r="FO94" s="728"/>
      <x:c r="FP94" s="728"/>
      <x:c r="FQ94" s="728"/>
      <x:c r="FR94" s="728"/>
      <x:c r="FS94" s="728"/>
      <x:c r="FT94" s="728"/>
      <x:c r="FU94" s="728"/>
      <x:c r="FV94" s="728"/>
      <x:c r="FW94" s="728"/>
      <x:c r="FX94" s="728"/>
      <x:c r="FY94" s="728"/>
      <x:c r="FZ94" s="728"/>
      <x:c r="GA94" s="728"/>
      <x:c r="GB94" s="728"/>
      <x:c r="GC94" s="728"/>
      <x:c r="GD94" s="728"/>
      <x:c r="GE94" s="728"/>
      <x:c r="GF94" s="728"/>
      <x:c r="GG94" s="728"/>
      <x:c r="GH94" s="728"/>
      <x:c r="GI94" s="728"/>
      <x:c r="GJ94" s="728"/>
      <x:c r="GK94" s="728"/>
      <x:c r="GL94" s="728"/>
      <x:c r="GM94" s="728"/>
      <x:c r="GN94" s="728"/>
      <x:c r="GO94" s="728"/>
      <x:c r="GP94" s="728"/>
      <x:c r="GQ94" s="728"/>
      <x:c r="GR94" s="728"/>
      <x:c r="GS94" s="728"/>
      <x:c r="GT94" s="728"/>
      <x:c r="GU94" s="728"/>
      <x:c r="GV94" s="728"/>
      <x:c r="GW94" s="728"/>
      <x:c r="GX94" s="728"/>
      <x:c r="GY94" s="728"/>
      <x:c r="GZ94" s="728"/>
      <x:c r="HA94" s="728"/>
      <x:c r="HB94" s="728"/>
      <x:c r="HC94" s="728"/>
      <x:c r="HD94" s="728"/>
      <x:c r="HE94" s="728"/>
      <x:c r="HF94" s="728"/>
      <x:c r="HG94" s="728"/>
      <x:c r="HH94" s="728"/>
      <x:c r="HI94" s="728"/>
      <x:c r="HJ94" s="728"/>
      <x:c r="HK94" s="728"/>
      <x:c r="HL94" s="728"/>
      <x:c r="HM94" s="728"/>
      <x:c r="HN94" s="728"/>
      <x:c r="HO94" s="728"/>
      <x:c r="HP94" s="728"/>
      <x:c r="HQ94" s="728"/>
      <x:c r="HR94" s="728"/>
      <x:c r="HS94" s="728"/>
      <x:c r="HT94" s="728"/>
      <x:c r="HU94" s="728"/>
      <x:c r="HV94" s="728"/>
      <x:c r="HW94" s="728"/>
      <x:c r="HX94" s="728"/>
      <x:c r="HY94" s="728"/>
      <x:c r="HZ94" s="728"/>
      <x:c r="IA94" s="728"/>
      <x:c r="IB94" s="728"/>
      <x:c r="IC94" s="728"/>
      <x:c r="ID94" s="728"/>
      <x:c r="IE94" s="728"/>
      <x:c r="IF94" s="728"/>
      <x:c r="IG94" s="728"/>
      <x:c r="IH94" s="728"/>
      <x:c r="II94" s="728"/>
      <x:c r="IJ94" s="728"/>
      <x:c r="IK94" s="728"/>
      <x:c r="IL94" s="728"/>
      <x:c r="IM94" s="728"/>
      <x:c r="IN94" s="728"/>
      <x:c r="IO94" s="728"/>
      <x:c r="IP94" s="728"/>
      <x:c r="IQ94" s="728"/>
      <x:c r="IR94" s="728"/>
      <x:c r="IS94" s="728"/>
      <x:c r="IT94" s="728"/>
      <x:c r="IU94" s="728"/>
      <x:c r="IV94" s="728"/>
    </x:row>
    <x:row r="95">
      <x:c r="A95" s="728"/>
      <x:c r="B95" s="728"/>
      <x:c r="C95" s="728"/>
      <x:c r="D95" s="728"/>
      <x:c r="E95" s="728"/>
      <x:c r="F95" s="728"/>
      <x:c r="G95" s="728"/>
      <x:c r="H95" s="728"/>
      <x:c r="I95" s="731">
        <x:v>0.51800000000000002</x:v>
      </x:c>
      <x:c r="J95" s="731"/>
      <x:c r="K95" s="731"/>
      <x:c r="L95" s="731"/>
      <x:c r="M95" s="731"/>
      <x:c r="N95" s="731"/>
      <x:c r="O95" s="731"/>
      <x:c r="P95" s="630">
        <x:v>6.2990000000000004</x:v>
      </x:c>
      <x:c r="Q95" s="729"/>
      <x:c r="R95" s="728"/>
      <x:c r="S95" s="728"/>
      <x:c r="T95" s="728"/>
      <x:c r="U95" s="728"/>
      <x:c r="V95" s="728"/>
      <x:c r="W95" s="728"/>
      <x:c r="X95" s="728"/>
      <x:c r="Y95" s="728"/>
      <x:c r="Z95" s="728"/>
      <x:c r="AA95" s="728"/>
      <x:c r="AB95" s="728"/>
      <x:c r="AC95" s="728"/>
      <x:c r="AD95" s="728"/>
      <x:c r="AE95" s="728"/>
      <x:c r="AF95" s="728"/>
      <x:c r="AG95" s="728"/>
      <x:c r="AH95" s="728"/>
      <x:c r="AI95" s="450"/>
      <x:c r="AJ95" s="450"/>
      <x:c r="AK95" s="450"/>
      <x:c r="AL95" s="450"/>
      <x:c r="AM95" s="450"/>
      <x:c r="AN95" s="450"/>
      <x:c r="AO95" s="450"/>
      <x:c r="AP95" s="450"/>
      <x:c r="AQ95" s="450"/>
      <x:c r="AR95" s="450"/>
      <x:c r="AS95" s="450"/>
      <x:c r="AT95" s="450"/>
      <x:c r="AU95" s="450"/>
      <x:c r="AV95" s="450"/>
      <x:c r="AW95" s="450"/>
      <x:c r="AX95" s="450"/>
      <x:c r="AY95" s="450"/>
      <x:c r="AZ95" s="450"/>
      <x:c r="BA95" s="450"/>
      <x:c r="BB95" s="450"/>
      <x:c r="BC95" s="450"/>
      <x:c r="BD95" s="450"/>
      <x:c r="BE95" s="450"/>
      <x:c r="BF95" s="450"/>
      <x:c r="BG95" s="450"/>
      <x:c r="BH95" s="450"/>
      <x:c r="BI95" s="450"/>
      <x:c r="BJ95" s="450"/>
      <x:c r="BK95" s="450"/>
      <x:c r="BL95" s="450"/>
      <x:c r="BM95" s="450"/>
      <x:c r="BN95" s="450"/>
      <x:c r="BO95" s="450"/>
      <x:c r="BP95" s="450"/>
      <x:c r="BQ95" s="450"/>
      <x:c r="BR95" s="450"/>
      <x:c r="BS95" s="450"/>
      <x:c r="BT95" s="450"/>
      <x:c r="BU95" s="450"/>
      <x:c r="BV95" s="450"/>
      <x:c r="BW95" s="450"/>
      <x:c r="BX95" s="450"/>
      <x:c r="BY95" s="450"/>
      <x:c r="BZ95" s="450"/>
      <x:c r="CA95" s="450"/>
      <x:c r="CB95" s="450"/>
      <x:c r="CC95" s="450"/>
      <x:c r="CD95" s="450"/>
      <x:c r="CE95" s="450"/>
      <x:c r="CF95" s="450"/>
      <x:c r="CG95" s="450"/>
      <x:c r="CH95" s="450"/>
      <x:c r="CI95" s="450"/>
      <x:c r="CJ95" s="450"/>
      <x:c r="CK95" s="450"/>
      <x:c r="CL95" s="450"/>
      <x:c r="CM95" s="450"/>
      <x:c r="CN95" s="450"/>
      <x:c r="CO95" s="450"/>
      <x:c r="CP95" s="450"/>
      <x:c r="CQ95" s="450"/>
      <x:c r="CR95" s="450"/>
      <x:c r="CS95" s="450"/>
      <x:c r="CT95" s="450"/>
      <x:c r="CU95" s="450"/>
      <x:c r="CV95" s="450"/>
      <x:c r="CW95" s="450"/>
      <x:c r="CX95" s="450"/>
      <x:c r="CY95" s="450"/>
      <x:c r="CZ95" s="450"/>
      <x:c r="DA95" s="450"/>
      <x:c r="DB95" s="450"/>
      <x:c r="DC95" s="450"/>
      <x:c r="DD95" s="450"/>
      <x:c r="DE95" s="450"/>
      <x:c r="DF95" s="450"/>
      <x:c r="DG95" s="450"/>
      <x:c r="DH95" s="450"/>
      <x:c r="DI95" s="450"/>
      <x:c r="DJ95" s="450"/>
      <x:c r="DK95" s="450"/>
      <x:c r="DL95" s="450"/>
      <x:c r="DM95" s="450"/>
      <x:c r="DN95" s="450"/>
      <x:c r="DO95" s="450"/>
      <x:c r="DP95" s="450"/>
      <x:c r="DQ95" s="450"/>
      <x:c r="DR95" s="450"/>
      <x:c r="DS95" s="450"/>
      <x:c r="DT95" s="450"/>
      <x:c r="DU95" s="450"/>
      <x:c r="DV95" s="450"/>
      <x:c r="DW95" s="450"/>
      <x:c r="DX95" s="450"/>
      <x:c r="DY95" s="450"/>
      <x:c r="DZ95" s="450"/>
      <x:c r="EA95" s="450"/>
      <x:c r="EB95" s="450"/>
      <x:c r="EC95" s="450"/>
      <x:c r="ED95" s="450"/>
      <x:c r="EE95" s="450"/>
      <x:c r="EF95" s="450"/>
      <x:c r="EG95" s="450"/>
      <x:c r="EH95" s="450"/>
      <x:c r="EI95" s="728"/>
      <x:c r="EJ95" s="728"/>
      <x:c r="EK95" s="728"/>
      <x:c r="EL95" s="728"/>
      <x:c r="EM95" s="728"/>
      <x:c r="EN95" s="728"/>
      <x:c r="EO95" s="728"/>
      <x:c r="EP95" s="728"/>
      <x:c r="EQ95" s="728"/>
      <x:c r="ER95" s="728"/>
      <x:c r="ES95" s="728"/>
      <x:c r="ET95" s="728"/>
      <x:c r="EU95" s="728"/>
      <x:c r="EV95" s="728"/>
      <x:c r="EW95" s="728"/>
      <x:c r="EX95" s="728"/>
      <x:c r="EY95" s="728"/>
      <x:c r="EZ95" s="728"/>
      <x:c r="FA95" s="728"/>
      <x:c r="FB95" s="728"/>
      <x:c r="FC95" s="728"/>
      <x:c r="FD95" s="728"/>
      <x:c r="FE95" s="728"/>
      <x:c r="FF95" s="728"/>
      <x:c r="FG95" s="728"/>
      <x:c r="FH95" s="728"/>
      <x:c r="FI95" s="728"/>
      <x:c r="FJ95" s="728"/>
      <x:c r="FK95" s="728"/>
      <x:c r="FL95" s="728"/>
      <x:c r="FM95" s="728"/>
      <x:c r="FN95" s="728"/>
      <x:c r="FO95" s="728"/>
      <x:c r="FP95" s="728"/>
      <x:c r="FQ95" s="728"/>
      <x:c r="FR95" s="728"/>
      <x:c r="FS95" s="728"/>
      <x:c r="FT95" s="728"/>
      <x:c r="FU95" s="728"/>
      <x:c r="FV95" s="728"/>
      <x:c r="FW95" s="728"/>
      <x:c r="FX95" s="728"/>
      <x:c r="FY95" s="728"/>
      <x:c r="FZ95" s="728"/>
      <x:c r="GA95" s="728"/>
      <x:c r="GB95" s="728"/>
      <x:c r="GC95" s="728"/>
      <x:c r="GD95" s="728"/>
      <x:c r="GE95" s="728"/>
      <x:c r="GF95" s="728"/>
      <x:c r="GG95" s="728"/>
      <x:c r="GH95" s="728"/>
      <x:c r="GI95" s="728"/>
      <x:c r="GJ95" s="728"/>
      <x:c r="GK95" s="728"/>
      <x:c r="GL95" s="728"/>
      <x:c r="GM95" s="728"/>
      <x:c r="GN95" s="728"/>
      <x:c r="GO95" s="728"/>
      <x:c r="GP95" s="728"/>
      <x:c r="GQ95" s="728"/>
      <x:c r="GR95" s="728"/>
      <x:c r="GS95" s="728"/>
      <x:c r="GT95" s="728"/>
      <x:c r="GU95" s="728"/>
      <x:c r="GV95" s="728"/>
      <x:c r="GW95" s="728"/>
      <x:c r="GX95" s="728"/>
      <x:c r="GY95" s="728"/>
      <x:c r="GZ95" s="728"/>
      <x:c r="HA95" s="728"/>
      <x:c r="HB95" s="728"/>
      <x:c r="HC95" s="728"/>
      <x:c r="HD95" s="728"/>
      <x:c r="HE95" s="728"/>
      <x:c r="HF95" s="728"/>
      <x:c r="HG95" s="728"/>
      <x:c r="HH95" s="728"/>
      <x:c r="HI95" s="728"/>
      <x:c r="HJ95" s="728"/>
      <x:c r="HK95" s="728"/>
      <x:c r="HL95" s="728"/>
      <x:c r="HM95" s="728"/>
      <x:c r="HN95" s="728"/>
      <x:c r="HO95" s="728"/>
      <x:c r="HP95" s="728"/>
      <x:c r="HQ95" s="728"/>
      <x:c r="HR95" s="728"/>
      <x:c r="HS95" s="728"/>
      <x:c r="HT95" s="728"/>
      <x:c r="HU95" s="728"/>
      <x:c r="HV95" s="728"/>
      <x:c r="HW95" s="728"/>
      <x:c r="HX95" s="728"/>
      <x:c r="HY95" s="728"/>
      <x:c r="HZ95" s="728"/>
      <x:c r="IA95" s="728"/>
      <x:c r="IB95" s="728"/>
      <x:c r="IC95" s="728"/>
      <x:c r="ID95" s="728"/>
      <x:c r="IE95" s="728"/>
      <x:c r="IF95" s="728"/>
      <x:c r="IG95" s="728"/>
      <x:c r="IH95" s="728"/>
      <x:c r="II95" s="728"/>
      <x:c r="IJ95" s="728"/>
      <x:c r="IK95" s="728"/>
      <x:c r="IL95" s="728"/>
      <x:c r="IM95" s="728"/>
      <x:c r="IN95" s="728"/>
      <x:c r="IO95" s="728"/>
      <x:c r="IP95" s="728"/>
      <x:c r="IQ95" s="728"/>
      <x:c r="IR95" s="728"/>
      <x:c r="IS95" s="728"/>
      <x:c r="IT95" s="728"/>
      <x:c r="IU95" s="728"/>
      <x:c r="IV95" s="728"/>
    </x:row>
    <x:row r="96">
      <x:c r="A96" s="728"/>
      <x:c r="B96" s="728"/>
      <x:c r="C96" s="454"/>
      <x:c r="D96" s="706"/>
      <x:c r="E96" s="3994" t="n">
        <x:f>IF(AG9="table",LOOKUP(AD48,C97:E105),3.785411784/DP48*42*0.001)</x:f>
        <x:v>0.15892531405551835</x:v>
      </x:c>
      <x:c r="F96" s="3994"/>
      <x:c r="G96" s="728"/>
      <x:c r="H96" s="728"/>
      <x:c r="I96" s="731">
        <x:v>0.53700000000000003</x:v>
      </x:c>
      <x:c r="J96" s="731"/>
      <x:c r="K96" s="731"/>
      <x:c r="L96" s="731"/>
      <x:c r="M96" s="731"/>
      <x:c r="N96" s="731"/>
      <x:c r="O96" s="731"/>
      <x:c r="P96" s="630">
        <x:v>6.298</x:v>
      </x:c>
      <x:c r="Q96" s="729"/>
      <x:c r="R96" s="728"/>
      <x:c r="S96" s="728"/>
      <x:c r="T96" s="728"/>
      <x:c r="U96" s="728"/>
      <x:c r="V96" s="728"/>
      <x:c r="W96" s="728"/>
      <x:c r="X96" s="728"/>
      <x:c r="Y96" s="728"/>
      <x:c r="Z96" s="728"/>
      <x:c r="AA96" s="728"/>
      <x:c r="AB96" s="728"/>
      <x:c r="AC96" s="728"/>
      <x:c r="AD96" s="728"/>
      <x:c r="AE96" s="728"/>
      <x:c r="AF96" s="728"/>
      <x:c r="AG96" s="728"/>
      <x:c r="AH96" s="728"/>
      <x:c r="AI96" s="450"/>
      <x:c r="AJ96" s="450"/>
      <x:c r="AK96" s="450"/>
      <x:c r="AL96" s="450"/>
      <x:c r="AM96" s="450"/>
      <x:c r="AN96" s="450"/>
      <x:c r="AO96" s="450"/>
      <x:c r="AP96" s="450"/>
      <x:c r="AQ96" s="450"/>
      <x:c r="AR96" s="450"/>
      <x:c r="AS96" s="450"/>
      <x:c r="AT96" s="450"/>
      <x:c r="AU96" s="450"/>
      <x:c r="AV96" s="450"/>
      <x:c r="AW96" s="450"/>
      <x:c r="AX96" s="450"/>
      <x:c r="AY96" s="450"/>
      <x:c r="AZ96" s="450"/>
      <x:c r="BA96" s="450"/>
      <x:c r="BB96" s="450"/>
      <x:c r="BC96" s="450"/>
      <x:c r="BD96" s="450"/>
      <x:c r="BE96" s="450"/>
      <x:c r="BF96" s="450"/>
      <x:c r="BG96" s="450"/>
      <x:c r="BH96" s="450"/>
      <x:c r="BI96" s="450"/>
      <x:c r="BJ96" s="450"/>
      <x:c r="BK96" s="450"/>
      <x:c r="BL96" s="450"/>
      <x:c r="BM96" s="450"/>
      <x:c r="BN96" s="450"/>
      <x:c r="BO96" s="450"/>
      <x:c r="BP96" s="450"/>
      <x:c r="BQ96" s="450"/>
      <x:c r="BR96" s="450"/>
      <x:c r="BS96" s="450"/>
      <x:c r="BT96" s="450"/>
      <x:c r="BU96" s="450"/>
      <x:c r="BV96" s="450"/>
      <x:c r="BW96" s="450"/>
      <x:c r="BX96" s="450"/>
      <x:c r="BY96" s="450"/>
      <x:c r="BZ96" s="450"/>
      <x:c r="CA96" s="450"/>
      <x:c r="CB96" s="450"/>
      <x:c r="CC96" s="450"/>
      <x:c r="CD96" s="450"/>
      <x:c r="CE96" s="450"/>
      <x:c r="CF96" s="450"/>
      <x:c r="CG96" s="450"/>
      <x:c r="CH96" s="450"/>
      <x:c r="CI96" s="450"/>
      <x:c r="CJ96" s="450"/>
      <x:c r="CK96" s="450"/>
      <x:c r="CL96" s="450"/>
      <x:c r="CM96" s="450"/>
      <x:c r="CN96" s="450"/>
      <x:c r="CO96" s="450"/>
      <x:c r="CP96" s="450"/>
      <x:c r="CQ96" s="450"/>
      <x:c r="CR96" s="450"/>
      <x:c r="CS96" s="450"/>
      <x:c r="CT96" s="450"/>
      <x:c r="CU96" s="450"/>
      <x:c r="CV96" s="450"/>
      <x:c r="CW96" s="450"/>
      <x:c r="CX96" s="450"/>
      <x:c r="CY96" s="450"/>
      <x:c r="CZ96" s="450"/>
      <x:c r="DA96" s="450"/>
      <x:c r="DB96" s="450"/>
      <x:c r="DC96" s="450"/>
      <x:c r="DD96" s="450"/>
      <x:c r="DE96" s="450"/>
      <x:c r="DF96" s="450"/>
      <x:c r="DG96" s="450"/>
      <x:c r="DH96" s="450"/>
      <x:c r="DI96" s="450"/>
      <x:c r="DJ96" s="450"/>
      <x:c r="DK96" s="450"/>
      <x:c r="DL96" s="450"/>
      <x:c r="DM96" s="450"/>
      <x:c r="DN96" s="450"/>
      <x:c r="DO96" s="450"/>
      <x:c r="DP96" s="450"/>
      <x:c r="DQ96" s="450"/>
      <x:c r="DR96" s="450"/>
      <x:c r="DS96" s="450"/>
      <x:c r="DT96" s="450"/>
      <x:c r="DU96" s="450"/>
      <x:c r="DV96" s="450"/>
      <x:c r="DW96" s="450"/>
      <x:c r="DX96" s="450"/>
      <x:c r="DY96" s="450"/>
      <x:c r="DZ96" s="450"/>
      <x:c r="EA96" s="450"/>
      <x:c r="EB96" s="450"/>
      <x:c r="EC96" s="450"/>
      <x:c r="ED96" s="450"/>
      <x:c r="EE96" s="450"/>
      <x:c r="EF96" s="450"/>
      <x:c r="EG96" s="450"/>
      <x:c r="EH96" s="450"/>
      <x:c r="EI96" s="728"/>
      <x:c r="EJ96" s="728"/>
      <x:c r="EK96" s="728"/>
      <x:c r="EL96" s="728"/>
      <x:c r="EM96" s="728"/>
      <x:c r="EN96" s="728"/>
      <x:c r="EO96" s="728"/>
      <x:c r="EP96" s="728"/>
      <x:c r="EQ96" s="728"/>
      <x:c r="ER96" s="728"/>
      <x:c r="ES96" s="728"/>
      <x:c r="ET96" s="728"/>
      <x:c r="EU96" s="728"/>
      <x:c r="EV96" s="728"/>
      <x:c r="EW96" s="728"/>
      <x:c r="EX96" s="728"/>
      <x:c r="EY96" s="728"/>
      <x:c r="EZ96" s="728"/>
      <x:c r="FA96" s="728"/>
      <x:c r="FB96" s="728"/>
      <x:c r="FC96" s="728"/>
      <x:c r="FD96" s="728"/>
      <x:c r="FE96" s="728"/>
      <x:c r="FF96" s="728"/>
      <x:c r="FG96" s="728"/>
      <x:c r="FH96" s="728"/>
      <x:c r="FI96" s="728"/>
      <x:c r="FJ96" s="728"/>
      <x:c r="FK96" s="728"/>
      <x:c r="FL96" s="728"/>
      <x:c r="FM96" s="728"/>
      <x:c r="FN96" s="728"/>
      <x:c r="FO96" s="728"/>
      <x:c r="FP96" s="728"/>
      <x:c r="FQ96" s="728"/>
      <x:c r="FR96" s="728"/>
      <x:c r="FS96" s="728"/>
      <x:c r="FT96" s="728"/>
      <x:c r="FU96" s="728"/>
      <x:c r="FV96" s="728"/>
      <x:c r="FW96" s="728"/>
      <x:c r="FX96" s="728"/>
      <x:c r="FY96" s="728"/>
      <x:c r="FZ96" s="728"/>
      <x:c r="GA96" s="728"/>
      <x:c r="GB96" s="728"/>
      <x:c r="GC96" s="728"/>
      <x:c r="GD96" s="728"/>
      <x:c r="GE96" s="728"/>
      <x:c r="GF96" s="728"/>
      <x:c r="GG96" s="728"/>
      <x:c r="GH96" s="728"/>
      <x:c r="GI96" s="728"/>
      <x:c r="GJ96" s="728"/>
      <x:c r="GK96" s="728"/>
      <x:c r="GL96" s="728"/>
      <x:c r="GM96" s="728"/>
      <x:c r="GN96" s="728"/>
      <x:c r="GO96" s="728"/>
      <x:c r="GP96" s="728"/>
      <x:c r="GQ96" s="728"/>
      <x:c r="GR96" s="728"/>
      <x:c r="GS96" s="728"/>
      <x:c r="GT96" s="728"/>
      <x:c r="GU96" s="728"/>
      <x:c r="GV96" s="728"/>
      <x:c r="GW96" s="728"/>
      <x:c r="GX96" s="728"/>
      <x:c r="GY96" s="728"/>
      <x:c r="GZ96" s="728"/>
      <x:c r="HA96" s="728"/>
      <x:c r="HB96" s="728"/>
      <x:c r="HC96" s="728"/>
      <x:c r="HD96" s="728"/>
      <x:c r="HE96" s="728"/>
      <x:c r="HF96" s="728"/>
      <x:c r="HG96" s="728"/>
      <x:c r="HH96" s="728"/>
      <x:c r="HI96" s="728"/>
      <x:c r="HJ96" s="728"/>
      <x:c r="HK96" s="728"/>
      <x:c r="HL96" s="728"/>
      <x:c r="HM96" s="728"/>
      <x:c r="HN96" s="728"/>
      <x:c r="HO96" s="728"/>
      <x:c r="HP96" s="728"/>
      <x:c r="HQ96" s="728"/>
      <x:c r="HR96" s="728"/>
      <x:c r="HS96" s="728"/>
      <x:c r="HT96" s="728"/>
      <x:c r="HU96" s="728"/>
      <x:c r="HV96" s="728"/>
      <x:c r="HW96" s="728"/>
      <x:c r="HX96" s="728"/>
      <x:c r="HY96" s="728"/>
      <x:c r="HZ96" s="728"/>
      <x:c r="IA96" s="728"/>
      <x:c r="IB96" s="728"/>
      <x:c r="IC96" s="728"/>
      <x:c r="ID96" s="728"/>
      <x:c r="IE96" s="728"/>
      <x:c r="IF96" s="728"/>
      <x:c r="IG96" s="728"/>
      <x:c r="IH96" s="728"/>
      <x:c r="II96" s="728"/>
      <x:c r="IJ96" s="728"/>
      <x:c r="IK96" s="728"/>
      <x:c r="IL96" s="728"/>
      <x:c r="IM96" s="728"/>
      <x:c r="IN96" s="728"/>
      <x:c r="IO96" s="728"/>
      <x:c r="IP96" s="728"/>
      <x:c r="IQ96" s="728"/>
      <x:c r="IR96" s="728"/>
      <x:c r="IS96" s="728"/>
      <x:c r="IT96" s="728"/>
      <x:c r="IU96" s="728"/>
      <x:c r="IV96" s="728"/>
    </x:row>
    <x:row r="97">
      <x:c r="A97" s="728"/>
      <x:c r="B97" s="728"/>
      <x:c r="C97" s="732">
        <x:v>0</x:v>
      </x:c>
      <x:c r="D97" s="733">
        <x:v>15.2</x:v>
      </x:c>
      <x:c r="E97" s="734">
        <x:v>0.15892999999999999</x:v>
      </x:c>
      <x:c r="F97" s="728"/>
      <x:c r="G97" s="728"/>
      <x:c r="H97" s="728"/>
      <x:c r="I97" s="735">
        <x:v>0.55900000000000005</x:v>
      </x:c>
      <x:c r="J97" s="735"/>
      <x:c r="K97" s="735"/>
      <x:c r="L97" s="735"/>
      <x:c r="M97" s="735"/>
      <x:c r="N97" s="735"/>
      <x:c r="O97" s="735"/>
      <x:c r="P97" s="481">
        <x:v>0.58499999999999996</x:v>
      </x:c>
      <x:c r="Q97" s="729"/>
      <x:c r="R97" s="728"/>
      <x:c r="S97" s="728"/>
      <x:c r="T97" s="728"/>
      <x:c r="U97" s="728"/>
      <x:c r="V97" s="728"/>
      <x:c r="W97" s="728"/>
      <x:c r="X97" s="728"/>
      <x:c r="Y97" s="728"/>
      <x:c r="Z97" s="728"/>
      <x:c r="AA97" s="728"/>
      <x:c r="AB97" s="728"/>
      <x:c r="AC97" s="728"/>
      <x:c r="AD97" s="728"/>
      <x:c r="AE97" s="728"/>
      <x:c r="AF97" s="728"/>
      <x:c r="AG97" s="728"/>
      <x:c r="AH97" s="728"/>
      <x:c r="AI97" s="450"/>
      <x:c r="AJ97" s="450"/>
      <x:c r="AK97" s="450"/>
      <x:c r="AL97" s="450"/>
      <x:c r="AM97" s="450"/>
      <x:c r="AN97" s="450"/>
      <x:c r="AO97" s="450"/>
      <x:c r="AP97" s="450"/>
      <x:c r="AQ97" s="450"/>
      <x:c r="AR97" s="450"/>
      <x:c r="AS97" s="450"/>
      <x:c r="AT97" s="450"/>
      <x:c r="AU97" s="450"/>
      <x:c r="AV97" s="450"/>
      <x:c r="AW97" s="450"/>
      <x:c r="AX97" s="450"/>
      <x:c r="AY97" s="450"/>
      <x:c r="AZ97" s="450"/>
      <x:c r="BA97" s="450"/>
      <x:c r="BB97" s="450"/>
      <x:c r="BC97" s="450"/>
      <x:c r="BD97" s="450"/>
      <x:c r="BE97" s="450"/>
      <x:c r="BF97" s="450"/>
      <x:c r="BG97" s="450"/>
      <x:c r="BH97" s="450"/>
      <x:c r="BI97" s="450"/>
      <x:c r="BJ97" s="450"/>
      <x:c r="BK97" s="450"/>
      <x:c r="BL97" s="450"/>
      <x:c r="BM97" s="450"/>
      <x:c r="BN97" s="450"/>
      <x:c r="BO97" s="450"/>
      <x:c r="BP97" s="450"/>
      <x:c r="BQ97" s="450"/>
      <x:c r="BR97" s="450"/>
      <x:c r="BS97" s="450"/>
      <x:c r="BT97" s="450"/>
      <x:c r="BU97" s="450"/>
      <x:c r="BV97" s="450"/>
      <x:c r="BW97" s="450"/>
      <x:c r="BX97" s="450"/>
      <x:c r="BY97" s="450"/>
      <x:c r="BZ97" s="450"/>
      <x:c r="CA97" s="450"/>
      <x:c r="CB97" s="450"/>
      <x:c r="CC97" s="450"/>
      <x:c r="CD97" s="450"/>
      <x:c r="CE97" s="450"/>
      <x:c r="CF97" s="450"/>
      <x:c r="CG97" s="450"/>
      <x:c r="CH97" s="450"/>
      <x:c r="CI97" s="450"/>
      <x:c r="CJ97" s="450"/>
      <x:c r="CK97" s="450"/>
      <x:c r="CL97" s="450"/>
      <x:c r="CM97" s="450"/>
      <x:c r="CN97" s="450"/>
      <x:c r="CO97" s="450"/>
      <x:c r="CP97" s="450"/>
      <x:c r="CQ97" s="450"/>
      <x:c r="CR97" s="450"/>
      <x:c r="CS97" s="450"/>
      <x:c r="CT97" s="450"/>
      <x:c r="CU97" s="450"/>
      <x:c r="CV97" s="450"/>
      <x:c r="CW97" s="450"/>
      <x:c r="CX97" s="450"/>
      <x:c r="CY97" s="450"/>
      <x:c r="CZ97" s="450"/>
      <x:c r="DA97" s="450"/>
      <x:c r="DB97" s="450"/>
      <x:c r="DC97" s="450"/>
      <x:c r="DD97" s="450"/>
      <x:c r="DE97" s="450"/>
      <x:c r="DF97" s="450"/>
      <x:c r="DG97" s="450"/>
      <x:c r="DH97" s="450"/>
      <x:c r="DI97" s="450"/>
      <x:c r="DJ97" s="450"/>
      <x:c r="DK97" s="450"/>
      <x:c r="DL97" s="450"/>
      <x:c r="DM97" s="450"/>
      <x:c r="DN97" s="450"/>
      <x:c r="DO97" s="450"/>
      <x:c r="DP97" s="450"/>
      <x:c r="DQ97" s="450"/>
      <x:c r="DR97" s="450"/>
      <x:c r="DS97" s="450"/>
      <x:c r="DT97" s="450"/>
      <x:c r="DU97" s="450"/>
      <x:c r="DV97" s="450"/>
      <x:c r="DW97" s="450"/>
      <x:c r="DX97" s="450"/>
      <x:c r="DY97" s="450"/>
      <x:c r="DZ97" s="450"/>
      <x:c r="EA97" s="450"/>
      <x:c r="EB97" s="450"/>
      <x:c r="EC97" s="450"/>
      <x:c r="ED97" s="450"/>
      <x:c r="EE97" s="450"/>
      <x:c r="EF97" s="450"/>
      <x:c r="EG97" s="450"/>
      <x:c r="EH97" s="450"/>
      <x:c r="EI97" s="728"/>
      <x:c r="EJ97" s="728"/>
      <x:c r="EK97" s="728"/>
      <x:c r="EL97" s="728"/>
      <x:c r="EM97" s="728"/>
      <x:c r="EN97" s="728"/>
      <x:c r="EO97" s="728"/>
      <x:c r="EP97" s="728"/>
      <x:c r="EQ97" s="728"/>
      <x:c r="ER97" s="728"/>
      <x:c r="ES97" s="728"/>
      <x:c r="ET97" s="728"/>
      <x:c r="EU97" s="728"/>
      <x:c r="EV97" s="728"/>
      <x:c r="EW97" s="728"/>
      <x:c r="EX97" s="728"/>
      <x:c r="EY97" s="728"/>
      <x:c r="EZ97" s="728"/>
      <x:c r="FA97" s="728"/>
      <x:c r="FB97" s="728"/>
      <x:c r="FC97" s="728"/>
      <x:c r="FD97" s="728"/>
      <x:c r="FE97" s="728"/>
      <x:c r="FF97" s="728"/>
      <x:c r="FG97" s="728"/>
      <x:c r="FH97" s="728"/>
      <x:c r="FI97" s="728"/>
      <x:c r="FJ97" s="728"/>
      <x:c r="FK97" s="728"/>
      <x:c r="FL97" s="728"/>
      <x:c r="FM97" s="728"/>
      <x:c r="FN97" s="728"/>
      <x:c r="FO97" s="728"/>
      <x:c r="FP97" s="728"/>
      <x:c r="FQ97" s="728"/>
      <x:c r="FR97" s="728"/>
      <x:c r="FS97" s="728"/>
      <x:c r="FT97" s="728"/>
      <x:c r="FU97" s="728"/>
      <x:c r="FV97" s="728"/>
      <x:c r="FW97" s="728"/>
      <x:c r="FX97" s="728"/>
      <x:c r="FY97" s="728"/>
      <x:c r="FZ97" s="728"/>
      <x:c r="GA97" s="728"/>
      <x:c r="GB97" s="728"/>
      <x:c r="GC97" s="728"/>
      <x:c r="GD97" s="728"/>
      <x:c r="GE97" s="728"/>
      <x:c r="GF97" s="728"/>
      <x:c r="GG97" s="728"/>
      <x:c r="GH97" s="728"/>
      <x:c r="GI97" s="728"/>
      <x:c r="GJ97" s="728"/>
      <x:c r="GK97" s="728"/>
      <x:c r="GL97" s="728"/>
      <x:c r="GM97" s="728"/>
      <x:c r="GN97" s="728"/>
      <x:c r="GO97" s="728"/>
      <x:c r="GP97" s="728"/>
      <x:c r="GQ97" s="728"/>
      <x:c r="GR97" s="728"/>
      <x:c r="GS97" s="728"/>
      <x:c r="GT97" s="728"/>
      <x:c r="GU97" s="728"/>
      <x:c r="GV97" s="728"/>
      <x:c r="GW97" s="728"/>
      <x:c r="GX97" s="728"/>
      <x:c r="GY97" s="728"/>
      <x:c r="GZ97" s="728"/>
      <x:c r="HA97" s="728"/>
      <x:c r="HB97" s="728"/>
      <x:c r="HC97" s="728"/>
      <x:c r="HD97" s="728"/>
      <x:c r="HE97" s="728"/>
      <x:c r="HF97" s="728"/>
      <x:c r="HG97" s="728"/>
      <x:c r="HH97" s="728"/>
      <x:c r="HI97" s="728"/>
      <x:c r="HJ97" s="728"/>
      <x:c r="HK97" s="728"/>
      <x:c r="HL97" s="728"/>
      <x:c r="HM97" s="728"/>
      <x:c r="HN97" s="728"/>
      <x:c r="HO97" s="728"/>
      <x:c r="HP97" s="728"/>
      <x:c r="HQ97" s="728"/>
      <x:c r="HR97" s="728"/>
      <x:c r="HS97" s="728"/>
      <x:c r="HT97" s="728"/>
      <x:c r="HU97" s="728"/>
      <x:c r="HV97" s="728"/>
      <x:c r="HW97" s="728"/>
      <x:c r="HX97" s="728"/>
      <x:c r="HY97" s="728"/>
      <x:c r="HZ97" s="728"/>
      <x:c r="IA97" s="728"/>
      <x:c r="IB97" s="728"/>
      <x:c r="IC97" s="728"/>
      <x:c r="ID97" s="728"/>
      <x:c r="IE97" s="728"/>
      <x:c r="IF97" s="728"/>
      <x:c r="IG97" s="728"/>
      <x:c r="IH97" s="728"/>
      <x:c r="II97" s="728"/>
      <x:c r="IJ97" s="728"/>
      <x:c r="IK97" s="728"/>
      <x:c r="IL97" s="728"/>
      <x:c r="IM97" s="728"/>
      <x:c r="IN97" s="728"/>
      <x:c r="IO97" s="728"/>
      <x:c r="IP97" s="728"/>
      <x:c r="IQ97" s="728"/>
      <x:c r="IR97" s="728"/>
      <x:c r="IS97" s="728"/>
      <x:c r="IT97" s="728"/>
      <x:c r="IU97" s="728"/>
      <x:c r="IV97" s="728"/>
    </x:row>
    <x:row r="98">
      <x:c r="A98" s="728"/>
      <x:c r="B98" s="728"/>
      <x:c r="C98" s="732">
        <x:v>15.3</x:v>
      </x:c>
      <x:c r="D98" s="733">
        <x:v>33.1</x:v>
      </x:c>
      <x:c r="E98" s="734">
        <x:v>0.15892000000000001</x:v>
      </x:c>
      <x:c r="F98" s="728"/>
      <x:c r="G98" s="728"/>
      <x:c r="H98" s="728"/>
      <x:c r="I98" s="731">
        <x:v>0.58599999999999997</x:v>
      </x:c>
      <x:c r="J98" s="731"/>
      <x:c r="K98" s="731"/>
      <x:c r="L98" s="731"/>
      <x:c r="M98" s="731"/>
      <x:c r="N98" s="731"/>
      <x:c r="O98" s="731"/>
      <x:c r="P98" s="630">
        <x:v>6.2960000000000003</x:v>
      </x:c>
      <x:c r="Q98" s="729"/>
      <x:c r="R98" s="728"/>
      <x:c r="S98" s="728"/>
      <x:c r="T98" s="728"/>
      <x:c r="U98" s="728"/>
      <x:c r="V98" s="728"/>
      <x:c r="W98" s="728"/>
      <x:c r="X98" s="728"/>
      <x:c r="Y98" s="728"/>
      <x:c r="Z98" s="728"/>
      <x:c r="AA98" s="728"/>
      <x:c r="AB98" s="728"/>
      <x:c r="AC98" s="728"/>
      <x:c r="AD98" s="728"/>
      <x:c r="AE98" s="728"/>
      <x:c r="AF98" s="728"/>
      <x:c r="AG98" s="728"/>
      <x:c r="AH98" s="728"/>
      <x:c r="AI98" s="450"/>
      <x:c r="AJ98" s="450"/>
      <x:c r="AK98" s="450"/>
      <x:c r="AL98" s="450"/>
      <x:c r="AM98" s="450"/>
      <x:c r="AN98" s="450"/>
      <x:c r="AO98" s="450"/>
      <x:c r="AP98" s="450"/>
      <x:c r="AQ98" s="450"/>
      <x:c r="AR98" s="450"/>
      <x:c r="AS98" s="450"/>
      <x:c r="AT98" s="450"/>
      <x:c r="AU98" s="450"/>
      <x:c r="AV98" s="450"/>
      <x:c r="AW98" s="450"/>
      <x:c r="AX98" s="450"/>
      <x:c r="AY98" s="450"/>
      <x:c r="AZ98" s="450"/>
      <x:c r="BA98" s="450"/>
      <x:c r="BB98" s="450"/>
      <x:c r="BC98" s="450"/>
      <x:c r="BD98" s="450"/>
      <x:c r="BE98" s="450"/>
      <x:c r="BF98" s="450"/>
      <x:c r="BG98" s="450"/>
      <x:c r="BH98" s="450"/>
      <x:c r="BI98" s="450"/>
      <x:c r="BJ98" s="450"/>
      <x:c r="BK98" s="450"/>
      <x:c r="BL98" s="450"/>
      <x:c r="BM98" s="450"/>
      <x:c r="BN98" s="450"/>
      <x:c r="BO98" s="450"/>
      <x:c r="BP98" s="450"/>
      <x:c r="BQ98" s="450"/>
      <x:c r="BR98" s="450"/>
      <x:c r="BS98" s="450"/>
      <x:c r="BT98" s="450"/>
      <x:c r="BU98" s="450"/>
      <x:c r="BV98" s="450"/>
      <x:c r="BW98" s="450"/>
      <x:c r="BX98" s="450"/>
      <x:c r="BY98" s="450"/>
      <x:c r="BZ98" s="450"/>
      <x:c r="CA98" s="450"/>
      <x:c r="CB98" s="450"/>
      <x:c r="CC98" s="450"/>
      <x:c r="CD98" s="450"/>
      <x:c r="CE98" s="450"/>
      <x:c r="CF98" s="450"/>
      <x:c r="CG98" s="450"/>
      <x:c r="CH98" s="450"/>
      <x:c r="CI98" s="450"/>
      <x:c r="CJ98" s="450"/>
      <x:c r="CK98" s="450"/>
      <x:c r="CL98" s="450"/>
      <x:c r="CM98" s="450"/>
      <x:c r="CN98" s="450"/>
      <x:c r="CO98" s="450"/>
      <x:c r="CP98" s="450"/>
      <x:c r="CQ98" s="450"/>
      <x:c r="CR98" s="450"/>
      <x:c r="CS98" s="450"/>
      <x:c r="CT98" s="450"/>
      <x:c r="CU98" s="450"/>
      <x:c r="CV98" s="450"/>
      <x:c r="CW98" s="450"/>
      <x:c r="CX98" s="450"/>
      <x:c r="CY98" s="450"/>
      <x:c r="CZ98" s="450"/>
      <x:c r="DA98" s="450"/>
      <x:c r="DB98" s="450"/>
      <x:c r="DC98" s="450"/>
      <x:c r="DD98" s="450"/>
      <x:c r="DE98" s="450"/>
      <x:c r="DF98" s="450"/>
      <x:c r="DG98" s="450"/>
      <x:c r="DH98" s="450"/>
      <x:c r="DI98" s="450"/>
      <x:c r="DJ98" s="450"/>
      <x:c r="DK98" s="450"/>
      <x:c r="DL98" s="450"/>
      <x:c r="DM98" s="450"/>
      <x:c r="DN98" s="450"/>
      <x:c r="DO98" s="450"/>
      <x:c r="DP98" s="450"/>
      <x:c r="DQ98" s="450"/>
      <x:c r="DR98" s="450"/>
      <x:c r="DS98" s="450"/>
      <x:c r="DT98" s="450"/>
      <x:c r="DU98" s="450"/>
      <x:c r="DV98" s="450"/>
      <x:c r="DW98" s="450"/>
      <x:c r="DX98" s="450"/>
      <x:c r="DY98" s="450"/>
      <x:c r="DZ98" s="450"/>
      <x:c r="EA98" s="450"/>
      <x:c r="EB98" s="450"/>
      <x:c r="EC98" s="450"/>
      <x:c r="ED98" s="450"/>
      <x:c r="EE98" s="450"/>
      <x:c r="EF98" s="450"/>
      <x:c r="EG98" s="450"/>
      <x:c r="EH98" s="450"/>
      <x:c r="EI98" s="728"/>
      <x:c r="EJ98" s="728"/>
      <x:c r="EK98" s="728"/>
      <x:c r="EL98" s="728"/>
      <x:c r="EM98" s="728"/>
      <x:c r="EN98" s="728"/>
      <x:c r="EO98" s="728"/>
      <x:c r="EP98" s="728"/>
      <x:c r="EQ98" s="728"/>
      <x:c r="ER98" s="728"/>
      <x:c r="ES98" s="728"/>
      <x:c r="ET98" s="728"/>
      <x:c r="EU98" s="728"/>
      <x:c r="EV98" s="728"/>
      <x:c r="EW98" s="728"/>
      <x:c r="EX98" s="728"/>
      <x:c r="EY98" s="728"/>
      <x:c r="EZ98" s="728"/>
      <x:c r="FA98" s="728"/>
      <x:c r="FB98" s="728"/>
      <x:c r="FC98" s="728"/>
      <x:c r="FD98" s="728"/>
      <x:c r="FE98" s="728"/>
      <x:c r="FF98" s="728"/>
      <x:c r="FG98" s="728"/>
      <x:c r="FH98" s="728"/>
      <x:c r="FI98" s="728"/>
      <x:c r="FJ98" s="728"/>
      <x:c r="FK98" s="728"/>
      <x:c r="FL98" s="728"/>
      <x:c r="FM98" s="728"/>
      <x:c r="FN98" s="728"/>
      <x:c r="FO98" s="728"/>
      <x:c r="FP98" s="728"/>
      <x:c r="FQ98" s="728"/>
      <x:c r="FR98" s="728"/>
      <x:c r="FS98" s="728"/>
      <x:c r="FT98" s="728"/>
      <x:c r="FU98" s="728"/>
      <x:c r="FV98" s="728"/>
      <x:c r="FW98" s="728"/>
      <x:c r="FX98" s="728"/>
      <x:c r="FY98" s="728"/>
      <x:c r="FZ98" s="728"/>
      <x:c r="GA98" s="728"/>
      <x:c r="GB98" s="728"/>
      <x:c r="GC98" s="728"/>
      <x:c r="GD98" s="728"/>
      <x:c r="GE98" s="728"/>
      <x:c r="GF98" s="728"/>
      <x:c r="GG98" s="728"/>
      <x:c r="GH98" s="728"/>
      <x:c r="GI98" s="728"/>
      <x:c r="GJ98" s="728"/>
      <x:c r="GK98" s="728"/>
      <x:c r="GL98" s="728"/>
      <x:c r="GM98" s="728"/>
      <x:c r="GN98" s="728"/>
      <x:c r="GO98" s="728"/>
      <x:c r="GP98" s="728"/>
      <x:c r="GQ98" s="728"/>
      <x:c r="GR98" s="728"/>
      <x:c r="GS98" s="728"/>
      <x:c r="GT98" s="728"/>
      <x:c r="GU98" s="728"/>
      <x:c r="GV98" s="728"/>
      <x:c r="GW98" s="728"/>
      <x:c r="GX98" s="728"/>
      <x:c r="GY98" s="728"/>
      <x:c r="GZ98" s="728"/>
      <x:c r="HA98" s="728"/>
      <x:c r="HB98" s="728"/>
      <x:c r="HC98" s="728"/>
      <x:c r="HD98" s="728"/>
      <x:c r="HE98" s="728"/>
      <x:c r="HF98" s="728"/>
      <x:c r="HG98" s="728"/>
      <x:c r="HH98" s="728"/>
      <x:c r="HI98" s="728"/>
      <x:c r="HJ98" s="728"/>
      <x:c r="HK98" s="728"/>
      <x:c r="HL98" s="728"/>
      <x:c r="HM98" s="728"/>
      <x:c r="HN98" s="728"/>
      <x:c r="HO98" s="728"/>
      <x:c r="HP98" s="728"/>
      <x:c r="HQ98" s="728"/>
      <x:c r="HR98" s="728"/>
      <x:c r="HS98" s="728"/>
      <x:c r="HT98" s="728"/>
      <x:c r="HU98" s="728"/>
      <x:c r="HV98" s="728"/>
      <x:c r="HW98" s="728"/>
      <x:c r="HX98" s="728"/>
      <x:c r="HY98" s="728"/>
      <x:c r="HZ98" s="728"/>
      <x:c r="IA98" s="728"/>
      <x:c r="IB98" s="728"/>
      <x:c r="IC98" s="728"/>
      <x:c r="ID98" s="728"/>
      <x:c r="IE98" s="728"/>
      <x:c r="IF98" s="728"/>
      <x:c r="IG98" s="728"/>
      <x:c r="IH98" s="728"/>
      <x:c r="II98" s="728"/>
      <x:c r="IJ98" s="728"/>
      <x:c r="IK98" s="728"/>
      <x:c r="IL98" s="728"/>
      <x:c r="IM98" s="728"/>
      <x:c r="IN98" s="728"/>
      <x:c r="IO98" s="728"/>
      <x:c r="IP98" s="728"/>
      <x:c r="IQ98" s="728"/>
      <x:c r="IR98" s="728"/>
      <x:c r="IS98" s="728"/>
      <x:c r="IT98" s="728"/>
      <x:c r="IU98" s="728"/>
      <x:c r="IV98" s="728"/>
    </x:row>
    <x:row r="99">
      <x:c r="A99" s="728"/>
      <x:c r="B99" s="728"/>
      <x:c r="C99" s="732">
        <x:v>33.200000000000003</x:v>
      </x:c>
      <x:c r="D99" s="733">
        <x:v>45.5</x:v>
      </x:c>
      <x:c r="E99" s="734">
        <x:v>0.15891</x:v>
      </x:c>
      <x:c r="F99" s="728"/>
      <x:c r="G99" s="728"/>
      <x:c r="H99" s="728"/>
      <x:c r="I99" s="731">
        <x:v>0.624</x:v>
      </x:c>
      <x:c r="J99" s="731"/>
      <x:c r="K99" s="731"/>
      <x:c r="L99" s="731"/>
      <x:c r="M99" s="731"/>
      <x:c r="N99" s="731"/>
      <x:c r="O99" s="731"/>
      <x:c r="P99" s="630">
        <x:v>6.2949999999999999</x:v>
      </x:c>
      <x:c r="Q99" s="729"/>
      <x:c r="R99" s="728"/>
      <x:c r="S99" s="728"/>
      <x:c r="T99" s="728"/>
      <x:c r="U99" s="728"/>
      <x:c r="V99" s="728"/>
      <x:c r="W99" s="728"/>
      <x:c r="X99" s="728"/>
      <x:c r="Y99" s="728"/>
      <x:c r="Z99" s="728"/>
      <x:c r="AA99" s="728"/>
      <x:c r="AB99" s="728"/>
      <x:c r="AC99" s="728"/>
      <x:c r="AD99" s="728"/>
      <x:c r="AE99" s="728"/>
      <x:c r="AF99" s="728"/>
      <x:c r="AG99" s="728"/>
      <x:c r="AH99" s="728"/>
      <x:c r="AI99" s="519" t="n">
        <x:f>IF(AD48&gt;2,141.5/(AD48+131.5)*0.999016,AD48)</x:f>
        <x:v>0.9715516426116838</x:v>
      </x:c>
      <x:c r="AJ99" s="450"/>
      <x:c r="AK99" s="450"/>
      <x:c r="AL99" s="450"/>
      <x:c r="AM99" s="450"/>
      <x:c r="AN99" s="450"/>
      <x:c r="AO99" s="450"/>
      <x:c r="AP99" s="450"/>
      <x:c r="AQ99" s="450"/>
      <x:c r="AR99" s="450"/>
      <x:c r="AS99" s="450"/>
      <x:c r="AT99" s="450"/>
      <x:c r="AU99" s="450"/>
      <x:c r="AV99" s="450"/>
      <x:c r="AW99" s="450"/>
      <x:c r="AX99" s="450"/>
      <x:c r="AY99" s="450"/>
      <x:c r="AZ99" s="450"/>
      <x:c r="BA99" s="450"/>
      <x:c r="BB99" s="450"/>
      <x:c r="BC99" s="450"/>
      <x:c r="BD99" s="450"/>
      <x:c r="BE99" s="450"/>
      <x:c r="BF99" s="450"/>
      <x:c r="BG99" s="450"/>
      <x:c r="BH99" s="450"/>
      <x:c r="BI99" s="450"/>
      <x:c r="BJ99" s="450"/>
      <x:c r="BK99" s="450"/>
      <x:c r="BL99" s="450"/>
      <x:c r="BM99" s="450"/>
      <x:c r="BN99" s="450"/>
      <x:c r="BO99" s="450"/>
      <x:c r="BP99" s="450"/>
      <x:c r="BQ99" s="450"/>
      <x:c r="BR99" s="450"/>
      <x:c r="BS99" s="450"/>
      <x:c r="BT99" s="450"/>
      <x:c r="BU99" s="450"/>
      <x:c r="BV99" s="450"/>
      <x:c r="BW99" s="450"/>
      <x:c r="BX99" s="450"/>
      <x:c r="BY99" s="450"/>
      <x:c r="BZ99" s="450"/>
      <x:c r="CA99" s="450"/>
      <x:c r="CB99" s="450"/>
      <x:c r="CC99" s="450"/>
      <x:c r="CD99" s="450"/>
      <x:c r="CE99" s="450"/>
      <x:c r="CF99" s="450"/>
      <x:c r="CG99" s="450"/>
      <x:c r="CH99" s="450"/>
      <x:c r="CI99" s="450"/>
      <x:c r="CJ99" s="450"/>
      <x:c r="CK99" s="450"/>
      <x:c r="CL99" s="450"/>
      <x:c r="CM99" s="450"/>
      <x:c r="CN99" s="450"/>
      <x:c r="CO99" s="450"/>
      <x:c r="CP99" s="450"/>
      <x:c r="CQ99" s="450"/>
      <x:c r="CR99" s="450"/>
      <x:c r="CS99" s="450"/>
      <x:c r="CT99" s="450"/>
      <x:c r="CU99" s="450"/>
      <x:c r="CV99" s="450"/>
      <x:c r="CW99" s="450"/>
      <x:c r="CX99" s="450"/>
      <x:c r="CY99" s="450"/>
      <x:c r="CZ99" s="450"/>
      <x:c r="DA99" s="450"/>
      <x:c r="DB99" s="450"/>
      <x:c r="DC99" s="450"/>
      <x:c r="DD99" s="450"/>
      <x:c r="DE99" s="450"/>
      <x:c r="DF99" s="450"/>
      <x:c r="DG99" s="450"/>
      <x:c r="DH99" s="450"/>
      <x:c r="DI99" s="450"/>
      <x:c r="DJ99" s="450"/>
      <x:c r="DK99" s="450"/>
      <x:c r="DL99" s="450"/>
      <x:c r="DM99" s="450"/>
      <x:c r="DN99" s="450"/>
      <x:c r="DO99" s="450"/>
      <x:c r="DP99" s="450"/>
      <x:c r="DQ99" s="450"/>
      <x:c r="DR99" s="450"/>
      <x:c r="DS99" s="450"/>
      <x:c r="DT99" s="450"/>
      <x:c r="DU99" s="450"/>
      <x:c r="DV99" s="450"/>
      <x:c r="DW99" s="450"/>
      <x:c r="DX99" s="450"/>
      <x:c r="DY99" s="450"/>
      <x:c r="DZ99" s="450"/>
      <x:c r="EA99" s="450"/>
      <x:c r="EB99" s="450"/>
      <x:c r="EC99" s="450"/>
      <x:c r="ED99" s="450"/>
      <x:c r="EE99" s="450"/>
      <x:c r="EF99" s="450"/>
      <x:c r="EG99" s="450"/>
      <x:c r="EH99" s="450"/>
      <x:c r="EI99" s="728"/>
      <x:c r="EJ99" s="728"/>
      <x:c r="EK99" s="728"/>
      <x:c r="EL99" s="728"/>
      <x:c r="EM99" s="728"/>
      <x:c r="EN99" s="728"/>
      <x:c r="EO99" s="728"/>
      <x:c r="EP99" s="728"/>
      <x:c r="EQ99" s="728"/>
      <x:c r="ER99" s="728"/>
      <x:c r="ES99" s="728"/>
      <x:c r="ET99" s="728"/>
      <x:c r="EU99" s="728"/>
      <x:c r="EV99" s="728"/>
      <x:c r="EW99" s="728"/>
      <x:c r="EX99" s="728"/>
      <x:c r="EY99" s="728"/>
      <x:c r="EZ99" s="728"/>
      <x:c r="FA99" s="728"/>
      <x:c r="FB99" s="728"/>
      <x:c r="FC99" s="728"/>
      <x:c r="FD99" s="728"/>
      <x:c r="FE99" s="728"/>
      <x:c r="FF99" s="728"/>
      <x:c r="FG99" s="728"/>
      <x:c r="FH99" s="728"/>
      <x:c r="FI99" s="728"/>
      <x:c r="FJ99" s="728"/>
      <x:c r="FK99" s="728"/>
      <x:c r="FL99" s="728"/>
      <x:c r="FM99" s="728"/>
      <x:c r="FN99" s="728"/>
      <x:c r="FO99" s="728"/>
      <x:c r="FP99" s="728"/>
      <x:c r="FQ99" s="728"/>
      <x:c r="FR99" s="728"/>
      <x:c r="FS99" s="728"/>
      <x:c r="FT99" s="728"/>
      <x:c r="FU99" s="728"/>
      <x:c r="FV99" s="728"/>
      <x:c r="FW99" s="728"/>
      <x:c r="FX99" s="728"/>
      <x:c r="FY99" s="728"/>
      <x:c r="FZ99" s="728"/>
      <x:c r="GA99" s="728"/>
      <x:c r="GB99" s="728"/>
      <x:c r="GC99" s="728"/>
      <x:c r="GD99" s="728"/>
      <x:c r="GE99" s="728"/>
      <x:c r="GF99" s="728"/>
      <x:c r="GG99" s="728"/>
      <x:c r="GH99" s="728"/>
      <x:c r="GI99" s="728"/>
      <x:c r="GJ99" s="728"/>
      <x:c r="GK99" s="728"/>
      <x:c r="GL99" s="728"/>
      <x:c r="GM99" s="728"/>
      <x:c r="GN99" s="728"/>
      <x:c r="GO99" s="728"/>
      <x:c r="GP99" s="728"/>
      <x:c r="GQ99" s="728"/>
      <x:c r="GR99" s="728"/>
      <x:c r="GS99" s="728"/>
      <x:c r="GT99" s="728"/>
      <x:c r="GU99" s="728"/>
      <x:c r="GV99" s="728"/>
      <x:c r="GW99" s="728"/>
      <x:c r="GX99" s="728"/>
      <x:c r="GY99" s="728"/>
      <x:c r="GZ99" s="728"/>
      <x:c r="HA99" s="728"/>
      <x:c r="HB99" s="728"/>
      <x:c r="HC99" s="728"/>
      <x:c r="HD99" s="728"/>
      <x:c r="HE99" s="728"/>
      <x:c r="HF99" s="728"/>
      <x:c r="HG99" s="728"/>
      <x:c r="HH99" s="728"/>
      <x:c r="HI99" s="728"/>
      <x:c r="HJ99" s="728"/>
      <x:c r="HK99" s="728"/>
      <x:c r="HL99" s="728"/>
      <x:c r="HM99" s="728"/>
      <x:c r="HN99" s="728"/>
      <x:c r="HO99" s="728"/>
      <x:c r="HP99" s="728"/>
      <x:c r="HQ99" s="728"/>
      <x:c r="HR99" s="728"/>
      <x:c r="HS99" s="728"/>
      <x:c r="HT99" s="728"/>
      <x:c r="HU99" s="728"/>
      <x:c r="HV99" s="728"/>
      <x:c r="HW99" s="728"/>
      <x:c r="HX99" s="728"/>
      <x:c r="HY99" s="728"/>
      <x:c r="HZ99" s="728"/>
      <x:c r="IA99" s="728"/>
      <x:c r="IB99" s="728"/>
      <x:c r="IC99" s="728"/>
      <x:c r="ID99" s="728"/>
      <x:c r="IE99" s="728"/>
      <x:c r="IF99" s="728"/>
      <x:c r="IG99" s="728"/>
      <x:c r="IH99" s="728"/>
      <x:c r="II99" s="728"/>
      <x:c r="IJ99" s="728"/>
      <x:c r="IK99" s="728"/>
      <x:c r="IL99" s="728"/>
      <x:c r="IM99" s="728"/>
      <x:c r="IN99" s="728"/>
      <x:c r="IO99" s="728"/>
      <x:c r="IP99" s="728"/>
      <x:c r="IQ99" s="728"/>
      <x:c r="IR99" s="728"/>
      <x:c r="IS99" s="728"/>
      <x:c r="IT99" s="728"/>
      <x:c r="IU99" s="728"/>
      <x:c r="IV99" s="728"/>
    </x:row>
    <x:row r="100">
      <x:c r="A100" s="728"/>
      <x:c r="B100" s="728"/>
      <x:c r="C100" s="732">
        <x:v>45.6</x:v>
      </x:c>
      <x:c r="D100" s="733">
        <x:v>49.8</x:v>
      </x:c>
      <x:c r="E100" s="734">
        <x:v>0.15890000000000001</x:v>
      </x:c>
      <x:c r="F100" s="728"/>
      <x:c r="G100" s="728"/>
      <x:c r="H100" s="728"/>
      <x:c r="I100" s="731">
        <x:v>0.68700000000000006</x:v>
      </x:c>
      <x:c r="J100" s="731"/>
      <x:c r="K100" s="731"/>
      <x:c r="L100" s="731"/>
      <x:c r="M100" s="731"/>
      <x:c r="N100" s="731"/>
      <x:c r="O100" s="731"/>
      <x:c r="P100" s="630">
        <x:v>6.2939999999999996</x:v>
      </x:c>
      <x:c r="Q100" s="729"/>
      <x:c r="R100" s="728"/>
      <x:c r="S100" s="728"/>
      <x:c r="T100" s="728"/>
      <x:c r="U100" s="728"/>
      <x:c r="V100" s="728"/>
      <x:c r="W100" s="728"/>
      <x:c r="X100" s="728"/>
      <x:c r="Y100" s="728"/>
      <x:c r="Z100" s="728"/>
      <x:c r="AA100" s="728"/>
      <x:c r="AB100" s="728"/>
      <x:c r="AC100" s="728"/>
      <x:c r="AD100" s="728"/>
      <x:c r="AE100" s="728"/>
      <x:c r="AF100" s="728"/>
      <x:c r="AG100" s="450" t="s">
        <x:v>318</x:v>
      </x:c>
      <x:c r="AH100" s="450" t="s">
        <x:v>318</x:v>
      </x:c>
      <x:c r="AI100" s="519" t="n">
        <x:f>LOOKUP(AI99,AG102:AI115)</x:f>
        <x:v>0.5191</x:v>
      </x:c>
      <x:c r="AJ100" s="450"/>
      <x:c r="AK100" s="450"/>
      <x:c r="AL100" s="450"/>
      <x:c r="AM100" s="450"/>
      <x:c r="AN100" s="450"/>
      <x:c r="AO100" s="450"/>
      <x:c r="AP100" s="450"/>
      <x:c r="AQ100" s="450"/>
      <x:c r="AR100" s="450"/>
      <x:c r="AS100" s="450"/>
      <x:c r="AT100" s="450"/>
      <x:c r="AU100" s="450"/>
      <x:c r="AV100" s="450"/>
      <x:c r="AW100" s="450"/>
      <x:c r="AX100" s="450"/>
      <x:c r="AY100" s="450"/>
      <x:c r="AZ100" s="450"/>
      <x:c r="BA100" s="450"/>
      <x:c r="BB100" s="450"/>
      <x:c r="BC100" s="450"/>
      <x:c r="BD100" s="450"/>
      <x:c r="BE100" s="450"/>
      <x:c r="BF100" s="450"/>
      <x:c r="BG100" s="450"/>
      <x:c r="BH100" s="450"/>
      <x:c r="BI100" s="450"/>
      <x:c r="BJ100" s="450"/>
      <x:c r="BK100" s="450"/>
      <x:c r="BL100" s="450"/>
      <x:c r="BM100" s="450"/>
      <x:c r="BN100" s="450"/>
      <x:c r="BO100" s="450"/>
      <x:c r="BP100" s="450"/>
      <x:c r="BQ100" s="450"/>
      <x:c r="BR100" s="450"/>
      <x:c r="BS100" s="450"/>
      <x:c r="BT100" s="450"/>
      <x:c r="BU100" s="450"/>
      <x:c r="BV100" s="450"/>
      <x:c r="BW100" s="450"/>
      <x:c r="BX100" s="450"/>
      <x:c r="BY100" s="450"/>
      <x:c r="BZ100" s="450"/>
      <x:c r="CA100" s="450"/>
      <x:c r="CB100" s="450"/>
      <x:c r="CC100" s="450"/>
      <x:c r="CD100" s="450"/>
      <x:c r="CE100" s="450"/>
      <x:c r="CF100" s="450"/>
      <x:c r="CG100" s="450"/>
      <x:c r="CH100" s="450"/>
      <x:c r="CI100" s="450"/>
      <x:c r="CJ100" s="450"/>
      <x:c r="CK100" s="450"/>
      <x:c r="CL100" s="450"/>
      <x:c r="CM100" s="450"/>
      <x:c r="CN100" s="450"/>
      <x:c r="CO100" s="450"/>
      <x:c r="CP100" s="450"/>
      <x:c r="CQ100" s="450"/>
      <x:c r="CR100" s="450"/>
      <x:c r="CS100" s="450"/>
      <x:c r="CT100" s="450"/>
      <x:c r="CU100" s="450"/>
      <x:c r="CV100" s="450"/>
      <x:c r="CW100" s="450"/>
      <x:c r="CX100" s="450"/>
      <x:c r="CY100" s="450"/>
      <x:c r="CZ100" s="450"/>
      <x:c r="DA100" s="450"/>
      <x:c r="DB100" s="450"/>
      <x:c r="DC100" s="450"/>
      <x:c r="DD100" s="450"/>
      <x:c r="DE100" s="450"/>
      <x:c r="DF100" s="450"/>
      <x:c r="DG100" s="450"/>
      <x:c r="DH100" s="450"/>
      <x:c r="DI100" s="450"/>
      <x:c r="DJ100" s="450"/>
      <x:c r="DK100" s="450"/>
      <x:c r="DL100" s="450"/>
      <x:c r="DM100" s="450"/>
      <x:c r="DN100" s="450"/>
      <x:c r="DO100" s="450"/>
      <x:c r="DP100" s="450"/>
      <x:c r="DQ100" s="450"/>
      <x:c r="DR100" s="450"/>
      <x:c r="DS100" s="450"/>
      <x:c r="DT100" s="450"/>
      <x:c r="DU100" s="450"/>
      <x:c r="DV100" s="450"/>
      <x:c r="DW100" s="450"/>
      <x:c r="DX100" s="450"/>
      <x:c r="DY100" s="450"/>
      <x:c r="DZ100" s="450"/>
      <x:c r="EA100" s="450"/>
      <x:c r="EB100" s="450"/>
      <x:c r="EC100" s="450"/>
      <x:c r="ED100" s="450"/>
      <x:c r="EE100" s="450"/>
      <x:c r="EF100" s="450"/>
      <x:c r="EG100" s="450"/>
      <x:c r="EH100" s="450"/>
      <x:c r="EI100" s="728"/>
      <x:c r="EJ100" s="728"/>
      <x:c r="EK100" s="728"/>
      <x:c r="EL100" s="728"/>
      <x:c r="EM100" s="728"/>
      <x:c r="EN100" s="728"/>
      <x:c r="EO100" s="728"/>
      <x:c r="EP100" s="728"/>
      <x:c r="EQ100" s="728"/>
      <x:c r="ER100" s="728"/>
      <x:c r="ES100" s="728"/>
      <x:c r="ET100" s="728"/>
      <x:c r="EU100" s="728"/>
      <x:c r="EV100" s="728"/>
      <x:c r="EW100" s="728"/>
      <x:c r="EX100" s="728"/>
      <x:c r="EY100" s="728"/>
      <x:c r="EZ100" s="728"/>
      <x:c r="FA100" s="728"/>
      <x:c r="FB100" s="728"/>
      <x:c r="FC100" s="728"/>
      <x:c r="FD100" s="728"/>
      <x:c r="FE100" s="728"/>
      <x:c r="FF100" s="728"/>
      <x:c r="FG100" s="728"/>
      <x:c r="FH100" s="728"/>
      <x:c r="FI100" s="728"/>
      <x:c r="FJ100" s="728"/>
      <x:c r="FK100" s="728"/>
      <x:c r="FL100" s="728"/>
      <x:c r="FM100" s="728"/>
      <x:c r="FN100" s="728"/>
      <x:c r="FO100" s="728"/>
      <x:c r="FP100" s="728"/>
      <x:c r="FQ100" s="728"/>
      <x:c r="FR100" s="728"/>
      <x:c r="FS100" s="728"/>
      <x:c r="FT100" s="728"/>
      <x:c r="FU100" s="728"/>
      <x:c r="FV100" s="728"/>
      <x:c r="FW100" s="728"/>
      <x:c r="FX100" s="728"/>
      <x:c r="FY100" s="728"/>
      <x:c r="FZ100" s="728"/>
      <x:c r="GA100" s="728"/>
      <x:c r="GB100" s="728"/>
      <x:c r="GC100" s="728"/>
      <x:c r="GD100" s="728"/>
      <x:c r="GE100" s="728"/>
      <x:c r="GF100" s="728"/>
      <x:c r="GG100" s="728"/>
      <x:c r="GH100" s="728"/>
      <x:c r="GI100" s="728"/>
      <x:c r="GJ100" s="728"/>
      <x:c r="GK100" s="728"/>
      <x:c r="GL100" s="728"/>
      <x:c r="GM100" s="728"/>
      <x:c r="GN100" s="728"/>
      <x:c r="GO100" s="728"/>
      <x:c r="GP100" s="728"/>
      <x:c r="GQ100" s="728"/>
      <x:c r="GR100" s="728"/>
      <x:c r="GS100" s="728"/>
      <x:c r="GT100" s="728"/>
      <x:c r="GU100" s="728"/>
      <x:c r="GV100" s="728"/>
      <x:c r="GW100" s="728"/>
      <x:c r="GX100" s="728"/>
      <x:c r="GY100" s="728"/>
      <x:c r="GZ100" s="728"/>
      <x:c r="HA100" s="728"/>
      <x:c r="HB100" s="728"/>
      <x:c r="HC100" s="728"/>
      <x:c r="HD100" s="728"/>
      <x:c r="HE100" s="728"/>
      <x:c r="HF100" s="728"/>
      <x:c r="HG100" s="728"/>
      <x:c r="HH100" s="728"/>
      <x:c r="HI100" s="728"/>
      <x:c r="HJ100" s="728"/>
      <x:c r="HK100" s="728"/>
      <x:c r="HL100" s="728"/>
      <x:c r="HM100" s="728"/>
      <x:c r="HN100" s="728"/>
      <x:c r="HO100" s="728"/>
      <x:c r="HP100" s="728"/>
      <x:c r="HQ100" s="728"/>
      <x:c r="HR100" s="728"/>
      <x:c r="HS100" s="728"/>
      <x:c r="HT100" s="728"/>
      <x:c r="HU100" s="728"/>
      <x:c r="HV100" s="728"/>
      <x:c r="HW100" s="728"/>
      <x:c r="HX100" s="728"/>
      <x:c r="HY100" s="728"/>
      <x:c r="HZ100" s="728"/>
      <x:c r="IA100" s="728"/>
      <x:c r="IB100" s="728"/>
      <x:c r="IC100" s="728"/>
      <x:c r="ID100" s="728"/>
      <x:c r="IE100" s="728"/>
      <x:c r="IF100" s="728"/>
      <x:c r="IG100" s="728"/>
      <x:c r="IH100" s="728"/>
      <x:c r="II100" s="728"/>
      <x:c r="IJ100" s="728"/>
      <x:c r="IK100" s="728"/>
      <x:c r="IL100" s="728"/>
      <x:c r="IM100" s="728"/>
      <x:c r="IN100" s="728"/>
      <x:c r="IO100" s="728"/>
      <x:c r="IP100" s="728"/>
      <x:c r="IQ100" s="728"/>
      <x:c r="IR100" s="728"/>
      <x:c r="IS100" s="728"/>
      <x:c r="IT100" s="728"/>
      <x:c r="IU100" s="728"/>
      <x:c r="IV100" s="728"/>
    </x:row>
    <x:row r="101">
      <x:c r="A101" s="728"/>
      <x:c r="B101" s="728"/>
      <x:c r="C101" s="732">
        <x:v>49.9</x:v>
      </x:c>
      <x:c r="D101" s="733">
        <x:v>52.6</x:v>
      </x:c>
      <x:c r="E101" s="734">
        <x:v>0.15889</x:v>
      </x:c>
      <x:c r="F101" s="728"/>
      <x:c r="G101" s="728"/>
      <x:c r="H101" s="728"/>
      <x:c r="I101" s="731">
        <x:v>0.76600000000000001</x:v>
      </x:c>
      <x:c r="J101" s="731"/>
      <x:c r="K101" s="731"/>
      <x:c r="L101" s="731"/>
      <x:c r="M101" s="731"/>
      <x:c r="N101" s="731"/>
      <x:c r="O101" s="731"/>
      <x:c r="P101" s="630">
        <x:v>6.2930000000000001</x:v>
      </x:c>
      <x:c r="Q101" s="729"/>
      <x:c r="R101" s="728"/>
      <x:c r="S101" s="728"/>
      <x:c r="T101" s="728"/>
      <x:c r="U101" s="728"/>
      <x:c r="V101" s="728"/>
      <x:c r="W101" s="728"/>
      <x:c r="X101" s="728"/>
      <x:c r="Y101" s="728"/>
      <x:c r="Z101" s="728"/>
      <x:c r="AA101" s="728"/>
      <x:c r="AB101" s="728"/>
      <x:c r="AC101" s="728"/>
      <x:c r="AD101" s="728"/>
      <x:c r="AE101" s="728"/>
      <x:c r="AF101" s="728"/>
      <x:c r="AG101" s="450">
        <x:v>15</x:v>
      </x:c>
      <x:c r="AH101" s="450">
        <x:v>15</x:v>
      </x:c>
      <x:c r="AI101" s="450" t="s">
        <x:v>321</x:v>
      </x:c>
      <x:c r="AJ101" s="450"/>
      <x:c r="AK101" s="450"/>
      <x:c r="AL101" s="450"/>
      <x:c r="AM101" s="450"/>
      <x:c r="AN101" s="450"/>
      <x:c r="AO101" s="450"/>
      <x:c r="AP101" s="450"/>
      <x:c r="AQ101" s="450"/>
      <x:c r="AR101" s="450"/>
      <x:c r="AS101" s="450"/>
      <x:c r="AT101" s="450"/>
      <x:c r="AU101" s="450"/>
      <x:c r="AV101" s="450"/>
      <x:c r="AW101" s="450"/>
      <x:c r="AX101" s="450"/>
      <x:c r="AY101" s="450"/>
      <x:c r="AZ101" s="450"/>
      <x:c r="BA101" s="450"/>
      <x:c r="BB101" s="450"/>
      <x:c r="BC101" s="450"/>
      <x:c r="BD101" s="450"/>
      <x:c r="BE101" s="450"/>
      <x:c r="BF101" s="450"/>
      <x:c r="BG101" s="450"/>
      <x:c r="BH101" s="450"/>
      <x:c r="BI101" s="450"/>
      <x:c r="BJ101" s="450"/>
      <x:c r="BK101" s="450"/>
      <x:c r="BL101" s="450"/>
      <x:c r="BM101" s="450"/>
      <x:c r="BN101" s="450"/>
      <x:c r="BO101" s="450"/>
      <x:c r="BP101" s="450"/>
      <x:c r="BQ101" s="450"/>
      <x:c r="BR101" s="450"/>
      <x:c r="BS101" s="450"/>
      <x:c r="BT101" s="450"/>
      <x:c r="BU101" s="450"/>
      <x:c r="BV101" s="450"/>
      <x:c r="BW101" s="450"/>
      <x:c r="BX101" s="450"/>
      <x:c r="BY101" s="450"/>
      <x:c r="BZ101" s="450"/>
      <x:c r="CA101" s="450"/>
      <x:c r="CB101" s="450"/>
      <x:c r="CC101" s="450"/>
      <x:c r="CD101" s="450"/>
      <x:c r="CE101" s="450"/>
      <x:c r="CF101" s="450"/>
      <x:c r="CG101" s="450"/>
      <x:c r="CH101" s="450"/>
      <x:c r="CI101" s="450"/>
      <x:c r="CJ101" s="450"/>
      <x:c r="CK101" s="450"/>
      <x:c r="CL101" s="450"/>
      <x:c r="CM101" s="450"/>
      <x:c r="CN101" s="450"/>
      <x:c r="CO101" s="450"/>
      <x:c r="CP101" s="450"/>
      <x:c r="CQ101" s="450"/>
      <x:c r="CR101" s="450"/>
      <x:c r="CS101" s="450"/>
      <x:c r="CT101" s="450"/>
      <x:c r="CU101" s="450"/>
      <x:c r="CV101" s="450"/>
      <x:c r="CW101" s="450"/>
      <x:c r="CX101" s="450"/>
      <x:c r="CY101" s="450"/>
      <x:c r="CZ101" s="450"/>
      <x:c r="DA101" s="450"/>
      <x:c r="DB101" s="450"/>
      <x:c r="DC101" s="450"/>
      <x:c r="DD101" s="450"/>
      <x:c r="DE101" s="450"/>
      <x:c r="DF101" s="450"/>
      <x:c r="DG101" s="450"/>
      <x:c r="DH101" s="450"/>
      <x:c r="DI101" s="450"/>
      <x:c r="DJ101" s="450"/>
      <x:c r="DK101" s="450"/>
      <x:c r="DL101" s="450"/>
      <x:c r="DM101" s="450"/>
      <x:c r="DN101" s="450"/>
      <x:c r="DO101" s="450"/>
      <x:c r="DP101" s="450"/>
      <x:c r="DQ101" s="450"/>
      <x:c r="DR101" s="450"/>
      <x:c r="DS101" s="450"/>
      <x:c r="DT101" s="450"/>
      <x:c r="DU101" s="450"/>
      <x:c r="DV101" s="450"/>
      <x:c r="DW101" s="450"/>
      <x:c r="DX101" s="450"/>
      <x:c r="DY101" s="450"/>
      <x:c r="DZ101" s="450"/>
      <x:c r="EA101" s="450"/>
      <x:c r="EB101" s="450"/>
      <x:c r="EC101" s="450"/>
      <x:c r="ED101" s="450"/>
      <x:c r="EE101" s="450"/>
      <x:c r="EF101" s="450"/>
      <x:c r="EG101" s="450"/>
      <x:c r="EH101" s="450"/>
      <x:c r="EI101" s="728"/>
      <x:c r="EJ101" s="728"/>
      <x:c r="EK101" s="728"/>
      <x:c r="EL101" s="728"/>
      <x:c r="EM101" s="728"/>
      <x:c r="EN101" s="728"/>
      <x:c r="EO101" s="728"/>
      <x:c r="EP101" s="728"/>
      <x:c r="EQ101" s="728"/>
      <x:c r="ER101" s="728"/>
      <x:c r="ES101" s="728"/>
      <x:c r="ET101" s="728"/>
      <x:c r="EU101" s="728"/>
      <x:c r="EV101" s="728"/>
      <x:c r="EW101" s="728"/>
      <x:c r="EX101" s="728"/>
      <x:c r="EY101" s="728"/>
      <x:c r="EZ101" s="728"/>
      <x:c r="FA101" s="728"/>
      <x:c r="FB101" s="728"/>
      <x:c r="FC101" s="728"/>
      <x:c r="FD101" s="728"/>
      <x:c r="FE101" s="728"/>
      <x:c r="FF101" s="728"/>
      <x:c r="FG101" s="728"/>
      <x:c r="FH101" s="728"/>
      <x:c r="FI101" s="728"/>
      <x:c r="FJ101" s="728"/>
      <x:c r="FK101" s="728"/>
      <x:c r="FL101" s="728"/>
      <x:c r="FM101" s="728"/>
      <x:c r="FN101" s="728"/>
      <x:c r="FO101" s="728"/>
      <x:c r="FP101" s="728"/>
      <x:c r="FQ101" s="728"/>
      <x:c r="FR101" s="728"/>
      <x:c r="FS101" s="728"/>
      <x:c r="FT101" s="728"/>
      <x:c r="FU101" s="728"/>
      <x:c r="FV101" s="728"/>
      <x:c r="FW101" s="728"/>
      <x:c r="FX101" s="728"/>
      <x:c r="FY101" s="728"/>
      <x:c r="FZ101" s="728"/>
      <x:c r="GA101" s="728"/>
      <x:c r="GB101" s="728"/>
      <x:c r="GC101" s="728"/>
      <x:c r="GD101" s="728"/>
      <x:c r="GE101" s="728"/>
      <x:c r="GF101" s="728"/>
      <x:c r="GG101" s="728"/>
      <x:c r="GH101" s="728"/>
      <x:c r="GI101" s="728"/>
      <x:c r="GJ101" s="728"/>
      <x:c r="GK101" s="728"/>
      <x:c r="GL101" s="728"/>
      <x:c r="GM101" s="728"/>
      <x:c r="GN101" s="728"/>
      <x:c r="GO101" s="728"/>
      <x:c r="GP101" s="728"/>
      <x:c r="GQ101" s="728"/>
      <x:c r="GR101" s="728"/>
      <x:c r="GS101" s="728"/>
      <x:c r="GT101" s="728"/>
      <x:c r="GU101" s="728"/>
      <x:c r="GV101" s="728"/>
      <x:c r="GW101" s="728"/>
      <x:c r="GX101" s="728"/>
      <x:c r="GY101" s="728"/>
      <x:c r="GZ101" s="728"/>
      <x:c r="HA101" s="728"/>
      <x:c r="HB101" s="728"/>
      <x:c r="HC101" s="728"/>
      <x:c r="HD101" s="728"/>
      <x:c r="HE101" s="728"/>
      <x:c r="HF101" s="728"/>
      <x:c r="HG101" s="728"/>
      <x:c r="HH101" s="728"/>
      <x:c r="HI101" s="728"/>
      <x:c r="HJ101" s="728"/>
      <x:c r="HK101" s="728"/>
      <x:c r="HL101" s="728"/>
      <x:c r="HM101" s="728"/>
      <x:c r="HN101" s="728"/>
      <x:c r="HO101" s="728"/>
      <x:c r="HP101" s="728"/>
      <x:c r="HQ101" s="728"/>
      <x:c r="HR101" s="728"/>
      <x:c r="HS101" s="728"/>
      <x:c r="HT101" s="728"/>
      <x:c r="HU101" s="728"/>
      <x:c r="HV101" s="728"/>
      <x:c r="HW101" s="728"/>
      <x:c r="HX101" s="728"/>
      <x:c r="HY101" s="728"/>
      <x:c r="HZ101" s="728"/>
      <x:c r="IA101" s="728"/>
      <x:c r="IB101" s="728"/>
      <x:c r="IC101" s="728"/>
      <x:c r="ID101" s="728"/>
      <x:c r="IE101" s="728"/>
      <x:c r="IF101" s="728"/>
      <x:c r="IG101" s="728"/>
      <x:c r="IH101" s="728"/>
      <x:c r="II101" s="728"/>
      <x:c r="IJ101" s="728"/>
      <x:c r="IK101" s="728"/>
      <x:c r="IL101" s="728"/>
      <x:c r="IM101" s="728"/>
      <x:c r="IN101" s="728"/>
      <x:c r="IO101" s="728"/>
      <x:c r="IP101" s="728"/>
      <x:c r="IQ101" s="728"/>
      <x:c r="IR101" s="728"/>
      <x:c r="IS101" s="728"/>
      <x:c r="IT101" s="728"/>
      <x:c r="IU101" s="728"/>
      <x:c r="IV101" s="728"/>
    </x:row>
    <x:row r="102">
      <x:c r="A102" s="728"/>
      <x:c r="B102" s="728"/>
      <x:c r="C102" s="732">
        <x:v>52.7</x:v>
      </x:c>
      <x:c r="D102" s="733">
        <x:v>64.3</x:v>
      </x:c>
      <x:c r="E102" s="734">
        <x:v>0.15887999999999999</x:v>
      </x:c>
      <x:c r="F102" s="728"/>
      <x:c r="G102" s="728"/>
      <x:c r="H102" s="728"/>
      <x:c r="I102" s="731">
        <x:v>0.90600000000000003</x:v>
      </x:c>
      <x:c r="J102" s="731"/>
      <x:c r="K102" s="731"/>
      <x:c r="L102" s="731"/>
      <x:c r="M102" s="731"/>
      <x:c r="N102" s="731"/>
      <x:c r="O102" s="731"/>
      <x:c r="P102" s="630">
        <x:v>6.2919999999999998</x:v>
      </x:c>
      <x:c r="Q102" s="729"/>
      <x:c r="R102" s="728"/>
      <x:c r="S102" s="728"/>
      <x:c r="T102" s="728"/>
      <x:c r="U102" s="728"/>
      <x:c r="V102" s="728"/>
      <x:c r="W102" s="728"/>
      <x:c r="X102" s="728"/>
      <x:c r="Y102" s="728"/>
      <x:c r="Z102" s="728"/>
      <x:c r="AA102" s="728"/>
      <x:c r="AB102" s="728"/>
      <x:c r="AC102" s="728"/>
      <x:c r="AD102" s="728"/>
      <x:c r="AE102" s="728"/>
      <x:c r="AF102" s="728"/>
      <x:c r="AG102" s="450">
        <x:v>0.5</x:v>
      </x:c>
      <x:c r="AH102" s="450">
        <x:v>0.51910000000000001</x:v>
      </x:c>
      <x:c r="AI102" s="450">
        <x:v>0.99775000000000003</x:v>
      </x:c>
      <x:c r="AJ102" s="450"/>
      <x:c r="AK102" s="519" t="n">
        <x:f>LOOKUP(AD11,$AG$102:$AI$115)</x:f>
        <x:v>0.99905</x:v>
      </x:c>
      <x:c r="AL102" s="450"/>
      <x:c r="AM102" s="450"/>
      <x:c r="AN102" s="450"/>
      <x:c r="AO102" s="450"/>
      <x:c r="AP102" s="450"/>
      <x:c r="AQ102" s="450"/>
      <x:c r="AR102" s="450"/>
      <x:c r="AS102" s="450"/>
      <x:c r="AT102" s="450"/>
      <x:c r="AU102" s="450"/>
      <x:c r="AV102" s="450"/>
      <x:c r="AW102" s="450"/>
      <x:c r="AX102" s="450"/>
      <x:c r="AY102" s="450"/>
      <x:c r="AZ102" s="450"/>
      <x:c r="BA102" s="450"/>
      <x:c r="BB102" s="450"/>
      <x:c r="BC102" s="450"/>
      <x:c r="BD102" s="450"/>
      <x:c r="BE102" s="450"/>
      <x:c r="BF102" s="450"/>
      <x:c r="BG102" s="450"/>
      <x:c r="BH102" s="450"/>
      <x:c r="BI102" s="450"/>
      <x:c r="BJ102" s="450"/>
      <x:c r="BK102" s="450"/>
      <x:c r="BL102" s="450"/>
      <x:c r="BM102" s="450"/>
      <x:c r="BN102" s="450"/>
      <x:c r="BO102" s="450"/>
      <x:c r="BP102" s="450"/>
      <x:c r="BQ102" s="450"/>
      <x:c r="BR102" s="450"/>
      <x:c r="BS102" s="450"/>
      <x:c r="BT102" s="450"/>
      <x:c r="BU102" s="450"/>
      <x:c r="BV102" s="450"/>
      <x:c r="BW102" s="450"/>
      <x:c r="BX102" s="450"/>
      <x:c r="BY102" s="450"/>
      <x:c r="BZ102" s="450"/>
      <x:c r="CA102" s="450"/>
      <x:c r="CB102" s="450"/>
      <x:c r="CC102" s="450"/>
      <x:c r="CD102" s="450"/>
      <x:c r="CE102" s="450"/>
      <x:c r="CF102" s="450"/>
      <x:c r="CG102" s="450"/>
      <x:c r="CH102" s="450"/>
      <x:c r="CI102" s="450"/>
      <x:c r="CJ102" s="450"/>
      <x:c r="CK102" s="450"/>
      <x:c r="CL102" s="450"/>
      <x:c r="CM102" s="450"/>
      <x:c r="CN102" s="450"/>
      <x:c r="CO102" s="450"/>
      <x:c r="CP102" s="450"/>
      <x:c r="CQ102" s="450"/>
      <x:c r="CR102" s="450"/>
      <x:c r="CS102" s="450"/>
      <x:c r="CT102" s="450"/>
      <x:c r="CU102" s="450"/>
      <x:c r="CV102" s="450"/>
      <x:c r="CW102" s="450"/>
      <x:c r="CX102" s="450"/>
      <x:c r="CY102" s="450"/>
      <x:c r="CZ102" s="450"/>
      <x:c r="DA102" s="450"/>
      <x:c r="DB102" s="450"/>
      <x:c r="DC102" s="450"/>
      <x:c r="DD102" s="450"/>
      <x:c r="DE102" s="450"/>
      <x:c r="DF102" s="450"/>
      <x:c r="DG102" s="450"/>
      <x:c r="DH102" s="450"/>
      <x:c r="DI102" s="450"/>
      <x:c r="DJ102" s="450"/>
      <x:c r="DK102" s="450"/>
      <x:c r="DL102" s="450"/>
      <x:c r="DM102" s="450"/>
      <x:c r="DN102" s="450"/>
      <x:c r="DO102" s="450"/>
      <x:c r="DP102" s="450"/>
      <x:c r="DQ102" s="450"/>
      <x:c r="DR102" s="450"/>
      <x:c r="DS102" s="450"/>
      <x:c r="DT102" s="450"/>
      <x:c r="DU102" s="450"/>
      <x:c r="DV102" s="450"/>
      <x:c r="DW102" s="450"/>
      <x:c r="DX102" s="450"/>
      <x:c r="DY102" s="450"/>
      <x:c r="DZ102" s="450"/>
      <x:c r="EA102" s="450"/>
      <x:c r="EB102" s="450"/>
      <x:c r="EC102" s="450"/>
      <x:c r="ED102" s="450"/>
      <x:c r="EE102" s="450"/>
      <x:c r="EF102" s="450"/>
      <x:c r="EG102" s="450"/>
      <x:c r="EH102" s="450"/>
      <x:c r="EI102" s="728"/>
      <x:c r="EJ102" s="728"/>
      <x:c r="EK102" s="728"/>
      <x:c r="EL102" s="728"/>
      <x:c r="EM102" s="728"/>
      <x:c r="EN102" s="728"/>
      <x:c r="EO102" s="728"/>
      <x:c r="EP102" s="728"/>
      <x:c r="EQ102" s="728"/>
      <x:c r="ER102" s="728"/>
      <x:c r="ES102" s="728"/>
      <x:c r="ET102" s="728"/>
      <x:c r="EU102" s="728"/>
      <x:c r="EV102" s="728"/>
      <x:c r="EW102" s="728"/>
      <x:c r="EX102" s="728"/>
      <x:c r="EY102" s="728"/>
      <x:c r="EZ102" s="728"/>
      <x:c r="FA102" s="728"/>
      <x:c r="FB102" s="728"/>
      <x:c r="FC102" s="728"/>
      <x:c r="FD102" s="728"/>
      <x:c r="FE102" s="728"/>
      <x:c r="FF102" s="728"/>
      <x:c r="FG102" s="728"/>
      <x:c r="FH102" s="728"/>
      <x:c r="FI102" s="728"/>
      <x:c r="FJ102" s="728"/>
      <x:c r="FK102" s="728"/>
      <x:c r="FL102" s="728"/>
      <x:c r="FM102" s="728"/>
      <x:c r="FN102" s="728"/>
      <x:c r="FO102" s="728"/>
      <x:c r="FP102" s="728"/>
      <x:c r="FQ102" s="728"/>
      <x:c r="FR102" s="728"/>
      <x:c r="FS102" s="728"/>
      <x:c r="FT102" s="728"/>
      <x:c r="FU102" s="728"/>
      <x:c r="FV102" s="728"/>
      <x:c r="FW102" s="728"/>
      <x:c r="FX102" s="728"/>
      <x:c r="FY102" s="728"/>
      <x:c r="FZ102" s="728"/>
      <x:c r="GA102" s="728"/>
      <x:c r="GB102" s="728"/>
      <x:c r="GC102" s="728"/>
      <x:c r="GD102" s="728"/>
      <x:c r="GE102" s="728"/>
      <x:c r="GF102" s="728"/>
      <x:c r="GG102" s="728"/>
      <x:c r="GH102" s="728"/>
      <x:c r="GI102" s="728"/>
      <x:c r="GJ102" s="728"/>
      <x:c r="GK102" s="728"/>
      <x:c r="GL102" s="728"/>
      <x:c r="GM102" s="728"/>
      <x:c r="GN102" s="728"/>
      <x:c r="GO102" s="728"/>
      <x:c r="GP102" s="728"/>
      <x:c r="GQ102" s="728"/>
      <x:c r="GR102" s="728"/>
      <x:c r="GS102" s="728"/>
      <x:c r="GT102" s="728"/>
      <x:c r="GU102" s="728"/>
      <x:c r="GV102" s="728"/>
      <x:c r="GW102" s="728"/>
      <x:c r="GX102" s="728"/>
      <x:c r="GY102" s="728"/>
      <x:c r="GZ102" s="728"/>
      <x:c r="HA102" s="728"/>
      <x:c r="HB102" s="728"/>
      <x:c r="HC102" s="728"/>
      <x:c r="HD102" s="728"/>
      <x:c r="HE102" s="728"/>
      <x:c r="HF102" s="728"/>
      <x:c r="HG102" s="728"/>
      <x:c r="HH102" s="728"/>
      <x:c r="HI102" s="728"/>
      <x:c r="HJ102" s="728"/>
      <x:c r="HK102" s="728"/>
      <x:c r="HL102" s="728"/>
      <x:c r="HM102" s="728"/>
      <x:c r="HN102" s="728"/>
      <x:c r="HO102" s="728"/>
      <x:c r="HP102" s="728"/>
      <x:c r="HQ102" s="728"/>
      <x:c r="HR102" s="728"/>
      <x:c r="HS102" s="728"/>
      <x:c r="HT102" s="728"/>
      <x:c r="HU102" s="728"/>
      <x:c r="HV102" s="728"/>
      <x:c r="HW102" s="728"/>
      <x:c r="HX102" s="728"/>
      <x:c r="HY102" s="728"/>
      <x:c r="HZ102" s="728"/>
      <x:c r="IA102" s="728"/>
      <x:c r="IB102" s="728"/>
      <x:c r="IC102" s="728"/>
      <x:c r="ID102" s="728"/>
      <x:c r="IE102" s="728"/>
      <x:c r="IF102" s="728"/>
      <x:c r="IG102" s="728"/>
      <x:c r="IH102" s="728"/>
      <x:c r="II102" s="728"/>
      <x:c r="IJ102" s="728"/>
      <x:c r="IK102" s="728"/>
      <x:c r="IL102" s="728"/>
      <x:c r="IM102" s="728"/>
      <x:c r="IN102" s="728"/>
      <x:c r="IO102" s="728"/>
      <x:c r="IP102" s="728"/>
      <x:c r="IQ102" s="728"/>
      <x:c r="IR102" s="728"/>
      <x:c r="IS102" s="728"/>
      <x:c r="IT102" s="728"/>
      <x:c r="IU102" s="728"/>
      <x:c r="IV102" s="728"/>
    </x:row>
    <x:row r="103">
      <x:c r="A103" s="728"/>
      <x:c r="B103" s="728"/>
      <x:c r="C103" s="732">
        <x:v>64.400000000000006</x:v>
      </x:c>
      <x:c r="D103" s="733">
        <x:v>75.5</x:v>
      </x:c>
      <x:c r="E103" s="734">
        <x:v>0.15887000000000001</x:v>
      </x:c>
      <x:c r="F103" s="728"/>
      <x:c r="G103" s="728"/>
      <x:c r="H103" s="728"/>
      <x:c r="I103" s="728"/>
      <x:c r="J103" s="728"/>
      <x:c r="K103" s="728"/>
      <x:c r="L103" s="728"/>
      <x:c r="M103" s="728"/>
      <x:c r="N103" s="728"/>
      <x:c r="O103" s="728"/>
      <x:c r="P103" s="728"/>
      <x:c r="Q103" s="729"/>
      <x:c r="R103" s="728"/>
      <x:c r="S103" s="728"/>
      <x:c r="T103" s="728"/>
      <x:c r="U103" s="728"/>
      <x:c r="V103" s="728"/>
      <x:c r="W103" s="728"/>
      <x:c r="X103" s="728"/>
      <x:c r="Y103" s="728"/>
      <x:c r="Z103" s="728"/>
      <x:c r="AA103" s="728"/>
      <x:c r="AB103" s="728"/>
      <x:c r="AC103" s="728"/>
      <x:c r="AD103" s="728"/>
      <x:c r="AE103" s="728"/>
      <x:c r="AF103" s="728"/>
      <x:c r="AG103" s="450">
        <x:v>0.51919999999999999</x:v>
      </x:c>
      <x:c r="AH103" s="450">
        <x:v>0.54210000000000003</x:v>
      </x:c>
      <x:c r="AI103" s="450">
        <x:v>0.99785000000000001</x:v>
      </x:c>
      <x:c r="AJ103" s="450"/>
      <x:c r="AK103" s="519" t="n">
        <x:f>LOOKUP(AD12,$AG$102:$AI$115)</x:f>
        <x:v>0.99905</x:v>
      </x:c>
      <x:c r="AL103" s="450"/>
      <x:c r="AM103" s="450"/>
      <x:c r="AN103" s="450"/>
      <x:c r="AO103" s="450"/>
      <x:c r="AP103" s="450"/>
      <x:c r="AQ103" s="450"/>
      <x:c r="AR103" s="450"/>
      <x:c r="AS103" s="450"/>
      <x:c r="AT103" s="450"/>
      <x:c r="AU103" s="450"/>
      <x:c r="AV103" s="450"/>
      <x:c r="AW103" s="450"/>
      <x:c r="AX103" s="450"/>
      <x:c r="AY103" s="450"/>
      <x:c r="AZ103" s="450"/>
      <x:c r="BA103" s="450"/>
      <x:c r="BB103" s="450"/>
      <x:c r="BC103" s="450"/>
      <x:c r="BD103" s="450"/>
      <x:c r="BE103" s="450"/>
      <x:c r="BF103" s="450"/>
      <x:c r="BG103" s="450"/>
      <x:c r="BH103" s="450"/>
      <x:c r="BI103" s="450"/>
      <x:c r="BJ103" s="450"/>
      <x:c r="BK103" s="450"/>
      <x:c r="BL103" s="450"/>
      <x:c r="BM103" s="450"/>
      <x:c r="BN103" s="450"/>
      <x:c r="BO103" s="450"/>
      <x:c r="BP103" s="450"/>
      <x:c r="BQ103" s="450"/>
      <x:c r="BR103" s="450"/>
      <x:c r="BS103" s="450"/>
      <x:c r="BT103" s="450"/>
      <x:c r="BU103" s="450"/>
      <x:c r="BV103" s="450"/>
      <x:c r="BW103" s="450"/>
      <x:c r="BX103" s="450"/>
      <x:c r="BY103" s="450"/>
      <x:c r="BZ103" s="450"/>
      <x:c r="CA103" s="450"/>
      <x:c r="CB103" s="450"/>
      <x:c r="CC103" s="450"/>
      <x:c r="CD103" s="450"/>
      <x:c r="CE103" s="450"/>
      <x:c r="CF103" s="450"/>
      <x:c r="CG103" s="450"/>
      <x:c r="CH103" s="450"/>
      <x:c r="CI103" s="450"/>
      <x:c r="CJ103" s="450"/>
      <x:c r="CK103" s="450"/>
      <x:c r="CL103" s="450"/>
      <x:c r="CM103" s="450"/>
      <x:c r="CN103" s="450"/>
      <x:c r="CO103" s="450"/>
      <x:c r="CP103" s="450"/>
      <x:c r="CQ103" s="450"/>
      <x:c r="CR103" s="450"/>
      <x:c r="CS103" s="450"/>
      <x:c r="CT103" s="450"/>
      <x:c r="CU103" s="450"/>
      <x:c r="CV103" s="450"/>
      <x:c r="CW103" s="450"/>
      <x:c r="CX103" s="450"/>
      <x:c r="CY103" s="450"/>
      <x:c r="CZ103" s="450"/>
      <x:c r="DA103" s="450"/>
      <x:c r="DB103" s="450"/>
      <x:c r="DC103" s="450"/>
      <x:c r="DD103" s="450"/>
      <x:c r="DE103" s="450"/>
      <x:c r="DF103" s="450"/>
      <x:c r="DG103" s="450"/>
      <x:c r="DH103" s="450"/>
      <x:c r="DI103" s="450"/>
      <x:c r="DJ103" s="450"/>
      <x:c r="DK103" s="450"/>
      <x:c r="DL103" s="450"/>
      <x:c r="DM103" s="450"/>
      <x:c r="DN103" s="450"/>
      <x:c r="DO103" s="450"/>
      <x:c r="DP103" s="450"/>
      <x:c r="DQ103" s="450"/>
      <x:c r="DR103" s="450"/>
      <x:c r="DS103" s="450"/>
      <x:c r="DT103" s="450"/>
      <x:c r="DU103" s="450"/>
      <x:c r="DV103" s="450"/>
      <x:c r="DW103" s="450"/>
      <x:c r="DX103" s="450"/>
      <x:c r="DY103" s="450"/>
      <x:c r="DZ103" s="450"/>
      <x:c r="EA103" s="450"/>
      <x:c r="EB103" s="450"/>
      <x:c r="EC103" s="450"/>
      <x:c r="ED103" s="450"/>
      <x:c r="EE103" s="450"/>
      <x:c r="EF103" s="450"/>
      <x:c r="EG103" s="450"/>
      <x:c r="EH103" s="450"/>
      <x:c r="EI103" s="728"/>
      <x:c r="EJ103" s="728"/>
      <x:c r="EK103" s="728"/>
      <x:c r="EL103" s="728"/>
      <x:c r="EM103" s="728"/>
      <x:c r="EN103" s="728"/>
      <x:c r="EO103" s="728"/>
      <x:c r="EP103" s="728"/>
      <x:c r="EQ103" s="728"/>
      <x:c r="ER103" s="728"/>
      <x:c r="ES103" s="728"/>
      <x:c r="ET103" s="728"/>
      <x:c r="EU103" s="728"/>
      <x:c r="EV103" s="728"/>
      <x:c r="EW103" s="728"/>
      <x:c r="EX103" s="728"/>
      <x:c r="EY103" s="728"/>
      <x:c r="EZ103" s="728"/>
      <x:c r="FA103" s="728"/>
      <x:c r="FB103" s="728"/>
      <x:c r="FC103" s="728"/>
      <x:c r="FD103" s="728"/>
      <x:c r="FE103" s="728"/>
      <x:c r="FF103" s="728"/>
      <x:c r="FG103" s="728"/>
      <x:c r="FH103" s="728"/>
      <x:c r="FI103" s="728"/>
      <x:c r="FJ103" s="728"/>
      <x:c r="FK103" s="728"/>
      <x:c r="FL103" s="728"/>
      <x:c r="FM103" s="728"/>
      <x:c r="FN103" s="728"/>
      <x:c r="FO103" s="728"/>
      <x:c r="FP103" s="728"/>
      <x:c r="FQ103" s="728"/>
      <x:c r="FR103" s="728"/>
      <x:c r="FS103" s="728"/>
      <x:c r="FT103" s="728"/>
      <x:c r="FU103" s="728"/>
      <x:c r="FV103" s="728"/>
      <x:c r="FW103" s="728"/>
      <x:c r="FX103" s="728"/>
      <x:c r="FY103" s="728"/>
      <x:c r="FZ103" s="728"/>
      <x:c r="GA103" s="728"/>
      <x:c r="GB103" s="728"/>
      <x:c r="GC103" s="728"/>
      <x:c r="GD103" s="728"/>
      <x:c r="GE103" s="728"/>
      <x:c r="GF103" s="728"/>
      <x:c r="GG103" s="728"/>
      <x:c r="GH103" s="728"/>
      <x:c r="GI103" s="728"/>
      <x:c r="GJ103" s="728"/>
      <x:c r="GK103" s="728"/>
      <x:c r="GL103" s="728"/>
      <x:c r="GM103" s="728"/>
      <x:c r="GN103" s="728"/>
      <x:c r="GO103" s="728"/>
      <x:c r="GP103" s="728"/>
      <x:c r="GQ103" s="728"/>
      <x:c r="GR103" s="728"/>
      <x:c r="GS103" s="728"/>
      <x:c r="GT103" s="728"/>
      <x:c r="GU103" s="728"/>
      <x:c r="GV103" s="728"/>
      <x:c r="GW103" s="728"/>
      <x:c r="GX103" s="728"/>
      <x:c r="GY103" s="728"/>
      <x:c r="GZ103" s="728"/>
      <x:c r="HA103" s="728"/>
      <x:c r="HB103" s="728"/>
      <x:c r="HC103" s="728"/>
      <x:c r="HD103" s="728"/>
      <x:c r="HE103" s="728"/>
      <x:c r="HF103" s="728"/>
      <x:c r="HG103" s="728"/>
      <x:c r="HH103" s="728"/>
      <x:c r="HI103" s="728"/>
      <x:c r="HJ103" s="728"/>
      <x:c r="HK103" s="728"/>
      <x:c r="HL103" s="728"/>
      <x:c r="HM103" s="728"/>
      <x:c r="HN103" s="728"/>
      <x:c r="HO103" s="728"/>
      <x:c r="HP103" s="728"/>
      <x:c r="HQ103" s="728"/>
      <x:c r="HR103" s="728"/>
      <x:c r="HS103" s="728"/>
      <x:c r="HT103" s="728"/>
      <x:c r="HU103" s="728"/>
      <x:c r="HV103" s="728"/>
      <x:c r="HW103" s="728"/>
      <x:c r="HX103" s="728"/>
      <x:c r="HY103" s="728"/>
      <x:c r="HZ103" s="728"/>
      <x:c r="IA103" s="728"/>
      <x:c r="IB103" s="728"/>
      <x:c r="IC103" s="728"/>
      <x:c r="ID103" s="728"/>
      <x:c r="IE103" s="728"/>
      <x:c r="IF103" s="728"/>
      <x:c r="IG103" s="728"/>
      <x:c r="IH103" s="728"/>
      <x:c r="II103" s="728"/>
      <x:c r="IJ103" s="728"/>
      <x:c r="IK103" s="728"/>
      <x:c r="IL103" s="728"/>
      <x:c r="IM103" s="728"/>
      <x:c r="IN103" s="728"/>
      <x:c r="IO103" s="728"/>
      <x:c r="IP103" s="728"/>
      <x:c r="IQ103" s="728"/>
      <x:c r="IR103" s="728"/>
      <x:c r="IS103" s="728"/>
      <x:c r="IT103" s="728"/>
      <x:c r="IU103" s="728"/>
      <x:c r="IV103" s="728"/>
    </x:row>
    <x:row r="104">
      <x:c r="A104" s="728"/>
      <x:c r="B104" s="728"/>
      <x:c r="C104" s="732">
        <x:v>75.599999999999994</x:v>
      </x:c>
      <x:c r="D104" s="733">
        <x:v>85</x:v>
      </x:c>
      <x:c r="E104" s="734">
        <x:v>0.15886</x:v>
      </x:c>
      <x:c r="F104" s="728"/>
      <x:c r="G104" s="728"/>
      <x:c r="H104" s="728"/>
      <x:c r="I104" s="728"/>
      <x:c r="J104" s="728"/>
      <x:c r="K104" s="728"/>
      <x:c r="L104" s="728"/>
      <x:c r="M104" s="728"/>
      <x:c r="N104" s="728"/>
      <x:c r="O104" s="728"/>
      <x:c r="P104" s="728"/>
      <x:c r="Q104" s="729"/>
      <x:c r="R104" s="728"/>
      <x:c r="S104" s="728"/>
      <x:c r="T104" s="728"/>
      <x:c r="U104" s="728"/>
      <x:c r="V104" s="728"/>
      <x:c r="W104" s="728"/>
      <x:c r="X104" s="728"/>
      <x:c r="Y104" s="728"/>
      <x:c r="Z104" s="728"/>
      <x:c r="AA104" s="728"/>
      <x:c r="AB104" s="728"/>
      <x:c r="AC104" s="728"/>
      <x:c r="AD104" s="728"/>
      <x:c r="AE104" s="728"/>
      <x:c r="AF104" s="728"/>
      <x:c r="AG104" s="450">
        <x:v>0.54220000000000002</x:v>
      </x:c>
      <x:c r="AH104" s="450">
        <x:v>0.56730000000000003</x:v>
      </x:c>
      <x:c r="AI104" s="450">
        <x:v>0.99795</x:v>
      </x:c>
      <x:c r="AJ104" s="450"/>
      <x:c r="AK104" s="519" t="e">
        <x:f>LOOKUP(AD14,$AG$102:$AI$115)</x:f>
      </x:c>
      <x:c r="AL104" s="450"/>
      <x:c r="AM104" s="450"/>
      <x:c r="AN104" s="450"/>
      <x:c r="AO104" s="450"/>
      <x:c r="AP104" s="450"/>
      <x:c r="AQ104" s="450"/>
      <x:c r="AR104" s="450"/>
      <x:c r="AS104" s="450"/>
      <x:c r="AT104" s="450"/>
      <x:c r="AU104" s="450"/>
      <x:c r="AV104" s="450"/>
      <x:c r="AW104" s="450"/>
      <x:c r="AX104" s="450"/>
      <x:c r="AY104" s="450"/>
      <x:c r="AZ104" s="450"/>
      <x:c r="BA104" s="450"/>
      <x:c r="BB104" s="450"/>
      <x:c r="BC104" s="450"/>
      <x:c r="BD104" s="450"/>
      <x:c r="BE104" s="450"/>
      <x:c r="BF104" s="450"/>
      <x:c r="BG104" s="450"/>
      <x:c r="BH104" s="450"/>
      <x:c r="BI104" s="450"/>
      <x:c r="BJ104" s="450"/>
      <x:c r="BK104" s="450"/>
      <x:c r="BL104" s="450"/>
      <x:c r="BM104" s="450"/>
      <x:c r="BN104" s="450"/>
      <x:c r="BO104" s="450"/>
      <x:c r="BP104" s="450"/>
      <x:c r="BQ104" s="450"/>
      <x:c r="BR104" s="450"/>
      <x:c r="BS104" s="450"/>
      <x:c r="BT104" s="450"/>
      <x:c r="BU104" s="450"/>
      <x:c r="BV104" s="450"/>
      <x:c r="BW104" s="450"/>
      <x:c r="BX104" s="450"/>
      <x:c r="BY104" s="450"/>
      <x:c r="BZ104" s="450"/>
      <x:c r="CA104" s="450"/>
      <x:c r="CB104" s="450"/>
      <x:c r="CC104" s="450"/>
      <x:c r="CD104" s="450"/>
      <x:c r="CE104" s="450"/>
      <x:c r="CF104" s="450"/>
      <x:c r="CG104" s="450"/>
      <x:c r="CH104" s="450"/>
      <x:c r="CI104" s="450"/>
      <x:c r="CJ104" s="450"/>
      <x:c r="CK104" s="450"/>
      <x:c r="CL104" s="450"/>
      <x:c r="CM104" s="450"/>
      <x:c r="CN104" s="450"/>
      <x:c r="CO104" s="450"/>
      <x:c r="CP104" s="450"/>
      <x:c r="CQ104" s="450"/>
      <x:c r="CR104" s="450"/>
      <x:c r="CS104" s="450"/>
      <x:c r="CT104" s="450"/>
      <x:c r="CU104" s="450"/>
      <x:c r="CV104" s="450"/>
      <x:c r="CW104" s="450"/>
      <x:c r="CX104" s="450"/>
      <x:c r="CY104" s="450"/>
      <x:c r="CZ104" s="450"/>
      <x:c r="DA104" s="450"/>
      <x:c r="DB104" s="450"/>
      <x:c r="DC104" s="450"/>
      <x:c r="DD104" s="450"/>
      <x:c r="DE104" s="450"/>
      <x:c r="DF104" s="450"/>
      <x:c r="DG104" s="450"/>
      <x:c r="DH104" s="450"/>
      <x:c r="DI104" s="450"/>
      <x:c r="DJ104" s="450"/>
      <x:c r="DK104" s="450"/>
      <x:c r="DL104" s="450"/>
      <x:c r="DM104" s="450"/>
      <x:c r="DN104" s="450"/>
      <x:c r="DO104" s="450"/>
      <x:c r="DP104" s="450"/>
      <x:c r="DQ104" s="450"/>
      <x:c r="DR104" s="450"/>
      <x:c r="DS104" s="450"/>
      <x:c r="DT104" s="450"/>
      <x:c r="DU104" s="450"/>
      <x:c r="DV104" s="450"/>
      <x:c r="DW104" s="450"/>
      <x:c r="DX104" s="450"/>
      <x:c r="DY104" s="450"/>
      <x:c r="DZ104" s="450"/>
      <x:c r="EA104" s="450"/>
      <x:c r="EB104" s="450"/>
      <x:c r="EC104" s="450"/>
      <x:c r="ED104" s="450"/>
      <x:c r="EE104" s="450"/>
      <x:c r="EF104" s="450"/>
      <x:c r="EG104" s="450"/>
      <x:c r="EH104" s="450"/>
      <x:c r="EI104" s="728"/>
      <x:c r="EJ104" s="728"/>
      <x:c r="EK104" s="728"/>
      <x:c r="EL104" s="728"/>
      <x:c r="EM104" s="728"/>
      <x:c r="EN104" s="728"/>
      <x:c r="EO104" s="728"/>
      <x:c r="EP104" s="728"/>
      <x:c r="EQ104" s="728"/>
      <x:c r="ER104" s="728"/>
      <x:c r="ES104" s="728"/>
      <x:c r="ET104" s="728"/>
      <x:c r="EU104" s="728"/>
      <x:c r="EV104" s="728"/>
      <x:c r="EW104" s="728"/>
      <x:c r="EX104" s="728"/>
      <x:c r="EY104" s="728"/>
      <x:c r="EZ104" s="728"/>
      <x:c r="FA104" s="728"/>
      <x:c r="FB104" s="728"/>
      <x:c r="FC104" s="728"/>
      <x:c r="FD104" s="728"/>
      <x:c r="FE104" s="728"/>
      <x:c r="FF104" s="728"/>
      <x:c r="FG104" s="728"/>
      <x:c r="FH104" s="728"/>
      <x:c r="FI104" s="728"/>
      <x:c r="FJ104" s="728"/>
      <x:c r="FK104" s="728"/>
      <x:c r="FL104" s="728"/>
      <x:c r="FM104" s="728"/>
      <x:c r="FN104" s="728"/>
      <x:c r="FO104" s="728"/>
      <x:c r="FP104" s="728"/>
      <x:c r="FQ104" s="728"/>
      <x:c r="FR104" s="728"/>
      <x:c r="FS104" s="728"/>
      <x:c r="FT104" s="728"/>
      <x:c r="FU104" s="728"/>
      <x:c r="FV104" s="728"/>
      <x:c r="FW104" s="728"/>
      <x:c r="FX104" s="728"/>
      <x:c r="FY104" s="728"/>
      <x:c r="FZ104" s="728"/>
      <x:c r="GA104" s="728"/>
      <x:c r="GB104" s="728"/>
      <x:c r="GC104" s="728"/>
      <x:c r="GD104" s="728"/>
      <x:c r="GE104" s="728"/>
      <x:c r="GF104" s="728"/>
      <x:c r="GG104" s="728"/>
      <x:c r="GH104" s="728"/>
      <x:c r="GI104" s="728"/>
      <x:c r="GJ104" s="728"/>
      <x:c r="GK104" s="728"/>
      <x:c r="GL104" s="728"/>
      <x:c r="GM104" s="728"/>
      <x:c r="GN104" s="728"/>
      <x:c r="GO104" s="728"/>
      <x:c r="GP104" s="728"/>
      <x:c r="GQ104" s="728"/>
      <x:c r="GR104" s="728"/>
      <x:c r="GS104" s="728"/>
      <x:c r="GT104" s="728"/>
      <x:c r="GU104" s="728"/>
      <x:c r="GV104" s="728"/>
      <x:c r="GW104" s="728"/>
      <x:c r="GX104" s="728"/>
      <x:c r="GY104" s="728"/>
      <x:c r="GZ104" s="728"/>
      <x:c r="HA104" s="728"/>
      <x:c r="HB104" s="728"/>
      <x:c r="HC104" s="728"/>
      <x:c r="HD104" s="728"/>
      <x:c r="HE104" s="728"/>
      <x:c r="HF104" s="728"/>
      <x:c r="HG104" s="728"/>
      <x:c r="HH104" s="728"/>
      <x:c r="HI104" s="728"/>
      <x:c r="HJ104" s="728"/>
      <x:c r="HK104" s="728"/>
      <x:c r="HL104" s="728"/>
      <x:c r="HM104" s="728"/>
      <x:c r="HN104" s="728"/>
      <x:c r="HO104" s="728"/>
      <x:c r="HP104" s="728"/>
      <x:c r="HQ104" s="728"/>
      <x:c r="HR104" s="728"/>
      <x:c r="HS104" s="728"/>
      <x:c r="HT104" s="728"/>
      <x:c r="HU104" s="728"/>
      <x:c r="HV104" s="728"/>
      <x:c r="HW104" s="728"/>
      <x:c r="HX104" s="728"/>
      <x:c r="HY104" s="728"/>
      <x:c r="HZ104" s="728"/>
      <x:c r="IA104" s="728"/>
      <x:c r="IB104" s="728"/>
      <x:c r="IC104" s="728"/>
      <x:c r="ID104" s="728"/>
      <x:c r="IE104" s="728"/>
      <x:c r="IF104" s="728"/>
      <x:c r="IG104" s="728"/>
      <x:c r="IH104" s="728"/>
      <x:c r="II104" s="728"/>
      <x:c r="IJ104" s="728"/>
      <x:c r="IK104" s="728"/>
      <x:c r="IL104" s="728"/>
      <x:c r="IM104" s="728"/>
      <x:c r="IN104" s="728"/>
      <x:c r="IO104" s="728"/>
      <x:c r="IP104" s="728"/>
      <x:c r="IQ104" s="728"/>
      <x:c r="IR104" s="728"/>
      <x:c r="IS104" s="728"/>
      <x:c r="IT104" s="728"/>
      <x:c r="IU104" s="728"/>
      <x:c r="IV104" s="728"/>
    </x:row>
    <x:row r="105">
      <x:c r="A105" s="728"/>
      <x:c r="B105" s="728"/>
      <x:c r="C105" s="732">
        <x:v>85</x:v>
      </x:c>
      <x:c r="D105" s="733">
        <x:v>96</x:v>
      </x:c>
      <x:c r="E105" s="736">
        <x:v>0.15884999999999999</x:v>
      </x:c>
      <x:c r="F105" s="728"/>
      <x:c r="G105" s="728"/>
      <x:c r="H105" s="728"/>
      <x:c r="I105" s="728"/>
      <x:c r="J105" s="728"/>
      <x:c r="K105" s="728"/>
      <x:c r="L105" s="728"/>
      <x:c r="M105" s="728"/>
      <x:c r="N105" s="728"/>
      <x:c r="O105" s="728"/>
      <x:c r="P105" s="728"/>
      <x:c r="Q105" s="729"/>
      <x:c r="R105" s="728"/>
      <x:c r="S105" s="728"/>
      <x:c r="T105" s="728"/>
      <x:c r="U105" s="728"/>
      <x:c r="V105" s="728"/>
      <x:c r="W105" s="728"/>
      <x:c r="X105" s="728"/>
      <x:c r="Y105" s="728"/>
      <x:c r="Z105" s="728"/>
      <x:c r="AA105" s="728"/>
      <x:c r="AB105" s="728"/>
      <x:c r="AC105" s="728"/>
      <x:c r="AD105" s="728"/>
      <x:c r="AE105" s="728"/>
      <x:c r="AF105" s="728"/>
      <x:c r="AG105" s="450">
        <x:v>0.56740000000000002</x:v>
      </x:c>
      <x:c r="AH105" s="450">
        <x:v>0.59499999999999997</x:v>
      </x:c>
      <x:c r="AI105" s="450">
        <x:v>0.99804999999999999</x:v>
      </x:c>
      <x:c r="AJ105" s="450"/>
      <x:c r="AK105" s="519" t="e">
        <x:f>LOOKUP(AD15,$AG$102:$AI$115)</x:f>
      </x:c>
      <x:c r="AL105" s="450"/>
      <x:c r="AM105" s="450"/>
      <x:c r="AN105" s="450"/>
      <x:c r="AO105" s="450"/>
      <x:c r="AP105" s="450"/>
      <x:c r="AQ105" s="450"/>
      <x:c r="AR105" s="450"/>
      <x:c r="AS105" s="450"/>
      <x:c r="AT105" s="450"/>
      <x:c r="AU105" s="450"/>
      <x:c r="AV105" s="450"/>
      <x:c r="AW105" s="450"/>
      <x:c r="AX105" s="450"/>
      <x:c r="AY105" s="450"/>
      <x:c r="AZ105" s="450"/>
      <x:c r="BA105" s="450"/>
      <x:c r="BB105" s="450"/>
      <x:c r="BC105" s="450"/>
      <x:c r="BD105" s="450"/>
      <x:c r="BE105" s="450"/>
      <x:c r="BF105" s="450"/>
      <x:c r="BG105" s="450"/>
      <x:c r="BH105" s="450"/>
      <x:c r="BI105" s="450"/>
      <x:c r="BJ105" s="450"/>
      <x:c r="BK105" s="450"/>
      <x:c r="BL105" s="450"/>
      <x:c r="BM105" s="450"/>
      <x:c r="BN105" s="450"/>
      <x:c r="BO105" s="450"/>
      <x:c r="BP105" s="450"/>
      <x:c r="BQ105" s="450"/>
      <x:c r="BR105" s="450"/>
      <x:c r="BS105" s="450"/>
      <x:c r="BT105" s="450"/>
      <x:c r="BU105" s="450"/>
      <x:c r="BV105" s="450"/>
      <x:c r="BW105" s="450"/>
      <x:c r="BX105" s="450"/>
      <x:c r="BY105" s="450"/>
      <x:c r="BZ105" s="450"/>
      <x:c r="CA105" s="450"/>
      <x:c r="CB105" s="450"/>
      <x:c r="CC105" s="450"/>
      <x:c r="CD105" s="450"/>
      <x:c r="CE105" s="450"/>
      <x:c r="CF105" s="450"/>
      <x:c r="CG105" s="450"/>
      <x:c r="CH105" s="450"/>
      <x:c r="CI105" s="450"/>
      <x:c r="CJ105" s="450"/>
      <x:c r="CK105" s="450"/>
      <x:c r="CL105" s="450"/>
      <x:c r="CM105" s="450"/>
      <x:c r="CN105" s="450"/>
      <x:c r="CO105" s="450"/>
      <x:c r="CP105" s="450"/>
      <x:c r="CQ105" s="450"/>
      <x:c r="CR105" s="450"/>
      <x:c r="CS105" s="450"/>
      <x:c r="CT105" s="450"/>
      <x:c r="CU105" s="450"/>
      <x:c r="CV105" s="450"/>
      <x:c r="CW105" s="450"/>
      <x:c r="CX105" s="450"/>
      <x:c r="CY105" s="450"/>
      <x:c r="CZ105" s="450"/>
      <x:c r="DA105" s="450"/>
      <x:c r="DB105" s="450"/>
      <x:c r="DC105" s="450"/>
      <x:c r="DD105" s="450"/>
      <x:c r="DE105" s="450"/>
      <x:c r="DF105" s="450"/>
      <x:c r="DG105" s="450"/>
      <x:c r="DH105" s="450"/>
      <x:c r="DI105" s="450"/>
      <x:c r="DJ105" s="450"/>
      <x:c r="DK105" s="450"/>
      <x:c r="DL105" s="450"/>
      <x:c r="DM105" s="450"/>
      <x:c r="DN105" s="450"/>
      <x:c r="DO105" s="450"/>
      <x:c r="DP105" s="450"/>
      <x:c r="DQ105" s="450"/>
      <x:c r="DR105" s="450"/>
      <x:c r="DS105" s="450"/>
      <x:c r="DT105" s="450"/>
      <x:c r="DU105" s="450"/>
      <x:c r="DV105" s="450"/>
      <x:c r="DW105" s="450"/>
      <x:c r="DX105" s="450"/>
      <x:c r="DY105" s="450"/>
      <x:c r="DZ105" s="450"/>
      <x:c r="EA105" s="450"/>
      <x:c r="EB105" s="450"/>
      <x:c r="EC105" s="450"/>
      <x:c r="ED105" s="450"/>
      <x:c r="EE105" s="450"/>
      <x:c r="EF105" s="450"/>
      <x:c r="EG105" s="450"/>
      <x:c r="EH105" s="450"/>
      <x:c r="EI105" s="728"/>
      <x:c r="EJ105" s="728"/>
      <x:c r="EK105" s="728"/>
      <x:c r="EL105" s="728"/>
      <x:c r="EM105" s="728"/>
      <x:c r="EN105" s="728"/>
      <x:c r="EO105" s="728"/>
      <x:c r="EP105" s="728"/>
      <x:c r="EQ105" s="728"/>
      <x:c r="ER105" s="728"/>
      <x:c r="ES105" s="728"/>
      <x:c r="ET105" s="728"/>
      <x:c r="EU105" s="728"/>
      <x:c r="EV105" s="728"/>
      <x:c r="EW105" s="728"/>
      <x:c r="EX105" s="728"/>
      <x:c r="EY105" s="728"/>
      <x:c r="EZ105" s="728"/>
      <x:c r="FA105" s="728"/>
      <x:c r="FB105" s="728"/>
      <x:c r="FC105" s="728"/>
      <x:c r="FD105" s="728"/>
      <x:c r="FE105" s="728"/>
      <x:c r="FF105" s="728"/>
      <x:c r="FG105" s="728"/>
      <x:c r="FH105" s="728"/>
      <x:c r="FI105" s="728"/>
      <x:c r="FJ105" s="728"/>
      <x:c r="FK105" s="728"/>
      <x:c r="FL105" s="728"/>
      <x:c r="FM105" s="728"/>
      <x:c r="FN105" s="728"/>
      <x:c r="FO105" s="728"/>
      <x:c r="FP105" s="728"/>
      <x:c r="FQ105" s="728"/>
      <x:c r="FR105" s="728"/>
      <x:c r="FS105" s="728"/>
      <x:c r="FT105" s="728"/>
      <x:c r="FU105" s="728"/>
      <x:c r="FV105" s="728"/>
      <x:c r="FW105" s="728"/>
      <x:c r="FX105" s="728"/>
      <x:c r="FY105" s="728"/>
      <x:c r="FZ105" s="728"/>
      <x:c r="GA105" s="728"/>
      <x:c r="GB105" s="728"/>
      <x:c r="GC105" s="728"/>
      <x:c r="GD105" s="728"/>
      <x:c r="GE105" s="728"/>
      <x:c r="GF105" s="728"/>
      <x:c r="GG105" s="728"/>
      <x:c r="GH105" s="728"/>
      <x:c r="GI105" s="728"/>
      <x:c r="GJ105" s="728"/>
      <x:c r="GK105" s="728"/>
      <x:c r="GL105" s="728"/>
      <x:c r="GM105" s="728"/>
      <x:c r="GN105" s="728"/>
      <x:c r="GO105" s="728"/>
      <x:c r="GP105" s="728"/>
      <x:c r="GQ105" s="728"/>
      <x:c r="GR105" s="728"/>
      <x:c r="GS105" s="728"/>
      <x:c r="GT105" s="728"/>
      <x:c r="GU105" s="728"/>
      <x:c r="GV105" s="728"/>
      <x:c r="GW105" s="728"/>
      <x:c r="GX105" s="728"/>
      <x:c r="GY105" s="728"/>
      <x:c r="GZ105" s="728"/>
      <x:c r="HA105" s="728"/>
      <x:c r="HB105" s="728"/>
      <x:c r="HC105" s="728"/>
      <x:c r="HD105" s="728"/>
      <x:c r="HE105" s="728"/>
      <x:c r="HF105" s="728"/>
      <x:c r="HG105" s="728"/>
      <x:c r="HH105" s="728"/>
      <x:c r="HI105" s="728"/>
      <x:c r="HJ105" s="728"/>
      <x:c r="HK105" s="728"/>
      <x:c r="HL105" s="728"/>
      <x:c r="HM105" s="728"/>
      <x:c r="HN105" s="728"/>
      <x:c r="HO105" s="728"/>
      <x:c r="HP105" s="728"/>
      <x:c r="HQ105" s="728"/>
      <x:c r="HR105" s="728"/>
      <x:c r="HS105" s="728"/>
      <x:c r="HT105" s="728"/>
      <x:c r="HU105" s="728"/>
      <x:c r="HV105" s="728"/>
      <x:c r="HW105" s="728"/>
      <x:c r="HX105" s="728"/>
      <x:c r="HY105" s="728"/>
      <x:c r="HZ105" s="728"/>
      <x:c r="IA105" s="728"/>
      <x:c r="IB105" s="728"/>
      <x:c r="IC105" s="728"/>
      <x:c r="ID105" s="728"/>
      <x:c r="IE105" s="728"/>
      <x:c r="IF105" s="728"/>
      <x:c r="IG105" s="728"/>
      <x:c r="IH105" s="728"/>
      <x:c r="II105" s="728"/>
      <x:c r="IJ105" s="728"/>
      <x:c r="IK105" s="728"/>
      <x:c r="IL105" s="728"/>
      <x:c r="IM105" s="728"/>
      <x:c r="IN105" s="728"/>
      <x:c r="IO105" s="728"/>
      <x:c r="IP105" s="728"/>
      <x:c r="IQ105" s="728"/>
      <x:c r="IR105" s="728"/>
      <x:c r="IS105" s="728"/>
      <x:c r="IT105" s="728"/>
      <x:c r="IU105" s="728"/>
      <x:c r="IV105" s="728"/>
    </x:row>
    <x:row r="106">
      <x:c r="A106" s="728"/>
      <x:c r="B106" s="728"/>
      <x:c r="C106" s="728"/>
      <x:c r="D106" s="728"/>
      <x:c r="E106" s="728"/>
      <x:c r="F106" s="728"/>
      <x:c r="G106" s="728"/>
      <x:c r="H106" s="728"/>
      <x:c r="I106" s="728"/>
      <x:c r="J106" s="728"/>
      <x:c r="K106" s="728"/>
      <x:c r="L106" s="728"/>
      <x:c r="M106" s="728"/>
      <x:c r="N106" s="728"/>
      <x:c r="O106" s="728"/>
      <x:c r="P106" s="728"/>
      <x:c r="Q106" s="729"/>
      <x:c r="R106" s="728"/>
      <x:c r="S106" s="728"/>
      <x:c r="T106" s="728"/>
      <x:c r="U106" s="728"/>
      <x:c r="V106" s="728"/>
      <x:c r="W106" s="728"/>
      <x:c r="X106" s="728"/>
      <x:c r="Y106" s="728"/>
      <x:c r="Z106" s="728"/>
      <x:c r="AA106" s="728"/>
      <x:c r="AB106" s="728"/>
      <x:c r="AC106" s="728"/>
      <x:c r="AD106" s="728"/>
      <x:c r="AE106" s="728"/>
      <x:c r="AF106" s="728"/>
      <x:c r="AG106" s="450">
        <x:v>0.59509999999999996</x:v>
      </x:c>
      <x:c r="AH106" s="450">
        <x:v>0.62549999999999994</x:v>
      </x:c>
      <x:c r="AI106" s="450">
        <x:v>0.99814999999999998</x:v>
      </x:c>
      <x:c r="AJ106" s="450"/>
      <x:c r="AK106" s="519" t="e">
        <x:f>LOOKUP(AD17,$AG$102:$AI$115)</x:f>
      </x:c>
      <x:c r="AL106" s="450"/>
      <x:c r="AM106" s="450"/>
      <x:c r="AN106" s="450"/>
      <x:c r="AO106" s="450"/>
      <x:c r="AP106" s="450"/>
      <x:c r="AQ106" s="450"/>
      <x:c r="AR106" s="450"/>
      <x:c r="AS106" s="450"/>
      <x:c r="AT106" s="450"/>
      <x:c r="AU106" s="450"/>
      <x:c r="AV106" s="450"/>
      <x:c r="AW106" s="450"/>
      <x:c r="AX106" s="450"/>
      <x:c r="AY106" s="450"/>
      <x:c r="AZ106" s="450"/>
      <x:c r="BA106" s="450"/>
      <x:c r="BB106" s="450"/>
      <x:c r="BC106" s="450"/>
      <x:c r="BD106" s="450"/>
      <x:c r="BE106" s="450"/>
      <x:c r="BF106" s="450"/>
      <x:c r="BG106" s="450"/>
      <x:c r="BH106" s="450"/>
      <x:c r="BI106" s="450"/>
      <x:c r="BJ106" s="450"/>
      <x:c r="BK106" s="450"/>
      <x:c r="BL106" s="450"/>
      <x:c r="BM106" s="450"/>
      <x:c r="BN106" s="450"/>
      <x:c r="BO106" s="450"/>
      <x:c r="BP106" s="450"/>
      <x:c r="BQ106" s="450"/>
      <x:c r="BR106" s="450"/>
      <x:c r="BS106" s="450"/>
      <x:c r="BT106" s="450"/>
      <x:c r="BU106" s="450"/>
      <x:c r="BV106" s="450"/>
      <x:c r="BW106" s="450"/>
      <x:c r="BX106" s="450"/>
      <x:c r="BY106" s="450"/>
      <x:c r="BZ106" s="450"/>
      <x:c r="CA106" s="450"/>
      <x:c r="CB106" s="450"/>
      <x:c r="CC106" s="450"/>
      <x:c r="CD106" s="450"/>
      <x:c r="CE106" s="450"/>
      <x:c r="CF106" s="450"/>
      <x:c r="CG106" s="450"/>
      <x:c r="CH106" s="450"/>
      <x:c r="CI106" s="450"/>
      <x:c r="CJ106" s="450"/>
      <x:c r="CK106" s="450"/>
      <x:c r="CL106" s="450"/>
      <x:c r="CM106" s="450"/>
      <x:c r="CN106" s="450"/>
      <x:c r="CO106" s="450"/>
      <x:c r="CP106" s="450"/>
      <x:c r="CQ106" s="450"/>
      <x:c r="CR106" s="450"/>
      <x:c r="CS106" s="450"/>
      <x:c r="CT106" s="450"/>
      <x:c r="CU106" s="450"/>
      <x:c r="CV106" s="450"/>
      <x:c r="CW106" s="450"/>
      <x:c r="CX106" s="450"/>
      <x:c r="CY106" s="450"/>
      <x:c r="CZ106" s="450"/>
      <x:c r="DA106" s="450"/>
      <x:c r="DB106" s="450"/>
      <x:c r="DC106" s="450"/>
      <x:c r="DD106" s="450"/>
      <x:c r="DE106" s="450"/>
      <x:c r="DF106" s="450"/>
      <x:c r="DG106" s="450"/>
      <x:c r="DH106" s="450"/>
      <x:c r="DI106" s="450"/>
      <x:c r="DJ106" s="450"/>
      <x:c r="DK106" s="450"/>
      <x:c r="DL106" s="450"/>
      <x:c r="DM106" s="450"/>
      <x:c r="DN106" s="450"/>
      <x:c r="DO106" s="450"/>
      <x:c r="DP106" s="450"/>
      <x:c r="DQ106" s="450"/>
      <x:c r="DR106" s="450"/>
      <x:c r="DS106" s="450"/>
      <x:c r="DT106" s="450"/>
      <x:c r="DU106" s="450"/>
      <x:c r="DV106" s="450"/>
      <x:c r="DW106" s="450"/>
      <x:c r="DX106" s="450"/>
      <x:c r="DY106" s="450"/>
      <x:c r="DZ106" s="450"/>
      <x:c r="EA106" s="450"/>
      <x:c r="EB106" s="450"/>
      <x:c r="EC106" s="450"/>
      <x:c r="ED106" s="450"/>
      <x:c r="EE106" s="450"/>
      <x:c r="EF106" s="450"/>
      <x:c r="EG106" s="450"/>
      <x:c r="EH106" s="450"/>
      <x:c r="EI106" s="728"/>
      <x:c r="EJ106" s="728"/>
      <x:c r="EK106" s="728"/>
      <x:c r="EL106" s="728"/>
      <x:c r="EM106" s="728"/>
      <x:c r="EN106" s="728"/>
      <x:c r="EO106" s="728"/>
      <x:c r="EP106" s="728"/>
      <x:c r="EQ106" s="728"/>
      <x:c r="ER106" s="728"/>
      <x:c r="ES106" s="728"/>
      <x:c r="ET106" s="728"/>
      <x:c r="EU106" s="728"/>
      <x:c r="EV106" s="728"/>
      <x:c r="EW106" s="728"/>
      <x:c r="EX106" s="728"/>
      <x:c r="EY106" s="728"/>
      <x:c r="EZ106" s="728"/>
      <x:c r="FA106" s="728"/>
      <x:c r="FB106" s="728"/>
      <x:c r="FC106" s="728"/>
      <x:c r="FD106" s="728"/>
      <x:c r="FE106" s="728"/>
      <x:c r="FF106" s="728"/>
      <x:c r="FG106" s="728"/>
      <x:c r="FH106" s="728"/>
      <x:c r="FI106" s="728"/>
      <x:c r="FJ106" s="728"/>
      <x:c r="FK106" s="728"/>
      <x:c r="FL106" s="728"/>
      <x:c r="FM106" s="728"/>
      <x:c r="FN106" s="728"/>
      <x:c r="FO106" s="728"/>
      <x:c r="FP106" s="728"/>
      <x:c r="FQ106" s="728"/>
      <x:c r="FR106" s="728"/>
      <x:c r="FS106" s="728"/>
      <x:c r="FT106" s="728"/>
      <x:c r="FU106" s="728"/>
      <x:c r="FV106" s="728"/>
      <x:c r="FW106" s="728"/>
      <x:c r="FX106" s="728"/>
      <x:c r="FY106" s="728"/>
      <x:c r="FZ106" s="728"/>
      <x:c r="GA106" s="728"/>
      <x:c r="GB106" s="728"/>
      <x:c r="GC106" s="728"/>
      <x:c r="GD106" s="728"/>
      <x:c r="GE106" s="728"/>
      <x:c r="GF106" s="728"/>
      <x:c r="GG106" s="728"/>
      <x:c r="GH106" s="728"/>
      <x:c r="GI106" s="728"/>
      <x:c r="GJ106" s="728"/>
      <x:c r="GK106" s="728"/>
      <x:c r="GL106" s="728"/>
      <x:c r="GM106" s="728"/>
      <x:c r="GN106" s="728"/>
      <x:c r="GO106" s="728"/>
      <x:c r="GP106" s="728"/>
      <x:c r="GQ106" s="728"/>
      <x:c r="GR106" s="728"/>
      <x:c r="GS106" s="728"/>
      <x:c r="GT106" s="728"/>
      <x:c r="GU106" s="728"/>
      <x:c r="GV106" s="728"/>
      <x:c r="GW106" s="728"/>
      <x:c r="GX106" s="728"/>
      <x:c r="GY106" s="728"/>
      <x:c r="GZ106" s="728"/>
      <x:c r="HA106" s="728"/>
      <x:c r="HB106" s="728"/>
      <x:c r="HC106" s="728"/>
      <x:c r="HD106" s="728"/>
      <x:c r="HE106" s="728"/>
      <x:c r="HF106" s="728"/>
      <x:c r="HG106" s="728"/>
      <x:c r="HH106" s="728"/>
      <x:c r="HI106" s="728"/>
      <x:c r="HJ106" s="728"/>
      <x:c r="HK106" s="728"/>
      <x:c r="HL106" s="728"/>
      <x:c r="HM106" s="728"/>
      <x:c r="HN106" s="728"/>
      <x:c r="HO106" s="728"/>
      <x:c r="HP106" s="728"/>
      <x:c r="HQ106" s="728"/>
      <x:c r="HR106" s="728"/>
      <x:c r="HS106" s="728"/>
      <x:c r="HT106" s="728"/>
      <x:c r="HU106" s="728"/>
      <x:c r="HV106" s="728"/>
      <x:c r="HW106" s="728"/>
      <x:c r="HX106" s="728"/>
      <x:c r="HY106" s="728"/>
      <x:c r="HZ106" s="728"/>
      <x:c r="IA106" s="728"/>
      <x:c r="IB106" s="728"/>
      <x:c r="IC106" s="728"/>
      <x:c r="ID106" s="728"/>
      <x:c r="IE106" s="728"/>
      <x:c r="IF106" s="728"/>
      <x:c r="IG106" s="728"/>
      <x:c r="IH106" s="728"/>
      <x:c r="II106" s="728"/>
      <x:c r="IJ106" s="728"/>
      <x:c r="IK106" s="728"/>
      <x:c r="IL106" s="728"/>
      <x:c r="IM106" s="728"/>
      <x:c r="IN106" s="728"/>
      <x:c r="IO106" s="728"/>
      <x:c r="IP106" s="728"/>
      <x:c r="IQ106" s="728"/>
      <x:c r="IR106" s="728"/>
      <x:c r="IS106" s="728"/>
      <x:c r="IT106" s="728"/>
      <x:c r="IU106" s="728"/>
      <x:c r="IV106" s="728"/>
    </x:row>
    <x:row r="107">
      <x:c r="A107" s="728"/>
      <x:c r="B107" s="728"/>
      <x:c r="C107" s="728"/>
      <x:c r="D107" s="728"/>
      <x:c r="E107" s="728"/>
      <x:c r="F107" s="728"/>
      <x:c r="G107" s="728"/>
      <x:c r="H107" s="728"/>
      <x:c r="I107" s="728"/>
      <x:c r="J107" s="728"/>
      <x:c r="K107" s="728"/>
      <x:c r="L107" s="728"/>
      <x:c r="M107" s="728"/>
      <x:c r="N107" s="728"/>
      <x:c r="O107" s="728"/>
      <x:c r="P107" s="728"/>
      <x:c r="Q107" s="729"/>
      <x:c r="R107" s="728"/>
      <x:c r="S107" s="728"/>
      <x:c r="T107" s="728"/>
      <x:c r="U107" s="728"/>
      <x:c r="V107" s="728"/>
      <x:c r="W107" s="728"/>
      <x:c r="X107" s="728"/>
      <x:c r="Y107" s="728"/>
      <x:c r="Z107" s="728"/>
      <x:c r="AA107" s="728"/>
      <x:c r="AB107" s="728"/>
      <x:c r="AC107" s="728"/>
      <x:c r="AD107" s="728"/>
      <x:c r="AE107" s="728"/>
      <x:c r="AF107" s="728"/>
      <x:c r="AG107" s="450">
        <x:v>0.62560000000000004</x:v>
      </x:c>
      <x:c r="AH107" s="450">
        <x:v>0.6593</x:v>
      </x:c>
      <x:c r="AI107" s="450">
        <x:v>0.99824999999999997</x:v>
      </x:c>
      <x:c r="AJ107" s="450"/>
      <x:c r="AK107" s="519" t="e">
        <x:f>LOOKUP(AD18,$AG$102:$AI$115)</x:f>
      </x:c>
      <x:c r="AL107" s="450"/>
      <x:c r="AM107" s="450"/>
      <x:c r="AN107" s="450"/>
      <x:c r="AO107" s="450"/>
      <x:c r="AP107" s="450"/>
      <x:c r="AQ107" s="450"/>
      <x:c r="AR107" s="450"/>
      <x:c r="AS107" s="450"/>
      <x:c r="AT107" s="450"/>
      <x:c r="AU107" s="450"/>
      <x:c r="AV107" s="450"/>
      <x:c r="AW107" s="450"/>
      <x:c r="AX107" s="450"/>
      <x:c r="AY107" s="450"/>
      <x:c r="AZ107" s="450"/>
      <x:c r="BA107" s="450"/>
      <x:c r="BB107" s="450"/>
      <x:c r="BC107" s="450"/>
      <x:c r="BD107" s="450"/>
      <x:c r="BE107" s="450"/>
      <x:c r="BF107" s="450"/>
      <x:c r="BG107" s="450"/>
      <x:c r="BH107" s="450"/>
      <x:c r="BI107" s="450"/>
      <x:c r="BJ107" s="450"/>
      <x:c r="BK107" s="450"/>
      <x:c r="BL107" s="450"/>
      <x:c r="BM107" s="450"/>
      <x:c r="BN107" s="450"/>
      <x:c r="BO107" s="450"/>
      <x:c r="BP107" s="450"/>
      <x:c r="BQ107" s="450"/>
      <x:c r="BR107" s="450"/>
      <x:c r="BS107" s="450"/>
      <x:c r="BT107" s="450"/>
      <x:c r="BU107" s="450"/>
      <x:c r="BV107" s="450"/>
      <x:c r="BW107" s="450"/>
      <x:c r="BX107" s="450"/>
      <x:c r="BY107" s="450"/>
      <x:c r="BZ107" s="450"/>
      <x:c r="CA107" s="450"/>
      <x:c r="CB107" s="450"/>
      <x:c r="CC107" s="450"/>
      <x:c r="CD107" s="450"/>
      <x:c r="CE107" s="450"/>
      <x:c r="CF107" s="450"/>
      <x:c r="CG107" s="450"/>
      <x:c r="CH107" s="450"/>
      <x:c r="CI107" s="450"/>
      <x:c r="CJ107" s="450"/>
      <x:c r="CK107" s="450"/>
      <x:c r="CL107" s="450"/>
      <x:c r="CM107" s="450"/>
      <x:c r="CN107" s="450"/>
      <x:c r="CO107" s="450"/>
      <x:c r="CP107" s="450"/>
      <x:c r="CQ107" s="450"/>
      <x:c r="CR107" s="450"/>
      <x:c r="CS107" s="450"/>
      <x:c r="CT107" s="450"/>
      <x:c r="CU107" s="450"/>
      <x:c r="CV107" s="450"/>
      <x:c r="CW107" s="450"/>
      <x:c r="CX107" s="450"/>
      <x:c r="CY107" s="450"/>
      <x:c r="CZ107" s="450"/>
      <x:c r="DA107" s="450"/>
      <x:c r="DB107" s="450"/>
      <x:c r="DC107" s="450"/>
      <x:c r="DD107" s="450"/>
      <x:c r="DE107" s="450"/>
      <x:c r="DF107" s="450"/>
      <x:c r="DG107" s="450"/>
      <x:c r="DH107" s="450"/>
      <x:c r="DI107" s="450"/>
      <x:c r="DJ107" s="450"/>
      <x:c r="DK107" s="450"/>
      <x:c r="DL107" s="450"/>
      <x:c r="DM107" s="450"/>
      <x:c r="DN107" s="450"/>
      <x:c r="DO107" s="450"/>
      <x:c r="DP107" s="450"/>
      <x:c r="DQ107" s="450"/>
      <x:c r="DR107" s="450"/>
      <x:c r="DS107" s="450"/>
      <x:c r="DT107" s="450"/>
      <x:c r="DU107" s="450"/>
      <x:c r="DV107" s="450"/>
      <x:c r="DW107" s="450"/>
      <x:c r="DX107" s="450"/>
      <x:c r="DY107" s="450"/>
      <x:c r="DZ107" s="450"/>
      <x:c r="EA107" s="450"/>
      <x:c r="EB107" s="450"/>
      <x:c r="EC107" s="450"/>
      <x:c r="ED107" s="450"/>
      <x:c r="EE107" s="450"/>
      <x:c r="EF107" s="450"/>
      <x:c r="EG107" s="450"/>
      <x:c r="EH107" s="450"/>
      <x:c r="EI107" s="728"/>
      <x:c r="EJ107" s="728"/>
      <x:c r="EK107" s="728"/>
      <x:c r="EL107" s="728"/>
      <x:c r="EM107" s="728"/>
      <x:c r="EN107" s="728"/>
      <x:c r="EO107" s="728"/>
      <x:c r="EP107" s="728"/>
      <x:c r="EQ107" s="728"/>
      <x:c r="ER107" s="728"/>
      <x:c r="ES107" s="728"/>
      <x:c r="ET107" s="728"/>
      <x:c r="EU107" s="728"/>
      <x:c r="EV107" s="728"/>
      <x:c r="EW107" s="728"/>
      <x:c r="EX107" s="728"/>
      <x:c r="EY107" s="728"/>
      <x:c r="EZ107" s="728"/>
      <x:c r="FA107" s="728"/>
      <x:c r="FB107" s="728"/>
      <x:c r="FC107" s="728"/>
      <x:c r="FD107" s="728"/>
      <x:c r="FE107" s="728"/>
      <x:c r="FF107" s="728"/>
      <x:c r="FG107" s="728"/>
      <x:c r="FH107" s="728"/>
      <x:c r="FI107" s="728"/>
      <x:c r="FJ107" s="728"/>
      <x:c r="FK107" s="728"/>
      <x:c r="FL107" s="728"/>
      <x:c r="FM107" s="728"/>
      <x:c r="FN107" s="728"/>
      <x:c r="FO107" s="728"/>
      <x:c r="FP107" s="728"/>
      <x:c r="FQ107" s="728"/>
      <x:c r="FR107" s="728"/>
      <x:c r="FS107" s="728"/>
      <x:c r="FT107" s="728"/>
      <x:c r="FU107" s="728"/>
      <x:c r="FV107" s="728"/>
      <x:c r="FW107" s="728"/>
      <x:c r="FX107" s="728"/>
      <x:c r="FY107" s="728"/>
      <x:c r="FZ107" s="728"/>
      <x:c r="GA107" s="728"/>
      <x:c r="GB107" s="728"/>
      <x:c r="GC107" s="728"/>
      <x:c r="GD107" s="728"/>
      <x:c r="GE107" s="728"/>
      <x:c r="GF107" s="728"/>
      <x:c r="GG107" s="728"/>
      <x:c r="GH107" s="728"/>
      <x:c r="GI107" s="728"/>
      <x:c r="GJ107" s="728"/>
      <x:c r="GK107" s="728"/>
      <x:c r="GL107" s="728"/>
      <x:c r="GM107" s="728"/>
      <x:c r="GN107" s="728"/>
      <x:c r="GO107" s="728"/>
      <x:c r="GP107" s="728"/>
      <x:c r="GQ107" s="728"/>
      <x:c r="GR107" s="728"/>
      <x:c r="GS107" s="728"/>
      <x:c r="GT107" s="728"/>
      <x:c r="GU107" s="728"/>
      <x:c r="GV107" s="728"/>
      <x:c r="GW107" s="728"/>
      <x:c r="GX107" s="728"/>
      <x:c r="GY107" s="728"/>
      <x:c r="GZ107" s="728"/>
      <x:c r="HA107" s="728"/>
      <x:c r="HB107" s="728"/>
      <x:c r="HC107" s="728"/>
      <x:c r="HD107" s="728"/>
      <x:c r="HE107" s="728"/>
      <x:c r="HF107" s="728"/>
      <x:c r="HG107" s="728"/>
      <x:c r="HH107" s="728"/>
      <x:c r="HI107" s="728"/>
      <x:c r="HJ107" s="728"/>
      <x:c r="HK107" s="728"/>
      <x:c r="HL107" s="728"/>
      <x:c r="HM107" s="728"/>
      <x:c r="HN107" s="728"/>
      <x:c r="HO107" s="728"/>
      <x:c r="HP107" s="728"/>
      <x:c r="HQ107" s="728"/>
      <x:c r="HR107" s="728"/>
      <x:c r="HS107" s="728"/>
      <x:c r="HT107" s="728"/>
      <x:c r="HU107" s="728"/>
      <x:c r="HV107" s="728"/>
      <x:c r="HW107" s="728"/>
      <x:c r="HX107" s="728"/>
      <x:c r="HY107" s="728"/>
      <x:c r="HZ107" s="728"/>
      <x:c r="IA107" s="728"/>
      <x:c r="IB107" s="728"/>
      <x:c r="IC107" s="728"/>
      <x:c r="ID107" s="728"/>
      <x:c r="IE107" s="728"/>
      <x:c r="IF107" s="728"/>
      <x:c r="IG107" s="728"/>
      <x:c r="IH107" s="728"/>
      <x:c r="II107" s="728"/>
      <x:c r="IJ107" s="728"/>
      <x:c r="IK107" s="728"/>
      <x:c r="IL107" s="728"/>
      <x:c r="IM107" s="728"/>
      <x:c r="IN107" s="728"/>
      <x:c r="IO107" s="728"/>
      <x:c r="IP107" s="728"/>
      <x:c r="IQ107" s="728"/>
      <x:c r="IR107" s="728"/>
      <x:c r="IS107" s="728"/>
      <x:c r="IT107" s="728"/>
      <x:c r="IU107" s="728"/>
      <x:c r="IV107" s="728"/>
    </x:row>
    <x:row r="108">
      <x:c r="A108" s="728"/>
      <x:c r="B108" s="728"/>
      <x:c r="C108" s="728"/>
      <x:c r="D108" s="728"/>
      <x:c r="E108" s="728"/>
      <x:c r="F108" s="728"/>
      <x:c r="G108" s="728"/>
      <x:c r="H108" s="728"/>
      <x:c r="I108" s="728"/>
      <x:c r="J108" s="728"/>
      <x:c r="K108" s="728"/>
      <x:c r="L108" s="728"/>
      <x:c r="M108" s="728"/>
      <x:c r="N108" s="728"/>
      <x:c r="O108" s="728"/>
      <x:c r="P108" s="728"/>
      <x:c r="Q108" s="729"/>
      <x:c r="R108" s="728"/>
      <x:c r="S108" s="728"/>
      <x:c r="T108" s="728"/>
      <x:c r="U108" s="728"/>
      <x:c r="V108" s="728"/>
      <x:c r="W108" s="728"/>
      <x:c r="X108" s="728"/>
      <x:c r="Y108" s="728"/>
      <x:c r="Z108" s="728"/>
      <x:c r="AA108" s="728"/>
      <x:c r="AB108" s="728"/>
      <x:c r="AC108" s="728"/>
      <x:c r="AD108" s="728"/>
      <x:c r="AE108" s="728"/>
      <x:c r="AF108" s="728"/>
      <x:c r="AG108" s="450">
        <x:v>0.65939999999999999</x:v>
      </x:c>
      <x:c r="AH108" s="450">
        <x:v>0.69699999999999995</x:v>
      </x:c>
      <x:c r="AI108" s="450">
        <x:v>0.99834999999999996</x:v>
      </x:c>
      <x:c r="AJ108" s="450"/>
      <x:c r="AK108" s="519" t="e">
        <x:f>LOOKUP(AD20,$AG$102:$AI$115)</x:f>
      </x:c>
      <x:c r="AL108" s="450"/>
      <x:c r="AM108" s="450"/>
      <x:c r="AN108" s="450"/>
      <x:c r="AO108" s="450"/>
      <x:c r="AP108" s="450"/>
      <x:c r="AQ108" s="450"/>
      <x:c r="AR108" s="450"/>
      <x:c r="AS108" s="450"/>
      <x:c r="AT108" s="450"/>
      <x:c r="AU108" s="450"/>
      <x:c r="AV108" s="450"/>
      <x:c r="AW108" s="450"/>
      <x:c r="AX108" s="450"/>
      <x:c r="AY108" s="450"/>
      <x:c r="AZ108" s="450"/>
      <x:c r="BA108" s="450"/>
      <x:c r="BB108" s="450"/>
      <x:c r="BC108" s="450"/>
      <x:c r="BD108" s="450"/>
      <x:c r="BE108" s="450"/>
      <x:c r="BF108" s="450"/>
      <x:c r="BG108" s="450"/>
      <x:c r="BH108" s="450"/>
      <x:c r="BI108" s="450"/>
      <x:c r="BJ108" s="450"/>
      <x:c r="BK108" s="450"/>
      <x:c r="BL108" s="450"/>
      <x:c r="BM108" s="450"/>
      <x:c r="BN108" s="450"/>
      <x:c r="BO108" s="450"/>
      <x:c r="BP108" s="450"/>
      <x:c r="BQ108" s="450"/>
      <x:c r="BR108" s="450"/>
      <x:c r="BS108" s="450"/>
      <x:c r="BT108" s="450"/>
      <x:c r="BU108" s="450"/>
      <x:c r="BV108" s="450"/>
      <x:c r="BW108" s="450"/>
      <x:c r="BX108" s="450"/>
      <x:c r="BY108" s="450"/>
      <x:c r="BZ108" s="450"/>
      <x:c r="CA108" s="450"/>
      <x:c r="CB108" s="450"/>
      <x:c r="CC108" s="450"/>
      <x:c r="CD108" s="450"/>
      <x:c r="CE108" s="450"/>
      <x:c r="CF108" s="450"/>
      <x:c r="CG108" s="450"/>
      <x:c r="CH108" s="450"/>
      <x:c r="CI108" s="450"/>
      <x:c r="CJ108" s="450"/>
      <x:c r="CK108" s="450"/>
      <x:c r="CL108" s="450"/>
      <x:c r="CM108" s="450"/>
      <x:c r="CN108" s="450"/>
      <x:c r="CO108" s="450"/>
      <x:c r="CP108" s="450"/>
      <x:c r="CQ108" s="450"/>
      <x:c r="CR108" s="450"/>
      <x:c r="CS108" s="450"/>
      <x:c r="CT108" s="450"/>
      <x:c r="CU108" s="450"/>
      <x:c r="CV108" s="450"/>
      <x:c r="CW108" s="450"/>
      <x:c r="CX108" s="450"/>
      <x:c r="CY108" s="450"/>
      <x:c r="CZ108" s="450"/>
      <x:c r="DA108" s="450"/>
      <x:c r="DB108" s="450"/>
      <x:c r="DC108" s="450"/>
      <x:c r="DD108" s="450"/>
      <x:c r="DE108" s="450"/>
      <x:c r="DF108" s="450"/>
      <x:c r="DG108" s="450"/>
      <x:c r="DH108" s="450"/>
      <x:c r="DI108" s="450"/>
      <x:c r="DJ108" s="450"/>
      <x:c r="DK108" s="450"/>
      <x:c r="DL108" s="450"/>
      <x:c r="DM108" s="450"/>
      <x:c r="DN108" s="450"/>
      <x:c r="DO108" s="450"/>
      <x:c r="DP108" s="450"/>
      <x:c r="DQ108" s="450"/>
      <x:c r="DR108" s="450"/>
      <x:c r="DS108" s="450"/>
      <x:c r="DT108" s="450"/>
      <x:c r="DU108" s="450"/>
      <x:c r="DV108" s="450"/>
      <x:c r="DW108" s="450"/>
      <x:c r="DX108" s="450"/>
      <x:c r="DY108" s="450"/>
      <x:c r="DZ108" s="450"/>
      <x:c r="EA108" s="450"/>
      <x:c r="EB108" s="450"/>
      <x:c r="EC108" s="450"/>
      <x:c r="ED108" s="450"/>
      <x:c r="EE108" s="450"/>
      <x:c r="EF108" s="450"/>
      <x:c r="EG108" s="450"/>
      <x:c r="EH108" s="450"/>
      <x:c r="EI108" s="728"/>
      <x:c r="EJ108" s="728"/>
      <x:c r="EK108" s="728"/>
      <x:c r="EL108" s="728"/>
      <x:c r="EM108" s="728"/>
      <x:c r="EN108" s="728"/>
      <x:c r="EO108" s="728"/>
      <x:c r="EP108" s="728"/>
      <x:c r="EQ108" s="728"/>
      <x:c r="ER108" s="728"/>
      <x:c r="ES108" s="728"/>
      <x:c r="ET108" s="728"/>
      <x:c r="EU108" s="728"/>
      <x:c r="EV108" s="728"/>
      <x:c r="EW108" s="728"/>
      <x:c r="EX108" s="728"/>
      <x:c r="EY108" s="728"/>
      <x:c r="EZ108" s="728"/>
      <x:c r="FA108" s="728"/>
      <x:c r="FB108" s="728"/>
      <x:c r="FC108" s="728"/>
      <x:c r="FD108" s="728"/>
      <x:c r="FE108" s="728"/>
      <x:c r="FF108" s="728"/>
      <x:c r="FG108" s="728"/>
      <x:c r="FH108" s="728"/>
      <x:c r="FI108" s="728"/>
      <x:c r="FJ108" s="728"/>
      <x:c r="FK108" s="728"/>
      <x:c r="FL108" s="728"/>
      <x:c r="FM108" s="728"/>
      <x:c r="FN108" s="728"/>
      <x:c r="FO108" s="728"/>
      <x:c r="FP108" s="728"/>
      <x:c r="FQ108" s="728"/>
      <x:c r="FR108" s="728"/>
      <x:c r="FS108" s="728"/>
      <x:c r="FT108" s="728"/>
      <x:c r="FU108" s="728"/>
      <x:c r="FV108" s="728"/>
      <x:c r="FW108" s="728"/>
      <x:c r="FX108" s="728"/>
      <x:c r="FY108" s="728"/>
      <x:c r="FZ108" s="728"/>
      <x:c r="GA108" s="728"/>
      <x:c r="GB108" s="728"/>
      <x:c r="GC108" s="728"/>
      <x:c r="GD108" s="728"/>
      <x:c r="GE108" s="728"/>
      <x:c r="GF108" s="728"/>
      <x:c r="GG108" s="728"/>
      <x:c r="GH108" s="728"/>
      <x:c r="GI108" s="728"/>
      <x:c r="GJ108" s="728"/>
      <x:c r="GK108" s="728"/>
      <x:c r="GL108" s="728"/>
      <x:c r="GM108" s="728"/>
      <x:c r="GN108" s="728"/>
      <x:c r="GO108" s="728"/>
      <x:c r="GP108" s="728"/>
      <x:c r="GQ108" s="728"/>
      <x:c r="GR108" s="728"/>
      <x:c r="GS108" s="728"/>
      <x:c r="GT108" s="728"/>
      <x:c r="GU108" s="728"/>
      <x:c r="GV108" s="728"/>
      <x:c r="GW108" s="728"/>
      <x:c r="GX108" s="728"/>
      <x:c r="GY108" s="728"/>
      <x:c r="GZ108" s="728"/>
      <x:c r="HA108" s="728"/>
      <x:c r="HB108" s="728"/>
      <x:c r="HC108" s="728"/>
      <x:c r="HD108" s="728"/>
      <x:c r="HE108" s="728"/>
      <x:c r="HF108" s="728"/>
      <x:c r="HG108" s="728"/>
      <x:c r="HH108" s="728"/>
      <x:c r="HI108" s="728"/>
      <x:c r="HJ108" s="728"/>
      <x:c r="HK108" s="728"/>
      <x:c r="HL108" s="728"/>
      <x:c r="HM108" s="728"/>
      <x:c r="HN108" s="728"/>
      <x:c r="HO108" s="728"/>
      <x:c r="HP108" s="728"/>
      <x:c r="HQ108" s="728"/>
      <x:c r="HR108" s="728"/>
      <x:c r="HS108" s="728"/>
      <x:c r="HT108" s="728"/>
      <x:c r="HU108" s="728"/>
      <x:c r="HV108" s="728"/>
      <x:c r="HW108" s="728"/>
      <x:c r="HX108" s="728"/>
      <x:c r="HY108" s="728"/>
      <x:c r="HZ108" s="728"/>
      <x:c r="IA108" s="728"/>
      <x:c r="IB108" s="728"/>
      <x:c r="IC108" s="728"/>
      <x:c r="ID108" s="728"/>
      <x:c r="IE108" s="728"/>
      <x:c r="IF108" s="728"/>
      <x:c r="IG108" s="728"/>
      <x:c r="IH108" s="728"/>
      <x:c r="II108" s="728"/>
      <x:c r="IJ108" s="728"/>
      <x:c r="IK108" s="728"/>
      <x:c r="IL108" s="728"/>
      <x:c r="IM108" s="728"/>
      <x:c r="IN108" s="728"/>
      <x:c r="IO108" s="728"/>
      <x:c r="IP108" s="728"/>
      <x:c r="IQ108" s="728"/>
      <x:c r="IR108" s="728"/>
      <x:c r="IS108" s="728"/>
      <x:c r="IT108" s="728"/>
      <x:c r="IU108" s="728"/>
      <x:c r="IV108" s="728"/>
    </x:row>
    <x:row r="109">
      <x:c r="A109" s="728"/>
      <x:c r="B109" s="728"/>
      <x:c r="C109" s="728"/>
      <x:c r="D109" s="728"/>
      <x:c r="E109" s="728"/>
      <x:c r="F109" s="728"/>
      <x:c r="G109" s="728"/>
      <x:c r="H109" s="728"/>
      <x:c r="I109" s="728"/>
      <x:c r="J109" s="728"/>
      <x:c r="K109" s="728"/>
      <x:c r="L109" s="728"/>
      <x:c r="M109" s="728"/>
      <x:c r="N109" s="728"/>
      <x:c r="O109" s="728"/>
      <x:c r="P109" s="728"/>
      <x:c r="Q109" s="729"/>
      <x:c r="R109" s="728"/>
      <x:c r="S109" s="728"/>
      <x:c r="T109" s="728"/>
      <x:c r="U109" s="728"/>
      <x:c r="V109" s="728"/>
      <x:c r="W109" s="728"/>
      <x:c r="X109" s="728"/>
      <x:c r="Y109" s="728"/>
      <x:c r="Z109" s="728"/>
      <x:c r="AA109" s="728"/>
      <x:c r="AB109" s="728"/>
      <x:c r="AC109" s="728"/>
      <x:c r="AD109" s="728"/>
      <x:c r="AE109" s="728"/>
      <x:c r="AF109" s="728"/>
      <x:c r="AG109" s="450">
        <x:v>0.69710000000000005</x:v>
      </x:c>
      <x:c r="AH109" s="450">
        <x:v>0.73919999999999997</x:v>
      </x:c>
      <x:c r="AI109" s="450">
        <x:v>0.99844999999999995</x:v>
      </x:c>
      <x:c r="AJ109" s="450"/>
      <x:c r="AK109" s="519" t="e">
        <x:f>LOOKUP(AD21,$AG$102:$AI$115)</x:f>
      </x:c>
      <x:c r="AL109" s="450"/>
      <x:c r="AM109" s="450"/>
      <x:c r="AN109" s="450"/>
      <x:c r="AO109" s="450"/>
      <x:c r="AP109" s="450"/>
      <x:c r="AQ109" s="450"/>
      <x:c r="AR109" s="450"/>
      <x:c r="AS109" s="450"/>
      <x:c r="AT109" s="450"/>
      <x:c r="AU109" s="450"/>
      <x:c r="AV109" s="450"/>
      <x:c r="AW109" s="450"/>
      <x:c r="AX109" s="450"/>
      <x:c r="AY109" s="450"/>
      <x:c r="AZ109" s="450"/>
      <x:c r="BA109" s="450"/>
      <x:c r="BB109" s="450"/>
      <x:c r="BC109" s="450"/>
      <x:c r="BD109" s="450"/>
      <x:c r="BE109" s="450"/>
      <x:c r="BF109" s="450"/>
      <x:c r="BG109" s="450"/>
      <x:c r="BH109" s="450"/>
      <x:c r="BI109" s="450"/>
      <x:c r="BJ109" s="450"/>
      <x:c r="BK109" s="450"/>
      <x:c r="BL109" s="450"/>
      <x:c r="BM109" s="450"/>
      <x:c r="BN109" s="450"/>
      <x:c r="BO109" s="450"/>
      <x:c r="BP109" s="450"/>
      <x:c r="BQ109" s="450"/>
      <x:c r="BR109" s="450"/>
      <x:c r="BS109" s="450"/>
      <x:c r="BT109" s="450"/>
      <x:c r="BU109" s="450"/>
      <x:c r="BV109" s="450"/>
      <x:c r="BW109" s="450"/>
      <x:c r="BX109" s="450"/>
      <x:c r="BY109" s="450"/>
      <x:c r="BZ109" s="450"/>
      <x:c r="CA109" s="450"/>
      <x:c r="CB109" s="450"/>
      <x:c r="CC109" s="450"/>
      <x:c r="CD109" s="450"/>
      <x:c r="CE109" s="450"/>
      <x:c r="CF109" s="450"/>
      <x:c r="CG109" s="450"/>
      <x:c r="CH109" s="450"/>
      <x:c r="CI109" s="450"/>
      <x:c r="CJ109" s="450"/>
      <x:c r="CK109" s="450"/>
      <x:c r="CL109" s="450"/>
      <x:c r="CM109" s="450"/>
      <x:c r="CN109" s="450"/>
      <x:c r="CO109" s="450"/>
      <x:c r="CP109" s="450"/>
      <x:c r="CQ109" s="450"/>
      <x:c r="CR109" s="450"/>
      <x:c r="CS109" s="450"/>
      <x:c r="CT109" s="450"/>
      <x:c r="CU109" s="450"/>
      <x:c r="CV109" s="450"/>
      <x:c r="CW109" s="450"/>
      <x:c r="CX109" s="450"/>
      <x:c r="CY109" s="450"/>
      <x:c r="CZ109" s="450"/>
      <x:c r="DA109" s="450"/>
      <x:c r="DB109" s="450"/>
      <x:c r="DC109" s="450"/>
      <x:c r="DD109" s="450"/>
      <x:c r="DE109" s="450"/>
      <x:c r="DF109" s="450"/>
      <x:c r="DG109" s="450"/>
      <x:c r="DH109" s="450"/>
      <x:c r="DI109" s="450"/>
      <x:c r="DJ109" s="450"/>
      <x:c r="DK109" s="450"/>
      <x:c r="DL109" s="450"/>
      <x:c r="DM109" s="450"/>
      <x:c r="DN109" s="450"/>
      <x:c r="DO109" s="450"/>
      <x:c r="DP109" s="450"/>
      <x:c r="DQ109" s="450"/>
      <x:c r="DR109" s="450"/>
      <x:c r="DS109" s="450"/>
      <x:c r="DT109" s="450"/>
      <x:c r="DU109" s="450"/>
      <x:c r="DV109" s="450"/>
      <x:c r="DW109" s="450"/>
      <x:c r="DX109" s="450"/>
      <x:c r="DY109" s="450"/>
      <x:c r="DZ109" s="450"/>
      <x:c r="EA109" s="450"/>
      <x:c r="EB109" s="450"/>
      <x:c r="EC109" s="450"/>
      <x:c r="ED109" s="450"/>
      <x:c r="EE109" s="450"/>
      <x:c r="EF109" s="450"/>
      <x:c r="EG109" s="450"/>
      <x:c r="EH109" s="450"/>
      <x:c r="EI109" s="728"/>
      <x:c r="EJ109" s="728"/>
      <x:c r="EK109" s="728"/>
      <x:c r="EL109" s="728"/>
      <x:c r="EM109" s="728"/>
      <x:c r="EN109" s="728"/>
      <x:c r="EO109" s="728"/>
      <x:c r="EP109" s="728"/>
      <x:c r="EQ109" s="728"/>
      <x:c r="ER109" s="728"/>
      <x:c r="ES109" s="728"/>
      <x:c r="ET109" s="728"/>
      <x:c r="EU109" s="728"/>
      <x:c r="EV109" s="728"/>
      <x:c r="EW109" s="728"/>
      <x:c r="EX109" s="728"/>
      <x:c r="EY109" s="728"/>
      <x:c r="EZ109" s="728"/>
      <x:c r="FA109" s="728"/>
      <x:c r="FB109" s="728"/>
      <x:c r="FC109" s="728"/>
      <x:c r="FD109" s="728"/>
      <x:c r="FE109" s="728"/>
      <x:c r="FF109" s="728"/>
      <x:c r="FG109" s="728"/>
      <x:c r="FH109" s="728"/>
      <x:c r="FI109" s="728"/>
      <x:c r="FJ109" s="728"/>
      <x:c r="FK109" s="728"/>
      <x:c r="FL109" s="728"/>
      <x:c r="FM109" s="728"/>
      <x:c r="FN109" s="728"/>
      <x:c r="FO109" s="728"/>
      <x:c r="FP109" s="728"/>
      <x:c r="FQ109" s="728"/>
      <x:c r="FR109" s="728"/>
      <x:c r="FS109" s="728"/>
      <x:c r="FT109" s="728"/>
      <x:c r="FU109" s="728"/>
      <x:c r="FV109" s="728"/>
      <x:c r="FW109" s="728"/>
      <x:c r="FX109" s="728"/>
      <x:c r="FY109" s="728"/>
      <x:c r="FZ109" s="728"/>
      <x:c r="GA109" s="728"/>
      <x:c r="GB109" s="728"/>
      <x:c r="GC109" s="728"/>
      <x:c r="GD109" s="728"/>
      <x:c r="GE109" s="728"/>
      <x:c r="GF109" s="728"/>
      <x:c r="GG109" s="728"/>
      <x:c r="GH109" s="728"/>
      <x:c r="GI109" s="728"/>
      <x:c r="GJ109" s="728"/>
      <x:c r="GK109" s="728"/>
      <x:c r="GL109" s="728"/>
      <x:c r="GM109" s="728"/>
      <x:c r="GN109" s="728"/>
      <x:c r="GO109" s="728"/>
      <x:c r="GP109" s="728"/>
      <x:c r="GQ109" s="728"/>
      <x:c r="GR109" s="728"/>
      <x:c r="GS109" s="728"/>
      <x:c r="GT109" s="728"/>
      <x:c r="GU109" s="728"/>
      <x:c r="GV109" s="728"/>
      <x:c r="GW109" s="728"/>
      <x:c r="GX109" s="728"/>
      <x:c r="GY109" s="728"/>
      <x:c r="GZ109" s="728"/>
      <x:c r="HA109" s="728"/>
      <x:c r="HB109" s="728"/>
      <x:c r="HC109" s="728"/>
      <x:c r="HD109" s="728"/>
      <x:c r="HE109" s="728"/>
      <x:c r="HF109" s="728"/>
      <x:c r="HG109" s="728"/>
      <x:c r="HH109" s="728"/>
      <x:c r="HI109" s="728"/>
      <x:c r="HJ109" s="728"/>
      <x:c r="HK109" s="728"/>
      <x:c r="HL109" s="728"/>
      <x:c r="HM109" s="728"/>
      <x:c r="HN109" s="728"/>
      <x:c r="HO109" s="728"/>
      <x:c r="HP109" s="728"/>
      <x:c r="HQ109" s="728"/>
      <x:c r="HR109" s="728"/>
      <x:c r="HS109" s="728"/>
      <x:c r="HT109" s="728"/>
      <x:c r="HU109" s="728"/>
      <x:c r="HV109" s="728"/>
      <x:c r="HW109" s="728"/>
      <x:c r="HX109" s="728"/>
      <x:c r="HY109" s="728"/>
      <x:c r="HZ109" s="728"/>
      <x:c r="IA109" s="728"/>
      <x:c r="IB109" s="728"/>
      <x:c r="IC109" s="728"/>
      <x:c r="ID109" s="728"/>
      <x:c r="IE109" s="728"/>
      <x:c r="IF109" s="728"/>
      <x:c r="IG109" s="728"/>
      <x:c r="IH109" s="728"/>
      <x:c r="II109" s="728"/>
      <x:c r="IJ109" s="728"/>
      <x:c r="IK109" s="728"/>
      <x:c r="IL109" s="728"/>
      <x:c r="IM109" s="728"/>
      <x:c r="IN109" s="728"/>
      <x:c r="IO109" s="728"/>
      <x:c r="IP109" s="728"/>
      <x:c r="IQ109" s="728"/>
      <x:c r="IR109" s="728"/>
      <x:c r="IS109" s="728"/>
      <x:c r="IT109" s="728"/>
      <x:c r="IU109" s="728"/>
      <x:c r="IV109" s="728"/>
    </x:row>
    <x:row r="110">
      <x:c r="A110" s="728"/>
      <x:c r="B110" s="728"/>
      <x:c r="C110" s="728"/>
      <x:c r="D110" s="728"/>
      <x:c r="E110" s="728"/>
      <x:c r="F110" s="728"/>
      <x:c r="G110" s="728"/>
      <x:c r="H110" s="728"/>
      <x:c r="I110" s="728"/>
      <x:c r="J110" s="728"/>
      <x:c r="K110" s="728"/>
      <x:c r="L110" s="728"/>
      <x:c r="M110" s="728"/>
      <x:c r="N110" s="728"/>
      <x:c r="O110" s="728"/>
      <x:c r="P110" s="728"/>
      <x:c r="Q110" s="729"/>
      <x:c r="R110" s="728"/>
      <x:c r="S110" s="728"/>
      <x:c r="T110" s="728"/>
      <x:c r="U110" s="728"/>
      <x:c r="V110" s="728"/>
      <x:c r="W110" s="728"/>
      <x:c r="X110" s="728"/>
      <x:c r="Y110" s="728"/>
      <x:c r="Z110" s="728"/>
      <x:c r="AA110" s="728"/>
      <x:c r="AB110" s="728"/>
      <x:c r="AC110" s="728"/>
      <x:c r="AD110" s="728"/>
      <x:c r="AE110" s="728"/>
      <x:c r="AF110" s="728"/>
      <x:c r="AG110" s="450">
        <x:v>0.73929999999999996</x:v>
      </x:c>
      <x:c r="AH110" s="450">
        <x:v>0.78690000000000004</x:v>
      </x:c>
      <x:c r="AI110" s="450">
        <x:v>0.99855000000000005</x:v>
      </x:c>
      <x:c r="AJ110" s="450"/>
      <x:c r="AK110" s="519" t="e">
        <x:f>LOOKUP(AD23,$AG$102:$AI$115)</x:f>
      </x:c>
      <x:c r="AL110" s="450"/>
      <x:c r="AM110" s="450"/>
      <x:c r="AN110" s="450"/>
      <x:c r="AO110" s="450"/>
      <x:c r="AP110" s="450"/>
      <x:c r="AQ110" s="450"/>
      <x:c r="AR110" s="450"/>
      <x:c r="AS110" s="450"/>
      <x:c r="AT110" s="450"/>
      <x:c r="AU110" s="450"/>
      <x:c r="AV110" s="450"/>
      <x:c r="AW110" s="450"/>
      <x:c r="AX110" s="450"/>
      <x:c r="AY110" s="450"/>
      <x:c r="AZ110" s="450"/>
      <x:c r="BA110" s="450"/>
      <x:c r="BB110" s="450"/>
      <x:c r="BC110" s="450"/>
      <x:c r="BD110" s="450"/>
      <x:c r="BE110" s="450"/>
      <x:c r="BF110" s="450"/>
      <x:c r="BG110" s="450"/>
      <x:c r="BH110" s="450"/>
      <x:c r="BI110" s="450"/>
      <x:c r="BJ110" s="450"/>
      <x:c r="BK110" s="450"/>
      <x:c r="BL110" s="450"/>
      <x:c r="BM110" s="450"/>
      <x:c r="BN110" s="450"/>
      <x:c r="BO110" s="450"/>
      <x:c r="BP110" s="450"/>
      <x:c r="BQ110" s="450"/>
      <x:c r="BR110" s="450"/>
      <x:c r="BS110" s="450"/>
      <x:c r="BT110" s="450"/>
      <x:c r="BU110" s="450"/>
      <x:c r="BV110" s="450"/>
      <x:c r="BW110" s="450"/>
      <x:c r="BX110" s="450"/>
      <x:c r="BY110" s="450"/>
      <x:c r="BZ110" s="450"/>
      <x:c r="CA110" s="450"/>
      <x:c r="CB110" s="450"/>
      <x:c r="CC110" s="450"/>
      <x:c r="CD110" s="450"/>
      <x:c r="CE110" s="450"/>
      <x:c r="CF110" s="450"/>
      <x:c r="CG110" s="450"/>
      <x:c r="CH110" s="450"/>
      <x:c r="CI110" s="450"/>
      <x:c r="CJ110" s="450"/>
      <x:c r="CK110" s="450"/>
      <x:c r="CL110" s="450"/>
      <x:c r="CM110" s="450"/>
      <x:c r="CN110" s="450"/>
      <x:c r="CO110" s="450"/>
      <x:c r="CP110" s="450"/>
      <x:c r="CQ110" s="450"/>
      <x:c r="CR110" s="450"/>
      <x:c r="CS110" s="450"/>
      <x:c r="CT110" s="450"/>
      <x:c r="CU110" s="450"/>
      <x:c r="CV110" s="450"/>
      <x:c r="CW110" s="450"/>
      <x:c r="CX110" s="450"/>
      <x:c r="CY110" s="450"/>
      <x:c r="CZ110" s="450"/>
      <x:c r="DA110" s="450"/>
      <x:c r="DB110" s="450"/>
      <x:c r="DC110" s="450"/>
      <x:c r="DD110" s="450"/>
      <x:c r="DE110" s="450"/>
      <x:c r="DF110" s="450"/>
      <x:c r="DG110" s="450"/>
      <x:c r="DH110" s="450"/>
      <x:c r="DI110" s="450"/>
      <x:c r="DJ110" s="450"/>
      <x:c r="DK110" s="450"/>
      <x:c r="DL110" s="450"/>
      <x:c r="DM110" s="450"/>
      <x:c r="DN110" s="450"/>
      <x:c r="DO110" s="450"/>
      <x:c r="DP110" s="450"/>
      <x:c r="DQ110" s="450"/>
      <x:c r="DR110" s="450"/>
      <x:c r="DS110" s="450"/>
      <x:c r="DT110" s="450"/>
      <x:c r="DU110" s="450"/>
      <x:c r="DV110" s="450"/>
      <x:c r="DW110" s="450"/>
      <x:c r="DX110" s="450"/>
      <x:c r="DY110" s="450"/>
      <x:c r="DZ110" s="450"/>
      <x:c r="EA110" s="450"/>
      <x:c r="EB110" s="450"/>
      <x:c r="EC110" s="450"/>
      <x:c r="ED110" s="450"/>
      <x:c r="EE110" s="450"/>
      <x:c r="EF110" s="450"/>
      <x:c r="EG110" s="450"/>
      <x:c r="EH110" s="450"/>
      <x:c r="EI110" s="728"/>
      <x:c r="EJ110" s="728"/>
      <x:c r="EK110" s="728"/>
      <x:c r="EL110" s="728"/>
      <x:c r="EM110" s="728"/>
      <x:c r="EN110" s="728"/>
      <x:c r="EO110" s="728"/>
      <x:c r="EP110" s="728"/>
      <x:c r="EQ110" s="728"/>
      <x:c r="ER110" s="728"/>
      <x:c r="ES110" s="728"/>
      <x:c r="ET110" s="728"/>
      <x:c r="EU110" s="728"/>
      <x:c r="EV110" s="728"/>
      <x:c r="EW110" s="728"/>
      <x:c r="EX110" s="728"/>
      <x:c r="EY110" s="728"/>
      <x:c r="EZ110" s="728"/>
      <x:c r="FA110" s="728"/>
      <x:c r="FB110" s="728"/>
      <x:c r="FC110" s="728"/>
      <x:c r="FD110" s="728"/>
      <x:c r="FE110" s="728"/>
      <x:c r="FF110" s="728"/>
      <x:c r="FG110" s="728"/>
      <x:c r="FH110" s="728"/>
      <x:c r="FI110" s="728"/>
      <x:c r="FJ110" s="728"/>
      <x:c r="FK110" s="728"/>
      <x:c r="FL110" s="728"/>
      <x:c r="FM110" s="728"/>
      <x:c r="FN110" s="728"/>
      <x:c r="FO110" s="728"/>
      <x:c r="FP110" s="728"/>
      <x:c r="FQ110" s="728"/>
      <x:c r="FR110" s="728"/>
      <x:c r="FS110" s="728"/>
      <x:c r="FT110" s="728"/>
      <x:c r="FU110" s="728"/>
      <x:c r="FV110" s="728"/>
      <x:c r="FW110" s="728"/>
      <x:c r="FX110" s="728"/>
      <x:c r="FY110" s="728"/>
      <x:c r="FZ110" s="728"/>
      <x:c r="GA110" s="728"/>
      <x:c r="GB110" s="728"/>
      <x:c r="GC110" s="728"/>
      <x:c r="GD110" s="728"/>
      <x:c r="GE110" s="728"/>
      <x:c r="GF110" s="728"/>
      <x:c r="GG110" s="728"/>
      <x:c r="GH110" s="728"/>
      <x:c r="GI110" s="728"/>
      <x:c r="GJ110" s="728"/>
      <x:c r="GK110" s="728"/>
      <x:c r="GL110" s="728"/>
      <x:c r="GM110" s="728"/>
      <x:c r="GN110" s="728"/>
      <x:c r="GO110" s="728"/>
      <x:c r="GP110" s="728"/>
      <x:c r="GQ110" s="728"/>
      <x:c r="GR110" s="728"/>
      <x:c r="GS110" s="728"/>
      <x:c r="GT110" s="728"/>
      <x:c r="GU110" s="728"/>
      <x:c r="GV110" s="728"/>
      <x:c r="GW110" s="728"/>
      <x:c r="GX110" s="728"/>
      <x:c r="GY110" s="728"/>
      <x:c r="GZ110" s="728"/>
      <x:c r="HA110" s="728"/>
      <x:c r="HB110" s="728"/>
      <x:c r="HC110" s="728"/>
      <x:c r="HD110" s="728"/>
      <x:c r="HE110" s="728"/>
      <x:c r="HF110" s="728"/>
      <x:c r="HG110" s="728"/>
      <x:c r="HH110" s="728"/>
      <x:c r="HI110" s="728"/>
      <x:c r="HJ110" s="728"/>
      <x:c r="HK110" s="728"/>
      <x:c r="HL110" s="728"/>
      <x:c r="HM110" s="728"/>
      <x:c r="HN110" s="728"/>
      <x:c r="HO110" s="728"/>
      <x:c r="HP110" s="728"/>
      <x:c r="HQ110" s="728"/>
      <x:c r="HR110" s="728"/>
      <x:c r="HS110" s="728"/>
      <x:c r="HT110" s="728"/>
      <x:c r="HU110" s="728"/>
      <x:c r="HV110" s="728"/>
      <x:c r="HW110" s="728"/>
      <x:c r="HX110" s="728"/>
      <x:c r="HY110" s="728"/>
      <x:c r="HZ110" s="728"/>
      <x:c r="IA110" s="728"/>
      <x:c r="IB110" s="728"/>
      <x:c r="IC110" s="728"/>
      <x:c r="ID110" s="728"/>
      <x:c r="IE110" s="728"/>
      <x:c r="IF110" s="728"/>
      <x:c r="IG110" s="728"/>
      <x:c r="IH110" s="728"/>
      <x:c r="II110" s="728"/>
      <x:c r="IJ110" s="728"/>
      <x:c r="IK110" s="728"/>
      <x:c r="IL110" s="728"/>
      <x:c r="IM110" s="728"/>
      <x:c r="IN110" s="728"/>
      <x:c r="IO110" s="728"/>
      <x:c r="IP110" s="728"/>
      <x:c r="IQ110" s="728"/>
      <x:c r="IR110" s="728"/>
      <x:c r="IS110" s="728"/>
      <x:c r="IT110" s="728"/>
      <x:c r="IU110" s="728"/>
      <x:c r="IV110" s="728"/>
    </x:row>
    <x:row r="111">
      <x:c r="A111" s="728"/>
      <x:c r="B111" s="728"/>
      <x:c r="C111" s="728"/>
      <x:c r="D111" s="728"/>
      <x:c r="E111" s="728"/>
      <x:c r="F111" s="728"/>
      <x:c r="G111" s="728"/>
      <x:c r="H111" s="728"/>
      <x:c r="I111" s="728"/>
      <x:c r="J111" s="728"/>
      <x:c r="K111" s="728"/>
      <x:c r="L111" s="728"/>
      <x:c r="M111" s="728"/>
      <x:c r="N111" s="728"/>
      <x:c r="O111" s="728"/>
      <x:c r="P111" s="728"/>
      <x:c r="Q111" s="729"/>
      <x:c r="R111" s="728"/>
      <x:c r="S111" s="728"/>
      <x:c r="T111" s="728"/>
      <x:c r="U111" s="728"/>
      <x:c r="V111" s="728"/>
      <x:c r="W111" s="728"/>
      <x:c r="X111" s="728"/>
      <x:c r="Y111" s="728"/>
      <x:c r="Z111" s="728"/>
      <x:c r="AA111" s="728"/>
      <x:c r="AB111" s="728"/>
      <x:c r="AC111" s="728"/>
      <x:c r="AD111" s="728"/>
      <x:c r="AE111" s="728"/>
      <x:c r="AF111" s="728"/>
      <x:c r="AG111" s="450">
        <x:v>0.78700000000000003</x:v>
      </x:c>
      <x:c r="AH111" s="450">
        <x:v>0.84109999999999996</x:v>
      </x:c>
      <x:c r="AI111" s="450">
        <x:v>0.99865000000000004</x:v>
      </x:c>
      <x:c r="AJ111" s="450"/>
      <x:c r="AK111" s="519" t="e">
        <x:f>LOOKUP(AD24,$AG$102:$AI$115)</x:f>
      </x:c>
      <x:c r="AL111" s="450"/>
      <x:c r="AM111" s="450"/>
      <x:c r="AN111" s="450"/>
      <x:c r="AO111" s="450"/>
      <x:c r="AP111" s="450"/>
      <x:c r="AQ111" s="450"/>
      <x:c r="AR111" s="450"/>
      <x:c r="AS111" s="450"/>
      <x:c r="AT111" s="450"/>
      <x:c r="AU111" s="450"/>
      <x:c r="AV111" s="450"/>
      <x:c r="AW111" s="450"/>
      <x:c r="AX111" s="450"/>
      <x:c r="AY111" s="450"/>
      <x:c r="AZ111" s="450"/>
      <x:c r="BA111" s="450"/>
      <x:c r="BB111" s="450"/>
      <x:c r="BC111" s="450"/>
      <x:c r="BD111" s="450"/>
      <x:c r="BE111" s="450"/>
      <x:c r="BF111" s="450"/>
      <x:c r="BG111" s="450"/>
      <x:c r="BH111" s="450"/>
      <x:c r="BI111" s="450"/>
      <x:c r="BJ111" s="450"/>
      <x:c r="BK111" s="450"/>
      <x:c r="BL111" s="450"/>
      <x:c r="BM111" s="450"/>
      <x:c r="BN111" s="450"/>
      <x:c r="BO111" s="450"/>
      <x:c r="BP111" s="450"/>
      <x:c r="BQ111" s="450"/>
      <x:c r="BR111" s="450"/>
      <x:c r="BS111" s="450"/>
      <x:c r="BT111" s="450"/>
      <x:c r="BU111" s="450"/>
      <x:c r="BV111" s="450"/>
      <x:c r="BW111" s="450"/>
      <x:c r="BX111" s="450"/>
      <x:c r="BY111" s="450"/>
      <x:c r="BZ111" s="450"/>
      <x:c r="CA111" s="450"/>
      <x:c r="CB111" s="450"/>
      <x:c r="CC111" s="450"/>
      <x:c r="CD111" s="450"/>
      <x:c r="CE111" s="450"/>
      <x:c r="CF111" s="450"/>
      <x:c r="CG111" s="450"/>
      <x:c r="CH111" s="450"/>
      <x:c r="CI111" s="450"/>
      <x:c r="CJ111" s="450"/>
      <x:c r="CK111" s="450"/>
      <x:c r="CL111" s="450"/>
      <x:c r="CM111" s="450"/>
      <x:c r="CN111" s="450"/>
      <x:c r="CO111" s="450"/>
      <x:c r="CP111" s="450"/>
      <x:c r="CQ111" s="450"/>
      <x:c r="CR111" s="450"/>
      <x:c r="CS111" s="450"/>
      <x:c r="CT111" s="450"/>
      <x:c r="CU111" s="450"/>
      <x:c r="CV111" s="450"/>
      <x:c r="CW111" s="450"/>
      <x:c r="CX111" s="450"/>
      <x:c r="CY111" s="450"/>
      <x:c r="CZ111" s="450"/>
      <x:c r="DA111" s="450"/>
      <x:c r="DB111" s="450"/>
      <x:c r="DC111" s="450"/>
      <x:c r="DD111" s="450"/>
      <x:c r="DE111" s="450"/>
      <x:c r="DF111" s="450"/>
      <x:c r="DG111" s="450"/>
      <x:c r="DH111" s="450"/>
      <x:c r="DI111" s="450"/>
      <x:c r="DJ111" s="450"/>
      <x:c r="DK111" s="450"/>
      <x:c r="DL111" s="450"/>
      <x:c r="DM111" s="450"/>
      <x:c r="DN111" s="450"/>
      <x:c r="DO111" s="450"/>
      <x:c r="DP111" s="450"/>
      <x:c r="DQ111" s="450"/>
      <x:c r="DR111" s="450"/>
      <x:c r="DS111" s="450"/>
      <x:c r="DT111" s="450"/>
      <x:c r="DU111" s="450"/>
      <x:c r="DV111" s="450"/>
      <x:c r="DW111" s="450"/>
      <x:c r="DX111" s="450"/>
      <x:c r="DY111" s="450"/>
      <x:c r="DZ111" s="450"/>
      <x:c r="EA111" s="450"/>
      <x:c r="EB111" s="450"/>
      <x:c r="EC111" s="450"/>
      <x:c r="ED111" s="450"/>
      <x:c r="EE111" s="450"/>
      <x:c r="EF111" s="450"/>
      <x:c r="EG111" s="450"/>
      <x:c r="EH111" s="450"/>
      <x:c r="EI111" s="728"/>
      <x:c r="EJ111" s="728"/>
      <x:c r="EK111" s="728"/>
      <x:c r="EL111" s="728"/>
      <x:c r="EM111" s="728"/>
      <x:c r="EN111" s="728"/>
      <x:c r="EO111" s="728"/>
      <x:c r="EP111" s="728"/>
      <x:c r="EQ111" s="728"/>
      <x:c r="ER111" s="728"/>
      <x:c r="ES111" s="728"/>
      <x:c r="ET111" s="728"/>
      <x:c r="EU111" s="728"/>
      <x:c r="EV111" s="728"/>
      <x:c r="EW111" s="728"/>
      <x:c r="EX111" s="728"/>
      <x:c r="EY111" s="728"/>
      <x:c r="EZ111" s="728"/>
      <x:c r="FA111" s="728"/>
      <x:c r="FB111" s="728"/>
      <x:c r="FC111" s="728"/>
      <x:c r="FD111" s="728"/>
      <x:c r="FE111" s="728"/>
      <x:c r="FF111" s="728"/>
      <x:c r="FG111" s="728"/>
      <x:c r="FH111" s="728"/>
      <x:c r="FI111" s="728"/>
      <x:c r="FJ111" s="728"/>
      <x:c r="FK111" s="728"/>
      <x:c r="FL111" s="728"/>
      <x:c r="FM111" s="728"/>
      <x:c r="FN111" s="728"/>
      <x:c r="FO111" s="728"/>
      <x:c r="FP111" s="728"/>
      <x:c r="FQ111" s="728"/>
      <x:c r="FR111" s="728"/>
      <x:c r="FS111" s="728"/>
      <x:c r="FT111" s="728"/>
      <x:c r="FU111" s="728"/>
      <x:c r="FV111" s="728"/>
      <x:c r="FW111" s="728"/>
      <x:c r="FX111" s="728"/>
      <x:c r="FY111" s="728"/>
      <x:c r="FZ111" s="728"/>
      <x:c r="GA111" s="728"/>
      <x:c r="GB111" s="728"/>
      <x:c r="GC111" s="728"/>
      <x:c r="GD111" s="728"/>
      <x:c r="GE111" s="728"/>
      <x:c r="GF111" s="728"/>
      <x:c r="GG111" s="728"/>
      <x:c r="GH111" s="728"/>
      <x:c r="GI111" s="728"/>
      <x:c r="GJ111" s="728"/>
      <x:c r="GK111" s="728"/>
      <x:c r="GL111" s="728"/>
      <x:c r="GM111" s="728"/>
      <x:c r="GN111" s="728"/>
      <x:c r="GO111" s="728"/>
      <x:c r="GP111" s="728"/>
      <x:c r="GQ111" s="728"/>
      <x:c r="GR111" s="728"/>
      <x:c r="GS111" s="728"/>
      <x:c r="GT111" s="728"/>
      <x:c r="GU111" s="728"/>
      <x:c r="GV111" s="728"/>
      <x:c r="GW111" s="728"/>
      <x:c r="GX111" s="728"/>
      <x:c r="GY111" s="728"/>
      <x:c r="GZ111" s="728"/>
      <x:c r="HA111" s="728"/>
      <x:c r="HB111" s="728"/>
      <x:c r="HC111" s="728"/>
      <x:c r="HD111" s="728"/>
      <x:c r="HE111" s="728"/>
      <x:c r="HF111" s="728"/>
      <x:c r="HG111" s="728"/>
      <x:c r="HH111" s="728"/>
      <x:c r="HI111" s="728"/>
      <x:c r="HJ111" s="728"/>
      <x:c r="HK111" s="728"/>
      <x:c r="HL111" s="728"/>
      <x:c r="HM111" s="728"/>
      <x:c r="HN111" s="728"/>
      <x:c r="HO111" s="728"/>
      <x:c r="HP111" s="728"/>
      <x:c r="HQ111" s="728"/>
      <x:c r="HR111" s="728"/>
      <x:c r="HS111" s="728"/>
      <x:c r="HT111" s="728"/>
      <x:c r="HU111" s="728"/>
      <x:c r="HV111" s="728"/>
      <x:c r="HW111" s="728"/>
      <x:c r="HX111" s="728"/>
      <x:c r="HY111" s="728"/>
      <x:c r="HZ111" s="728"/>
      <x:c r="IA111" s="728"/>
      <x:c r="IB111" s="728"/>
      <x:c r="IC111" s="728"/>
      <x:c r="ID111" s="728"/>
      <x:c r="IE111" s="728"/>
      <x:c r="IF111" s="728"/>
      <x:c r="IG111" s="728"/>
      <x:c r="IH111" s="728"/>
      <x:c r="II111" s="728"/>
      <x:c r="IJ111" s="728"/>
      <x:c r="IK111" s="728"/>
      <x:c r="IL111" s="728"/>
      <x:c r="IM111" s="728"/>
      <x:c r="IN111" s="728"/>
      <x:c r="IO111" s="728"/>
      <x:c r="IP111" s="728"/>
      <x:c r="IQ111" s="728"/>
      <x:c r="IR111" s="728"/>
      <x:c r="IS111" s="728"/>
      <x:c r="IT111" s="728"/>
      <x:c r="IU111" s="728"/>
      <x:c r="IV111" s="728"/>
    </x:row>
    <x:row r="112">
      <x:c r="A112" s="728"/>
      <x:c r="B112" s="728"/>
      <x:c r="C112" s="728"/>
      <x:c r="D112" s="728"/>
      <x:c r="E112" s="728"/>
      <x:c r="F112" s="728"/>
      <x:c r="G112" s="728"/>
      <x:c r="H112" s="728"/>
      <x:c r="I112" s="728"/>
      <x:c r="J112" s="728"/>
      <x:c r="K112" s="728"/>
      <x:c r="L112" s="728"/>
      <x:c r="M112" s="728"/>
      <x:c r="N112" s="728"/>
      <x:c r="O112" s="728"/>
      <x:c r="P112" s="728"/>
      <x:c r="Q112" s="729"/>
      <x:c r="R112" s="728"/>
      <x:c r="S112" s="728"/>
      <x:c r="T112" s="728"/>
      <x:c r="U112" s="728"/>
      <x:c r="V112" s="728"/>
      <x:c r="W112" s="728"/>
      <x:c r="X112" s="728"/>
      <x:c r="Y112" s="728"/>
      <x:c r="Z112" s="728"/>
      <x:c r="AA112" s="728"/>
      <x:c r="AB112" s="728"/>
      <x:c r="AC112" s="728"/>
      <x:c r="AD112" s="728"/>
      <x:c r="AE112" s="728"/>
      <x:c r="AF112" s="728"/>
      <x:c r="AG112" s="450">
        <x:v>0.84119999999999995</x:v>
      </x:c>
      <x:c r="AH112" s="450">
        <x:v>0.90339999999999998</x:v>
      </x:c>
      <x:c r="AI112" s="450">
        <x:v>0.99875000000000003</x:v>
      </x:c>
      <x:c r="AJ112" s="450"/>
      <x:c r="AK112" s="519" t="e">
        <x:f>LOOKUP(AD26,$AG$102:$AI$115)</x:f>
      </x:c>
      <x:c r="AL112" s="450"/>
      <x:c r="AM112" s="450"/>
      <x:c r="AN112" s="450"/>
      <x:c r="AO112" s="450"/>
      <x:c r="AP112" s="450"/>
      <x:c r="AQ112" s="450"/>
      <x:c r="AR112" s="450"/>
      <x:c r="AS112" s="450"/>
      <x:c r="AT112" s="450"/>
      <x:c r="AU112" s="450"/>
      <x:c r="AV112" s="450"/>
      <x:c r="AW112" s="450"/>
      <x:c r="AX112" s="450"/>
      <x:c r="AY112" s="450"/>
      <x:c r="AZ112" s="450"/>
      <x:c r="BA112" s="450"/>
      <x:c r="BB112" s="450"/>
      <x:c r="BC112" s="450"/>
      <x:c r="BD112" s="450"/>
      <x:c r="BE112" s="450"/>
      <x:c r="BF112" s="450"/>
      <x:c r="BG112" s="450"/>
      <x:c r="BH112" s="450"/>
      <x:c r="BI112" s="450"/>
      <x:c r="BJ112" s="450"/>
      <x:c r="BK112" s="450"/>
      <x:c r="BL112" s="450"/>
      <x:c r="BM112" s="450"/>
      <x:c r="BN112" s="450"/>
      <x:c r="BO112" s="450"/>
      <x:c r="BP112" s="450"/>
      <x:c r="BQ112" s="450"/>
      <x:c r="BR112" s="450"/>
      <x:c r="BS112" s="450"/>
      <x:c r="BT112" s="450"/>
      <x:c r="BU112" s="450"/>
      <x:c r="BV112" s="450"/>
      <x:c r="BW112" s="450"/>
      <x:c r="BX112" s="450"/>
      <x:c r="BY112" s="450"/>
      <x:c r="BZ112" s="450"/>
      <x:c r="CA112" s="450"/>
      <x:c r="CB112" s="450"/>
      <x:c r="CC112" s="450"/>
      <x:c r="CD112" s="450"/>
      <x:c r="CE112" s="450"/>
      <x:c r="CF112" s="450"/>
      <x:c r="CG112" s="450"/>
      <x:c r="CH112" s="450"/>
      <x:c r="CI112" s="450"/>
      <x:c r="CJ112" s="450"/>
      <x:c r="CK112" s="450"/>
      <x:c r="CL112" s="450"/>
      <x:c r="CM112" s="450"/>
      <x:c r="CN112" s="450"/>
      <x:c r="CO112" s="450"/>
      <x:c r="CP112" s="450"/>
      <x:c r="CQ112" s="450"/>
      <x:c r="CR112" s="450"/>
      <x:c r="CS112" s="450"/>
      <x:c r="CT112" s="450"/>
      <x:c r="CU112" s="450"/>
      <x:c r="CV112" s="450"/>
      <x:c r="CW112" s="450"/>
      <x:c r="CX112" s="450"/>
      <x:c r="CY112" s="450"/>
      <x:c r="CZ112" s="450"/>
      <x:c r="DA112" s="450"/>
      <x:c r="DB112" s="450"/>
      <x:c r="DC112" s="450"/>
      <x:c r="DD112" s="450"/>
      <x:c r="DE112" s="450"/>
      <x:c r="DF112" s="450"/>
      <x:c r="DG112" s="450"/>
      <x:c r="DH112" s="450"/>
      <x:c r="DI112" s="450"/>
      <x:c r="DJ112" s="450"/>
      <x:c r="DK112" s="450"/>
      <x:c r="DL112" s="450"/>
      <x:c r="DM112" s="450"/>
      <x:c r="DN112" s="450"/>
      <x:c r="DO112" s="450"/>
      <x:c r="DP112" s="450"/>
      <x:c r="DQ112" s="450"/>
      <x:c r="DR112" s="450"/>
      <x:c r="DS112" s="450"/>
      <x:c r="DT112" s="450"/>
      <x:c r="DU112" s="450"/>
      <x:c r="DV112" s="450"/>
      <x:c r="DW112" s="450"/>
      <x:c r="DX112" s="450"/>
      <x:c r="DY112" s="450"/>
      <x:c r="DZ112" s="450"/>
      <x:c r="EA112" s="450"/>
      <x:c r="EB112" s="450"/>
      <x:c r="EC112" s="450"/>
      <x:c r="ED112" s="450"/>
      <x:c r="EE112" s="450"/>
      <x:c r="EF112" s="450"/>
      <x:c r="EG112" s="450"/>
      <x:c r="EH112" s="450"/>
      <x:c r="EI112" s="728"/>
      <x:c r="EJ112" s="728"/>
      <x:c r="EK112" s="728"/>
      <x:c r="EL112" s="728"/>
      <x:c r="EM112" s="728"/>
      <x:c r="EN112" s="728"/>
      <x:c r="EO112" s="728"/>
      <x:c r="EP112" s="728"/>
      <x:c r="EQ112" s="728"/>
      <x:c r="ER112" s="728"/>
      <x:c r="ES112" s="728"/>
      <x:c r="ET112" s="728"/>
      <x:c r="EU112" s="728"/>
      <x:c r="EV112" s="728"/>
      <x:c r="EW112" s="728"/>
      <x:c r="EX112" s="728"/>
      <x:c r="EY112" s="728"/>
      <x:c r="EZ112" s="728"/>
      <x:c r="FA112" s="728"/>
      <x:c r="FB112" s="728"/>
      <x:c r="FC112" s="728"/>
      <x:c r="FD112" s="728"/>
      <x:c r="FE112" s="728"/>
      <x:c r="FF112" s="728"/>
      <x:c r="FG112" s="728"/>
      <x:c r="FH112" s="728"/>
      <x:c r="FI112" s="728"/>
      <x:c r="FJ112" s="728"/>
      <x:c r="FK112" s="728"/>
      <x:c r="FL112" s="728"/>
      <x:c r="FM112" s="728"/>
      <x:c r="FN112" s="728"/>
      <x:c r="FO112" s="728"/>
      <x:c r="FP112" s="728"/>
      <x:c r="FQ112" s="728"/>
      <x:c r="FR112" s="728"/>
      <x:c r="FS112" s="728"/>
      <x:c r="FT112" s="728"/>
      <x:c r="FU112" s="728"/>
      <x:c r="FV112" s="728"/>
      <x:c r="FW112" s="728"/>
      <x:c r="FX112" s="728"/>
      <x:c r="FY112" s="728"/>
      <x:c r="FZ112" s="728"/>
      <x:c r="GA112" s="728"/>
      <x:c r="GB112" s="728"/>
      <x:c r="GC112" s="728"/>
      <x:c r="GD112" s="728"/>
      <x:c r="GE112" s="728"/>
      <x:c r="GF112" s="728"/>
      <x:c r="GG112" s="728"/>
      <x:c r="GH112" s="728"/>
      <x:c r="GI112" s="728"/>
      <x:c r="GJ112" s="728"/>
      <x:c r="GK112" s="728"/>
      <x:c r="GL112" s="728"/>
      <x:c r="GM112" s="728"/>
      <x:c r="GN112" s="728"/>
      <x:c r="GO112" s="728"/>
      <x:c r="GP112" s="728"/>
      <x:c r="GQ112" s="728"/>
      <x:c r="GR112" s="728"/>
      <x:c r="GS112" s="728"/>
      <x:c r="GT112" s="728"/>
      <x:c r="GU112" s="728"/>
      <x:c r="GV112" s="728"/>
      <x:c r="GW112" s="728"/>
      <x:c r="GX112" s="728"/>
      <x:c r="GY112" s="728"/>
      <x:c r="GZ112" s="728"/>
      <x:c r="HA112" s="728"/>
      <x:c r="HB112" s="728"/>
      <x:c r="HC112" s="728"/>
      <x:c r="HD112" s="728"/>
      <x:c r="HE112" s="728"/>
      <x:c r="HF112" s="728"/>
      <x:c r="HG112" s="728"/>
      <x:c r="HH112" s="728"/>
      <x:c r="HI112" s="728"/>
      <x:c r="HJ112" s="728"/>
      <x:c r="HK112" s="728"/>
      <x:c r="HL112" s="728"/>
      <x:c r="HM112" s="728"/>
      <x:c r="HN112" s="728"/>
      <x:c r="HO112" s="728"/>
      <x:c r="HP112" s="728"/>
      <x:c r="HQ112" s="728"/>
      <x:c r="HR112" s="728"/>
      <x:c r="HS112" s="728"/>
      <x:c r="HT112" s="728"/>
      <x:c r="HU112" s="728"/>
      <x:c r="HV112" s="728"/>
      <x:c r="HW112" s="728"/>
      <x:c r="HX112" s="728"/>
      <x:c r="HY112" s="728"/>
      <x:c r="HZ112" s="728"/>
      <x:c r="IA112" s="728"/>
      <x:c r="IB112" s="728"/>
      <x:c r="IC112" s="728"/>
      <x:c r="ID112" s="728"/>
      <x:c r="IE112" s="728"/>
      <x:c r="IF112" s="728"/>
      <x:c r="IG112" s="728"/>
      <x:c r="IH112" s="728"/>
      <x:c r="II112" s="728"/>
      <x:c r="IJ112" s="728"/>
      <x:c r="IK112" s="728"/>
      <x:c r="IL112" s="728"/>
      <x:c r="IM112" s="728"/>
      <x:c r="IN112" s="728"/>
      <x:c r="IO112" s="728"/>
      <x:c r="IP112" s="728"/>
      <x:c r="IQ112" s="728"/>
      <x:c r="IR112" s="728"/>
      <x:c r="IS112" s="728"/>
      <x:c r="IT112" s="728"/>
      <x:c r="IU112" s="728"/>
      <x:c r="IV112" s="728"/>
    </x:row>
    <x:row r="113">
      <x:c r="A113" s="728"/>
      <x:c r="B113" s="728"/>
      <x:c r="C113" s="728"/>
      <x:c r="D113" s="728"/>
      <x:c r="E113" s="728"/>
      <x:c r="F113" s="728"/>
      <x:c r="G113" s="728"/>
      <x:c r="H113" s="728"/>
      <x:c r="I113" s="728"/>
      <x:c r="J113" s="728"/>
      <x:c r="K113" s="728"/>
      <x:c r="L113" s="728"/>
      <x:c r="M113" s="728"/>
      <x:c r="N113" s="728"/>
      <x:c r="O113" s="728"/>
      <x:c r="P113" s="728"/>
      <x:c r="Q113" s="729"/>
      <x:c r="R113" s="728"/>
      <x:c r="S113" s="728"/>
      <x:c r="T113" s="728"/>
      <x:c r="U113" s="728"/>
      <x:c r="V113" s="728"/>
      <x:c r="W113" s="728"/>
      <x:c r="X113" s="728"/>
      <x:c r="Y113" s="728"/>
      <x:c r="Z113" s="728"/>
      <x:c r="AA113" s="728"/>
      <x:c r="AB113" s="728"/>
      <x:c r="AC113" s="728"/>
      <x:c r="AD113" s="728"/>
      <x:c r="AE113" s="728"/>
      <x:c r="AF113" s="728"/>
      <x:c r="AG113" s="450">
        <x:v>0.90349999999999997</x:v>
      </x:c>
      <x:c r="AH113" s="450">
        <x:v>0.97560000000000002</x:v>
      </x:c>
      <x:c r="AI113" s="450">
        <x:v>0.99885000000000002</x:v>
      </x:c>
      <x:c r="AJ113" s="450"/>
      <x:c r="AK113" s="519" t="e">
        <x:f>LOOKUP(AD27,$AG$102:$AI$115)</x:f>
      </x:c>
      <x:c r="AL113" s="450"/>
      <x:c r="AM113" s="450"/>
      <x:c r="AN113" s="450"/>
      <x:c r="AO113" s="450"/>
      <x:c r="AP113" s="450"/>
      <x:c r="AQ113" s="450"/>
      <x:c r="AR113" s="450"/>
      <x:c r="AS113" s="450"/>
      <x:c r="AT113" s="450"/>
      <x:c r="AU113" s="450"/>
      <x:c r="AV113" s="450"/>
      <x:c r="AW113" s="450"/>
      <x:c r="AX113" s="450"/>
      <x:c r="AY113" s="450"/>
      <x:c r="AZ113" s="450"/>
      <x:c r="BA113" s="450"/>
      <x:c r="BB113" s="450"/>
      <x:c r="BC113" s="450"/>
      <x:c r="BD113" s="450"/>
      <x:c r="BE113" s="450"/>
      <x:c r="BF113" s="450"/>
      <x:c r="BG113" s="450"/>
      <x:c r="BH113" s="450"/>
      <x:c r="BI113" s="450"/>
      <x:c r="BJ113" s="450"/>
      <x:c r="BK113" s="450"/>
      <x:c r="BL113" s="450"/>
      <x:c r="BM113" s="450"/>
      <x:c r="BN113" s="450"/>
      <x:c r="BO113" s="450"/>
      <x:c r="BP113" s="450"/>
      <x:c r="BQ113" s="450"/>
      <x:c r="BR113" s="450"/>
      <x:c r="BS113" s="450"/>
      <x:c r="BT113" s="450"/>
      <x:c r="BU113" s="450"/>
      <x:c r="BV113" s="450"/>
      <x:c r="BW113" s="450"/>
      <x:c r="BX113" s="450"/>
      <x:c r="BY113" s="450"/>
      <x:c r="BZ113" s="450"/>
      <x:c r="CA113" s="450"/>
      <x:c r="CB113" s="450"/>
      <x:c r="CC113" s="450"/>
      <x:c r="CD113" s="450"/>
      <x:c r="CE113" s="450"/>
      <x:c r="CF113" s="450"/>
      <x:c r="CG113" s="450"/>
      <x:c r="CH113" s="450"/>
      <x:c r="CI113" s="450"/>
      <x:c r="CJ113" s="450"/>
      <x:c r="CK113" s="450"/>
      <x:c r="CL113" s="450"/>
      <x:c r="CM113" s="450"/>
      <x:c r="CN113" s="450"/>
      <x:c r="CO113" s="450"/>
      <x:c r="CP113" s="450"/>
      <x:c r="CQ113" s="450"/>
      <x:c r="CR113" s="450"/>
      <x:c r="CS113" s="450"/>
      <x:c r="CT113" s="450"/>
      <x:c r="CU113" s="450"/>
      <x:c r="CV113" s="450"/>
      <x:c r="CW113" s="450"/>
      <x:c r="CX113" s="450"/>
      <x:c r="CY113" s="450"/>
      <x:c r="CZ113" s="450"/>
      <x:c r="DA113" s="450"/>
      <x:c r="DB113" s="450"/>
      <x:c r="DC113" s="450"/>
      <x:c r="DD113" s="450"/>
      <x:c r="DE113" s="450"/>
      <x:c r="DF113" s="450"/>
      <x:c r="DG113" s="450"/>
      <x:c r="DH113" s="450"/>
      <x:c r="DI113" s="450"/>
      <x:c r="DJ113" s="450"/>
      <x:c r="DK113" s="450"/>
      <x:c r="DL113" s="450"/>
      <x:c r="DM113" s="450"/>
      <x:c r="DN113" s="450"/>
      <x:c r="DO113" s="450"/>
      <x:c r="DP113" s="450"/>
      <x:c r="DQ113" s="450"/>
      <x:c r="DR113" s="450"/>
      <x:c r="DS113" s="450"/>
      <x:c r="DT113" s="450"/>
      <x:c r="DU113" s="450"/>
      <x:c r="DV113" s="450"/>
      <x:c r="DW113" s="450"/>
      <x:c r="DX113" s="450"/>
      <x:c r="DY113" s="450"/>
      <x:c r="DZ113" s="450"/>
      <x:c r="EA113" s="450"/>
      <x:c r="EB113" s="450"/>
      <x:c r="EC113" s="450"/>
      <x:c r="ED113" s="450"/>
      <x:c r="EE113" s="450"/>
      <x:c r="EF113" s="450"/>
      <x:c r="EG113" s="450"/>
      <x:c r="EH113" s="450"/>
      <x:c r="EI113" s="728"/>
      <x:c r="EJ113" s="728"/>
      <x:c r="EK113" s="728"/>
      <x:c r="EL113" s="728"/>
      <x:c r="EM113" s="728"/>
      <x:c r="EN113" s="728"/>
      <x:c r="EO113" s="728"/>
      <x:c r="EP113" s="728"/>
      <x:c r="EQ113" s="728"/>
      <x:c r="ER113" s="728"/>
      <x:c r="ES113" s="728"/>
      <x:c r="ET113" s="728"/>
      <x:c r="EU113" s="728"/>
      <x:c r="EV113" s="728"/>
      <x:c r="EW113" s="728"/>
      <x:c r="EX113" s="728"/>
      <x:c r="EY113" s="728"/>
      <x:c r="EZ113" s="728"/>
      <x:c r="FA113" s="728"/>
      <x:c r="FB113" s="728"/>
      <x:c r="FC113" s="728"/>
      <x:c r="FD113" s="728"/>
      <x:c r="FE113" s="728"/>
      <x:c r="FF113" s="728"/>
      <x:c r="FG113" s="728"/>
      <x:c r="FH113" s="728"/>
      <x:c r="FI113" s="728"/>
      <x:c r="FJ113" s="728"/>
      <x:c r="FK113" s="728"/>
      <x:c r="FL113" s="728"/>
      <x:c r="FM113" s="728"/>
      <x:c r="FN113" s="728"/>
      <x:c r="FO113" s="728"/>
      <x:c r="FP113" s="728"/>
      <x:c r="FQ113" s="728"/>
      <x:c r="FR113" s="728"/>
      <x:c r="FS113" s="728"/>
      <x:c r="FT113" s="728"/>
      <x:c r="FU113" s="728"/>
      <x:c r="FV113" s="728"/>
      <x:c r="FW113" s="728"/>
      <x:c r="FX113" s="728"/>
      <x:c r="FY113" s="728"/>
      <x:c r="FZ113" s="728"/>
      <x:c r="GA113" s="728"/>
      <x:c r="GB113" s="728"/>
      <x:c r="GC113" s="728"/>
      <x:c r="GD113" s="728"/>
      <x:c r="GE113" s="728"/>
      <x:c r="GF113" s="728"/>
      <x:c r="GG113" s="728"/>
      <x:c r="GH113" s="728"/>
      <x:c r="GI113" s="728"/>
      <x:c r="GJ113" s="728"/>
      <x:c r="GK113" s="728"/>
      <x:c r="GL113" s="728"/>
      <x:c r="GM113" s="728"/>
      <x:c r="GN113" s="728"/>
      <x:c r="GO113" s="728"/>
      <x:c r="GP113" s="728"/>
      <x:c r="GQ113" s="728"/>
      <x:c r="GR113" s="728"/>
      <x:c r="GS113" s="728"/>
      <x:c r="GT113" s="728"/>
      <x:c r="GU113" s="728"/>
      <x:c r="GV113" s="728"/>
      <x:c r="GW113" s="728"/>
      <x:c r="GX113" s="728"/>
      <x:c r="GY113" s="728"/>
      <x:c r="GZ113" s="728"/>
      <x:c r="HA113" s="728"/>
      <x:c r="HB113" s="728"/>
      <x:c r="HC113" s="728"/>
      <x:c r="HD113" s="728"/>
      <x:c r="HE113" s="728"/>
      <x:c r="HF113" s="728"/>
      <x:c r="HG113" s="728"/>
      <x:c r="HH113" s="728"/>
      <x:c r="HI113" s="728"/>
      <x:c r="HJ113" s="728"/>
      <x:c r="HK113" s="728"/>
      <x:c r="HL113" s="728"/>
      <x:c r="HM113" s="728"/>
      <x:c r="HN113" s="728"/>
      <x:c r="HO113" s="728"/>
      <x:c r="HP113" s="728"/>
      <x:c r="HQ113" s="728"/>
      <x:c r="HR113" s="728"/>
      <x:c r="HS113" s="728"/>
      <x:c r="HT113" s="728"/>
      <x:c r="HU113" s="728"/>
      <x:c r="HV113" s="728"/>
      <x:c r="HW113" s="728"/>
      <x:c r="HX113" s="728"/>
      <x:c r="HY113" s="728"/>
      <x:c r="HZ113" s="728"/>
      <x:c r="IA113" s="728"/>
      <x:c r="IB113" s="728"/>
      <x:c r="IC113" s="728"/>
      <x:c r="ID113" s="728"/>
      <x:c r="IE113" s="728"/>
      <x:c r="IF113" s="728"/>
      <x:c r="IG113" s="728"/>
      <x:c r="IH113" s="728"/>
      <x:c r="II113" s="728"/>
      <x:c r="IJ113" s="728"/>
      <x:c r="IK113" s="728"/>
      <x:c r="IL113" s="728"/>
      <x:c r="IM113" s="728"/>
      <x:c r="IN113" s="728"/>
      <x:c r="IO113" s="728"/>
      <x:c r="IP113" s="728"/>
      <x:c r="IQ113" s="728"/>
      <x:c r="IR113" s="728"/>
      <x:c r="IS113" s="728"/>
      <x:c r="IT113" s="728"/>
      <x:c r="IU113" s="728"/>
      <x:c r="IV113" s="728"/>
    </x:row>
    <x:row r="114">
      <x:c r="A114" s="728"/>
      <x:c r="B114" s="728"/>
      <x:c r="C114" s="728"/>
      <x:c r="D114" s="728"/>
      <x:c r="E114" s="728"/>
      <x:c r="F114" s="728"/>
      <x:c r="G114" s="728"/>
      <x:c r="H114" s="728"/>
      <x:c r="I114" s="728"/>
      <x:c r="J114" s="728"/>
      <x:c r="K114" s="728"/>
      <x:c r="L114" s="728"/>
      <x:c r="M114" s="728"/>
      <x:c r="N114" s="728"/>
      <x:c r="O114" s="728"/>
      <x:c r="P114" s="728"/>
      <x:c r="Q114" s="729"/>
      <x:c r="R114" s="728"/>
      <x:c r="S114" s="728"/>
      <x:c r="T114" s="728"/>
      <x:c r="U114" s="728"/>
      <x:c r="V114" s="728"/>
      <x:c r="W114" s="728"/>
      <x:c r="X114" s="728"/>
      <x:c r="Y114" s="728"/>
      <x:c r="Z114" s="728"/>
      <x:c r="AA114" s="728"/>
      <x:c r="AB114" s="728"/>
      <x:c r="AC114" s="728"/>
      <x:c r="AD114" s="728"/>
      <x:c r="AE114" s="728"/>
      <x:c r="AF114" s="728"/>
      <x:c r="AG114" s="450">
        <x:v>0.97570000000000001</x:v>
      </x:c>
      <x:c r="AH114" s="450">
        <x:v>1.0604</x:v>
      </x:c>
      <x:c r="AI114" s="450">
        <x:v>0.99895</x:v>
      </x:c>
      <x:c r="AJ114" s="450"/>
      <x:c r="AK114" s="519" t="e">
        <x:f>LOOKUP(AD29,$AG$102:$AI$115)</x:f>
      </x:c>
      <x:c r="AL114" s="450"/>
      <x:c r="AM114" s="450"/>
      <x:c r="AN114" s="450"/>
      <x:c r="AO114" s="450"/>
      <x:c r="AP114" s="450"/>
      <x:c r="AQ114" s="450"/>
      <x:c r="AR114" s="450"/>
      <x:c r="AS114" s="450"/>
      <x:c r="AT114" s="450"/>
      <x:c r="AU114" s="450"/>
      <x:c r="AV114" s="450"/>
      <x:c r="AW114" s="450"/>
      <x:c r="AX114" s="450"/>
      <x:c r="AY114" s="450"/>
      <x:c r="AZ114" s="450"/>
      <x:c r="BA114" s="450"/>
      <x:c r="BB114" s="450"/>
      <x:c r="BC114" s="450"/>
      <x:c r="BD114" s="450"/>
      <x:c r="BE114" s="450"/>
      <x:c r="BF114" s="450"/>
      <x:c r="BG114" s="450"/>
      <x:c r="BH114" s="450"/>
      <x:c r="BI114" s="450"/>
      <x:c r="BJ114" s="450"/>
      <x:c r="BK114" s="450"/>
      <x:c r="BL114" s="450"/>
      <x:c r="BM114" s="450"/>
      <x:c r="BN114" s="450"/>
      <x:c r="BO114" s="450"/>
      <x:c r="BP114" s="450"/>
      <x:c r="BQ114" s="450"/>
      <x:c r="BR114" s="450"/>
      <x:c r="BS114" s="450"/>
      <x:c r="BT114" s="450"/>
      <x:c r="BU114" s="450"/>
      <x:c r="BV114" s="450"/>
      <x:c r="BW114" s="450"/>
      <x:c r="BX114" s="450"/>
      <x:c r="BY114" s="450"/>
      <x:c r="BZ114" s="450"/>
      <x:c r="CA114" s="450"/>
      <x:c r="CB114" s="450"/>
      <x:c r="CC114" s="450"/>
      <x:c r="CD114" s="450"/>
      <x:c r="CE114" s="450"/>
      <x:c r="CF114" s="450"/>
      <x:c r="CG114" s="450"/>
      <x:c r="CH114" s="450"/>
      <x:c r="CI114" s="450"/>
      <x:c r="CJ114" s="450"/>
      <x:c r="CK114" s="450"/>
      <x:c r="CL114" s="450"/>
      <x:c r="CM114" s="450"/>
      <x:c r="CN114" s="450"/>
      <x:c r="CO114" s="450"/>
      <x:c r="CP114" s="450"/>
      <x:c r="CQ114" s="450"/>
      <x:c r="CR114" s="450"/>
      <x:c r="CS114" s="450"/>
      <x:c r="CT114" s="450"/>
      <x:c r="CU114" s="450"/>
      <x:c r="CV114" s="450"/>
      <x:c r="CW114" s="450"/>
      <x:c r="CX114" s="450"/>
      <x:c r="CY114" s="450"/>
      <x:c r="CZ114" s="450"/>
      <x:c r="DA114" s="450"/>
      <x:c r="DB114" s="450"/>
      <x:c r="DC114" s="450"/>
      <x:c r="DD114" s="450"/>
      <x:c r="DE114" s="450"/>
      <x:c r="DF114" s="450"/>
      <x:c r="DG114" s="450"/>
      <x:c r="DH114" s="450"/>
      <x:c r="DI114" s="450"/>
      <x:c r="DJ114" s="450"/>
      <x:c r="DK114" s="450"/>
      <x:c r="DL114" s="450"/>
      <x:c r="DM114" s="450"/>
      <x:c r="DN114" s="450"/>
      <x:c r="DO114" s="450"/>
      <x:c r="DP114" s="450"/>
      <x:c r="DQ114" s="450"/>
      <x:c r="DR114" s="450"/>
      <x:c r="DS114" s="450"/>
      <x:c r="DT114" s="450"/>
      <x:c r="DU114" s="450"/>
      <x:c r="DV114" s="450"/>
      <x:c r="DW114" s="450"/>
      <x:c r="DX114" s="450"/>
      <x:c r="DY114" s="450"/>
      <x:c r="DZ114" s="450"/>
      <x:c r="EA114" s="450"/>
      <x:c r="EB114" s="450"/>
      <x:c r="EC114" s="450"/>
      <x:c r="ED114" s="450"/>
      <x:c r="EE114" s="450"/>
      <x:c r="EF114" s="450"/>
      <x:c r="EG114" s="450"/>
      <x:c r="EH114" s="450"/>
      <x:c r="EI114" s="728"/>
      <x:c r="EJ114" s="728"/>
      <x:c r="EK114" s="728"/>
      <x:c r="EL114" s="728"/>
      <x:c r="EM114" s="728"/>
      <x:c r="EN114" s="728"/>
      <x:c r="EO114" s="728"/>
      <x:c r="EP114" s="728"/>
      <x:c r="EQ114" s="728"/>
      <x:c r="ER114" s="728"/>
      <x:c r="ES114" s="728"/>
      <x:c r="ET114" s="728"/>
      <x:c r="EU114" s="728"/>
      <x:c r="EV114" s="728"/>
      <x:c r="EW114" s="728"/>
      <x:c r="EX114" s="728"/>
      <x:c r="EY114" s="728"/>
      <x:c r="EZ114" s="728"/>
      <x:c r="FA114" s="728"/>
      <x:c r="FB114" s="728"/>
      <x:c r="FC114" s="728"/>
      <x:c r="FD114" s="728"/>
      <x:c r="FE114" s="728"/>
      <x:c r="FF114" s="728"/>
      <x:c r="FG114" s="728"/>
      <x:c r="FH114" s="728"/>
      <x:c r="FI114" s="728"/>
      <x:c r="FJ114" s="728"/>
      <x:c r="FK114" s="728"/>
      <x:c r="FL114" s="728"/>
      <x:c r="FM114" s="728"/>
      <x:c r="FN114" s="728"/>
      <x:c r="FO114" s="728"/>
      <x:c r="FP114" s="728"/>
      <x:c r="FQ114" s="728"/>
      <x:c r="FR114" s="728"/>
      <x:c r="FS114" s="728"/>
      <x:c r="FT114" s="728"/>
      <x:c r="FU114" s="728"/>
      <x:c r="FV114" s="728"/>
      <x:c r="FW114" s="728"/>
      <x:c r="FX114" s="728"/>
      <x:c r="FY114" s="728"/>
      <x:c r="FZ114" s="728"/>
      <x:c r="GA114" s="728"/>
      <x:c r="GB114" s="728"/>
      <x:c r="GC114" s="728"/>
      <x:c r="GD114" s="728"/>
      <x:c r="GE114" s="728"/>
      <x:c r="GF114" s="728"/>
      <x:c r="GG114" s="728"/>
      <x:c r="GH114" s="728"/>
      <x:c r="GI114" s="728"/>
      <x:c r="GJ114" s="728"/>
      <x:c r="GK114" s="728"/>
      <x:c r="GL114" s="728"/>
      <x:c r="GM114" s="728"/>
      <x:c r="GN114" s="728"/>
      <x:c r="GO114" s="728"/>
      <x:c r="GP114" s="728"/>
      <x:c r="GQ114" s="728"/>
      <x:c r="GR114" s="728"/>
      <x:c r="GS114" s="728"/>
      <x:c r="GT114" s="728"/>
      <x:c r="GU114" s="728"/>
      <x:c r="GV114" s="728"/>
      <x:c r="GW114" s="728"/>
      <x:c r="GX114" s="728"/>
      <x:c r="GY114" s="728"/>
      <x:c r="GZ114" s="728"/>
      <x:c r="HA114" s="728"/>
      <x:c r="HB114" s="728"/>
      <x:c r="HC114" s="728"/>
      <x:c r="HD114" s="728"/>
      <x:c r="HE114" s="728"/>
      <x:c r="HF114" s="728"/>
      <x:c r="HG114" s="728"/>
      <x:c r="HH114" s="728"/>
      <x:c r="HI114" s="728"/>
      <x:c r="HJ114" s="728"/>
      <x:c r="HK114" s="728"/>
      <x:c r="HL114" s="728"/>
      <x:c r="HM114" s="728"/>
      <x:c r="HN114" s="728"/>
      <x:c r="HO114" s="728"/>
      <x:c r="HP114" s="728"/>
      <x:c r="HQ114" s="728"/>
      <x:c r="HR114" s="728"/>
      <x:c r="HS114" s="728"/>
      <x:c r="HT114" s="728"/>
      <x:c r="HU114" s="728"/>
      <x:c r="HV114" s="728"/>
      <x:c r="HW114" s="728"/>
      <x:c r="HX114" s="728"/>
      <x:c r="HY114" s="728"/>
      <x:c r="HZ114" s="728"/>
      <x:c r="IA114" s="728"/>
      <x:c r="IB114" s="728"/>
      <x:c r="IC114" s="728"/>
      <x:c r="ID114" s="728"/>
      <x:c r="IE114" s="728"/>
      <x:c r="IF114" s="728"/>
      <x:c r="IG114" s="728"/>
      <x:c r="IH114" s="728"/>
      <x:c r="II114" s="728"/>
      <x:c r="IJ114" s="728"/>
      <x:c r="IK114" s="728"/>
      <x:c r="IL114" s="728"/>
      <x:c r="IM114" s="728"/>
      <x:c r="IN114" s="728"/>
      <x:c r="IO114" s="728"/>
      <x:c r="IP114" s="728"/>
      <x:c r="IQ114" s="728"/>
      <x:c r="IR114" s="728"/>
      <x:c r="IS114" s="728"/>
      <x:c r="IT114" s="728"/>
      <x:c r="IU114" s="728"/>
      <x:c r="IV114" s="728"/>
    </x:row>
    <x:row r="115">
      <x:c r="A115" s="728"/>
      <x:c r="B115" s="728"/>
      <x:c r="C115" s="728"/>
      <x:c r="D115" s="728"/>
      <x:c r="E115" s="728"/>
      <x:c r="F115" s="728"/>
      <x:c r="G115" s="728"/>
      <x:c r="H115" s="728"/>
      <x:c r="I115" s="728"/>
      <x:c r="J115" s="728"/>
      <x:c r="K115" s="728"/>
      <x:c r="L115" s="728"/>
      <x:c r="M115" s="728"/>
      <x:c r="N115" s="728"/>
      <x:c r="O115" s="728"/>
      <x:c r="P115" s="728"/>
      <x:c r="Q115" s="729"/>
      <x:c r="R115" s="728"/>
      <x:c r="S115" s="728"/>
      <x:c r="T115" s="728"/>
      <x:c r="U115" s="728"/>
      <x:c r="V115" s="728"/>
      <x:c r="W115" s="728"/>
      <x:c r="X115" s="728"/>
      <x:c r="Y115" s="728"/>
      <x:c r="Z115" s="728"/>
      <x:c r="AA115" s="728"/>
      <x:c r="AB115" s="728"/>
      <x:c r="AC115" s="728"/>
      <x:c r="AD115" s="728"/>
      <x:c r="AE115" s="728"/>
      <x:c r="AF115" s="728"/>
      <x:c r="AG115" s="450">
        <x:v>1.0605</x:v>
      </x:c>
      <x:c r="AH115" s="450">
        <x:v>1.1000000000000001</x:v>
      </x:c>
      <x:c r="AI115" s="450">
        <x:v>0.99904999999999999</x:v>
      </x:c>
      <x:c r="AJ115" s="450"/>
      <x:c r="AK115" s="519" t="e">
        <x:f>LOOKUP(AD30,$AG$102:$AI$115)</x:f>
      </x:c>
      <x:c r="AL115" s="450"/>
      <x:c r="AM115" s="450"/>
      <x:c r="AN115" s="450"/>
      <x:c r="AO115" s="450"/>
      <x:c r="AP115" s="450"/>
      <x:c r="AQ115" s="450"/>
      <x:c r="AR115" s="450"/>
      <x:c r="AS115" s="450"/>
      <x:c r="AT115" s="450"/>
      <x:c r="AU115" s="450"/>
      <x:c r="AV115" s="450"/>
      <x:c r="AW115" s="450"/>
      <x:c r="AX115" s="450"/>
      <x:c r="AY115" s="450"/>
      <x:c r="AZ115" s="450"/>
      <x:c r="BA115" s="450"/>
      <x:c r="BB115" s="450"/>
      <x:c r="BC115" s="450"/>
      <x:c r="BD115" s="450"/>
      <x:c r="BE115" s="450"/>
      <x:c r="BF115" s="450"/>
      <x:c r="BG115" s="450"/>
      <x:c r="BH115" s="450"/>
      <x:c r="BI115" s="450"/>
      <x:c r="BJ115" s="450"/>
      <x:c r="BK115" s="450"/>
      <x:c r="BL115" s="450"/>
      <x:c r="BM115" s="450"/>
      <x:c r="BN115" s="450"/>
      <x:c r="BO115" s="450"/>
      <x:c r="BP115" s="450"/>
      <x:c r="BQ115" s="450"/>
      <x:c r="BR115" s="450"/>
      <x:c r="BS115" s="450"/>
      <x:c r="BT115" s="450"/>
      <x:c r="BU115" s="450"/>
      <x:c r="BV115" s="450"/>
      <x:c r="BW115" s="450"/>
      <x:c r="BX115" s="450"/>
      <x:c r="BY115" s="450"/>
      <x:c r="BZ115" s="450"/>
      <x:c r="CA115" s="450"/>
      <x:c r="CB115" s="450"/>
      <x:c r="CC115" s="450"/>
      <x:c r="CD115" s="450"/>
      <x:c r="CE115" s="450"/>
      <x:c r="CF115" s="450"/>
      <x:c r="CG115" s="450"/>
      <x:c r="CH115" s="450"/>
      <x:c r="CI115" s="450"/>
      <x:c r="CJ115" s="450"/>
      <x:c r="CK115" s="450"/>
      <x:c r="CL115" s="450"/>
      <x:c r="CM115" s="450"/>
      <x:c r="CN115" s="450"/>
      <x:c r="CO115" s="450"/>
      <x:c r="CP115" s="450"/>
      <x:c r="CQ115" s="450"/>
      <x:c r="CR115" s="450"/>
      <x:c r="CS115" s="450"/>
      <x:c r="CT115" s="450"/>
      <x:c r="CU115" s="450"/>
      <x:c r="CV115" s="450"/>
      <x:c r="CW115" s="450"/>
      <x:c r="CX115" s="450"/>
      <x:c r="CY115" s="450"/>
      <x:c r="CZ115" s="450"/>
      <x:c r="DA115" s="450"/>
      <x:c r="DB115" s="450"/>
      <x:c r="DC115" s="450"/>
      <x:c r="DD115" s="450"/>
      <x:c r="DE115" s="450"/>
      <x:c r="DF115" s="450"/>
      <x:c r="DG115" s="450"/>
      <x:c r="DH115" s="450"/>
      <x:c r="DI115" s="450"/>
      <x:c r="DJ115" s="450"/>
      <x:c r="DK115" s="450"/>
      <x:c r="DL115" s="450"/>
      <x:c r="DM115" s="450"/>
      <x:c r="DN115" s="450"/>
      <x:c r="DO115" s="450"/>
      <x:c r="DP115" s="450"/>
      <x:c r="DQ115" s="450"/>
      <x:c r="DR115" s="450"/>
      <x:c r="DS115" s="450"/>
      <x:c r="DT115" s="450"/>
      <x:c r="DU115" s="450"/>
      <x:c r="DV115" s="450"/>
      <x:c r="DW115" s="450"/>
      <x:c r="DX115" s="450"/>
      <x:c r="DY115" s="450"/>
      <x:c r="DZ115" s="450"/>
      <x:c r="EA115" s="450"/>
      <x:c r="EB115" s="450"/>
      <x:c r="EC115" s="450"/>
      <x:c r="ED115" s="450"/>
      <x:c r="EE115" s="450"/>
      <x:c r="EF115" s="450"/>
      <x:c r="EG115" s="450"/>
      <x:c r="EH115" s="450"/>
      <x:c r="EI115" s="728"/>
      <x:c r="EJ115" s="728"/>
      <x:c r="EK115" s="728"/>
      <x:c r="EL115" s="728"/>
      <x:c r="EM115" s="728"/>
      <x:c r="EN115" s="728"/>
      <x:c r="EO115" s="728"/>
      <x:c r="EP115" s="728"/>
      <x:c r="EQ115" s="728"/>
      <x:c r="ER115" s="728"/>
      <x:c r="ES115" s="728"/>
      <x:c r="ET115" s="728"/>
      <x:c r="EU115" s="728"/>
      <x:c r="EV115" s="728"/>
      <x:c r="EW115" s="728"/>
      <x:c r="EX115" s="728"/>
      <x:c r="EY115" s="728"/>
      <x:c r="EZ115" s="728"/>
      <x:c r="FA115" s="728"/>
      <x:c r="FB115" s="728"/>
      <x:c r="FC115" s="728"/>
      <x:c r="FD115" s="728"/>
      <x:c r="FE115" s="728"/>
      <x:c r="FF115" s="728"/>
      <x:c r="FG115" s="728"/>
      <x:c r="FH115" s="728"/>
      <x:c r="FI115" s="728"/>
      <x:c r="FJ115" s="728"/>
      <x:c r="FK115" s="728"/>
      <x:c r="FL115" s="728"/>
      <x:c r="FM115" s="728"/>
      <x:c r="FN115" s="728"/>
      <x:c r="FO115" s="728"/>
      <x:c r="FP115" s="728"/>
      <x:c r="FQ115" s="728"/>
      <x:c r="FR115" s="728"/>
      <x:c r="FS115" s="728"/>
      <x:c r="FT115" s="728"/>
      <x:c r="FU115" s="728"/>
      <x:c r="FV115" s="728"/>
      <x:c r="FW115" s="728"/>
      <x:c r="FX115" s="728"/>
      <x:c r="FY115" s="728"/>
      <x:c r="FZ115" s="728"/>
      <x:c r="GA115" s="728"/>
      <x:c r="GB115" s="728"/>
      <x:c r="GC115" s="728"/>
      <x:c r="GD115" s="728"/>
      <x:c r="GE115" s="728"/>
      <x:c r="GF115" s="728"/>
      <x:c r="GG115" s="728"/>
      <x:c r="GH115" s="728"/>
      <x:c r="GI115" s="728"/>
      <x:c r="GJ115" s="728"/>
      <x:c r="GK115" s="728"/>
      <x:c r="GL115" s="728"/>
      <x:c r="GM115" s="728"/>
      <x:c r="GN115" s="728"/>
      <x:c r="GO115" s="728"/>
      <x:c r="GP115" s="728"/>
      <x:c r="GQ115" s="728"/>
      <x:c r="GR115" s="728"/>
      <x:c r="GS115" s="728"/>
      <x:c r="GT115" s="728"/>
      <x:c r="GU115" s="728"/>
      <x:c r="GV115" s="728"/>
      <x:c r="GW115" s="728"/>
      <x:c r="GX115" s="728"/>
      <x:c r="GY115" s="728"/>
      <x:c r="GZ115" s="728"/>
      <x:c r="HA115" s="728"/>
      <x:c r="HB115" s="728"/>
      <x:c r="HC115" s="728"/>
      <x:c r="HD115" s="728"/>
      <x:c r="HE115" s="728"/>
      <x:c r="HF115" s="728"/>
      <x:c r="HG115" s="728"/>
      <x:c r="HH115" s="728"/>
      <x:c r="HI115" s="728"/>
      <x:c r="HJ115" s="728"/>
      <x:c r="HK115" s="728"/>
      <x:c r="HL115" s="728"/>
      <x:c r="HM115" s="728"/>
      <x:c r="HN115" s="728"/>
      <x:c r="HO115" s="728"/>
      <x:c r="HP115" s="728"/>
      <x:c r="HQ115" s="728"/>
      <x:c r="HR115" s="728"/>
      <x:c r="HS115" s="728"/>
      <x:c r="HT115" s="728"/>
      <x:c r="HU115" s="728"/>
      <x:c r="HV115" s="728"/>
      <x:c r="HW115" s="728"/>
      <x:c r="HX115" s="728"/>
      <x:c r="HY115" s="728"/>
      <x:c r="HZ115" s="728"/>
      <x:c r="IA115" s="728"/>
      <x:c r="IB115" s="728"/>
      <x:c r="IC115" s="728"/>
      <x:c r="ID115" s="728"/>
      <x:c r="IE115" s="728"/>
      <x:c r="IF115" s="728"/>
      <x:c r="IG115" s="728"/>
      <x:c r="IH115" s="728"/>
      <x:c r="II115" s="728"/>
      <x:c r="IJ115" s="728"/>
      <x:c r="IK115" s="728"/>
      <x:c r="IL115" s="728"/>
      <x:c r="IM115" s="728"/>
      <x:c r="IN115" s="728"/>
      <x:c r="IO115" s="728"/>
      <x:c r="IP115" s="728"/>
      <x:c r="IQ115" s="728"/>
      <x:c r="IR115" s="728"/>
      <x:c r="IS115" s="728"/>
      <x:c r="IT115" s="728"/>
      <x:c r="IU115" s="728"/>
      <x:c r="IV115" s="728"/>
    </x:row>
    <x:row r="116">
      <x:c r="A116" s="728"/>
      <x:c r="B116" s="728"/>
      <x:c r="C116" s="728"/>
      <x:c r="D116" s="728"/>
      <x:c r="E116" s="728"/>
      <x:c r="F116" s="728"/>
      <x:c r="G116" s="728"/>
      <x:c r="H116" s="728"/>
      <x:c r="I116" s="728"/>
      <x:c r="J116" s="728"/>
      <x:c r="K116" s="728"/>
      <x:c r="L116" s="728"/>
      <x:c r="M116" s="728"/>
      <x:c r="N116" s="728"/>
      <x:c r="O116" s="728"/>
      <x:c r="P116" s="728"/>
      <x:c r="Q116" s="729"/>
      <x:c r="R116" s="728"/>
      <x:c r="S116" s="728"/>
      <x:c r="T116" s="728"/>
      <x:c r="U116" s="728"/>
      <x:c r="V116" s="728"/>
      <x:c r="W116" s="728"/>
      <x:c r="X116" s="728"/>
      <x:c r="Y116" s="728"/>
      <x:c r="Z116" s="728"/>
      <x:c r="AA116" s="728"/>
      <x:c r="AB116" s="728"/>
      <x:c r="AC116" s="728"/>
      <x:c r="AD116" s="728"/>
      <x:c r="AE116" s="728"/>
      <x:c r="AF116" s="728"/>
      <x:c r="AG116" s="728"/>
      <x:c r="AH116" s="728"/>
      <x:c r="AI116" s="450"/>
      <x:c r="AJ116" s="450"/>
      <x:c r="AK116" s="519" t="n">
        <x:f>IF(AD32=0,0,LOOKUP(AD32,$AG$102:$AI$115))</x:f>
        <x:v>0</x:v>
      </x:c>
      <x:c r="AL116" s="450"/>
      <x:c r="AM116" s="450"/>
      <x:c r="AN116" s="450"/>
      <x:c r="AO116" s="450"/>
      <x:c r="AP116" s="450"/>
      <x:c r="AQ116" s="450"/>
      <x:c r="AR116" s="450"/>
      <x:c r="AS116" s="450"/>
      <x:c r="AT116" s="450"/>
      <x:c r="AU116" s="450"/>
      <x:c r="AV116" s="450"/>
      <x:c r="AW116" s="450"/>
      <x:c r="AX116" s="450"/>
      <x:c r="AY116" s="450"/>
      <x:c r="AZ116" s="450"/>
      <x:c r="BA116" s="450"/>
      <x:c r="BB116" s="450"/>
      <x:c r="BC116" s="450"/>
      <x:c r="BD116" s="450"/>
      <x:c r="BE116" s="450"/>
      <x:c r="BF116" s="450"/>
      <x:c r="BG116" s="450"/>
      <x:c r="BH116" s="450"/>
      <x:c r="BI116" s="450"/>
      <x:c r="BJ116" s="450"/>
      <x:c r="BK116" s="450"/>
      <x:c r="BL116" s="450"/>
      <x:c r="BM116" s="450"/>
      <x:c r="BN116" s="450"/>
      <x:c r="BO116" s="450"/>
      <x:c r="BP116" s="450"/>
      <x:c r="BQ116" s="450"/>
      <x:c r="BR116" s="450"/>
      <x:c r="BS116" s="450"/>
      <x:c r="BT116" s="450"/>
      <x:c r="BU116" s="450"/>
      <x:c r="BV116" s="450"/>
      <x:c r="BW116" s="450"/>
      <x:c r="BX116" s="450"/>
      <x:c r="BY116" s="450"/>
      <x:c r="BZ116" s="450"/>
      <x:c r="CA116" s="450"/>
      <x:c r="CB116" s="450"/>
      <x:c r="CC116" s="450"/>
      <x:c r="CD116" s="450"/>
      <x:c r="CE116" s="450"/>
      <x:c r="CF116" s="450"/>
      <x:c r="CG116" s="450"/>
      <x:c r="CH116" s="450"/>
      <x:c r="CI116" s="450"/>
      <x:c r="CJ116" s="450"/>
      <x:c r="CK116" s="450"/>
      <x:c r="CL116" s="450"/>
      <x:c r="CM116" s="450"/>
      <x:c r="CN116" s="450"/>
      <x:c r="CO116" s="450"/>
      <x:c r="CP116" s="450"/>
      <x:c r="CQ116" s="450"/>
      <x:c r="CR116" s="450"/>
      <x:c r="CS116" s="450"/>
      <x:c r="CT116" s="450"/>
      <x:c r="CU116" s="450"/>
      <x:c r="CV116" s="450"/>
      <x:c r="CW116" s="450"/>
      <x:c r="CX116" s="450"/>
      <x:c r="CY116" s="450"/>
      <x:c r="CZ116" s="450"/>
      <x:c r="DA116" s="450"/>
      <x:c r="DB116" s="450"/>
      <x:c r="DC116" s="450"/>
      <x:c r="DD116" s="450"/>
      <x:c r="DE116" s="450"/>
      <x:c r="DF116" s="450"/>
      <x:c r="DG116" s="450"/>
      <x:c r="DH116" s="450"/>
      <x:c r="DI116" s="450"/>
      <x:c r="DJ116" s="450"/>
      <x:c r="DK116" s="450"/>
      <x:c r="DL116" s="450"/>
      <x:c r="DM116" s="450"/>
      <x:c r="DN116" s="450"/>
      <x:c r="DO116" s="450"/>
      <x:c r="DP116" s="450"/>
      <x:c r="DQ116" s="450"/>
      <x:c r="DR116" s="450"/>
      <x:c r="DS116" s="450"/>
      <x:c r="DT116" s="450"/>
      <x:c r="DU116" s="450"/>
      <x:c r="DV116" s="450"/>
      <x:c r="DW116" s="450"/>
      <x:c r="DX116" s="450"/>
      <x:c r="DY116" s="450"/>
      <x:c r="DZ116" s="450"/>
      <x:c r="EA116" s="450"/>
      <x:c r="EB116" s="450"/>
      <x:c r="EC116" s="450"/>
      <x:c r="ED116" s="450"/>
      <x:c r="EE116" s="450"/>
      <x:c r="EF116" s="450"/>
      <x:c r="EG116" s="450"/>
      <x:c r="EH116" s="450"/>
      <x:c r="EI116" s="728"/>
      <x:c r="EJ116" s="728"/>
      <x:c r="EK116" s="728"/>
      <x:c r="EL116" s="728"/>
      <x:c r="EM116" s="728"/>
      <x:c r="EN116" s="728"/>
      <x:c r="EO116" s="728"/>
      <x:c r="EP116" s="728"/>
      <x:c r="EQ116" s="728"/>
      <x:c r="ER116" s="728"/>
      <x:c r="ES116" s="728"/>
      <x:c r="ET116" s="728"/>
      <x:c r="EU116" s="728"/>
      <x:c r="EV116" s="728"/>
      <x:c r="EW116" s="728"/>
      <x:c r="EX116" s="728"/>
      <x:c r="EY116" s="728"/>
      <x:c r="EZ116" s="728"/>
      <x:c r="FA116" s="728"/>
      <x:c r="FB116" s="728"/>
      <x:c r="FC116" s="728"/>
      <x:c r="FD116" s="728"/>
      <x:c r="FE116" s="728"/>
      <x:c r="FF116" s="728"/>
      <x:c r="FG116" s="728"/>
      <x:c r="FH116" s="728"/>
      <x:c r="FI116" s="728"/>
      <x:c r="FJ116" s="728"/>
      <x:c r="FK116" s="728"/>
      <x:c r="FL116" s="728"/>
      <x:c r="FM116" s="728"/>
      <x:c r="FN116" s="728"/>
      <x:c r="FO116" s="728"/>
      <x:c r="FP116" s="728"/>
      <x:c r="FQ116" s="728"/>
      <x:c r="FR116" s="728"/>
      <x:c r="FS116" s="728"/>
      <x:c r="FT116" s="728"/>
      <x:c r="FU116" s="728"/>
      <x:c r="FV116" s="728"/>
      <x:c r="FW116" s="728"/>
      <x:c r="FX116" s="728"/>
      <x:c r="FY116" s="728"/>
      <x:c r="FZ116" s="728"/>
      <x:c r="GA116" s="728"/>
      <x:c r="GB116" s="728"/>
      <x:c r="GC116" s="728"/>
      <x:c r="GD116" s="728"/>
      <x:c r="GE116" s="728"/>
      <x:c r="GF116" s="728"/>
      <x:c r="GG116" s="728"/>
      <x:c r="GH116" s="728"/>
      <x:c r="GI116" s="728"/>
      <x:c r="GJ116" s="728"/>
      <x:c r="GK116" s="728"/>
      <x:c r="GL116" s="728"/>
      <x:c r="GM116" s="728"/>
      <x:c r="GN116" s="728"/>
      <x:c r="GO116" s="728"/>
      <x:c r="GP116" s="728"/>
      <x:c r="GQ116" s="728"/>
      <x:c r="GR116" s="728"/>
      <x:c r="GS116" s="728"/>
      <x:c r="GT116" s="728"/>
      <x:c r="GU116" s="728"/>
      <x:c r="GV116" s="728"/>
      <x:c r="GW116" s="728"/>
      <x:c r="GX116" s="728"/>
      <x:c r="GY116" s="728"/>
      <x:c r="GZ116" s="728"/>
      <x:c r="HA116" s="728"/>
      <x:c r="HB116" s="728"/>
      <x:c r="HC116" s="728"/>
      <x:c r="HD116" s="728"/>
      <x:c r="HE116" s="728"/>
      <x:c r="HF116" s="728"/>
      <x:c r="HG116" s="728"/>
      <x:c r="HH116" s="728"/>
      <x:c r="HI116" s="728"/>
      <x:c r="HJ116" s="728"/>
      <x:c r="HK116" s="728"/>
      <x:c r="HL116" s="728"/>
      <x:c r="HM116" s="728"/>
      <x:c r="HN116" s="728"/>
      <x:c r="HO116" s="728"/>
      <x:c r="HP116" s="728"/>
      <x:c r="HQ116" s="728"/>
      <x:c r="HR116" s="728"/>
      <x:c r="HS116" s="728"/>
      <x:c r="HT116" s="728"/>
      <x:c r="HU116" s="728"/>
      <x:c r="HV116" s="728"/>
      <x:c r="HW116" s="728"/>
      <x:c r="HX116" s="728"/>
      <x:c r="HY116" s="728"/>
      <x:c r="HZ116" s="728"/>
      <x:c r="IA116" s="728"/>
      <x:c r="IB116" s="728"/>
      <x:c r="IC116" s="728"/>
      <x:c r="ID116" s="728"/>
      <x:c r="IE116" s="728"/>
      <x:c r="IF116" s="728"/>
      <x:c r="IG116" s="728"/>
      <x:c r="IH116" s="728"/>
      <x:c r="II116" s="728"/>
      <x:c r="IJ116" s="728"/>
      <x:c r="IK116" s="728"/>
      <x:c r="IL116" s="728"/>
      <x:c r="IM116" s="728"/>
      <x:c r="IN116" s="728"/>
      <x:c r="IO116" s="728"/>
      <x:c r="IP116" s="728"/>
      <x:c r="IQ116" s="728"/>
      <x:c r="IR116" s="728"/>
      <x:c r="IS116" s="728"/>
      <x:c r="IT116" s="728"/>
      <x:c r="IU116" s="728"/>
      <x:c r="IV116" s="728"/>
    </x:row>
    <x:row r="117">
      <x:c r="A117" s="728"/>
      <x:c r="B117" s="728"/>
      <x:c r="C117" s="728"/>
      <x:c r="D117" s="728"/>
      <x:c r="E117" s="728"/>
      <x:c r="F117" s="728"/>
      <x:c r="G117" s="728"/>
      <x:c r="H117" s="728"/>
      <x:c r="I117" s="728"/>
      <x:c r="J117" s="728"/>
      <x:c r="K117" s="728"/>
      <x:c r="L117" s="728"/>
      <x:c r="M117" s="728"/>
      <x:c r="N117" s="728"/>
      <x:c r="O117" s="728"/>
      <x:c r="P117" s="728"/>
      <x:c r="Q117" s="729"/>
      <x:c r="R117" s="728"/>
      <x:c r="S117" s="728"/>
      <x:c r="T117" s="728"/>
      <x:c r="U117" s="728"/>
      <x:c r="V117" s="728"/>
      <x:c r="W117" s="728"/>
      <x:c r="X117" s="728"/>
      <x:c r="Y117" s="728"/>
      <x:c r="Z117" s="728"/>
      <x:c r="AA117" s="728"/>
      <x:c r="AB117" s="728"/>
      <x:c r="AC117" s="728"/>
      <x:c r="AD117" s="728"/>
      <x:c r="AE117" s="728"/>
      <x:c r="AF117" s="728"/>
      <x:c r="AG117" s="728"/>
      <x:c r="AH117" s="728"/>
      <x:c r="AI117" s="450"/>
      <x:c r="AJ117" s="450"/>
      <x:c r="AK117" s="519" t="e">
        <x:f>LOOKUP(AD33,$AG$102:$AI$115)</x:f>
      </x:c>
      <x:c r="AL117" s="450"/>
      <x:c r="AM117" s="450"/>
      <x:c r="AN117" s="450"/>
      <x:c r="AO117" s="450"/>
      <x:c r="AP117" s="450"/>
      <x:c r="AQ117" s="450"/>
      <x:c r="AR117" s="450"/>
      <x:c r="AS117" s="450"/>
      <x:c r="AT117" s="450"/>
      <x:c r="AU117" s="450"/>
      <x:c r="AV117" s="450"/>
      <x:c r="AW117" s="450"/>
      <x:c r="AX117" s="450"/>
      <x:c r="AY117" s="450"/>
      <x:c r="AZ117" s="450"/>
      <x:c r="BA117" s="450"/>
      <x:c r="BB117" s="450"/>
      <x:c r="BC117" s="450"/>
      <x:c r="BD117" s="450"/>
      <x:c r="BE117" s="450"/>
      <x:c r="BF117" s="450"/>
      <x:c r="BG117" s="450"/>
      <x:c r="BH117" s="450"/>
      <x:c r="BI117" s="450"/>
      <x:c r="BJ117" s="450"/>
      <x:c r="BK117" s="450"/>
      <x:c r="BL117" s="450"/>
      <x:c r="BM117" s="450"/>
      <x:c r="BN117" s="450"/>
      <x:c r="BO117" s="450"/>
      <x:c r="BP117" s="450"/>
      <x:c r="BQ117" s="450"/>
      <x:c r="BR117" s="450"/>
      <x:c r="BS117" s="450"/>
      <x:c r="BT117" s="450"/>
      <x:c r="BU117" s="450"/>
      <x:c r="BV117" s="450"/>
      <x:c r="BW117" s="450"/>
      <x:c r="BX117" s="450"/>
      <x:c r="BY117" s="450"/>
      <x:c r="BZ117" s="450"/>
      <x:c r="CA117" s="450"/>
      <x:c r="CB117" s="450"/>
      <x:c r="CC117" s="450"/>
      <x:c r="CD117" s="450"/>
      <x:c r="CE117" s="450"/>
      <x:c r="CF117" s="450"/>
      <x:c r="CG117" s="450"/>
      <x:c r="CH117" s="450"/>
      <x:c r="CI117" s="450"/>
      <x:c r="CJ117" s="450"/>
      <x:c r="CK117" s="450"/>
      <x:c r="CL117" s="450"/>
      <x:c r="CM117" s="450"/>
      <x:c r="CN117" s="450"/>
      <x:c r="CO117" s="450"/>
      <x:c r="CP117" s="450"/>
      <x:c r="CQ117" s="450"/>
      <x:c r="CR117" s="450"/>
      <x:c r="CS117" s="450"/>
      <x:c r="CT117" s="450"/>
      <x:c r="CU117" s="450"/>
      <x:c r="CV117" s="450"/>
      <x:c r="CW117" s="450"/>
      <x:c r="CX117" s="450"/>
      <x:c r="CY117" s="450"/>
      <x:c r="CZ117" s="450"/>
      <x:c r="DA117" s="450"/>
      <x:c r="DB117" s="450"/>
      <x:c r="DC117" s="450"/>
      <x:c r="DD117" s="450"/>
      <x:c r="DE117" s="450"/>
      <x:c r="DF117" s="450"/>
      <x:c r="DG117" s="450"/>
      <x:c r="DH117" s="450"/>
      <x:c r="DI117" s="450"/>
      <x:c r="DJ117" s="450"/>
      <x:c r="DK117" s="450"/>
      <x:c r="DL117" s="450"/>
      <x:c r="DM117" s="450"/>
      <x:c r="DN117" s="450"/>
      <x:c r="DO117" s="450"/>
      <x:c r="DP117" s="450"/>
      <x:c r="DQ117" s="450"/>
      <x:c r="DR117" s="450"/>
      <x:c r="DS117" s="450"/>
      <x:c r="DT117" s="450"/>
      <x:c r="DU117" s="450"/>
      <x:c r="DV117" s="450"/>
      <x:c r="DW117" s="450"/>
      <x:c r="DX117" s="450"/>
      <x:c r="DY117" s="450"/>
      <x:c r="DZ117" s="450"/>
      <x:c r="EA117" s="450"/>
      <x:c r="EB117" s="450"/>
      <x:c r="EC117" s="450"/>
      <x:c r="ED117" s="450"/>
      <x:c r="EE117" s="450"/>
      <x:c r="EF117" s="450"/>
      <x:c r="EG117" s="450"/>
      <x:c r="EH117" s="450"/>
      <x:c r="EI117" s="728"/>
      <x:c r="EJ117" s="728"/>
      <x:c r="EK117" s="728"/>
      <x:c r="EL117" s="728"/>
      <x:c r="EM117" s="728"/>
      <x:c r="EN117" s="728"/>
      <x:c r="EO117" s="728"/>
      <x:c r="EP117" s="728"/>
      <x:c r="EQ117" s="728"/>
      <x:c r="ER117" s="728"/>
      <x:c r="ES117" s="728"/>
      <x:c r="ET117" s="728"/>
      <x:c r="EU117" s="728"/>
      <x:c r="EV117" s="728"/>
      <x:c r="EW117" s="728"/>
      <x:c r="EX117" s="728"/>
      <x:c r="EY117" s="728"/>
      <x:c r="EZ117" s="728"/>
      <x:c r="FA117" s="728"/>
      <x:c r="FB117" s="728"/>
      <x:c r="FC117" s="728"/>
      <x:c r="FD117" s="728"/>
      <x:c r="FE117" s="728"/>
      <x:c r="FF117" s="728"/>
      <x:c r="FG117" s="728"/>
      <x:c r="FH117" s="728"/>
      <x:c r="FI117" s="728"/>
      <x:c r="FJ117" s="728"/>
      <x:c r="FK117" s="728"/>
      <x:c r="FL117" s="728"/>
      <x:c r="FM117" s="728"/>
      <x:c r="FN117" s="728"/>
      <x:c r="FO117" s="728"/>
      <x:c r="FP117" s="728"/>
      <x:c r="FQ117" s="728"/>
      <x:c r="FR117" s="728"/>
      <x:c r="FS117" s="728"/>
      <x:c r="FT117" s="728"/>
      <x:c r="FU117" s="728"/>
      <x:c r="FV117" s="728"/>
      <x:c r="FW117" s="728"/>
      <x:c r="FX117" s="728"/>
      <x:c r="FY117" s="728"/>
      <x:c r="FZ117" s="728"/>
      <x:c r="GA117" s="728"/>
      <x:c r="GB117" s="728"/>
      <x:c r="GC117" s="728"/>
      <x:c r="GD117" s="728"/>
      <x:c r="GE117" s="728"/>
      <x:c r="GF117" s="728"/>
      <x:c r="GG117" s="728"/>
      <x:c r="GH117" s="728"/>
      <x:c r="GI117" s="728"/>
      <x:c r="GJ117" s="728"/>
      <x:c r="GK117" s="728"/>
      <x:c r="GL117" s="728"/>
      <x:c r="GM117" s="728"/>
      <x:c r="GN117" s="728"/>
      <x:c r="GO117" s="728"/>
      <x:c r="GP117" s="728"/>
      <x:c r="GQ117" s="728"/>
      <x:c r="GR117" s="728"/>
      <x:c r="GS117" s="728"/>
      <x:c r="GT117" s="728"/>
      <x:c r="GU117" s="728"/>
      <x:c r="GV117" s="728"/>
      <x:c r="GW117" s="728"/>
      <x:c r="GX117" s="728"/>
      <x:c r="GY117" s="728"/>
      <x:c r="GZ117" s="728"/>
      <x:c r="HA117" s="728"/>
      <x:c r="HB117" s="728"/>
      <x:c r="HC117" s="728"/>
      <x:c r="HD117" s="728"/>
      <x:c r="HE117" s="728"/>
      <x:c r="HF117" s="728"/>
      <x:c r="HG117" s="728"/>
      <x:c r="HH117" s="728"/>
      <x:c r="HI117" s="728"/>
      <x:c r="HJ117" s="728"/>
      <x:c r="HK117" s="728"/>
      <x:c r="HL117" s="728"/>
      <x:c r="HM117" s="728"/>
      <x:c r="HN117" s="728"/>
      <x:c r="HO117" s="728"/>
      <x:c r="HP117" s="728"/>
      <x:c r="HQ117" s="728"/>
      <x:c r="HR117" s="728"/>
      <x:c r="HS117" s="728"/>
      <x:c r="HT117" s="728"/>
      <x:c r="HU117" s="728"/>
      <x:c r="HV117" s="728"/>
      <x:c r="HW117" s="728"/>
      <x:c r="HX117" s="728"/>
      <x:c r="HY117" s="728"/>
      <x:c r="HZ117" s="728"/>
      <x:c r="IA117" s="728"/>
      <x:c r="IB117" s="728"/>
      <x:c r="IC117" s="728"/>
      <x:c r="ID117" s="728"/>
      <x:c r="IE117" s="728"/>
      <x:c r="IF117" s="728"/>
      <x:c r="IG117" s="728"/>
      <x:c r="IH117" s="728"/>
      <x:c r="II117" s="728"/>
      <x:c r="IJ117" s="728"/>
      <x:c r="IK117" s="728"/>
      <x:c r="IL117" s="728"/>
      <x:c r="IM117" s="728"/>
      <x:c r="IN117" s="728"/>
      <x:c r="IO117" s="728"/>
      <x:c r="IP117" s="728"/>
      <x:c r="IQ117" s="728"/>
      <x:c r="IR117" s="728"/>
      <x:c r="IS117" s="728"/>
      <x:c r="IT117" s="728"/>
      <x:c r="IU117" s="728"/>
      <x:c r="IV117" s="728"/>
    </x:row>
    <x:row r="118">
      <x:c r="A118" s="728"/>
      <x:c r="B118" s="728"/>
      <x:c r="C118" s="728"/>
      <x:c r="D118" s="728"/>
      <x:c r="E118" s="728"/>
      <x:c r="F118" s="728"/>
      <x:c r="G118" s="728"/>
      <x:c r="H118" s="728"/>
      <x:c r="I118" s="728"/>
      <x:c r="J118" s="728"/>
      <x:c r="K118" s="728"/>
      <x:c r="L118" s="728"/>
      <x:c r="M118" s="728"/>
      <x:c r="N118" s="728"/>
      <x:c r="O118" s="728"/>
      <x:c r="P118" s="728"/>
      <x:c r="Q118" s="729"/>
      <x:c r="R118" s="728"/>
      <x:c r="S118" s="728"/>
      <x:c r="T118" s="728"/>
      <x:c r="U118" s="728"/>
      <x:c r="V118" s="728"/>
      <x:c r="W118" s="728"/>
      <x:c r="X118" s="728"/>
      <x:c r="Y118" s="728"/>
      <x:c r="Z118" s="728"/>
      <x:c r="AA118" s="728"/>
      <x:c r="AB118" s="728"/>
      <x:c r="AC118" s="728"/>
      <x:c r="AD118" s="728"/>
      <x:c r="AE118" s="728"/>
      <x:c r="AF118" s="728"/>
      <x:c r="AG118" s="728"/>
      <x:c r="AH118" s="728"/>
      <x:c r="AI118" s="450"/>
      <x:c r="AJ118" s="450"/>
      <x:c r="AK118" s="519" t="e">
        <x:f>LOOKUP(AD35,$AG$102:$AI$115)</x:f>
      </x:c>
      <x:c r="AL118" s="450"/>
      <x:c r="AM118" s="450"/>
      <x:c r="AN118" s="450"/>
      <x:c r="AO118" s="450"/>
      <x:c r="AP118" s="450"/>
      <x:c r="AQ118" s="450"/>
      <x:c r="AR118" s="450"/>
      <x:c r="AS118" s="450"/>
      <x:c r="AT118" s="450"/>
      <x:c r="AU118" s="450"/>
      <x:c r="AV118" s="450"/>
      <x:c r="AW118" s="450"/>
      <x:c r="AX118" s="450"/>
      <x:c r="AY118" s="450"/>
      <x:c r="AZ118" s="450"/>
      <x:c r="BA118" s="450"/>
      <x:c r="BB118" s="450"/>
      <x:c r="BC118" s="450"/>
      <x:c r="BD118" s="450"/>
      <x:c r="BE118" s="450"/>
      <x:c r="BF118" s="450"/>
      <x:c r="BG118" s="450"/>
      <x:c r="BH118" s="450"/>
      <x:c r="BI118" s="450"/>
      <x:c r="BJ118" s="450"/>
      <x:c r="BK118" s="450"/>
      <x:c r="BL118" s="450"/>
      <x:c r="BM118" s="450"/>
      <x:c r="BN118" s="450"/>
      <x:c r="BO118" s="450"/>
      <x:c r="BP118" s="450"/>
      <x:c r="BQ118" s="450"/>
      <x:c r="BR118" s="450"/>
      <x:c r="BS118" s="450"/>
      <x:c r="BT118" s="450"/>
      <x:c r="BU118" s="450"/>
      <x:c r="BV118" s="450"/>
      <x:c r="BW118" s="450"/>
      <x:c r="BX118" s="450"/>
      <x:c r="BY118" s="450"/>
      <x:c r="BZ118" s="450"/>
      <x:c r="CA118" s="450"/>
      <x:c r="CB118" s="450"/>
      <x:c r="CC118" s="450"/>
      <x:c r="CD118" s="450"/>
      <x:c r="CE118" s="450"/>
      <x:c r="CF118" s="450"/>
      <x:c r="CG118" s="450"/>
      <x:c r="CH118" s="450"/>
      <x:c r="CI118" s="450"/>
      <x:c r="CJ118" s="450"/>
      <x:c r="CK118" s="450"/>
      <x:c r="CL118" s="450"/>
      <x:c r="CM118" s="450"/>
      <x:c r="CN118" s="450"/>
      <x:c r="CO118" s="450"/>
      <x:c r="CP118" s="450"/>
      <x:c r="CQ118" s="450"/>
      <x:c r="CR118" s="450"/>
      <x:c r="CS118" s="450"/>
      <x:c r="CT118" s="450"/>
      <x:c r="CU118" s="450"/>
      <x:c r="CV118" s="450"/>
      <x:c r="CW118" s="450"/>
      <x:c r="CX118" s="450"/>
      <x:c r="CY118" s="450"/>
      <x:c r="CZ118" s="450"/>
      <x:c r="DA118" s="450"/>
      <x:c r="DB118" s="450"/>
      <x:c r="DC118" s="450"/>
      <x:c r="DD118" s="450"/>
      <x:c r="DE118" s="450"/>
      <x:c r="DF118" s="450"/>
      <x:c r="DG118" s="450"/>
      <x:c r="DH118" s="450"/>
      <x:c r="DI118" s="450"/>
      <x:c r="DJ118" s="450"/>
      <x:c r="DK118" s="450"/>
      <x:c r="DL118" s="450"/>
      <x:c r="DM118" s="450"/>
      <x:c r="DN118" s="450"/>
      <x:c r="DO118" s="450"/>
      <x:c r="DP118" s="450"/>
      <x:c r="DQ118" s="450"/>
      <x:c r="DR118" s="450"/>
      <x:c r="DS118" s="450"/>
      <x:c r="DT118" s="450"/>
      <x:c r="DU118" s="450"/>
      <x:c r="DV118" s="450"/>
      <x:c r="DW118" s="450"/>
      <x:c r="DX118" s="450"/>
      <x:c r="DY118" s="450"/>
      <x:c r="DZ118" s="450"/>
      <x:c r="EA118" s="450"/>
      <x:c r="EB118" s="450"/>
      <x:c r="EC118" s="450"/>
      <x:c r="ED118" s="450"/>
      <x:c r="EE118" s="450"/>
      <x:c r="EF118" s="450"/>
      <x:c r="EG118" s="450"/>
      <x:c r="EH118" s="450"/>
      <x:c r="EI118" s="728"/>
      <x:c r="EJ118" s="728"/>
      <x:c r="EK118" s="728"/>
      <x:c r="EL118" s="728"/>
      <x:c r="EM118" s="728"/>
      <x:c r="EN118" s="728"/>
      <x:c r="EO118" s="728"/>
      <x:c r="EP118" s="728"/>
      <x:c r="EQ118" s="728"/>
      <x:c r="ER118" s="728"/>
      <x:c r="ES118" s="728"/>
      <x:c r="ET118" s="728"/>
      <x:c r="EU118" s="728"/>
      <x:c r="EV118" s="728"/>
      <x:c r="EW118" s="728"/>
      <x:c r="EX118" s="728"/>
      <x:c r="EY118" s="728"/>
      <x:c r="EZ118" s="728"/>
      <x:c r="FA118" s="728"/>
      <x:c r="FB118" s="728"/>
      <x:c r="FC118" s="728"/>
      <x:c r="FD118" s="728"/>
      <x:c r="FE118" s="728"/>
      <x:c r="FF118" s="728"/>
      <x:c r="FG118" s="728"/>
      <x:c r="FH118" s="728"/>
      <x:c r="FI118" s="728"/>
      <x:c r="FJ118" s="728"/>
      <x:c r="FK118" s="728"/>
      <x:c r="FL118" s="728"/>
      <x:c r="FM118" s="728"/>
      <x:c r="FN118" s="728"/>
      <x:c r="FO118" s="728"/>
      <x:c r="FP118" s="728"/>
      <x:c r="FQ118" s="728"/>
      <x:c r="FR118" s="728"/>
      <x:c r="FS118" s="728"/>
      <x:c r="FT118" s="728"/>
      <x:c r="FU118" s="728"/>
      <x:c r="FV118" s="728"/>
      <x:c r="FW118" s="728"/>
      <x:c r="FX118" s="728"/>
      <x:c r="FY118" s="728"/>
      <x:c r="FZ118" s="728"/>
      <x:c r="GA118" s="728"/>
      <x:c r="GB118" s="728"/>
      <x:c r="GC118" s="728"/>
      <x:c r="GD118" s="728"/>
      <x:c r="GE118" s="728"/>
      <x:c r="GF118" s="728"/>
      <x:c r="GG118" s="728"/>
      <x:c r="GH118" s="728"/>
      <x:c r="GI118" s="728"/>
      <x:c r="GJ118" s="728"/>
      <x:c r="GK118" s="728"/>
      <x:c r="GL118" s="728"/>
      <x:c r="GM118" s="728"/>
      <x:c r="GN118" s="728"/>
      <x:c r="GO118" s="728"/>
      <x:c r="GP118" s="728"/>
      <x:c r="GQ118" s="728"/>
      <x:c r="GR118" s="728"/>
      <x:c r="GS118" s="728"/>
      <x:c r="GT118" s="728"/>
      <x:c r="GU118" s="728"/>
      <x:c r="GV118" s="728"/>
      <x:c r="GW118" s="728"/>
      <x:c r="GX118" s="728"/>
      <x:c r="GY118" s="728"/>
      <x:c r="GZ118" s="728"/>
      <x:c r="HA118" s="728"/>
      <x:c r="HB118" s="728"/>
      <x:c r="HC118" s="728"/>
      <x:c r="HD118" s="728"/>
      <x:c r="HE118" s="728"/>
      <x:c r="HF118" s="728"/>
      <x:c r="HG118" s="728"/>
      <x:c r="HH118" s="728"/>
      <x:c r="HI118" s="728"/>
      <x:c r="HJ118" s="728"/>
      <x:c r="HK118" s="728"/>
      <x:c r="HL118" s="728"/>
      <x:c r="HM118" s="728"/>
      <x:c r="HN118" s="728"/>
      <x:c r="HO118" s="728"/>
      <x:c r="HP118" s="728"/>
      <x:c r="HQ118" s="728"/>
      <x:c r="HR118" s="728"/>
      <x:c r="HS118" s="728"/>
      <x:c r="HT118" s="728"/>
      <x:c r="HU118" s="728"/>
      <x:c r="HV118" s="728"/>
      <x:c r="HW118" s="728"/>
      <x:c r="HX118" s="728"/>
      <x:c r="HY118" s="728"/>
      <x:c r="HZ118" s="728"/>
      <x:c r="IA118" s="728"/>
      <x:c r="IB118" s="728"/>
      <x:c r="IC118" s="728"/>
      <x:c r="ID118" s="728"/>
      <x:c r="IE118" s="728"/>
      <x:c r="IF118" s="728"/>
      <x:c r="IG118" s="728"/>
      <x:c r="IH118" s="728"/>
      <x:c r="II118" s="728"/>
      <x:c r="IJ118" s="728"/>
      <x:c r="IK118" s="728"/>
      <x:c r="IL118" s="728"/>
      <x:c r="IM118" s="728"/>
      <x:c r="IN118" s="728"/>
      <x:c r="IO118" s="728"/>
      <x:c r="IP118" s="728"/>
      <x:c r="IQ118" s="728"/>
      <x:c r="IR118" s="728"/>
      <x:c r="IS118" s="728"/>
      <x:c r="IT118" s="728"/>
      <x:c r="IU118" s="728"/>
      <x:c r="IV118" s="728"/>
    </x:row>
    <x:row r="119">
      <x:c r="A119" s="728"/>
      <x:c r="B119" s="728"/>
      <x:c r="C119" s="728"/>
      <x:c r="D119" s="728"/>
      <x:c r="E119" s="728"/>
      <x:c r="F119" s="728"/>
      <x:c r="G119" s="728"/>
      <x:c r="H119" s="728"/>
      <x:c r="I119" s="728"/>
      <x:c r="J119" s="728"/>
      <x:c r="K119" s="728"/>
      <x:c r="L119" s="728"/>
      <x:c r="M119" s="728"/>
      <x:c r="N119" s="728"/>
      <x:c r="O119" s="728"/>
      <x:c r="P119" s="728"/>
      <x:c r="Q119" s="729"/>
      <x:c r="R119" s="728"/>
      <x:c r="S119" s="728"/>
      <x:c r="T119" s="728"/>
      <x:c r="U119" s="728"/>
      <x:c r="V119" s="728"/>
      <x:c r="W119" s="728"/>
      <x:c r="X119" s="728"/>
      <x:c r="Y119" s="728"/>
      <x:c r="Z119" s="728"/>
      <x:c r="AA119" s="728"/>
      <x:c r="AB119" s="728"/>
      <x:c r="AC119" s="728"/>
      <x:c r="AD119" s="728"/>
      <x:c r="AE119" s="728"/>
      <x:c r="AF119" s="728"/>
      <x:c r="AG119" s="728"/>
      <x:c r="AH119" s="728"/>
      <x:c r="AI119" s="450"/>
      <x:c r="AJ119" s="450"/>
      <x:c r="AK119" s="519" t="e">
        <x:f>LOOKUP(AD36,$AG$102:$AI$115)</x:f>
      </x:c>
      <x:c r="AL119" s="450"/>
      <x:c r="AM119" s="450"/>
      <x:c r="AN119" s="450"/>
      <x:c r="AO119" s="450"/>
      <x:c r="AP119" s="450"/>
      <x:c r="AQ119" s="450"/>
      <x:c r="AR119" s="450"/>
      <x:c r="AS119" s="450"/>
      <x:c r="AT119" s="450"/>
      <x:c r="AU119" s="450"/>
      <x:c r="AV119" s="450"/>
      <x:c r="AW119" s="450"/>
      <x:c r="AX119" s="450"/>
      <x:c r="AY119" s="450"/>
      <x:c r="AZ119" s="450"/>
      <x:c r="BA119" s="450"/>
      <x:c r="BB119" s="450"/>
      <x:c r="BC119" s="450"/>
      <x:c r="BD119" s="450"/>
      <x:c r="BE119" s="450"/>
      <x:c r="BF119" s="450"/>
      <x:c r="BG119" s="450"/>
      <x:c r="BH119" s="450"/>
      <x:c r="BI119" s="450"/>
      <x:c r="BJ119" s="450"/>
      <x:c r="BK119" s="450"/>
      <x:c r="BL119" s="450"/>
      <x:c r="BM119" s="450"/>
      <x:c r="BN119" s="450"/>
      <x:c r="BO119" s="450"/>
      <x:c r="BP119" s="450"/>
      <x:c r="BQ119" s="450"/>
      <x:c r="BR119" s="450"/>
      <x:c r="BS119" s="450"/>
      <x:c r="BT119" s="450"/>
      <x:c r="BU119" s="450"/>
      <x:c r="BV119" s="450"/>
      <x:c r="BW119" s="450"/>
      <x:c r="BX119" s="450"/>
      <x:c r="BY119" s="450"/>
      <x:c r="BZ119" s="450"/>
      <x:c r="CA119" s="450"/>
      <x:c r="CB119" s="450"/>
      <x:c r="CC119" s="450"/>
      <x:c r="CD119" s="450"/>
      <x:c r="CE119" s="450"/>
      <x:c r="CF119" s="450"/>
      <x:c r="CG119" s="450"/>
      <x:c r="CH119" s="450"/>
      <x:c r="CI119" s="450"/>
      <x:c r="CJ119" s="450"/>
      <x:c r="CK119" s="450"/>
      <x:c r="CL119" s="450"/>
      <x:c r="CM119" s="450"/>
      <x:c r="CN119" s="450"/>
      <x:c r="CO119" s="450"/>
      <x:c r="CP119" s="450"/>
      <x:c r="CQ119" s="450"/>
      <x:c r="CR119" s="450"/>
      <x:c r="CS119" s="450"/>
      <x:c r="CT119" s="450"/>
      <x:c r="CU119" s="450"/>
      <x:c r="CV119" s="450"/>
      <x:c r="CW119" s="450"/>
      <x:c r="CX119" s="450"/>
      <x:c r="CY119" s="450"/>
      <x:c r="CZ119" s="450"/>
      <x:c r="DA119" s="450"/>
      <x:c r="DB119" s="450"/>
      <x:c r="DC119" s="450"/>
      <x:c r="DD119" s="450"/>
      <x:c r="DE119" s="450"/>
      <x:c r="DF119" s="450"/>
      <x:c r="DG119" s="450"/>
      <x:c r="DH119" s="450"/>
      <x:c r="DI119" s="450"/>
      <x:c r="DJ119" s="450"/>
      <x:c r="DK119" s="450"/>
      <x:c r="DL119" s="450"/>
      <x:c r="DM119" s="450"/>
      <x:c r="DN119" s="450"/>
      <x:c r="DO119" s="450"/>
      <x:c r="DP119" s="450"/>
      <x:c r="DQ119" s="450"/>
      <x:c r="DR119" s="450"/>
      <x:c r="DS119" s="450"/>
      <x:c r="DT119" s="450"/>
      <x:c r="DU119" s="450"/>
      <x:c r="DV119" s="450"/>
      <x:c r="DW119" s="450"/>
      <x:c r="DX119" s="450"/>
      <x:c r="DY119" s="450"/>
      <x:c r="DZ119" s="450"/>
      <x:c r="EA119" s="450"/>
      <x:c r="EB119" s="450"/>
      <x:c r="EC119" s="450"/>
      <x:c r="ED119" s="450"/>
      <x:c r="EE119" s="450"/>
      <x:c r="EF119" s="450"/>
      <x:c r="EG119" s="450"/>
      <x:c r="EH119" s="450"/>
      <x:c r="EI119" s="728"/>
      <x:c r="EJ119" s="728"/>
      <x:c r="EK119" s="728"/>
      <x:c r="EL119" s="728"/>
      <x:c r="EM119" s="728"/>
      <x:c r="EN119" s="728"/>
      <x:c r="EO119" s="728"/>
      <x:c r="EP119" s="728"/>
      <x:c r="EQ119" s="728"/>
      <x:c r="ER119" s="728"/>
      <x:c r="ES119" s="728"/>
      <x:c r="ET119" s="728"/>
      <x:c r="EU119" s="728"/>
      <x:c r="EV119" s="728"/>
      <x:c r="EW119" s="728"/>
      <x:c r="EX119" s="728"/>
      <x:c r="EY119" s="728"/>
      <x:c r="EZ119" s="728"/>
      <x:c r="FA119" s="728"/>
      <x:c r="FB119" s="728"/>
      <x:c r="FC119" s="728"/>
      <x:c r="FD119" s="728"/>
      <x:c r="FE119" s="728"/>
      <x:c r="FF119" s="728"/>
      <x:c r="FG119" s="728"/>
      <x:c r="FH119" s="728"/>
      <x:c r="FI119" s="728"/>
      <x:c r="FJ119" s="728"/>
      <x:c r="FK119" s="728"/>
      <x:c r="FL119" s="728"/>
      <x:c r="FM119" s="728"/>
      <x:c r="FN119" s="728"/>
      <x:c r="FO119" s="728"/>
      <x:c r="FP119" s="728"/>
      <x:c r="FQ119" s="728"/>
      <x:c r="FR119" s="728"/>
      <x:c r="FS119" s="728"/>
      <x:c r="FT119" s="728"/>
      <x:c r="FU119" s="728"/>
      <x:c r="FV119" s="728"/>
      <x:c r="FW119" s="728"/>
      <x:c r="FX119" s="728"/>
      <x:c r="FY119" s="728"/>
      <x:c r="FZ119" s="728"/>
      <x:c r="GA119" s="728"/>
      <x:c r="GB119" s="728"/>
      <x:c r="GC119" s="728"/>
      <x:c r="GD119" s="728"/>
      <x:c r="GE119" s="728"/>
      <x:c r="GF119" s="728"/>
      <x:c r="GG119" s="728"/>
      <x:c r="GH119" s="728"/>
      <x:c r="GI119" s="728"/>
      <x:c r="GJ119" s="728"/>
      <x:c r="GK119" s="728"/>
      <x:c r="GL119" s="728"/>
      <x:c r="GM119" s="728"/>
      <x:c r="GN119" s="728"/>
      <x:c r="GO119" s="728"/>
      <x:c r="GP119" s="728"/>
      <x:c r="GQ119" s="728"/>
      <x:c r="GR119" s="728"/>
      <x:c r="GS119" s="728"/>
      <x:c r="GT119" s="728"/>
      <x:c r="GU119" s="728"/>
      <x:c r="GV119" s="728"/>
      <x:c r="GW119" s="728"/>
      <x:c r="GX119" s="728"/>
      <x:c r="GY119" s="728"/>
      <x:c r="GZ119" s="728"/>
      <x:c r="HA119" s="728"/>
      <x:c r="HB119" s="728"/>
      <x:c r="HC119" s="728"/>
      <x:c r="HD119" s="728"/>
      <x:c r="HE119" s="728"/>
      <x:c r="HF119" s="728"/>
      <x:c r="HG119" s="728"/>
      <x:c r="HH119" s="728"/>
      <x:c r="HI119" s="728"/>
      <x:c r="HJ119" s="728"/>
      <x:c r="HK119" s="728"/>
      <x:c r="HL119" s="728"/>
      <x:c r="HM119" s="728"/>
      <x:c r="HN119" s="728"/>
      <x:c r="HO119" s="728"/>
      <x:c r="HP119" s="728"/>
      <x:c r="HQ119" s="728"/>
      <x:c r="HR119" s="728"/>
      <x:c r="HS119" s="728"/>
      <x:c r="HT119" s="728"/>
      <x:c r="HU119" s="728"/>
      <x:c r="HV119" s="728"/>
      <x:c r="HW119" s="728"/>
      <x:c r="HX119" s="728"/>
      <x:c r="HY119" s="728"/>
      <x:c r="HZ119" s="728"/>
      <x:c r="IA119" s="728"/>
      <x:c r="IB119" s="728"/>
      <x:c r="IC119" s="728"/>
      <x:c r="ID119" s="728"/>
      <x:c r="IE119" s="728"/>
      <x:c r="IF119" s="728"/>
      <x:c r="IG119" s="728"/>
      <x:c r="IH119" s="728"/>
      <x:c r="II119" s="728"/>
      <x:c r="IJ119" s="728"/>
      <x:c r="IK119" s="728"/>
      <x:c r="IL119" s="728"/>
      <x:c r="IM119" s="728"/>
      <x:c r="IN119" s="728"/>
      <x:c r="IO119" s="728"/>
      <x:c r="IP119" s="728"/>
      <x:c r="IQ119" s="728"/>
      <x:c r="IR119" s="728"/>
      <x:c r="IS119" s="728"/>
      <x:c r="IT119" s="728"/>
      <x:c r="IU119" s="728"/>
      <x:c r="IV119" s="728"/>
    </x:row>
    <x:row r="120">
      <x:c r="A120" s="728"/>
      <x:c r="B120" s="728"/>
      <x:c r="C120" s="728"/>
      <x:c r="D120" s="728"/>
      <x:c r="E120" s="728"/>
      <x:c r="F120" s="728"/>
      <x:c r="G120" s="728"/>
      <x:c r="H120" s="728"/>
      <x:c r="I120" s="728"/>
      <x:c r="J120" s="728"/>
      <x:c r="K120" s="728"/>
      <x:c r="L120" s="728"/>
      <x:c r="M120" s="728"/>
      <x:c r="N120" s="728"/>
      <x:c r="O120" s="728"/>
      <x:c r="P120" s="728"/>
      <x:c r="Q120" s="729"/>
      <x:c r="R120" s="728"/>
      <x:c r="S120" s="728"/>
      <x:c r="T120" s="728"/>
      <x:c r="U120" s="728"/>
      <x:c r="V120" s="728"/>
      <x:c r="W120" s="728"/>
      <x:c r="X120" s="728"/>
      <x:c r="Y120" s="728"/>
      <x:c r="Z120" s="728"/>
      <x:c r="AA120" s="728"/>
      <x:c r="AB120" s="728"/>
      <x:c r="AC120" s="728"/>
      <x:c r="AD120" s="728"/>
      <x:c r="AE120" s="728"/>
      <x:c r="AF120" s="728"/>
      <x:c r="AG120" s="728"/>
      <x:c r="AH120" s="728"/>
      <x:c r="AI120" s="450"/>
      <x:c r="AJ120" s="450"/>
      <x:c r="AK120" s="519" t="n">
        <x:f>IF(AD38=0,0,LOOKUP(AD38,$AG$102:$AI$115))</x:f>
        <x:v>0</x:v>
      </x:c>
      <x:c r="AL120" s="450"/>
      <x:c r="AM120" s="450"/>
      <x:c r="AN120" s="450"/>
      <x:c r="AO120" s="450"/>
      <x:c r="AP120" s="450"/>
      <x:c r="AQ120" s="450"/>
      <x:c r="AR120" s="450"/>
      <x:c r="AS120" s="450"/>
      <x:c r="AT120" s="450"/>
      <x:c r="AU120" s="450"/>
      <x:c r="AV120" s="450"/>
      <x:c r="AW120" s="450"/>
      <x:c r="AX120" s="450"/>
      <x:c r="AY120" s="450"/>
      <x:c r="AZ120" s="450"/>
      <x:c r="BA120" s="450"/>
      <x:c r="BB120" s="450"/>
      <x:c r="BC120" s="450"/>
      <x:c r="BD120" s="450"/>
      <x:c r="BE120" s="450"/>
      <x:c r="BF120" s="450"/>
      <x:c r="BG120" s="450"/>
      <x:c r="BH120" s="450"/>
      <x:c r="BI120" s="450"/>
      <x:c r="BJ120" s="450"/>
      <x:c r="BK120" s="450"/>
      <x:c r="BL120" s="450"/>
      <x:c r="BM120" s="450"/>
      <x:c r="BN120" s="450"/>
      <x:c r="BO120" s="450"/>
      <x:c r="BP120" s="450"/>
      <x:c r="BQ120" s="450"/>
      <x:c r="BR120" s="450"/>
      <x:c r="BS120" s="450"/>
      <x:c r="BT120" s="450"/>
      <x:c r="BU120" s="450"/>
      <x:c r="BV120" s="450"/>
      <x:c r="BW120" s="450"/>
      <x:c r="BX120" s="450"/>
      <x:c r="BY120" s="450"/>
      <x:c r="BZ120" s="450"/>
      <x:c r="CA120" s="450"/>
      <x:c r="CB120" s="450"/>
      <x:c r="CC120" s="450"/>
      <x:c r="CD120" s="450"/>
      <x:c r="CE120" s="450"/>
      <x:c r="CF120" s="450"/>
      <x:c r="CG120" s="450"/>
      <x:c r="CH120" s="450"/>
      <x:c r="CI120" s="450"/>
      <x:c r="CJ120" s="450"/>
      <x:c r="CK120" s="450"/>
      <x:c r="CL120" s="450"/>
      <x:c r="CM120" s="450"/>
      <x:c r="CN120" s="450"/>
      <x:c r="CO120" s="450"/>
      <x:c r="CP120" s="450"/>
      <x:c r="CQ120" s="450"/>
      <x:c r="CR120" s="450"/>
      <x:c r="CS120" s="450"/>
      <x:c r="CT120" s="450"/>
      <x:c r="CU120" s="450"/>
      <x:c r="CV120" s="450"/>
      <x:c r="CW120" s="450"/>
      <x:c r="CX120" s="450"/>
      <x:c r="CY120" s="450"/>
      <x:c r="CZ120" s="450"/>
      <x:c r="DA120" s="450"/>
      <x:c r="DB120" s="450"/>
      <x:c r="DC120" s="450"/>
      <x:c r="DD120" s="450"/>
      <x:c r="DE120" s="450"/>
      <x:c r="DF120" s="450"/>
      <x:c r="DG120" s="450"/>
      <x:c r="DH120" s="450"/>
      <x:c r="DI120" s="450"/>
      <x:c r="DJ120" s="450"/>
      <x:c r="DK120" s="450"/>
      <x:c r="DL120" s="450"/>
      <x:c r="DM120" s="450"/>
      <x:c r="DN120" s="450"/>
      <x:c r="DO120" s="450"/>
      <x:c r="DP120" s="450"/>
      <x:c r="DQ120" s="450"/>
      <x:c r="DR120" s="450"/>
      <x:c r="DS120" s="450"/>
      <x:c r="DT120" s="450"/>
      <x:c r="DU120" s="450"/>
      <x:c r="DV120" s="450"/>
      <x:c r="DW120" s="450"/>
      <x:c r="DX120" s="450"/>
      <x:c r="DY120" s="450"/>
      <x:c r="DZ120" s="450"/>
      <x:c r="EA120" s="450"/>
      <x:c r="EB120" s="450"/>
      <x:c r="EC120" s="450"/>
      <x:c r="ED120" s="450"/>
      <x:c r="EE120" s="450"/>
      <x:c r="EF120" s="450"/>
      <x:c r="EG120" s="450"/>
      <x:c r="EH120" s="450"/>
      <x:c r="EI120" s="728"/>
      <x:c r="EJ120" s="728"/>
      <x:c r="EK120" s="728"/>
      <x:c r="EL120" s="728"/>
      <x:c r="EM120" s="728"/>
      <x:c r="EN120" s="728"/>
      <x:c r="EO120" s="728"/>
      <x:c r="EP120" s="728"/>
      <x:c r="EQ120" s="728"/>
      <x:c r="ER120" s="728"/>
      <x:c r="ES120" s="728"/>
      <x:c r="ET120" s="728"/>
      <x:c r="EU120" s="728"/>
      <x:c r="EV120" s="728"/>
      <x:c r="EW120" s="728"/>
      <x:c r="EX120" s="728"/>
      <x:c r="EY120" s="728"/>
      <x:c r="EZ120" s="728"/>
      <x:c r="FA120" s="728"/>
      <x:c r="FB120" s="728"/>
      <x:c r="FC120" s="728"/>
      <x:c r="FD120" s="728"/>
      <x:c r="FE120" s="728"/>
      <x:c r="FF120" s="728"/>
      <x:c r="FG120" s="728"/>
      <x:c r="FH120" s="728"/>
      <x:c r="FI120" s="728"/>
      <x:c r="FJ120" s="728"/>
      <x:c r="FK120" s="728"/>
      <x:c r="FL120" s="728"/>
      <x:c r="FM120" s="728"/>
      <x:c r="FN120" s="728"/>
      <x:c r="FO120" s="728"/>
      <x:c r="FP120" s="728"/>
      <x:c r="FQ120" s="728"/>
      <x:c r="FR120" s="728"/>
      <x:c r="FS120" s="728"/>
      <x:c r="FT120" s="728"/>
      <x:c r="FU120" s="728"/>
      <x:c r="FV120" s="728"/>
      <x:c r="FW120" s="728"/>
      <x:c r="FX120" s="728"/>
      <x:c r="FY120" s="728"/>
      <x:c r="FZ120" s="728"/>
      <x:c r="GA120" s="728"/>
      <x:c r="GB120" s="728"/>
      <x:c r="GC120" s="728"/>
      <x:c r="GD120" s="728"/>
      <x:c r="GE120" s="728"/>
      <x:c r="GF120" s="728"/>
      <x:c r="GG120" s="728"/>
      <x:c r="GH120" s="728"/>
      <x:c r="GI120" s="728"/>
      <x:c r="GJ120" s="728"/>
      <x:c r="GK120" s="728"/>
      <x:c r="GL120" s="728"/>
      <x:c r="GM120" s="728"/>
      <x:c r="GN120" s="728"/>
      <x:c r="GO120" s="728"/>
      <x:c r="GP120" s="728"/>
      <x:c r="GQ120" s="728"/>
      <x:c r="GR120" s="728"/>
      <x:c r="GS120" s="728"/>
      <x:c r="GT120" s="728"/>
      <x:c r="GU120" s="728"/>
      <x:c r="GV120" s="728"/>
      <x:c r="GW120" s="728"/>
      <x:c r="GX120" s="728"/>
      <x:c r="GY120" s="728"/>
      <x:c r="GZ120" s="728"/>
      <x:c r="HA120" s="728"/>
      <x:c r="HB120" s="728"/>
      <x:c r="HC120" s="728"/>
      <x:c r="HD120" s="728"/>
      <x:c r="HE120" s="728"/>
      <x:c r="HF120" s="728"/>
      <x:c r="HG120" s="728"/>
      <x:c r="HH120" s="728"/>
      <x:c r="HI120" s="728"/>
      <x:c r="HJ120" s="728"/>
      <x:c r="HK120" s="728"/>
      <x:c r="HL120" s="728"/>
      <x:c r="HM120" s="728"/>
      <x:c r="HN120" s="728"/>
      <x:c r="HO120" s="728"/>
      <x:c r="HP120" s="728"/>
      <x:c r="HQ120" s="728"/>
      <x:c r="HR120" s="728"/>
      <x:c r="HS120" s="728"/>
      <x:c r="HT120" s="728"/>
      <x:c r="HU120" s="728"/>
      <x:c r="HV120" s="728"/>
      <x:c r="HW120" s="728"/>
      <x:c r="HX120" s="728"/>
      <x:c r="HY120" s="728"/>
      <x:c r="HZ120" s="728"/>
      <x:c r="IA120" s="728"/>
      <x:c r="IB120" s="728"/>
      <x:c r="IC120" s="728"/>
      <x:c r="ID120" s="728"/>
      <x:c r="IE120" s="728"/>
      <x:c r="IF120" s="728"/>
      <x:c r="IG120" s="728"/>
      <x:c r="IH120" s="728"/>
      <x:c r="II120" s="728"/>
      <x:c r="IJ120" s="728"/>
      <x:c r="IK120" s="728"/>
      <x:c r="IL120" s="728"/>
      <x:c r="IM120" s="728"/>
      <x:c r="IN120" s="728"/>
      <x:c r="IO120" s="728"/>
      <x:c r="IP120" s="728"/>
      <x:c r="IQ120" s="728"/>
      <x:c r="IR120" s="728"/>
      <x:c r="IS120" s="728"/>
      <x:c r="IT120" s="728"/>
      <x:c r="IU120" s="728"/>
      <x:c r="IV120" s="728"/>
    </x:row>
    <x:row r="121">
      <x:c r="A121" s="728"/>
      <x:c r="B121" s="728"/>
      <x:c r="C121" s="728"/>
      <x:c r="D121" s="728"/>
      <x:c r="E121" s="728"/>
      <x:c r="F121" s="728"/>
      <x:c r="G121" s="728"/>
      <x:c r="H121" s="728"/>
      <x:c r="I121" s="728"/>
      <x:c r="J121" s="728"/>
      <x:c r="K121" s="728"/>
      <x:c r="L121" s="728"/>
      <x:c r="M121" s="728"/>
      <x:c r="N121" s="728"/>
      <x:c r="O121" s="728"/>
      <x:c r="P121" s="728"/>
      <x:c r="Q121" s="729"/>
      <x:c r="R121" s="728"/>
      <x:c r="S121" s="728"/>
      <x:c r="T121" s="728"/>
      <x:c r="U121" s="728"/>
      <x:c r="V121" s="728"/>
      <x:c r="W121" s="728"/>
      <x:c r="X121" s="728"/>
      <x:c r="Y121" s="728"/>
      <x:c r="Z121" s="728"/>
      <x:c r="AA121" s="728"/>
      <x:c r="AB121" s="728"/>
      <x:c r="AC121" s="728"/>
      <x:c r="AD121" s="728"/>
      <x:c r="AE121" s="728"/>
      <x:c r="AF121" s="728"/>
      <x:c r="AG121" s="728"/>
      <x:c r="AH121" s="728"/>
      <x:c r="AI121" s="450"/>
      <x:c r="AJ121" s="450"/>
      <x:c r="AK121" s="519" t="n">
        <x:f>IF(AD39=0,0,LOOKUP(AD39,$AG$102:$AI$115))</x:f>
        <x:v>0</x:v>
      </x:c>
      <x:c r="AL121" s="450"/>
      <x:c r="AM121" s="450"/>
      <x:c r="AN121" s="450"/>
      <x:c r="AO121" s="450"/>
      <x:c r="AP121" s="450"/>
      <x:c r="AQ121" s="450"/>
      <x:c r="AR121" s="450"/>
      <x:c r="AS121" s="450"/>
      <x:c r="AT121" s="450"/>
      <x:c r="AU121" s="450"/>
      <x:c r="AV121" s="450"/>
      <x:c r="AW121" s="450"/>
      <x:c r="AX121" s="450"/>
      <x:c r="AY121" s="450"/>
      <x:c r="AZ121" s="450"/>
      <x:c r="BA121" s="450"/>
      <x:c r="BB121" s="450"/>
      <x:c r="BC121" s="450"/>
      <x:c r="BD121" s="450"/>
      <x:c r="BE121" s="450"/>
      <x:c r="BF121" s="450"/>
      <x:c r="BG121" s="450"/>
      <x:c r="BH121" s="450"/>
      <x:c r="BI121" s="450"/>
      <x:c r="BJ121" s="450"/>
      <x:c r="BK121" s="450"/>
      <x:c r="BL121" s="450"/>
      <x:c r="BM121" s="450"/>
      <x:c r="BN121" s="450"/>
      <x:c r="BO121" s="450"/>
      <x:c r="BP121" s="450"/>
      <x:c r="BQ121" s="450"/>
      <x:c r="BR121" s="450"/>
      <x:c r="BS121" s="450"/>
      <x:c r="BT121" s="450"/>
      <x:c r="BU121" s="450"/>
      <x:c r="BV121" s="450"/>
      <x:c r="BW121" s="450"/>
      <x:c r="BX121" s="450"/>
      <x:c r="BY121" s="450"/>
      <x:c r="BZ121" s="450"/>
      <x:c r="CA121" s="450"/>
      <x:c r="CB121" s="450"/>
      <x:c r="CC121" s="450"/>
      <x:c r="CD121" s="450"/>
      <x:c r="CE121" s="450"/>
      <x:c r="CF121" s="450"/>
      <x:c r="CG121" s="450"/>
      <x:c r="CH121" s="450"/>
      <x:c r="CI121" s="450"/>
      <x:c r="CJ121" s="450"/>
      <x:c r="CK121" s="450"/>
      <x:c r="CL121" s="450"/>
      <x:c r="CM121" s="450"/>
      <x:c r="CN121" s="450"/>
      <x:c r="CO121" s="450"/>
      <x:c r="CP121" s="450"/>
      <x:c r="CQ121" s="450"/>
      <x:c r="CR121" s="450"/>
      <x:c r="CS121" s="450"/>
      <x:c r="CT121" s="450"/>
      <x:c r="CU121" s="450"/>
      <x:c r="CV121" s="450"/>
      <x:c r="CW121" s="450"/>
      <x:c r="CX121" s="450"/>
      <x:c r="CY121" s="450"/>
      <x:c r="CZ121" s="450"/>
      <x:c r="DA121" s="450"/>
      <x:c r="DB121" s="450"/>
      <x:c r="DC121" s="450"/>
      <x:c r="DD121" s="450"/>
      <x:c r="DE121" s="450"/>
      <x:c r="DF121" s="450"/>
      <x:c r="DG121" s="450"/>
      <x:c r="DH121" s="450"/>
      <x:c r="DI121" s="450"/>
      <x:c r="DJ121" s="450"/>
      <x:c r="DK121" s="450"/>
      <x:c r="DL121" s="450"/>
      <x:c r="DM121" s="450"/>
      <x:c r="DN121" s="450"/>
      <x:c r="DO121" s="450"/>
      <x:c r="DP121" s="450"/>
      <x:c r="DQ121" s="450"/>
      <x:c r="DR121" s="450"/>
      <x:c r="DS121" s="450"/>
      <x:c r="DT121" s="450"/>
      <x:c r="DU121" s="450"/>
      <x:c r="DV121" s="450"/>
      <x:c r="DW121" s="450"/>
      <x:c r="DX121" s="450"/>
      <x:c r="DY121" s="450"/>
      <x:c r="DZ121" s="450"/>
      <x:c r="EA121" s="450"/>
      <x:c r="EB121" s="450"/>
      <x:c r="EC121" s="450"/>
      <x:c r="ED121" s="450"/>
      <x:c r="EE121" s="450"/>
      <x:c r="EF121" s="450"/>
      <x:c r="EG121" s="450"/>
      <x:c r="EH121" s="450"/>
      <x:c r="EI121" s="728"/>
      <x:c r="EJ121" s="728"/>
      <x:c r="EK121" s="728"/>
      <x:c r="EL121" s="728"/>
      <x:c r="EM121" s="728"/>
      <x:c r="EN121" s="728"/>
      <x:c r="EO121" s="728"/>
      <x:c r="EP121" s="728"/>
      <x:c r="EQ121" s="728"/>
      <x:c r="ER121" s="728"/>
      <x:c r="ES121" s="728"/>
      <x:c r="ET121" s="728"/>
      <x:c r="EU121" s="728"/>
      <x:c r="EV121" s="728"/>
      <x:c r="EW121" s="728"/>
      <x:c r="EX121" s="728"/>
      <x:c r="EY121" s="728"/>
      <x:c r="EZ121" s="728"/>
      <x:c r="FA121" s="728"/>
      <x:c r="FB121" s="728"/>
      <x:c r="FC121" s="728"/>
      <x:c r="FD121" s="728"/>
      <x:c r="FE121" s="728"/>
      <x:c r="FF121" s="728"/>
      <x:c r="FG121" s="728"/>
      <x:c r="FH121" s="728"/>
      <x:c r="FI121" s="728"/>
      <x:c r="FJ121" s="728"/>
      <x:c r="FK121" s="728"/>
      <x:c r="FL121" s="728"/>
      <x:c r="FM121" s="728"/>
      <x:c r="FN121" s="728"/>
      <x:c r="FO121" s="728"/>
      <x:c r="FP121" s="728"/>
      <x:c r="FQ121" s="728"/>
      <x:c r="FR121" s="728"/>
      <x:c r="FS121" s="728"/>
      <x:c r="FT121" s="728"/>
      <x:c r="FU121" s="728"/>
      <x:c r="FV121" s="728"/>
      <x:c r="FW121" s="728"/>
      <x:c r="FX121" s="728"/>
      <x:c r="FY121" s="728"/>
      <x:c r="FZ121" s="728"/>
      <x:c r="GA121" s="728"/>
      <x:c r="GB121" s="728"/>
      <x:c r="GC121" s="728"/>
      <x:c r="GD121" s="728"/>
      <x:c r="GE121" s="728"/>
      <x:c r="GF121" s="728"/>
      <x:c r="GG121" s="728"/>
      <x:c r="GH121" s="728"/>
      <x:c r="GI121" s="728"/>
      <x:c r="GJ121" s="728"/>
      <x:c r="GK121" s="728"/>
      <x:c r="GL121" s="728"/>
      <x:c r="GM121" s="728"/>
      <x:c r="GN121" s="728"/>
      <x:c r="GO121" s="728"/>
      <x:c r="GP121" s="728"/>
      <x:c r="GQ121" s="728"/>
      <x:c r="GR121" s="728"/>
      <x:c r="GS121" s="728"/>
      <x:c r="GT121" s="728"/>
      <x:c r="GU121" s="728"/>
      <x:c r="GV121" s="728"/>
      <x:c r="GW121" s="728"/>
      <x:c r="GX121" s="728"/>
      <x:c r="GY121" s="728"/>
      <x:c r="GZ121" s="728"/>
      <x:c r="HA121" s="728"/>
      <x:c r="HB121" s="728"/>
      <x:c r="HC121" s="728"/>
      <x:c r="HD121" s="728"/>
      <x:c r="HE121" s="728"/>
      <x:c r="HF121" s="728"/>
      <x:c r="HG121" s="728"/>
      <x:c r="HH121" s="728"/>
      <x:c r="HI121" s="728"/>
      <x:c r="HJ121" s="728"/>
      <x:c r="HK121" s="728"/>
      <x:c r="HL121" s="728"/>
      <x:c r="HM121" s="728"/>
      <x:c r="HN121" s="728"/>
      <x:c r="HO121" s="728"/>
      <x:c r="HP121" s="728"/>
      <x:c r="HQ121" s="728"/>
      <x:c r="HR121" s="728"/>
      <x:c r="HS121" s="728"/>
      <x:c r="HT121" s="728"/>
      <x:c r="HU121" s="728"/>
      <x:c r="HV121" s="728"/>
      <x:c r="HW121" s="728"/>
      <x:c r="HX121" s="728"/>
      <x:c r="HY121" s="728"/>
      <x:c r="HZ121" s="728"/>
      <x:c r="IA121" s="728"/>
      <x:c r="IB121" s="728"/>
      <x:c r="IC121" s="728"/>
      <x:c r="ID121" s="728"/>
      <x:c r="IE121" s="728"/>
      <x:c r="IF121" s="728"/>
      <x:c r="IG121" s="728"/>
      <x:c r="IH121" s="728"/>
      <x:c r="II121" s="728"/>
      <x:c r="IJ121" s="728"/>
      <x:c r="IK121" s="728"/>
      <x:c r="IL121" s="728"/>
      <x:c r="IM121" s="728"/>
      <x:c r="IN121" s="728"/>
      <x:c r="IO121" s="728"/>
      <x:c r="IP121" s="728"/>
      <x:c r="IQ121" s="728"/>
      <x:c r="IR121" s="728"/>
      <x:c r="IS121" s="728"/>
      <x:c r="IT121" s="728"/>
      <x:c r="IU121" s="728"/>
      <x:c r="IV121" s="728"/>
    </x:row>
    <x:row r="122">
      <x:c r="A122" s="728"/>
      <x:c r="B122" s="728"/>
      <x:c r="C122" s="728"/>
      <x:c r="D122" s="728"/>
      <x:c r="E122" s="728"/>
      <x:c r="F122" s="728"/>
      <x:c r="G122" s="728"/>
      <x:c r="H122" s="728"/>
      <x:c r="I122" s="728"/>
      <x:c r="J122" s="728"/>
      <x:c r="K122" s="728"/>
      <x:c r="L122" s="728"/>
      <x:c r="M122" s="728"/>
      <x:c r="N122" s="728"/>
      <x:c r="O122" s="728"/>
      <x:c r="P122" s="728"/>
      <x:c r="Q122" s="729"/>
      <x:c r="R122" s="728"/>
      <x:c r="S122" s="728"/>
      <x:c r="T122" s="728"/>
      <x:c r="U122" s="728"/>
      <x:c r="V122" s="728"/>
      <x:c r="W122" s="728"/>
      <x:c r="X122" s="728"/>
      <x:c r="Y122" s="728"/>
      <x:c r="Z122" s="728"/>
      <x:c r="AA122" s="728"/>
      <x:c r="AB122" s="728"/>
      <x:c r="AC122" s="728"/>
      <x:c r="AD122" s="728"/>
      <x:c r="AE122" s="728"/>
      <x:c r="AF122" s="728"/>
      <x:c r="AG122" s="728"/>
      <x:c r="AH122" s="728"/>
      <x:c r="AI122" s="450"/>
      <x:c r="AJ122" s="450"/>
      <x:c r="AK122" s="519" t="n">
        <x:f>IF(AD41=0,0,LOOKUP(AD41,$AG$102:$AI$115))</x:f>
        <x:v>0</x:v>
      </x:c>
      <x:c r="AL122" s="450"/>
      <x:c r="AM122" s="450"/>
      <x:c r="AN122" s="450"/>
      <x:c r="AO122" s="450"/>
      <x:c r="AP122" s="450"/>
      <x:c r="AQ122" s="450"/>
      <x:c r="AR122" s="450"/>
      <x:c r="AS122" s="450"/>
      <x:c r="AT122" s="450"/>
      <x:c r="AU122" s="450"/>
      <x:c r="AV122" s="450"/>
      <x:c r="AW122" s="450"/>
      <x:c r="AX122" s="450"/>
      <x:c r="AY122" s="450"/>
      <x:c r="AZ122" s="450"/>
      <x:c r="BA122" s="450"/>
      <x:c r="BB122" s="450"/>
      <x:c r="BC122" s="450"/>
      <x:c r="BD122" s="450"/>
      <x:c r="BE122" s="450"/>
      <x:c r="BF122" s="450"/>
      <x:c r="BG122" s="450"/>
      <x:c r="BH122" s="450"/>
      <x:c r="BI122" s="450"/>
      <x:c r="BJ122" s="450"/>
      <x:c r="BK122" s="450"/>
      <x:c r="BL122" s="450"/>
      <x:c r="BM122" s="450"/>
      <x:c r="BN122" s="450"/>
      <x:c r="BO122" s="450"/>
      <x:c r="BP122" s="450"/>
      <x:c r="BQ122" s="450"/>
      <x:c r="BR122" s="450"/>
      <x:c r="BS122" s="450"/>
      <x:c r="BT122" s="450"/>
      <x:c r="BU122" s="450"/>
      <x:c r="BV122" s="450"/>
      <x:c r="BW122" s="450"/>
      <x:c r="BX122" s="450"/>
      <x:c r="BY122" s="450"/>
      <x:c r="BZ122" s="450"/>
      <x:c r="CA122" s="450"/>
      <x:c r="CB122" s="450"/>
      <x:c r="CC122" s="450"/>
      <x:c r="CD122" s="450"/>
      <x:c r="CE122" s="450"/>
      <x:c r="CF122" s="450"/>
      <x:c r="CG122" s="450"/>
      <x:c r="CH122" s="450"/>
      <x:c r="CI122" s="450"/>
      <x:c r="CJ122" s="450"/>
      <x:c r="CK122" s="450"/>
      <x:c r="CL122" s="450"/>
      <x:c r="CM122" s="450"/>
      <x:c r="CN122" s="450"/>
      <x:c r="CO122" s="450"/>
      <x:c r="CP122" s="450"/>
      <x:c r="CQ122" s="450"/>
      <x:c r="CR122" s="450"/>
      <x:c r="CS122" s="450"/>
      <x:c r="CT122" s="450"/>
      <x:c r="CU122" s="450"/>
      <x:c r="CV122" s="450"/>
      <x:c r="CW122" s="450"/>
      <x:c r="CX122" s="450"/>
      <x:c r="CY122" s="450"/>
      <x:c r="CZ122" s="450"/>
      <x:c r="DA122" s="450"/>
      <x:c r="DB122" s="450"/>
      <x:c r="DC122" s="450"/>
      <x:c r="DD122" s="450"/>
      <x:c r="DE122" s="450"/>
      <x:c r="DF122" s="450"/>
      <x:c r="DG122" s="450"/>
      <x:c r="DH122" s="450"/>
      <x:c r="DI122" s="450"/>
      <x:c r="DJ122" s="450"/>
      <x:c r="DK122" s="450"/>
      <x:c r="DL122" s="450"/>
      <x:c r="DM122" s="450"/>
      <x:c r="DN122" s="450"/>
      <x:c r="DO122" s="450"/>
      <x:c r="DP122" s="450"/>
      <x:c r="DQ122" s="450"/>
      <x:c r="DR122" s="450"/>
      <x:c r="DS122" s="450"/>
      <x:c r="DT122" s="450"/>
      <x:c r="DU122" s="450"/>
      <x:c r="DV122" s="450"/>
      <x:c r="DW122" s="450"/>
      <x:c r="DX122" s="450"/>
      <x:c r="DY122" s="450"/>
      <x:c r="DZ122" s="450"/>
      <x:c r="EA122" s="450"/>
      <x:c r="EB122" s="450"/>
      <x:c r="EC122" s="450"/>
      <x:c r="ED122" s="450"/>
      <x:c r="EE122" s="450"/>
      <x:c r="EF122" s="450"/>
      <x:c r="EG122" s="450"/>
      <x:c r="EH122" s="450"/>
      <x:c r="EI122" s="728"/>
      <x:c r="EJ122" s="728"/>
      <x:c r="EK122" s="728"/>
      <x:c r="EL122" s="728"/>
      <x:c r="EM122" s="728"/>
      <x:c r="EN122" s="728"/>
      <x:c r="EO122" s="728"/>
      <x:c r="EP122" s="728"/>
      <x:c r="EQ122" s="728"/>
      <x:c r="ER122" s="728"/>
      <x:c r="ES122" s="728"/>
      <x:c r="ET122" s="728"/>
      <x:c r="EU122" s="728"/>
      <x:c r="EV122" s="728"/>
      <x:c r="EW122" s="728"/>
      <x:c r="EX122" s="728"/>
      <x:c r="EY122" s="728"/>
      <x:c r="EZ122" s="728"/>
      <x:c r="FA122" s="728"/>
      <x:c r="FB122" s="728"/>
      <x:c r="FC122" s="728"/>
      <x:c r="FD122" s="728"/>
      <x:c r="FE122" s="728"/>
      <x:c r="FF122" s="728"/>
      <x:c r="FG122" s="728"/>
      <x:c r="FH122" s="728"/>
      <x:c r="FI122" s="728"/>
      <x:c r="FJ122" s="728"/>
      <x:c r="FK122" s="728"/>
      <x:c r="FL122" s="728"/>
      <x:c r="FM122" s="728"/>
      <x:c r="FN122" s="728"/>
      <x:c r="FO122" s="728"/>
      <x:c r="FP122" s="728"/>
      <x:c r="FQ122" s="728"/>
      <x:c r="FR122" s="728"/>
      <x:c r="FS122" s="728"/>
      <x:c r="FT122" s="728"/>
      <x:c r="FU122" s="728"/>
      <x:c r="FV122" s="728"/>
      <x:c r="FW122" s="728"/>
      <x:c r="FX122" s="728"/>
      <x:c r="FY122" s="728"/>
      <x:c r="FZ122" s="728"/>
      <x:c r="GA122" s="728"/>
      <x:c r="GB122" s="728"/>
      <x:c r="GC122" s="728"/>
      <x:c r="GD122" s="728"/>
      <x:c r="GE122" s="728"/>
      <x:c r="GF122" s="728"/>
      <x:c r="GG122" s="728"/>
      <x:c r="GH122" s="728"/>
      <x:c r="GI122" s="728"/>
      <x:c r="GJ122" s="728"/>
      <x:c r="GK122" s="728"/>
      <x:c r="GL122" s="728"/>
      <x:c r="GM122" s="728"/>
      <x:c r="GN122" s="728"/>
      <x:c r="GO122" s="728"/>
      <x:c r="GP122" s="728"/>
      <x:c r="GQ122" s="728"/>
      <x:c r="GR122" s="728"/>
      <x:c r="GS122" s="728"/>
      <x:c r="GT122" s="728"/>
      <x:c r="GU122" s="728"/>
      <x:c r="GV122" s="728"/>
      <x:c r="GW122" s="728"/>
      <x:c r="GX122" s="728"/>
      <x:c r="GY122" s="728"/>
      <x:c r="GZ122" s="728"/>
      <x:c r="HA122" s="728"/>
      <x:c r="HB122" s="728"/>
      <x:c r="HC122" s="728"/>
      <x:c r="HD122" s="728"/>
      <x:c r="HE122" s="728"/>
      <x:c r="HF122" s="728"/>
      <x:c r="HG122" s="728"/>
      <x:c r="HH122" s="728"/>
      <x:c r="HI122" s="728"/>
      <x:c r="HJ122" s="728"/>
      <x:c r="HK122" s="728"/>
      <x:c r="HL122" s="728"/>
      <x:c r="HM122" s="728"/>
      <x:c r="HN122" s="728"/>
      <x:c r="HO122" s="728"/>
      <x:c r="HP122" s="728"/>
      <x:c r="HQ122" s="728"/>
      <x:c r="HR122" s="728"/>
      <x:c r="HS122" s="728"/>
      <x:c r="HT122" s="728"/>
      <x:c r="HU122" s="728"/>
      <x:c r="HV122" s="728"/>
      <x:c r="HW122" s="728"/>
      <x:c r="HX122" s="728"/>
      <x:c r="HY122" s="728"/>
      <x:c r="HZ122" s="728"/>
      <x:c r="IA122" s="728"/>
      <x:c r="IB122" s="728"/>
      <x:c r="IC122" s="728"/>
      <x:c r="ID122" s="728"/>
      <x:c r="IE122" s="728"/>
      <x:c r="IF122" s="728"/>
      <x:c r="IG122" s="728"/>
      <x:c r="IH122" s="728"/>
      <x:c r="II122" s="728"/>
      <x:c r="IJ122" s="728"/>
      <x:c r="IK122" s="728"/>
      <x:c r="IL122" s="728"/>
      <x:c r="IM122" s="728"/>
      <x:c r="IN122" s="728"/>
      <x:c r="IO122" s="728"/>
      <x:c r="IP122" s="728"/>
      <x:c r="IQ122" s="728"/>
      <x:c r="IR122" s="728"/>
      <x:c r="IS122" s="728"/>
      <x:c r="IT122" s="728"/>
      <x:c r="IU122" s="728"/>
      <x:c r="IV122" s="728"/>
    </x:row>
    <x:row r="123">
      <x:c r="A123" s="728"/>
      <x:c r="B123" s="728"/>
      <x:c r="C123" s="728"/>
      <x:c r="D123" s="728"/>
      <x:c r="E123" s="728"/>
      <x:c r="F123" s="728"/>
      <x:c r="G123" s="728"/>
      <x:c r="H123" s="728"/>
      <x:c r="I123" s="728"/>
      <x:c r="J123" s="728"/>
      <x:c r="K123" s="728"/>
      <x:c r="L123" s="728"/>
      <x:c r="M123" s="728"/>
      <x:c r="N123" s="728"/>
      <x:c r="O123" s="728"/>
      <x:c r="P123" s="728"/>
      <x:c r="Q123" s="729"/>
      <x:c r="R123" s="728"/>
      <x:c r="S123" s="728"/>
      <x:c r="T123" s="728"/>
      <x:c r="U123" s="728"/>
      <x:c r="V123" s="728"/>
      <x:c r="W123" s="728"/>
      <x:c r="X123" s="728"/>
      <x:c r="Y123" s="728"/>
      <x:c r="Z123" s="728"/>
      <x:c r="AA123" s="728"/>
      <x:c r="AB123" s="728"/>
      <x:c r="AC123" s="728"/>
      <x:c r="AD123" s="728"/>
      <x:c r="AE123" s="728"/>
      <x:c r="AF123" s="728"/>
      <x:c r="AG123" s="728"/>
      <x:c r="AH123" s="728"/>
      <x:c r="AI123" s="450"/>
      <x:c r="AJ123" s="450"/>
      <x:c r="AK123" s="519" t="n">
        <x:f>IF(AD42=0,0,LOOKUP(AD42,$AG$102:$AI$115))</x:f>
        <x:v>0</x:v>
      </x:c>
      <x:c r="AL123" s="450"/>
      <x:c r="AM123" s="450"/>
      <x:c r="AN123" s="450"/>
      <x:c r="AO123" s="450"/>
      <x:c r="AP123" s="450"/>
      <x:c r="AQ123" s="450"/>
      <x:c r="AR123" s="450"/>
      <x:c r="AS123" s="450"/>
      <x:c r="AT123" s="450"/>
      <x:c r="AU123" s="450"/>
      <x:c r="AV123" s="450"/>
      <x:c r="AW123" s="450"/>
      <x:c r="AX123" s="450"/>
      <x:c r="AY123" s="450"/>
      <x:c r="AZ123" s="450"/>
      <x:c r="BA123" s="450"/>
      <x:c r="BB123" s="450"/>
      <x:c r="BC123" s="450"/>
      <x:c r="BD123" s="450"/>
      <x:c r="BE123" s="450"/>
      <x:c r="BF123" s="450"/>
      <x:c r="BG123" s="450"/>
      <x:c r="BH123" s="450"/>
      <x:c r="BI123" s="450"/>
      <x:c r="BJ123" s="450"/>
      <x:c r="BK123" s="450"/>
      <x:c r="BL123" s="450"/>
      <x:c r="BM123" s="450"/>
      <x:c r="BN123" s="450"/>
      <x:c r="BO123" s="450"/>
      <x:c r="BP123" s="450"/>
      <x:c r="BQ123" s="450"/>
      <x:c r="BR123" s="450"/>
      <x:c r="BS123" s="450"/>
      <x:c r="BT123" s="450"/>
      <x:c r="BU123" s="450"/>
      <x:c r="BV123" s="450"/>
      <x:c r="BW123" s="450"/>
      <x:c r="BX123" s="450"/>
      <x:c r="BY123" s="450"/>
      <x:c r="BZ123" s="450"/>
      <x:c r="CA123" s="450"/>
      <x:c r="CB123" s="450"/>
      <x:c r="CC123" s="450"/>
      <x:c r="CD123" s="450"/>
      <x:c r="CE123" s="450"/>
      <x:c r="CF123" s="450"/>
      <x:c r="CG123" s="450"/>
      <x:c r="CH123" s="450"/>
      <x:c r="CI123" s="450"/>
      <x:c r="CJ123" s="450"/>
      <x:c r="CK123" s="450"/>
      <x:c r="CL123" s="450"/>
      <x:c r="CM123" s="450"/>
      <x:c r="CN123" s="450"/>
      <x:c r="CO123" s="450"/>
      <x:c r="CP123" s="450"/>
      <x:c r="CQ123" s="450"/>
      <x:c r="CR123" s="450"/>
      <x:c r="CS123" s="450"/>
      <x:c r="CT123" s="450"/>
      <x:c r="CU123" s="450"/>
      <x:c r="CV123" s="450"/>
      <x:c r="CW123" s="450"/>
      <x:c r="CX123" s="450"/>
      <x:c r="CY123" s="450"/>
      <x:c r="CZ123" s="450"/>
      <x:c r="DA123" s="450"/>
      <x:c r="DB123" s="450"/>
      <x:c r="DC123" s="450"/>
      <x:c r="DD123" s="450"/>
      <x:c r="DE123" s="450"/>
      <x:c r="DF123" s="450"/>
      <x:c r="DG123" s="450"/>
      <x:c r="DH123" s="450"/>
      <x:c r="DI123" s="450"/>
      <x:c r="DJ123" s="450"/>
      <x:c r="DK123" s="450"/>
      <x:c r="DL123" s="450"/>
      <x:c r="DM123" s="450"/>
      <x:c r="DN123" s="450"/>
      <x:c r="DO123" s="450"/>
      <x:c r="DP123" s="450"/>
      <x:c r="DQ123" s="450"/>
      <x:c r="DR123" s="450"/>
      <x:c r="DS123" s="450"/>
      <x:c r="DT123" s="450"/>
      <x:c r="DU123" s="450"/>
      <x:c r="DV123" s="450"/>
      <x:c r="DW123" s="450"/>
      <x:c r="DX123" s="450"/>
      <x:c r="DY123" s="450"/>
      <x:c r="DZ123" s="450"/>
      <x:c r="EA123" s="450"/>
      <x:c r="EB123" s="450"/>
      <x:c r="EC123" s="450"/>
      <x:c r="ED123" s="450"/>
      <x:c r="EE123" s="450"/>
      <x:c r="EF123" s="450"/>
      <x:c r="EG123" s="450"/>
      <x:c r="EH123" s="450"/>
      <x:c r="EI123" s="728"/>
      <x:c r="EJ123" s="728"/>
      <x:c r="EK123" s="728"/>
      <x:c r="EL123" s="728"/>
      <x:c r="EM123" s="728"/>
      <x:c r="EN123" s="728"/>
      <x:c r="EO123" s="728"/>
      <x:c r="EP123" s="728"/>
      <x:c r="EQ123" s="728"/>
      <x:c r="ER123" s="728"/>
      <x:c r="ES123" s="728"/>
      <x:c r="ET123" s="728"/>
      <x:c r="EU123" s="728"/>
      <x:c r="EV123" s="728"/>
      <x:c r="EW123" s="728"/>
      <x:c r="EX123" s="728"/>
      <x:c r="EY123" s="728"/>
      <x:c r="EZ123" s="728"/>
      <x:c r="FA123" s="728"/>
      <x:c r="FB123" s="728"/>
      <x:c r="FC123" s="728"/>
      <x:c r="FD123" s="728"/>
      <x:c r="FE123" s="728"/>
      <x:c r="FF123" s="728"/>
      <x:c r="FG123" s="728"/>
      <x:c r="FH123" s="728"/>
      <x:c r="FI123" s="728"/>
      <x:c r="FJ123" s="728"/>
      <x:c r="FK123" s="728"/>
      <x:c r="FL123" s="728"/>
      <x:c r="FM123" s="728"/>
      <x:c r="FN123" s="728"/>
      <x:c r="FO123" s="728"/>
      <x:c r="FP123" s="728"/>
      <x:c r="FQ123" s="728"/>
      <x:c r="FR123" s="728"/>
      <x:c r="FS123" s="728"/>
      <x:c r="FT123" s="728"/>
      <x:c r="FU123" s="728"/>
      <x:c r="FV123" s="728"/>
      <x:c r="FW123" s="728"/>
      <x:c r="FX123" s="728"/>
      <x:c r="FY123" s="728"/>
      <x:c r="FZ123" s="728"/>
      <x:c r="GA123" s="728"/>
      <x:c r="GB123" s="728"/>
      <x:c r="GC123" s="728"/>
      <x:c r="GD123" s="728"/>
      <x:c r="GE123" s="728"/>
      <x:c r="GF123" s="728"/>
      <x:c r="GG123" s="728"/>
      <x:c r="GH123" s="728"/>
      <x:c r="GI123" s="728"/>
      <x:c r="GJ123" s="728"/>
      <x:c r="GK123" s="728"/>
      <x:c r="GL123" s="728"/>
      <x:c r="GM123" s="728"/>
      <x:c r="GN123" s="728"/>
      <x:c r="GO123" s="728"/>
      <x:c r="GP123" s="728"/>
      <x:c r="GQ123" s="728"/>
      <x:c r="GR123" s="728"/>
      <x:c r="GS123" s="728"/>
      <x:c r="GT123" s="728"/>
      <x:c r="GU123" s="728"/>
      <x:c r="GV123" s="728"/>
      <x:c r="GW123" s="728"/>
      <x:c r="GX123" s="728"/>
      <x:c r="GY123" s="728"/>
      <x:c r="GZ123" s="728"/>
      <x:c r="HA123" s="728"/>
      <x:c r="HB123" s="728"/>
      <x:c r="HC123" s="728"/>
      <x:c r="HD123" s="728"/>
      <x:c r="HE123" s="728"/>
      <x:c r="HF123" s="728"/>
      <x:c r="HG123" s="728"/>
      <x:c r="HH123" s="728"/>
      <x:c r="HI123" s="728"/>
      <x:c r="HJ123" s="728"/>
      <x:c r="HK123" s="728"/>
      <x:c r="HL123" s="728"/>
      <x:c r="HM123" s="728"/>
      <x:c r="HN123" s="728"/>
      <x:c r="HO123" s="728"/>
      <x:c r="HP123" s="728"/>
      <x:c r="HQ123" s="728"/>
      <x:c r="HR123" s="728"/>
      <x:c r="HS123" s="728"/>
      <x:c r="HT123" s="728"/>
      <x:c r="HU123" s="728"/>
      <x:c r="HV123" s="728"/>
      <x:c r="HW123" s="728"/>
      <x:c r="HX123" s="728"/>
      <x:c r="HY123" s="728"/>
      <x:c r="HZ123" s="728"/>
      <x:c r="IA123" s="728"/>
      <x:c r="IB123" s="728"/>
      <x:c r="IC123" s="728"/>
      <x:c r="ID123" s="728"/>
      <x:c r="IE123" s="728"/>
      <x:c r="IF123" s="728"/>
      <x:c r="IG123" s="728"/>
      <x:c r="IH123" s="728"/>
      <x:c r="II123" s="728"/>
      <x:c r="IJ123" s="728"/>
      <x:c r="IK123" s="728"/>
      <x:c r="IL123" s="728"/>
      <x:c r="IM123" s="728"/>
      <x:c r="IN123" s="728"/>
      <x:c r="IO123" s="728"/>
      <x:c r="IP123" s="728"/>
      <x:c r="IQ123" s="728"/>
      <x:c r="IR123" s="728"/>
      <x:c r="IS123" s="728"/>
      <x:c r="IT123" s="728"/>
      <x:c r="IU123" s="728"/>
      <x:c r="IV123" s="728"/>
    </x:row>
    <x:row r="124">
      <x:c r="A124" s="728"/>
      <x:c r="B124" s="728"/>
      <x:c r="C124" s="728"/>
      <x:c r="D124" s="728"/>
      <x:c r="E124" s="728"/>
      <x:c r="F124" s="728"/>
      <x:c r="G124" s="728"/>
      <x:c r="H124" s="728"/>
      <x:c r="I124" s="728"/>
      <x:c r="J124" s="728"/>
      <x:c r="K124" s="728"/>
      <x:c r="L124" s="728"/>
      <x:c r="M124" s="728"/>
      <x:c r="N124" s="728"/>
      <x:c r="O124" s="728"/>
      <x:c r="P124" s="728"/>
      <x:c r="Q124" s="729"/>
      <x:c r="R124" s="728"/>
      <x:c r="S124" s="728"/>
      <x:c r="T124" s="728"/>
      <x:c r="U124" s="728"/>
      <x:c r="V124" s="728"/>
      <x:c r="W124" s="728"/>
      <x:c r="X124" s="728"/>
      <x:c r="Y124" s="728"/>
      <x:c r="Z124" s="728"/>
      <x:c r="AA124" s="728"/>
      <x:c r="AB124" s="728"/>
      <x:c r="AC124" s="728"/>
      <x:c r="AD124" s="728"/>
      <x:c r="AE124" s="728"/>
      <x:c r="AF124" s="728"/>
      <x:c r="AG124" s="728"/>
      <x:c r="AH124" s="728"/>
      <x:c r="AI124" s="450"/>
      <x:c r="AJ124" s="450"/>
      <x:c r="AK124" s="519" t="n">
        <x:f>IF(AD44=0,0,LOOKUP(AD44,$AG$102:$AI$115))</x:f>
        <x:v>0.99905</x:v>
      </x:c>
      <x:c r="AL124" s="450"/>
      <x:c r="AM124" s="450"/>
      <x:c r="AN124" s="450"/>
      <x:c r="AO124" s="450"/>
      <x:c r="AP124" s="450"/>
      <x:c r="AQ124" s="450"/>
      <x:c r="AR124" s="450"/>
      <x:c r="AS124" s="450"/>
      <x:c r="AT124" s="450"/>
      <x:c r="AU124" s="450"/>
      <x:c r="AV124" s="450"/>
      <x:c r="AW124" s="450"/>
      <x:c r="AX124" s="450"/>
      <x:c r="AY124" s="450"/>
      <x:c r="AZ124" s="450"/>
      <x:c r="BA124" s="450"/>
      <x:c r="BB124" s="450"/>
      <x:c r="BC124" s="450"/>
      <x:c r="BD124" s="450"/>
      <x:c r="BE124" s="450"/>
      <x:c r="BF124" s="450"/>
      <x:c r="BG124" s="450"/>
      <x:c r="BH124" s="450"/>
      <x:c r="BI124" s="450"/>
      <x:c r="BJ124" s="450"/>
      <x:c r="BK124" s="450"/>
      <x:c r="BL124" s="450"/>
      <x:c r="BM124" s="450"/>
      <x:c r="BN124" s="450"/>
      <x:c r="BO124" s="450"/>
      <x:c r="BP124" s="450"/>
      <x:c r="BQ124" s="450"/>
      <x:c r="BR124" s="450"/>
      <x:c r="BS124" s="450"/>
      <x:c r="BT124" s="450"/>
      <x:c r="BU124" s="450"/>
      <x:c r="BV124" s="450"/>
      <x:c r="BW124" s="450"/>
      <x:c r="BX124" s="450"/>
      <x:c r="BY124" s="450"/>
      <x:c r="BZ124" s="450"/>
      <x:c r="CA124" s="450"/>
      <x:c r="CB124" s="450"/>
      <x:c r="CC124" s="450"/>
      <x:c r="CD124" s="450"/>
      <x:c r="CE124" s="450"/>
      <x:c r="CF124" s="450"/>
      <x:c r="CG124" s="450"/>
      <x:c r="CH124" s="450"/>
      <x:c r="CI124" s="450"/>
      <x:c r="CJ124" s="450"/>
      <x:c r="CK124" s="450"/>
      <x:c r="CL124" s="450"/>
      <x:c r="CM124" s="450"/>
      <x:c r="CN124" s="450"/>
      <x:c r="CO124" s="450"/>
      <x:c r="CP124" s="450"/>
      <x:c r="CQ124" s="450"/>
      <x:c r="CR124" s="450"/>
      <x:c r="CS124" s="450"/>
      <x:c r="CT124" s="450"/>
      <x:c r="CU124" s="450"/>
      <x:c r="CV124" s="450"/>
      <x:c r="CW124" s="450"/>
      <x:c r="CX124" s="450"/>
      <x:c r="CY124" s="450"/>
      <x:c r="CZ124" s="450"/>
      <x:c r="DA124" s="450"/>
      <x:c r="DB124" s="450"/>
      <x:c r="DC124" s="450"/>
      <x:c r="DD124" s="450"/>
      <x:c r="DE124" s="450"/>
      <x:c r="DF124" s="450"/>
      <x:c r="DG124" s="450"/>
      <x:c r="DH124" s="450"/>
      <x:c r="DI124" s="450"/>
      <x:c r="DJ124" s="450"/>
      <x:c r="DK124" s="450"/>
      <x:c r="DL124" s="450"/>
      <x:c r="DM124" s="450"/>
      <x:c r="DN124" s="450"/>
      <x:c r="DO124" s="450"/>
      <x:c r="DP124" s="450"/>
      <x:c r="DQ124" s="450"/>
      <x:c r="DR124" s="450"/>
      <x:c r="DS124" s="450"/>
      <x:c r="DT124" s="450"/>
      <x:c r="DU124" s="450"/>
      <x:c r="DV124" s="450"/>
      <x:c r="DW124" s="450"/>
      <x:c r="DX124" s="450"/>
      <x:c r="DY124" s="450"/>
      <x:c r="DZ124" s="450"/>
      <x:c r="EA124" s="450"/>
      <x:c r="EB124" s="450"/>
      <x:c r="EC124" s="450"/>
      <x:c r="ED124" s="450"/>
      <x:c r="EE124" s="450"/>
      <x:c r="EF124" s="450"/>
      <x:c r="EG124" s="450"/>
      <x:c r="EH124" s="450"/>
      <x:c r="EI124" s="728"/>
      <x:c r="EJ124" s="728"/>
      <x:c r="EK124" s="728"/>
      <x:c r="EL124" s="728"/>
      <x:c r="EM124" s="728"/>
      <x:c r="EN124" s="728"/>
      <x:c r="EO124" s="728"/>
      <x:c r="EP124" s="728"/>
      <x:c r="EQ124" s="728"/>
      <x:c r="ER124" s="728"/>
      <x:c r="ES124" s="728"/>
      <x:c r="ET124" s="728"/>
      <x:c r="EU124" s="728"/>
      <x:c r="EV124" s="728"/>
      <x:c r="EW124" s="728"/>
      <x:c r="EX124" s="728"/>
      <x:c r="EY124" s="728"/>
      <x:c r="EZ124" s="728"/>
      <x:c r="FA124" s="728"/>
      <x:c r="FB124" s="728"/>
      <x:c r="FC124" s="728"/>
      <x:c r="FD124" s="728"/>
      <x:c r="FE124" s="728"/>
      <x:c r="FF124" s="728"/>
      <x:c r="FG124" s="728"/>
      <x:c r="FH124" s="728"/>
      <x:c r="FI124" s="728"/>
      <x:c r="FJ124" s="728"/>
      <x:c r="FK124" s="728"/>
      <x:c r="FL124" s="728"/>
      <x:c r="FM124" s="728"/>
      <x:c r="FN124" s="728"/>
      <x:c r="FO124" s="728"/>
      <x:c r="FP124" s="728"/>
      <x:c r="FQ124" s="728"/>
      <x:c r="FR124" s="728"/>
      <x:c r="FS124" s="728"/>
      <x:c r="FT124" s="728"/>
      <x:c r="FU124" s="728"/>
      <x:c r="FV124" s="728"/>
      <x:c r="FW124" s="728"/>
      <x:c r="FX124" s="728"/>
      <x:c r="FY124" s="728"/>
      <x:c r="FZ124" s="728"/>
      <x:c r="GA124" s="728"/>
      <x:c r="GB124" s="728"/>
      <x:c r="GC124" s="728"/>
      <x:c r="GD124" s="728"/>
      <x:c r="GE124" s="728"/>
      <x:c r="GF124" s="728"/>
      <x:c r="GG124" s="728"/>
      <x:c r="GH124" s="728"/>
      <x:c r="GI124" s="728"/>
      <x:c r="GJ124" s="728"/>
      <x:c r="GK124" s="728"/>
      <x:c r="GL124" s="728"/>
      <x:c r="GM124" s="728"/>
      <x:c r="GN124" s="728"/>
      <x:c r="GO124" s="728"/>
      <x:c r="GP124" s="728"/>
      <x:c r="GQ124" s="728"/>
      <x:c r="GR124" s="728"/>
      <x:c r="GS124" s="728"/>
      <x:c r="GT124" s="728"/>
      <x:c r="GU124" s="728"/>
      <x:c r="GV124" s="728"/>
      <x:c r="GW124" s="728"/>
      <x:c r="GX124" s="728"/>
      <x:c r="GY124" s="728"/>
      <x:c r="GZ124" s="728"/>
      <x:c r="HA124" s="728"/>
      <x:c r="HB124" s="728"/>
      <x:c r="HC124" s="728"/>
      <x:c r="HD124" s="728"/>
      <x:c r="HE124" s="728"/>
      <x:c r="HF124" s="728"/>
      <x:c r="HG124" s="728"/>
      <x:c r="HH124" s="728"/>
      <x:c r="HI124" s="728"/>
      <x:c r="HJ124" s="728"/>
      <x:c r="HK124" s="728"/>
      <x:c r="HL124" s="728"/>
      <x:c r="HM124" s="728"/>
      <x:c r="HN124" s="728"/>
      <x:c r="HO124" s="728"/>
      <x:c r="HP124" s="728"/>
      <x:c r="HQ124" s="728"/>
      <x:c r="HR124" s="728"/>
      <x:c r="HS124" s="728"/>
      <x:c r="HT124" s="728"/>
      <x:c r="HU124" s="728"/>
      <x:c r="HV124" s="728"/>
      <x:c r="HW124" s="728"/>
      <x:c r="HX124" s="728"/>
      <x:c r="HY124" s="728"/>
      <x:c r="HZ124" s="728"/>
      <x:c r="IA124" s="728"/>
      <x:c r="IB124" s="728"/>
      <x:c r="IC124" s="728"/>
      <x:c r="ID124" s="728"/>
      <x:c r="IE124" s="728"/>
      <x:c r="IF124" s="728"/>
      <x:c r="IG124" s="728"/>
      <x:c r="IH124" s="728"/>
      <x:c r="II124" s="728"/>
      <x:c r="IJ124" s="728"/>
      <x:c r="IK124" s="728"/>
      <x:c r="IL124" s="728"/>
      <x:c r="IM124" s="728"/>
      <x:c r="IN124" s="728"/>
      <x:c r="IO124" s="728"/>
      <x:c r="IP124" s="728"/>
      <x:c r="IQ124" s="728"/>
      <x:c r="IR124" s="728"/>
      <x:c r="IS124" s="728"/>
      <x:c r="IT124" s="728"/>
      <x:c r="IU124" s="728"/>
      <x:c r="IV124" s="728"/>
    </x:row>
    <x:row r="125">
      <x:c r="A125" s="728"/>
      <x:c r="B125" s="728"/>
      <x:c r="C125" s="728"/>
      <x:c r="D125" s="728"/>
      <x:c r="E125" s="728"/>
      <x:c r="F125" s="728"/>
      <x:c r="G125" s="728"/>
      <x:c r="H125" s="728"/>
      <x:c r="I125" s="728"/>
      <x:c r="J125" s="728"/>
      <x:c r="K125" s="728"/>
      <x:c r="L125" s="728"/>
      <x:c r="M125" s="728"/>
      <x:c r="N125" s="728"/>
      <x:c r="O125" s="728"/>
      <x:c r="P125" s="728"/>
      <x:c r="Q125" s="729"/>
      <x:c r="R125" s="728"/>
      <x:c r="S125" s="728"/>
      <x:c r="T125" s="728"/>
      <x:c r="U125" s="728"/>
      <x:c r="V125" s="728"/>
      <x:c r="W125" s="728"/>
      <x:c r="X125" s="728"/>
      <x:c r="Y125" s="728"/>
      <x:c r="Z125" s="728"/>
      <x:c r="AA125" s="728"/>
      <x:c r="AB125" s="728"/>
      <x:c r="AC125" s="728"/>
      <x:c r="AD125" s="728"/>
      <x:c r="AE125" s="728"/>
      <x:c r="AF125" s="728"/>
      <x:c r="AG125" s="728"/>
      <x:c r="AH125" s="728"/>
      <x:c r="AI125" s="728"/>
      <x:c r="AJ125" s="728"/>
      <x:c r="AK125" s="519" t="n">
        <x:f>IF(AD45=0,0,LOOKUP(AD45,$AG$102:$AI$115))</x:f>
        <x:v>0.99905</x:v>
      </x:c>
      <x:c r="AL125" s="728"/>
      <x:c r="AM125" s="728"/>
      <x:c r="AN125" s="728"/>
      <x:c r="AO125" s="728"/>
      <x:c r="AP125" s="728"/>
      <x:c r="AQ125" s="728"/>
      <x:c r="AR125" s="728"/>
      <x:c r="AS125" s="728"/>
      <x:c r="AT125" s="728"/>
      <x:c r="AU125" s="728"/>
      <x:c r="AV125" s="728"/>
      <x:c r="AW125" s="728"/>
      <x:c r="AX125" s="728"/>
      <x:c r="AY125" s="728"/>
      <x:c r="AZ125" s="728"/>
      <x:c r="BA125" s="728"/>
      <x:c r="BB125" s="728"/>
      <x:c r="BC125" s="728"/>
      <x:c r="BD125" s="728"/>
      <x:c r="BE125" s="728"/>
      <x:c r="BF125" s="728"/>
      <x:c r="BG125" s="728"/>
      <x:c r="BH125" s="728"/>
      <x:c r="BI125" s="728"/>
      <x:c r="BJ125" s="728"/>
      <x:c r="BK125" s="728"/>
      <x:c r="BL125" s="728"/>
      <x:c r="BM125" s="728"/>
      <x:c r="BN125" s="728"/>
      <x:c r="BO125" s="728"/>
      <x:c r="BP125" s="728"/>
      <x:c r="BQ125" s="728"/>
      <x:c r="BR125" s="728"/>
      <x:c r="BS125" s="728"/>
      <x:c r="BT125" s="728"/>
      <x:c r="BU125" s="728"/>
      <x:c r="BV125" s="728"/>
      <x:c r="BW125" s="728"/>
      <x:c r="BX125" s="728"/>
      <x:c r="BY125" s="728"/>
      <x:c r="BZ125" s="728"/>
      <x:c r="CA125" s="728"/>
      <x:c r="CB125" s="728"/>
      <x:c r="CC125" s="728"/>
      <x:c r="CD125" s="728"/>
      <x:c r="CE125" s="728"/>
      <x:c r="CF125" s="728"/>
      <x:c r="CG125" s="728"/>
      <x:c r="CH125" s="728"/>
      <x:c r="CI125" s="728"/>
      <x:c r="CJ125" s="728"/>
      <x:c r="CK125" s="728"/>
      <x:c r="CL125" s="728"/>
      <x:c r="CM125" s="728"/>
      <x:c r="CN125" s="728"/>
      <x:c r="CO125" s="728"/>
      <x:c r="CP125" s="728"/>
      <x:c r="CQ125" s="728"/>
      <x:c r="CR125" s="728"/>
      <x:c r="CS125" s="728"/>
      <x:c r="CT125" s="728"/>
      <x:c r="CU125" s="728"/>
      <x:c r="CV125" s="728"/>
      <x:c r="CW125" s="728"/>
      <x:c r="CX125" s="728"/>
      <x:c r="CY125" s="728"/>
      <x:c r="CZ125" s="728"/>
      <x:c r="DA125" s="728"/>
      <x:c r="DB125" s="728"/>
      <x:c r="DC125" s="728"/>
      <x:c r="DD125" s="728"/>
      <x:c r="DE125" s="728"/>
      <x:c r="DF125" s="728"/>
      <x:c r="DG125" s="728"/>
      <x:c r="DH125" s="728"/>
      <x:c r="DI125" s="728"/>
      <x:c r="DJ125" s="728"/>
      <x:c r="DK125" s="728"/>
      <x:c r="DL125" s="728"/>
      <x:c r="DM125" s="728"/>
      <x:c r="DN125" s="728"/>
      <x:c r="DO125" s="728"/>
      <x:c r="DP125" s="728"/>
      <x:c r="DQ125" s="728"/>
      <x:c r="DR125" s="728"/>
      <x:c r="DS125" s="728"/>
      <x:c r="DT125" s="728"/>
      <x:c r="DU125" s="728"/>
      <x:c r="DV125" s="728"/>
      <x:c r="DW125" s="728"/>
      <x:c r="DX125" s="728"/>
      <x:c r="DY125" s="728"/>
      <x:c r="DZ125" s="728"/>
      <x:c r="EA125" s="728"/>
      <x:c r="EB125" s="728"/>
      <x:c r="EC125" s="728"/>
      <x:c r="ED125" s="728"/>
      <x:c r="EE125" s="728"/>
      <x:c r="EF125" s="728"/>
      <x:c r="EG125" s="728"/>
      <x:c r="EH125" s="728"/>
      <x:c r="EI125" s="728"/>
      <x:c r="EJ125" s="728"/>
      <x:c r="EK125" s="728"/>
      <x:c r="EL125" s="728"/>
      <x:c r="EM125" s="728"/>
      <x:c r="EN125" s="728"/>
      <x:c r="EO125" s="728"/>
      <x:c r="EP125" s="728"/>
      <x:c r="EQ125" s="728"/>
      <x:c r="ER125" s="728"/>
      <x:c r="ES125" s="728"/>
      <x:c r="ET125" s="728"/>
      <x:c r="EU125" s="728"/>
      <x:c r="EV125" s="728"/>
      <x:c r="EW125" s="728"/>
      <x:c r="EX125" s="728"/>
      <x:c r="EY125" s="728"/>
      <x:c r="EZ125" s="728"/>
      <x:c r="FA125" s="728"/>
      <x:c r="FB125" s="728"/>
      <x:c r="FC125" s="728"/>
      <x:c r="FD125" s="728"/>
      <x:c r="FE125" s="728"/>
      <x:c r="FF125" s="728"/>
      <x:c r="FG125" s="728"/>
      <x:c r="FH125" s="728"/>
      <x:c r="FI125" s="728"/>
      <x:c r="FJ125" s="728"/>
      <x:c r="FK125" s="728"/>
      <x:c r="FL125" s="728"/>
      <x:c r="FM125" s="728"/>
      <x:c r="FN125" s="728"/>
      <x:c r="FO125" s="728"/>
      <x:c r="FP125" s="728"/>
      <x:c r="FQ125" s="728"/>
      <x:c r="FR125" s="728"/>
      <x:c r="FS125" s="728"/>
      <x:c r="FT125" s="728"/>
      <x:c r="FU125" s="728"/>
      <x:c r="FV125" s="728"/>
      <x:c r="FW125" s="728"/>
      <x:c r="FX125" s="728"/>
      <x:c r="FY125" s="728"/>
      <x:c r="FZ125" s="728"/>
      <x:c r="GA125" s="728"/>
      <x:c r="GB125" s="728"/>
      <x:c r="GC125" s="728"/>
      <x:c r="GD125" s="728"/>
      <x:c r="GE125" s="728"/>
      <x:c r="GF125" s="728"/>
      <x:c r="GG125" s="728"/>
      <x:c r="GH125" s="728"/>
      <x:c r="GI125" s="728"/>
      <x:c r="GJ125" s="728"/>
      <x:c r="GK125" s="728"/>
      <x:c r="GL125" s="728"/>
      <x:c r="GM125" s="728"/>
      <x:c r="GN125" s="728"/>
      <x:c r="GO125" s="728"/>
      <x:c r="GP125" s="728"/>
      <x:c r="GQ125" s="728"/>
      <x:c r="GR125" s="728"/>
      <x:c r="GS125" s="728"/>
      <x:c r="GT125" s="728"/>
      <x:c r="GU125" s="728"/>
      <x:c r="GV125" s="728"/>
      <x:c r="GW125" s="728"/>
      <x:c r="GX125" s="728"/>
      <x:c r="GY125" s="728"/>
      <x:c r="GZ125" s="728"/>
      <x:c r="HA125" s="728"/>
      <x:c r="HB125" s="728"/>
      <x:c r="HC125" s="728"/>
      <x:c r="HD125" s="728"/>
      <x:c r="HE125" s="728"/>
      <x:c r="HF125" s="728"/>
      <x:c r="HG125" s="728"/>
      <x:c r="HH125" s="728"/>
      <x:c r="HI125" s="728"/>
      <x:c r="HJ125" s="728"/>
      <x:c r="HK125" s="728"/>
      <x:c r="HL125" s="728"/>
      <x:c r="HM125" s="728"/>
      <x:c r="HN125" s="728"/>
      <x:c r="HO125" s="728"/>
      <x:c r="HP125" s="728"/>
      <x:c r="HQ125" s="728"/>
      <x:c r="HR125" s="728"/>
      <x:c r="HS125" s="728"/>
      <x:c r="HT125" s="728"/>
      <x:c r="HU125" s="728"/>
      <x:c r="HV125" s="728"/>
      <x:c r="HW125" s="728"/>
      <x:c r="HX125" s="728"/>
      <x:c r="HY125" s="728"/>
      <x:c r="HZ125" s="728"/>
      <x:c r="IA125" s="728"/>
      <x:c r="IB125" s="728"/>
      <x:c r="IC125" s="728"/>
      <x:c r="ID125" s="728"/>
      <x:c r="IE125" s="728"/>
      <x:c r="IF125" s="728"/>
      <x:c r="IG125" s="728"/>
      <x:c r="IH125" s="728"/>
      <x:c r="II125" s="728"/>
      <x:c r="IJ125" s="728"/>
      <x:c r="IK125" s="728"/>
      <x:c r="IL125" s="728"/>
      <x:c r="IM125" s="728"/>
      <x:c r="IN125" s="728"/>
      <x:c r="IO125" s="728"/>
      <x:c r="IP125" s="728"/>
      <x:c r="IQ125" s="728"/>
      <x:c r="IR125" s="728"/>
      <x:c r="IS125" s="728"/>
      <x:c r="IT125" s="728"/>
      <x:c r="IU125" s="728"/>
      <x:c r="IV125" s="728"/>
    </x:row>
    <x:row r="126">
      <x:c r="A126" s="728"/>
      <x:c r="B126" s="728"/>
      <x:c r="C126" s="728"/>
      <x:c r="D126" s="728"/>
      <x:c r="E126" s="728"/>
      <x:c r="F126" s="728"/>
      <x:c r="G126" s="728"/>
      <x:c r="H126" s="728"/>
      <x:c r="I126" s="728"/>
      <x:c r="J126" s="728"/>
      <x:c r="K126" s="728"/>
      <x:c r="L126" s="728"/>
      <x:c r="M126" s="728"/>
      <x:c r="N126" s="728"/>
      <x:c r="O126" s="728"/>
      <x:c r="P126" s="728"/>
      <x:c r="Q126" s="729"/>
      <x:c r="R126" s="728"/>
      <x:c r="S126" s="728"/>
      <x:c r="T126" s="728"/>
      <x:c r="U126" s="728"/>
      <x:c r="V126" s="728"/>
      <x:c r="W126" s="728"/>
      <x:c r="X126" s="728"/>
      <x:c r="Y126" s="728"/>
      <x:c r="Z126" s="728"/>
      <x:c r="AA126" s="728"/>
      <x:c r="AB126" s="728"/>
      <x:c r="AC126" s="728"/>
      <x:c r="AD126" s="728"/>
      <x:c r="AE126" s="728"/>
      <x:c r="AF126" s="728"/>
      <x:c r="AG126" s="728"/>
      <x:c r="AH126" s="728"/>
      <x:c r="AI126" s="728"/>
      <x:c r="AJ126" s="728"/>
      <x:c r="AK126" s="728"/>
      <x:c r="AL126" s="728"/>
      <x:c r="AM126" s="728"/>
      <x:c r="AN126" s="728"/>
      <x:c r="AO126" s="728"/>
      <x:c r="AP126" s="728"/>
      <x:c r="AQ126" s="728"/>
      <x:c r="AR126" s="728"/>
      <x:c r="AS126" s="728"/>
      <x:c r="AT126" s="728"/>
      <x:c r="AU126" s="728"/>
      <x:c r="AV126" s="728"/>
      <x:c r="AW126" s="728"/>
      <x:c r="AX126" s="728"/>
      <x:c r="AY126" s="728"/>
      <x:c r="AZ126" s="728"/>
      <x:c r="BA126" s="728"/>
      <x:c r="BB126" s="728"/>
      <x:c r="BC126" s="728"/>
      <x:c r="BD126" s="728"/>
      <x:c r="BE126" s="728"/>
      <x:c r="BF126" s="728"/>
      <x:c r="BG126" s="728"/>
      <x:c r="BH126" s="728"/>
      <x:c r="BI126" s="728"/>
      <x:c r="BJ126" s="728"/>
      <x:c r="BK126" s="728"/>
      <x:c r="BL126" s="728"/>
      <x:c r="BM126" s="728"/>
      <x:c r="BN126" s="728"/>
      <x:c r="BO126" s="728"/>
      <x:c r="BP126" s="728"/>
      <x:c r="BQ126" s="728"/>
      <x:c r="BR126" s="728"/>
      <x:c r="BS126" s="728"/>
      <x:c r="BT126" s="728"/>
      <x:c r="BU126" s="728"/>
      <x:c r="BV126" s="728"/>
      <x:c r="BW126" s="728"/>
      <x:c r="BX126" s="728"/>
      <x:c r="BY126" s="728"/>
      <x:c r="BZ126" s="728"/>
      <x:c r="CA126" s="728"/>
      <x:c r="CB126" s="728"/>
      <x:c r="CC126" s="728"/>
      <x:c r="CD126" s="728"/>
      <x:c r="CE126" s="728"/>
      <x:c r="CF126" s="728"/>
      <x:c r="CG126" s="728"/>
      <x:c r="CH126" s="728"/>
      <x:c r="CI126" s="728"/>
      <x:c r="CJ126" s="728"/>
      <x:c r="CK126" s="728"/>
      <x:c r="CL126" s="728"/>
      <x:c r="CM126" s="728"/>
      <x:c r="CN126" s="728"/>
      <x:c r="CO126" s="728"/>
      <x:c r="CP126" s="728"/>
      <x:c r="CQ126" s="728"/>
      <x:c r="CR126" s="728"/>
      <x:c r="CS126" s="728"/>
      <x:c r="CT126" s="728"/>
      <x:c r="CU126" s="728"/>
      <x:c r="CV126" s="728"/>
      <x:c r="CW126" s="728"/>
      <x:c r="CX126" s="728"/>
      <x:c r="CY126" s="728"/>
      <x:c r="CZ126" s="728"/>
      <x:c r="DA126" s="728"/>
      <x:c r="DB126" s="728"/>
      <x:c r="DC126" s="728"/>
      <x:c r="DD126" s="728"/>
      <x:c r="DE126" s="728"/>
      <x:c r="DF126" s="728"/>
      <x:c r="DG126" s="728"/>
      <x:c r="DH126" s="728"/>
      <x:c r="DI126" s="728"/>
      <x:c r="DJ126" s="728"/>
      <x:c r="DK126" s="728"/>
      <x:c r="DL126" s="728"/>
      <x:c r="DM126" s="728"/>
      <x:c r="DN126" s="728"/>
      <x:c r="DO126" s="728"/>
      <x:c r="DP126" s="728"/>
      <x:c r="DQ126" s="728"/>
      <x:c r="DR126" s="728"/>
      <x:c r="DS126" s="728"/>
      <x:c r="DT126" s="728"/>
      <x:c r="DU126" s="728"/>
      <x:c r="DV126" s="728"/>
      <x:c r="DW126" s="728"/>
      <x:c r="DX126" s="728"/>
      <x:c r="DY126" s="728"/>
      <x:c r="DZ126" s="728"/>
      <x:c r="EA126" s="728"/>
      <x:c r="EB126" s="728"/>
      <x:c r="EC126" s="728"/>
      <x:c r="ED126" s="728"/>
      <x:c r="EE126" s="728"/>
      <x:c r="EF126" s="728"/>
      <x:c r="EG126" s="728"/>
      <x:c r="EH126" s="728"/>
      <x:c r="EI126" s="728"/>
      <x:c r="EJ126" s="728"/>
      <x:c r="EK126" s="728"/>
      <x:c r="EL126" s="728"/>
      <x:c r="EM126" s="728"/>
      <x:c r="EN126" s="728"/>
      <x:c r="EO126" s="728"/>
      <x:c r="EP126" s="728"/>
      <x:c r="EQ126" s="728"/>
      <x:c r="ER126" s="728"/>
      <x:c r="ES126" s="728"/>
      <x:c r="ET126" s="728"/>
      <x:c r="EU126" s="728"/>
      <x:c r="EV126" s="728"/>
      <x:c r="EW126" s="728"/>
      <x:c r="EX126" s="728"/>
      <x:c r="EY126" s="728"/>
      <x:c r="EZ126" s="728"/>
      <x:c r="FA126" s="728"/>
      <x:c r="FB126" s="728"/>
      <x:c r="FC126" s="728"/>
      <x:c r="FD126" s="728"/>
      <x:c r="FE126" s="728"/>
      <x:c r="FF126" s="728"/>
      <x:c r="FG126" s="728"/>
      <x:c r="FH126" s="728"/>
      <x:c r="FI126" s="728"/>
      <x:c r="FJ126" s="728"/>
      <x:c r="FK126" s="728"/>
      <x:c r="FL126" s="728"/>
      <x:c r="FM126" s="728"/>
      <x:c r="FN126" s="728"/>
      <x:c r="FO126" s="728"/>
      <x:c r="FP126" s="728"/>
      <x:c r="FQ126" s="728"/>
      <x:c r="FR126" s="728"/>
      <x:c r="FS126" s="728"/>
      <x:c r="FT126" s="728"/>
      <x:c r="FU126" s="728"/>
      <x:c r="FV126" s="728"/>
      <x:c r="FW126" s="728"/>
      <x:c r="FX126" s="728"/>
      <x:c r="FY126" s="728"/>
      <x:c r="FZ126" s="728"/>
      <x:c r="GA126" s="728"/>
      <x:c r="GB126" s="728"/>
      <x:c r="GC126" s="728"/>
      <x:c r="GD126" s="728"/>
      <x:c r="GE126" s="728"/>
      <x:c r="GF126" s="728"/>
      <x:c r="GG126" s="728"/>
      <x:c r="GH126" s="728"/>
      <x:c r="GI126" s="728"/>
      <x:c r="GJ126" s="728"/>
      <x:c r="GK126" s="728"/>
      <x:c r="GL126" s="728"/>
      <x:c r="GM126" s="728"/>
      <x:c r="GN126" s="728"/>
      <x:c r="GO126" s="728"/>
      <x:c r="GP126" s="728"/>
      <x:c r="GQ126" s="728"/>
      <x:c r="GR126" s="728"/>
      <x:c r="GS126" s="728"/>
      <x:c r="GT126" s="728"/>
      <x:c r="GU126" s="728"/>
      <x:c r="GV126" s="728"/>
      <x:c r="GW126" s="728"/>
      <x:c r="GX126" s="728"/>
      <x:c r="GY126" s="728"/>
      <x:c r="GZ126" s="728"/>
      <x:c r="HA126" s="728"/>
      <x:c r="HB126" s="728"/>
      <x:c r="HC126" s="728"/>
      <x:c r="HD126" s="728"/>
      <x:c r="HE126" s="728"/>
      <x:c r="HF126" s="728"/>
      <x:c r="HG126" s="728"/>
      <x:c r="HH126" s="728"/>
      <x:c r="HI126" s="728"/>
      <x:c r="HJ126" s="728"/>
      <x:c r="HK126" s="728"/>
      <x:c r="HL126" s="728"/>
      <x:c r="HM126" s="728"/>
      <x:c r="HN126" s="728"/>
      <x:c r="HO126" s="728"/>
      <x:c r="HP126" s="728"/>
      <x:c r="HQ126" s="728"/>
      <x:c r="HR126" s="728"/>
      <x:c r="HS126" s="728"/>
      <x:c r="HT126" s="728"/>
      <x:c r="HU126" s="728"/>
      <x:c r="HV126" s="728"/>
      <x:c r="HW126" s="728"/>
      <x:c r="HX126" s="728"/>
      <x:c r="HY126" s="728"/>
      <x:c r="HZ126" s="728"/>
      <x:c r="IA126" s="728"/>
      <x:c r="IB126" s="728"/>
      <x:c r="IC126" s="728"/>
      <x:c r="ID126" s="728"/>
      <x:c r="IE126" s="728"/>
      <x:c r="IF126" s="728"/>
      <x:c r="IG126" s="728"/>
      <x:c r="IH126" s="728"/>
      <x:c r="II126" s="728"/>
      <x:c r="IJ126" s="728"/>
      <x:c r="IK126" s="728"/>
      <x:c r="IL126" s="728"/>
      <x:c r="IM126" s="728"/>
      <x:c r="IN126" s="728"/>
      <x:c r="IO126" s="728"/>
      <x:c r="IP126" s="728"/>
      <x:c r="IQ126" s="728"/>
      <x:c r="IR126" s="728"/>
      <x:c r="IS126" s="728"/>
      <x:c r="IT126" s="728"/>
      <x:c r="IU126" s="728"/>
      <x:c r="IV126" s="728"/>
    </x:row>
    <x:row r="127">
      <x:c r="A127" s="728"/>
      <x:c r="B127" s="728"/>
      <x:c r="C127" s="728"/>
      <x:c r="D127" s="728"/>
      <x:c r="E127" s="728"/>
      <x:c r="F127" s="728"/>
      <x:c r="G127" s="728"/>
      <x:c r="H127" s="728"/>
      <x:c r="I127" s="728"/>
      <x:c r="J127" s="728"/>
      <x:c r="K127" s="728"/>
      <x:c r="L127" s="728"/>
      <x:c r="M127" s="728"/>
      <x:c r="N127" s="728"/>
      <x:c r="O127" s="728"/>
      <x:c r="P127" s="728"/>
      <x:c r="Q127" s="729"/>
      <x:c r="R127" s="728"/>
      <x:c r="S127" s="728"/>
      <x:c r="T127" s="728"/>
      <x:c r="U127" s="728"/>
      <x:c r="V127" s="728"/>
      <x:c r="W127" s="728"/>
      <x:c r="X127" s="728"/>
      <x:c r="Y127" s="728"/>
      <x:c r="Z127" s="728"/>
      <x:c r="AA127" s="728"/>
      <x:c r="AB127" s="728"/>
      <x:c r="AC127" s="728"/>
      <x:c r="AD127" s="728"/>
      <x:c r="AE127" s="728"/>
      <x:c r="AF127" s="728"/>
      <x:c r="AG127" s="728"/>
      <x:c r="AH127" s="728"/>
      <x:c r="AI127" s="728"/>
      <x:c r="AJ127" s="728"/>
      <x:c r="AK127" s="728"/>
      <x:c r="AL127" s="728"/>
      <x:c r="AM127" s="728"/>
      <x:c r="AN127" s="728"/>
      <x:c r="AO127" s="728"/>
      <x:c r="AP127" s="728"/>
      <x:c r="AQ127" s="728"/>
      <x:c r="AR127" s="728"/>
      <x:c r="AS127" s="728"/>
      <x:c r="AT127" s="728"/>
      <x:c r="AU127" s="728"/>
      <x:c r="AV127" s="728"/>
      <x:c r="AW127" s="728"/>
      <x:c r="AX127" s="728"/>
      <x:c r="AY127" s="728"/>
      <x:c r="AZ127" s="728"/>
      <x:c r="BA127" s="728"/>
      <x:c r="BB127" s="728"/>
      <x:c r="BC127" s="728"/>
      <x:c r="BD127" s="728"/>
      <x:c r="BE127" s="728"/>
      <x:c r="BF127" s="728"/>
      <x:c r="BG127" s="728"/>
      <x:c r="BH127" s="728"/>
      <x:c r="BI127" s="728"/>
      <x:c r="BJ127" s="728"/>
      <x:c r="BK127" s="728"/>
      <x:c r="BL127" s="728"/>
      <x:c r="BM127" s="728"/>
      <x:c r="BN127" s="728"/>
      <x:c r="BO127" s="728"/>
      <x:c r="BP127" s="728"/>
      <x:c r="BQ127" s="728"/>
      <x:c r="BR127" s="728"/>
      <x:c r="BS127" s="728"/>
      <x:c r="BT127" s="728"/>
      <x:c r="BU127" s="728"/>
      <x:c r="BV127" s="728"/>
      <x:c r="BW127" s="728"/>
      <x:c r="BX127" s="728"/>
      <x:c r="BY127" s="728"/>
      <x:c r="BZ127" s="728"/>
      <x:c r="CA127" s="728"/>
      <x:c r="CB127" s="728"/>
      <x:c r="CC127" s="728"/>
      <x:c r="CD127" s="728"/>
      <x:c r="CE127" s="728"/>
      <x:c r="CF127" s="728"/>
      <x:c r="CG127" s="728"/>
      <x:c r="CH127" s="728"/>
      <x:c r="CI127" s="728"/>
      <x:c r="CJ127" s="728"/>
      <x:c r="CK127" s="728"/>
      <x:c r="CL127" s="728"/>
      <x:c r="CM127" s="728"/>
      <x:c r="CN127" s="728"/>
      <x:c r="CO127" s="728"/>
      <x:c r="CP127" s="728"/>
      <x:c r="CQ127" s="728"/>
      <x:c r="CR127" s="728"/>
      <x:c r="CS127" s="728"/>
      <x:c r="CT127" s="728"/>
      <x:c r="CU127" s="728"/>
      <x:c r="CV127" s="728"/>
      <x:c r="CW127" s="728"/>
      <x:c r="CX127" s="728"/>
      <x:c r="CY127" s="728"/>
      <x:c r="CZ127" s="728"/>
      <x:c r="DA127" s="728"/>
      <x:c r="DB127" s="728"/>
      <x:c r="DC127" s="728"/>
      <x:c r="DD127" s="728"/>
      <x:c r="DE127" s="728"/>
      <x:c r="DF127" s="728"/>
      <x:c r="DG127" s="728"/>
      <x:c r="DH127" s="728"/>
      <x:c r="DI127" s="728"/>
      <x:c r="DJ127" s="728"/>
      <x:c r="DK127" s="728"/>
      <x:c r="DL127" s="728"/>
      <x:c r="DM127" s="728"/>
      <x:c r="DN127" s="728"/>
      <x:c r="DO127" s="728"/>
      <x:c r="DP127" s="728"/>
      <x:c r="DQ127" s="728"/>
      <x:c r="DR127" s="728"/>
      <x:c r="DS127" s="728"/>
      <x:c r="DT127" s="728"/>
      <x:c r="DU127" s="728"/>
      <x:c r="DV127" s="728"/>
      <x:c r="DW127" s="728"/>
      <x:c r="DX127" s="728"/>
      <x:c r="DY127" s="728"/>
      <x:c r="DZ127" s="728"/>
      <x:c r="EA127" s="728"/>
      <x:c r="EB127" s="728"/>
      <x:c r="EC127" s="728"/>
      <x:c r="ED127" s="728"/>
      <x:c r="EE127" s="728"/>
      <x:c r="EF127" s="728"/>
      <x:c r="EG127" s="728"/>
      <x:c r="EH127" s="728"/>
      <x:c r="EI127" s="728"/>
      <x:c r="EJ127" s="728"/>
      <x:c r="EK127" s="728"/>
      <x:c r="EL127" s="728"/>
      <x:c r="EM127" s="728"/>
      <x:c r="EN127" s="728"/>
      <x:c r="EO127" s="728"/>
      <x:c r="EP127" s="728"/>
      <x:c r="EQ127" s="728"/>
      <x:c r="ER127" s="728"/>
      <x:c r="ES127" s="728"/>
      <x:c r="ET127" s="728"/>
      <x:c r="EU127" s="728"/>
      <x:c r="EV127" s="728"/>
      <x:c r="EW127" s="728"/>
      <x:c r="EX127" s="728"/>
      <x:c r="EY127" s="728"/>
      <x:c r="EZ127" s="728"/>
      <x:c r="FA127" s="728"/>
      <x:c r="FB127" s="728"/>
      <x:c r="FC127" s="728"/>
      <x:c r="FD127" s="728"/>
      <x:c r="FE127" s="728"/>
      <x:c r="FF127" s="728"/>
      <x:c r="FG127" s="728"/>
      <x:c r="FH127" s="728"/>
      <x:c r="FI127" s="728"/>
      <x:c r="FJ127" s="728"/>
      <x:c r="FK127" s="728"/>
      <x:c r="FL127" s="728"/>
      <x:c r="FM127" s="728"/>
      <x:c r="FN127" s="728"/>
      <x:c r="FO127" s="728"/>
      <x:c r="FP127" s="728"/>
      <x:c r="FQ127" s="728"/>
      <x:c r="FR127" s="728"/>
      <x:c r="FS127" s="728"/>
      <x:c r="FT127" s="728"/>
      <x:c r="FU127" s="728"/>
      <x:c r="FV127" s="728"/>
      <x:c r="FW127" s="728"/>
      <x:c r="FX127" s="728"/>
      <x:c r="FY127" s="728"/>
      <x:c r="FZ127" s="728"/>
      <x:c r="GA127" s="728"/>
      <x:c r="GB127" s="728"/>
      <x:c r="GC127" s="728"/>
      <x:c r="GD127" s="728"/>
      <x:c r="GE127" s="728"/>
      <x:c r="GF127" s="728"/>
      <x:c r="GG127" s="728"/>
      <x:c r="GH127" s="728"/>
      <x:c r="GI127" s="728"/>
      <x:c r="GJ127" s="728"/>
      <x:c r="GK127" s="728"/>
      <x:c r="GL127" s="728"/>
      <x:c r="GM127" s="728"/>
      <x:c r="GN127" s="728"/>
      <x:c r="GO127" s="728"/>
      <x:c r="GP127" s="728"/>
      <x:c r="GQ127" s="728"/>
      <x:c r="GR127" s="728"/>
      <x:c r="GS127" s="728"/>
      <x:c r="GT127" s="728"/>
      <x:c r="GU127" s="728"/>
      <x:c r="GV127" s="728"/>
      <x:c r="GW127" s="728"/>
      <x:c r="GX127" s="728"/>
      <x:c r="GY127" s="728"/>
      <x:c r="GZ127" s="728"/>
      <x:c r="HA127" s="728"/>
      <x:c r="HB127" s="728"/>
      <x:c r="HC127" s="728"/>
      <x:c r="HD127" s="728"/>
      <x:c r="HE127" s="728"/>
      <x:c r="HF127" s="728"/>
      <x:c r="HG127" s="728"/>
      <x:c r="HH127" s="728"/>
      <x:c r="HI127" s="728"/>
      <x:c r="HJ127" s="728"/>
      <x:c r="HK127" s="728"/>
      <x:c r="HL127" s="728"/>
      <x:c r="HM127" s="728"/>
      <x:c r="HN127" s="728"/>
      <x:c r="HO127" s="728"/>
      <x:c r="HP127" s="728"/>
      <x:c r="HQ127" s="728"/>
      <x:c r="HR127" s="728"/>
      <x:c r="HS127" s="728"/>
      <x:c r="HT127" s="728"/>
      <x:c r="HU127" s="728"/>
      <x:c r="HV127" s="728"/>
      <x:c r="HW127" s="728"/>
      <x:c r="HX127" s="728"/>
      <x:c r="HY127" s="728"/>
      <x:c r="HZ127" s="728"/>
      <x:c r="IA127" s="728"/>
      <x:c r="IB127" s="728"/>
      <x:c r="IC127" s="728"/>
      <x:c r="ID127" s="728"/>
      <x:c r="IE127" s="728"/>
      <x:c r="IF127" s="728"/>
      <x:c r="IG127" s="728"/>
      <x:c r="IH127" s="728"/>
      <x:c r="II127" s="728"/>
      <x:c r="IJ127" s="728"/>
      <x:c r="IK127" s="728"/>
      <x:c r="IL127" s="728"/>
      <x:c r="IM127" s="728"/>
      <x:c r="IN127" s="728"/>
      <x:c r="IO127" s="728"/>
      <x:c r="IP127" s="728"/>
      <x:c r="IQ127" s="728"/>
      <x:c r="IR127" s="728"/>
      <x:c r="IS127" s="728"/>
      <x:c r="IT127" s="728"/>
      <x:c r="IU127" s="728"/>
      <x:c r="IV127" s="728"/>
    </x:row>
    <x:row r="128">
      <x:c r="A128" s="728"/>
      <x:c r="B128" s="728"/>
      <x:c r="C128" s="728"/>
      <x:c r="D128" s="728"/>
      <x:c r="E128" s="728"/>
      <x:c r="F128" s="728"/>
      <x:c r="G128" s="728"/>
      <x:c r="H128" s="728"/>
      <x:c r="I128" s="728"/>
      <x:c r="J128" s="728"/>
      <x:c r="K128" s="728"/>
      <x:c r="L128" s="728"/>
      <x:c r="M128" s="728"/>
      <x:c r="N128" s="728"/>
      <x:c r="O128" s="728"/>
      <x:c r="P128" s="728"/>
      <x:c r="Q128" s="729"/>
      <x:c r="R128" s="728"/>
      <x:c r="S128" s="728"/>
      <x:c r="T128" s="728"/>
      <x:c r="U128" s="728"/>
      <x:c r="V128" s="728"/>
      <x:c r="W128" s="728"/>
      <x:c r="X128" s="728"/>
      <x:c r="Y128" s="728"/>
      <x:c r="Z128" s="728"/>
      <x:c r="AA128" s="728"/>
      <x:c r="AB128" s="728"/>
      <x:c r="AC128" s="728"/>
      <x:c r="AD128" s="728"/>
      <x:c r="AE128" s="728"/>
      <x:c r="AF128" s="728"/>
      <x:c r="AG128" s="728"/>
      <x:c r="AH128" s="728"/>
      <x:c r="AI128" s="728"/>
      <x:c r="AJ128" s="728"/>
      <x:c r="AK128" s="728"/>
      <x:c r="AL128" s="728"/>
      <x:c r="AM128" s="728"/>
      <x:c r="AN128" s="728"/>
      <x:c r="AO128" s="728"/>
      <x:c r="AP128" s="728"/>
      <x:c r="AQ128" s="728"/>
      <x:c r="AR128" s="728"/>
      <x:c r="AS128" s="728"/>
      <x:c r="AT128" s="728"/>
      <x:c r="AU128" s="728"/>
      <x:c r="AV128" s="728"/>
      <x:c r="AW128" s="728"/>
      <x:c r="AX128" s="728"/>
      <x:c r="AY128" s="728"/>
      <x:c r="AZ128" s="728"/>
      <x:c r="BA128" s="728"/>
      <x:c r="BB128" s="728"/>
      <x:c r="BC128" s="728"/>
      <x:c r="BD128" s="728"/>
      <x:c r="BE128" s="728"/>
      <x:c r="BF128" s="728"/>
      <x:c r="BG128" s="728"/>
      <x:c r="BH128" s="728"/>
      <x:c r="BI128" s="728"/>
      <x:c r="BJ128" s="728"/>
      <x:c r="BK128" s="728"/>
      <x:c r="BL128" s="728"/>
      <x:c r="BM128" s="728"/>
      <x:c r="BN128" s="728"/>
      <x:c r="BO128" s="728"/>
      <x:c r="BP128" s="728"/>
      <x:c r="BQ128" s="728"/>
      <x:c r="BR128" s="728"/>
      <x:c r="BS128" s="728"/>
      <x:c r="BT128" s="728"/>
      <x:c r="BU128" s="728"/>
      <x:c r="BV128" s="728"/>
      <x:c r="BW128" s="728"/>
      <x:c r="BX128" s="728"/>
      <x:c r="BY128" s="728"/>
      <x:c r="BZ128" s="728"/>
      <x:c r="CA128" s="728"/>
      <x:c r="CB128" s="728"/>
      <x:c r="CC128" s="728"/>
      <x:c r="CD128" s="728"/>
      <x:c r="CE128" s="728"/>
      <x:c r="CF128" s="728"/>
      <x:c r="CG128" s="728"/>
      <x:c r="CH128" s="728"/>
      <x:c r="CI128" s="728"/>
      <x:c r="CJ128" s="728"/>
      <x:c r="CK128" s="728"/>
      <x:c r="CL128" s="728"/>
      <x:c r="CM128" s="728"/>
      <x:c r="CN128" s="728"/>
      <x:c r="CO128" s="728"/>
      <x:c r="CP128" s="728"/>
      <x:c r="CQ128" s="728"/>
      <x:c r="CR128" s="728"/>
      <x:c r="CS128" s="728"/>
      <x:c r="CT128" s="728"/>
      <x:c r="CU128" s="728"/>
      <x:c r="CV128" s="728"/>
      <x:c r="CW128" s="728"/>
      <x:c r="CX128" s="728"/>
      <x:c r="CY128" s="728"/>
      <x:c r="CZ128" s="728"/>
      <x:c r="DA128" s="728"/>
      <x:c r="DB128" s="728"/>
      <x:c r="DC128" s="728"/>
      <x:c r="DD128" s="728"/>
      <x:c r="DE128" s="728"/>
      <x:c r="DF128" s="728"/>
      <x:c r="DG128" s="728"/>
      <x:c r="DH128" s="728"/>
      <x:c r="DI128" s="728"/>
      <x:c r="DJ128" s="728"/>
      <x:c r="DK128" s="728"/>
      <x:c r="DL128" s="728"/>
      <x:c r="DM128" s="728"/>
      <x:c r="DN128" s="728"/>
      <x:c r="DO128" s="728"/>
      <x:c r="DP128" s="728"/>
      <x:c r="DQ128" s="728"/>
      <x:c r="DR128" s="728"/>
      <x:c r="DS128" s="728"/>
      <x:c r="DT128" s="728"/>
      <x:c r="DU128" s="728"/>
      <x:c r="DV128" s="728"/>
      <x:c r="DW128" s="728"/>
      <x:c r="DX128" s="728"/>
      <x:c r="DY128" s="728"/>
      <x:c r="DZ128" s="728"/>
      <x:c r="EA128" s="728"/>
      <x:c r="EB128" s="728"/>
      <x:c r="EC128" s="728"/>
      <x:c r="ED128" s="728"/>
      <x:c r="EE128" s="728"/>
      <x:c r="EF128" s="728"/>
      <x:c r="EG128" s="728"/>
      <x:c r="EH128" s="728"/>
      <x:c r="EI128" s="728"/>
      <x:c r="EJ128" s="728"/>
      <x:c r="EK128" s="728"/>
      <x:c r="EL128" s="728"/>
      <x:c r="EM128" s="728"/>
      <x:c r="EN128" s="728"/>
      <x:c r="EO128" s="728"/>
      <x:c r="EP128" s="728"/>
      <x:c r="EQ128" s="728"/>
      <x:c r="ER128" s="728"/>
      <x:c r="ES128" s="728"/>
      <x:c r="ET128" s="728"/>
      <x:c r="EU128" s="728"/>
      <x:c r="EV128" s="728"/>
      <x:c r="EW128" s="728"/>
      <x:c r="EX128" s="728"/>
      <x:c r="EY128" s="728"/>
      <x:c r="EZ128" s="728"/>
      <x:c r="FA128" s="728"/>
      <x:c r="FB128" s="728"/>
      <x:c r="FC128" s="728"/>
      <x:c r="FD128" s="728"/>
      <x:c r="FE128" s="728"/>
      <x:c r="FF128" s="728"/>
      <x:c r="FG128" s="728"/>
      <x:c r="FH128" s="728"/>
      <x:c r="FI128" s="728"/>
      <x:c r="FJ128" s="728"/>
      <x:c r="FK128" s="728"/>
      <x:c r="FL128" s="728"/>
      <x:c r="FM128" s="728"/>
      <x:c r="FN128" s="728"/>
      <x:c r="FO128" s="728"/>
      <x:c r="FP128" s="728"/>
      <x:c r="FQ128" s="728"/>
      <x:c r="FR128" s="728"/>
      <x:c r="FS128" s="728"/>
      <x:c r="FT128" s="728"/>
      <x:c r="FU128" s="728"/>
      <x:c r="FV128" s="728"/>
      <x:c r="FW128" s="728"/>
      <x:c r="FX128" s="728"/>
      <x:c r="FY128" s="728"/>
      <x:c r="FZ128" s="728"/>
      <x:c r="GA128" s="728"/>
      <x:c r="GB128" s="728"/>
      <x:c r="GC128" s="728"/>
      <x:c r="GD128" s="728"/>
      <x:c r="GE128" s="728"/>
      <x:c r="GF128" s="728"/>
      <x:c r="GG128" s="728"/>
      <x:c r="GH128" s="728"/>
      <x:c r="GI128" s="728"/>
      <x:c r="GJ128" s="728"/>
      <x:c r="GK128" s="728"/>
      <x:c r="GL128" s="728"/>
      <x:c r="GM128" s="728"/>
      <x:c r="GN128" s="728"/>
      <x:c r="GO128" s="728"/>
      <x:c r="GP128" s="728"/>
      <x:c r="GQ128" s="728"/>
      <x:c r="GR128" s="728"/>
      <x:c r="GS128" s="728"/>
      <x:c r="GT128" s="728"/>
      <x:c r="GU128" s="728"/>
      <x:c r="GV128" s="728"/>
      <x:c r="GW128" s="728"/>
      <x:c r="GX128" s="728"/>
      <x:c r="GY128" s="728"/>
      <x:c r="GZ128" s="728"/>
      <x:c r="HA128" s="728"/>
      <x:c r="HB128" s="728"/>
      <x:c r="HC128" s="728"/>
      <x:c r="HD128" s="728"/>
      <x:c r="HE128" s="728"/>
      <x:c r="HF128" s="728"/>
      <x:c r="HG128" s="728"/>
      <x:c r="HH128" s="728"/>
      <x:c r="HI128" s="728"/>
      <x:c r="HJ128" s="728"/>
      <x:c r="HK128" s="728"/>
      <x:c r="HL128" s="728"/>
      <x:c r="HM128" s="728"/>
      <x:c r="HN128" s="728"/>
      <x:c r="HO128" s="728"/>
      <x:c r="HP128" s="728"/>
      <x:c r="HQ128" s="728"/>
      <x:c r="HR128" s="728"/>
      <x:c r="HS128" s="728"/>
      <x:c r="HT128" s="728"/>
      <x:c r="HU128" s="728"/>
      <x:c r="HV128" s="728"/>
      <x:c r="HW128" s="728"/>
      <x:c r="HX128" s="728"/>
      <x:c r="HY128" s="728"/>
      <x:c r="HZ128" s="728"/>
      <x:c r="IA128" s="728"/>
      <x:c r="IB128" s="728"/>
      <x:c r="IC128" s="728"/>
      <x:c r="ID128" s="728"/>
      <x:c r="IE128" s="728"/>
      <x:c r="IF128" s="728"/>
      <x:c r="IG128" s="728"/>
      <x:c r="IH128" s="728"/>
      <x:c r="II128" s="728"/>
      <x:c r="IJ128" s="728"/>
      <x:c r="IK128" s="728"/>
      <x:c r="IL128" s="728"/>
      <x:c r="IM128" s="728"/>
      <x:c r="IN128" s="728"/>
      <x:c r="IO128" s="728"/>
      <x:c r="IP128" s="728"/>
      <x:c r="IQ128" s="728"/>
      <x:c r="IR128" s="728"/>
      <x:c r="IS128" s="728"/>
      <x:c r="IT128" s="728"/>
      <x:c r="IU128" s="728"/>
      <x:c r="IV128" s="728"/>
    </x:row>
    <x:row r="129">
      <x:c r="A129" s="728"/>
      <x:c r="B129" s="728"/>
      <x:c r="C129" s="728"/>
      <x:c r="D129" s="728"/>
      <x:c r="E129" s="728"/>
      <x:c r="F129" s="728"/>
      <x:c r="G129" s="728"/>
      <x:c r="H129" s="728"/>
      <x:c r="I129" s="728"/>
      <x:c r="J129" s="728"/>
      <x:c r="K129" s="728"/>
      <x:c r="L129" s="728"/>
      <x:c r="M129" s="728"/>
      <x:c r="N129" s="728"/>
      <x:c r="O129" s="728"/>
      <x:c r="P129" s="728"/>
      <x:c r="Q129" s="729"/>
      <x:c r="R129" s="728"/>
      <x:c r="S129" s="728"/>
      <x:c r="T129" s="728"/>
      <x:c r="U129" s="728"/>
      <x:c r="V129" s="728"/>
      <x:c r="W129" s="728"/>
      <x:c r="X129" s="728"/>
      <x:c r="Y129" s="728"/>
      <x:c r="Z129" s="728"/>
      <x:c r="AA129" s="728"/>
      <x:c r="AB129" s="728"/>
      <x:c r="AC129" s="728"/>
      <x:c r="AD129" s="728"/>
      <x:c r="AE129" s="728"/>
      <x:c r="AF129" s="728"/>
      <x:c r="AG129" s="728"/>
      <x:c r="AH129" s="728"/>
      <x:c r="AI129" s="728"/>
      <x:c r="AJ129" s="728"/>
      <x:c r="AK129" s="728"/>
      <x:c r="AL129" s="728"/>
      <x:c r="AM129" s="728"/>
      <x:c r="AN129" s="728"/>
      <x:c r="AO129" s="728"/>
      <x:c r="AP129" s="728"/>
      <x:c r="AQ129" s="728"/>
      <x:c r="AR129" s="728"/>
      <x:c r="AS129" s="728"/>
      <x:c r="AT129" s="728"/>
      <x:c r="AU129" s="728"/>
      <x:c r="AV129" s="728"/>
      <x:c r="AW129" s="728"/>
      <x:c r="AX129" s="728"/>
      <x:c r="AY129" s="728"/>
      <x:c r="AZ129" s="728"/>
      <x:c r="BA129" s="728"/>
      <x:c r="BB129" s="728"/>
      <x:c r="BC129" s="728"/>
      <x:c r="BD129" s="728"/>
      <x:c r="BE129" s="728"/>
      <x:c r="BF129" s="728"/>
      <x:c r="BG129" s="728"/>
      <x:c r="BH129" s="728"/>
      <x:c r="BI129" s="728"/>
      <x:c r="BJ129" s="728"/>
      <x:c r="BK129" s="728"/>
      <x:c r="BL129" s="728"/>
      <x:c r="BM129" s="728"/>
      <x:c r="BN129" s="728"/>
      <x:c r="BO129" s="728"/>
      <x:c r="BP129" s="728"/>
      <x:c r="BQ129" s="728"/>
      <x:c r="BR129" s="728"/>
      <x:c r="BS129" s="728"/>
      <x:c r="BT129" s="728"/>
      <x:c r="BU129" s="728"/>
      <x:c r="BV129" s="728"/>
      <x:c r="BW129" s="728"/>
      <x:c r="BX129" s="728"/>
      <x:c r="BY129" s="728"/>
      <x:c r="BZ129" s="728"/>
      <x:c r="CA129" s="728"/>
      <x:c r="CB129" s="728"/>
      <x:c r="CC129" s="728"/>
      <x:c r="CD129" s="728"/>
      <x:c r="CE129" s="728"/>
      <x:c r="CF129" s="728"/>
      <x:c r="CG129" s="728"/>
      <x:c r="CH129" s="728"/>
      <x:c r="CI129" s="728"/>
      <x:c r="CJ129" s="728"/>
      <x:c r="CK129" s="728"/>
      <x:c r="CL129" s="728"/>
      <x:c r="CM129" s="728"/>
      <x:c r="CN129" s="728"/>
      <x:c r="CO129" s="728"/>
      <x:c r="CP129" s="728"/>
      <x:c r="CQ129" s="728"/>
      <x:c r="CR129" s="728"/>
      <x:c r="CS129" s="728"/>
      <x:c r="CT129" s="728"/>
      <x:c r="CU129" s="728"/>
      <x:c r="CV129" s="728"/>
      <x:c r="CW129" s="728"/>
      <x:c r="CX129" s="728"/>
      <x:c r="CY129" s="728"/>
      <x:c r="CZ129" s="728"/>
      <x:c r="DA129" s="728"/>
      <x:c r="DB129" s="728"/>
      <x:c r="DC129" s="728"/>
      <x:c r="DD129" s="728"/>
      <x:c r="DE129" s="728"/>
      <x:c r="DF129" s="728"/>
      <x:c r="DG129" s="728"/>
      <x:c r="DH129" s="728"/>
      <x:c r="DI129" s="728"/>
      <x:c r="DJ129" s="728"/>
      <x:c r="DK129" s="728"/>
      <x:c r="DL129" s="728"/>
      <x:c r="DM129" s="728"/>
      <x:c r="DN129" s="728"/>
      <x:c r="DO129" s="728"/>
      <x:c r="DP129" s="728"/>
      <x:c r="DQ129" s="728"/>
      <x:c r="DR129" s="728"/>
      <x:c r="DS129" s="728"/>
      <x:c r="DT129" s="728"/>
      <x:c r="DU129" s="728"/>
      <x:c r="DV129" s="728"/>
      <x:c r="DW129" s="728"/>
      <x:c r="DX129" s="728"/>
      <x:c r="DY129" s="728"/>
      <x:c r="DZ129" s="728"/>
      <x:c r="EA129" s="728"/>
      <x:c r="EB129" s="728"/>
      <x:c r="EC129" s="728"/>
      <x:c r="ED129" s="728"/>
      <x:c r="EE129" s="728"/>
      <x:c r="EF129" s="728"/>
      <x:c r="EG129" s="728"/>
      <x:c r="EH129" s="728"/>
      <x:c r="EI129" s="728"/>
      <x:c r="EJ129" s="728"/>
      <x:c r="EK129" s="728"/>
      <x:c r="EL129" s="728"/>
      <x:c r="EM129" s="728"/>
      <x:c r="EN129" s="728"/>
      <x:c r="EO129" s="728"/>
      <x:c r="EP129" s="728"/>
      <x:c r="EQ129" s="728"/>
      <x:c r="ER129" s="728"/>
      <x:c r="ES129" s="728"/>
      <x:c r="ET129" s="728"/>
      <x:c r="EU129" s="728"/>
      <x:c r="EV129" s="728"/>
      <x:c r="EW129" s="728"/>
      <x:c r="EX129" s="728"/>
      <x:c r="EY129" s="728"/>
      <x:c r="EZ129" s="728"/>
      <x:c r="FA129" s="728"/>
      <x:c r="FB129" s="728"/>
      <x:c r="FC129" s="728"/>
      <x:c r="FD129" s="728"/>
      <x:c r="FE129" s="728"/>
      <x:c r="FF129" s="728"/>
      <x:c r="FG129" s="728"/>
      <x:c r="FH129" s="728"/>
      <x:c r="FI129" s="728"/>
      <x:c r="FJ129" s="728"/>
      <x:c r="FK129" s="728"/>
      <x:c r="FL129" s="728"/>
      <x:c r="FM129" s="728"/>
      <x:c r="FN129" s="728"/>
      <x:c r="FO129" s="728"/>
      <x:c r="FP129" s="728"/>
      <x:c r="FQ129" s="728"/>
      <x:c r="FR129" s="728"/>
      <x:c r="FS129" s="728"/>
      <x:c r="FT129" s="728"/>
      <x:c r="FU129" s="728"/>
      <x:c r="FV129" s="728"/>
      <x:c r="FW129" s="728"/>
      <x:c r="FX129" s="728"/>
      <x:c r="FY129" s="728"/>
      <x:c r="FZ129" s="728"/>
      <x:c r="GA129" s="728"/>
      <x:c r="GB129" s="728"/>
      <x:c r="GC129" s="728"/>
      <x:c r="GD129" s="728"/>
      <x:c r="GE129" s="728"/>
      <x:c r="GF129" s="728"/>
      <x:c r="GG129" s="728"/>
      <x:c r="GH129" s="728"/>
      <x:c r="GI129" s="728"/>
      <x:c r="GJ129" s="728"/>
      <x:c r="GK129" s="728"/>
      <x:c r="GL129" s="728"/>
      <x:c r="GM129" s="728"/>
      <x:c r="GN129" s="728"/>
      <x:c r="GO129" s="728"/>
      <x:c r="GP129" s="728"/>
      <x:c r="GQ129" s="728"/>
      <x:c r="GR129" s="728"/>
      <x:c r="GS129" s="728"/>
      <x:c r="GT129" s="728"/>
      <x:c r="GU129" s="728"/>
      <x:c r="GV129" s="728"/>
      <x:c r="GW129" s="728"/>
      <x:c r="GX129" s="728"/>
      <x:c r="GY129" s="728"/>
      <x:c r="GZ129" s="728"/>
      <x:c r="HA129" s="728"/>
      <x:c r="HB129" s="728"/>
      <x:c r="HC129" s="728"/>
      <x:c r="HD129" s="728"/>
      <x:c r="HE129" s="728"/>
      <x:c r="HF129" s="728"/>
      <x:c r="HG129" s="728"/>
      <x:c r="HH129" s="728"/>
      <x:c r="HI129" s="728"/>
      <x:c r="HJ129" s="728"/>
      <x:c r="HK129" s="728"/>
      <x:c r="HL129" s="728"/>
      <x:c r="HM129" s="728"/>
      <x:c r="HN129" s="728"/>
      <x:c r="HO129" s="728"/>
      <x:c r="HP129" s="728"/>
      <x:c r="HQ129" s="728"/>
      <x:c r="HR129" s="728"/>
      <x:c r="HS129" s="728"/>
      <x:c r="HT129" s="728"/>
      <x:c r="HU129" s="728"/>
      <x:c r="HV129" s="728"/>
      <x:c r="HW129" s="728"/>
      <x:c r="HX129" s="728"/>
      <x:c r="HY129" s="728"/>
      <x:c r="HZ129" s="728"/>
      <x:c r="IA129" s="728"/>
      <x:c r="IB129" s="728"/>
      <x:c r="IC129" s="728"/>
      <x:c r="ID129" s="728"/>
      <x:c r="IE129" s="728"/>
      <x:c r="IF129" s="728"/>
      <x:c r="IG129" s="728"/>
      <x:c r="IH129" s="728"/>
      <x:c r="II129" s="728"/>
      <x:c r="IJ129" s="728"/>
      <x:c r="IK129" s="728"/>
      <x:c r="IL129" s="728"/>
      <x:c r="IM129" s="728"/>
      <x:c r="IN129" s="728"/>
      <x:c r="IO129" s="728"/>
      <x:c r="IP129" s="728"/>
      <x:c r="IQ129" s="728"/>
      <x:c r="IR129" s="728"/>
      <x:c r="IS129" s="728"/>
      <x:c r="IT129" s="728"/>
      <x:c r="IU129" s="728"/>
      <x:c r="IV129" s="728"/>
    </x:row>
    <x:row r="130">
      <x:c r="A130" s="728"/>
      <x:c r="B130" s="728"/>
      <x:c r="C130" s="728"/>
      <x:c r="D130" s="728"/>
      <x:c r="E130" s="728"/>
      <x:c r="F130" s="728"/>
      <x:c r="G130" s="728"/>
      <x:c r="H130" s="728"/>
      <x:c r="I130" s="728"/>
      <x:c r="J130" s="728"/>
      <x:c r="K130" s="728"/>
      <x:c r="L130" s="728"/>
      <x:c r="M130" s="728"/>
      <x:c r="N130" s="728"/>
      <x:c r="O130" s="728"/>
      <x:c r="P130" s="728"/>
      <x:c r="Q130" s="729"/>
      <x:c r="R130" s="728"/>
      <x:c r="S130" s="728"/>
      <x:c r="T130" s="728"/>
      <x:c r="U130" s="728"/>
      <x:c r="V130" s="728"/>
      <x:c r="W130" s="728"/>
      <x:c r="X130" s="728"/>
      <x:c r="Y130" s="728"/>
      <x:c r="Z130" s="728"/>
      <x:c r="AA130" s="728"/>
      <x:c r="AB130" s="728"/>
      <x:c r="AC130" s="728"/>
      <x:c r="AD130" s="728"/>
      <x:c r="AE130" s="728"/>
      <x:c r="AF130" s="728"/>
      <x:c r="AG130" s="728"/>
      <x:c r="AH130" s="728"/>
      <x:c r="AI130" s="728"/>
      <x:c r="AJ130" s="728"/>
      <x:c r="AK130" s="728"/>
      <x:c r="AL130" s="728"/>
      <x:c r="AM130" s="728"/>
      <x:c r="AN130" s="728"/>
      <x:c r="AO130" s="728"/>
      <x:c r="AP130" s="728"/>
      <x:c r="AQ130" s="728"/>
      <x:c r="AR130" s="728"/>
      <x:c r="AS130" s="728"/>
      <x:c r="AT130" s="728"/>
      <x:c r="AU130" s="728"/>
      <x:c r="AV130" s="728"/>
      <x:c r="AW130" s="728"/>
      <x:c r="AX130" s="728"/>
      <x:c r="AY130" s="728"/>
      <x:c r="AZ130" s="728"/>
      <x:c r="BA130" s="728"/>
      <x:c r="BB130" s="728"/>
      <x:c r="BC130" s="728"/>
      <x:c r="BD130" s="728"/>
      <x:c r="BE130" s="728"/>
      <x:c r="BF130" s="728"/>
      <x:c r="BG130" s="728"/>
      <x:c r="BH130" s="728"/>
      <x:c r="BI130" s="728"/>
      <x:c r="BJ130" s="728"/>
      <x:c r="BK130" s="728"/>
      <x:c r="BL130" s="728"/>
      <x:c r="BM130" s="728"/>
      <x:c r="BN130" s="728"/>
      <x:c r="BO130" s="728"/>
      <x:c r="BP130" s="728"/>
      <x:c r="BQ130" s="728"/>
      <x:c r="BR130" s="728"/>
      <x:c r="BS130" s="728"/>
      <x:c r="BT130" s="728"/>
      <x:c r="BU130" s="728"/>
      <x:c r="BV130" s="728"/>
      <x:c r="BW130" s="728"/>
      <x:c r="BX130" s="728"/>
      <x:c r="BY130" s="728"/>
      <x:c r="BZ130" s="728"/>
      <x:c r="CA130" s="728"/>
      <x:c r="CB130" s="728"/>
      <x:c r="CC130" s="728"/>
      <x:c r="CD130" s="728"/>
      <x:c r="CE130" s="728"/>
      <x:c r="CF130" s="728"/>
      <x:c r="CG130" s="728"/>
      <x:c r="CH130" s="728"/>
      <x:c r="CI130" s="728"/>
      <x:c r="CJ130" s="728"/>
      <x:c r="CK130" s="728"/>
      <x:c r="CL130" s="728"/>
      <x:c r="CM130" s="728"/>
      <x:c r="CN130" s="728"/>
      <x:c r="CO130" s="728"/>
      <x:c r="CP130" s="728"/>
      <x:c r="CQ130" s="728"/>
      <x:c r="CR130" s="728"/>
      <x:c r="CS130" s="728"/>
      <x:c r="CT130" s="728"/>
      <x:c r="CU130" s="728"/>
      <x:c r="CV130" s="728"/>
      <x:c r="CW130" s="728"/>
      <x:c r="CX130" s="728"/>
      <x:c r="CY130" s="728"/>
      <x:c r="CZ130" s="728"/>
      <x:c r="DA130" s="728"/>
      <x:c r="DB130" s="728"/>
      <x:c r="DC130" s="728"/>
      <x:c r="DD130" s="728"/>
      <x:c r="DE130" s="728"/>
      <x:c r="DF130" s="728"/>
      <x:c r="DG130" s="728"/>
      <x:c r="DH130" s="728"/>
      <x:c r="DI130" s="728"/>
      <x:c r="DJ130" s="728"/>
      <x:c r="DK130" s="728"/>
      <x:c r="DL130" s="728"/>
      <x:c r="DM130" s="728"/>
      <x:c r="DN130" s="728"/>
      <x:c r="DO130" s="728"/>
      <x:c r="DP130" s="728"/>
      <x:c r="DQ130" s="728"/>
      <x:c r="DR130" s="728"/>
      <x:c r="DS130" s="728"/>
      <x:c r="DT130" s="728"/>
      <x:c r="DU130" s="728"/>
      <x:c r="DV130" s="728"/>
      <x:c r="DW130" s="728"/>
      <x:c r="DX130" s="728"/>
      <x:c r="DY130" s="728"/>
      <x:c r="DZ130" s="728"/>
      <x:c r="EA130" s="728"/>
      <x:c r="EB130" s="728"/>
      <x:c r="EC130" s="728"/>
      <x:c r="ED130" s="728"/>
      <x:c r="EE130" s="728"/>
      <x:c r="EF130" s="728"/>
      <x:c r="EG130" s="728"/>
      <x:c r="EH130" s="728"/>
      <x:c r="EI130" s="728"/>
      <x:c r="EJ130" s="728"/>
      <x:c r="EK130" s="728"/>
      <x:c r="EL130" s="728"/>
      <x:c r="EM130" s="728"/>
      <x:c r="EN130" s="728"/>
      <x:c r="EO130" s="728"/>
      <x:c r="EP130" s="728"/>
      <x:c r="EQ130" s="728"/>
      <x:c r="ER130" s="728"/>
      <x:c r="ES130" s="728"/>
      <x:c r="ET130" s="728"/>
      <x:c r="EU130" s="728"/>
      <x:c r="EV130" s="728"/>
      <x:c r="EW130" s="728"/>
      <x:c r="EX130" s="728"/>
      <x:c r="EY130" s="728"/>
      <x:c r="EZ130" s="728"/>
      <x:c r="FA130" s="728"/>
      <x:c r="FB130" s="728"/>
      <x:c r="FC130" s="728"/>
      <x:c r="FD130" s="728"/>
      <x:c r="FE130" s="728"/>
      <x:c r="FF130" s="728"/>
      <x:c r="FG130" s="728"/>
      <x:c r="FH130" s="728"/>
      <x:c r="FI130" s="728"/>
      <x:c r="FJ130" s="728"/>
      <x:c r="FK130" s="728"/>
      <x:c r="FL130" s="728"/>
      <x:c r="FM130" s="728"/>
      <x:c r="FN130" s="728"/>
      <x:c r="FO130" s="728"/>
      <x:c r="FP130" s="728"/>
      <x:c r="FQ130" s="728"/>
      <x:c r="FR130" s="728"/>
      <x:c r="FS130" s="728"/>
      <x:c r="FT130" s="728"/>
      <x:c r="FU130" s="728"/>
      <x:c r="FV130" s="728"/>
      <x:c r="FW130" s="728"/>
      <x:c r="FX130" s="728"/>
      <x:c r="FY130" s="728"/>
      <x:c r="FZ130" s="728"/>
      <x:c r="GA130" s="728"/>
      <x:c r="GB130" s="728"/>
      <x:c r="GC130" s="728"/>
      <x:c r="GD130" s="728"/>
      <x:c r="GE130" s="728"/>
      <x:c r="GF130" s="728"/>
      <x:c r="GG130" s="728"/>
      <x:c r="GH130" s="728"/>
      <x:c r="GI130" s="728"/>
      <x:c r="GJ130" s="728"/>
      <x:c r="GK130" s="728"/>
      <x:c r="GL130" s="728"/>
      <x:c r="GM130" s="728"/>
      <x:c r="GN130" s="728"/>
      <x:c r="GO130" s="728"/>
      <x:c r="GP130" s="728"/>
      <x:c r="GQ130" s="728"/>
      <x:c r="GR130" s="728"/>
      <x:c r="GS130" s="728"/>
      <x:c r="GT130" s="728"/>
      <x:c r="GU130" s="728"/>
      <x:c r="GV130" s="728"/>
      <x:c r="GW130" s="728"/>
      <x:c r="GX130" s="728"/>
      <x:c r="GY130" s="728"/>
      <x:c r="GZ130" s="728"/>
      <x:c r="HA130" s="728"/>
      <x:c r="HB130" s="728"/>
      <x:c r="HC130" s="728"/>
      <x:c r="HD130" s="728"/>
      <x:c r="HE130" s="728"/>
      <x:c r="HF130" s="728"/>
      <x:c r="HG130" s="728"/>
      <x:c r="HH130" s="728"/>
      <x:c r="HI130" s="728"/>
      <x:c r="HJ130" s="728"/>
      <x:c r="HK130" s="728"/>
      <x:c r="HL130" s="728"/>
      <x:c r="HM130" s="728"/>
      <x:c r="HN130" s="728"/>
      <x:c r="HO130" s="728"/>
      <x:c r="HP130" s="728"/>
      <x:c r="HQ130" s="728"/>
      <x:c r="HR130" s="728"/>
      <x:c r="HS130" s="728"/>
      <x:c r="HT130" s="728"/>
      <x:c r="HU130" s="728"/>
      <x:c r="HV130" s="728"/>
      <x:c r="HW130" s="728"/>
      <x:c r="HX130" s="728"/>
      <x:c r="HY130" s="728"/>
      <x:c r="HZ130" s="728"/>
      <x:c r="IA130" s="728"/>
      <x:c r="IB130" s="728"/>
      <x:c r="IC130" s="728"/>
      <x:c r="ID130" s="728"/>
      <x:c r="IE130" s="728"/>
      <x:c r="IF130" s="728"/>
      <x:c r="IG130" s="728"/>
      <x:c r="IH130" s="728"/>
      <x:c r="II130" s="728"/>
      <x:c r="IJ130" s="728"/>
      <x:c r="IK130" s="728"/>
      <x:c r="IL130" s="728"/>
      <x:c r="IM130" s="728"/>
      <x:c r="IN130" s="728"/>
      <x:c r="IO130" s="728"/>
      <x:c r="IP130" s="728"/>
      <x:c r="IQ130" s="728"/>
      <x:c r="IR130" s="728"/>
      <x:c r="IS130" s="728"/>
      <x:c r="IT130" s="728"/>
      <x:c r="IU130" s="728"/>
      <x:c r="IV130" s="728"/>
    </x:row>
    <x:row r="131">
      <x:c r="A131" s="728"/>
      <x:c r="B131" s="728"/>
      <x:c r="C131" s="728"/>
      <x:c r="D131" s="728"/>
      <x:c r="E131" s="728"/>
      <x:c r="F131" s="728"/>
      <x:c r="G131" s="728"/>
      <x:c r="H131" s="728"/>
      <x:c r="I131" s="728"/>
      <x:c r="J131" s="728"/>
      <x:c r="K131" s="728"/>
      <x:c r="L131" s="728"/>
      <x:c r="M131" s="728"/>
      <x:c r="N131" s="728"/>
      <x:c r="O131" s="728"/>
      <x:c r="P131" s="728"/>
      <x:c r="Q131" s="729"/>
      <x:c r="R131" s="728"/>
      <x:c r="S131" s="728"/>
      <x:c r="T131" s="728"/>
      <x:c r="U131" s="728"/>
      <x:c r="V131" s="728"/>
      <x:c r="W131" s="728"/>
      <x:c r="X131" s="728"/>
      <x:c r="Y131" s="728"/>
      <x:c r="Z131" s="728"/>
      <x:c r="AA131" s="728"/>
      <x:c r="AB131" s="728"/>
      <x:c r="AC131" s="728"/>
      <x:c r="AD131" s="728"/>
      <x:c r="AE131" s="728"/>
      <x:c r="AF131" s="728"/>
      <x:c r="AG131" s="728"/>
      <x:c r="AH131" s="728"/>
      <x:c r="AI131" s="728"/>
      <x:c r="AJ131" s="728"/>
      <x:c r="AK131" s="728"/>
      <x:c r="AL131" s="728"/>
      <x:c r="AM131" s="728"/>
      <x:c r="AN131" s="728"/>
      <x:c r="AO131" s="728"/>
      <x:c r="AP131" s="728"/>
      <x:c r="AQ131" s="728"/>
      <x:c r="AR131" s="728"/>
      <x:c r="AS131" s="728"/>
      <x:c r="AT131" s="728"/>
      <x:c r="AU131" s="728"/>
      <x:c r="AV131" s="728"/>
      <x:c r="AW131" s="728"/>
      <x:c r="AX131" s="728"/>
      <x:c r="AY131" s="728"/>
      <x:c r="AZ131" s="728"/>
      <x:c r="BA131" s="728"/>
      <x:c r="BB131" s="728"/>
      <x:c r="BC131" s="728"/>
      <x:c r="BD131" s="728"/>
      <x:c r="BE131" s="728"/>
      <x:c r="BF131" s="728"/>
      <x:c r="BG131" s="728"/>
      <x:c r="BH131" s="728"/>
      <x:c r="BI131" s="728"/>
      <x:c r="BJ131" s="728"/>
      <x:c r="BK131" s="728"/>
      <x:c r="BL131" s="728"/>
      <x:c r="BM131" s="728"/>
      <x:c r="BN131" s="728"/>
      <x:c r="BO131" s="728"/>
      <x:c r="BP131" s="728"/>
      <x:c r="BQ131" s="728"/>
      <x:c r="BR131" s="728"/>
      <x:c r="BS131" s="728"/>
      <x:c r="BT131" s="728"/>
      <x:c r="BU131" s="728"/>
      <x:c r="BV131" s="728"/>
      <x:c r="BW131" s="728"/>
      <x:c r="BX131" s="728"/>
      <x:c r="BY131" s="728"/>
      <x:c r="BZ131" s="728"/>
      <x:c r="CA131" s="728"/>
      <x:c r="CB131" s="728"/>
      <x:c r="CC131" s="728"/>
      <x:c r="CD131" s="728"/>
      <x:c r="CE131" s="728"/>
      <x:c r="CF131" s="728"/>
      <x:c r="CG131" s="728"/>
      <x:c r="CH131" s="728"/>
      <x:c r="CI131" s="728"/>
      <x:c r="CJ131" s="728"/>
      <x:c r="CK131" s="728"/>
      <x:c r="CL131" s="728"/>
      <x:c r="CM131" s="728"/>
      <x:c r="CN131" s="728"/>
      <x:c r="CO131" s="728"/>
      <x:c r="CP131" s="728"/>
      <x:c r="CQ131" s="728"/>
      <x:c r="CR131" s="728"/>
      <x:c r="CS131" s="728"/>
      <x:c r="CT131" s="728"/>
      <x:c r="CU131" s="728"/>
      <x:c r="CV131" s="728"/>
      <x:c r="CW131" s="728"/>
      <x:c r="CX131" s="728"/>
      <x:c r="CY131" s="728"/>
      <x:c r="CZ131" s="728"/>
      <x:c r="DA131" s="728"/>
      <x:c r="DB131" s="728"/>
      <x:c r="DC131" s="728"/>
      <x:c r="DD131" s="728"/>
      <x:c r="DE131" s="728"/>
      <x:c r="DF131" s="728"/>
      <x:c r="DG131" s="728"/>
      <x:c r="DH131" s="728"/>
      <x:c r="DI131" s="728"/>
      <x:c r="DJ131" s="728"/>
      <x:c r="DK131" s="728"/>
      <x:c r="DL131" s="728"/>
      <x:c r="DM131" s="728"/>
      <x:c r="DN131" s="728"/>
      <x:c r="DO131" s="728"/>
      <x:c r="DP131" s="728"/>
      <x:c r="DQ131" s="728"/>
      <x:c r="DR131" s="728"/>
      <x:c r="DS131" s="728"/>
      <x:c r="DT131" s="728"/>
      <x:c r="DU131" s="728"/>
      <x:c r="DV131" s="728"/>
      <x:c r="DW131" s="728"/>
      <x:c r="DX131" s="728"/>
      <x:c r="DY131" s="728"/>
      <x:c r="DZ131" s="728"/>
      <x:c r="EA131" s="728"/>
      <x:c r="EB131" s="728"/>
      <x:c r="EC131" s="728"/>
      <x:c r="ED131" s="728"/>
      <x:c r="EE131" s="728"/>
      <x:c r="EF131" s="728"/>
      <x:c r="EG131" s="728"/>
      <x:c r="EH131" s="728"/>
      <x:c r="EI131" s="728"/>
      <x:c r="EJ131" s="728"/>
      <x:c r="EK131" s="728"/>
      <x:c r="EL131" s="728"/>
      <x:c r="EM131" s="728"/>
      <x:c r="EN131" s="728"/>
      <x:c r="EO131" s="728"/>
      <x:c r="EP131" s="728"/>
      <x:c r="EQ131" s="728"/>
      <x:c r="ER131" s="728"/>
      <x:c r="ES131" s="728"/>
      <x:c r="ET131" s="728"/>
      <x:c r="EU131" s="728"/>
      <x:c r="EV131" s="728"/>
      <x:c r="EW131" s="728"/>
      <x:c r="EX131" s="728"/>
      <x:c r="EY131" s="728"/>
      <x:c r="EZ131" s="728"/>
      <x:c r="FA131" s="728"/>
      <x:c r="FB131" s="728"/>
      <x:c r="FC131" s="728"/>
      <x:c r="FD131" s="728"/>
      <x:c r="FE131" s="728"/>
      <x:c r="FF131" s="728"/>
      <x:c r="FG131" s="728"/>
      <x:c r="FH131" s="728"/>
      <x:c r="FI131" s="728"/>
      <x:c r="FJ131" s="728"/>
      <x:c r="FK131" s="728"/>
      <x:c r="FL131" s="728"/>
      <x:c r="FM131" s="728"/>
      <x:c r="FN131" s="728"/>
      <x:c r="FO131" s="728"/>
      <x:c r="FP131" s="728"/>
      <x:c r="FQ131" s="728"/>
      <x:c r="FR131" s="728"/>
      <x:c r="FS131" s="728"/>
      <x:c r="FT131" s="728"/>
      <x:c r="FU131" s="728"/>
      <x:c r="FV131" s="728"/>
      <x:c r="FW131" s="728"/>
      <x:c r="FX131" s="728"/>
      <x:c r="FY131" s="728"/>
      <x:c r="FZ131" s="728"/>
      <x:c r="GA131" s="728"/>
      <x:c r="GB131" s="728"/>
      <x:c r="GC131" s="728"/>
      <x:c r="GD131" s="728"/>
      <x:c r="GE131" s="728"/>
      <x:c r="GF131" s="728"/>
      <x:c r="GG131" s="728"/>
      <x:c r="GH131" s="728"/>
      <x:c r="GI131" s="728"/>
      <x:c r="GJ131" s="728"/>
      <x:c r="GK131" s="728"/>
      <x:c r="GL131" s="728"/>
      <x:c r="GM131" s="728"/>
      <x:c r="GN131" s="728"/>
      <x:c r="GO131" s="728"/>
      <x:c r="GP131" s="728"/>
      <x:c r="GQ131" s="728"/>
      <x:c r="GR131" s="728"/>
      <x:c r="GS131" s="728"/>
      <x:c r="GT131" s="728"/>
      <x:c r="GU131" s="728"/>
      <x:c r="GV131" s="728"/>
      <x:c r="GW131" s="728"/>
      <x:c r="GX131" s="728"/>
      <x:c r="GY131" s="728"/>
      <x:c r="GZ131" s="728"/>
      <x:c r="HA131" s="728"/>
      <x:c r="HB131" s="728"/>
      <x:c r="HC131" s="728"/>
      <x:c r="HD131" s="728"/>
      <x:c r="HE131" s="728"/>
      <x:c r="HF131" s="728"/>
      <x:c r="HG131" s="728"/>
      <x:c r="HH131" s="728"/>
      <x:c r="HI131" s="728"/>
      <x:c r="HJ131" s="728"/>
      <x:c r="HK131" s="728"/>
      <x:c r="HL131" s="728"/>
      <x:c r="HM131" s="728"/>
      <x:c r="HN131" s="728"/>
      <x:c r="HO131" s="728"/>
      <x:c r="HP131" s="728"/>
      <x:c r="HQ131" s="728"/>
      <x:c r="HR131" s="728"/>
      <x:c r="HS131" s="728"/>
      <x:c r="HT131" s="728"/>
      <x:c r="HU131" s="728"/>
      <x:c r="HV131" s="728"/>
      <x:c r="HW131" s="728"/>
      <x:c r="HX131" s="728"/>
      <x:c r="HY131" s="728"/>
      <x:c r="HZ131" s="728"/>
      <x:c r="IA131" s="728"/>
      <x:c r="IB131" s="728"/>
      <x:c r="IC131" s="728"/>
      <x:c r="ID131" s="728"/>
      <x:c r="IE131" s="728"/>
      <x:c r="IF131" s="728"/>
      <x:c r="IG131" s="728"/>
      <x:c r="IH131" s="728"/>
      <x:c r="II131" s="728"/>
      <x:c r="IJ131" s="728"/>
      <x:c r="IK131" s="728"/>
      <x:c r="IL131" s="728"/>
      <x:c r="IM131" s="728"/>
      <x:c r="IN131" s="728"/>
      <x:c r="IO131" s="728"/>
      <x:c r="IP131" s="728"/>
      <x:c r="IQ131" s="728"/>
      <x:c r="IR131" s="728"/>
      <x:c r="IS131" s="728"/>
      <x:c r="IT131" s="728"/>
      <x:c r="IU131" s="728"/>
      <x:c r="IV131" s="728"/>
    </x:row>
    <x:row r="132">
      <x:c r="A132" s="728"/>
      <x:c r="B132" s="728"/>
      <x:c r="C132" s="728"/>
      <x:c r="D132" s="728"/>
      <x:c r="E132" s="728"/>
      <x:c r="F132" s="728"/>
      <x:c r="G132" s="728"/>
      <x:c r="H132" s="728"/>
      <x:c r="I132" s="728"/>
      <x:c r="J132" s="728"/>
      <x:c r="K132" s="728"/>
      <x:c r="L132" s="728"/>
      <x:c r="M132" s="728"/>
      <x:c r="N132" s="728"/>
      <x:c r="O132" s="728"/>
      <x:c r="P132" s="728"/>
      <x:c r="Q132" s="729"/>
      <x:c r="R132" s="728"/>
      <x:c r="S132" s="728"/>
      <x:c r="T132" s="728"/>
      <x:c r="U132" s="728"/>
      <x:c r="V132" s="728"/>
      <x:c r="W132" s="728"/>
      <x:c r="X132" s="728"/>
      <x:c r="Y132" s="728"/>
      <x:c r="Z132" s="728"/>
      <x:c r="AA132" s="728"/>
      <x:c r="AB132" s="728"/>
      <x:c r="AC132" s="728"/>
      <x:c r="AD132" s="728"/>
      <x:c r="AE132" s="728"/>
      <x:c r="AF132" s="728"/>
      <x:c r="AG132" s="728"/>
      <x:c r="AH132" s="728"/>
      <x:c r="AI132" s="728"/>
      <x:c r="AJ132" s="728"/>
      <x:c r="AK132" s="728"/>
      <x:c r="AL132" s="728"/>
      <x:c r="AM132" s="728"/>
      <x:c r="AN132" s="728"/>
      <x:c r="AO132" s="728"/>
      <x:c r="AP132" s="728"/>
      <x:c r="AQ132" s="728"/>
      <x:c r="AR132" s="728"/>
      <x:c r="AS132" s="728"/>
      <x:c r="AT132" s="728"/>
      <x:c r="AU132" s="728"/>
      <x:c r="AV132" s="728"/>
      <x:c r="AW132" s="728"/>
      <x:c r="AX132" s="728"/>
      <x:c r="AY132" s="728"/>
      <x:c r="AZ132" s="728"/>
      <x:c r="BA132" s="728"/>
      <x:c r="BB132" s="728"/>
      <x:c r="BC132" s="728"/>
      <x:c r="BD132" s="728"/>
      <x:c r="BE132" s="728"/>
      <x:c r="BF132" s="728"/>
      <x:c r="BG132" s="728"/>
      <x:c r="BH132" s="728"/>
      <x:c r="BI132" s="728"/>
      <x:c r="BJ132" s="728"/>
      <x:c r="BK132" s="728"/>
      <x:c r="BL132" s="728"/>
      <x:c r="BM132" s="728"/>
      <x:c r="BN132" s="728"/>
      <x:c r="BO132" s="728"/>
      <x:c r="BP132" s="728"/>
      <x:c r="BQ132" s="728"/>
      <x:c r="BR132" s="728"/>
      <x:c r="BS132" s="728"/>
      <x:c r="BT132" s="728"/>
      <x:c r="BU132" s="728"/>
      <x:c r="BV132" s="728"/>
      <x:c r="BW132" s="728"/>
      <x:c r="BX132" s="728"/>
      <x:c r="BY132" s="728"/>
      <x:c r="BZ132" s="728"/>
      <x:c r="CA132" s="728"/>
      <x:c r="CB132" s="728"/>
      <x:c r="CC132" s="728"/>
      <x:c r="CD132" s="728"/>
      <x:c r="CE132" s="728"/>
      <x:c r="CF132" s="728"/>
      <x:c r="CG132" s="728"/>
      <x:c r="CH132" s="728"/>
      <x:c r="CI132" s="728"/>
      <x:c r="CJ132" s="728"/>
      <x:c r="CK132" s="728"/>
      <x:c r="CL132" s="728"/>
      <x:c r="CM132" s="728"/>
      <x:c r="CN132" s="728"/>
      <x:c r="CO132" s="728"/>
      <x:c r="CP132" s="728"/>
      <x:c r="CQ132" s="728"/>
      <x:c r="CR132" s="728"/>
      <x:c r="CS132" s="728"/>
      <x:c r="CT132" s="728"/>
      <x:c r="CU132" s="728"/>
      <x:c r="CV132" s="728"/>
      <x:c r="CW132" s="728"/>
      <x:c r="CX132" s="728"/>
      <x:c r="CY132" s="728"/>
      <x:c r="CZ132" s="728"/>
      <x:c r="DA132" s="728"/>
      <x:c r="DB132" s="728"/>
      <x:c r="DC132" s="728"/>
      <x:c r="DD132" s="728"/>
      <x:c r="DE132" s="728"/>
      <x:c r="DF132" s="728"/>
      <x:c r="DG132" s="728"/>
      <x:c r="DH132" s="728"/>
      <x:c r="DI132" s="728"/>
      <x:c r="DJ132" s="728"/>
      <x:c r="DK132" s="728"/>
      <x:c r="DL132" s="728"/>
      <x:c r="DM132" s="728"/>
      <x:c r="DN132" s="728"/>
      <x:c r="DO132" s="728"/>
      <x:c r="DP132" s="728"/>
      <x:c r="DQ132" s="728"/>
      <x:c r="DR132" s="728"/>
      <x:c r="DS132" s="728"/>
      <x:c r="DT132" s="728"/>
      <x:c r="DU132" s="728"/>
      <x:c r="DV132" s="728"/>
      <x:c r="DW132" s="728"/>
      <x:c r="DX132" s="728"/>
      <x:c r="DY132" s="728"/>
      <x:c r="DZ132" s="728"/>
      <x:c r="EA132" s="728"/>
      <x:c r="EB132" s="728"/>
      <x:c r="EC132" s="728"/>
      <x:c r="ED132" s="728"/>
      <x:c r="EE132" s="728"/>
      <x:c r="EF132" s="728"/>
      <x:c r="EG132" s="728"/>
      <x:c r="EH132" s="728"/>
      <x:c r="EI132" s="728"/>
      <x:c r="EJ132" s="728"/>
      <x:c r="EK132" s="728"/>
      <x:c r="EL132" s="728"/>
      <x:c r="EM132" s="728"/>
      <x:c r="EN132" s="728"/>
      <x:c r="EO132" s="728"/>
      <x:c r="EP132" s="728"/>
      <x:c r="EQ132" s="728"/>
      <x:c r="ER132" s="728"/>
      <x:c r="ES132" s="728"/>
      <x:c r="ET132" s="728"/>
      <x:c r="EU132" s="728"/>
      <x:c r="EV132" s="728"/>
      <x:c r="EW132" s="728"/>
      <x:c r="EX132" s="728"/>
      <x:c r="EY132" s="728"/>
      <x:c r="EZ132" s="728"/>
      <x:c r="FA132" s="728"/>
      <x:c r="FB132" s="728"/>
      <x:c r="FC132" s="728"/>
      <x:c r="FD132" s="728"/>
      <x:c r="FE132" s="728"/>
      <x:c r="FF132" s="728"/>
      <x:c r="FG132" s="728"/>
      <x:c r="FH132" s="728"/>
      <x:c r="FI132" s="728"/>
      <x:c r="FJ132" s="728"/>
      <x:c r="FK132" s="728"/>
      <x:c r="FL132" s="728"/>
      <x:c r="FM132" s="728"/>
      <x:c r="FN132" s="728"/>
      <x:c r="FO132" s="728"/>
      <x:c r="FP132" s="728"/>
      <x:c r="FQ132" s="728"/>
      <x:c r="FR132" s="728"/>
      <x:c r="FS132" s="728"/>
      <x:c r="FT132" s="728"/>
      <x:c r="FU132" s="728"/>
      <x:c r="FV132" s="728"/>
      <x:c r="FW132" s="728"/>
      <x:c r="FX132" s="728"/>
      <x:c r="FY132" s="728"/>
      <x:c r="FZ132" s="728"/>
      <x:c r="GA132" s="728"/>
      <x:c r="GB132" s="728"/>
      <x:c r="GC132" s="728"/>
      <x:c r="GD132" s="728"/>
      <x:c r="GE132" s="728"/>
      <x:c r="GF132" s="728"/>
      <x:c r="GG132" s="728"/>
      <x:c r="GH132" s="728"/>
      <x:c r="GI132" s="728"/>
      <x:c r="GJ132" s="728"/>
      <x:c r="GK132" s="728"/>
      <x:c r="GL132" s="728"/>
      <x:c r="GM132" s="728"/>
      <x:c r="GN132" s="728"/>
      <x:c r="GO132" s="728"/>
      <x:c r="GP132" s="728"/>
      <x:c r="GQ132" s="728"/>
      <x:c r="GR132" s="728"/>
      <x:c r="GS132" s="728"/>
      <x:c r="GT132" s="728"/>
      <x:c r="GU132" s="728"/>
      <x:c r="GV132" s="728"/>
      <x:c r="GW132" s="728"/>
      <x:c r="GX132" s="728"/>
      <x:c r="GY132" s="728"/>
      <x:c r="GZ132" s="728"/>
      <x:c r="HA132" s="728"/>
      <x:c r="HB132" s="728"/>
      <x:c r="HC132" s="728"/>
      <x:c r="HD132" s="728"/>
      <x:c r="HE132" s="728"/>
      <x:c r="HF132" s="728"/>
      <x:c r="HG132" s="728"/>
      <x:c r="HH132" s="728"/>
      <x:c r="HI132" s="728"/>
      <x:c r="HJ132" s="728"/>
      <x:c r="HK132" s="728"/>
      <x:c r="HL132" s="728"/>
      <x:c r="HM132" s="728"/>
      <x:c r="HN132" s="728"/>
      <x:c r="HO132" s="728"/>
      <x:c r="HP132" s="728"/>
      <x:c r="HQ132" s="728"/>
      <x:c r="HR132" s="728"/>
      <x:c r="HS132" s="728"/>
      <x:c r="HT132" s="728"/>
      <x:c r="HU132" s="728"/>
      <x:c r="HV132" s="728"/>
      <x:c r="HW132" s="728"/>
      <x:c r="HX132" s="728"/>
      <x:c r="HY132" s="728"/>
      <x:c r="HZ132" s="728"/>
      <x:c r="IA132" s="728"/>
      <x:c r="IB132" s="728"/>
      <x:c r="IC132" s="728"/>
      <x:c r="ID132" s="728"/>
      <x:c r="IE132" s="728"/>
      <x:c r="IF132" s="728"/>
      <x:c r="IG132" s="728"/>
      <x:c r="IH132" s="728"/>
      <x:c r="II132" s="728"/>
      <x:c r="IJ132" s="728"/>
      <x:c r="IK132" s="728"/>
      <x:c r="IL132" s="728"/>
      <x:c r="IM132" s="728"/>
      <x:c r="IN132" s="728"/>
      <x:c r="IO132" s="728"/>
      <x:c r="IP132" s="728"/>
      <x:c r="IQ132" s="728"/>
      <x:c r="IR132" s="728"/>
      <x:c r="IS132" s="728"/>
      <x:c r="IT132" s="728"/>
      <x:c r="IU132" s="728"/>
      <x:c r="IV132" s="728"/>
    </x:row>
    <x:row r="133">
      <x:c r="A133" s="728"/>
      <x:c r="B133" s="728"/>
      <x:c r="C133" s="728"/>
      <x:c r="D133" s="728"/>
      <x:c r="E133" s="728"/>
      <x:c r="F133" s="728"/>
      <x:c r="G133" s="728"/>
      <x:c r="H133" s="728"/>
      <x:c r="I133" s="728"/>
      <x:c r="J133" s="728"/>
      <x:c r="K133" s="728"/>
      <x:c r="L133" s="728"/>
      <x:c r="M133" s="728"/>
      <x:c r="N133" s="728"/>
      <x:c r="O133" s="728"/>
      <x:c r="P133" s="728"/>
      <x:c r="Q133" s="729"/>
      <x:c r="R133" s="728"/>
      <x:c r="S133" s="728"/>
      <x:c r="T133" s="728"/>
      <x:c r="U133" s="728"/>
      <x:c r="V133" s="728"/>
      <x:c r="W133" s="728"/>
      <x:c r="X133" s="728"/>
      <x:c r="Y133" s="728"/>
      <x:c r="Z133" s="728"/>
      <x:c r="AA133" s="728"/>
      <x:c r="AB133" s="728"/>
      <x:c r="AC133" s="728"/>
      <x:c r="AD133" s="728"/>
      <x:c r="AE133" s="728"/>
      <x:c r="AF133" s="728"/>
      <x:c r="AG133" s="728"/>
      <x:c r="AH133" s="728"/>
      <x:c r="AI133" s="728"/>
      <x:c r="AJ133" s="728"/>
      <x:c r="AK133" s="728"/>
      <x:c r="AL133" s="728"/>
      <x:c r="AM133" s="728"/>
      <x:c r="AN133" s="728"/>
      <x:c r="AO133" s="728"/>
      <x:c r="AP133" s="728"/>
      <x:c r="AQ133" s="728"/>
      <x:c r="AR133" s="728"/>
      <x:c r="AS133" s="728"/>
      <x:c r="AT133" s="728"/>
      <x:c r="AU133" s="728"/>
      <x:c r="AV133" s="728"/>
      <x:c r="AW133" s="728"/>
      <x:c r="AX133" s="728"/>
      <x:c r="AY133" s="728"/>
      <x:c r="AZ133" s="728"/>
      <x:c r="BA133" s="728"/>
      <x:c r="BB133" s="728"/>
      <x:c r="BC133" s="728"/>
      <x:c r="BD133" s="728"/>
      <x:c r="BE133" s="728"/>
      <x:c r="BF133" s="728"/>
      <x:c r="BG133" s="728"/>
      <x:c r="BH133" s="728"/>
      <x:c r="BI133" s="728"/>
      <x:c r="BJ133" s="728"/>
      <x:c r="BK133" s="728"/>
      <x:c r="BL133" s="728"/>
      <x:c r="BM133" s="728"/>
      <x:c r="BN133" s="728"/>
      <x:c r="BO133" s="728"/>
      <x:c r="BP133" s="728"/>
      <x:c r="BQ133" s="728"/>
      <x:c r="BR133" s="728"/>
      <x:c r="BS133" s="728"/>
      <x:c r="BT133" s="728"/>
      <x:c r="BU133" s="728"/>
      <x:c r="BV133" s="728"/>
      <x:c r="BW133" s="728"/>
      <x:c r="BX133" s="728"/>
      <x:c r="BY133" s="728"/>
      <x:c r="BZ133" s="728"/>
      <x:c r="CA133" s="728"/>
      <x:c r="CB133" s="728"/>
      <x:c r="CC133" s="728"/>
      <x:c r="CD133" s="728"/>
      <x:c r="CE133" s="728"/>
      <x:c r="CF133" s="728"/>
      <x:c r="CG133" s="728"/>
      <x:c r="CH133" s="728"/>
      <x:c r="CI133" s="728"/>
      <x:c r="CJ133" s="728"/>
      <x:c r="CK133" s="728"/>
      <x:c r="CL133" s="728"/>
      <x:c r="CM133" s="728"/>
      <x:c r="CN133" s="728"/>
      <x:c r="CO133" s="728"/>
      <x:c r="CP133" s="728"/>
      <x:c r="CQ133" s="728"/>
      <x:c r="CR133" s="728"/>
      <x:c r="CS133" s="728"/>
      <x:c r="CT133" s="728"/>
      <x:c r="CU133" s="728"/>
      <x:c r="CV133" s="728"/>
      <x:c r="CW133" s="728"/>
      <x:c r="CX133" s="728"/>
      <x:c r="CY133" s="728"/>
      <x:c r="CZ133" s="728"/>
      <x:c r="DA133" s="728"/>
      <x:c r="DB133" s="728"/>
      <x:c r="DC133" s="728"/>
      <x:c r="DD133" s="728"/>
      <x:c r="DE133" s="728"/>
      <x:c r="DF133" s="728"/>
      <x:c r="DG133" s="728"/>
      <x:c r="DH133" s="728"/>
      <x:c r="DI133" s="728"/>
      <x:c r="DJ133" s="728"/>
      <x:c r="DK133" s="728"/>
      <x:c r="DL133" s="728"/>
      <x:c r="DM133" s="728"/>
      <x:c r="DN133" s="728"/>
      <x:c r="DO133" s="728"/>
      <x:c r="DP133" s="728"/>
      <x:c r="DQ133" s="728"/>
      <x:c r="DR133" s="728"/>
      <x:c r="DS133" s="728"/>
      <x:c r="DT133" s="728"/>
      <x:c r="DU133" s="728"/>
      <x:c r="DV133" s="728"/>
      <x:c r="DW133" s="728"/>
      <x:c r="DX133" s="728"/>
      <x:c r="DY133" s="728"/>
      <x:c r="DZ133" s="728"/>
      <x:c r="EA133" s="728"/>
      <x:c r="EB133" s="728"/>
      <x:c r="EC133" s="728"/>
      <x:c r="ED133" s="728"/>
      <x:c r="EE133" s="728"/>
      <x:c r="EF133" s="728"/>
      <x:c r="EG133" s="728"/>
      <x:c r="EH133" s="728"/>
      <x:c r="EI133" s="728"/>
      <x:c r="EJ133" s="728"/>
      <x:c r="EK133" s="728"/>
      <x:c r="EL133" s="728"/>
      <x:c r="EM133" s="728"/>
      <x:c r="EN133" s="728"/>
      <x:c r="EO133" s="728"/>
      <x:c r="EP133" s="728"/>
      <x:c r="EQ133" s="728"/>
      <x:c r="ER133" s="728"/>
      <x:c r="ES133" s="728"/>
      <x:c r="ET133" s="728"/>
      <x:c r="EU133" s="728"/>
      <x:c r="EV133" s="728"/>
      <x:c r="EW133" s="728"/>
      <x:c r="EX133" s="728"/>
      <x:c r="EY133" s="728"/>
      <x:c r="EZ133" s="728"/>
      <x:c r="FA133" s="728"/>
      <x:c r="FB133" s="728"/>
      <x:c r="FC133" s="728"/>
      <x:c r="FD133" s="728"/>
      <x:c r="FE133" s="728"/>
      <x:c r="FF133" s="728"/>
      <x:c r="FG133" s="728"/>
      <x:c r="FH133" s="728"/>
      <x:c r="FI133" s="728"/>
      <x:c r="FJ133" s="728"/>
      <x:c r="FK133" s="728"/>
      <x:c r="FL133" s="728"/>
      <x:c r="FM133" s="728"/>
      <x:c r="FN133" s="728"/>
      <x:c r="FO133" s="728"/>
      <x:c r="FP133" s="728"/>
      <x:c r="FQ133" s="728"/>
      <x:c r="FR133" s="728"/>
      <x:c r="FS133" s="728"/>
      <x:c r="FT133" s="728"/>
      <x:c r="FU133" s="728"/>
      <x:c r="FV133" s="728"/>
      <x:c r="FW133" s="728"/>
      <x:c r="FX133" s="728"/>
      <x:c r="FY133" s="728"/>
      <x:c r="FZ133" s="728"/>
      <x:c r="GA133" s="728"/>
      <x:c r="GB133" s="728"/>
      <x:c r="GC133" s="728"/>
      <x:c r="GD133" s="728"/>
      <x:c r="GE133" s="728"/>
      <x:c r="GF133" s="728"/>
      <x:c r="GG133" s="728"/>
      <x:c r="GH133" s="728"/>
      <x:c r="GI133" s="728"/>
      <x:c r="GJ133" s="728"/>
      <x:c r="GK133" s="728"/>
      <x:c r="GL133" s="728"/>
      <x:c r="GM133" s="728"/>
      <x:c r="GN133" s="728"/>
      <x:c r="GO133" s="728"/>
      <x:c r="GP133" s="728"/>
      <x:c r="GQ133" s="728"/>
      <x:c r="GR133" s="728"/>
      <x:c r="GS133" s="728"/>
      <x:c r="GT133" s="728"/>
      <x:c r="GU133" s="728"/>
      <x:c r="GV133" s="728"/>
      <x:c r="GW133" s="728"/>
      <x:c r="GX133" s="728"/>
      <x:c r="GY133" s="728"/>
      <x:c r="GZ133" s="728"/>
      <x:c r="HA133" s="728"/>
      <x:c r="HB133" s="728"/>
      <x:c r="HC133" s="728"/>
      <x:c r="HD133" s="728"/>
      <x:c r="HE133" s="728"/>
      <x:c r="HF133" s="728"/>
      <x:c r="HG133" s="728"/>
      <x:c r="HH133" s="728"/>
      <x:c r="HI133" s="728"/>
      <x:c r="HJ133" s="728"/>
      <x:c r="HK133" s="728"/>
      <x:c r="HL133" s="728"/>
      <x:c r="HM133" s="728"/>
      <x:c r="HN133" s="728"/>
      <x:c r="HO133" s="728"/>
      <x:c r="HP133" s="728"/>
      <x:c r="HQ133" s="728"/>
      <x:c r="HR133" s="728"/>
      <x:c r="HS133" s="728"/>
      <x:c r="HT133" s="728"/>
      <x:c r="HU133" s="728"/>
      <x:c r="HV133" s="728"/>
      <x:c r="HW133" s="728"/>
      <x:c r="HX133" s="728"/>
      <x:c r="HY133" s="728"/>
      <x:c r="HZ133" s="728"/>
      <x:c r="IA133" s="728"/>
      <x:c r="IB133" s="728"/>
      <x:c r="IC133" s="728"/>
      <x:c r="ID133" s="728"/>
      <x:c r="IE133" s="728"/>
      <x:c r="IF133" s="728"/>
      <x:c r="IG133" s="728"/>
      <x:c r="IH133" s="728"/>
      <x:c r="II133" s="728"/>
      <x:c r="IJ133" s="728"/>
      <x:c r="IK133" s="728"/>
      <x:c r="IL133" s="728"/>
      <x:c r="IM133" s="728"/>
      <x:c r="IN133" s="728"/>
      <x:c r="IO133" s="728"/>
      <x:c r="IP133" s="728"/>
      <x:c r="IQ133" s="728"/>
      <x:c r="IR133" s="728"/>
      <x:c r="IS133" s="728"/>
      <x:c r="IT133" s="728"/>
      <x:c r="IU133" s="728"/>
      <x:c r="IV133" s="728"/>
    </x:row>
    <x:row r="134">
      <x:c r="A134" s="728"/>
      <x:c r="B134" s="728"/>
      <x:c r="C134" s="728"/>
      <x:c r="D134" s="728"/>
      <x:c r="E134" s="728"/>
      <x:c r="F134" s="728"/>
      <x:c r="G134" s="728"/>
      <x:c r="H134" s="728"/>
      <x:c r="I134" s="728"/>
      <x:c r="J134" s="728"/>
      <x:c r="K134" s="728"/>
      <x:c r="L134" s="728"/>
      <x:c r="M134" s="728"/>
      <x:c r="N134" s="728"/>
      <x:c r="O134" s="728"/>
      <x:c r="P134" s="728"/>
      <x:c r="Q134" s="729"/>
      <x:c r="R134" s="728"/>
      <x:c r="S134" s="728"/>
      <x:c r="T134" s="728"/>
      <x:c r="U134" s="728"/>
      <x:c r="V134" s="728"/>
      <x:c r="W134" s="728"/>
      <x:c r="X134" s="728"/>
      <x:c r="Y134" s="728"/>
      <x:c r="Z134" s="728"/>
      <x:c r="AA134" s="728"/>
      <x:c r="AB134" s="728"/>
      <x:c r="AC134" s="728"/>
      <x:c r="AD134" s="728"/>
      <x:c r="AE134" s="728"/>
      <x:c r="AF134" s="728"/>
      <x:c r="AG134" s="728"/>
      <x:c r="AH134" s="728"/>
      <x:c r="AI134" s="728"/>
      <x:c r="AJ134" s="728"/>
      <x:c r="AK134" s="728"/>
      <x:c r="AL134" s="728"/>
      <x:c r="AM134" s="728"/>
      <x:c r="AN134" s="728"/>
      <x:c r="AO134" s="728"/>
      <x:c r="AP134" s="728"/>
      <x:c r="AQ134" s="728"/>
      <x:c r="AR134" s="728"/>
      <x:c r="AS134" s="728"/>
      <x:c r="AT134" s="728"/>
      <x:c r="AU134" s="728"/>
      <x:c r="AV134" s="728"/>
      <x:c r="AW134" s="728"/>
      <x:c r="AX134" s="728"/>
      <x:c r="AY134" s="728"/>
      <x:c r="AZ134" s="728"/>
      <x:c r="BA134" s="728"/>
      <x:c r="BB134" s="728"/>
      <x:c r="BC134" s="728"/>
      <x:c r="BD134" s="728"/>
      <x:c r="BE134" s="728"/>
      <x:c r="BF134" s="728"/>
      <x:c r="BG134" s="728"/>
      <x:c r="BH134" s="728"/>
      <x:c r="BI134" s="728"/>
      <x:c r="BJ134" s="728"/>
      <x:c r="BK134" s="728"/>
      <x:c r="BL134" s="728"/>
      <x:c r="BM134" s="728"/>
      <x:c r="BN134" s="728"/>
      <x:c r="BO134" s="728"/>
      <x:c r="BP134" s="728"/>
      <x:c r="BQ134" s="728"/>
      <x:c r="BR134" s="728"/>
      <x:c r="BS134" s="728"/>
      <x:c r="BT134" s="728"/>
      <x:c r="BU134" s="728"/>
      <x:c r="BV134" s="728"/>
      <x:c r="BW134" s="728"/>
      <x:c r="BX134" s="728"/>
      <x:c r="BY134" s="728"/>
      <x:c r="BZ134" s="728"/>
      <x:c r="CA134" s="728"/>
      <x:c r="CB134" s="728"/>
      <x:c r="CC134" s="728"/>
      <x:c r="CD134" s="728"/>
      <x:c r="CE134" s="728"/>
      <x:c r="CF134" s="728"/>
      <x:c r="CG134" s="728"/>
      <x:c r="CH134" s="728"/>
      <x:c r="CI134" s="728"/>
      <x:c r="CJ134" s="728"/>
      <x:c r="CK134" s="728"/>
      <x:c r="CL134" s="728"/>
      <x:c r="CM134" s="728"/>
      <x:c r="CN134" s="728"/>
      <x:c r="CO134" s="728"/>
      <x:c r="CP134" s="728"/>
      <x:c r="CQ134" s="728"/>
      <x:c r="CR134" s="728"/>
      <x:c r="CS134" s="728"/>
      <x:c r="CT134" s="728"/>
      <x:c r="CU134" s="728"/>
      <x:c r="CV134" s="728"/>
      <x:c r="CW134" s="728"/>
      <x:c r="CX134" s="728"/>
      <x:c r="CY134" s="728"/>
      <x:c r="CZ134" s="728"/>
      <x:c r="DA134" s="728"/>
      <x:c r="DB134" s="728"/>
      <x:c r="DC134" s="728"/>
      <x:c r="DD134" s="728"/>
      <x:c r="DE134" s="728"/>
      <x:c r="DF134" s="728"/>
      <x:c r="DG134" s="728"/>
      <x:c r="DH134" s="728"/>
      <x:c r="DI134" s="728"/>
      <x:c r="DJ134" s="728"/>
      <x:c r="DK134" s="728"/>
      <x:c r="DL134" s="728"/>
      <x:c r="DM134" s="728"/>
      <x:c r="DN134" s="728"/>
      <x:c r="DO134" s="728"/>
      <x:c r="DP134" s="728"/>
      <x:c r="DQ134" s="728"/>
      <x:c r="DR134" s="728"/>
      <x:c r="DS134" s="728"/>
      <x:c r="DT134" s="728"/>
      <x:c r="DU134" s="728"/>
      <x:c r="DV134" s="728"/>
      <x:c r="DW134" s="728"/>
      <x:c r="DX134" s="728"/>
      <x:c r="DY134" s="728"/>
      <x:c r="DZ134" s="728"/>
      <x:c r="EA134" s="728"/>
      <x:c r="EB134" s="728"/>
      <x:c r="EC134" s="728"/>
      <x:c r="ED134" s="728"/>
      <x:c r="EE134" s="728"/>
      <x:c r="EF134" s="728"/>
      <x:c r="EG134" s="728"/>
      <x:c r="EH134" s="728"/>
      <x:c r="EI134" s="728"/>
      <x:c r="EJ134" s="728"/>
      <x:c r="EK134" s="728"/>
      <x:c r="EL134" s="728"/>
      <x:c r="EM134" s="728"/>
      <x:c r="EN134" s="728"/>
      <x:c r="EO134" s="728"/>
      <x:c r="EP134" s="728"/>
      <x:c r="EQ134" s="728"/>
      <x:c r="ER134" s="728"/>
      <x:c r="ES134" s="728"/>
      <x:c r="ET134" s="728"/>
      <x:c r="EU134" s="728"/>
      <x:c r="EV134" s="728"/>
      <x:c r="EW134" s="728"/>
      <x:c r="EX134" s="728"/>
      <x:c r="EY134" s="728"/>
      <x:c r="EZ134" s="728"/>
      <x:c r="FA134" s="728"/>
      <x:c r="FB134" s="728"/>
      <x:c r="FC134" s="728"/>
      <x:c r="FD134" s="728"/>
      <x:c r="FE134" s="728"/>
      <x:c r="FF134" s="728"/>
      <x:c r="FG134" s="728"/>
      <x:c r="FH134" s="728"/>
      <x:c r="FI134" s="728"/>
      <x:c r="FJ134" s="728"/>
      <x:c r="FK134" s="728"/>
      <x:c r="FL134" s="728"/>
      <x:c r="FM134" s="728"/>
      <x:c r="FN134" s="728"/>
      <x:c r="FO134" s="728"/>
      <x:c r="FP134" s="728"/>
      <x:c r="FQ134" s="728"/>
      <x:c r="FR134" s="728"/>
      <x:c r="FS134" s="728"/>
      <x:c r="FT134" s="728"/>
      <x:c r="FU134" s="728"/>
      <x:c r="FV134" s="728"/>
      <x:c r="FW134" s="728"/>
      <x:c r="FX134" s="728"/>
      <x:c r="FY134" s="728"/>
      <x:c r="FZ134" s="728"/>
      <x:c r="GA134" s="728"/>
      <x:c r="GB134" s="728"/>
      <x:c r="GC134" s="728"/>
      <x:c r="GD134" s="728"/>
      <x:c r="GE134" s="728"/>
      <x:c r="GF134" s="728"/>
      <x:c r="GG134" s="728"/>
      <x:c r="GH134" s="728"/>
      <x:c r="GI134" s="728"/>
      <x:c r="GJ134" s="728"/>
      <x:c r="GK134" s="728"/>
      <x:c r="GL134" s="728"/>
      <x:c r="GM134" s="728"/>
      <x:c r="GN134" s="728"/>
      <x:c r="GO134" s="728"/>
      <x:c r="GP134" s="728"/>
      <x:c r="GQ134" s="728"/>
      <x:c r="GR134" s="728"/>
      <x:c r="GS134" s="728"/>
      <x:c r="GT134" s="728"/>
      <x:c r="GU134" s="728"/>
      <x:c r="GV134" s="728"/>
      <x:c r="GW134" s="728"/>
      <x:c r="GX134" s="728"/>
      <x:c r="GY134" s="728"/>
      <x:c r="GZ134" s="728"/>
      <x:c r="HA134" s="728"/>
      <x:c r="HB134" s="728"/>
      <x:c r="HC134" s="728"/>
      <x:c r="HD134" s="728"/>
      <x:c r="HE134" s="728"/>
      <x:c r="HF134" s="728"/>
      <x:c r="HG134" s="728"/>
      <x:c r="HH134" s="728"/>
      <x:c r="HI134" s="728"/>
      <x:c r="HJ134" s="728"/>
      <x:c r="HK134" s="728"/>
      <x:c r="HL134" s="728"/>
      <x:c r="HM134" s="728"/>
      <x:c r="HN134" s="728"/>
      <x:c r="HO134" s="728"/>
      <x:c r="HP134" s="728"/>
      <x:c r="HQ134" s="728"/>
      <x:c r="HR134" s="728"/>
      <x:c r="HS134" s="728"/>
      <x:c r="HT134" s="728"/>
      <x:c r="HU134" s="728"/>
      <x:c r="HV134" s="728"/>
      <x:c r="HW134" s="728"/>
      <x:c r="HX134" s="728"/>
      <x:c r="HY134" s="728"/>
      <x:c r="HZ134" s="728"/>
      <x:c r="IA134" s="728"/>
      <x:c r="IB134" s="728"/>
      <x:c r="IC134" s="728"/>
      <x:c r="ID134" s="728"/>
      <x:c r="IE134" s="728"/>
      <x:c r="IF134" s="728"/>
      <x:c r="IG134" s="728"/>
      <x:c r="IH134" s="728"/>
      <x:c r="II134" s="728"/>
      <x:c r="IJ134" s="728"/>
      <x:c r="IK134" s="728"/>
      <x:c r="IL134" s="728"/>
      <x:c r="IM134" s="728"/>
      <x:c r="IN134" s="728"/>
      <x:c r="IO134" s="728"/>
      <x:c r="IP134" s="728"/>
      <x:c r="IQ134" s="728"/>
      <x:c r="IR134" s="728"/>
      <x:c r="IS134" s="728"/>
      <x:c r="IT134" s="728"/>
      <x:c r="IU134" s="728"/>
      <x:c r="IV134" s="728"/>
    </x:row>
    <x:row r="135">
      <x:c r="A135" s="728"/>
      <x:c r="B135" s="728"/>
      <x:c r="C135" s="728"/>
      <x:c r="D135" s="728"/>
      <x:c r="E135" s="728"/>
      <x:c r="F135" s="728"/>
      <x:c r="G135" s="728"/>
      <x:c r="H135" s="728"/>
      <x:c r="I135" s="728"/>
      <x:c r="J135" s="728"/>
      <x:c r="K135" s="728"/>
      <x:c r="L135" s="728"/>
      <x:c r="M135" s="728"/>
      <x:c r="N135" s="728"/>
      <x:c r="O135" s="728"/>
      <x:c r="P135" s="728"/>
      <x:c r="Q135" s="729"/>
      <x:c r="R135" s="728"/>
      <x:c r="S135" s="728"/>
      <x:c r="T135" s="728"/>
      <x:c r="U135" s="728"/>
      <x:c r="V135" s="728"/>
      <x:c r="W135" s="728"/>
      <x:c r="X135" s="728"/>
      <x:c r="Y135" s="728"/>
      <x:c r="Z135" s="728"/>
      <x:c r="AA135" s="728"/>
      <x:c r="AB135" s="728"/>
      <x:c r="AC135" s="728"/>
      <x:c r="AD135" s="728"/>
      <x:c r="AE135" s="728"/>
      <x:c r="AF135" s="728"/>
      <x:c r="AG135" s="728"/>
      <x:c r="AH135" s="728"/>
      <x:c r="AI135" s="728"/>
      <x:c r="AJ135" s="728"/>
      <x:c r="AK135" s="728"/>
      <x:c r="AL135" s="728"/>
      <x:c r="AM135" s="728"/>
      <x:c r="AN135" s="728"/>
      <x:c r="AO135" s="728"/>
      <x:c r="AP135" s="728"/>
      <x:c r="AQ135" s="728"/>
      <x:c r="AR135" s="728"/>
      <x:c r="AS135" s="728"/>
      <x:c r="AT135" s="728"/>
      <x:c r="AU135" s="728"/>
      <x:c r="AV135" s="728"/>
      <x:c r="AW135" s="728"/>
      <x:c r="AX135" s="728"/>
      <x:c r="AY135" s="728"/>
      <x:c r="AZ135" s="728"/>
      <x:c r="BA135" s="728"/>
      <x:c r="BB135" s="728"/>
      <x:c r="BC135" s="728"/>
      <x:c r="BD135" s="728"/>
      <x:c r="BE135" s="728"/>
      <x:c r="BF135" s="728"/>
      <x:c r="BG135" s="728"/>
      <x:c r="BH135" s="728"/>
      <x:c r="BI135" s="728"/>
      <x:c r="BJ135" s="728"/>
      <x:c r="BK135" s="728"/>
      <x:c r="BL135" s="728"/>
      <x:c r="BM135" s="728"/>
      <x:c r="BN135" s="728"/>
      <x:c r="BO135" s="728"/>
      <x:c r="BP135" s="728"/>
      <x:c r="BQ135" s="728"/>
      <x:c r="BR135" s="728"/>
      <x:c r="BS135" s="728"/>
      <x:c r="BT135" s="728"/>
      <x:c r="BU135" s="728"/>
      <x:c r="BV135" s="728"/>
      <x:c r="BW135" s="728"/>
      <x:c r="BX135" s="728"/>
      <x:c r="BY135" s="728"/>
      <x:c r="BZ135" s="728"/>
      <x:c r="CA135" s="728"/>
      <x:c r="CB135" s="728"/>
      <x:c r="CC135" s="728"/>
      <x:c r="CD135" s="728"/>
      <x:c r="CE135" s="728"/>
      <x:c r="CF135" s="728"/>
      <x:c r="CG135" s="728"/>
      <x:c r="CH135" s="728"/>
      <x:c r="CI135" s="728"/>
      <x:c r="CJ135" s="728"/>
      <x:c r="CK135" s="728"/>
      <x:c r="CL135" s="728"/>
      <x:c r="CM135" s="728"/>
      <x:c r="CN135" s="728"/>
      <x:c r="CO135" s="728"/>
      <x:c r="CP135" s="728"/>
      <x:c r="CQ135" s="728"/>
      <x:c r="CR135" s="728"/>
      <x:c r="CS135" s="728"/>
      <x:c r="CT135" s="728"/>
      <x:c r="CU135" s="728"/>
      <x:c r="CV135" s="728"/>
      <x:c r="CW135" s="728"/>
      <x:c r="CX135" s="728"/>
      <x:c r="CY135" s="728"/>
      <x:c r="CZ135" s="728"/>
      <x:c r="DA135" s="728"/>
      <x:c r="DB135" s="728"/>
      <x:c r="DC135" s="728"/>
      <x:c r="DD135" s="728"/>
      <x:c r="DE135" s="728"/>
      <x:c r="DF135" s="728"/>
      <x:c r="DG135" s="728"/>
      <x:c r="DH135" s="728"/>
      <x:c r="DI135" s="728"/>
      <x:c r="DJ135" s="728"/>
      <x:c r="DK135" s="728"/>
      <x:c r="DL135" s="728"/>
      <x:c r="DM135" s="728"/>
      <x:c r="DN135" s="728"/>
      <x:c r="DO135" s="728"/>
      <x:c r="DP135" s="728"/>
      <x:c r="DQ135" s="728"/>
      <x:c r="DR135" s="728"/>
      <x:c r="DS135" s="728"/>
      <x:c r="DT135" s="728"/>
      <x:c r="DU135" s="728"/>
      <x:c r="DV135" s="728"/>
      <x:c r="DW135" s="728"/>
      <x:c r="DX135" s="728"/>
      <x:c r="DY135" s="728"/>
      <x:c r="DZ135" s="728"/>
      <x:c r="EA135" s="728"/>
      <x:c r="EB135" s="728"/>
      <x:c r="EC135" s="728"/>
      <x:c r="ED135" s="728"/>
      <x:c r="EE135" s="728"/>
      <x:c r="EF135" s="728"/>
      <x:c r="EG135" s="728"/>
      <x:c r="EH135" s="728"/>
      <x:c r="EI135" s="728"/>
      <x:c r="EJ135" s="728"/>
      <x:c r="EK135" s="728"/>
      <x:c r="EL135" s="728"/>
      <x:c r="EM135" s="728"/>
      <x:c r="EN135" s="728"/>
      <x:c r="EO135" s="728"/>
      <x:c r="EP135" s="728"/>
      <x:c r="EQ135" s="728"/>
      <x:c r="ER135" s="728"/>
      <x:c r="ES135" s="728"/>
      <x:c r="ET135" s="728"/>
      <x:c r="EU135" s="728"/>
      <x:c r="EV135" s="728"/>
      <x:c r="EW135" s="728"/>
      <x:c r="EX135" s="728"/>
      <x:c r="EY135" s="728"/>
      <x:c r="EZ135" s="728"/>
      <x:c r="FA135" s="728"/>
      <x:c r="FB135" s="728"/>
      <x:c r="FC135" s="728"/>
      <x:c r="FD135" s="728"/>
      <x:c r="FE135" s="728"/>
      <x:c r="FF135" s="728"/>
      <x:c r="FG135" s="728"/>
      <x:c r="FH135" s="728"/>
      <x:c r="FI135" s="728"/>
      <x:c r="FJ135" s="728"/>
      <x:c r="FK135" s="728"/>
      <x:c r="FL135" s="728"/>
      <x:c r="FM135" s="728"/>
      <x:c r="FN135" s="728"/>
      <x:c r="FO135" s="728"/>
      <x:c r="FP135" s="728"/>
      <x:c r="FQ135" s="728"/>
      <x:c r="FR135" s="728"/>
      <x:c r="FS135" s="728"/>
      <x:c r="FT135" s="728"/>
      <x:c r="FU135" s="728"/>
      <x:c r="FV135" s="728"/>
      <x:c r="FW135" s="728"/>
      <x:c r="FX135" s="728"/>
      <x:c r="FY135" s="728"/>
      <x:c r="FZ135" s="728"/>
      <x:c r="GA135" s="728"/>
      <x:c r="GB135" s="728"/>
      <x:c r="GC135" s="728"/>
      <x:c r="GD135" s="728"/>
      <x:c r="GE135" s="728"/>
      <x:c r="GF135" s="728"/>
      <x:c r="GG135" s="728"/>
      <x:c r="GH135" s="728"/>
      <x:c r="GI135" s="728"/>
      <x:c r="GJ135" s="728"/>
      <x:c r="GK135" s="728"/>
      <x:c r="GL135" s="728"/>
      <x:c r="GM135" s="728"/>
      <x:c r="GN135" s="728"/>
      <x:c r="GO135" s="728"/>
      <x:c r="GP135" s="728"/>
      <x:c r="GQ135" s="728"/>
      <x:c r="GR135" s="728"/>
      <x:c r="GS135" s="728"/>
      <x:c r="GT135" s="728"/>
      <x:c r="GU135" s="728"/>
      <x:c r="GV135" s="728"/>
      <x:c r="GW135" s="728"/>
      <x:c r="GX135" s="728"/>
      <x:c r="GY135" s="728"/>
      <x:c r="GZ135" s="728"/>
      <x:c r="HA135" s="728"/>
      <x:c r="HB135" s="728"/>
      <x:c r="HC135" s="728"/>
      <x:c r="HD135" s="728"/>
      <x:c r="HE135" s="728"/>
      <x:c r="HF135" s="728"/>
      <x:c r="HG135" s="728"/>
      <x:c r="HH135" s="728"/>
      <x:c r="HI135" s="728"/>
      <x:c r="HJ135" s="728"/>
      <x:c r="HK135" s="728"/>
      <x:c r="HL135" s="728"/>
      <x:c r="HM135" s="728"/>
      <x:c r="HN135" s="728"/>
      <x:c r="HO135" s="728"/>
      <x:c r="HP135" s="728"/>
      <x:c r="HQ135" s="728"/>
      <x:c r="HR135" s="728"/>
      <x:c r="HS135" s="728"/>
      <x:c r="HT135" s="728"/>
      <x:c r="HU135" s="728"/>
      <x:c r="HV135" s="728"/>
      <x:c r="HW135" s="728"/>
      <x:c r="HX135" s="728"/>
      <x:c r="HY135" s="728"/>
      <x:c r="HZ135" s="728"/>
      <x:c r="IA135" s="728"/>
      <x:c r="IB135" s="728"/>
      <x:c r="IC135" s="728"/>
      <x:c r="ID135" s="728"/>
      <x:c r="IE135" s="728"/>
      <x:c r="IF135" s="728"/>
      <x:c r="IG135" s="728"/>
      <x:c r="IH135" s="728"/>
      <x:c r="II135" s="728"/>
      <x:c r="IJ135" s="728"/>
      <x:c r="IK135" s="728"/>
      <x:c r="IL135" s="728"/>
      <x:c r="IM135" s="728"/>
      <x:c r="IN135" s="728"/>
      <x:c r="IO135" s="728"/>
      <x:c r="IP135" s="728"/>
      <x:c r="IQ135" s="728"/>
      <x:c r="IR135" s="728"/>
      <x:c r="IS135" s="728"/>
      <x:c r="IT135" s="728"/>
      <x:c r="IU135" s="728"/>
      <x:c r="IV135" s="728"/>
    </x:row>
    <x:row r="136">
      <x:c r="A136" s="728"/>
      <x:c r="B136" s="728"/>
      <x:c r="C136" s="728"/>
      <x:c r="D136" s="728"/>
      <x:c r="E136" s="728"/>
      <x:c r="F136" s="728"/>
      <x:c r="G136" s="728"/>
      <x:c r="H136" s="728"/>
      <x:c r="I136" s="728"/>
      <x:c r="J136" s="728"/>
      <x:c r="K136" s="728"/>
      <x:c r="L136" s="728"/>
      <x:c r="M136" s="728"/>
      <x:c r="N136" s="728"/>
      <x:c r="O136" s="728"/>
      <x:c r="P136" s="728"/>
      <x:c r="Q136" s="729"/>
      <x:c r="R136" s="728"/>
      <x:c r="S136" s="728"/>
      <x:c r="T136" s="728"/>
      <x:c r="U136" s="728"/>
      <x:c r="V136" s="728"/>
      <x:c r="W136" s="728"/>
      <x:c r="X136" s="728"/>
      <x:c r="Y136" s="728"/>
      <x:c r="Z136" s="728"/>
      <x:c r="AA136" s="728"/>
      <x:c r="AB136" s="728"/>
      <x:c r="AC136" s="728"/>
      <x:c r="AD136" s="728"/>
      <x:c r="AE136" s="728"/>
      <x:c r="AF136" s="728"/>
      <x:c r="AG136" s="728"/>
      <x:c r="AH136" s="728"/>
      <x:c r="AI136" s="728"/>
      <x:c r="AJ136" s="728"/>
      <x:c r="AK136" s="728"/>
      <x:c r="AL136" s="728"/>
      <x:c r="AM136" s="728"/>
      <x:c r="AN136" s="728"/>
      <x:c r="AO136" s="728"/>
      <x:c r="AP136" s="728"/>
      <x:c r="AQ136" s="728"/>
      <x:c r="AR136" s="728"/>
      <x:c r="AS136" s="728"/>
      <x:c r="AT136" s="728"/>
      <x:c r="AU136" s="728"/>
      <x:c r="AV136" s="728"/>
      <x:c r="AW136" s="728"/>
      <x:c r="AX136" s="728"/>
      <x:c r="AY136" s="728"/>
      <x:c r="AZ136" s="728"/>
      <x:c r="BA136" s="728"/>
      <x:c r="BB136" s="728"/>
      <x:c r="BC136" s="728"/>
      <x:c r="BD136" s="728"/>
      <x:c r="BE136" s="728"/>
      <x:c r="BF136" s="728"/>
      <x:c r="BG136" s="728"/>
      <x:c r="BH136" s="728"/>
      <x:c r="BI136" s="728"/>
      <x:c r="BJ136" s="728"/>
      <x:c r="BK136" s="728"/>
      <x:c r="BL136" s="728"/>
      <x:c r="BM136" s="728"/>
      <x:c r="BN136" s="728"/>
      <x:c r="BO136" s="728"/>
      <x:c r="BP136" s="728"/>
      <x:c r="BQ136" s="728"/>
      <x:c r="BR136" s="728"/>
      <x:c r="BS136" s="728"/>
      <x:c r="BT136" s="728"/>
      <x:c r="BU136" s="728"/>
      <x:c r="BV136" s="728"/>
      <x:c r="BW136" s="728"/>
      <x:c r="BX136" s="728"/>
      <x:c r="BY136" s="728"/>
      <x:c r="BZ136" s="728"/>
      <x:c r="CA136" s="728"/>
      <x:c r="CB136" s="728"/>
      <x:c r="CC136" s="728"/>
      <x:c r="CD136" s="728"/>
      <x:c r="CE136" s="728"/>
      <x:c r="CF136" s="728"/>
      <x:c r="CG136" s="728"/>
      <x:c r="CH136" s="728"/>
      <x:c r="CI136" s="728"/>
      <x:c r="CJ136" s="728"/>
      <x:c r="CK136" s="728"/>
      <x:c r="CL136" s="728"/>
      <x:c r="CM136" s="728"/>
      <x:c r="CN136" s="728"/>
      <x:c r="CO136" s="728"/>
      <x:c r="CP136" s="728"/>
      <x:c r="CQ136" s="728"/>
      <x:c r="CR136" s="728"/>
      <x:c r="CS136" s="728"/>
      <x:c r="CT136" s="728"/>
      <x:c r="CU136" s="728"/>
      <x:c r="CV136" s="728"/>
      <x:c r="CW136" s="728"/>
      <x:c r="CX136" s="728"/>
      <x:c r="CY136" s="728"/>
      <x:c r="CZ136" s="728"/>
      <x:c r="DA136" s="728"/>
      <x:c r="DB136" s="728"/>
      <x:c r="DC136" s="728"/>
      <x:c r="DD136" s="728"/>
      <x:c r="DE136" s="728"/>
      <x:c r="DF136" s="728"/>
      <x:c r="DG136" s="728"/>
      <x:c r="DH136" s="728"/>
      <x:c r="DI136" s="728"/>
      <x:c r="DJ136" s="728"/>
      <x:c r="DK136" s="728"/>
      <x:c r="DL136" s="728"/>
      <x:c r="DM136" s="728"/>
      <x:c r="DN136" s="728"/>
      <x:c r="DO136" s="728"/>
      <x:c r="DP136" s="728"/>
      <x:c r="DQ136" s="728"/>
      <x:c r="DR136" s="728"/>
      <x:c r="DS136" s="728"/>
      <x:c r="DT136" s="728"/>
      <x:c r="DU136" s="728"/>
      <x:c r="DV136" s="728"/>
      <x:c r="DW136" s="728"/>
      <x:c r="DX136" s="728"/>
      <x:c r="DY136" s="728"/>
      <x:c r="DZ136" s="728"/>
      <x:c r="EA136" s="728"/>
      <x:c r="EB136" s="728"/>
      <x:c r="EC136" s="728"/>
      <x:c r="ED136" s="728"/>
      <x:c r="EE136" s="728"/>
      <x:c r="EF136" s="728"/>
      <x:c r="EG136" s="728"/>
      <x:c r="EH136" s="728"/>
      <x:c r="EI136" s="728"/>
      <x:c r="EJ136" s="728"/>
      <x:c r="EK136" s="728"/>
      <x:c r="EL136" s="728"/>
      <x:c r="EM136" s="728"/>
      <x:c r="EN136" s="728"/>
      <x:c r="EO136" s="728"/>
      <x:c r="EP136" s="728"/>
      <x:c r="EQ136" s="728"/>
      <x:c r="ER136" s="728"/>
      <x:c r="ES136" s="728"/>
      <x:c r="ET136" s="728"/>
      <x:c r="EU136" s="728"/>
      <x:c r="EV136" s="728"/>
      <x:c r="EW136" s="728"/>
      <x:c r="EX136" s="728"/>
      <x:c r="EY136" s="728"/>
      <x:c r="EZ136" s="728"/>
      <x:c r="FA136" s="728"/>
      <x:c r="FB136" s="728"/>
      <x:c r="FC136" s="728"/>
      <x:c r="FD136" s="728"/>
      <x:c r="FE136" s="728"/>
      <x:c r="FF136" s="728"/>
      <x:c r="FG136" s="728"/>
      <x:c r="FH136" s="728"/>
      <x:c r="FI136" s="728"/>
      <x:c r="FJ136" s="728"/>
      <x:c r="FK136" s="728"/>
      <x:c r="FL136" s="728"/>
      <x:c r="FM136" s="728"/>
      <x:c r="FN136" s="728"/>
      <x:c r="FO136" s="728"/>
      <x:c r="FP136" s="728"/>
      <x:c r="FQ136" s="728"/>
      <x:c r="FR136" s="728"/>
      <x:c r="FS136" s="728"/>
      <x:c r="FT136" s="728"/>
      <x:c r="FU136" s="728"/>
      <x:c r="FV136" s="728"/>
      <x:c r="FW136" s="728"/>
      <x:c r="FX136" s="728"/>
      <x:c r="FY136" s="728"/>
      <x:c r="FZ136" s="728"/>
      <x:c r="GA136" s="728"/>
      <x:c r="GB136" s="728"/>
      <x:c r="GC136" s="728"/>
      <x:c r="GD136" s="728"/>
      <x:c r="GE136" s="728"/>
      <x:c r="GF136" s="728"/>
      <x:c r="GG136" s="728"/>
      <x:c r="GH136" s="728"/>
      <x:c r="GI136" s="728"/>
      <x:c r="GJ136" s="728"/>
      <x:c r="GK136" s="728"/>
      <x:c r="GL136" s="728"/>
      <x:c r="GM136" s="728"/>
      <x:c r="GN136" s="728"/>
      <x:c r="GO136" s="728"/>
      <x:c r="GP136" s="728"/>
      <x:c r="GQ136" s="728"/>
      <x:c r="GR136" s="728"/>
      <x:c r="GS136" s="728"/>
      <x:c r="GT136" s="728"/>
      <x:c r="GU136" s="728"/>
      <x:c r="GV136" s="728"/>
      <x:c r="GW136" s="728"/>
      <x:c r="GX136" s="728"/>
      <x:c r="GY136" s="728"/>
      <x:c r="GZ136" s="728"/>
      <x:c r="HA136" s="728"/>
      <x:c r="HB136" s="728"/>
      <x:c r="HC136" s="728"/>
      <x:c r="HD136" s="728"/>
      <x:c r="HE136" s="728"/>
      <x:c r="HF136" s="728"/>
      <x:c r="HG136" s="728"/>
      <x:c r="HH136" s="728"/>
      <x:c r="HI136" s="728"/>
      <x:c r="HJ136" s="728"/>
      <x:c r="HK136" s="728"/>
      <x:c r="HL136" s="728"/>
      <x:c r="HM136" s="728"/>
      <x:c r="HN136" s="728"/>
      <x:c r="HO136" s="728"/>
      <x:c r="HP136" s="728"/>
      <x:c r="HQ136" s="728"/>
      <x:c r="HR136" s="728"/>
      <x:c r="HS136" s="728"/>
      <x:c r="HT136" s="728"/>
      <x:c r="HU136" s="728"/>
      <x:c r="HV136" s="728"/>
      <x:c r="HW136" s="728"/>
      <x:c r="HX136" s="728"/>
      <x:c r="HY136" s="728"/>
      <x:c r="HZ136" s="728"/>
      <x:c r="IA136" s="728"/>
      <x:c r="IB136" s="728"/>
      <x:c r="IC136" s="728"/>
      <x:c r="ID136" s="728"/>
      <x:c r="IE136" s="728"/>
      <x:c r="IF136" s="728"/>
      <x:c r="IG136" s="728"/>
      <x:c r="IH136" s="728"/>
      <x:c r="II136" s="728"/>
      <x:c r="IJ136" s="728"/>
      <x:c r="IK136" s="728"/>
      <x:c r="IL136" s="728"/>
      <x:c r="IM136" s="728"/>
      <x:c r="IN136" s="728"/>
      <x:c r="IO136" s="728"/>
      <x:c r="IP136" s="728"/>
      <x:c r="IQ136" s="728"/>
      <x:c r="IR136" s="728"/>
      <x:c r="IS136" s="728"/>
      <x:c r="IT136" s="728"/>
      <x:c r="IU136" s="728"/>
      <x:c r="IV136" s="728"/>
    </x:row>
    <x:row r="137">
      <x:c r="A137" s="728"/>
      <x:c r="B137" s="728"/>
      <x:c r="C137" s="728"/>
      <x:c r="D137" s="728"/>
      <x:c r="E137" s="728"/>
      <x:c r="F137" s="728"/>
      <x:c r="G137" s="728"/>
      <x:c r="H137" s="728"/>
      <x:c r="I137" s="728"/>
      <x:c r="J137" s="728"/>
      <x:c r="K137" s="728"/>
      <x:c r="L137" s="728"/>
      <x:c r="M137" s="728"/>
      <x:c r="N137" s="728"/>
      <x:c r="O137" s="728"/>
      <x:c r="P137" s="728"/>
      <x:c r="Q137" s="729"/>
      <x:c r="R137" s="728"/>
      <x:c r="S137" s="728"/>
      <x:c r="T137" s="728"/>
      <x:c r="U137" s="728"/>
      <x:c r="V137" s="728"/>
      <x:c r="W137" s="728"/>
      <x:c r="X137" s="728"/>
      <x:c r="Y137" s="728"/>
      <x:c r="Z137" s="728"/>
      <x:c r="AA137" s="728"/>
      <x:c r="AB137" s="728"/>
      <x:c r="AC137" s="728"/>
      <x:c r="AD137" s="728"/>
      <x:c r="AE137" s="728"/>
      <x:c r="AF137" s="728"/>
      <x:c r="AG137" s="728"/>
      <x:c r="AH137" s="728"/>
      <x:c r="AI137" s="728"/>
      <x:c r="AJ137" s="728"/>
      <x:c r="AK137" s="728"/>
      <x:c r="AL137" s="728"/>
      <x:c r="AM137" s="728"/>
      <x:c r="AN137" s="728"/>
      <x:c r="AO137" s="728"/>
      <x:c r="AP137" s="728"/>
      <x:c r="AQ137" s="728"/>
      <x:c r="AR137" s="728"/>
      <x:c r="AS137" s="728"/>
      <x:c r="AT137" s="728"/>
      <x:c r="AU137" s="728"/>
      <x:c r="AV137" s="728"/>
      <x:c r="AW137" s="728"/>
      <x:c r="AX137" s="728"/>
      <x:c r="AY137" s="728"/>
      <x:c r="AZ137" s="728"/>
      <x:c r="BA137" s="728"/>
      <x:c r="BB137" s="728"/>
      <x:c r="BC137" s="728"/>
      <x:c r="BD137" s="728"/>
      <x:c r="BE137" s="728"/>
      <x:c r="BF137" s="728"/>
      <x:c r="BG137" s="728"/>
      <x:c r="BH137" s="728"/>
      <x:c r="BI137" s="728"/>
      <x:c r="BJ137" s="728"/>
      <x:c r="BK137" s="728"/>
      <x:c r="BL137" s="728"/>
      <x:c r="BM137" s="728"/>
      <x:c r="BN137" s="728"/>
      <x:c r="BO137" s="728"/>
      <x:c r="BP137" s="728"/>
      <x:c r="BQ137" s="728"/>
      <x:c r="BR137" s="728"/>
      <x:c r="BS137" s="728"/>
      <x:c r="BT137" s="728"/>
      <x:c r="BU137" s="728"/>
      <x:c r="BV137" s="728"/>
      <x:c r="BW137" s="728"/>
      <x:c r="BX137" s="728"/>
      <x:c r="BY137" s="728"/>
      <x:c r="BZ137" s="728"/>
      <x:c r="CA137" s="728"/>
      <x:c r="CB137" s="728"/>
      <x:c r="CC137" s="728"/>
      <x:c r="CD137" s="728"/>
      <x:c r="CE137" s="728"/>
      <x:c r="CF137" s="728"/>
      <x:c r="CG137" s="728"/>
      <x:c r="CH137" s="728"/>
      <x:c r="CI137" s="728"/>
      <x:c r="CJ137" s="728"/>
      <x:c r="CK137" s="728"/>
      <x:c r="CL137" s="728"/>
      <x:c r="CM137" s="728"/>
      <x:c r="CN137" s="728"/>
      <x:c r="CO137" s="728"/>
      <x:c r="CP137" s="728"/>
      <x:c r="CQ137" s="728"/>
      <x:c r="CR137" s="728"/>
      <x:c r="CS137" s="728"/>
      <x:c r="CT137" s="728"/>
      <x:c r="CU137" s="728"/>
      <x:c r="CV137" s="728"/>
      <x:c r="CW137" s="728"/>
      <x:c r="CX137" s="728"/>
      <x:c r="CY137" s="728"/>
      <x:c r="CZ137" s="728"/>
      <x:c r="DA137" s="728"/>
      <x:c r="DB137" s="728"/>
      <x:c r="DC137" s="728"/>
      <x:c r="DD137" s="728"/>
      <x:c r="DE137" s="728"/>
      <x:c r="DF137" s="728"/>
      <x:c r="DG137" s="728"/>
      <x:c r="DH137" s="728"/>
      <x:c r="DI137" s="728"/>
      <x:c r="DJ137" s="728"/>
      <x:c r="DK137" s="728"/>
      <x:c r="DL137" s="728"/>
      <x:c r="DM137" s="728"/>
      <x:c r="DN137" s="728"/>
      <x:c r="DO137" s="728"/>
      <x:c r="DP137" s="728"/>
      <x:c r="DQ137" s="728"/>
      <x:c r="DR137" s="728"/>
      <x:c r="DS137" s="728"/>
      <x:c r="DT137" s="728"/>
      <x:c r="DU137" s="728"/>
      <x:c r="DV137" s="728"/>
      <x:c r="DW137" s="728"/>
      <x:c r="DX137" s="728"/>
      <x:c r="DY137" s="728"/>
      <x:c r="DZ137" s="728"/>
      <x:c r="EA137" s="728"/>
      <x:c r="EB137" s="728"/>
      <x:c r="EC137" s="728"/>
      <x:c r="ED137" s="728"/>
      <x:c r="EE137" s="728"/>
      <x:c r="EF137" s="728"/>
      <x:c r="EG137" s="728"/>
      <x:c r="EH137" s="728"/>
      <x:c r="EI137" s="728"/>
      <x:c r="EJ137" s="728"/>
      <x:c r="EK137" s="728"/>
      <x:c r="EL137" s="728"/>
      <x:c r="EM137" s="728"/>
      <x:c r="EN137" s="728"/>
      <x:c r="EO137" s="728"/>
      <x:c r="EP137" s="728"/>
      <x:c r="EQ137" s="728"/>
      <x:c r="ER137" s="728"/>
      <x:c r="ES137" s="728"/>
      <x:c r="ET137" s="728"/>
      <x:c r="EU137" s="728"/>
      <x:c r="EV137" s="728"/>
      <x:c r="EW137" s="728"/>
      <x:c r="EX137" s="728"/>
      <x:c r="EY137" s="728"/>
      <x:c r="EZ137" s="728"/>
      <x:c r="FA137" s="728"/>
      <x:c r="FB137" s="728"/>
      <x:c r="FC137" s="728"/>
      <x:c r="FD137" s="728"/>
      <x:c r="FE137" s="728"/>
      <x:c r="FF137" s="728"/>
      <x:c r="FG137" s="728"/>
      <x:c r="FH137" s="728"/>
      <x:c r="FI137" s="728"/>
      <x:c r="FJ137" s="728"/>
      <x:c r="FK137" s="728"/>
      <x:c r="FL137" s="728"/>
      <x:c r="FM137" s="728"/>
      <x:c r="FN137" s="728"/>
      <x:c r="FO137" s="728"/>
      <x:c r="FP137" s="728"/>
      <x:c r="FQ137" s="728"/>
      <x:c r="FR137" s="728"/>
      <x:c r="FS137" s="728"/>
      <x:c r="FT137" s="728"/>
      <x:c r="FU137" s="728"/>
      <x:c r="FV137" s="728"/>
      <x:c r="FW137" s="728"/>
      <x:c r="FX137" s="728"/>
      <x:c r="FY137" s="728"/>
      <x:c r="FZ137" s="728"/>
      <x:c r="GA137" s="728"/>
      <x:c r="GB137" s="728"/>
      <x:c r="GC137" s="728"/>
      <x:c r="GD137" s="728"/>
      <x:c r="GE137" s="728"/>
      <x:c r="GF137" s="728"/>
      <x:c r="GG137" s="728"/>
      <x:c r="GH137" s="728"/>
      <x:c r="GI137" s="728"/>
      <x:c r="GJ137" s="728"/>
      <x:c r="GK137" s="728"/>
      <x:c r="GL137" s="728"/>
      <x:c r="GM137" s="728"/>
      <x:c r="GN137" s="728"/>
      <x:c r="GO137" s="728"/>
      <x:c r="GP137" s="728"/>
      <x:c r="GQ137" s="728"/>
      <x:c r="GR137" s="728"/>
      <x:c r="GS137" s="728"/>
      <x:c r="GT137" s="728"/>
      <x:c r="GU137" s="728"/>
      <x:c r="GV137" s="728"/>
      <x:c r="GW137" s="728"/>
      <x:c r="GX137" s="728"/>
      <x:c r="GY137" s="728"/>
      <x:c r="GZ137" s="728"/>
      <x:c r="HA137" s="728"/>
      <x:c r="HB137" s="728"/>
      <x:c r="HC137" s="728"/>
      <x:c r="HD137" s="728"/>
      <x:c r="HE137" s="728"/>
      <x:c r="HF137" s="728"/>
      <x:c r="HG137" s="728"/>
      <x:c r="HH137" s="728"/>
      <x:c r="HI137" s="728"/>
      <x:c r="HJ137" s="728"/>
      <x:c r="HK137" s="728"/>
      <x:c r="HL137" s="728"/>
      <x:c r="HM137" s="728"/>
      <x:c r="HN137" s="728"/>
      <x:c r="HO137" s="728"/>
      <x:c r="HP137" s="728"/>
      <x:c r="HQ137" s="728"/>
      <x:c r="HR137" s="728"/>
      <x:c r="HS137" s="728"/>
      <x:c r="HT137" s="728"/>
      <x:c r="HU137" s="728"/>
      <x:c r="HV137" s="728"/>
      <x:c r="HW137" s="728"/>
      <x:c r="HX137" s="728"/>
      <x:c r="HY137" s="728"/>
      <x:c r="HZ137" s="728"/>
      <x:c r="IA137" s="728"/>
      <x:c r="IB137" s="728"/>
      <x:c r="IC137" s="728"/>
      <x:c r="ID137" s="728"/>
      <x:c r="IE137" s="728"/>
      <x:c r="IF137" s="728"/>
      <x:c r="IG137" s="728"/>
      <x:c r="IH137" s="728"/>
      <x:c r="II137" s="728"/>
      <x:c r="IJ137" s="728"/>
      <x:c r="IK137" s="728"/>
      <x:c r="IL137" s="728"/>
      <x:c r="IM137" s="728"/>
      <x:c r="IN137" s="728"/>
      <x:c r="IO137" s="728"/>
      <x:c r="IP137" s="728"/>
      <x:c r="IQ137" s="728"/>
      <x:c r="IR137" s="728"/>
      <x:c r="IS137" s="728"/>
      <x:c r="IT137" s="728"/>
      <x:c r="IU137" s="728"/>
      <x:c r="IV137" s="728"/>
    </x:row>
    <x:row r="138">
      <x:c r="A138" s="728"/>
      <x:c r="B138" s="728"/>
      <x:c r="C138" s="728"/>
      <x:c r="D138" s="728"/>
      <x:c r="E138" s="728"/>
      <x:c r="F138" s="728"/>
      <x:c r="G138" s="728"/>
      <x:c r="H138" s="728"/>
      <x:c r="I138" s="728"/>
      <x:c r="J138" s="728"/>
      <x:c r="K138" s="728"/>
      <x:c r="L138" s="728"/>
      <x:c r="M138" s="728"/>
      <x:c r="N138" s="728"/>
      <x:c r="O138" s="728"/>
      <x:c r="P138" s="728"/>
      <x:c r="Q138" s="729"/>
      <x:c r="R138" s="728"/>
      <x:c r="S138" s="728"/>
      <x:c r="T138" s="728"/>
      <x:c r="U138" s="728"/>
      <x:c r="V138" s="728"/>
      <x:c r="W138" s="728"/>
      <x:c r="X138" s="728"/>
      <x:c r="Y138" s="728"/>
      <x:c r="Z138" s="728"/>
      <x:c r="AA138" s="728"/>
      <x:c r="AB138" s="728"/>
      <x:c r="AC138" s="728"/>
      <x:c r="AD138" s="728"/>
      <x:c r="AE138" s="728"/>
      <x:c r="AF138" s="728"/>
      <x:c r="AG138" s="728"/>
      <x:c r="AH138" s="728"/>
      <x:c r="AI138" s="728"/>
      <x:c r="AJ138" s="728"/>
      <x:c r="AK138" s="728"/>
      <x:c r="AL138" s="728"/>
      <x:c r="AM138" s="728"/>
      <x:c r="AN138" s="728"/>
      <x:c r="AO138" s="728"/>
      <x:c r="AP138" s="728"/>
      <x:c r="AQ138" s="728"/>
      <x:c r="AR138" s="728"/>
      <x:c r="AS138" s="728"/>
      <x:c r="AT138" s="728"/>
      <x:c r="AU138" s="728"/>
      <x:c r="AV138" s="728"/>
      <x:c r="AW138" s="728"/>
      <x:c r="AX138" s="728"/>
      <x:c r="AY138" s="728"/>
      <x:c r="AZ138" s="728"/>
      <x:c r="BA138" s="728"/>
      <x:c r="BB138" s="728"/>
      <x:c r="BC138" s="728"/>
      <x:c r="BD138" s="728"/>
      <x:c r="BE138" s="728"/>
      <x:c r="BF138" s="728"/>
      <x:c r="BG138" s="728"/>
      <x:c r="BH138" s="728"/>
      <x:c r="BI138" s="728"/>
      <x:c r="BJ138" s="728"/>
      <x:c r="BK138" s="728"/>
      <x:c r="BL138" s="728"/>
      <x:c r="BM138" s="728"/>
      <x:c r="BN138" s="728"/>
      <x:c r="BO138" s="728"/>
      <x:c r="BP138" s="728"/>
      <x:c r="BQ138" s="728"/>
      <x:c r="BR138" s="728"/>
      <x:c r="BS138" s="728"/>
      <x:c r="BT138" s="728"/>
      <x:c r="BU138" s="728"/>
      <x:c r="BV138" s="728"/>
      <x:c r="BW138" s="728"/>
      <x:c r="BX138" s="728"/>
      <x:c r="BY138" s="728"/>
      <x:c r="BZ138" s="728"/>
      <x:c r="CA138" s="728"/>
      <x:c r="CB138" s="728"/>
      <x:c r="CC138" s="728"/>
      <x:c r="CD138" s="728"/>
      <x:c r="CE138" s="728"/>
      <x:c r="CF138" s="728"/>
      <x:c r="CG138" s="728"/>
      <x:c r="CH138" s="728"/>
      <x:c r="CI138" s="728"/>
      <x:c r="CJ138" s="728"/>
      <x:c r="CK138" s="728"/>
      <x:c r="CL138" s="728"/>
      <x:c r="CM138" s="728"/>
      <x:c r="CN138" s="728"/>
      <x:c r="CO138" s="728"/>
      <x:c r="CP138" s="728"/>
      <x:c r="CQ138" s="728"/>
      <x:c r="CR138" s="728"/>
      <x:c r="CS138" s="728"/>
      <x:c r="CT138" s="728"/>
      <x:c r="CU138" s="728"/>
      <x:c r="CV138" s="728"/>
      <x:c r="CW138" s="728"/>
      <x:c r="CX138" s="728"/>
      <x:c r="CY138" s="728"/>
      <x:c r="CZ138" s="728"/>
      <x:c r="DA138" s="728"/>
      <x:c r="DB138" s="728"/>
      <x:c r="DC138" s="728"/>
      <x:c r="DD138" s="728"/>
      <x:c r="DE138" s="728"/>
      <x:c r="DF138" s="728"/>
      <x:c r="DG138" s="728"/>
      <x:c r="DH138" s="728"/>
      <x:c r="DI138" s="728"/>
      <x:c r="DJ138" s="728"/>
      <x:c r="DK138" s="728"/>
      <x:c r="DL138" s="728"/>
      <x:c r="DM138" s="728"/>
      <x:c r="DN138" s="728"/>
      <x:c r="DO138" s="728"/>
      <x:c r="DP138" s="728"/>
      <x:c r="DQ138" s="728"/>
      <x:c r="DR138" s="728"/>
      <x:c r="DS138" s="728"/>
      <x:c r="DT138" s="728"/>
      <x:c r="DU138" s="728"/>
      <x:c r="DV138" s="728"/>
      <x:c r="DW138" s="728"/>
      <x:c r="DX138" s="728"/>
      <x:c r="DY138" s="728"/>
      <x:c r="DZ138" s="728"/>
      <x:c r="EA138" s="728"/>
      <x:c r="EB138" s="728"/>
      <x:c r="EC138" s="728"/>
      <x:c r="ED138" s="728"/>
      <x:c r="EE138" s="728"/>
      <x:c r="EF138" s="728"/>
      <x:c r="EG138" s="728"/>
      <x:c r="EH138" s="728"/>
      <x:c r="EI138" s="728"/>
      <x:c r="EJ138" s="728"/>
      <x:c r="EK138" s="728"/>
      <x:c r="EL138" s="728"/>
      <x:c r="EM138" s="728"/>
      <x:c r="EN138" s="728"/>
      <x:c r="EO138" s="728"/>
      <x:c r="EP138" s="728"/>
      <x:c r="EQ138" s="728"/>
      <x:c r="ER138" s="728"/>
      <x:c r="ES138" s="728"/>
      <x:c r="ET138" s="728"/>
      <x:c r="EU138" s="728"/>
      <x:c r="EV138" s="728"/>
      <x:c r="EW138" s="728"/>
      <x:c r="EX138" s="728"/>
      <x:c r="EY138" s="728"/>
      <x:c r="EZ138" s="728"/>
      <x:c r="FA138" s="728"/>
      <x:c r="FB138" s="728"/>
      <x:c r="FC138" s="728"/>
      <x:c r="FD138" s="728"/>
      <x:c r="FE138" s="728"/>
      <x:c r="FF138" s="728"/>
      <x:c r="FG138" s="728"/>
      <x:c r="FH138" s="728"/>
      <x:c r="FI138" s="728"/>
      <x:c r="FJ138" s="728"/>
      <x:c r="FK138" s="728"/>
      <x:c r="FL138" s="728"/>
      <x:c r="FM138" s="728"/>
      <x:c r="FN138" s="728"/>
      <x:c r="FO138" s="728"/>
      <x:c r="FP138" s="728"/>
      <x:c r="FQ138" s="728"/>
      <x:c r="FR138" s="728"/>
      <x:c r="FS138" s="728"/>
      <x:c r="FT138" s="728"/>
      <x:c r="FU138" s="728"/>
      <x:c r="FV138" s="728"/>
      <x:c r="FW138" s="728"/>
      <x:c r="FX138" s="728"/>
      <x:c r="FY138" s="728"/>
      <x:c r="FZ138" s="728"/>
      <x:c r="GA138" s="728"/>
      <x:c r="GB138" s="728"/>
      <x:c r="GC138" s="728"/>
      <x:c r="GD138" s="728"/>
      <x:c r="GE138" s="728"/>
      <x:c r="GF138" s="728"/>
      <x:c r="GG138" s="728"/>
      <x:c r="GH138" s="728"/>
      <x:c r="GI138" s="728"/>
      <x:c r="GJ138" s="728"/>
      <x:c r="GK138" s="728"/>
      <x:c r="GL138" s="728"/>
      <x:c r="GM138" s="728"/>
      <x:c r="GN138" s="728"/>
      <x:c r="GO138" s="728"/>
      <x:c r="GP138" s="728"/>
      <x:c r="GQ138" s="728"/>
      <x:c r="GR138" s="728"/>
      <x:c r="GS138" s="728"/>
      <x:c r="GT138" s="728"/>
      <x:c r="GU138" s="728"/>
      <x:c r="GV138" s="728"/>
      <x:c r="GW138" s="728"/>
      <x:c r="GX138" s="728"/>
      <x:c r="GY138" s="728"/>
      <x:c r="GZ138" s="728"/>
      <x:c r="HA138" s="728"/>
      <x:c r="HB138" s="728"/>
      <x:c r="HC138" s="728"/>
      <x:c r="HD138" s="728"/>
      <x:c r="HE138" s="728"/>
      <x:c r="HF138" s="728"/>
      <x:c r="HG138" s="728"/>
      <x:c r="HH138" s="728"/>
      <x:c r="HI138" s="728"/>
      <x:c r="HJ138" s="728"/>
      <x:c r="HK138" s="728"/>
      <x:c r="HL138" s="728"/>
      <x:c r="HM138" s="728"/>
      <x:c r="HN138" s="728"/>
      <x:c r="HO138" s="728"/>
      <x:c r="HP138" s="728"/>
      <x:c r="HQ138" s="728"/>
      <x:c r="HR138" s="728"/>
      <x:c r="HS138" s="728"/>
      <x:c r="HT138" s="728"/>
      <x:c r="HU138" s="728"/>
      <x:c r="HV138" s="728"/>
      <x:c r="HW138" s="728"/>
      <x:c r="HX138" s="728"/>
      <x:c r="HY138" s="728"/>
      <x:c r="HZ138" s="728"/>
      <x:c r="IA138" s="728"/>
      <x:c r="IB138" s="728"/>
      <x:c r="IC138" s="728"/>
      <x:c r="ID138" s="728"/>
      <x:c r="IE138" s="728"/>
      <x:c r="IF138" s="728"/>
      <x:c r="IG138" s="728"/>
      <x:c r="IH138" s="728"/>
      <x:c r="II138" s="728"/>
      <x:c r="IJ138" s="728"/>
      <x:c r="IK138" s="728"/>
      <x:c r="IL138" s="728"/>
      <x:c r="IM138" s="728"/>
      <x:c r="IN138" s="728"/>
      <x:c r="IO138" s="728"/>
      <x:c r="IP138" s="728"/>
      <x:c r="IQ138" s="728"/>
      <x:c r="IR138" s="728"/>
      <x:c r="IS138" s="728"/>
      <x:c r="IT138" s="728"/>
      <x:c r="IU138" s="728"/>
      <x:c r="IV138" s="728"/>
    </x:row>
    <x:row r="139">
      <x:c r="A139" s="728"/>
      <x:c r="B139" s="728"/>
      <x:c r="C139" s="728"/>
      <x:c r="D139" s="728"/>
      <x:c r="E139" s="728"/>
      <x:c r="F139" s="728"/>
      <x:c r="G139" s="728"/>
      <x:c r="H139" s="728"/>
      <x:c r="I139" s="728"/>
      <x:c r="J139" s="728"/>
      <x:c r="K139" s="728"/>
      <x:c r="L139" s="728"/>
      <x:c r="M139" s="728"/>
      <x:c r="N139" s="728"/>
      <x:c r="O139" s="728"/>
      <x:c r="P139" s="728"/>
      <x:c r="Q139" s="729"/>
      <x:c r="R139" s="728"/>
      <x:c r="S139" s="728"/>
      <x:c r="T139" s="728"/>
      <x:c r="U139" s="728"/>
      <x:c r="V139" s="728"/>
      <x:c r="W139" s="728"/>
      <x:c r="X139" s="728"/>
      <x:c r="Y139" s="728"/>
      <x:c r="Z139" s="728"/>
      <x:c r="AA139" s="728"/>
      <x:c r="AB139" s="728"/>
      <x:c r="AC139" s="728"/>
      <x:c r="AD139" s="728"/>
      <x:c r="AE139" s="728"/>
      <x:c r="AF139" s="728"/>
      <x:c r="AG139" s="728"/>
      <x:c r="AH139" s="728"/>
      <x:c r="AI139" s="728"/>
      <x:c r="AJ139" s="728"/>
      <x:c r="AK139" s="728"/>
      <x:c r="AL139" s="728"/>
      <x:c r="AM139" s="728"/>
      <x:c r="AN139" s="728"/>
      <x:c r="AO139" s="728"/>
      <x:c r="AP139" s="728"/>
      <x:c r="AQ139" s="728"/>
      <x:c r="AR139" s="728"/>
      <x:c r="AS139" s="728"/>
      <x:c r="AT139" s="728"/>
      <x:c r="AU139" s="728"/>
      <x:c r="AV139" s="728"/>
      <x:c r="AW139" s="728"/>
      <x:c r="AX139" s="728"/>
      <x:c r="AY139" s="728"/>
      <x:c r="AZ139" s="728"/>
      <x:c r="BA139" s="728"/>
      <x:c r="BB139" s="728"/>
      <x:c r="BC139" s="728"/>
      <x:c r="BD139" s="728"/>
      <x:c r="BE139" s="728"/>
      <x:c r="BF139" s="728"/>
      <x:c r="BG139" s="728"/>
      <x:c r="BH139" s="728"/>
      <x:c r="BI139" s="728"/>
      <x:c r="BJ139" s="728"/>
      <x:c r="BK139" s="728"/>
      <x:c r="BL139" s="728"/>
      <x:c r="BM139" s="728"/>
      <x:c r="BN139" s="728"/>
      <x:c r="BO139" s="728"/>
      <x:c r="BP139" s="728"/>
      <x:c r="BQ139" s="728"/>
      <x:c r="BR139" s="728"/>
      <x:c r="BS139" s="728"/>
      <x:c r="BT139" s="728"/>
      <x:c r="BU139" s="728"/>
      <x:c r="BV139" s="728"/>
      <x:c r="BW139" s="728"/>
      <x:c r="BX139" s="728"/>
      <x:c r="BY139" s="728"/>
      <x:c r="BZ139" s="728"/>
      <x:c r="CA139" s="728"/>
      <x:c r="CB139" s="728"/>
      <x:c r="CC139" s="728"/>
      <x:c r="CD139" s="728"/>
      <x:c r="CE139" s="728"/>
      <x:c r="CF139" s="728"/>
      <x:c r="CG139" s="728"/>
      <x:c r="CH139" s="728"/>
      <x:c r="CI139" s="728"/>
      <x:c r="CJ139" s="728"/>
      <x:c r="CK139" s="728"/>
      <x:c r="CL139" s="728"/>
      <x:c r="CM139" s="728"/>
      <x:c r="CN139" s="728"/>
      <x:c r="CO139" s="728"/>
      <x:c r="CP139" s="728"/>
      <x:c r="CQ139" s="728"/>
      <x:c r="CR139" s="728"/>
      <x:c r="CS139" s="728"/>
      <x:c r="CT139" s="728"/>
      <x:c r="CU139" s="728"/>
      <x:c r="CV139" s="728"/>
      <x:c r="CW139" s="728"/>
      <x:c r="CX139" s="728"/>
      <x:c r="CY139" s="728"/>
      <x:c r="CZ139" s="728"/>
      <x:c r="DA139" s="728"/>
      <x:c r="DB139" s="728"/>
      <x:c r="DC139" s="728"/>
      <x:c r="DD139" s="728"/>
      <x:c r="DE139" s="728"/>
      <x:c r="DF139" s="728"/>
      <x:c r="DG139" s="728"/>
      <x:c r="DH139" s="728"/>
      <x:c r="DI139" s="728"/>
      <x:c r="DJ139" s="728"/>
      <x:c r="DK139" s="728"/>
      <x:c r="DL139" s="728"/>
      <x:c r="DM139" s="728"/>
      <x:c r="DN139" s="728"/>
      <x:c r="DO139" s="728"/>
      <x:c r="DP139" s="728"/>
      <x:c r="DQ139" s="728"/>
      <x:c r="DR139" s="728"/>
      <x:c r="DS139" s="728"/>
      <x:c r="DT139" s="728"/>
      <x:c r="DU139" s="728"/>
      <x:c r="DV139" s="728"/>
      <x:c r="DW139" s="728"/>
      <x:c r="DX139" s="728"/>
      <x:c r="DY139" s="728"/>
      <x:c r="DZ139" s="728"/>
      <x:c r="EA139" s="728"/>
      <x:c r="EB139" s="728"/>
      <x:c r="EC139" s="728"/>
      <x:c r="ED139" s="728"/>
      <x:c r="EE139" s="728"/>
      <x:c r="EF139" s="728"/>
      <x:c r="EG139" s="728"/>
      <x:c r="EH139" s="728"/>
      <x:c r="EI139" s="728"/>
      <x:c r="EJ139" s="728"/>
      <x:c r="EK139" s="728"/>
      <x:c r="EL139" s="728"/>
      <x:c r="EM139" s="728"/>
      <x:c r="EN139" s="728"/>
      <x:c r="EO139" s="728"/>
      <x:c r="EP139" s="728"/>
      <x:c r="EQ139" s="728"/>
      <x:c r="ER139" s="728"/>
      <x:c r="ES139" s="728"/>
      <x:c r="ET139" s="728"/>
      <x:c r="EU139" s="728"/>
      <x:c r="EV139" s="728"/>
      <x:c r="EW139" s="728"/>
      <x:c r="EX139" s="728"/>
      <x:c r="EY139" s="728"/>
      <x:c r="EZ139" s="728"/>
      <x:c r="FA139" s="728"/>
      <x:c r="FB139" s="728"/>
      <x:c r="FC139" s="728"/>
      <x:c r="FD139" s="728"/>
      <x:c r="FE139" s="728"/>
      <x:c r="FF139" s="728"/>
      <x:c r="FG139" s="728"/>
      <x:c r="FH139" s="728"/>
      <x:c r="FI139" s="728"/>
      <x:c r="FJ139" s="728"/>
      <x:c r="FK139" s="728"/>
      <x:c r="FL139" s="728"/>
      <x:c r="FM139" s="728"/>
      <x:c r="FN139" s="728"/>
      <x:c r="FO139" s="728"/>
      <x:c r="FP139" s="728"/>
      <x:c r="FQ139" s="728"/>
      <x:c r="FR139" s="728"/>
      <x:c r="FS139" s="728"/>
      <x:c r="FT139" s="728"/>
      <x:c r="FU139" s="728"/>
      <x:c r="FV139" s="728"/>
      <x:c r="FW139" s="728"/>
      <x:c r="FX139" s="728"/>
      <x:c r="FY139" s="728"/>
      <x:c r="FZ139" s="728"/>
      <x:c r="GA139" s="728"/>
      <x:c r="GB139" s="728"/>
      <x:c r="GC139" s="728"/>
      <x:c r="GD139" s="728"/>
      <x:c r="GE139" s="728"/>
      <x:c r="GF139" s="728"/>
      <x:c r="GG139" s="728"/>
      <x:c r="GH139" s="728"/>
      <x:c r="GI139" s="728"/>
      <x:c r="GJ139" s="728"/>
      <x:c r="GK139" s="728"/>
      <x:c r="GL139" s="728"/>
      <x:c r="GM139" s="728"/>
      <x:c r="GN139" s="728"/>
      <x:c r="GO139" s="728"/>
      <x:c r="GP139" s="728"/>
      <x:c r="GQ139" s="728"/>
      <x:c r="GR139" s="728"/>
      <x:c r="GS139" s="728"/>
      <x:c r="GT139" s="728"/>
      <x:c r="GU139" s="728"/>
      <x:c r="GV139" s="728"/>
      <x:c r="GW139" s="728"/>
      <x:c r="GX139" s="728"/>
      <x:c r="GY139" s="728"/>
      <x:c r="GZ139" s="728"/>
      <x:c r="HA139" s="728"/>
      <x:c r="HB139" s="728"/>
      <x:c r="HC139" s="728"/>
      <x:c r="HD139" s="728"/>
      <x:c r="HE139" s="728"/>
      <x:c r="HF139" s="728"/>
      <x:c r="HG139" s="728"/>
      <x:c r="HH139" s="728"/>
      <x:c r="HI139" s="728"/>
      <x:c r="HJ139" s="728"/>
      <x:c r="HK139" s="728"/>
      <x:c r="HL139" s="728"/>
      <x:c r="HM139" s="728"/>
      <x:c r="HN139" s="728"/>
      <x:c r="HO139" s="728"/>
      <x:c r="HP139" s="728"/>
      <x:c r="HQ139" s="728"/>
      <x:c r="HR139" s="728"/>
      <x:c r="HS139" s="728"/>
      <x:c r="HT139" s="728"/>
      <x:c r="HU139" s="728"/>
      <x:c r="HV139" s="728"/>
      <x:c r="HW139" s="728"/>
      <x:c r="HX139" s="728"/>
      <x:c r="HY139" s="728"/>
      <x:c r="HZ139" s="728"/>
      <x:c r="IA139" s="728"/>
      <x:c r="IB139" s="728"/>
      <x:c r="IC139" s="728"/>
      <x:c r="ID139" s="728"/>
      <x:c r="IE139" s="728"/>
      <x:c r="IF139" s="728"/>
      <x:c r="IG139" s="728"/>
      <x:c r="IH139" s="728"/>
      <x:c r="II139" s="728"/>
      <x:c r="IJ139" s="728"/>
      <x:c r="IK139" s="728"/>
      <x:c r="IL139" s="728"/>
      <x:c r="IM139" s="728"/>
      <x:c r="IN139" s="728"/>
      <x:c r="IO139" s="728"/>
      <x:c r="IP139" s="728"/>
      <x:c r="IQ139" s="728"/>
      <x:c r="IR139" s="728"/>
      <x:c r="IS139" s="728"/>
      <x:c r="IT139" s="728"/>
      <x:c r="IU139" s="728"/>
      <x:c r="IV139" s="728"/>
    </x:row>
    <x:row r="140">
      <x:c r="A140" s="728"/>
      <x:c r="B140" s="728"/>
      <x:c r="C140" s="728"/>
      <x:c r="D140" s="728"/>
      <x:c r="E140" s="728"/>
      <x:c r="F140" s="728"/>
      <x:c r="G140" s="728"/>
      <x:c r="H140" s="728"/>
      <x:c r="I140" s="728"/>
      <x:c r="J140" s="728"/>
      <x:c r="K140" s="728"/>
      <x:c r="L140" s="728"/>
      <x:c r="M140" s="728"/>
      <x:c r="N140" s="728"/>
      <x:c r="O140" s="728"/>
      <x:c r="P140" s="728"/>
      <x:c r="Q140" s="729"/>
      <x:c r="R140" s="728"/>
      <x:c r="S140" s="728"/>
      <x:c r="T140" s="728"/>
      <x:c r="U140" s="728"/>
      <x:c r="V140" s="728"/>
      <x:c r="W140" s="728"/>
      <x:c r="X140" s="728"/>
      <x:c r="Y140" s="728"/>
      <x:c r="Z140" s="728"/>
      <x:c r="AA140" s="728"/>
      <x:c r="AB140" s="728"/>
      <x:c r="AC140" s="728"/>
      <x:c r="AD140" s="728"/>
      <x:c r="AE140" s="728"/>
      <x:c r="AF140" s="728"/>
      <x:c r="AG140" s="728"/>
      <x:c r="AH140" s="728"/>
      <x:c r="AI140" s="728"/>
      <x:c r="AJ140" s="728"/>
      <x:c r="AK140" s="728"/>
      <x:c r="AL140" s="728"/>
      <x:c r="AM140" s="728"/>
      <x:c r="AN140" s="728"/>
      <x:c r="AO140" s="728"/>
      <x:c r="AP140" s="728"/>
      <x:c r="AQ140" s="728"/>
      <x:c r="AR140" s="728"/>
      <x:c r="AS140" s="728"/>
      <x:c r="AT140" s="728"/>
      <x:c r="AU140" s="728"/>
      <x:c r="AV140" s="728"/>
      <x:c r="AW140" s="728"/>
      <x:c r="AX140" s="728"/>
      <x:c r="AY140" s="728"/>
      <x:c r="AZ140" s="728"/>
      <x:c r="BA140" s="728"/>
      <x:c r="BB140" s="728"/>
      <x:c r="BC140" s="728"/>
      <x:c r="BD140" s="728"/>
      <x:c r="BE140" s="728"/>
      <x:c r="BF140" s="728"/>
      <x:c r="BG140" s="728"/>
      <x:c r="BH140" s="728"/>
      <x:c r="BI140" s="728"/>
      <x:c r="BJ140" s="728"/>
      <x:c r="BK140" s="728"/>
      <x:c r="BL140" s="728"/>
      <x:c r="BM140" s="728"/>
      <x:c r="BN140" s="728"/>
      <x:c r="BO140" s="728"/>
      <x:c r="BP140" s="728"/>
      <x:c r="BQ140" s="728"/>
      <x:c r="BR140" s="728"/>
      <x:c r="BS140" s="728"/>
      <x:c r="BT140" s="728"/>
      <x:c r="BU140" s="728"/>
      <x:c r="BV140" s="728"/>
      <x:c r="BW140" s="728"/>
      <x:c r="BX140" s="728"/>
      <x:c r="BY140" s="728"/>
      <x:c r="BZ140" s="728"/>
      <x:c r="CA140" s="728"/>
      <x:c r="CB140" s="728"/>
      <x:c r="CC140" s="728"/>
      <x:c r="CD140" s="728"/>
      <x:c r="CE140" s="728"/>
      <x:c r="CF140" s="728"/>
      <x:c r="CG140" s="728"/>
      <x:c r="CH140" s="728"/>
      <x:c r="CI140" s="728"/>
      <x:c r="CJ140" s="728"/>
      <x:c r="CK140" s="728"/>
      <x:c r="CL140" s="728"/>
      <x:c r="CM140" s="728"/>
      <x:c r="CN140" s="728"/>
      <x:c r="CO140" s="728"/>
      <x:c r="CP140" s="728"/>
      <x:c r="CQ140" s="728"/>
      <x:c r="CR140" s="728"/>
      <x:c r="CS140" s="728"/>
      <x:c r="CT140" s="728"/>
      <x:c r="CU140" s="728"/>
      <x:c r="CV140" s="728"/>
      <x:c r="CW140" s="728"/>
      <x:c r="CX140" s="728"/>
      <x:c r="CY140" s="728"/>
      <x:c r="CZ140" s="728"/>
      <x:c r="DA140" s="728"/>
      <x:c r="DB140" s="728"/>
      <x:c r="DC140" s="728"/>
      <x:c r="DD140" s="728"/>
      <x:c r="DE140" s="728"/>
      <x:c r="DF140" s="728"/>
      <x:c r="DG140" s="728"/>
      <x:c r="DH140" s="728"/>
      <x:c r="DI140" s="728"/>
      <x:c r="DJ140" s="728"/>
      <x:c r="DK140" s="728"/>
      <x:c r="DL140" s="728"/>
      <x:c r="DM140" s="728"/>
      <x:c r="DN140" s="728"/>
      <x:c r="DO140" s="728"/>
      <x:c r="DP140" s="728"/>
      <x:c r="DQ140" s="728"/>
      <x:c r="DR140" s="728"/>
      <x:c r="DS140" s="728"/>
      <x:c r="DT140" s="728"/>
      <x:c r="DU140" s="728"/>
      <x:c r="DV140" s="728"/>
      <x:c r="DW140" s="728"/>
      <x:c r="DX140" s="728"/>
      <x:c r="DY140" s="728"/>
      <x:c r="DZ140" s="728"/>
      <x:c r="EA140" s="728"/>
      <x:c r="EB140" s="728"/>
      <x:c r="EC140" s="728"/>
      <x:c r="ED140" s="728"/>
      <x:c r="EE140" s="728"/>
      <x:c r="EF140" s="728"/>
      <x:c r="EG140" s="728"/>
      <x:c r="EH140" s="728"/>
      <x:c r="EI140" s="728"/>
      <x:c r="EJ140" s="728"/>
      <x:c r="EK140" s="728"/>
      <x:c r="EL140" s="728"/>
      <x:c r="EM140" s="728"/>
      <x:c r="EN140" s="728"/>
      <x:c r="EO140" s="728"/>
      <x:c r="EP140" s="728"/>
      <x:c r="EQ140" s="728"/>
      <x:c r="ER140" s="728"/>
      <x:c r="ES140" s="728"/>
      <x:c r="ET140" s="728"/>
      <x:c r="EU140" s="728"/>
      <x:c r="EV140" s="728"/>
      <x:c r="EW140" s="728"/>
      <x:c r="EX140" s="728"/>
      <x:c r="EY140" s="728"/>
      <x:c r="EZ140" s="728"/>
      <x:c r="FA140" s="728"/>
      <x:c r="FB140" s="728"/>
      <x:c r="FC140" s="728"/>
      <x:c r="FD140" s="728"/>
      <x:c r="FE140" s="728"/>
      <x:c r="FF140" s="728"/>
      <x:c r="FG140" s="728"/>
      <x:c r="FH140" s="728"/>
      <x:c r="FI140" s="728"/>
      <x:c r="FJ140" s="728"/>
      <x:c r="FK140" s="728"/>
      <x:c r="FL140" s="728"/>
      <x:c r="FM140" s="728"/>
      <x:c r="FN140" s="728"/>
      <x:c r="FO140" s="728"/>
      <x:c r="FP140" s="728"/>
      <x:c r="FQ140" s="728"/>
      <x:c r="FR140" s="728"/>
      <x:c r="FS140" s="728"/>
      <x:c r="FT140" s="728"/>
      <x:c r="FU140" s="728"/>
      <x:c r="FV140" s="728"/>
      <x:c r="FW140" s="728"/>
      <x:c r="FX140" s="728"/>
      <x:c r="FY140" s="728"/>
      <x:c r="FZ140" s="728"/>
      <x:c r="GA140" s="728"/>
      <x:c r="GB140" s="728"/>
      <x:c r="GC140" s="728"/>
      <x:c r="GD140" s="728"/>
      <x:c r="GE140" s="728"/>
      <x:c r="GF140" s="728"/>
      <x:c r="GG140" s="728"/>
      <x:c r="GH140" s="728"/>
      <x:c r="GI140" s="728"/>
      <x:c r="GJ140" s="728"/>
      <x:c r="GK140" s="728"/>
      <x:c r="GL140" s="728"/>
      <x:c r="GM140" s="728"/>
      <x:c r="GN140" s="728"/>
      <x:c r="GO140" s="728"/>
      <x:c r="GP140" s="728"/>
      <x:c r="GQ140" s="728"/>
      <x:c r="GR140" s="728"/>
      <x:c r="GS140" s="728"/>
      <x:c r="GT140" s="728"/>
      <x:c r="GU140" s="728"/>
      <x:c r="GV140" s="728"/>
      <x:c r="GW140" s="728"/>
      <x:c r="GX140" s="728"/>
      <x:c r="GY140" s="728"/>
      <x:c r="GZ140" s="728"/>
      <x:c r="HA140" s="728"/>
      <x:c r="HB140" s="728"/>
      <x:c r="HC140" s="728"/>
      <x:c r="HD140" s="728"/>
      <x:c r="HE140" s="728"/>
      <x:c r="HF140" s="728"/>
      <x:c r="HG140" s="728"/>
      <x:c r="HH140" s="728"/>
      <x:c r="HI140" s="728"/>
      <x:c r="HJ140" s="728"/>
      <x:c r="HK140" s="728"/>
      <x:c r="HL140" s="728"/>
      <x:c r="HM140" s="728"/>
      <x:c r="HN140" s="728"/>
      <x:c r="HO140" s="728"/>
      <x:c r="HP140" s="728"/>
      <x:c r="HQ140" s="728"/>
      <x:c r="HR140" s="728"/>
      <x:c r="HS140" s="728"/>
      <x:c r="HT140" s="728"/>
      <x:c r="HU140" s="728"/>
      <x:c r="HV140" s="728"/>
      <x:c r="HW140" s="728"/>
      <x:c r="HX140" s="728"/>
      <x:c r="HY140" s="728"/>
      <x:c r="HZ140" s="728"/>
      <x:c r="IA140" s="728"/>
      <x:c r="IB140" s="728"/>
      <x:c r="IC140" s="728"/>
      <x:c r="ID140" s="728"/>
      <x:c r="IE140" s="728"/>
      <x:c r="IF140" s="728"/>
      <x:c r="IG140" s="728"/>
      <x:c r="IH140" s="728"/>
      <x:c r="II140" s="728"/>
      <x:c r="IJ140" s="728"/>
      <x:c r="IK140" s="728"/>
      <x:c r="IL140" s="728"/>
      <x:c r="IM140" s="728"/>
      <x:c r="IN140" s="728"/>
      <x:c r="IO140" s="728"/>
      <x:c r="IP140" s="728"/>
      <x:c r="IQ140" s="728"/>
      <x:c r="IR140" s="728"/>
      <x:c r="IS140" s="728"/>
      <x:c r="IT140" s="728"/>
      <x:c r="IU140" s="728"/>
      <x:c r="IV140" s="728"/>
    </x:row>
    <x:row r="141">
      <x:c r="A141" s="728"/>
      <x:c r="B141" s="728"/>
      <x:c r="C141" s="728"/>
      <x:c r="D141" s="728"/>
      <x:c r="E141" s="728"/>
      <x:c r="F141" s="728"/>
      <x:c r="G141" s="728"/>
      <x:c r="H141" s="728"/>
      <x:c r="I141" s="728"/>
      <x:c r="J141" s="728"/>
      <x:c r="K141" s="728"/>
      <x:c r="L141" s="728"/>
      <x:c r="M141" s="728"/>
      <x:c r="N141" s="728"/>
      <x:c r="O141" s="728"/>
      <x:c r="P141" s="728"/>
      <x:c r="Q141" s="729"/>
      <x:c r="R141" s="728"/>
      <x:c r="S141" s="728"/>
      <x:c r="T141" s="728"/>
      <x:c r="U141" s="728"/>
      <x:c r="V141" s="728"/>
      <x:c r="W141" s="728"/>
      <x:c r="X141" s="728"/>
      <x:c r="Y141" s="728"/>
      <x:c r="Z141" s="728"/>
      <x:c r="AA141" s="728"/>
      <x:c r="AB141" s="728"/>
      <x:c r="AC141" s="728"/>
      <x:c r="AD141" s="728"/>
      <x:c r="AE141" s="728"/>
      <x:c r="AF141" s="728"/>
      <x:c r="AG141" s="728"/>
      <x:c r="AH141" s="728"/>
      <x:c r="AI141" s="728"/>
      <x:c r="AJ141" s="728"/>
      <x:c r="AK141" s="728"/>
      <x:c r="AL141" s="728"/>
      <x:c r="AM141" s="728"/>
      <x:c r="AN141" s="728"/>
      <x:c r="AO141" s="728"/>
      <x:c r="AP141" s="728"/>
      <x:c r="AQ141" s="728"/>
      <x:c r="AR141" s="728"/>
      <x:c r="AS141" s="728"/>
      <x:c r="AT141" s="728"/>
      <x:c r="AU141" s="728"/>
      <x:c r="AV141" s="728"/>
      <x:c r="AW141" s="728"/>
      <x:c r="AX141" s="728"/>
      <x:c r="AY141" s="728"/>
      <x:c r="AZ141" s="728"/>
      <x:c r="BA141" s="728"/>
      <x:c r="BB141" s="728"/>
      <x:c r="BC141" s="728"/>
      <x:c r="BD141" s="728"/>
      <x:c r="BE141" s="728"/>
      <x:c r="BF141" s="728"/>
      <x:c r="BG141" s="728"/>
      <x:c r="BH141" s="728"/>
      <x:c r="BI141" s="728"/>
      <x:c r="BJ141" s="728"/>
      <x:c r="BK141" s="728"/>
      <x:c r="BL141" s="728"/>
      <x:c r="BM141" s="728"/>
      <x:c r="BN141" s="728"/>
      <x:c r="BO141" s="728"/>
      <x:c r="BP141" s="728"/>
      <x:c r="BQ141" s="728"/>
      <x:c r="BR141" s="728"/>
      <x:c r="BS141" s="728"/>
      <x:c r="BT141" s="728"/>
      <x:c r="BU141" s="728"/>
      <x:c r="BV141" s="728"/>
      <x:c r="BW141" s="728"/>
      <x:c r="BX141" s="728"/>
      <x:c r="BY141" s="728"/>
      <x:c r="BZ141" s="728"/>
      <x:c r="CA141" s="728"/>
      <x:c r="CB141" s="728"/>
      <x:c r="CC141" s="728"/>
      <x:c r="CD141" s="728"/>
      <x:c r="CE141" s="728"/>
      <x:c r="CF141" s="728"/>
      <x:c r="CG141" s="728"/>
      <x:c r="CH141" s="728"/>
      <x:c r="CI141" s="728"/>
      <x:c r="CJ141" s="728"/>
      <x:c r="CK141" s="728"/>
      <x:c r="CL141" s="728"/>
      <x:c r="CM141" s="728"/>
      <x:c r="CN141" s="728"/>
      <x:c r="CO141" s="728"/>
      <x:c r="CP141" s="728"/>
      <x:c r="CQ141" s="728"/>
      <x:c r="CR141" s="728"/>
      <x:c r="CS141" s="728"/>
      <x:c r="CT141" s="728"/>
      <x:c r="CU141" s="728"/>
      <x:c r="CV141" s="728"/>
      <x:c r="CW141" s="728"/>
      <x:c r="CX141" s="728"/>
      <x:c r="CY141" s="728"/>
      <x:c r="CZ141" s="728"/>
      <x:c r="DA141" s="728"/>
      <x:c r="DB141" s="728"/>
      <x:c r="DC141" s="728"/>
      <x:c r="DD141" s="728"/>
      <x:c r="DE141" s="728"/>
      <x:c r="DF141" s="728"/>
      <x:c r="DG141" s="728"/>
      <x:c r="DH141" s="728"/>
      <x:c r="DI141" s="728"/>
      <x:c r="DJ141" s="728"/>
      <x:c r="DK141" s="728"/>
      <x:c r="DL141" s="728"/>
      <x:c r="DM141" s="728"/>
      <x:c r="DN141" s="728"/>
      <x:c r="DO141" s="728"/>
      <x:c r="DP141" s="728"/>
      <x:c r="DQ141" s="728"/>
      <x:c r="DR141" s="728"/>
      <x:c r="DS141" s="728"/>
      <x:c r="DT141" s="728"/>
      <x:c r="DU141" s="728"/>
      <x:c r="DV141" s="728"/>
      <x:c r="DW141" s="728"/>
      <x:c r="DX141" s="728"/>
      <x:c r="DY141" s="728"/>
      <x:c r="DZ141" s="728"/>
      <x:c r="EA141" s="728"/>
      <x:c r="EB141" s="728"/>
      <x:c r="EC141" s="728"/>
      <x:c r="ED141" s="728"/>
      <x:c r="EE141" s="728"/>
      <x:c r="EF141" s="728"/>
      <x:c r="EG141" s="728"/>
      <x:c r="EH141" s="728"/>
      <x:c r="EI141" s="728"/>
      <x:c r="EJ141" s="728"/>
      <x:c r="EK141" s="728"/>
      <x:c r="EL141" s="728"/>
      <x:c r="EM141" s="728"/>
      <x:c r="EN141" s="728"/>
      <x:c r="EO141" s="728"/>
      <x:c r="EP141" s="728"/>
      <x:c r="EQ141" s="728"/>
      <x:c r="ER141" s="728"/>
      <x:c r="ES141" s="728"/>
      <x:c r="ET141" s="728"/>
      <x:c r="EU141" s="728"/>
      <x:c r="EV141" s="728"/>
      <x:c r="EW141" s="728"/>
      <x:c r="EX141" s="728"/>
      <x:c r="EY141" s="728"/>
      <x:c r="EZ141" s="728"/>
      <x:c r="FA141" s="728"/>
      <x:c r="FB141" s="728"/>
      <x:c r="FC141" s="728"/>
      <x:c r="FD141" s="728"/>
      <x:c r="FE141" s="728"/>
      <x:c r="FF141" s="728"/>
      <x:c r="FG141" s="728"/>
      <x:c r="FH141" s="728"/>
      <x:c r="FI141" s="728"/>
      <x:c r="FJ141" s="728"/>
      <x:c r="FK141" s="728"/>
      <x:c r="FL141" s="728"/>
      <x:c r="FM141" s="728"/>
      <x:c r="FN141" s="728"/>
      <x:c r="FO141" s="728"/>
      <x:c r="FP141" s="728"/>
      <x:c r="FQ141" s="728"/>
      <x:c r="FR141" s="728"/>
      <x:c r="FS141" s="728"/>
      <x:c r="FT141" s="728"/>
      <x:c r="FU141" s="728"/>
      <x:c r="FV141" s="728"/>
      <x:c r="FW141" s="728"/>
      <x:c r="FX141" s="728"/>
      <x:c r="FY141" s="728"/>
      <x:c r="FZ141" s="728"/>
      <x:c r="GA141" s="728"/>
      <x:c r="GB141" s="728"/>
      <x:c r="GC141" s="728"/>
      <x:c r="GD141" s="728"/>
      <x:c r="GE141" s="728"/>
      <x:c r="GF141" s="728"/>
      <x:c r="GG141" s="728"/>
      <x:c r="GH141" s="728"/>
      <x:c r="GI141" s="728"/>
      <x:c r="GJ141" s="728"/>
      <x:c r="GK141" s="728"/>
      <x:c r="GL141" s="728"/>
      <x:c r="GM141" s="728"/>
      <x:c r="GN141" s="728"/>
      <x:c r="GO141" s="728"/>
      <x:c r="GP141" s="728"/>
      <x:c r="GQ141" s="728"/>
      <x:c r="GR141" s="728"/>
      <x:c r="GS141" s="728"/>
      <x:c r="GT141" s="728"/>
      <x:c r="GU141" s="728"/>
      <x:c r="GV141" s="728"/>
      <x:c r="GW141" s="728"/>
      <x:c r="GX141" s="728"/>
      <x:c r="GY141" s="728"/>
      <x:c r="GZ141" s="728"/>
      <x:c r="HA141" s="728"/>
      <x:c r="HB141" s="728"/>
      <x:c r="HC141" s="728"/>
      <x:c r="HD141" s="728"/>
      <x:c r="HE141" s="728"/>
      <x:c r="HF141" s="728"/>
      <x:c r="HG141" s="728"/>
      <x:c r="HH141" s="728"/>
      <x:c r="HI141" s="728"/>
      <x:c r="HJ141" s="728"/>
      <x:c r="HK141" s="728"/>
      <x:c r="HL141" s="728"/>
      <x:c r="HM141" s="728"/>
      <x:c r="HN141" s="728"/>
      <x:c r="HO141" s="728"/>
      <x:c r="HP141" s="728"/>
      <x:c r="HQ141" s="728"/>
      <x:c r="HR141" s="728"/>
      <x:c r="HS141" s="728"/>
      <x:c r="HT141" s="728"/>
      <x:c r="HU141" s="728"/>
      <x:c r="HV141" s="728"/>
      <x:c r="HW141" s="728"/>
      <x:c r="HX141" s="728"/>
      <x:c r="HY141" s="728"/>
      <x:c r="HZ141" s="728"/>
      <x:c r="IA141" s="728"/>
      <x:c r="IB141" s="728"/>
      <x:c r="IC141" s="728"/>
      <x:c r="ID141" s="728"/>
      <x:c r="IE141" s="728"/>
      <x:c r="IF141" s="728"/>
      <x:c r="IG141" s="728"/>
      <x:c r="IH141" s="728"/>
      <x:c r="II141" s="728"/>
      <x:c r="IJ141" s="728"/>
      <x:c r="IK141" s="728"/>
      <x:c r="IL141" s="728"/>
      <x:c r="IM141" s="728"/>
      <x:c r="IN141" s="728"/>
      <x:c r="IO141" s="728"/>
      <x:c r="IP141" s="728"/>
      <x:c r="IQ141" s="728"/>
      <x:c r="IR141" s="728"/>
      <x:c r="IS141" s="728"/>
      <x:c r="IT141" s="728"/>
      <x:c r="IU141" s="728"/>
      <x:c r="IV141" s="728"/>
    </x:row>
    <x:row r="142">
      <x:c r="A142" s="728"/>
      <x:c r="B142" s="728"/>
      <x:c r="C142" s="728"/>
      <x:c r="D142" s="728"/>
      <x:c r="E142" s="728"/>
      <x:c r="F142" s="728"/>
      <x:c r="G142" s="728"/>
      <x:c r="H142" s="728"/>
      <x:c r="I142" s="728"/>
      <x:c r="J142" s="728"/>
      <x:c r="K142" s="728"/>
      <x:c r="L142" s="728"/>
      <x:c r="M142" s="728"/>
      <x:c r="N142" s="728"/>
      <x:c r="O142" s="728"/>
      <x:c r="P142" s="728"/>
      <x:c r="Q142" s="729"/>
      <x:c r="R142" s="728"/>
      <x:c r="S142" s="728"/>
      <x:c r="T142" s="728"/>
      <x:c r="U142" s="728"/>
      <x:c r="V142" s="728"/>
      <x:c r="W142" s="728"/>
      <x:c r="X142" s="728"/>
      <x:c r="Y142" s="728"/>
      <x:c r="Z142" s="728"/>
      <x:c r="AA142" s="728"/>
      <x:c r="AB142" s="728"/>
      <x:c r="AC142" s="728"/>
      <x:c r="AD142" s="728"/>
      <x:c r="AE142" s="728"/>
      <x:c r="AF142" s="728"/>
      <x:c r="AG142" s="728"/>
      <x:c r="AH142" s="728"/>
      <x:c r="AI142" s="728"/>
      <x:c r="AJ142" s="728"/>
      <x:c r="AK142" s="728"/>
      <x:c r="AL142" s="728"/>
      <x:c r="AM142" s="728"/>
      <x:c r="AN142" s="728"/>
      <x:c r="AO142" s="728"/>
      <x:c r="AP142" s="728"/>
      <x:c r="AQ142" s="728"/>
      <x:c r="AR142" s="728"/>
      <x:c r="AS142" s="728"/>
      <x:c r="AT142" s="728"/>
      <x:c r="AU142" s="728"/>
      <x:c r="AV142" s="728"/>
      <x:c r="AW142" s="728"/>
      <x:c r="AX142" s="728"/>
      <x:c r="AY142" s="728"/>
      <x:c r="AZ142" s="728"/>
      <x:c r="BA142" s="728"/>
      <x:c r="BB142" s="728"/>
      <x:c r="BC142" s="728"/>
      <x:c r="BD142" s="728"/>
      <x:c r="BE142" s="728"/>
      <x:c r="BF142" s="728"/>
      <x:c r="BG142" s="728"/>
      <x:c r="BH142" s="728"/>
      <x:c r="BI142" s="728"/>
      <x:c r="BJ142" s="728"/>
      <x:c r="BK142" s="728"/>
      <x:c r="BL142" s="728"/>
      <x:c r="BM142" s="728"/>
      <x:c r="BN142" s="728"/>
      <x:c r="BO142" s="728"/>
      <x:c r="BP142" s="728"/>
      <x:c r="BQ142" s="728"/>
      <x:c r="BR142" s="728"/>
      <x:c r="BS142" s="728"/>
      <x:c r="BT142" s="728"/>
      <x:c r="BU142" s="728"/>
      <x:c r="BV142" s="728"/>
      <x:c r="BW142" s="728"/>
      <x:c r="BX142" s="728"/>
      <x:c r="BY142" s="728"/>
      <x:c r="BZ142" s="728"/>
      <x:c r="CA142" s="728"/>
      <x:c r="CB142" s="728"/>
      <x:c r="CC142" s="728"/>
      <x:c r="CD142" s="728"/>
      <x:c r="CE142" s="728"/>
      <x:c r="CF142" s="728"/>
      <x:c r="CG142" s="728"/>
      <x:c r="CH142" s="728"/>
      <x:c r="CI142" s="728"/>
      <x:c r="CJ142" s="728"/>
      <x:c r="CK142" s="728"/>
      <x:c r="CL142" s="728"/>
      <x:c r="CM142" s="728"/>
      <x:c r="CN142" s="728"/>
      <x:c r="CO142" s="728"/>
      <x:c r="CP142" s="728"/>
      <x:c r="CQ142" s="728"/>
      <x:c r="CR142" s="728"/>
      <x:c r="CS142" s="728"/>
      <x:c r="CT142" s="728"/>
      <x:c r="CU142" s="728"/>
      <x:c r="CV142" s="728"/>
      <x:c r="CW142" s="728"/>
      <x:c r="CX142" s="728"/>
      <x:c r="CY142" s="728"/>
      <x:c r="CZ142" s="728"/>
      <x:c r="DA142" s="728"/>
      <x:c r="DB142" s="728"/>
      <x:c r="DC142" s="728"/>
      <x:c r="DD142" s="728"/>
      <x:c r="DE142" s="728"/>
      <x:c r="DF142" s="728"/>
      <x:c r="DG142" s="728"/>
      <x:c r="DH142" s="728"/>
      <x:c r="DI142" s="728"/>
      <x:c r="DJ142" s="728"/>
      <x:c r="DK142" s="728"/>
      <x:c r="DL142" s="728"/>
      <x:c r="DM142" s="728"/>
      <x:c r="DN142" s="728"/>
      <x:c r="DO142" s="728"/>
      <x:c r="DP142" s="728"/>
      <x:c r="DQ142" s="728"/>
      <x:c r="DR142" s="728"/>
      <x:c r="DS142" s="728"/>
      <x:c r="DT142" s="728"/>
      <x:c r="DU142" s="728"/>
      <x:c r="DV142" s="728"/>
      <x:c r="DW142" s="728"/>
      <x:c r="DX142" s="728"/>
      <x:c r="DY142" s="728"/>
      <x:c r="DZ142" s="728"/>
      <x:c r="EA142" s="728"/>
      <x:c r="EB142" s="728"/>
      <x:c r="EC142" s="728"/>
      <x:c r="ED142" s="728"/>
      <x:c r="EE142" s="728"/>
      <x:c r="EF142" s="728"/>
      <x:c r="EG142" s="728"/>
      <x:c r="EH142" s="728"/>
      <x:c r="EI142" s="728"/>
      <x:c r="EJ142" s="728"/>
      <x:c r="EK142" s="728"/>
      <x:c r="EL142" s="728"/>
      <x:c r="EM142" s="728"/>
      <x:c r="EN142" s="728"/>
      <x:c r="EO142" s="728"/>
      <x:c r="EP142" s="728"/>
      <x:c r="EQ142" s="728"/>
      <x:c r="ER142" s="728"/>
      <x:c r="ES142" s="728"/>
      <x:c r="ET142" s="728"/>
      <x:c r="EU142" s="728"/>
      <x:c r="EV142" s="728"/>
      <x:c r="EW142" s="728"/>
      <x:c r="EX142" s="728"/>
      <x:c r="EY142" s="728"/>
      <x:c r="EZ142" s="728"/>
      <x:c r="FA142" s="728"/>
      <x:c r="FB142" s="728"/>
      <x:c r="FC142" s="728"/>
      <x:c r="FD142" s="728"/>
      <x:c r="FE142" s="728"/>
      <x:c r="FF142" s="728"/>
      <x:c r="FG142" s="728"/>
      <x:c r="FH142" s="728"/>
      <x:c r="FI142" s="728"/>
      <x:c r="FJ142" s="728"/>
      <x:c r="FK142" s="728"/>
      <x:c r="FL142" s="728"/>
      <x:c r="FM142" s="728"/>
      <x:c r="FN142" s="728"/>
      <x:c r="FO142" s="728"/>
      <x:c r="FP142" s="728"/>
      <x:c r="FQ142" s="728"/>
      <x:c r="FR142" s="728"/>
      <x:c r="FS142" s="728"/>
      <x:c r="FT142" s="728"/>
      <x:c r="FU142" s="728"/>
      <x:c r="FV142" s="728"/>
      <x:c r="FW142" s="728"/>
      <x:c r="FX142" s="728"/>
      <x:c r="FY142" s="728"/>
      <x:c r="FZ142" s="728"/>
      <x:c r="GA142" s="728"/>
      <x:c r="GB142" s="728"/>
      <x:c r="GC142" s="728"/>
      <x:c r="GD142" s="728"/>
      <x:c r="GE142" s="728"/>
      <x:c r="GF142" s="728"/>
      <x:c r="GG142" s="728"/>
      <x:c r="GH142" s="728"/>
      <x:c r="GI142" s="728"/>
      <x:c r="GJ142" s="728"/>
      <x:c r="GK142" s="728"/>
      <x:c r="GL142" s="728"/>
      <x:c r="GM142" s="728"/>
      <x:c r="GN142" s="728"/>
      <x:c r="GO142" s="728"/>
      <x:c r="GP142" s="728"/>
      <x:c r="GQ142" s="728"/>
      <x:c r="GR142" s="728"/>
      <x:c r="GS142" s="728"/>
      <x:c r="GT142" s="728"/>
      <x:c r="GU142" s="728"/>
      <x:c r="GV142" s="728"/>
      <x:c r="GW142" s="728"/>
      <x:c r="GX142" s="728"/>
      <x:c r="GY142" s="728"/>
      <x:c r="GZ142" s="728"/>
      <x:c r="HA142" s="728"/>
      <x:c r="HB142" s="728"/>
      <x:c r="HC142" s="728"/>
      <x:c r="HD142" s="728"/>
      <x:c r="HE142" s="728"/>
      <x:c r="HF142" s="728"/>
      <x:c r="HG142" s="728"/>
      <x:c r="HH142" s="728"/>
      <x:c r="HI142" s="728"/>
      <x:c r="HJ142" s="728"/>
      <x:c r="HK142" s="728"/>
      <x:c r="HL142" s="728"/>
      <x:c r="HM142" s="728"/>
      <x:c r="HN142" s="728"/>
      <x:c r="HO142" s="728"/>
      <x:c r="HP142" s="728"/>
      <x:c r="HQ142" s="728"/>
      <x:c r="HR142" s="728"/>
      <x:c r="HS142" s="728"/>
      <x:c r="HT142" s="728"/>
      <x:c r="HU142" s="728"/>
      <x:c r="HV142" s="728"/>
      <x:c r="HW142" s="728"/>
      <x:c r="HX142" s="728"/>
      <x:c r="HY142" s="728"/>
      <x:c r="HZ142" s="728"/>
      <x:c r="IA142" s="728"/>
      <x:c r="IB142" s="728"/>
      <x:c r="IC142" s="728"/>
      <x:c r="ID142" s="728"/>
      <x:c r="IE142" s="728"/>
      <x:c r="IF142" s="728"/>
      <x:c r="IG142" s="728"/>
      <x:c r="IH142" s="728"/>
      <x:c r="II142" s="728"/>
      <x:c r="IJ142" s="728"/>
      <x:c r="IK142" s="728"/>
      <x:c r="IL142" s="728"/>
      <x:c r="IM142" s="728"/>
      <x:c r="IN142" s="728"/>
      <x:c r="IO142" s="728"/>
      <x:c r="IP142" s="728"/>
      <x:c r="IQ142" s="728"/>
      <x:c r="IR142" s="728"/>
      <x:c r="IS142" s="728"/>
      <x:c r="IT142" s="728"/>
      <x:c r="IU142" s="728"/>
      <x:c r="IV142" s="728"/>
    </x:row>
    <x:row r="143">
      <x:c r="A143" s="728"/>
      <x:c r="B143" s="728"/>
      <x:c r="C143" s="728"/>
      <x:c r="D143" s="728"/>
      <x:c r="E143" s="728"/>
      <x:c r="F143" s="728"/>
      <x:c r="G143" s="728"/>
      <x:c r="H143" s="728"/>
      <x:c r="I143" s="728"/>
      <x:c r="J143" s="728"/>
      <x:c r="K143" s="728"/>
      <x:c r="L143" s="728"/>
      <x:c r="M143" s="728"/>
      <x:c r="N143" s="728"/>
      <x:c r="O143" s="728"/>
      <x:c r="P143" s="728"/>
      <x:c r="Q143" s="729"/>
      <x:c r="R143" s="728"/>
      <x:c r="S143" s="728"/>
      <x:c r="T143" s="728"/>
      <x:c r="U143" s="728"/>
      <x:c r="V143" s="728"/>
      <x:c r="W143" s="728"/>
      <x:c r="X143" s="728"/>
      <x:c r="Y143" s="728"/>
      <x:c r="Z143" s="728"/>
      <x:c r="AA143" s="728"/>
      <x:c r="AB143" s="728"/>
      <x:c r="AC143" s="728"/>
      <x:c r="AD143" s="728"/>
      <x:c r="AE143" s="728"/>
      <x:c r="AF143" s="728"/>
      <x:c r="AG143" s="728"/>
      <x:c r="AH143" s="728"/>
      <x:c r="AI143" s="728"/>
      <x:c r="AJ143" s="728"/>
      <x:c r="AK143" s="728"/>
      <x:c r="AL143" s="728"/>
      <x:c r="AM143" s="728"/>
      <x:c r="AN143" s="728"/>
      <x:c r="AO143" s="728"/>
      <x:c r="AP143" s="728"/>
      <x:c r="AQ143" s="728"/>
      <x:c r="AR143" s="728"/>
      <x:c r="AS143" s="728"/>
      <x:c r="AT143" s="728"/>
      <x:c r="AU143" s="728"/>
      <x:c r="AV143" s="728"/>
      <x:c r="AW143" s="728"/>
      <x:c r="AX143" s="728"/>
      <x:c r="AY143" s="728"/>
      <x:c r="AZ143" s="728"/>
      <x:c r="BA143" s="728"/>
      <x:c r="BB143" s="728"/>
      <x:c r="BC143" s="728"/>
      <x:c r="BD143" s="728"/>
      <x:c r="BE143" s="728"/>
      <x:c r="BF143" s="728"/>
      <x:c r="BG143" s="728"/>
      <x:c r="BH143" s="728"/>
      <x:c r="BI143" s="728"/>
      <x:c r="BJ143" s="728"/>
      <x:c r="BK143" s="728"/>
      <x:c r="BL143" s="728"/>
      <x:c r="BM143" s="728"/>
      <x:c r="BN143" s="728"/>
      <x:c r="BO143" s="728"/>
      <x:c r="BP143" s="728"/>
      <x:c r="BQ143" s="728"/>
      <x:c r="BR143" s="728"/>
      <x:c r="BS143" s="728"/>
      <x:c r="BT143" s="728"/>
      <x:c r="BU143" s="728"/>
      <x:c r="BV143" s="728"/>
      <x:c r="BW143" s="728"/>
      <x:c r="BX143" s="728"/>
      <x:c r="BY143" s="728"/>
      <x:c r="BZ143" s="728"/>
      <x:c r="CA143" s="728"/>
      <x:c r="CB143" s="728"/>
      <x:c r="CC143" s="728"/>
      <x:c r="CD143" s="728"/>
      <x:c r="CE143" s="728"/>
      <x:c r="CF143" s="728"/>
      <x:c r="CG143" s="728"/>
      <x:c r="CH143" s="728"/>
      <x:c r="CI143" s="728"/>
      <x:c r="CJ143" s="728"/>
      <x:c r="CK143" s="728"/>
      <x:c r="CL143" s="728"/>
      <x:c r="CM143" s="728"/>
      <x:c r="CN143" s="728"/>
      <x:c r="CO143" s="728"/>
      <x:c r="CP143" s="728"/>
      <x:c r="CQ143" s="728"/>
      <x:c r="CR143" s="728"/>
      <x:c r="CS143" s="728"/>
      <x:c r="CT143" s="728"/>
      <x:c r="CU143" s="728"/>
      <x:c r="CV143" s="728"/>
      <x:c r="CW143" s="728"/>
      <x:c r="CX143" s="728"/>
      <x:c r="CY143" s="728"/>
      <x:c r="CZ143" s="728"/>
      <x:c r="DA143" s="728"/>
      <x:c r="DB143" s="728"/>
      <x:c r="DC143" s="728"/>
      <x:c r="DD143" s="728"/>
      <x:c r="DE143" s="728"/>
      <x:c r="DF143" s="728"/>
      <x:c r="DG143" s="728"/>
      <x:c r="DH143" s="728"/>
      <x:c r="DI143" s="728"/>
      <x:c r="DJ143" s="728"/>
      <x:c r="DK143" s="728"/>
      <x:c r="DL143" s="728"/>
      <x:c r="DM143" s="728"/>
      <x:c r="DN143" s="728"/>
      <x:c r="DO143" s="728"/>
      <x:c r="DP143" s="728"/>
      <x:c r="DQ143" s="728"/>
      <x:c r="DR143" s="728"/>
      <x:c r="DS143" s="728"/>
      <x:c r="DT143" s="728"/>
      <x:c r="DU143" s="728"/>
      <x:c r="DV143" s="728"/>
      <x:c r="DW143" s="728"/>
      <x:c r="DX143" s="728"/>
      <x:c r="DY143" s="728"/>
      <x:c r="DZ143" s="728"/>
      <x:c r="EA143" s="728"/>
      <x:c r="EB143" s="728"/>
      <x:c r="EC143" s="728"/>
      <x:c r="ED143" s="728"/>
      <x:c r="EE143" s="728"/>
      <x:c r="EF143" s="728"/>
      <x:c r="EG143" s="728"/>
      <x:c r="EH143" s="728"/>
      <x:c r="EI143" s="728"/>
      <x:c r="EJ143" s="728"/>
      <x:c r="EK143" s="728"/>
      <x:c r="EL143" s="728"/>
      <x:c r="EM143" s="728"/>
      <x:c r="EN143" s="728"/>
      <x:c r="EO143" s="728"/>
      <x:c r="EP143" s="728"/>
      <x:c r="EQ143" s="728"/>
      <x:c r="ER143" s="728"/>
      <x:c r="ES143" s="728"/>
      <x:c r="ET143" s="728"/>
      <x:c r="EU143" s="728"/>
      <x:c r="EV143" s="728"/>
      <x:c r="EW143" s="728"/>
      <x:c r="EX143" s="728"/>
      <x:c r="EY143" s="728"/>
      <x:c r="EZ143" s="728"/>
      <x:c r="FA143" s="728"/>
      <x:c r="FB143" s="728"/>
      <x:c r="FC143" s="728"/>
      <x:c r="FD143" s="728"/>
      <x:c r="FE143" s="728"/>
      <x:c r="FF143" s="728"/>
      <x:c r="FG143" s="728"/>
      <x:c r="FH143" s="728"/>
      <x:c r="FI143" s="728"/>
      <x:c r="FJ143" s="728"/>
      <x:c r="FK143" s="728"/>
      <x:c r="FL143" s="728"/>
      <x:c r="FM143" s="728"/>
      <x:c r="FN143" s="728"/>
      <x:c r="FO143" s="728"/>
      <x:c r="FP143" s="728"/>
      <x:c r="FQ143" s="728"/>
      <x:c r="FR143" s="728"/>
      <x:c r="FS143" s="728"/>
      <x:c r="FT143" s="728"/>
      <x:c r="FU143" s="728"/>
      <x:c r="FV143" s="728"/>
      <x:c r="FW143" s="728"/>
      <x:c r="FX143" s="728"/>
      <x:c r="FY143" s="728"/>
      <x:c r="FZ143" s="728"/>
      <x:c r="GA143" s="728"/>
      <x:c r="GB143" s="728"/>
      <x:c r="GC143" s="728"/>
      <x:c r="GD143" s="728"/>
      <x:c r="GE143" s="728"/>
      <x:c r="GF143" s="728"/>
      <x:c r="GG143" s="728"/>
      <x:c r="GH143" s="728"/>
      <x:c r="GI143" s="728"/>
      <x:c r="GJ143" s="728"/>
      <x:c r="GK143" s="728"/>
      <x:c r="GL143" s="728"/>
      <x:c r="GM143" s="728"/>
      <x:c r="GN143" s="728"/>
      <x:c r="GO143" s="728"/>
      <x:c r="GP143" s="728"/>
      <x:c r="GQ143" s="728"/>
      <x:c r="GR143" s="728"/>
      <x:c r="GS143" s="728"/>
      <x:c r="GT143" s="728"/>
      <x:c r="GU143" s="728"/>
      <x:c r="GV143" s="728"/>
      <x:c r="GW143" s="728"/>
      <x:c r="GX143" s="728"/>
      <x:c r="GY143" s="728"/>
      <x:c r="GZ143" s="728"/>
      <x:c r="HA143" s="728"/>
      <x:c r="HB143" s="728"/>
      <x:c r="HC143" s="728"/>
      <x:c r="HD143" s="728"/>
      <x:c r="HE143" s="728"/>
      <x:c r="HF143" s="728"/>
      <x:c r="HG143" s="728"/>
      <x:c r="HH143" s="728"/>
      <x:c r="HI143" s="728"/>
      <x:c r="HJ143" s="728"/>
      <x:c r="HK143" s="728"/>
      <x:c r="HL143" s="728"/>
      <x:c r="HM143" s="728"/>
      <x:c r="HN143" s="728"/>
      <x:c r="HO143" s="728"/>
      <x:c r="HP143" s="728"/>
      <x:c r="HQ143" s="728"/>
      <x:c r="HR143" s="728"/>
      <x:c r="HS143" s="728"/>
      <x:c r="HT143" s="728"/>
      <x:c r="HU143" s="728"/>
      <x:c r="HV143" s="728"/>
      <x:c r="HW143" s="728"/>
      <x:c r="HX143" s="728"/>
      <x:c r="HY143" s="728"/>
      <x:c r="HZ143" s="728"/>
      <x:c r="IA143" s="728"/>
      <x:c r="IB143" s="728"/>
      <x:c r="IC143" s="728"/>
      <x:c r="ID143" s="728"/>
      <x:c r="IE143" s="728"/>
      <x:c r="IF143" s="728"/>
      <x:c r="IG143" s="728"/>
      <x:c r="IH143" s="728"/>
      <x:c r="II143" s="728"/>
      <x:c r="IJ143" s="728"/>
      <x:c r="IK143" s="728"/>
      <x:c r="IL143" s="728"/>
      <x:c r="IM143" s="728"/>
      <x:c r="IN143" s="728"/>
      <x:c r="IO143" s="728"/>
      <x:c r="IP143" s="728"/>
      <x:c r="IQ143" s="728"/>
      <x:c r="IR143" s="728"/>
      <x:c r="IS143" s="728"/>
      <x:c r="IT143" s="728"/>
      <x:c r="IU143" s="728"/>
      <x:c r="IV143" s="728"/>
    </x:row>
    <x:row r="144">
      <x:c r="A144" s="728"/>
      <x:c r="B144" s="728"/>
      <x:c r="C144" s="728"/>
      <x:c r="D144" s="728"/>
      <x:c r="E144" s="728"/>
      <x:c r="F144" s="728"/>
      <x:c r="G144" s="728"/>
      <x:c r="H144" s="728"/>
      <x:c r="I144" s="728"/>
      <x:c r="J144" s="728"/>
      <x:c r="K144" s="728"/>
      <x:c r="L144" s="728"/>
      <x:c r="M144" s="728"/>
      <x:c r="N144" s="728"/>
      <x:c r="O144" s="728"/>
      <x:c r="P144" s="728"/>
      <x:c r="Q144" s="729"/>
      <x:c r="R144" s="427" t="n">
        <x:f>(60-32)/1.8</x:f>
        <x:v>15.555555555555555</x:v>
      </x:c>
      <x:c r="S144" s="427" t="n">
        <x:f>R144/630</x:f>
        <x:v>0.024691358024691357</x:v>
      </x:c>
      <x:c r="T144" s="3995" t="n">
        <x:f>(R144-($AT$76+($AT$77+($AT$78+($AT$79+($AT$80+($AT$81+($AT$82+$AT$83*S144)*S144)*S144)*S144)*S144)*S144)*S144)*S144)*1.8+32</x:f>
        <x:v>60.0068748977356</x:v>
      </x:c>
      <x:c r="U144" s="3995"/>
      <x:c r="V144" s="3995"/>
      <x:c r="W144" s="728"/>
      <x:c r="X144" s="728"/>
      <x:c r="Y144" s="728"/>
      <x:c r="Z144" s="728"/>
      <x:c r="AA144" s="728"/>
      <x:c r="AB144" s="728"/>
      <x:c r="AC144" s="728"/>
      <x:c r="AD144" s="728"/>
      <x:c r="AE144" s="728"/>
      <x:c r="AF144" s="728"/>
      <x:c r="AG144" s="728"/>
      <x:c r="AH144" s="728"/>
      <x:c r="AI144" s="728"/>
      <x:c r="AJ144" s="728"/>
      <x:c r="AK144" s="728"/>
      <x:c r="AL144" s="728"/>
      <x:c r="AM144" s="728"/>
      <x:c r="AN144" s="728"/>
      <x:c r="AO144" s="728"/>
      <x:c r="AP144" s="728"/>
      <x:c r="AQ144" s="728"/>
      <x:c r="AR144" s="728"/>
      <x:c r="AS144" s="728"/>
      <x:c r="AT144" s="728"/>
      <x:c r="AU144" s="728"/>
      <x:c r="AV144" s="728"/>
      <x:c r="AW144" s="728"/>
      <x:c r="AX144" s="728"/>
      <x:c r="AY144" s="728"/>
      <x:c r="AZ144" s="728"/>
      <x:c r="BA144" s="728"/>
      <x:c r="BB144" s="728"/>
      <x:c r="BC144" s="728"/>
      <x:c r="BD144" s="728"/>
      <x:c r="BE144" s="728"/>
      <x:c r="BF144" s="728"/>
      <x:c r="BG144" s="728"/>
      <x:c r="BH144" s="728"/>
      <x:c r="BI144" s="728"/>
      <x:c r="BJ144" s="728"/>
      <x:c r="BK144" s="728"/>
      <x:c r="BL144" s="728"/>
      <x:c r="BM144" s="728"/>
      <x:c r="BN144" s="728"/>
      <x:c r="BO144" s="728"/>
      <x:c r="BP144" s="728"/>
      <x:c r="BQ144" s="728"/>
      <x:c r="BR144" s="728"/>
      <x:c r="BS144" s="728"/>
      <x:c r="BT144" s="728"/>
      <x:c r="BU144" s="728"/>
      <x:c r="BV144" s="728"/>
      <x:c r="BW144" s="728"/>
      <x:c r="BX144" s="728"/>
      <x:c r="BY144" s="728"/>
      <x:c r="BZ144" s="728"/>
      <x:c r="CA144" s="728"/>
      <x:c r="CB144" s="728"/>
      <x:c r="CC144" s="728"/>
      <x:c r="CD144" s="728"/>
      <x:c r="CE144" s="728"/>
      <x:c r="CF144" s="728"/>
      <x:c r="CG144" s="728"/>
      <x:c r="CH144" s="728"/>
      <x:c r="CI144" s="728"/>
      <x:c r="CJ144" s="728"/>
      <x:c r="CK144" s="728"/>
      <x:c r="CL144" s="728"/>
      <x:c r="CM144" s="728"/>
      <x:c r="CN144" s="728"/>
      <x:c r="CO144" s="728"/>
      <x:c r="CP144" s="728"/>
      <x:c r="CQ144" s="728"/>
      <x:c r="CR144" s="728"/>
      <x:c r="CS144" s="728"/>
      <x:c r="CT144" s="728"/>
      <x:c r="CU144" s="728"/>
      <x:c r="CV144" s="728"/>
      <x:c r="CW144" s="728"/>
      <x:c r="CX144" s="728"/>
      <x:c r="CY144" s="728"/>
      <x:c r="CZ144" s="728"/>
      <x:c r="DA144" s="728"/>
      <x:c r="DB144" s="728"/>
      <x:c r="DC144" s="728"/>
      <x:c r="DD144" s="728"/>
      <x:c r="DE144" s="728"/>
      <x:c r="DF144" s="728"/>
      <x:c r="DG144" s="728"/>
      <x:c r="DH144" s="728"/>
      <x:c r="DI144" s="728"/>
      <x:c r="DJ144" s="728"/>
      <x:c r="DK144" s="728"/>
      <x:c r="DL144" s="728"/>
      <x:c r="DM144" s="728"/>
      <x:c r="DN144" s="728"/>
      <x:c r="DO144" s="728"/>
      <x:c r="DP144" s="728"/>
      <x:c r="DQ144" s="728"/>
      <x:c r="DR144" s="728"/>
      <x:c r="DS144" s="728"/>
      <x:c r="DT144" s="728"/>
      <x:c r="DU144" s="728"/>
      <x:c r="DV144" s="728"/>
      <x:c r="DW144" s="728"/>
      <x:c r="DX144" s="728"/>
      <x:c r="DY144" s="728"/>
      <x:c r="DZ144" s="728"/>
      <x:c r="EA144" s="728"/>
      <x:c r="EB144" s="728"/>
      <x:c r="EC144" s="728"/>
      <x:c r="ED144" s="728"/>
      <x:c r="EE144" s="728"/>
      <x:c r="EF144" s="728"/>
      <x:c r="EG144" s="728"/>
      <x:c r="EH144" s="728"/>
      <x:c r="EI144" s="728"/>
      <x:c r="EJ144" s="728"/>
      <x:c r="EK144" s="728"/>
      <x:c r="EL144" s="728"/>
      <x:c r="EM144" s="728"/>
      <x:c r="EN144" s="728"/>
      <x:c r="EO144" s="728"/>
      <x:c r="EP144" s="728"/>
      <x:c r="EQ144" s="728"/>
      <x:c r="ER144" s="728"/>
      <x:c r="ES144" s="728"/>
      <x:c r="ET144" s="728"/>
      <x:c r="EU144" s="728"/>
      <x:c r="EV144" s="728"/>
      <x:c r="EW144" s="728"/>
      <x:c r="EX144" s="728"/>
      <x:c r="EY144" s="728"/>
      <x:c r="EZ144" s="728"/>
      <x:c r="FA144" s="728"/>
      <x:c r="FB144" s="728"/>
      <x:c r="FC144" s="728"/>
      <x:c r="FD144" s="728"/>
      <x:c r="FE144" s="728"/>
      <x:c r="FF144" s="728"/>
      <x:c r="FG144" s="728"/>
      <x:c r="FH144" s="728"/>
      <x:c r="FI144" s="728"/>
      <x:c r="FJ144" s="728"/>
      <x:c r="FK144" s="728"/>
      <x:c r="FL144" s="728"/>
      <x:c r="FM144" s="728"/>
      <x:c r="FN144" s="728"/>
      <x:c r="FO144" s="728"/>
      <x:c r="FP144" s="728"/>
      <x:c r="FQ144" s="728"/>
      <x:c r="FR144" s="728"/>
      <x:c r="FS144" s="728"/>
      <x:c r="FT144" s="728"/>
      <x:c r="FU144" s="728"/>
      <x:c r="FV144" s="728"/>
      <x:c r="FW144" s="728"/>
      <x:c r="FX144" s="728"/>
      <x:c r="FY144" s="728"/>
      <x:c r="FZ144" s="728"/>
      <x:c r="GA144" s="728"/>
      <x:c r="GB144" s="728"/>
      <x:c r="GC144" s="728"/>
      <x:c r="GD144" s="728"/>
      <x:c r="GE144" s="728"/>
      <x:c r="GF144" s="728"/>
      <x:c r="GG144" s="728"/>
      <x:c r="GH144" s="728"/>
      <x:c r="GI144" s="728"/>
      <x:c r="GJ144" s="728"/>
      <x:c r="GK144" s="728"/>
      <x:c r="GL144" s="728"/>
      <x:c r="GM144" s="728"/>
      <x:c r="GN144" s="728"/>
      <x:c r="GO144" s="728"/>
      <x:c r="GP144" s="728"/>
      <x:c r="GQ144" s="728"/>
      <x:c r="GR144" s="728"/>
      <x:c r="GS144" s="728"/>
      <x:c r="GT144" s="728"/>
      <x:c r="GU144" s="728"/>
      <x:c r="GV144" s="728"/>
      <x:c r="GW144" s="728"/>
      <x:c r="GX144" s="728"/>
      <x:c r="GY144" s="728"/>
      <x:c r="GZ144" s="728"/>
      <x:c r="HA144" s="728"/>
      <x:c r="HB144" s="728"/>
      <x:c r="HC144" s="728"/>
      <x:c r="HD144" s="728"/>
      <x:c r="HE144" s="728"/>
      <x:c r="HF144" s="728"/>
      <x:c r="HG144" s="728"/>
      <x:c r="HH144" s="728"/>
      <x:c r="HI144" s="728"/>
      <x:c r="HJ144" s="728"/>
      <x:c r="HK144" s="728"/>
      <x:c r="HL144" s="728"/>
      <x:c r="HM144" s="728"/>
      <x:c r="HN144" s="728"/>
      <x:c r="HO144" s="728"/>
      <x:c r="HP144" s="728"/>
      <x:c r="HQ144" s="728"/>
      <x:c r="HR144" s="728"/>
      <x:c r="HS144" s="728"/>
      <x:c r="HT144" s="728"/>
      <x:c r="HU144" s="728"/>
      <x:c r="HV144" s="728"/>
      <x:c r="HW144" s="728"/>
      <x:c r="HX144" s="728"/>
      <x:c r="HY144" s="728"/>
      <x:c r="HZ144" s="728"/>
      <x:c r="IA144" s="728"/>
      <x:c r="IB144" s="728"/>
      <x:c r="IC144" s="728"/>
      <x:c r="ID144" s="728"/>
      <x:c r="IE144" s="728"/>
      <x:c r="IF144" s="728"/>
      <x:c r="IG144" s="728"/>
      <x:c r="IH144" s="728"/>
      <x:c r="II144" s="728"/>
      <x:c r="IJ144" s="728"/>
      <x:c r="IK144" s="728"/>
      <x:c r="IL144" s="728"/>
      <x:c r="IM144" s="728"/>
      <x:c r="IN144" s="728"/>
      <x:c r="IO144" s="728"/>
      <x:c r="IP144" s="728"/>
      <x:c r="IQ144" s="728"/>
      <x:c r="IR144" s="728"/>
      <x:c r="IS144" s="728"/>
      <x:c r="IT144" s="728"/>
      <x:c r="IU144" s="728"/>
      <x:c r="IV144" s="728"/>
    </x:row>
    <x:row r="145" ht="26.25">
      <x:c r="A145" s="3996" t="s">
        <x:v>343</x:v>
      </x:c>
      <x:c r="B145" s="3996"/>
      <x:c r="C145" s="3996"/>
      <x:c r="D145" s="3996"/>
      <x:c r="E145" s="3996"/>
      <x:c r="F145" s="3996"/>
      <x:c r="G145" s="3996"/>
      <x:c r="H145" s="427"/>
      <x:c r="I145" s="328"/>
      <x:c r="J145" s="433">
        <x:v>0</x:v>
      </x:c>
      <x:c r="K145" s="433">
        <x:v>7</x:v>
      </x:c>
      <x:c r="L145" s="433"/>
      <x:c r="M145" s="433"/>
      <x:c r="N145" s="433"/>
      <x:c r="O145" s="433"/>
      <x:c r="P145" s="737">
        <x:v>7.4380810000000004</x:v>
      </x:c>
      <x:c r="Q145" s="433"/>
      <x:c r="R145" s="738" t="n">
        <x:f>IF(G147=60,15,G147)</x:f>
        <x:v>15</x:v>
      </x:c>
      <x:c r="S145" s="427" t="n">
        <x:f>R145/630</x:f>
        <x:v>0.023809523809523808</x:v>
      </x:c>
      <x:c r="T145" s="3995" t="n">
        <x:f>(R145-($AT$76+($AT$77+($AT$78+($AT$79+($AT$80+($AT$81+($AT$82+$AT$83*S145)*S145)*S145)*S145)*S145)*S145)*S145)*S145)*1.8+32</x:f>
        <x:v>59.00662131626912</x:v>
      </x:c>
      <x:c r="U145" s="3995"/>
      <x:c r="V145" s="3995"/>
      <x:c r="W145" s="427"/>
      <x:c r="X145" s="427"/>
      <x:c r="Y145" s="433"/>
      <x:c r="Z145" s="433"/>
      <x:c r="AA145" s="433"/>
      <x:c r="AB145" s="433"/>
      <x:c r="AC145" s="433"/>
      <x:c r="AD145" s="433"/>
      <x:c r="AE145" s="433"/>
      <x:c r="AF145" s="433"/>
      <x:c r="AG145" s="433"/>
      <x:c r="AH145" s="433"/>
      <x:c r="AI145" s="433"/>
      <x:c r="AJ145" s="433"/>
      <x:c r="AK145" s="433"/>
      <x:c r="AL145" s="433"/>
      <x:c r="AM145" s="433"/>
      <x:c r="AN145" s="433"/>
      <x:c r="AO145" s="433"/>
      <x:c r="AP145" s="433"/>
      <x:c r="AQ145" s="433"/>
      <x:c r="AR145" s="433"/>
      <x:c r="AS145" s="433"/>
      <x:c r="AT145" s="433"/>
      <x:c r="AU145" s="433"/>
      <x:c r="AV145" s="433"/>
      <x:c r="AW145" s="433"/>
      <x:c r="AX145" s="739"/>
      <x:c r="AY145" s="739"/>
      <x:c r="DY145" s="728"/>
      <x:c r="DZ145" s="728"/>
      <x:c r="EA145" s="728"/>
      <x:c r="EB145" s="728"/>
      <x:c r="EC145" s="728"/>
      <x:c r="ED145" s="728"/>
      <x:c r="EE145" s="728"/>
      <x:c r="EF145" s="728"/>
      <x:c r="EG145" s="728"/>
      <x:c r="EH145" s="728"/>
      <x:c r="EI145" s="728"/>
      <x:c r="EJ145" s="728"/>
      <x:c r="EK145" s="728"/>
      <x:c r="EL145" s="728"/>
      <x:c r="EM145" s="728"/>
      <x:c r="EN145" s="728"/>
      <x:c r="EO145" s="728"/>
      <x:c r="EP145" s="728"/>
      <x:c r="EQ145" s="728"/>
      <x:c r="ER145" s="728"/>
      <x:c r="ES145" s="728"/>
      <x:c r="ET145" s="728"/>
      <x:c r="EU145" s="728"/>
      <x:c r="EV145" s="728"/>
      <x:c r="EW145" s="728"/>
      <x:c r="EX145" s="728"/>
      <x:c r="EY145" s="728"/>
      <x:c r="EZ145" s="728"/>
      <x:c r="FA145" s="728"/>
      <x:c r="FB145" s="728"/>
      <x:c r="FC145" s="728"/>
      <x:c r="FD145" s="728"/>
      <x:c r="FE145" s="728"/>
      <x:c r="FF145" s="728"/>
      <x:c r="FG145" s="728"/>
      <x:c r="FH145" s="728"/>
      <x:c r="FI145" s="728"/>
      <x:c r="FJ145" s="728"/>
      <x:c r="FK145" s="728"/>
      <x:c r="FL145" s="728"/>
      <x:c r="FM145" s="728"/>
      <x:c r="FN145" s="728"/>
      <x:c r="FO145" s="728"/>
      <x:c r="FP145" s="728"/>
      <x:c r="FQ145" s="728"/>
      <x:c r="FR145" s="728"/>
      <x:c r="FS145" s="728"/>
      <x:c r="FT145" s="728"/>
      <x:c r="FU145" s="728"/>
      <x:c r="FV145" s="728"/>
      <x:c r="FW145" s="728"/>
      <x:c r="FX145" s="728"/>
      <x:c r="FY145" s="728"/>
      <x:c r="FZ145" s="728"/>
      <x:c r="GA145" s="728"/>
      <x:c r="GB145" s="728"/>
      <x:c r="GC145" s="728"/>
      <x:c r="GD145" s="728"/>
      <x:c r="GE145" s="728"/>
      <x:c r="GF145" s="728"/>
      <x:c r="GG145" s="728"/>
      <x:c r="GH145" s="728"/>
      <x:c r="GI145" s="728"/>
      <x:c r="GJ145" s="728"/>
      <x:c r="GK145" s="728"/>
      <x:c r="GL145" s="728"/>
      <x:c r="GM145" s="728"/>
      <x:c r="GN145" s="728"/>
      <x:c r="GO145" s="728"/>
      <x:c r="GP145" s="728"/>
      <x:c r="GQ145" s="728"/>
      <x:c r="GR145" s="728"/>
      <x:c r="GS145" s="728"/>
      <x:c r="GT145" s="728"/>
      <x:c r="GU145" s="728"/>
      <x:c r="GV145" s="728"/>
      <x:c r="GW145" s="728"/>
      <x:c r="GX145" s="728"/>
      <x:c r="GY145" s="728"/>
      <x:c r="GZ145" s="728"/>
      <x:c r="HA145" s="728"/>
      <x:c r="HB145" s="728"/>
      <x:c r="HC145" s="728"/>
      <x:c r="HD145" s="728"/>
      <x:c r="HE145" s="728"/>
      <x:c r="HF145" s="728"/>
      <x:c r="HG145" s="728"/>
      <x:c r="HH145" s="728"/>
      <x:c r="HI145" s="728"/>
      <x:c r="HJ145" s="728"/>
      <x:c r="HK145" s="728"/>
      <x:c r="HL145" s="728"/>
      <x:c r="HM145" s="728"/>
      <x:c r="HN145" s="728"/>
      <x:c r="HO145" s="728"/>
      <x:c r="HP145" s="728"/>
      <x:c r="HQ145" s="728"/>
      <x:c r="HR145" s="728"/>
      <x:c r="HS145" s="728"/>
      <x:c r="HT145" s="728"/>
      <x:c r="HU145" s="728"/>
      <x:c r="HV145" s="728"/>
      <x:c r="HW145" s="728"/>
      <x:c r="HX145" s="728"/>
      <x:c r="HY145" s="728"/>
      <x:c r="HZ145" s="728"/>
      <x:c r="IA145" s="728"/>
      <x:c r="IB145" s="728"/>
      <x:c r="IC145" s="728"/>
      <x:c r="ID145" s="728"/>
      <x:c r="IE145" s="728"/>
      <x:c r="IF145" s="728"/>
      <x:c r="IG145" s="728"/>
      <x:c r="IH145" s="728"/>
      <x:c r="II145" s="728"/>
      <x:c r="IJ145" s="728"/>
      <x:c r="IK145" s="728"/>
      <x:c r="IL145" s="728"/>
      <x:c r="IM145" s="728"/>
      <x:c r="IN145" s="728"/>
      <x:c r="IO145" s="728"/>
      <x:c r="IP145" s="728"/>
      <x:c r="IQ145" s="728"/>
      <x:c r="IR145" s="728"/>
      <x:c r="IS145" s="728"/>
      <x:c r="IT145" s="728"/>
      <x:c r="IU145" s="728"/>
      <x:c r="IV145" s="728"/>
    </x:row>
    <x:row r="146" ht="15.75">
      <x:c r="A146" s="427"/>
      <x:c r="B146" s="427"/>
      <x:c r="C146" s="427"/>
      <x:c r="D146" s="427"/>
      <x:c r="E146" s="427"/>
      <x:c r="F146" s="427"/>
      <x:c r="G146" s="427"/>
      <x:c r="H146" s="427"/>
      <x:c r="I146" s="328"/>
      <x:c r="J146" s="433"/>
      <x:c r="K146" s="433">
        <x:v>8</x:v>
      </x:c>
      <x:c r="L146" s="433"/>
      <x:c r="M146" s="433"/>
      <x:c r="N146" s="433"/>
      <x:c r="O146" s="433"/>
      <x:c r="P146" s="737">
        <x:v>-3.5362960000000001</x:v>
      </x:c>
      <x:c r="Q146" s="433"/>
      <x:c r="R146" s="433"/>
      <x:c r="S146" s="433"/>
      <x:c r="T146" s="433"/>
      <x:c r="U146" s="433"/>
      <x:c r="V146" s="433"/>
      <x:c r="W146" s="433"/>
      <x:c r="X146" s="433"/>
      <x:c r="Y146" s="433"/>
      <x:c r="Z146" s="433"/>
      <x:c r="AA146" s="433"/>
      <x:c r="AB146" s="433"/>
      <x:c r="AC146" s="433"/>
      <x:c r="AD146" s="433"/>
      <x:c r="AE146" s="433"/>
      <x:c r="AF146" s="433"/>
      <x:c r="AG146" s="433"/>
      <x:c r="AH146" s="433"/>
      <x:c r="AI146" s="433"/>
      <x:c r="AJ146" s="433"/>
      <x:c r="AK146" s="433"/>
      <x:c r="AL146" s="433"/>
      <x:c r="AM146" s="433"/>
      <x:c r="AN146" s="433"/>
      <x:c r="AO146" s="433"/>
      <x:c r="AP146" s="433"/>
      <x:c r="AQ146" s="433"/>
      <x:c r="AR146" s="433"/>
      <x:c r="AS146" s="433"/>
      <x:c r="AT146" s="433"/>
      <x:c r="AU146" s="433"/>
      <x:c r="AV146" s="433"/>
      <x:c r="AW146" s="433"/>
      <x:c r="AX146" s="739"/>
      <x:c r="AY146" s="739"/>
      <x:c r="DY146" s="728"/>
      <x:c r="DZ146" s="728"/>
      <x:c r="EA146" s="728"/>
      <x:c r="EB146" s="728"/>
      <x:c r="EC146" s="728"/>
      <x:c r="ED146" s="728"/>
      <x:c r="EE146" s="728"/>
      <x:c r="EF146" s="728"/>
      <x:c r="EG146" s="728"/>
      <x:c r="EH146" s="728"/>
      <x:c r="EI146" s="728"/>
      <x:c r="EJ146" s="728"/>
      <x:c r="EK146" s="728"/>
      <x:c r="EL146" s="728"/>
      <x:c r="EM146" s="728"/>
      <x:c r="EN146" s="728"/>
      <x:c r="EO146" s="728"/>
      <x:c r="EP146" s="728"/>
      <x:c r="EQ146" s="728"/>
      <x:c r="ER146" s="728"/>
      <x:c r="ES146" s="728"/>
      <x:c r="ET146" s="728"/>
      <x:c r="EU146" s="728"/>
      <x:c r="EV146" s="728"/>
      <x:c r="EW146" s="728"/>
      <x:c r="EX146" s="728"/>
      <x:c r="EY146" s="728"/>
      <x:c r="EZ146" s="728"/>
      <x:c r="FA146" s="728"/>
      <x:c r="FB146" s="728"/>
      <x:c r="FC146" s="728"/>
      <x:c r="FD146" s="728"/>
      <x:c r="FE146" s="728"/>
      <x:c r="FF146" s="728"/>
      <x:c r="FG146" s="728"/>
      <x:c r="FH146" s="728"/>
      <x:c r="FI146" s="728"/>
      <x:c r="FJ146" s="728"/>
      <x:c r="FK146" s="728"/>
      <x:c r="FL146" s="728"/>
      <x:c r="FM146" s="728"/>
      <x:c r="FN146" s="728"/>
      <x:c r="FO146" s="728"/>
      <x:c r="FP146" s="728"/>
      <x:c r="FQ146" s="728"/>
      <x:c r="FR146" s="728"/>
      <x:c r="FS146" s="728"/>
      <x:c r="FT146" s="728"/>
      <x:c r="FU146" s="728"/>
      <x:c r="FV146" s="728"/>
      <x:c r="FW146" s="728"/>
      <x:c r="FX146" s="728"/>
      <x:c r="FY146" s="728"/>
      <x:c r="FZ146" s="728"/>
      <x:c r="GA146" s="728"/>
      <x:c r="GB146" s="728"/>
      <x:c r="GC146" s="728"/>
      <x:c r="GD146" s="728"/>
      <x:c r="GE146" s="728"/>
      <x:c r="GF146" s="728"/>
      <x:c r="GG146" s="728"/>
      <x:c r="GH146" s="728"/>
      <x:c r="GI146" s="728"/>
      <x:c r="GJ146" s="728"/>
      <x:c r="GK146" s="728"/>
      <x:c r="GL146" s="728"/>
      <x:c r="GM146" s="728"/>
      <x:c r="GN146" s="728"/>
      <x:c r="GO146" s="728"/>
      <x:c r="GP146" s="728"/>
      <x:c r="GQ146" s="728"/>
      <x:c r="GR146" s="728"/>
      <x:c r="GS146" s="728"/>
      <x:c r="GT146" s="728"/>
      <x:c r="GU146" s="728"/>
      <x:c r="GV146" s="728"/>
      <x:c r="GW146" s="728"/>
      <x:c r="GX146" s="728"/>
      <x:c r="GY146" s="728"/>
      <x:c r="GZ146" s="728"/>
      <x:c r="HA146" s="728"/>
      <x:c r="HB146" s="728"/>
      <x:c r="HC146" s="728"/>
      <x:c r="HD146" s="728"/>
      <x:c r="HE146" s="728"/>
      <x:c r="HF146" s="728"/>
      <x:c r="HG146" s="728"/>
      <x:c r="HH146" s="728"/>
      <x:c r="HI146" s="728"/>
      <x:c r="HJ146" s="728"/>
      <x:c r="HK146" s="728"/>
      <x:c r="HL146" s="728"/>
      <x:c r="HM146" s="728"/>
      <x:c r="HN146" s="728"/>
      <x:c r="HO146" s="728"/>
      <x:c r="HP146" s="728"/>
      <x:c r="HQ146" s="728"/>
      <x:c r="HR146" s="728"/>
      <x:c r="HS146" s="728"/>
      <x:c r="HT146" s="728"/>
      <x:c r="HU146" s="728"/>
      <x:c r="HV146" s="728"/>
      <x:c r="HW146" s="728"/>
      <x:c r="HX146" s="728"/>
      <x:c r="HY146" s="728"/>
      <x:c r="HZ146" s="728"/>
      <x:c r="IA146" s="728"/>
      <x:c r="IB146" s="728"/>
      <x:c r="IC146" s="728"/>
      <x:c r="ID146" s="728"/>
      <x:c r="IE146" s="728"/>
      <x:c r="IF146" s="728"/>
      <x:c r="IG146" s="728"/>
      <x:c r="IH146" s="728"/>
      <x:c r="II146" s="728"/>
      <x:c r="IJ146" s="728"/>
      <x:c r="IK146" s="728"/>
      <x:c r="IL146" s="728"/>
      <x:c r="IM146" s="728"/>
      <x:c r="IN146" s="728"/>
      <x:c r="IO146" s="728"/>
      <x:c r="IP146" s="728"/>
      <x:c r="IQ146" s="728"/>
      <x:c r="IR146" s="728"/>
      <x:c r="IS146" s="728"/>
      <x:c r="IT146" s="728"/>
      <x:c r="IU146" s="728"/>
      <x:c r="IV146" s="728"/>
    </x:row>
    <x:row r="147" ht="24.75">
      <x:c r="A147" s="427"/>
      <x:c r="B147" s="740" t="s">
        <x:v>344</x:v>
      </x:c>
      <x:c r="C147" s="741"/>
      <x:c r="D147" s="741"/>
      <x:c r="E147" s="742" t="str">
        <x:f>LOOKUP(AG10,A163:B170)</x:f>
        <x:v>6B</x:v>
      </x:c>
      <x:c r="F147" s="743" t="s">
        <x:v>345</x:v>
      </x:c>
      <x:c r="G147" s="744" t="n">
        <x:f>AD10</x:f>
        <x:v>60</x:v>
      </x:c>
      <x:c r="H147" s="427"/>
      <x:c r="I147" s="328"/>
      <x:c r="J147" s="745" t="str">
        <x:f>IF(OR(E147="5A",E147="59A"),"53A",IF(E147="5B","54B",IF(E147="5D","53D",E147)))</x:f>
        <x:v>6B</x:v>
      </x:c>
      <x:c r="K147" s="328" t="s">
        <x:v>346</x:v>
      </x:c>
      <x:c r="L147" s="328"/>
      <x:c r="M147" s="328"/>
      <x:c r="N147" s="328"/>
      <x:c r="O147" s="328"/>
      <x:c r="P147" s="746"/>
      <x:c r="Q147" s="433"/>
      <x:c r="R147" s="328"/>
      <x:c r="S147" s="328" t="s">
        <x:v>347</x:v>
      </x:c>
      <x:c r="T147" s="433"/>
      <x:c r="U147" s="433"/>
      <x:c r="V147" s="433"/>
      <x:c r="W147" s="433"/>
      <x:c r="X147" s="433"/>
      <x:c r="Y147" s="328" t="s">
        <x:v>348</x:v>
      </x:c>
      <x:c r="Z147" s="433"/>
      <x:c r="AA147" s="433"/>
      <x:c r="AB147" s="433"/>
      <x:c r="AC147" s="433"/>
      <x:c r="AD147" s="328" t="s">
        <x:v>349</x:v>
      </x:c>
      <x:c r="AE147" s="328"/>
      <x:c r="AF147" s="433"/>
      <x:c r="AG147" s="433"/>
      <x:c r="AH147" s="433"/>
      <x:c r="AI147" s="433"/>
      <x:c r="AJ147" s="433"/>
      <x:c r="AK147" s="433"/>
      <x:c r="AL147" s="433"/>
      <x:c r="AM147" s="433"/>
      <x:c r="AN147" s="433"/>
      <x:c r="AO147" s="433"/>
      <x:c r="AP147" s="433"/>
      <x:c r="AQ147" s="328"/>
      <x:c r="AR147" s="328"/>
      <x:c r="AS147" s="433"/>
      <x:c r="AT147" s="433"/>
      <x:c r="AU147" s="433"/>
      <x:c r="AV147" s="433"/>
      <x:c r="AW147" s="433"/>
      <x:c r="AX147" s="739"/>
      <x:c r="AY147" s="739"/>
      <x:c r="DY147" s="728"/>
      <x:c r="DZ147" s="728"/>
      <x:c r="EA147" s="728"/>
      <x:c r="EB147" s="728"/>
      <x:c r="EC147" s="728"/>
      <x:c r="ED147" s="728"/>
      <x:c r="EE147" s="728"/>
      <x:c r="EF147" s="728"/>
      <x:c r="EG147" s="728"/>
      <x:c r="EH147" s="728"/>
      <x:c r="EI147" s="728"/>
      <x:c r="EJ147" s="728"/>
      <x:c r="EK147" s="728"/>
      <x:c r="EL147" s="728"/>
      <x:c r="EM147" s="728"/>
      <x:c r="EN147" s="728"/>
      <x:c r="EO147" s="728"/>
      <x:c r="EP147" s="728"/>
      <x:c r="EQ147" s="728"/>
      <x:c r="ER147" s="728"/>
      <x:c r="ES147" s="728"/>
      <x:c r="ET147" s="728"/>
      <x:c r="EU147" s="728"/>
      <x:c r="EV147" s="728"/>
      <x:c r="EW147" s="728"/>
      <x:c r="EX147" s="728"/>
      <x:c r="EY147" s="728"/>
      <x:c r="EZ147" s="728"/>
      <x:c r="FA147" s="728"/>
      <x:c r="FB147" s="728"/>
      <x:c r="FC147" s="728"/>
      <x:c r="FD147" s="728"/>
      <x:c r="FE147" s="728"/>
      <x:c r="FF147" s="728"/>
      <x:c r="FG147" s="728"/>
      <x:c r="FH147" s="728"/>
      <x:c r="FI147" s="728"/>
      <x:c r="FJ147" s="728"/>
      <x:c r="FK147" s="728"/>
      <x:c r="FL147" s="728"/>
      <x:c r="FM147" s="728"/>
      <x:c r="FN147" s="728"/>
      <x:c r="FO147" s="728"/>
      <x:c r="FP147" s="728"/>
      <x:c r="FQ147" s="728"/>
      <x:c r="FR147" s="728"/>
      <x:c r="FS147" s="728"/>
      <x:c r="FT147" s="728"/>
      <x:c r="FU147" s="728"/>
      <x:c r="FV147" s="728"/>
      <x:c r="FW147" s="728"/>
      <x:c r="FX147" s="728"/>
      <x:c r="FY147" s="728"/>
      <x:c r="FZ147" s="728"/>
      <x:c r="GA147" s="728"/>
      <x:c r="GB147" s="728"/>
      <x:c r="GC147" s="728"/>
      <x:c r="GD147" s="728"/>
      <x:c r="GE147" s="728"/>
      <x:c r="GF147" s="728"/>
      <x:c r="GG147" s="728"/>
      <x:c r="GH147" s="728"/>
      <x:c r="GI147" s="728"/>
      <x:c r="GJ147" s="728"/>
      <x:c r="GK147" s="728"/>
      <x:c r="GL147" s="728"/>
      <x:c r="GM147" s="728"/>
      <x:c r="GN147" s="728"/>
      <x:c r="GO147" s="728"/>
      <x:c r="GP147" s="728"/>
      <x:c r="GQ147" s="728"/>
      <x:c r="GR147" s="728"/>
      <x:c r="GS147" s="728"/>
      <x:c r="GT147" s="728"/>
      <x:c r="GU147" s="728"/>
      <x:c r="GV147" s="728"/>
      <x:c r="GW147" s="728"/>
      <x:c r="GX147" s="728"/>
      <x:c r="GY147" s="728"/>
      <x:c r="GZ147" s="728"/>
      <x:c r="HA147" s="728"/>
      <x:c r="HB147" s="728"/>
      <x:c r="HC147" s="728"/>
      <x:c r="HD147" s="728"/>
      <x:c r="HE147" s="728"/>
      <x:c r="HF147" s="728"/>
      <x:c r="HG147" s="728"/>
      <x:c r="HH147" s="728"/>
      <x:c r="HI147" s="728"/>
      <x:c r="HJ147" s="728"/>
      <x:c r="HK147" s="728"/>
      <x:c r="HL147" s="728"/>
      <x:c r="HM147" s="728"/>
      <x:c r="HN147" s="728"/>
      <x:c r="HO147" s="728"/>
      <x:c r="HP147" s="728"/>
      <x:c r="HQ147" s="728"/>
      <x:c r="HR147" s="728"/>
      <x:c r="HS147" s="728"/>
      <x:c r="HT147" s="728"/>
      <x:c r="HU147" s="728"/>
      <x:c r="HV147" s="728"/>
      <x:c r="HW147" s="728"/>
      <x:c r="HX147" s="728"/>
      <x:c r="HY147" s="728"/>
      <x:c r="HZ147" s="728"/>
      <x:c r="IA147" s="728"/>
      <x:c r="IB147" s="728"/>
      <x:c r="IC147" s="728"/>
      <x:c r="ID147" s="728"/>
      <x:c r="IE147" s="728"/>
      <x:c r="IF147" s="728"/>
      <x:c r="IG147" s="728"/>
      <x:c r="IH147" s="728"/>
      <x:c r="II147" s="728"/>
      <x:c r="IJ147" s="728"/>
      <x:c r="IK147" s="728"/>
      <x:c r="IL147" s="728"/>
      <x:c r="IM147" s="728"/>
      <x:c r="IN147" s="728"/>
      <x:c r="IO147" s="728"/>
      <x:c r="IP147" s="728"/>
      <x:c r="IQ147" s="728"/>
      <x:c r="IR147" s="728"/>
      <x:c r="IS147" s="728"/>
      <x:c r="IT147" s="728"/>
      <x:c r="IU147" s="728"/>
      <x:c r="IV147" s="728"/>
    </x:row>
    <x:row r="148" ht="24.75">
      <x:c r="A148" s="427"/>
      <x:c r="B148" s="747"/>
      <x:c r="C148" s="427"/>
      <x:c r="D148" s="427"/>
      <x:c r="E148" s="433"/>
      <x:c r="F148" s="427"/>
      <x:c r="G148" s="748"/>
      <x:c r="H148" s="427"/>
      <x:c r="I148" s="749"/>
      <x:c r="J148" s="328"/>
      <x:c r="K148" s="328" t="s">
        <x:v>350</x:v>
      </x:c>
      <x:c r="L148" s="328"/>
      <x:c r="M148" s="328" t="s">
        <x:v>239</x:v>
      </x:c>
      <x:c r="N148" s="328" t="s">
        <x:v>270</x:v>
      </x:c>
      <x:c r="O148" s="328" t="s">
        <x:v>314</x:v>
      </x:c>
      <x:c r="P148" s="328" t="s">
        <x:v>242</x:v>
      </x:c>
      <x:c r="Q148" s="328" t="s">
        <x:v>243</x:v>
      </x:c>
      <x:c r="R148" s="328" t="s">
        <x:v>351</x:v>
      </x:c>
      <x:c r="S148" s="328" t="s">
        <x:v>216</x:v>
      </x:c>
      <x:c r="T148" s="1778" t="s">
        <x:v>352</x:v>
      </x:c>
      <x:c r="U148" s="1778" t="s">
        <x:v>353</x:v>
      </x:c>
      <x:c r="V148" s="1779" t="s">
        <x:v>238</x:v>
      </x:c>
      <x:c r="W148" s="328" t="s">
        <x:v>214</x:v>
      </x:c>
      <x:c r="X148" s="328" t="s">
        <x:v>246</x:v>
      </x:c>
      <x:c r="Y148" s="328" t="s">
        <x:v>354</x:v>
      </x:c>
      <x:c r="Z148" s="328" t="s">
        <x:v>355</x:v>
      </x:c>
      <x:c r="AA148" s="328" t="s">
        <x:v>248</x:v>
      </x:c>
      <x:c r="AB148" s="328" t="s">
        <x:v>249</x:v>
      </x:c>
      <x:c r="AC148" s="328" t="s">
        <x:v>356</x:v>
      </x:c>
      <x:c r="AD148" s="328" t="s">
        <x:v>357</x:v>
      </x:c>
      <x:c r="AE148" s="328" t="s">
        <x:v>253</x:v>
      </x:c>
      <x:c r="AF148" s="328" t="s">
        <x:v>254</x:v>
      </x:c>
      <x:c r="AG148" s="328" t="s">
        <x:v>255</x:v>
      </x:c>
      <x:c r="AH148" s="328" t="s">
        <x:v>358</x:v>
      </x:c>
      <x:c r="AI148" s="750" t="s">
        <x:v>359</x:v>
      </x:c>
      <x:c r="AJ148" s="328" t="s">
        <x:v>242</x:v>
      </x:c>
      <x:c r="AK148" s="328" t="s">
        <x:v>243</x:v>
      </x:c>
      <x:c r="AL148" s="328" t="s">
        <x:v>351</x:v>
      </x:c>
      <x:c r="AM148" s="751" t="s">
        <x:v>216</x:v>
      </x:c>
      <x:c r="AN148" s="751" t="s">
        <x:v>246</x:v>
      </x:c>
      <x:c r="AO148" s="751" t="s">
        <x:v>354</x:v>
      </x:c>
      <x:c r="AP148" s="751" t="s">
        <x:v>355</x:v>
      </x:c>
      <x:c r="AQ148" s="751" t="s">
        <x:v>248</x:v>
      </x:c>
      <x:c r="AR148" s="751" t="s">
        <x:v>249</x:v>
      </x:c>
      <x:c r="AS148" s="751" t="s">
        <x:v>360</x:v>
      </x:c>
      <x:c r="AT148" s="751" t="s">
        <x:v>246</x:v>
      </x:c>
      <x:c r="AU148" s="751" t="s">
        <x:v>355</x:v>
      </x:c>
      <x:c r="AV148" s="751" t="s">
        <x:v>234</x:v>
      </x:c>
      <x:c r="AW148" s="751" t="s">
        <x:v>248</x:v>
      </x:c>
      <x:c r="AX148" s="751" t="s">
        <x:v>249</x:v>
      </x:c>
      <x:c r="AY148" s="751" t="s">
        <x:v>356</x:v>
      </x:c>
      <x:c r="DY148" s="728"/>
      <x:c r="DZ148" s="728"/>
      <x:c r="EA148" s="728"/>
      <x:c r="EB148" s="728"/>
      <x:c r="EC148" s="728"/>
      <x:c r="ED148" s="728"/>
      <x:c r="EE148" s="728"/>
      <x:c r="EF148" s="728"/>
      <x:c r="EG148" s="728"/>
      <x:c r="EH148" s="728"/>
      <x:c r="EI148" s="728"/>
      <x:c r="EJ148" s="728"/>
      <x:c r="EK148" s="728"/>
      <x:c r="EL148" s="728"/>
      <x:c r="EM148" s="728"/>
      <x:c r="EN148" s="728"/>
      <x:c r="EO148" s="728"/>
      <x:c r="EP148" s="728"/>
      <x:c r="EQ148" s="728"/>
      <x:c r="ER148" s="728"/>
      <x:c r="ES148" s="728"/>
      <x:c r="ET148" s="728"/>
      <x:c r="EU148" s="728"/>
      <x:c r="EV148" s="728"/>
      <x:c r="EW148" s="728"/>
      <x:c r="EX148" s="728"/>
      <x:c r="EY148" s="728"/>
      <x:c r="EZ148" s="728"/>
      <x:c r="FA148" s="728"/>
      <x:c r="FB148" s="728"/>
      <x:c r="FC148" s="728"/>
      <x:c r="FD148" s="728"/>
      <x:c r="FE148" s="728"/>
      <x:c r="FF148" s="728"/>
      <x:c r="FG148" s="728"/>
      <x:c r="FH148" s="728"/>
      <x:c r="FI148" s="728"/>
      <x:c r="FJ148" s="728"/>
      <x:c r="FK148" s="728"/>
      <x:c r="FL148" s="728"/>
      <x:c r="FM148" s="728"/>
      <x:c r="FN148" s="728"/>
      <x:c r="FO148" s="728"/>
      <x:c r="FP148" s="728"/>
      <x:c r="FQ148" s="728"/>
      <x:c r="FR148" s="728"/>
      <x:c r="FS148" s="728"/>
      <x:c r="FT148" s="728"/>
      <x:c r="FU148" s="728"/>
      <x:c r="FV148" s="728"/>
      <x:c r="FW148" s="728"/>
      <x:c r="FX148" s="728"/>
      <x:c r="FY148" s="728"/>
      <x:c r="FZ148" s="728"/>
      <x:c r="GA148" s="728"/>
      <x:c r="GB148" s="728"/>
      <x:c r="GC148" s="728"/>
      <x:c r="GD148" s="728"/>
      <x:c r="GE148" s="728"/>
      <x:c r="GF148" s="728"/>
      <x:c r="GG148" s="728"/>
      <x:c r="GH148" s="728"/>
      <x:c r="GI148" s="728"/>
      <x:c r="GJ148" s="728"/>
      <x:c r="GK148" s="728"/>
      <x:c r="GL148" s="728"/>
      <x:c r="GM148" s="728"/>
      <x:c r="GN148" s="728"/>
      <x:c r="GO148" s="728"/>
      <x:c r="GP148" s="728"/>
      <x:c r="GQ148" s="728"/>
      <x:c r="GR148" s="728"/>
      <x:c r="GS148" s="728"/>
      <x:c r="GT148" s="728"/>
      <x:c r="GU148" s="728"/>
      <x:c r="GV148" s="728"/>
      <x:c r="GW148" s="728"/>
      <x:c r="GX148" s="728"/>
      <x:c r="GY148" s="728"/>
      <x:c r="GZ148" s="728"/>
      <x:c r="HA148" s="728"/>
      <x:c r="HB148" s="728"/>
      <x:c r="HC148" s="728"/>
      <x:c r="HD148" s="728"/>
      <x:c r="HE148" s="728"/>
      <x:c r="HF148" s="728"/>
      <x:c r="HG148" s="728"/>
      <x:c r="HH148" s="728"/>
      <x:c r="HI148" s="728"/>
      <x:c r="HJ148" s="728"/>
      <x:c r="HK148" s="728"/>
      <x:c r="HL148" s="728"/>
      <x:c r="HM148" s="728"/>
      <x:c r="HN148" s="728"/>
      <x:c r="HO148" s="728"/>
      <x:c r="HP148" s="728"/>
      <x:c r="HQ148" s="728"/>
      <x:c r="HR148" s="728"/>
      <x:c r="HS148" s="728"/>
      <x:c r="HT148" s="728"/>
      <x:c r="HU148" s="728"/>
      <x:c r="HV148" s="728"/>
      <x:c r="HW148" s="728"/>
      <x:c r="HX148" s="728"/>
      <x:c r="HY148" s="728"/>
      <x:c r="HZ148" s="728"/>
      <x:c r="IA148" s="728"/>
      <x:c r="IB148" s="728"/>
      <x:c r="IC148" s="728"/>
      <x:c r="ID148" s="728"/>
      <x:c r="IE148" s="728"/>
      <x:c r="IF148" s="728"/>
      <x:c r="IG148" s="728"/>
      <x:c r="IH148" s="728"/>
      <x:c r="II148" s="728"/>
      <x:c r="IJ148" s="728"/>
      <x:c r="IK148" s="728"/>
      <x:c r="IL148" s="728"/>
      <x:c r="IM148" s="728"/>
      <x:c r="IN148" s="728"/>
      <x:c r="IO148" s="728"/>
      <x:c r="IP148" s="728"/>
      <x:c r="IQ148" s="728"/>
      <x:c r="IR148" s="728"/>
      <x:c r="IS148" s="728"/>
      <x:c r="IT148" s="728"/>
      <x:c r="IU148" s="728"/>
      <x:c r="IV148" s="728"/>
    </x:row>
    <x:row r="149" ht="24.75">
      <x:c r="A149" s="427"/>
      <x:c r="B149" s="747" t="s">
        <x:v>361</x:v>
      </x:c>
      <x:c r="C149" s="427"/>
      <x:c r="D149" s="427"/>
      <x:c r="E149" s="752" t="n">
        <x:f>IF(AD48&lt;2,AD48*1000,AD48)</x:f>
        <x:v>14</x:v>
      </x:c>
      <x:c r="F149" s="753"/>
      <x:c r="G149" s="748"/>
      <x:c r="H149" s="427"/>
      <x:c r="I149" s="754" t="s">
        <x:v>362</x:v>
      </x:c>
      <x:c r="J149" s="755" t="n">
        <x:f>IF(OR(J$147="53a",$J$6="23A"),1,IF(J$147="53D",6,IF(K149&lt;=770.352,5,IF(K149&lt;=787.5195,4,IF(K149&lt;=838.3127,3,IF(K149&lt;=1163.5,2,))))))</x:f>
        <x:v>2</x:v>
      </x:c>
      <x:c r="K149" s="756" t="n">
        <x:f>IF(J147="23A",E149*999.016,IF(G147=60,141.5/(E149+131.5)*999.016,E149))</x:f>
        <x:v>971.5516426116837</x:v>
      </x:c>
      <x:c r="L149" s="757" t="n">
        <x:f>IF($F$151="°F",($E$151-32)/1.8,$E$151)</x:f>
        <x:v>15.555555555555555</x:v>
      </x:c>
      <x:c r="M149" s="746" t="n">
        <x:f>VLOOKUP(J149,$I$165:$O$170,7)</x:f>
        <x:v>103.872</x:v>
      </x:c>
      <x:c r="N149" s="746" t="n">
        <x:f>VLOOKUP(J149,$I$165:$P$170,8)</x:f>
        <x:v>0.2701</x:v>
      </x:c>
      <x:c r="O149" s="746" t="n">
        <x:f>VLOOKUP(J149,$I$165:$Q$170,9)</x:f>
        <x:v>0</x:v>
      </x:c>
      <x:c r="P149" s="758" t="n">
        <x:f>0.01374979547/2*(($M149/K149+$N149)*1/K149+$O149)</x:f>
        <x:v>0.000002667824579531239</x:v>
      </x:c>
      <x:c r="Q149" s="759" t="n">
        <x:f>(2*$M149+$N149*K149)/($M149+($N149+$O149*K149)/K149)</x:f>
        <x:v>4.526328946296408</x:v>
      </x:c>
      <x:c r="R149" s="1780" t="n">
        <x:f>K149*(1+(EXP(P149*(1+0.8*P149))-1)/(1+P149*(1+1.6*P149)*Q149))</x:f>
        <x:v>971.5542345187268</x:v>
      </x:c>
      <x:c r="S149" s="758" t="n">
        <x:f>($M149/R149+$N149)*1/R149+$O149</x:f>
        <x:v>0.00038805165500119335</x:v>
      </x:c>
      <x:c r="T149" s="1781" t="n">
        <x:f>L149</x:f>
        <x:v>15.555555555555555</x:v>
      </x:c>
      <x:c r="U149" s="1782" t="n">
        <x:f>T149/630</x:f>
        <x:v>0.024691358024691357</x:v>
      </x:c>
      <x:c r="V149" s="760" t="n">
        <x:f>(T149-($AT$76+($AT$77+($AT$78+($AT$79+($AT$80+($AT$81+($AT$82+$AT$83*U149)*U149)*U149)*U149)*U149)*U149)*U149)*U149)*1.8+32</x:f>
        <x:v>60.0068748977356</x:v>
      </x:c>
      <x:c r="W149" s="761" t="n">
        <x:f>$V149-$T$144</x:f>
        <x:v>0</x:v>
      </x:c>
      <x:c r="X149" s="758" t="n">
        <x:f>EXP(-S149*$W149*(1+0.8*S149*($W149+0.01374979547)))</x:f>
        <x:v>1</x:v>
      </x:c>
      <x:c r="Y149" s="762" t="n">
        <x:f>VLOOKUP($J149,$I$165:$R$170,10)</x:f>
        <x:v>1.3</x:v>
      </x:c>
      <x:c r="Z149" s="758" t="n">
        <x:f>EXP(-1.9947+0.00013427*$V149+((793920+2326*$V149)/R149^2))</x:f>
        <x:v>0.3687325432675276</x:v>
      </x:c>
      <x:c r="AA149" s="759" t="n">
        <x:f>1/(1-10^-5*Z149*$E$153)</x:f>
        <x:v>1</x:v>
      </x:c>
      <x:c r="AB149" s="758" t="n">
        <x:f>ROUND(AA149*X149,15)</x:f>
        <x:v>1</x:v>
      </x:c>
      <x:c r="AC149" s="758" t="n">
        <x:f>AB149*K149</x:f>
        <x:v>971.5516426116837</x:v>
      </x:c>
      <x:c r="AD149" s="758" t="n">
        <x:f>$K$149-K149*AB149</x:f>
        <x:v>0</x:v>
      </x:c>
      <x:c r="AE149" s="758" t="n">
        <x:f>$K$149/X149*AA149-K149</x:f>
        <x:v>0</x:v>
      </x:c>
      <x:c r="AF149" s="758" t="n">
        <x:f>Y149*S149*(($L149*1.8+32)-60)*(1+1.6*S149*(($L149*1.8+32)-60))</x:f>
        <x:v>0</x:v>
      </x:c>
      <x:c r="AG149" s="762" t="n">
        <x:f>-2*AA149*$E$153*Z149*(7.9392+0.02326*$L149)/K149^2</x:f>
        <x:v>0</x:v>
      </x:c>
      <x:c r="AH149" s="758" t="n">
        <x:f>AE149/(1+AF149+AG149)</x:f>
        <x:v>0</x:v>
      </x:c>
      <x:c r="AI149" s="763" t="n">
        <x:f>K149+AH149</x:f>
        <x:v>971.5516426116837</x:v>
      </x:c>
      <x:c r="AJ149" s="758" t="n">
        <x:f>0.01374979547/2*(($M149/AI149+$N$8)*1/AI149+$O149)</x:f>
        <x:v>7.56541847064405e-7</x:v>
      </x:c>
      <x:c r="AK149" s="759" t="n">
        <x:f>(2*$M149+$N149*AI149)/($M149+($N149+$O149*AI149)/AI149)</x:f>
        <x:v>4.526328946296408</x:v>
      </x:c>
      <x:c r="AL149" s="1780" t="n">
        <x:f>AI149*(1+(EXP(AJ149*(1+0.8*AJ149))-1)/(1+AJ149*(1+1.6*AJ149)*AK149))</x:f>
        <x:v>971.5523776293638</x:v>
      </x:c>
      <x:c r="AM149" s="758"/>
      <x:c r="AN149" s="759"/>
      <x:c r="AO149" s="758"/>
      <x:c r="AP149" s="758"/>
      <x:c r="AQ149" s="758"/>
      <x:c r="AR149" s="758"/>
      <x:c r="AS149" s="758"/>
      <x:c r="AT149" s="762"/>
      <x:c r="AU149" s="758"/>
      <x:c r="AV149" s="758"/>
      <x:c r="AW149" s="764"/>
      <x:c r="AX149" s="739"/>
      <x:c r="AY149" s="739"/>
      <x:c r="DY149" s="728"/>
      <x:c r="DZ149" s="728"/>
      <x:c r="EA149" s="728"/>
      <x:c r="EB149" s="728"/>
      <x:c r="EC149" s="728"/>
      <x:c r="ED149" s="728"/>
      <x:c r="EE149" s="728"/>
      <x:c r="EF149" s="728"/>
      <x:c r="EG149" s="728"/>
      <x:c r="EH149" s="728"/>
      <x:c r="EI149" s="728"/>
      <x:c r="EJ149" s="728"/>
      <x:c r="EK149" s="728"/>
      <x:c r="EL149" s="728"/>
      <x:c r="EM149" s="728"/>
      <x:c r="EN149" s="728"/>
      <x:c r="EO149" s="728"/>
      <x:c r="EP149" s="728"/>
      <x:c r="EQ149" s="728"/>
      <x:c r="ER149" s="728"/>
      <x:c r="ES149" s="728"/>
      <x:c r="ET149" s="728"/>
      <x:c r="EU149" s="728"/>
      <x:c r="EV149" s="728"/>
      <x:c r="EW149" s="728"/>
      <x:c r="EX149" s="728"/>
      <x:c r="EY149" s="728"/>
      <x:c r="EZ149" s="728"/>
      <x:c r="FA149" s="728"/>
      <x:c r="FB149" s="728"/>
      <x:c r="FC149" s="728"/>
      <x:c r="FD149" s="728"/>
      <x:c r="FE149" s="728"/>
      <x:c r="FF149" s="728"/>
      <x:c r="FG149" s="728"/>
      <x:c r="FH149" s="728"/>
      <x:c r="FI149" s="728"/>
      <x:c r="FJ149" s="728"/>
      <x:c r="FK149" s="728"/>
      <x:c r="FL149" s="728"/>
      <x:c r="FM149" s="728"/>
      <x:c r="FN149" s="728"/>
      <x:c r="FO149" s="728"/>
      <x:c r="FP149" s="728"/>
      <x:c r="FQ149" s="728"/>
      <x:c r="FR149" s="728"/>
      <x:c r="FS149" s="728"/>
      <x:c r="FT149" s="728"/>
      <x:c r="FU149" s="728"/>
      <x:c r="FV149" s="728"/>
      <x:c r="FW149" s="728"/>
      <x:c r="FX149" s="728"/>
      <x:c r="FY149" s="728"/>
      <x:c r="FZ149" s="728"/>
      <x:c r="GA149" s="728"/>
      <x:c r="GB149" s="728"/>
      <x:c r="GC149" s="728"/>
      <x:c r="GD149" s="728"/>
      <x:c r="GE149" s="728"/>
      <x:c r="GF149" s="728"/>
      <x:c r="GG149" s="728"/>
      <x:c r="GH149" s="728"/>
      <x:c r="GI149" s="728"/>
      <x:c r="GJ149" s="728"/>
      <x:c r="GK149" s="728"/>
      <x:c r="GL149" s="728"/>
      <x:c r="GM149" s="728"/>
      <x:c r="GN149" s="728"/>
      <x:c r="GO149" s="728"/>
      <x:c r="GP149" s="728"/>
      <x:c r="GQ149" s="728"/>
      <x:c r="GR149" s="728"/>
      <x:c r="GS149" s="728"/>
      <x:c r="GT149" s="728"/>
      <x:c r="GU149" s="728"/>
      <x:c r="GV149" s="728"/>
      <x:c r="GW149" s="728"/>
      <x:c r="GX149" s="728"/>
      <x:c r="GY149" s="728"/>
      <x:c r="GZ149" s="728"/>
      <x:c r="HA149" s="728"/>
      <x:c r="HB149" s="728"/>
      <x:c r="HC149" s="728"/>
      <x:c r="HD149" s="728"/>
      <x:c r="HE149" s="728"/>
      <x:c r="HF149" s="728"/>
      <x:c r="HG149" s="728"/>
      <x:c r="HH149" s="728"/>
      <x:c r="HI149" s="728"/>
      <x:c r="HJ149" s="728"/>
      <x:c r="HK149" s="728"/>
      <x:c r="HL149" s="728"/>
      <x:c r="HM149" s="728"/>
      <x:c r="HN149" s="728"/>
      <x:c r="HO149" s="728"/>
      <x:c r="HP149" s="728"/>
      <x:c r="HQ149" s="728"/>
      <x:c r="HR149" s="728"/>
      <x:c r="HS149" s="728"/>
      <x:c r="HT149" s="728"/>
      <x:c r="HU149" s="728"/>
      <x:c r="HV149" s="728"/>
      <x:c r="HW149" s="728"/>
      <x:c r="HX149" s="728"/>
      <x:c r="HY149" s="728"/>
      <x:c r="HZ149" s="728"/>
      <x:c r="IA149" s="728"/>
      <x:c r="IB149" s="728"/>
      <x:c r="IC149" s="728"/>
      <x:c r="ID149" s="728"/>
      <x:c r="IE149" s="728"/>
      <x:c r="IF149" s="728"/>
      <x:c r="IG149" s="728"/>
      <x:c r="IH149" s="728"/>
      <x:c r="II149" s="728"/>
      <x:c r="IJ149" s="728"/>
      <x:c r="IK149" s="728"/>
      <x:c r="IL149" s="728"/>
      <x:c r="IM149" s="728"/>
      <x:c r="IN149" s="728"/>
      <x:c r="IO149" s="728"/>
      <x:c r="IP149" s="728"/>
      <x:c r="IQ149" s="728"/>
      <x:c r="IR149" s="728"/>
      <x:c r="IS149" s="728"/>
      <x:c r="IT149" s="728"/>
      <x:c r="IU149" s="728"/>
      <x:c r="IV149" s="728"/>
    </x:row>
    <x:row r="150" ht="22.5">
      <x:c r="A150" s="427"/>
      <x:c r="B150" s="765"/>
      <x:c r="C150" s="427"/>
      <x:c r="D150" s="427"/>
      <x:c r="E150" s="433"/>
      <x:c r="F150" s="427"/>
      <x:c r="G150" s="748"/>
      <x:c r="H150" s="427"/>
      <x:c r="I150" s="766" t="s">
        <x:v>363</x:v>
      </x:c>
      <x:c r="J150" s="755" t="n">
        <x:f>IF(OR(J$147="53a",$J$6="23A"),1,IF(J$147="53D",6,IF(K150&lt;=770.352,5,IF(K150&lt;=787.5195,4,IF(K150&lt;=838.3127,3,IF(K150&lt;=1163.5,2,))))))</x:f>
        <x:v>2</x:v>
      </x:c>
      <x:c r="K150" s="756" t="n">
        <x:f>AI149</x:f>
        <x:v>971.5516426116837</x:v>
      </x:c>
      <x:c r="L150" s="757" t="n">
        <x:f>IF($F$151="°F",($E$151-32)/1.8,$E$151)</x:f>
        <x:v>15.555555555555555</x:v>
      </x:c>
      <x:c r="M150" s="746" t="n">
        <x:f>VLOOKUP(J150,$I$165:$O$170,7)</x:f>
        <x:v>103.872</x:v>
      </x:c>
      <x:c r="N150" s="746" t="n">
        <x:f>VLOOKUP(J150,$I$165:$P$170,8)</x:f>
        <x:v>0.2701</x:v>
      </x:c>
      <x:c r="O150" s="746" t="n">
        <x:f>VLOOKUP(J150,$I$165:$Q$170,9)</x:f>
        <x:v>0</x:v>
      </x:c>
      <x:c r="P150" s="758" t="n">
        <x:f>0.01374979547/2*(($M150/K150+$N150)*1/K150+$O150)</x:f>
        <x:v>0.000002667824579531239</x:v>
      </x:c>
      <x:c r="Q150" s="759" t="n">
        <x:f>(2*$M150+$N150*K150)/($M150+($N150+$O150*K150)/K150)</x:f>
        <x:v>4.526328946296408</x:v>
      </x:c>
      <x:c r="R150" s="1780" t="n">
        <x:f>K150*(1+(EXP(P150*(1+0.8*P150))-1)/(1+P150*(1+1.6*P150)*Q150))</x:f>
        <x:v>971.5542345187268</x:v>
      </x:c>
      <x:c r="S150" s="758" t="n">
        <x:f>($M150/R150+$N150)*1/R150+$O150</x:f>
        <x:v>0.00038805165500119335</x:v>
      </x:c>
      <x:c r="T150" s="1781" t="n">
        <x:f>L150</x:f>
        <x:v>15.555555555555555</x:v>
      </x:c>
      <x:c r="U150" s="1782" t="n">
        <x:f>T150/630</x:f>
        <x:v>0.024691358024691357</x:v>
      </x:c>
      <x:c r="V150" s="760" t="n">
        <x:f>(T150-($AT$76+($AT$77+($AT$78+($AT$79+($AT$80+($AT$81+($AT$82+$AT$83*U150)*U150)*U150)*U150)*U150)*U150)*U150)*U150)*1.8+32</x:f>
        <x:v>60.0068748977356</x:v>
      </x:c>
      <x:c r="W150" s="761" t="n">
        <x:f>$V150-$T$144</x:f>
        <x:v>0</x:v>
      </x:c>
      <x:c r="X150" s="758" t="n">
        <x:f>EXP(-S150*$W150*(1+0.8*S150*($W150+0.01374979547)))</x:f>
        <x:v>1</x:v>
      </x:c>
      <x:c r="Y150" s="762" t="n">
        <x:f>VLOOKUP($J150,$I$165:$R$170,10)</x:f>
        <x:v>1.3</x:v>
      </x:c>
      <x:c r="Z150" s="758" t="n">
        <x:f>EXP(-1.9947+0.00013427*$V150+((793920+2326*$V150)/R150^2))</x:f>
        <x:v>0.3687325432675276</x:v>
      </x:c>
      <x:c r="AA150" s="759" t="n">
        <x:f>1/(1-10^-5*Z150*$E$153)</x:f>
        <x:v>1</x:v>
      </x:c>
      <x:c r="AB150" s="758" t="n">
        <x:f>ROUND(AA150*X150,15)</x:f>
        <x:v>1</x:v>
      </x:c>
      <x:c r="AC150" s="758" t="n">
        <x:f>AB150*K150</x:f>
        <x:v>971.5516426116837</x:v>
      </x:c>
      <x:c r="AD150" s="758" t="n">
        <x:f>$K$149-K150*AB150</x:f>
        <x:v>0</x:v>
      </x:c>
      <x:c r="AE150" s="758" t="n">
        <x:f>$K$149/X150*AA150-K150</x:f>
        <x:v>0</x:v>
      </x:c>
      <x:c r="AF150" s="758" t="n">
        <x:f>Y150*S150*(($L150*1.8+32)-60)*(1+1.6*S150*(($L150*1.8+32)-60))</x:f>
        <x:v>0</x:v>
      </x:c>
      <x:c r="AG150" s="762" t="n">
        <x:f>-2*AA150*$E$153*Z150*(7.9392+0.02326*$L150)/K150^2</x:f>
        <x:v>0</x:v>
      </x:c>
      <x:c r="AH150" s="758" t="n">
        <x:f>AE150/(1+AF150+AG150)</x:f>
        <x:v>0</x:v>
      </x:c>
      <x:c r="AI150" s="763" t="n">
        <x:f>K150+AH150</x:f>
        <x:v>971.5516426116837</x:v>
      </x:c>
      <x:c r="AJ150" s="758" t="n">
        <x:f>0.01374979547/2*(($M150/AI150+$N$8)*1/AI150+$O150)</x:f>
        <x:v>7.56541847064405e-7</x:v>
      </x:c>
      <x:c r="AK150" s="759" t="n">
        <x:f>(2*$M150+$N150*AI150)/($M150+($N150+$O150*AI150)/AI150)</x:f>
        <x:v>4.526328946296408</x:v>
      </x:c>
      <x:c r="AL150" s="1780" t="n">
        <x:f>AI150*(1+(EXP(AJ150*(1+0.8*AJ150))-1)/(1+AJ150*(1+1.6*AJ150)*AK150))</x:f>
        <x:v>971.5523776293638</x:v>
      </x:c>
      <x:c r="AM150" s="758"/>
      <x:c r="AN150" s="759"/>
      <x:c r="AO150" s="758"/>
      <x:c r="AP150" s="758"/>
      <x:c r="AQ150" s="758"/>
      <x:c r="AR150" s="758"/>
      <x:c r="AS150" s="758"/>
      <x:c r="AT150" s="762"/>
      <x:c r="AU150" s="758"/>
      <x:c r="AV150" s="758"/>
      <x:c r="AW150" s="764"/>
      <x:c r="AX150" s="739"/>
      <x:c r="AY150" s="739"/>
      <x:c r="DY150" s="728"/>
      <x:c r="DZ150" s="728"/>
      <x:c r="EA150" s="728"/>
      <x:c r="EB150" s="728"/>
      <x:c r="EC150" s="728"/>
      <x:c r="ED150" s="728"/>
      <x:c r="EE150" s="728"/>
      <x:c r="EF150" s="728"/>
      <x:c r="EG150" s="728"/>
      <x:c r="EH150" s="728"/>
      <x:c r="EI150" s="728"/>
      <x:c r="EJ150" s="728"/>
      <x:c r="EK150" s="728"/>
      <x:c r="EL150" s="728"/>
      <x:c r="EM150" s="728"/>
      <x:c r="EN150" s="728"/>
      <x:c r="EO150" s="728"/>
      <x:c r="EP150" s="728"/>
      <x:c r="EQ150" s="728"/>
      <x:c r="ER150" s="728"/>
      <x:c r="ES150" s="728"/>
      <x:c r="ET150" s="728"/>
      <x:c r="EU150" s="728"/>
      <x:c r="EV150" s="728"/>
      <x:c r="EW150" s="728"/>
      <x:c r="EX150" s="728"/>
      <x:c r="EY150" s="728"/>
      <x:c r="EZ150" s="728"/>
      <x:c r="FA150" s="728"/>
      <x:c r="FB150" s="728"/>
      <x:c r="FC150" s="728"/>
      <x:c r="FD150" s="728"/>
      <x:c r="FE150" s="728"/>
      <x:c r="FF150" s="728"/>
      <x:c r="FG150" s="728"/>
      <x:c r="FH150" s="728"/>
      <x:c r="FI150" s="728"/>
      <x:c r="FJ150" s="728"/>
      <x:c r="FK150" s="728"/>
      <x:c r="FL150" s="728"/>
      <x:c r="FM150" s="728"/>
      <x:c r="FN150" s="728"/>
      <x:c r="FO150" s="728"/>
      <x:c r="FP150" s="728"/>
      <x:c r="FQ150" s="728"/>
      <x:c r="FR150" s="728"/>
      <x:c r="FS150" s="728"/>
      <x:c r="FT150" s="728"/>
      <x:c r="FU150" s="728"/>
      <x:c r="FV150" s="728"/>
      <x:c r="FW150" s="728"/>
      <x:c r="FX150" s="728"/>
      <x:c r="FY150" s="728"/>
      <x:c r="FZ150" s="728"/>
      <x:c r="GA150" s="728"/>
      <x:c r="GB150" s="728"/>
      <x:c r="GC150" s="728"/>
      <x:c r="GD150" s="728"/>
      <x:c r="GE150" s="728"/>
      <x:c r="GF150" s="728"/>
      <x:c r="GG150" s="728"/>
      <x:c r="GH150" s="728"/>
      <x:c r="GI150" s="728"/>
      <x:c r="GJ150" s="728"/>
      <x:c r="GK150" s="728"/>
      <x:c r="GL150" s="728"/>
      <x:c r="GM150" s="728"/>
      <x:c r="GN150" s="728"/>
      <x:c r="GO150" s="728"/>
      <x:c r="GP150" s="728"/>
      <x:c r="GQ150" s="728"/>
      <x:c r="GR150" s="728"/>
      <x:c r="GS150" s="728"/>
      <x:c r="GT150" s="728"/>
      <x:c r="GU150" s="728"/>
      <x:c r="GV150" s="728"/>
      <x:c r="GW150" s="728"/>
      <x:c r="GX150" s="728"/>
      <x:c r="GY150" s="728"/>
      <x:c r="GZ150" s="728"/>
      <x:c r="HA150" s="728"/>
      <x:c r="HB150" s="728"/>
      <x:c r="HC150" s="728"/>
      <x:c r="HD150" s="728"/>
      <x:c r="HE150" s="728"/>
      <x:c r="HF150" s="728"/>
      <x:c r="HG150" s="728"/>
      <x:c r="HH150" s="728"/>
      <x:c r="HI150" s="728"/>
      <x:c r="HJ150" s="728"/>
      <x:c r="HK150" s="728"/>
      <x:c r="HL150" s="728"/>
      <x:c r="HM150" s="728"/>
      <x:c r="HN150" s="728"/>
      <x:c r="HO150" s="728"/>
      <x:c r="HP150" s="728"/>
      <x:c r="HQ150" s="728"/>
      <x:c r="HR150" s="728"/>
      <x:c r="HS150" s="728"/>
      <x:c r="HT150" s="728"/>
      <x:c r="HU150" s="728"/>
      <x:c r="HV150" s="728"/>
      <x:c r="HW150" s="728"/>
      <x:c r="HX150" s="728"/>
      <x:c r="HY150" s="728"/>
      <x:c r="HZ150" s="728"/>
      <x:c r="IA150" s="728"/>
      <x:c r="IB150" s="728"/>
      <x:c r="IC150" s="728"/>
      <x:c r="ID150" s="728"/>
      <x:c r="IE150" s="728"/>
      <x:c r="IF150" s="728"/>
      <x:c r="IG150" s="728"/>
      <x:c r="IH150" s="728"/>
      <x:c r="II150" s="728"/>
      <x:c r="IJ150" s="728"/>
      <x:c r="IK150" s="728"/>
      <x:c r="IL150" s="728"/>
      <x:c r="IM150" s="728"/>
      <x:c r="IN150" s="728"/>
      <x:c r="IO150" s="728"/>
      <x:c r="IP150" s="728"/>
      <x:c r="IQ150" s="728"/>
      <x:c r="IR150" s="728"/>
      <x:c r="IS150" s="728"/>
      <x:c r="IT150" s="728"/>
      <x:c r="IU150" s="728"/>
      <x:c r="IV150" s="728"/>
    </x:row>
    <x:row r="151" ht="22.5">
      <x:c r="A151" s="427"/>
      <x:c r="B151" s="767" t="s">
        <x:v>364</x:v>
      </x:c>
      <x:c r="C151" s="427"/>
      <x:c r="D151" s="427"/>
      <x:c r="E151" s="768" t="n">
        <x:f>IF(G147=15,15,60)</x:f>
        <x:v>60</x:v>
      </x:c>
      <x:c r="F151" s="753" t="str">
        <x:f>IF(G147=60,"°F","°C")</x:f>
        <x:v>°F</x:v>
      </x:c>
      <x:c r="G151" s="748"/>
      <x:c r="H151" s="427"/>
      <x:c r="I151" s="766" t="s">
        <x:v>365</x:v>
      </x:c>
      <x:c r="J151" s="755" t="n">
        <x:f>IF(OR(J$147="53a",$J$6="23A"),1,IF(J$147="53D",6,IF(K151&lt;=770.352,5,IF(K151&lt;=787.5195,4,IF(K151&lt;=838.3127,3,IF(K151&lt;=1163.5,2,))))))</x:f>
        <x:v>2</x:v>
      </x:c>
      <x:c r="K151" s="756" t="n">
        <x:f>AI150</x:f>
        <x:v>971.5516426116837</x:v>
      </x:c>
      <x:c r="L151" s="757" t="n">
        <x:f>IF($F$151="°F",($E$151-32)/1.8,$E$151)</x:f>
        <x:v>15.555555555555555</x:v>
      </x:c>
      <x:c r="M151" s="746" t="n">
        <x:f>VLOOKUP(J151,$I$165:$O$170,7)</x:f>
        <x:v>103.872</x:v>
      </x:c>
      <x:c r="N151" s="746" t="n">
        <x:f>VLOOKUP(J151,$I$165:$P$170,8)</x:f>
        <x:v>0.2701</x:v>
      </x:c>
      <x:c r="O151" s="746" t="n">
        <x:f>VLOOKUP(J151,$I$165:$Q$170,9)</x:f>
        <x:v>0</x:v>
      </x:c>
      <x:c r="P151" s="758" t="n">
        <x:f>0.01374979547/2*(($M151/K151+$N151)*1/K151+$O151)</x:f>
        <x:v>0.000002667824579531239</x:v>
      </x:c>
      <x:c r="Q151" s="759" t="n">
        <x:f>(2*$M151+$N151*K151)/($M151+($N151+$O151*K151)/K151)</x:f>
        <x:v>4.526328946296408</x:v>
      </x:c>
      <x:c r="R151" s="1780" t="n">
        <x:f>K151*(1+(EXP(P151*(1+0.8*P151))-1)/(1+P151*(1+1.6*P151)*Q151))</x:f>
        <x:v>971.5542345187268</x:v>
      </x:c>
      <x:c r="S151" s="758" t="n">
        <x:f>($M151/R151+$N151)*1/R151+$O151</x:f>
        <x:v>0.00038805165500119335</x:v>
      </x:c>
      <x:c r="T151" s="1781" t="n">
        <x:f>L151</x:f>
        <x:v>15.555555555555555</x:v>
      </x:c>
      <x:c r="U151" s="1782" t="n">
        <x:f>T151/630</x:f>
        <x:v>0.024691358024691357</x:v>
      </x:c>
      <x:c r="V151" s="760" t="n">
        <x:f>(T151-($AT$76+($AT$77+($AT$78+($AT$79+($AT$80+($AT$81+($AT$82+$AT$83*U151)*U151)*U151)*U151)*U151)*U151)*U151)*U151)*1.8+32</x:f>
        <x:v>60.0068748977356</x:v>
      </x:c>
      <x:c r="W151" s="761" t="n">
        <x:f>$V151-$T$144</x:f>
        <x:v>0</x:v>
      </x:c>
      <x:c r="X151" s="758" t="n">
        <x:f>EXP(-S151*$W151*(1+0.8*S151*($W151+0.01374979547)))</x:f>
        <x:v>1</x:v>
      </x:c>
      <x:c r="Y151" s="762" t="n">
        <x:f>VLOOKUP($J151,$I$165:$R$170,10)</x:f>
        <x:v>1.3</x:v>
      </x:c>
      <x:c r="Z151" s="758" t="n">
        <x:f>EXP(-1.9947+0.00013427*$V151+((793920+2326*$V151)/R151^2))</x:f>
        <x:v>0.3687325432675276</x:v>
      </x:c>
      <x:c r="AA151" s="759" t="n">
        <x:f>1/(1-10^-5*Z151*$E$153)</x:f>
        <x:v>1</x:v>
      </x:c>
      <x:c r="AB151" s="758" t="n">
        <x:f>ROUND(AA151*X151,15)</x:f>
        <x:v>1</x:v>
      </x:c>
      <x:c r="AC151" s="758" t="n">
        <x:f>AB151*K151</x:f>
        <x:v>971.5516426116837</x:v>
      </x:c>
      <x:c r="AD151" s="758" t="n">
        <x:f>$K$149-K151*AB151</x:f>
        <x:v>0</x:v>
      </x:c>
      <x:c r="AE151" s="758" t="n">
        <x:f>$K$149/X151*AA151-K151</x:f>
        <x:v>0</x:v>
      </x:c>
      <x:c r="AF151" s="758" t="n">
        <x:f>Y151*S151*(($L151*1.8+32)-60)*(1+1.6*S151*(($L151*1.8+32)-60))</x:f>
        <x:v>0</x:v>
      </x:c>
      <x:c r="AG151" s="762" t="n">
        <x:f>-2*AA151*$E$153*Z151*(7.9392+0.02326*$L151)/K151^2</x:f>
        <x:v>0</x:v>
      </x:c>
      <x:c r="AH151" s="758" t="n">
        <x:f>AE151/(1+AF151+AG151)</x:f>
        <x:v>0</x:v>
      </x:c>
      <x:c r="AI151" s="763" t="n">
        <x:f>K151+AH151</x:f>
        <x:v>971.5516426116837</x:v>
      </x:c>
      <x:c r="AJ151" s="758" t="n">
        <x:f>0.01374979547/2*(($M151/AI151+$N$8)*1/AI151+$O151)</x:f>
        <x:v>7.56541847064405e-7</x:v>
      </x:c>
      <x:c r="AK151" s="759" t="n">
        <x:f>(2*$M151+$N151*AI151)/($M151+($N151+$O151*AI151)/AI151)</x:f>
        <x:v>4.526328946296408</x:v>
      </x:c>
      <x:c r="AL151" s="1780" t="n">
        <x:f>AI151*(1+(EXP(AJ151*(1+0.8*AJ151))-1)/(1+AJ151*(1+1.6*AJ151)*AK151))</x:f>
        <x:v>971.5523776293638</x:v>
      </x:c>
      <x:c r="AM151" s="758"/>
      <x:c r="AN151" s="759"/>
      <x:c r="AO151" s="758"/>
      <x:c r="AP151" s="758"/>
      <x:c r="AQ151" s="758"/>
      <x:c r="AR151" s="758"/>
      <x:c r="AS151" s="758"/>
      <x:c r="AT151" s="762"/>
      <x:c r="AU151" s="758"/>
      <x:c r="AV151" s="758"/>
      <x:c r="AW151" s="764"/>
      <x:c r="AX151" s="739"/>
      <x:c r="AY151" s="739"/>
      <x:c r="DY151" s="728"/>
      <x:c r="DZ151" s="728"/>
      <x:c r="EA151" s="728"/>
      <x:c r="EB151" s="728"/>
      <x:c r="EC151" s="728"/>
      <x:c r="ED151" s="728"/>
      <x:c r="EE151" s="728"/>
      <x:c r="EF151" s="728"/>
      <x:c r="EG151" s="728"/>
      <x:c r="EH151" s="728"/>
      <x:c r="EI151" s="728"/>
      <x:c r="EJ151" s="728"/>
      <x:c r="EK151" s="728"/>
      <x:c r="EL151" s="728"/>
      <x:c r="EM151" s="728"/>
      <x:c r="EN151" s="728"/>
      <x:c r="EO151" s="728"/>
      <x:c r="EP151" s="728"/>
      <x:c r="EQ151" s="728"/>
      <x:c r="ER151" s="728"/>
      <x:c r="ES151" s="728"/>
      <x:c r="ET151" s="728"/>
      <x:c r="EU151" s="728"/>
      <x:c r="EV151" s="728"/>
      <x:c r="EW151" s="728"/>
      <x:c r="EX151" s="728"/>
      <x:c r="EY151" s="728"/>
      <x:c r="EZ151" s="728"/>
      <x:c r="FA151" s="728"/>
      <x:c r="FB151" s="728"/>
      <x:c r="FC151" s="728"/>
      <x:c r="FD151" s="728"/>
      <x:c r="FE151" s="728"/>
      <x:c r="FF151" s="728"/>
      <x:c r="FG151" s="728"/>
      <x:c r="FH151" s="728"/>
      <x:c r="FI151" s="728"/>
      <x:c r="FJ151" s="728"/>
      <x:c r="FK151" s="728"/>
      <x:c r="FL151" s="728"/>
      <x:c r="FM151" s="728"/>
      <x:c r="FN151" s="728"/>
      <x:c r="FO151" s="728"/>
      <x:c r="FP151" s="728"/>
      <x:c r="FQ151" s="728"/>
      <x:c r="FR151" s="728"/>
      <x:c r="FS151" s="728"/>
      <x:c r="FT151" s="728"/>
      <x:c r="FU151" s="728"/>
      <x:c r="FV151" s="728"/>
      <x:c r="FW151" s="728"/>
      <x:c r="FX151" s="728"/>
      <x:c r="FY151" s="728"/>
      <x:c r="FZ151" s="728"/>
      <x:c r="GA151" s="728"/>
      <x:c r="GB151" s="728"/>
      <x:c r="GC151" s="728"/>
      <x:c r="GD151" s="728"/>
      <x:c r="GE151" s="728"/>
      <x:c r="GF151" s="728"/>
      <x:c r="GG151" s="728"/>
      <x:c r="GH151" s="728"/>
      <x:c r="GI151" s="728"/>
      <x:c r="GJ151" s="728"/>
      <x:c r="GK151" s="728"/>
      <x:c r="GL151" s="728"/>
      <x:c r="GM151" s="728"/>
      <x:c r="GN151" s="728"/>
      <x:c r="GO151" s="728"/>
      <x:c r="GP151" s="728"/>
      <x:c r="GQ151" s="728"/>
      <x:c r="GR151" s="728"/>
      <x:c r="GS151" s="728"/>
      <x:c r="GT151" s="728"/>
      <x:c r="GU151" s="728"/>
      <x:c r="GV151" s="728"/>
      <x:c r="GW151" s="728"/>
      <x:c r="GX151" s="728"/>
      <x:c r="GY151" s="728"/>
      <x:c r="GZ151" s="728"/>
      <x:c r="HA151" s="728"/>
      <x:c r="HB151" s="728"/>
      <x:c r="HC151" s="728"/>
      <x:c r="HD151" s="728"/>
      <x:c r="HE151" s="728"/>
      <x:c r="HF151" s="728"/>
      <x:c r="HG151" s="728"/>
      <x:c r="HH151" s="728"/>
      <x:c r="HI151" s="728"/>
      <x:c r="HJ151" s="728"/>
      <x:c r="HK151" s="728"/>
      <x:c r="HL151" s="728"/>
      <x:c r="HM151" s="728"/>
      <x:c r="HN151" s="728"/>
      <x:c r="HO151" s="728"/>
      <x:c r="HP151" s="728"/>
      <x:c r="HQ151" s="728"/>
      <x:c r="HR151" s="728"/>
      <x:c r="HS151" s="728"/>
      <x:c r="HT151" s="728"/>
      <x:c r="HU151" s="728"/>
      <x:c r="HV151" s="728"/>
      <x:c r="HW151" s="728"/>
      <x:c r="HX151" s="728"/>
      <x:c r="HY151" s="728"/>
      <x:c r="HZ151" s="728"/>
      <x:c r="IA151" s="728"/>
      <x:c r="IB151" s="728"/>
      <x:c r="IC151" s="728"/>
      <x:c r="ID151" s="728"/>
      <x:c r="IE151" s="728"/>
      <x:c r="IF151" s="728"/>
      <x:c r="IG151" s="728"/>
      <x:c r="IH151" s="728"/>
      <x:c r="II151" s="728"/>
      <x:c r="IJ151" s="728"/>
      <x:c r="IK151" s="728"/>
      <x:c r="IL151" s="728"/>
      <x:c r="IM151" s="728"/>
      <x:c r="IN151" s="728"/>
      <x:c r="IO151" s="728"/>
      <x:c r="IP151" s="728"/>
      <x:c r="IQ151" s="728"/>
      <x:c r="IR151" s="728"/>
      <x:c r="IS151" s="728"/>
      <x:c r="IT151" s="728"/>
      <x:c r="IU151" s="728"/>
      <x:c r="IV151" s="728"/>
    </x:row>
    <x:row r="152" ht="22.5">
      <x:c r="A152" s="427"/>
      <x:c r="B152" s="767"/>
      <x:c r="C152" s="427"/>
      <x:c r="D152" s="427"/>
      <x:c r="E152" s="433"/>
      <x:c r="F152" s="427"/>
      <x:c r="G152" s="748"/>
      <x:c r="H152" s="427"/>
      <x:c r="I152" s="766" t="s">
        <x:v>366</x:v>
      </x:c>
      <x:c r="J152" s="755" t="n">
        <x:f>IF(OR(J$147="53a",$J$6="23A"),1,IF(J$147="53D",6,IF(K152&lt;=770.352,5,IF(K152&lt;=787.5195,4,IF(K152&lt;=838.3127,3,IF(K152&lt;=1163.5,2,))))))</x:f>
        <x:v>2</x:v>
      </x:c>
      <x:c r="K152" s="756" t="n">
        <x:f>AI151</x:f>
        <x:v>971.5516426116837</x:v>
      </x:c>
      <x:c r="L152" s="757" t="n">
        <x:f>IF($F$151="°F",($E$151-32)/1.8,$E$151)</x:f>
        <x:v>15.555555555555555</x:v>
      </x:c>
      <x:c r="M152" s="746" t="n">
        <x:f>VLOOKUP(J152,$I$165:$O$170,7)</x:f>
        <x:v>103.872</x:v>
      </x:c>
      <x:c r="N152" s="746" t="n">
        <x:f>VLOOKUP(J152,$I$165:$P$170,8)</x:f>
        <x:v>0.2701</x:v>
      </x:c>
      <x:c r="O152" s="746" t="n">
        <x:f>VLOOKUP(J152,$I$165:$Q$170,9)</x:f>
        <x:v>0</x:v>
      </x:c>
      <x:c r="P152" s="758" t="n">
        <x:f>0.01374979547/2*(($M152/K152+$N152)*1/K152+$O152)</x:f>
        <x:v>0.000002667824579531239</x:v>
      </x:c>
      <x:c r="Q152" s="759" t="n">
        <x:f>(2*$M152+$N152*K152)/($M152+($N152+$O152*K152)/K152)</x:f>
        <x:v>4.526328946296408</x:v>
      </x:c>
      <x:c r="R152" s="1780" t="n">
        <x:f>K152*(1+(EXP(P152*(1+0.8*P152))-1)/(1+P152*(1+1.6*P152)*Q152))</x:f>
        <x:v>971.5542345187268</x:v>
      </x:c>
      <x:c r="S152" s="758" t="n">
        <x:f>($M152/R152+$N152)*1/R152+$O152</x:f>
        <x:v>0.00038805165500119335</x:v>
      </x:c>
      <x:c r="T152" s="1781" t="n">
        <x:f>L152</x:f>
        <x:v>15.555555555555555</x:v>
      </x:c>
      <x:c r="U152" s="1782" t="n">
        <x:f>T152/630</x:f>
        <x:v>0.024691358024691357</x:v>
      </x:c>
      <x:c r="V152" s="760" t="n">
        <x:f>(T152-($AT$76+($AT$77+($AT$78+($AT$79+($AT$80+($AT$81+($AT$82+$AT$83*U152)*U152)*U152)*U152)*U152)*U152)*U152)*U152)*1.8+32</x:f>
        <x:v>60.0068748977356</x:v>
      </x:c>
      <x:c r="W152" s="761" t="n">
        <x:f>$V152-$T$144</x:f>
        <x:v>0</x:v>
      </x:c>
      <x:c r="X152" s="758" t="n">
        <x:f>EXP(-S152*$W152*(1+0.8*S152*($W152+0.01374979547)))</x:f>
        <x:v>1</x:v>
      </x:c>
      <x:c r="Y152" s="762" t="n">
        <x:f>VLOOKUP($J152,$I$165:$R$170,10)</x:f>
        <x:v>1.3</x:v>
      </x:c>
      <x:c r="Z152" s="758" t="n">
        <x:f>EXP(-1.9947+0.00013427*$V152+((793920+2326*$V152)/R152^2))</x:f>
        <x:v>0.3687325432675276</x:v>
      </x:c>
      <x:c r="AA152" s="759" t="n">
        <x:f>1/(1-10^-5*Z152*$E$153)</x:f>
        <x:v>1</x:v>
      </x:c>
      <x:c r="AB152" s="758" t="n">
        <x:f>ROUND(AA152*X152,15)</x:f>
        <x:v>1</x:v>
      </x:c>
      <x:c r="AC152" s="758" t="n">
        <x:f>AB152*K152</x:f>
        <x:v>971.5516426116837</x:v>
      </x:c>
      <x:c r="AD152" s="758" t="n">
        <x:f>$K$149-K152*AB152</x:f>
        <x:v>0</x:v>
      </x:c>
      <x:c r="AE152" s="758" t="n">
        <x:f>$K$149/X152*AA152-K152</x:f>
        <x:v>0</x:v>
      </x:c>
      <x:c r="AF152" s="758" t="n">
        <x:f>Y152*S152*(($L152*1.8+32)-60)*(1+1.6*S152*(($L152*1.8+32)-60))</x:f>
        <x:v>0</x:v>
      </x:c>
      <x:c r="AG152" s="762" t="n">
        <x:f>-2*AA152*$E$153*Z152*(7.9392+0.02326*$L152)/K152^2</x:f>
        <x:v>0</x:v>
      </x:c>
      <x:c r="AH152" s="758" t="n">
        <x:f>AE152/(1+AF152+AG152)</x:f>
        <x:v>0</x:v>
      </x:c>
      <x:c r="AI152" s="763" t="n">
        <x:f>K152+AH152</x:f>
        <x:v>971.5516426116837</x:v>
      </x:c>
      <x:c r="AJ152" s="758" t="n">
        <x:f>0.01374979547/2*(($M152/AI152+$N$8)*1/AI152+$O152)</x:f>
        <x:v>7.56541847064405e-7</x:v>
      </x:c>
      <x:c r="AK152" s="759" t="n">
        <x:f>(2*$M152+$N152*AI152)/($M152+($N152+$O152*AI152)/AI152)</x:f>
        <x:v>4.526328946296408</x:v>
      </x:c>
      <x:c r="AL152" s="1780" t="n">
        <x:f>AI152*(1+(EXP(AJ152*(1+0.8*AJ152))-1)/(1+AJ152*(1+1.6*AJ152)*AK152))</x:f>
        <x:v>971.5523776293638</x:v>
      </x:c>
      <x:c r="AM152" s="758"/>
      <x:c r="AN152" s="759"/>
      <x:c r="AO152" s="758"/>
      <x:c r="AP152" s="758"/>
      <x:c r="AQ152" s="758"/>
      <x:c r="AR152" s="758"/>
      <x:c r="AS152" s="758"/>
      <x:c r="AT152" s="762"/>
      <x:c r="AU152" s="758"/>
      <x:c r="AV152" s="758"/>
      <x:c r="AW152" s="764"/>
      <x:c r="AX152" s="739"/>
      <x:c r="AY152" s="739"/>
      <x:c r="DY152" s="728"/>
      <x:c r="DZ152" s="728"/>
      <x:c r="EA152" s="728"/>
      <x:c r="EB152" s="728"/>
      <x:c r="EC152" s="728"/>
      <x:c r="ED152" s="728"/>
      <x:c r="EE152" s="728"/>
      <x:c r="EF152" s="728"/>
      <x:c r="EG152" s="728"/>
      <x:c r="EH152" s="728"/>
      <x:c r="EI152" s="728"/>
      <x:c r="EJ152" s="728"/>
      <x:c r="EK152" s="728"/>
      <x:c r="EL152" s="728"/>
      <x:c r="EM152" s="728"/>
      <x:c r="EN152" s="728"/>
      <x:c r="EO152" s="728"/>
      <x:c r="EP152" s="728"/>
      <x:c r="EQ152" s="728"/>
      <x:c r="ER152" s="728"/>
      <x:c r="ES152" s="728"/>
      <x:c r="ET152" s="728"/>
      <x:c r="EU152" s="728"/>
      <x:c r="EV152" s="728"/>
      <x:c r="EW152" s="728"/>
      <x:c r="EX152" s="728"/>
      <x:c r="EY152" s="728"/>
      <x:c r="EZ152" s="728"/>
      <x:c r="FA152" s="728"/>
      <x:c r="FB152" s="728"/>
      <x:c r="FC152" s="728"/>
      <x:c r="FD152" s="728"/>
      <x:c r="FE152" s="728"/>
      <x:c r="FF152" s="728"/>
      <x:c r="FG152" s="728"/>
      <x:c r="FH152" s="728"/>
      <x:c r="FI152" s="728"/>
      <x:c r="FJ152" s="728"/>
      <x:c r="FK152" s="728"/>
      <x:c r="FL152" s="728"/>
      <x:c r="FM152" s="728"/>
      <x:c r="FN152" s="728"/>
      <x:c r="FO152" s="728"/>
      <x:c r="FP152" s="728"/>
      <x:c r="FQ152" s="728"/>
      <x:c r="FR152" s="728"/>
      <x:c r="FS152" s="728"/>
      <x:c r="FT152" s="728"/>
      <x:c r="FU152" s="728"/>
      <x:c r="FV152" s="728"/>
      <x:c r="FW152" s="728"/>
      <x:c r="FX152" s="728"/>
      <x:c r="FY152" s="728"/>
      <x:c r="FZ152" s="728"/>
      <x:c r="GA152" s="728"/>
      <x:c r="GB152" s="728"/>
      <x:c r="GC152" s="728"/>
      <x:c r="GD152" s="728"/>
      <x:c r="GE152" s="728"/>
      <x:c r="GF152" s="728"/>
      <x:c r="GG152" s="728"/>
      <x:c r="GH152" s="728"/>
      <x:c r="GI152" s="728"/>
      <x:c r="GJ152" s="728"/>
      <x:c r="GK152" s="728"/>
      <x:c r="GL152" s="728"/>
      <x:c r="GM152" s="728"/>
      <x:c r="GN152" s="728"/>
      <x:c r="GO152" s="728"/>
      <x:c r="GP152" s="728"/>
      <x:c r="GQ152" s="728"/>
      <x:c r="GR152" s="728"/>
      <x:c r="GS152" s="728"/>
      <x:c r="GT152" s="728"/>
      <x:c r="GU152" s="728"/>
      <x:c r="GV152" s="728"/>
      <x:c r="GW152" s="728"/>
      <x:c r="GX152" s="728"/>
      <x:c r="GY152" s="728"/>
      <x:c r="GZ152" s="728"/>
      <x:c r="HA152" s="728"/>
      <x:c r="HB152" s="728"/>
      <x:c r="HC152" s="728"/>
      <x:c r="HD152" s="728"/>
      <x:c r="HE152" s="728"/>
      <x:c r="HF152" s="728"/>
      <x:c r="HG152" s="728"/>
      <x:c r="HH152" s="728"/>
      <x:c r="HI152" s="728"/>
      <x:c r="HJ152" s="728"/>
      <x:c r="HK152" s="728"/>
      <x:c r="HL152" s="728"/>
      <x:c r="HM152" s="728"/>
      <x:c r="HN152" s="728"/>
      <x:c r="HO152" s="728"/>
      <x:c r="HP152" s="728"/>
      <x:c r="HQ152" s="728"/>
      <x:c r="HR152" s="728"/>
      <x:c r="HS152" s="728"/>
      <x:c r="HT152" s="728"/>
      <x:c r="HU152" s="728"/>
      <x:c r="HV152" s="728"/>
      <x:c r="HW152" s="728"/>
      <x:c r="HX152" s="728"/>
      <x:c r="HY152" s="728"/>
      <x:c r="HZ152" s="728"/>
      <x:c r="IA152" s="728"/>
      <x:c r="IB152" s="728"/>
      <x:c r="IC152" s="728"/>
      <x:c r="ID152" s="728"/>
      <x:c r="IE152" s="728"/>
      <x:c r="IF152" s="728"/>
      <x:c r="IG152" s="728"/>
      <x:c r="IH152" s="728"/>
      <x:c r="II152" s="728"/>
      <x:c r="IJ152" s="728"/>
      <x:c r="IK152" s="728"/>
      <x:c r="IL152" s="728"/>
      <x:c r="IM152" s="728"/>
      <x:c r="IN152" s="728"/>
      <x:c r="IO152" s="728"/>
      <x:c r="IP152" s="728"/>
      <x:c r="IQ152" s="728"/>
      <x:c r="IR152" s="728"/>
      <x:c r="IS152" s="728"/>
      <x:c r="IT152" s="728"/>
      <x:c r="IU152" s="728"/>
      <x:c r="IV152" s="728"/>
    </x:row>
    <x:row r="153" ht="22.5">
      <x:c r="A153" s="427"/>
      <x:c r="B153" s="767" t="s">
        <x:v>367</x:v>
      </x:c>
      <x:c r="C153" s="427"/>
      <x:c r="D153" s="427"/>
      <x:c r="E153" s="768">
        <x:v>0</x:v>
      </x:c>
      <x:c r="F153" s="753"/>
      <x:c r="G153" s="748"/>
      <x:c r="H153" s="427"/>
      <x:c r="I153" s="766" t="s">
        <x:v>368</x:v>
      </x:c>
      <x:c r="J153" s="755" t="n">
        <x:f>IF(OR(J$147="53a",$J$6="23A"),1,IF(J$147="53D",6,IF(K153&lt;=770.352,5,IF(K153&lt;=787.5195,4,IF(K153&lt;=838.3127,3,IF(K153&lt;=1163.5,2,))))))</x:f>
        <x:v>2</x:v>
      </x:c>
      <x:c r="K153" s="756" t="n">
        <x:f>AI152</x:f>
        <x:v>971.5516426116837</x:v>
      </x:c>
      <x:c r="L153" s="757" t="n">
        <x:f>IF($F$151="°F",($E$151-32)/1.8,$E$151)</x:f>
        <x:v>15.555555555555555</x:v>
      </x:c>
      <x:c r="M153" s="746" t="n">
        <x:f>VLOOKUP(J153,$I$165:$O$170,7)</x:f>
        <x:v>103.872</x:v>
      </x:c>
      <x:c r="N153" s="746" t="n">
        <x:f>VLOOKUP(J153,$I$165:$P$170,8)</x:f>
        <x:v>0.2701</x:v>
      </x:c>
      <x:c r="O153" s="746" t="n">
        <x:f>VLOOKUP(J153,$I$165:$Q$170,9)</x:f>
        <x:v>0</x:v>
      </x:c>
      <x:c r="P153" s="758" t="n">
        <x:f>0.01374979547/2*(($M153/K153+$N153)*1/K153+$O153)</x:f>
        <x:v>0.000002667824579531239</x:v>
      </x:c>
      <x:c r="Q153" s="759" t="n">
        <x:f>(2*$M153+$N153*K153)/($M153+($N153+$O153*K153)/K153)</x:f>
        <x:v>4.526328946296408</x:v>
      </x:c>
      <x:c r="R153" s="1780" t="n">
        <x:f>K153*(1+(EXP(P153*(1+0.8*P153))-1)/(1+P153*(1+1.6*P153)*Q153))</x:f>
        <x:v>971.5542345187268</x:v>
      </x:c>
      <x:c r="S153" s="758" t="n">
        <x:f>($M153/R153+$N153)*1/R153+$O153</x:f>
        <x:v>0.00038805165500119335</x:v>
      </x:c>
      <x:c r="T153" s="1781" t="n">
        <x:f>L153</x:f>
        <x:v>15.555555555555555</x:v>
      </x:c>
      <x:c r="U153" s="1782" t="n">
        <x:f>T153/630</x:f>
        <x:v>0.024691358024691357</x:v>
      </x:c>
      <x:c r="V153" s="760" t="n">
        <x:f>(T153-($AT$76+($AT$77+($AT$78+($AT$79+($AT$80+($AT$81+($AT$82+$AT$83*U153)*U153)*U153)*U153)*U153)*U153)*U153)*U153)*1.8+32</x:f>
        <x:v>60.0068748977356</x:v>
      </x:c>
      <x:c r="W153" s="761" t="n">
        <x:f>$V153-$T$144</x:f>
        <x:v>0</x:v>
      </x:c>
      <x:c r="X153" s="758" t="n">
        <x:f>EXP(-S153*$W153*(1+0.8*S153*($W153+0.01374979547)))</x:f>
        <x:v>1</x:v>
      </x:c>
      <x:c r="Y153" s="762" t="n">
        <x:f>VLOOKUP($J153,$I$165:$R$170,10)</x:f>
        <x:v>1.3</x:v>
      </x:c>
      <x:c r="Z153" s="758" t="n">
        <x:f>EXP(-1.9947+0.00013427*$V153+((793920+2326*$V153)/R153^2))</x:f>
        <x:v>0.3687325432675276</x:v>
      </x:c>
      <x:c r="AA153" s="759" t="n">
        <x:f>1/(1-10^-5*Z153*$E$153)</x:f>
        <x:v>1</x:v>
      </x:c>
      <x:c r="AB153" s="758" t="n">
        <x:f>ROUND(AA153*X153,15)</x:f>
        <x:v>1</x:v>
      </x:c>
      <x:c r="AC153" s="758" t="n">
        <x:f>AB153*K153</x:f>
        <x:v>971.5516426116837</x:v>
      </x:c>
      <x:c r="AD153" s="758" t="n">
        <x:f>$K$149-K153*AB153</x:f>
        <x:v>0</x:v>
      </x:c>
      <x:c r="AE153" s="758" t="n">
        <x:f>$K$149/X153*AA153-K153</x:f>
        <x:v>0</x:v>
      </x:c>
      <x:c r="AF153" s="758" t="n">
        <x:f>Y153*S153*(($L153*1.8+32)-60)*(1+1.6*S153*(($L153*1.8+32)-60))</x:f>
        <x:v>0</x:v>
      </x:c>
      <x:c r="AG153" s="762" t="n">
        <x:f>-2*AA153*$E$153*Z153*(7.9392+0.02326*$L153)/K153^2</x:f>
        <x:v>0</x:v>
      </x:c>
      <x:c r="AH153" s="758" t="n">
        <x:f>AE153/(1+AF153+AG153)</x:f>
        <x:v>0</x:v>
      </x:c>
      <x:c r="AI153" s="769" t="n">
        <x:f>K153+AH153</x:f>
        <x:v>971.5516426116837</x:v>
      </x:c>
      <x:c r="AJ153" s="758" t="n">
        <x:f>0.01374979547/2*(($M153/AI153+$N$8)*1/AI153+$O153)</x:f>
        <x:v>7.56541847064405e-7</x:v>
      </x:c>
      <x:c r="AK153" s="759" t="n">
        <x:f>(2*$M153+$N153*AI153)/($M153+($N153+$O153*AI153)/AI153)</x:f>
        <x:v>4.526328946296408</x:v>
      </x:c>
      <x:c r="AL153" s="1780" t="n">
        <x:f>AI153*(1+(EXP(AJ153*(1+0.8*AJ153))-1)/(1+AJ153*(1+1.6*AJ153)*AK153))</x:f>
        <x:v>971.5523776293638</x:v>
      </x:c>
      <x:c r="AM153" s="770" t="n">
        <x:f>($M153/AL153+$N153)*1/AL153+$O153</x:f>
        <x:v>0.0003880526069910267</x:v>
      </x:c>
      <x:c r="AN153" s="771" t="n">
        <x:f>EXP(-AM153*W153*(1+0.8*AM153*(W153+0.01374979547)))</x:f>
        <x:v>1</x:v>
      </x:c>
      <x:c r="AO153" s="771" t="n">
        <x:f>VLOOKUP(J153,I165:R170,10)</x:f>
        <x:v>1.3</x:v>
      </x:c>
      <x:c r="AP153" s="772" t="n">
        <x:f>EXP(-1.9947+0.00013427*V153+((793920+2326*V153)/AL153^2))</x:f>
        <x:v>0.3687339371972198</x:v>
      </x:c>
      <x:c r="AQ153" s="771" t="n">
        <x:f>1/(1-10^-5*AP153*E153)</x:f>
        <x:v>1</x:v>
      </x:c>
      <x:c r="AR153" s="771" t="n">
        <x:f>ROUND(AQ153*AN153,15)</x:f>
        <x:v>1</x:v>
      </x:c>
      <x:c r="AS153" s="771" t="n">
        <x:f>T145-T144</x:f>
        <x:v>-1.000253581466481</x:v>
      </x:c>
      <x:c r="AT153" s="772" t="n">
        <x:f>EXP(-AM153*AS153*(1+0.8*AM153*(AS153+0.01374979547)))</x:f>
        <x:v>1.000388107432012</x:v>
      </x:c>
      <x:c r="AU153" s="771" t="n">
        <x:f>EXP(-1.9947+0.00013427*T145+((793920+2326*T145)/AL153^2))</x:f>
        <x:v>0.36777679180948575</x:v>
      </x:c>
      <x:c r="AV153" s="771" t="n">
        <x:f>E153</x:f>
        <x:v>0</x:v>
      </x:c>
      <x:c r="AW153" s="771" t="n">
        <x:f>1/(1-10^-5*AU153*AV153)</x:f>
        <x:v>1</x:v>
      </x:c>
      <x:c r="AX153" s="772" t="n">
        <x:f>ROUND(AW153*AT153,15)</x:f>
        <x:v>1.000388107432012</x:v>
      </x:c>
      <x:c r="AY153" s="773" t="n">
        <x:f>AL151*AX153</x:f>
        <x:v>971.9294443277107</x:v>
      </x:c>
      <x:c r="DY153" s="728"/>
      <x:c r="DZ153" s="728"/>
      <x:c r="EA153" s="728"/>
      <x:c r="EB153" s="728"/>
      <x:c r="EC153" s="728"/>
      <x:c r="ED153" s="728"/>
      <x:c r="EE153" s="728"/>
      <x:c r="EF153" s="728"/>
      <x:c r="EG153" s="728"/>
      <x:c r="EH153" s="728"/>
      <x:c r="EI153" s="728"/>
      <x:c r="EJ153" s="728"/>
      <x:c r="EK153" s="728"/>
      <x:c r="EL153" s="728"/>
      <x:c r="EM153" s="728"/>
      <x:c r="EN153" s="728"/>
      <x:c r="EO153" s="728"/>
      <x:c r="EP153" s="728"/>
      <x:c r="EQ153" s="728"/>
      <x:c r="ER153" s="728"/>
      <x:c r="ES153" s="728"/>
      <x:c r="ET153" s="728"/>
      <x:c r="EU153" s="728"/>
      <x:c r="EV153" s="728"/>
      <x:c r="EW153" s="728"/>
      <x:c r="EX153" s="728"/>
      <x:c r="EY153" s="728"/>
      <x:c r="EZ153" s="728"/>
      <x:c r="FA153" s="728"/>
      <x:c r="FB153" s="728"/>
      <x:c r="FC153" s="728"/>
      <x:c r="FD153" s="728"/>
      <x:c r="FE153" s="728"/>
      <x:c r="FF153" s="728"/>
      <x:c r="FG153" s="728"/>
      <x:c r="FH153" s="728"/>
      <x:c r="FI153" s="728"/>
      <x:c r="FJ153" s="728"/>
      <x:c r="FK153" s="728"/>
      <x:c r="FL153" s="728"/>
      <x:c r="FM153" s="728"/>
      <x:c r="FN153" s="728"/>
      <x:c r="FO153" s="728"/>
      <x:c r="FP153" s="728"/>
      <x:c r="FQ153" s="728"/>
      <x:c r="FR153" s="728"/>
      <x:c r="FS153" s="728"/>
      <x:c r="FT153" s="728"/>
      <x:c r="FU153" s="728"/>
      <x:c r="FV153" s="728"/>
      <x:c r="FW153" s="728"/>
      <x:c r="FX153" s="728"/>
      <x:c r="FY153" s="728"/>
      <x:c r="FZ153" s="728"/>
      <x:c r="GA153" s="728"/>
      <x:c r="GB153" s="728"/>
      <x:c r="GC153" s="728"/>
      <x:c r="GD153" s="728"/>
      <x:c r="GE153" s="728"/>
      <x:c r="GF153" s="728"/>
      <x:c r="GG153" s="728"/>
      <x:c r="GH153" s="728"/>
      <x:c r="GI153" s="728"/>
      <x:c r="GJ153" s="728"/>
      <x:c r="GK153" s="728"/>
      <x:c r="GL153" s="728"/>
      <x:c r="GM153" s="728"/>
      <x:c r="GN153" s="728"/>
      <x:c r="GO153" s="728"/>
      <x:c r="GP153" s="728"/>
      <x:c r="GQ153" s="728"/>
      <x:c r="GR153" s="728"/>
      <x:c r="GS153" s="728"/>
      <x:c r="GT153" s="728"/>
      <x:c r="GU153" s="728"/>
      <x:c r="GV153" s="728"/>
      <x:c r="GW153" s="728"/>
      <x:c r="GX153" s="728"/>
      <x:c r="GY153" s="728"/>
      <x:c r="GZ153" s="728"/>
      <x:c r="HA153" s="728"/>
      <x:c r="HB153" s="728"/>
      <x:c r="HC153" s="728"/>
      <x:c r="HD153" s="728"/>
      <x:c r="HE153" s="728"/>
      <x:c r="HF153" s="728"/>
      <x:c r="HG153" s="728"/>
      <x:c r="HH153" s="728"/>
      <x:c r="HI153" s="728"/>
      <x:c r="HJ153" s="728"/>
      <x:c r="HK153" s="728"/>
      <x:c r="HL153" s="728"/>
      <x:c r="HM153" s="728"/>
      <x:c r="HN153" s="728"/>
      <x:c r="HO153" s="728"/>
      <x:c r="HP153" s="728"/>
      <x:c r="HQ153" s="728"/>
      <x:c r="HR153" s="728"/>
      <x:c r="HS153" s="728"/>
      <x:c r="HT153" s="728"/>
      <x:c r="HU153" s="728"/>
      <x:c r="HV153" s="728"/>
      <x:c r="HW153" s="728"/>
      <x:c r="HX153" s="728"/>
      <x:c r="HY153" s="728"/>
      <x:c r="HZ153" s="728"/>
      <x:c r="IA153" s="728"/>
      <x:c r="IB153" s="728"/>
      <x:c r="IC153" s="728"/>
      <x:c r="ID153" s="728"/>
      <x:c r="IE153" s="728"/>
      <x:c r="IF153" s="728"/>
      <x:c r="IG153" s="728"/>
      <x:c r="IH153" s="728"/>
      <x:c r="II153" s="728"/>
      <x:c r="IJ153" s="728"/>
      <x:c r="IK153" s="728"/>
      <x:c r="IL153" s="728"/>
      <x:c r="IM153" s="728"/>
      <x:c r="IN153" s="728"/>
      <x:c r="IO153" s="728"/>
      <x:c r="IP153" s="728"/>
      <x:c r="IQ153" s="728"/>
      <x:c r="IR153" s="728"/>
      <x:c r="IS153" s="728"/>
      <x:c r="IT153" s="728"/>
      <x:c r="IU153" s="728"/>
      <x:c r="IV153" s="728"/>
    </x:row>
    <x:row r="154" ht="21.75">
      <x:c r="A154" s="427"/>
      <x:c r="B154" s="767"/>
      <x:c r="C154" s="427"/>
      <x:c r="D154" s="427"/>
      <x:c r="E154" s="433"/>
      <x:c r="F154" s="427"/>
      <x:c r="G154" s="748"/>
      <x:c r="H154" s="427"/>
      <x:c r="I154" s="766"/>
      <x:c r="J154" s="774"/>
      <x:c r="K154" s="775"/>
      <x:c r="L154" s="774"/>
      <x:c r="M154" s="774"/>
      <x:c r="N154" s="774"/>
      <x:c r="O154" s="774"/>
      <x:c r="P154" s="774"/>
      <x:c r="Q154" s="774"/>
      <x:c r="R154" s="774"/>
      <x:c r="S154" s="774"/>
      <x:c r="T154" s="774"/>
      <x:c r="U154" s="774"/>
      <x:c r="V154" s="774"/>
      <x:c r="W154" s="774"/>
      <x:c r="X154" s="774"/>
      <x:c r="Y154" s="774"/>
      <x:c r="Z154" s="774"/>
      <x:c r="AA154" s="774"/>
      <x:c r="AB154" s="774"/>
      <x:c r="AC154" s="774"/>
      <x:c r="AD154" s="774"/>
      <x:c r="AE154" s="774"/>
      <x:c r="AF154" s="774"/>
      <x:c r="AG154" s="774"/>
      <x:c r="AH154" s="774"/>
      <x:c r="AI154" s="775" t="n">
        <x:f>141.5/(AI153/999.016)-131.5</x:f>
        <x:v>14</x:v>
      </x:c>
      <x:c r="AJ154" s="776"/>
      <x:c r="AK154" s="776"/>
      <x:c r="AL154" s="776"/>
      <x:c r="AM154" s="774"/>
      <x:c r="AN154" s="774"/>
      <x:c r="AO154" s="774"/>
      <x:c r="AP154" s="774"/>
      <x:c r="AQ154" s="777"/>
      <x:c r="AR154" s="774"/>
      <x:c r="AS154" s="774"/>
      <x:c r="AT154" s="774"/>
      <x:c r="AU154" s="774"/>
      <x:c r="AV154" s="774"/>
      <x:c r="AW154" s="433"/>
      <x:c r="AX154" s="739"/>
      <x:c r="AY154" s="739"/>
      <x:c r="DY154" s="728"/>
      <x:c r="DZ154" s="728"/>
      <x:c r="EA154" s="728"/>
      <x:c r="EB154" s="728"/>
      <x:c r="EC154" s="728"/>
      <x:c r="ED154" s="728"/>
      <x:c r="EE154" s="728"/>
      <x:c r="EF154" s="728"/>
      <x:c r="EG154" s="728"/>
      <x:c r="EH154" s="728"/>
      <x:c r="EI154" s="728"/>
      <x:c r="EJ154" s="728"/>
      <x:c r="EK154" s="728"/>
      <x:c r="EL154" s="728"/>
      <x:c r="EM154" s="728"/>
      <x:c r="EN154" s="728"/>
      <x:c r="EO154" s="728"/>
      <x:c r="EP154" s="728"/>
      <x:c r="EQ154" s="728"/>
      <x:c r="ER154" s="728"/>
      <x:c r="ES154" s="728"/>
      <x:c r="ET154" s="728"/>
      <x:c r="EU154" s="728"/>
      <x:c r="EV154" s="728"/>
      <x:c r="EW154" s="728"/>
      <x:c r="EX154" s="728"/>
      <x:c r="EY154" s="728"/>
      <x:c r="EZ154" s="728"/>
      <x:c r="FA154" s="728"/>
      <x:c r="FB154" s="728"/>
      <x:c r="FC154" s="728"/>
      <x:c r="FD154" s="728"/>
      <x:c r="FE154" s="728"/>
      <x:c r="FF154" s="728"/>
      <x:c r="FG154" s="728"/>
      <x:c r="FH154" s="728"/>
      <x:c r="FI154" s="728"/>
      <x:c r="FJ154" s="728"/>
      <x:c r="FK154" s="728"/>
      <x:c r="FL154" s="728"/>
      <x:c r="FM154" s="728"/>
      <x:c r="FN154" s="728"/>
      <x:c r="FO154" s="728"/>
      <x:c r="FP154" s="728"/>
      <x:c r="FQ154" s="728"/>
      <x:c r="FR154" s="728"/>
      <x:c r="FS154" s="728"/>
      <x:c r="FT154" s="728"/>
      <x:c r="FU154" s="728"/>
      <x:c r="FV154" s="728"/>
      <x:c r="FW154" s="728"/>
      <x:c r="FX154" s="728"/>
      <x:c r="FY154" s="728"/>
      <x:c r="FZ154" s="728"/>
      <x:c r="GA154" s="728"/>
      <x:c r="GB154" s="728"/>
      <x:c r="GC154" s="728"/>
      <x:c r="GD154" s="728"/>
      <x:c r="GE154" s="728"/>
      <x:c r="GF154" s="728"/>
      <x:c r="GG154" s="728"/>
      <x:c r="GH154" s="728"/>
      <x:c r="GI154" s="728"/>
      <x:c r="GJ154" s="728"/>
      <x:c r="GK154" s="728"/>
      <x:c r="GL154" s="728"/>
      <x:c r="GM154" s="728"/>
      <x:c r="GN154" s="728"/>
      <x:c r="GO154" s="728"/>
      <x:c r="GP154" s="728"/>
      <x:c r="GQ154" s="728"/>
      <x:c r="GR154" s="728"/>
      <x:c r="GS154" s="728"/>
      <x:c r="GT154" s="728"/>
      <x:c r="GU154" s="728"/>
      <x:c r="GV154" s="728"/>
      <x:c r="GW154" s="728"/>
      <x:c r="GX154" s="728"/>
      <x:c r="GY154" s="728"/>
      <x:c r="GZ154" s="728"/>
      <x:c r="HA154" s="728"/>
      <x:c r="HB154" s="728"/>
      <x:c r="HC154" s="728"/>
      <x:c r="HD154" s="728"/>
      <x:c r="HE154" s="728"/>
      <x:c r="HF154" s="728"/>
      <x:c r="HG154" s="728"/>
      <x:c r="HH154" s="728"/>
      <x:c r="HI154" s="728"/>
      <x:c r="HJ154" s="728"/>
      <x:c r="HK154" s="728"/>
      <x:c r="HL154" s="728"/>
      <x:c r="HM154" s="728"/>
      <x:c r="HN154" s="728"/>
      <x:c r="HO154" s="728"/>
      <x:c r="HP154" s="728"/>
      <x:c r="HQ154" s="728"/>
      <x:c r="HR154" s="728"/>
      <x:c r="HS154" s="728"/>
      <x:c r="HT154" s="728"/>
      <x:c r="HU154" s="728"/>
      <x:c r="HV154" s="728"/>
      <x:c r="HW154" s="728"/>
      <x:c r="HX154" s="728"/>
      <x:c r="HY154" s="728"/>
      <x:c r="HZ154" s="728"/>
      <x:c r="IA154" s="728"/>
      <x:c r="IB154" s="728"/>
      <x:c r="IC154" s="728"/>
      <x:c r="ID154" s="728"/>
      <x:c r="IE154" s="728"/>
      <x:c r="IF154" s="728"/>
      <x:c r="IG154" s="728"/>
      <x:c r="IH154" s="728"/>
      <x:c r="II154" s="728"/>
      <x:c r="IJ154" s="728"/>
      <x:c r="IK154" s="728"/>
      <x:c r="IL154" s="728"/>
      <x:c r="IM154" s="728"/>
      <x:c r="IN154" s="728"/>
      <x:c r="IO154" s="728"/>
      <x:c r="IP154" s="728"/>
      <x:c r="IQ154" s="728"/>
      <x:c r="IR154" s="728"/>
      <x:c r="IS154" s="728"/>
      <x:c r="IT154" s="728"/>
      <x:c r="IU154" s="728"/>
      <x:c r="IV154" s="728"/>
    </x:row>
    <x:row r="155" ht="23.25">
      <x:c r="A155" s="427"/>
      <x:c r="B155" s="767" t="s">
        <x:v>369</x:v>
      </x:c>
      <x:c r="C155" s="427"/>
      <x:c r="D155" s="427"/>
      <x:c r="E155" s="778" t="n">
        <x:f>AI154</x:f>
        <x:v>14</x:v>
      </x:c>
      <x:c r="F155" s="779"/>
      <x:c r="G155" s="748"/>
      <x:c r="H155" s="427"/>
      <x:c r="I155" s="766"/>
      <x:c r="J155" s="774"/>
      <x:c r="K155" s="774"/>
      <x:c r="L155" s="774"/>
      <x:c r="M155" s="774"/>
      <x:c r="N155" s="774"/>
      <x:c r="O155" s="774"/>
      <x:c r="P155" s="774"/>
      <x:c r="Q155" s="774"/>
      <x:c r="R155" s="774"/>
      <x:c r="S155" s="774"/>
      <x:c r="T155" s="774"/>
      <x:c r="U155" s="774"/>
      <x:c r="V155" s="774"/>
      <x:c r="W155" s="774"/>
      <x:c r="X155" s="774"/>
      <x:c r="Y155" s="774"/>
      <x:c r="Z155" s="774"/>
      <x:c r="AA155" s="774"/>
      <x:c r="AB155" s="774"/>
      <x:c r="AC155" s="774"/>
      <x:c r="AD155" s="774"/>
      <x:c r="AE155" s="774"/>
      <x:c r="AF155" s="774"/>
      <x:c r="AG155" s="774"/>
      <x:c r="AH155" s="774"/>
      <x:c r="AI155" s="774"/>
      <x:c r="AJ155" s="774"/>
      <x:c r="AK155" s="774"/>
      <x:c r="AL155" s="774"/>
      <x:c r="AM155" s="774"/>
      <x:c r="AN155" s="774"/>
      <x:c r="AO155" s="774"/>
      <x:c r="AP155" s="774"/>
      <x:c r="AQ155" s="777"/>
      <x:c r="AR155" s="774"/>
      <x:c r="AS155" s="774"/>
      <x:c r="AT155" s="774"/>
      <x:c r="AU155" s="774"/>
      <x:c r="AV155" s="774"/>
      <x:c r="AW155" s="433"/>
      <x:c r="AX155" s="739"/>
      <x:c r="AY155" s="739"/>
      <x:c r="DY155" s="728"/>
      <x:c r="DZ155" s="728"/>
      <x:c r="EA155" s="728"/>
      <x:c r="EB155" s="728"/>
      <x:c r="EC155" s="728"/>
      <x:c r="ED155" s="728"/>
      <x:c r="EE155" s="728"/>
      <x:c r="EF155" s="728"/>
      <x:c r="EG155" s="728"/>
      <x:c r="EH155" s="728"/>
      <x:c r="EI155" s="728"/>
      <x:c r="EJ155" s="728"/>
      <x:c r="EK155" s="728"/>
      <x:c r="EL155" s="728"/>
      <x:c r="EM155" s="728"/>
      <x:c r="EN155" s="728"/>
      <x:c r="EO155" s="728"/>
      <x:c r="EP155" s="728"/>
      <x:c r="EQ155" s="728"/>
      <x:c r="ER155" s="728"/>
      <x:c r="ES155" s="728"/>
      <x:c r="ET155" s="728"/>
      <x:c r="EU155" s="728"/>
      <x:c r="EV155" s="728"/>
      <x:c r="EW155" s="728"/>
      <x:c r="EX155" s="728"/>
      <x:c r="EY155" s="728"/>
      <x:c r="EZ155" s="728"/>
      <x:c r="FA155" s="728"/>
      <x:c r="FB155" s="728"/>
      <x:c r="FC155" s="728"/>
      <x:c r="FD155" s="728"/>
      <x:c r="FE155" s="728"/>
      <x:c r="FF155" s="728"/>
      <x:c r="FG155" s="728"/>
      <x:c r="FH155" s="728"/>
      <x:c r="FI155" s="728"/>
      <x:c r="FJ155" s="728"/>
      <x:c r="FK155" s="728"/>
      <x:c r="FL155" s="728"/>
      <x:c r="FM155" s="728"/>
      <x:c r="FN155" s="728"/>
      <x:c r="FO155" s="728"/>
      <x:c r="FP155" s="728"/>
      <x:c r="FQ155" s="728"/>
      <x:c r="FR155" s="728"/>
      <x:c r="FS155" s="728"/>
      <x:c r="FT155" s="728"/>
      <x:c r="FU155" s="728"/>
      <x:c r="FV155" s="728"/>
      <x:c r="FW155" s="728"/>
      <x:c r="FX155" s="728"/>
      <x:c r="FY155" s="728"/>
      <x:c r="FZ155" s="728"/>
      <x:c r="GA155" s="728"/>
      <x:c r="GB155" s="728"/>
      <x:c r="GC155" s="728"/>
      <x:c r="GD155" s="728"/>
      <x:c r="GE155" s="728"/>
      <x:c r="GF155" s="728"/>
      <x:c r="GG155" s="728"/>
      <x:c r="GH155" s="728"/>
      <x:c r="GI155" s="728"/>
      <x:c r="GJ155" s="728"/>
      <x:c r="GK155" s="728"/>
      <x:c r="GL155" s="728"/>
      <x:c r="GM155" s="728"/>
      <x:c r="GN155" s="728"/>
      <x:c r="GO155" s="728"/>
      <x:c r="GP155" s="728"/>
      <x:c r="GQ155" s="728"/>
      <x:c r="GR155" s="728"/>
      <x:c r="GS155" s="728"/>
      <x:c r="GT155" s="728"/>
      <x:c r="GU155" s="728"/>
      <x:c r="GV155" s="728"/>
      <x:c r="GW155" s="728"/>
      <x:c r="GX155" s="728"/>
      <x:c r="GY155" s="728"/>
      <x:c r="GZ155" s="728"/>
      <x:c r="HA155" s="728"/>
      <x:c r="HB155" s="728"/>
      <x:c r="HC155" s="728"/>
      <x:c r="HD155" s="728"/>
      <x:c r="HE155" s="728"/>
      <x:c r="HF155" s="728"/>
      <x:c r="HG155" s="728"/>
      <x:c r="HH155" s="728"/>
      <x:c r="HI155" s="728"/>
      <x:c r="HJ155" s="728"/>
      <x:c r="HK155" s="728"/>
      <x:c r="HL155" s="728"/>
      <x:c r="HM155" s="728"/>
      <x:c r="HN155" s="728"/>
      <x:c r="HO155" s="728"/>
      <x:c r="HP155" s="728"/>
      <x:c r="HQ155" s="728"/>
      <x:c r="HR155" s="728"/>
      <x:c r="HS155" s="728"/>
      <x:c r="HT155" s="728"/>
      <x:c r="HU155" s="728"/>
      <x:c r="HV155" s="728"/>
      <x:c r="HW155" s="728"/>
      <x:c r="HX155" s="728"/>
      <x:c r="HY155" s="728"/>
      <x:c r="HZ155" s="728"/>
      <x:c r="IA155" s="728"/>
      <x:c r="IB155" s="728"/>
      <x:c r="IC155" s="728"/>
      <x:c r="ID155" s="728"/>
      <x:c r="IE155" s="728"/>
      <x:c r="IF155" s="728"/>
      <x:c r="IG155" s="728"/>
      <x:c r="IH155" s="728"/>
      <x:c r="II155" s="728"/>
      <x:c r="IJ155" s="728"/>
      <x:c r="IK155" s="728"/>
      <x:c r="IL155" s="728"/>
      <x:c r="IM155" s="728"/>
      <x:c r="IN155" s="728"/>
      <x:c r="IO155" s="728"/>
      <x:c r="IP155" s="728"/>
      <x:c r="IQ155" s="728"/>
      <x:c r="IR155" s="728"/>
      <x:c r="IS155" s="728"/>
      <x:c r="IT155" s="728"/>
      <x:c r="IU155" s="728"/>
      <x:c r="IV155" s="728"/>
    </x:row>
    <x:row r="156" ht="23.25">
      <x:c r="A156" s="427"/>
      <x:c r="B156" s="767"/>
      <x:c r="C156" s="427"/>
      <x:c r="D156" s="427"/>
      <x:c r="E156" s="780"/>
      <x:c r="F156" s="779"/>
      <x:c r="G156" s="748"/>
      <x:c r="H156" s="427"/>
      <x:c r="I156" s="781"/>
      <x:c r="J156" s="774"/>
      <x:c r="K156" s="774"/>
      <x:c r="L156" s="774"/>
      <x:c r="M156" s="774"/>
      <x:c r="N156" s="774"/>
      <x:c r="O156" s="774"/>
      <x:c r="P156" s="774"/>
      <x:c r="Q156" s="774"/>
      <x:c r="R156" s="774"/>
      <x:c r="S156" s="774" t="n">
        <x:f>15.555555556*1.8+32</x:f>
        <x:v>60.0000000008</x:v>
      </x:c>
      <x:c r="T156" s="774"/>
      <x:c r="U156" s="774"/>
      <x:c r="V156" s="774"/>
      <x:c r="W156" s="774"/>
      <x:c r="X156" s="774"/>
      <x:c r="Y156" s="774"/>
      <x:c r="Z156" s="774"/>
      <x:c r="AA156" s="774"/>
      <x:c r="AB156" s="774"/>
      <x:c r="AC156" s="774"/>
      <x:c r="AD156" s="774"/>
      <x:c r="AE156" s="774"/>
      <x:c r="AF156" s="774"/>
      <x:c r="AG156" s="774"/>
      <x:c r="AH156" s="774"/>
      <x:c r="AI156" s="774"/>
      <x:c r="AJ156" s="774"/>
      <x:c r="AK156" s="774"/>
      <x:c r="AL156" s="774"/>
      <x:c r="AM156" s="774"/>
      <x:c r="AN156" s="774"/>
      <x:c r="AO156" s="774"/>
      <x:c r="AP156" s="774"/>
      <x:c r="AQ156" s="777"/>
      <x:c r="AR156" s="774"/>
      <x:c r="AS156" s="774"/>
      <x:c r="AT156" s="774"/>
      <x:c r="AU156" s="774"/>
      <x:c r="AV156" s="774"/>
      <x:c r="AW156" s="433"/>
      <x:c r="AX156" s="739"/>
      <x:c r="AY156" s="739"/>
      <x:c r="DY156" s="728"/>
      <x:c r="DZ156" s="728"/>
      <x:c r="EA156" s="728"/>
      <x:c r="EB156" s="728"/>
      <x:c r="EC156" s="728"/>
      <x:c r="ED156" s="728"/>
      <x:c r="EE156" s="728"/>
      <x:c r="EF156" s="728"/>
      <x:c r="EG156" s="728"/>
      <x:c r="EH156" s="728"/>
      <x:c r="EI156" s="728"/>
      <x:c r="EJ156" s="728"/>
      <x:c r="EK156" s="728"/>
      <x:c r="EL156" s="728"/>
      <x:c r="EM156" s="728"/>
      <x:c r="EN156" s="728"/>
      <x:c r="EO156" s="728"/>
      <x:c r="EP156" s="728"/>
      <x:c r="EQ156" s="728"/>
      <x:c r="ER156" s="728"/>
      <x:c r="ES156" s="728"/>
      <x:c r="ET156" s="728"/>
      <x:c r="EU156" s="728"/>
      <x:c r="EV156" s="728"/>
      <x:c r="EW156" s="728"/>
      <x:c r="EX156" s="728"/>
      <x:c r="EY156" s="728"/>
      <x:c r="EZ156" s="728"/>
      <x:c r="FA156" s="728"/>
      <x:c r="FB156" s="728"/>
      <x:c r="FC156" s="728"/>
      <x:c r="FD156" s="728"/>
      <x:c r="FE156" s="728"/>
      <x:c r="FF156" s="728"/>
      <x:c r="FG156" s="728"/>
      <x:c r="FH156" s="728"/>
      <x:c r="FI156" s="728"/>
      <x:c r="FJ156" s="728"/>
      <x:c r="FK156" s="728"/>
      <x:c r="FL156" s="728"/>
      <x:c r="FM156" s="728"/>
      <x:c r="FN156" s="728"/>
      <x:c r="FO156" s="728"/>
      <x:c r="FP156" s="728"/>
      <x:c r="FQ156" s="728"/>
      <x:c r="FR156" s="728"/>
      <x:c r="FS156" s="728"/>
      <x:c r="FT156" s="728"/>
      <x:c r="FU156" s="728"/>
      <x:c r="FV156" s="728"/>
      <x:c r="FW156" s="728"/>
      <x:c r="FX156" s="728"/>
      <x:c r="FY156" s="728"/>
      <x:c r="FZ156" s="728"/>
      <x:c r="GA156" s="728"/>
      <x:c r="GB156" s="728"/>
      <x:c r="GC156" s="728"/>
      <x:c r="GD156" s="728"/>
      <x:c r="GE156" s="728"/>
      <x:c r="GF156" s="728"/>
      <x:c r="GG156" s="728"/>
      <x:c r="GH156" s="728"/>
      <x:c r="GI156" s="728"/>
      <x:c r="GJ156" s="728"/>
      <x:c r="GK156" s="728"/>
      <x:c r="GL156" s="728"/>
      <x:c r="GM156" s="728"/>
      <x:c r="GN156" s="728"/>
      <x:c r="GO156" s="728"/>
      <x:c r="GP156" s="728"/>
      <x:c r="GQ156" s="728"/>
      <x:c r="GR156" s="728"/>
      <x:c r="GS156" s="728"/>
      <x:c r="GT156" s="728"/>
      <x:c r="GU156" s="728"/>
      <x:c r="GV156" s="728"/>
      <x:c r="GW156" s="728"/>
      <x:c r="GX156" s="728"/>
      <x:c r="GY156" s="728"/>
      <x:c r="GZ156" s="728"/>
      <x:c r="HA156" s="728"/>
      <x:c r="HB156" s="728"/>
      <x:c r="HC156" s="728"/>
      <x:c r="HD156" s="728"/>
      <x:c r="HE156" s="728"/>
      <x:c r="HF156" s="728"/>
      <x:c r="HG156" s="728"/>
      <x:c r="HH156" s="728"/>
      <x:c r="HI156" s="728"/>
      <x:c r="HJ156" s="728"/>
      <x:c r="HK156" s="728"/>
      <x:c r="HL156" s="728"/>
      <x:c r="HM156" s="728"/>
      <x:c r="HN156" s="728"/>
      <x:c r="HO156" s="728"/>
      <x:c r="HP156" s="728"/>
      <x:c r="HQ156" s="728"/>
      <x:c r="HR156" s="728"/>
      <x:c r="HS156" s="728"/>
      <x:c r="HT156" s="728"/>
      <x:c r="HU156" s="728"/>
      <x:c r="HV156" s="728"/>
      <x:c r="HW156" s="728"/>
      <x:c r="HX156" s="728"/>
      <x:c r="HY156" s="728"/>
      <x:c r="HZ156" s="728"/>
      <x:c r="IA156" s="728"/>
      <x:c r="IB156" s="728"/>
      <x:c r="IC156" s="728"/>
      <x:c r="ID156" s="728"/>
      <x:c r="IE156" s="728"/>
      <x:c r="IF156" s="728"/>
      <x:c r="IG156" s="728"/>
      <x:c r="IH156" s="728"/>
      <x:c r="II156" s="728"/>
      <x:c r="IJ156" s="728"/>
      <x:c r="IK156" s="728"/>
      <x:c r="IL156" s="728"/>
      <x:c r="IM156" s="728"/>
      <x:c r="IN156" s="728"/>
      <x:c r="IO156" s="728"/>
      <x:c r="IP156" s="728"/>
      <x:c r="IQ156" s="728"/>
      <x:c r="IR156" s="728"/>
      <x:c r="IS156" s="728"/>
      <x:c r="IT156" s="728"/>
      <x:c r="IU156" s="728"/>
      <x:c r="IV156" s="728"/>
    </x:row>
    <x:row r="157" ht="23.25">
      <x:c r="A157" s="427"/>
      <x:c r="B157" s="767" t="s">
        <x:v>370</x:v>
      </x:c>
      <x:c r="C157" s="427"/>
      <x:c r="D157" s="427"/>
      <x:c r="E157" s="782" t="n">
        <x:f>ROUND(AI153/999.016,5)</x:f>
        <x:v>0.97251</x:v>
      </x:c>
      <x:c r="F157" s="779"/>
      <x:c r="G157" s="748"/>
      <x:c r="H157" s="427"/>
      <x:c r="I157" s="766"/>
      <x:c r="J157" s="774"/>
      <x:c r="K157" s="774"/>
      <x:c r="L157" s="774"/>
      <x:c r="M157" s="774"/>
      <x:c r="N157" s="774"/>
      <x:c r="O157" s="774"/>
      <x:c r="P157" s="774"/>
      <x:c r="Q157" s="774"/>
      <x:c r="R157" s="774"/>
      <x:c r="S157" s="774"/>
      <x:c r="T157" s="774"/>
      <x:c r="U157" s="774"/>
      <x:c r="V157" s="774"/>
      <x:c r="W157" s="774"/>
      <x:c r="X157" s="774"/>
      <x:c r="Y157" s="774"/>
      <x:c r="Z157" s="774"/>
      <x:c r="AA157" s="774"/>
      <x:c r="AB157" s="774"/>
      <x:c r="AC157" s="774"/>
      <x:c r="AD157" s="774"/>
      <x:c r="AE157" s="774"/>
      <x:c r="AF157" s="774"/>
      <x:c r="AG157" s="774"/>
      <x:c r="AH157" s="774"/>
      <x:c r="AI157" s="774"/>
      <x:c r="AJ157" s="774"/>
      <x:c r="AK157" s="774"/>
      <x:c r="AL157" s="774"/>
      <x:c r="AM157" s="774"/>
      <x:c r="AN157" s="774"/>
      <x:c r="AO157" s="774"/>
      <x:c r="AP157" s="774"/>
      <x:c r="AQ157" s="777"/>
      <x:c r="AR157" s="774"/>
      <x:c r="AS157" s="774"/>
      <x:c r="AT157" s="774"/>
      <x:c r="AU157" s="774"/>
      <x:c r="AV157" s="774"/>
      <x:c r="AW157" s="433"/>
      <x:c r="AX157" s="739"/>
      <x:c r="AY157" s="739"/>
      <x:c r="DY157" s="728"/>
      <x:c r="DZ157" s="728"/>
      <x:c r="EA157" s="728"/>
      <x:c r="EB157" s="728"/>
      <x:c r="EC157" s="728"/>
      <x:c r="ED157" s="728"/>
      <x:c r="EE157" s="728"/>
      <x:c r="EF157" s="728"/>
      <x:c r="EG157" s="728"/>
      <x:c r="EH157" s="728"/>
      <x:c r="EI157" s="728"/>
      <x:c r="EJ157" s="728"/>
      <x:c r="EK157" s="728"/>
      <x:c r="EL157" s="728"/>
      <x:c r="EM157" s="728"/>
      <x:c r="EN157" s="728"/>
      <x:c r="EO157" s="728"/>
      <x:c r="EP157" s="728"/>
      <x:c r="EQ157" s="728"/>
      <x:c r="ER157" s="728"/>
      <x:c r="ES157" s="728"/>
      <x:c r="ET157" s="728"/>
      <x:c r="EU157" s="728"/>
      <x:c r="EV157" s="728"/>
      <x:c r="EW157" s="728"/>
      <x:c r="EX157" s="728"/>
      <x:c r="EY157" s="728"/>
      <x:c r="EZ157" s="728"/>
      <x:c r="FA157" s="728"/>
      <x:c r="FB157" s="728"/>
      <x:c r="FC157" s="728"/>
      <x:c r="FD157" s="728"/>
      <x:c r="FE157" s="728"/>
      <x:c r="FF157" s="728"/>
      <x:c r="FG157" s="728"/>
      <x:c r="FH157" s="728"/>
      <x:c r="FI157" s="728"/>
      <x:c r="FJ157" s="728"/>
      <x:c r="FK157" s="728"/>
      <x:c r="FL157" s="728"/>
      <x:c r="FM157" s="728"/>
      <x:c r="FN157" s="728"/>
      <x:c r="FO157" s="728"/>
      <x:c r="FP157" s="728"/>
      <x:c r="FQ157" s="728"/>
      <x:c r="FR157" s="728"/>
      <x:c r="FS157" s="728"/>
      <x:c r="FT157" s="728"/>
      <x:c r="FU157" s="728"/>
      <x:c r="FV157" s="728"/>
      <x:c r="FW157" s="728"/>
      <x:c r="FX157" s="728"/>
      <x:c r="FY157" s="728"/>
      <x:c r="FZ157" s="728"/>
      <x:c r="GA157" s="728"/>
      <x:c r="GB157" s="728"/>
      <x:c r="GC157" s="728"/>
      <x:c r="GD157" s="728"/>
      <x:c r="GE157" s="728"/>
      <x:c r="GF157" s="728"/>
      <x:c r="GG157" s="728"/>
      <x:c r="GH157" s="728"/>
      <x:c r="GI157" s="728"/>
      <x:c r="GJ157" s="728"/>
      <x:c r="GK157" s="728"/>
      <x:c r="GL157" s="728"/>
      <x:c r="GM157" s="728"/>
      <x:c r="GN157" s="728"/>
      <x:c r="GO157" s="728"/>
      <x:c r="GP157" s="728"/>
      <x:c r="GQ157" s="728"/>
      <x:c r="GR157" s="728"/>
      <x:c r="GS157" s="728"/>
      <x:c r="GT157" s="728"/>
      <x:c r="GU157" s="728"/>
      <x:c r="GV157" s="728"/>
      <x:c r="GW157" s="728"/>
      <x:c r="GX157" s="728"/>
      <x:c r="GY157" s="728"/>
      <x:c r="GZ157" s="728"/>
      <x:c r="HA157" s="728"/>
      <x:c r="HB157" s="728"/>
      <x:c r="HC157" s="728"/>
      <x:c r="HD157" s="728"/>
      <x:c r="HE157" s="728"/>
      <x:c r="HF157" s="728"/>
      <x:c r="HG157" s="728"/>
      <x:c r="HH157" s="728"/>
      <x:c r="HI157" s="728"/>
      <x:c r="HJ157" s="728"/>
      <x:c r="HK157" s="728"/>
      <x:c r="HL157" s="728"/>
      <x:c r="HM157" s="728"/>
      <x:c r="HN157" s="728"/>
      <x:c r="HO157" s="728"/>
      <x:c r="HP157" s="728"/>
      <x:c r="HQ157" s="728"/>
      <x:c r="HR157" s="728"/>
      <x:c r="HS157" s="728"/>
      <x:c r="HT157" s="728"/>
      <x:c r="HU157" s="728"/>
      <x:c r="HV157" s="728"/>
      <x:c r="HW157" s="728"/>
      <x:c r="HX157" s="728"/>
      <x:c r="HY157" s="728"/>
      <x:c r="HZ157" s="728"/>
      <x:c r="IA157" s="728"/>
      <x:c r="IB157" s="728"/>
      <x:c r="IC157" s="728"/>
      <x:c r="ID157" s="728"/>
      <x:c r="IE157" s="728"/>
      <x:c r="IF157" s="728"/>
      <x:c r="IG157" s="728"/>
      <x:c r="IH157" s="728"/>
      <x:c r="II157" s="728"/>
      <x:c r="IJ157" s="728"/>
      <x:c r="IK157" s="728"/>
      <x:c r="IL157" s="728"/>
      <x:c r="IM157" s="728"/>
      <x:c r="IN157" s="728"/>
      <x:c r="IO157" s="728"/>
      <x:c r="IP157" s="728"/>
      <x:c r="IQ157" s="728"/>
      <x:c r="IR157" s="728"/>
      <x:c r="IS157" s="728"/>
      <x:c r="IT157" s="728"/>
      <x:c r="IU157" s="728"/>
      <x:c r="IV157" s="728"/>
    </x:row>
    <x:row r="158" ht="23.25">
      <x:c r="A158" s="427"/>
      <x:c r="B158" s="767"/>
      <x:c r="C158" s="427"/>
      <x:c r="D158" s="427"/>
      <x:c r="E158" s="780"/>
      <x:c r="F158" s="779"/>
      <x:c r="G158" s="748"/>
      <x:c r="H158" s="427"/>
      <x:c r="I158" s="766"/>
      <x:c r="J158" s="774"/>
      <x:c r="K158" s="774"/>
      <x:c r="L158" s="774"/>
      <x:c r="M158" s="774"/>
      <x:c r="N158" s="774"/>
      <x:c r="O158" s="774"/>
      <x:c r="P158" s="774"/>
      <x:c r="Q158" s="774"/>
      <x:c r="R158" s="774"/>
      <x:c r="S158" s="774"/>
      <x:c r="T158" s="774"/>
      <x:c r="U158" s="774"/>
      <x:c r="V158" s="774"/>
      <x:c r="W158" s="774"/>
      <x:c r="X158" s="774"/>
      <x:c r="Y158" s="774"/>
      <x:c r="Z158" s="774"/>
      <x:c r="AA158" s="774"/>
      <x:c r="AB158" s="774"/>
      <x:c r="AC158" s="774"/>
      <x:c r="AD158" s="774"/>
      <x:c r="AE158" s="774"/>
      <x:c r="AF158" s="774"/>
      <x:c r="AG158" s="774"/>
      <x:c r="AH158" s="774"/>
      <x:c r="AI158" s="774"/>
      <x:c r="AJ158" s="774"/>
      <x:c r="AK158" s="774"/>
      <x:c r="AL158" s="774"/>
      <x:c r="AM158" s="774"/>
      <x:c r="AN158" s="774"/>
      <x:c r="AO158" s="774"/>
      <x:c r="AP158" s="774"/>
      <x:c r="AQ158" s="774"/>
      <x:c r="AR158" s="774"/>
      <x:c r="AS158" s="774"/>
      <x:c r="AT158" s="774"/>
      <x:c r="AU158" s="774"/>
      <x:c r="AV158" s="774"/>
      <x:c r="AW158" s="433"/>
      <x:c r="AX158" s="739"/>
      <x:c r="AY158" s="739"/>
      <x:c r="DY158" s="728"/>
      <x:c r="DZ158" s="728"/>
      <x:c r="EA158" s="728"/>
      <x:c r="EB158" s="728"/>
      <x:c r="EC158" s="728"/>
      <x:c r="ED158" s="728"/>
      <x:c r="EE158" s="728"/>
      <x:c r="EF158" s="728"/>
      <x:c r="EG158" s="728"/>
      <x:c r="EH158" s="728"/>
      <x:c r="EI158" s="728"/>
      <x:c r="EJ158" s="728"/>
      <x:c r="EK158" s="728"/>
      <x:c r="EL158" s="728"/>
      <x:c r="EM158" s="728"/>
      <x:c r="EN158" s="728"/>
      <x:c r="EO158" s="728"/>
      <x:c r="EP158" s="728"/>
      <x:c r="EQ158" s="728"/>
      <x:c r="ER158" s="728"/>
      <x:c r="ES158" s="728"/>
      <x:c r="ET158" s="728"/>
      <x:c r="EU158" s="728"/>
      <x:c r="EV158" s="728"/>
      <x:c r="EW158" s="728"/>
      <x:c r="EX158" s="728"/>
      <x:c r="EY158" s="728"/>
      <x:c r="EZ158" s="728"/>
      <x:c r="FA158" s="728"/>
      <x:c r="FB158" s="728"/>
      <x:c r="FC158" s="728"/>
      <x:c r="FD158" s="728"/>
      <x:c r="FE158" s="728"/>
      <x:c r="FF158" s="728"/>
      <x:c r="FG158" s="728"/>
      <x:c r="FH158" s="728"/>
      <x:c r="FI158" s="728"/>
      <x:c r="FJ158" s="728"/>
      <x:c r="FK158" s="728"/>
      <x:c r="FL158" s="728"/>
      <x:c r="FM158" s="728"/>
      <x:c r="FN158" s="728"/>
      <x:c r="FO158" s="728"/>
      <x:c r="FP158" s="728"/>
      <x:c r="FQ158" s="728"/>
      <x:c r="FR158" s="728"/>
      <x:c r="FS158" s="728"/>
      <x:c r="FT158" s="728"/>
      <x:c r="FU158" s="728"/>
      <x:c r="FV158" s="728"/>
      <x:c r="FW158" s="728"/>
      <x:c r="FX158" s="728"/>
      <x:c r="FY158" s="728"/>
      <x:c r="FZ158" s="728"/>
      <x:c r="GA158" s="728"/>
      <x:c r="GB158" s="728"/>
      <x:c r="GC158" s="728"/>
      <x:c r="GD158" s="728"/>
      <x:c r="GE158" s="728"/>
      <x:c r="GF158" s="728"/>
      <x:c r="GG158" s="728"/>
      <x:c r="GH158" s="728"/>
      <x:c r="GI158" s="728"/>
      <x:c r="GJ158" s="728"/>
      <x:c r="GK158" s="728"/>
      <x:c r="GL158" s="728"/>
      <x:c r="GM158" s="728"/>
      <x:c r="GN158" s="728"/>
      <x:c r="GO158" s="728"/>
      <x:c r="GP158" s="728"/>
      <x:c r="GQ158" s="728"/>
      <x:c r="GR158" s="728"/>
      <x:c r="GS158" s="728"/>
      <x:c r="GT158" s="728"/>
      <x:c r="GU158" s="728"/>
      <x:c r="GV158" s="728"/>
      <x:c r="GW158" s="728"/>
      <x:c r="GX158" s="728"/>
      <x:c r="GY158" s="728"/>
      <x:c r="GZ158" s="728"/>
      <x:c r="HA158" s="728"/>
      <x:c r="HB158" s="728"/>
      <x:c r="HC158" s="728"/>
      <x:c r="HD158" s="728"/>
      <x:c r="HE158" s="728"/>
      <x:c r="HF158" s="728"/>
      <x:c r="HG158" s="728"/>
      <x:c r="HH158" s="728"/>
      <x:c r="HI158" s="728"/>
      <x:c r="HJ158" s="728"/>
      <x:c r="HK158" s="728"/>
      <x:c r="HL158" s="728"/>
      <x:c r="HM158" s="728"/>
      <x:c r="HN158" s="728"/>
      <x:c r="HO158" s="728"/>
      <x:c r="HP158" s="728"/>
      <x:c r="HQ158" s="728"/>
      <x:c r="HR158" s="728"/>
      <x:c r="HS158" s="728"/>
      <x:c r="HT158" s="728"/>
      <x:c r="HU158" s="728"/>
      <x:c r="HV158" s="728"/>
      <x:c r="HW158" s="728"/>
      <x:c r="HX158" s="728"/>
      <x:c r="HY158" s="728"/>
      <x:c r="HZ158" s="728"/>
      <x:c r="IA158" s="728"/>
      <x:c r="IB158" s="728"/>
      <x:c r="IC158" s="728"/>
      <x:c r="ID158" s="728"/>
      <x:c r="IE158" s="728"/>
      <x:c r="IF158" s="728"/>
      <x:c r="IG158" s="728"/>
      <x:c r="IH158" s="728"/>
      <x:c r="II158" s="728"/>
      <x:c r="IJ158" s="728"/>
      <x:c r="IK158" s="728"/>
      <x:c r="IL158" s="728"/>
      <x:c r="IM158" s="728"/>
      <x:c r="IN158" s="728"/>
      <x:c r="IO158" s="728"/>
      <x:c r="IP158" s="728"/>
      <x:c r="IQ158" s="728"/>
      <x:c r="IR158" s="728"/>
      <x:c r="IS158" s="728"/>
      <x:c r="IT158" s="728"/>
      <x:c r="IU158" s="728"/>
      <x:c r="IV158" s="728"/>
    </x:row>
    <x:row r="159" ht="23.25">
      <x:c r="A159" s="427"/>
      <x:c r="B159" s="767" t="s">
        <x:v>371</x:v>
      </x:c>
      <x:c r="C159" s="427"/>
      <x:c r="D159" s="427"/>
      <x:c r="E159" s="778" t="n">
        <x:f>AY153</x:f>
        <x:v>971.9294443277107</x:v>
      </x:c>
      <x:c r="F159" s="783"/>
      <x:c r="G159" s="748"/>
      <x:c r="H159" s="427"/>
      <x:c r="I159" s="766"/>
      <x:c r="J159" s="774"/>
      <x:c r="K159" s="774"/>
      <x:c r="L159" s="774"/>
      <x:c r="M159" s="774"/>
      <x:c r="N159" s="774"/>
      <x:c r="O159" s="774"/>
      <x:c r="P159" s="774"/>
      <x:c r="Q159" s="774"/>
      <x:c r="R159" s="774"/>
      <x:c r="S159" s="774"/>
      <x:c r="T159" s="774"/>
      <x:c r="U159" s="774"/>
      <x:c r="V159" s="774"/>
      <x:c r="W159" s="774"/>
      <x:c r="X159" s="774"/>
      <x:c r="Y159" s="774"/>
      <x:c r="Z159" s="774"/>
      <x:c r="AA159" s="774"/>
      <x:c r="AB159" s="774"/>
      <x:c r="AC159" s="774"/>
      <x:c r="AD159" s="774"/>
      <x:c r="AE159" s="774"/>
      <x:c r="AF159" s="774"/>
      <x:c r="AG159" s="774"/>
      <x:c r="AH159" s="774"/>
      <x:c r="AI159" s="774"/>
      <x:c r="AJ159" s="774"/>
      <x:c r="AK159" s="774"/>
      <x:c r="AL159" s="774"/>
      <x:c r="AM159" s="774"/>
      <x:c r="AN159" s="774"/>
      <x:c r="AO159" s="774"/>
      <x:c r="AP159" s="774"/>
      <x:c r="AQ159" s="774"/>
      <x:c r="AR159" s="774"/>
      <x:c r="AS159" s="774"/>
      <x:c r="AT159" s="774"/>
      <x:c r="AU159" s="774"/>
      <x:c r="AV159" s="774"/>
      <x:c r="AW159" s="433"/>
      <x:c r="AX159" s="739"/>
      <x:c r="AY159" s="739"/>
      <x:c r="DY159" s="728"/>
      <x:c r="DZ159" s="728"/>
      <x:c r="EA159" s="728"/>
      <x:c r="EB159" s="728"/>
      <x:c r="EC159" s="728"/>
      <x:c r="ED159" s="728"/>
      <x:c r="EE159" s="728"/>
      <x:c r="EF159" s="728"/>
      <x:c r="EG159" s="728"/>
      <x:c r="EH159" s="728"/>
      <x:c r="EI159" s="728"/>
      <x:c r="EJ159" s="728"/>
      <x:c r="EK159" s="728"/>
      <x:c r="EL159" s="728"/>
      <x:c r="EM159" s="728"/>
      <x:c r="EN159" s="728"/>
      <x:c r="EO159" s="728"/>
      <x:c r="EP159" s="728"/>
      <x:c r="EQ159" s="728"/>
      <x:c r="ER159" s="728"/>
      <x:c r="ES159" s="728"/>
      <x:c r="ET159" s="728"/>
      <x:c r="EU159" s="728"/>
      <x:c r="EV159" s="728"/>
      <x:c r="EW159" s="728"/>
      <x:c r="EX159" s="728"/>
      <x:c r="EY159" s="728"/>
      <x:c r="EZ159" s="728"/>
      <x:c r="FA159" s="728"/>
      <x:c r="FB159" s="728"/>
      <x:c r="FC159" s="728"/>
      <x:c r="FD159" s="728"/>
      <x:c r="FE159" s="728"/>
      <x:c r="FF159" s="728"/>
      <x:c r="FG159" s="728"/>
      <x:c r="FH159" s="728"/>
      <x:c r="FI159" s="728"/>
      <x:c r="FJ159" s="728"/>
      <x:c r="FK159" s="728"/>
      <x:c r="FL159" s="728"/>
      <x:c r="FM159" s="728"/>
      <x:c r="FN159" s="728"/>
      <x:c r="FO159" s="728"/>
      <x:c r="FP159" s="728"/>
      <x:c r="FQ159" s="728"/>
      <x:c r="FR159" s="728"/>
      <x:c r="FS159" s="728"/>
      <x:c r="FT159" s="728"/>
      <x:c r="FU159" s="728"/>
      <x:c r="FV159" s="728"/>
      <x:c r="FW159" s="728"/>
      <x:c r="FX159" s="728"/>
      <x:c r="FY159" s="728"/>
      <x:c r="FZ159" s="728"/>
      <x:c r="GA159" s="728"/>
      <x:c r="GB159" s="728"/>
      <x:c r="GC159" s="728"/>
      <x:c r="GD159" s="728"/>
      <x:c r="GE159" s="728"/>
      <x:c r="GF159" s="728"/>
      <x:c r="GG159" s="728"/>
      <x:c r="GH159" s="728"/>
      <x:c r="GI159" s="728"/>
      <x:c r="GJ159" s="728"/>
      <x:c r="GK159" s="728"/>
      <x:c r="GL159" s="728"/>
      <x:c r="GM159" s="728"/>
      <x:c r="GN159" s="728"/>
      <x:c r="GO159" s="728"/>
      <x:c r="GP159" s="728"/>
      <x:c r="GQ159" s="728"/>
      <x:c r="GR159" s="728"/>
      <x:c r="GS159" s="728"/>
      <x:c r="GT159" s="728"/>
      <x:c r="GU159" s="728"/>
      <x:c r="GV159" s="728"/>
      <x:c r="GW159" s="728"/>
      <x:c r="GX159" s="728"/>
      <x:c r="GY159" s="728"/>
      <x:c r="GZ159" s="728"/>
      <x:c r="HA159" s="728"/>
      <x:c r="HB159" s="728"/>
      <x:c r="HC159" s="728"/>
      <x:c r="HD159" s="728"/>
      <x:c r="HE159" s="728"/>
      <x:c r="HF159" s="728"/>
      <x:c r="HG159" s="728"/>
      <x:c r="HH159" s="728"/>
      <x:c r="HI159" s="728"/>
      <x:c r="HJ159" s="728"/>
      <x:c r="HK159" s="728"/>
      <x:c r="HL159" s="728"/>
      <x:c r="HM159" s="728"/>
      <x:c r="HN159" s="728"/>
      <x:c r="HO159" s="728"/>
      <x:c r="HP159" s="728"/>
      <x:c r="HQ159" s="728"/>
      <x:c r="HR159" s="728"/>
      <x:c r="HS159" s="728"/>
      <x:c r="HT159" s="728"/>
      <x:c r="HU159" s="728"/>
      <x:c r="HV159" s="728"/>
      <x:c r="HW159" s="728"/>
      <x:c r="HX159" s="728"/>
      <x:c r="HY159" s="728"/>
      <x:c r="HZ159" s="728"/>
      <x:c r="IA159" s="728"/>
      <x:c r="IB159" s="728"/>
      <x:c r="IC159" s="728"/>
      <x:c r="ID159" s="728"/>
      <x:c r="IE159" s="728"/>
      <x:c r="IF159" s="728"/>
      <x:c r="IG159" s="728"/>
      <x:c r="IH159" s="728"/>
      <x:c r="II159" s="728"/>
      <x:c r="IJ159" s="728"/>
      <x:c r="IK159" s="728"/>
      <x:c r="IL159" s="728"/>
      <x:c r="IM159" s="728"/>
      <x:c r="IN159" s="728"/>
      <x:c r="IO159" s="728"/>
      <x:c r="IP159" s="728"/>
      <x:c r="IQ159" s="728"/>
      <x:c r="IR159" s="728"/>
      <x:c r="IS159" s="728"/>
      <x:c r="IT159" s="728"/>
      <x:c r="IU159" s="728"/>
      <x:c r="IV159" s="728"/>
    </x:row>
    <x:row r="160" ht="15.75">
      <x:c r="A160" s="513"/>
      <x:c r="B160" s="784"/>
      <x:c r="C160" s="785"/>
      <x:c r="D160" s="785"/>
      <x:c r="E160" s="786"/>
      <x:c r="F160" s="785"/>
      <x:c r="G160" s="787"/>
      <x:c r="H160" s="427"/>
      <x:c r="I160" s="788"/>
      <x:c r="J160" s="789"/>
      <x:c r="K160" s="788"/>
      <x:c r="L160" s="788"/>
      <x:c r="M160" s="788"/>
      <x:c r="N160" s="788"/>
      <x:c r="O160" s="788"/>
      <x:c r="P160" s="790"/>
      <x:c r="Q160" s="789"/>
      <x:c r="R160" s="788"/>
      <x:c r="S160" s="788"/>
      <x:c r="T160" s="789"/>
      <x:c r="U160" s="789"/>
      <x:c r="V160" s="789"/>
      <x:c r="W160" s="789"/>
      <x:c r="X160" s="789"/>
      <x:c r="Y160" s="788"/>
      <x:c r="Z160" s="789"/>
      <x:c r="AA160" s="789"/>
      <x:c r="AB160" s="789"/>
      <x:c r="AC160" s="789"/>
      <x:c r="AD160" s="788"/>
      <x:c r="AE160" s="788"/>
      <x:c r="AF160" s="789"/>
      <x:c r="AG160" s="789"/>
      <x:c r="AH160" s="789"/>
      <x:c r="AI160" s="789"/>
      <x:c r="AJ160" s="789"/>
      <x:c r="AK160" s="789"/>
      <x:c r="AL160" s="789"/>
      <x:c r="AM160" s="789"/>
      <x:c r="AN160" s="789"/>
      <x:c r="AO160" s="789"/>
      <x:c r="AP160" s="789"/>
      <x:c r="AQ160" s="788"/>
      <x:c r="AR160" s="788"/>
      <x:c r="AS160" s="789"/>
      <x:c r="AT160" s="789"/>
      <x:c r="AU160" s="789"/>
      <x:c r="AV160" s="789"/>
      <x:c r="AW160" s="790"/>
      <x:c r="AX160" s="739"/>
      <x:c r="AY160" s="739"/>
      <x:c r="DY160" s="728"/>
      <x:c r="DZ160" s="728"/>
      <x:c r="EA160" s="728"/>
      <x:c r="EB160" s="728"/>
      <x:c r="EC160" s="728"/>
      <x:c r="ED160" s="728"/>
      <x:c r="EE160" s="728"/>
      <x:c r="EF160" s="728"/>
      <x:c r="EG160" s="728"/>
      <x:c r="EH160" s="728"/>
      <x:c r="EI160" s="728"/>
      <x:c r="EJ160" s="728"/>
      <x:c r="EK160" s="728"/>
      <x:c r="EL160" s="728"/>
      <x:c r="EM160" s="728"/>
      <x:c r="EN160" s="728"/>
      <x:c r="EO160" s="728"/>
      <x:c r="EP160" s="728"/>
      <x:c r="EQ160" s="728"/>
      <x:c r="ER160" s="728"/>
      <x:c r="ES160" s="728"/>
      <x:c r="ET160" s="728"/>
      <x:c r="EU160" s="728"/>
      <x:c r="EV160" s="728"/>
      <x:c r="EW160" s="728"/>
      <x:c r="EX160" s="728"/>
      <x:c r="EY160" s="728"/>
      <x:c r="EZ160" s="728"/>
      <x:c r="FA160" s="728"/>
      <x:c r="FB160" s="728"/>
      <x:c r="FC160" s="728"/>
      <x:c r="FD160" s="728"/>
      <x:c r="FE160" s="728"/>
      <x:c r="FF160" s="728"/>
      <x:c r="FG160" s="728"/>
      <x:c r="FH160" s="728"/>
      <x:c r="FI160" s="728"/>
      <x:c r="FJ160" s="728"/>
      <x:c r="FK160" s="728"/>
      <x:c r="FL160" s="728"/>
      <x:c r="FM160" s="728"/>
      <x:c r="FN160" s="728"/>
      <x:c r="FO160" s="728"/>
      <x:c r="FP160" s="728"/>
      <x:c r="FQ160" s="728"/>
      <x:c r="FR160" s="728"/>
      <x:c r="FS160" s="728"/>
      <x:c r="FT160" s="728"/>
      <x:c r="FU160" s="728"/>
      <x:c r="FV160" s="728"/>
      <x:c r="FW160" s="728"/>
      <x:c r="FX160" s="728"/>
      <x:c r="FY160" s="728"/>
      <x:c r="FZ160" s="728"/>
      <x:c r="GA160" s="728"/>
      <x:c r="GB160" s="728"/>
      <x:c r="GC160" s="728"/>
      <x:c r="GD160" s="728"/>
      <x:c r="GE160" s="728"/>
      <x:c r="GF160" s="728"/>
      <x:c r="GG160" s="728"/>
      <x:c r="GH160" s="728"/>
      <x:c r="GI160" s="728"/>
      <x:c r="GJ160" s="728"/>
      <x:c r="GK160" s="728"/>
      <x:c r="GL160" s="728"/>
      <x:c r="GM160" s="728"/>
      <x:c r="GN160" s="728"/>
      <x:c r="GO160" s="728"/>
      <x:c r="GP160" s="728"/>
      <x:c r="GQ160" s="728"/>
      <x:c r="GR160" s="728"/>
      <x:c r="GS160" s="728"/>
      <x:c r="GT160" s="728"/>
      <x:c r="GU160" s="728"/>
      <x:c r="GV160" s="728"/>
      <x:c r="GW160" s="728"/>
      <x:c r="GX160" s="728"/>
      <x:c r="GY160" s="728"/>
      <x:c r="GZ160" s="728"/>
      <x:c r="HA160" s="728"/>
      <x:c r="HB160" s="728"/>
      <x:c r="HC160" s="728"/>
      <x:c r="HD160" s="728"/>
      <x:c r="HE160" s="728"/>
      <x:c r="HF160" s="728"/>
      <x:c r="HG160" s="728"/>
      <x:c r="HH160" s="728"/>
      <x:c r="HI160" s="728"/>
      <x:c r="HJ160" s="728"/>
      <x:c r="HK160" s="728"/>
      <x:c r="HL160" s="728"/>
      <x:c r="HM160" s="728"/>
      <x:c r="HN160" s="728"/>
      <x:c r="HO160" s="728"/>
      <x:c r="HP160" s="728"/>
      <x:c r="HQ160" s="728"/>
      <x:c r="HR160" s="728"/>
      <x:c r="HS160" s="728"/>
      <x:c r="HT160" s="728"/>
      <x:c r="HU160" s="728"/>
      <x:c r="HV160" s="728"/>
      <x:c r="HW160" s="728"/>
      <x:c r="HX160" s="728"/>
      <x:c r="HY160" s="728"/>
      <x:c r="HZ160" s="728"/>
      <x:c r="IA160" s="728"/>
      <x:c r="IB160" s="728"/>
      <x:c r="IC160" s="728"/>
      <x:c r="ID160" s="728"/>
      <x:c r="IE160" s="728"/>
      <x:c r="IF160" s="728"/>
      <x:c r="IG160" s="728"/>
      <x:c r="IH160" s="728"/>
      <x:c r="II160" s="728"/>
      <x:c r="IJ160" s="728"/>
      <x:c r="IK160" s="728"/>
      <x:c r="IL160" s="728"/>
      <x:c r="IM160" s="728"/>
      <x:c r="IN160" s="728"/>
      <x:c r="IO160" s="728"/>
      <x:c r="IP160" s="728"/>
      <x:c r="IQ160" s="728"/>
      <x:c r="IR160" s="728"/>
      <x:c r="IS160" s="728"/>
      <x:c r="IT160" s="728"/>
      <x:c r="IU160" s="728"/>
      <x:c r="IV160" s="728"/>
    </x:row>
    <x:row r="161" ht="15.75">
      <x:c r="A161" s="728"/>
      <x:c r="B161" s="728"/>
      <x:c r="C161" s="728"/>
      <x:c r="D161" s="728"/>
      <x:c r="E161" s="728"/>
      <x:c r="F161" s="728"/>
      <x:c r="G161" s="728"/>
      <x:c r="H161" s="728"/>
      <x:c r="I161" s="728"/>
      <x:c r="J161" s="728"/>
      <x:c r="K161" s="728"/>
      <x:c r="L161" s="728"/>
      <x:c r="M161" s="728"/>
      <x:c r="N161" s="728"/>
      <x:c r="O161" s="728"/>
      <x:c r="P161" s="728"/>
      <x:c r="Q161" s="729"/>
      <x:c r="R161" s="728"/>
      <x:c r="S161" s="728"/>
      <x:c r="T161" s="728"/>
      <x:c r="U161" s="728"/>
      <x:c r="V161" s="728"/>
      <x:c r="W161" s="728"/>
      <x:c r="X161" s="728"/>
      <x:c r="Y161" s="728"/>
      <x:c r="Z161" s="728"/>
      <x:c r="AA161" s="728"/>
      <x:c r="AB161" s="728"/>
      <x:c r="AC161" s="728"/>
      <x:c r="AD161" s="728"/>
      <x:c r="AE161" s="728"/>
      <x:c r="AF161" s="728"/>
      <x:c r="AG161" s="728"/>
      <x:c r="AH161" s="728"/>
      <x:c r="AI161" s="728"/>
      <x:c r="AJ161" s="728"/>
      <x:c r="AK161" s="728"/>
      <x:c r="AL161" s="728"/>
      <x:c r="AM161" s="728"/>
      <x:c r="AN161" s="728"/>
      <x:c r="AO161" s="728"/>
      <x:c r="AP161" s="728"/>
      <x:c r="AQ161" s="728"/>
      <x:c r="AR161" s="728"/>
      <x:c r="AS161" s="728"/>
      <x:c r="AT161" s="728"/>
      <x:c r="AU161" s="728"/>
      <x:c r="AV161" s="728"/>
      <x:c r="AW161" s="728"/>
      <x:c r="AX161" s="728"/>
      <x:c r="AY161" s="728"/>
      <x:c r="AZ161" s="728"/>
      <x:c r="BA161" s="728"/>
      <x:c r="BB161" s="728"/>
      <x:c r="BC161" s="728"/>
      <x:c r="BD161" s="728"/>
      <x:c r="BE161" s="728"/>
      <x:c r="BF161" s="728"/>
      <x:c r="BG161" s="728"/>
      <x:c r="BH161" s="728"/>
      <x:c r="BI161" s="728"/>
      <x:c r="BJ161" s="728"/>
      <x:c r="BK161" s="728"/>
      <x:c r="BL161" s="728"/>
      <x:c r="BM161" s="728"/>
      <x:c r="BN161" s="728"/>
      <x:c r="BO161" s="728"/>
      <x:c r="BP161" s="728"/>
      <x:c r="BQ161" s="728"/>
      <x:c r="BR161" s="728"/>
      <x:c r="BS161" s="728"/>
      <x:c r="BT161" s="728"/>
      <x:c r="BU161" s="728"/>
      <x:c r="BV161" s="728"/>
      <x:c r="BW161" s="728"/>
      <x:c r="BX161" s="728"/>
      <x:c r="BY161" s="728"/>
      <x:c r="BZ161" s="728"/>
      <x:c r="CA161" s="728"/>
      <x:c r="CB161" s="728"/>
      <x:c r="CC161" s="728"/>
      <x:c r="CD161" s="728"/>
      <x:c r="CE161" s="728"/>
      <x:c r="CF161" s="728"/>
      <x:c r="CG161" s="728"/>
      <x:c r="CH161" s="728"/>
      <x:c r="CI161" s="728"/>
      <x:c r="CJ161" s="728"/>
      <x:c r="CK161" s="728"/>
      <x:c r="CL161" s="728"/>
      <x:c r="CM161" s="728"/>
      <x:c r="CN161" s="728"/>
      <x:c r="CO161" s="728"/>
      <x:c r="CP161" s="728"/>
      <x:c r="CQ161" s="728"/>
      <x:c r="CR161" s="728"/>
      <x:c r="CS161" s="728"/>
      <x:c r="CT161" s="728"/>
      <x:c r="CU161" s="728"/>
      <x:c r="CV161" s="728"/>
      <x:c r="CW161" s="728"/>
      <x:c r="CX161" s="728"/>
      <x:c r="CY161" s="728"/>
      <x:c r="CZ161" s="728"/>
      <x:c r="DA161" s="728"/>
      <x:c r="DB161" s="728"/>
      <x:c r="DC161" s="728"/>
      <x:c r="DD161" s="728"/>
      <x:c r="DE161" s="728"/>
      <x:c r="DF161" s="728"/>
      <x:c r="DG161" s="728"/>
      <x:c r="DH161" s="728"/>
      <x:c r="DI161" s="728"/>
      <x:c r="DJ161" s="728"/>
      <x:c r="DK161" s="728"/>
      <x:c r="DL161" s="728"/>
      <x:c r="DM161" s="728"/>
      <x:c r="DN161" s="728"/>
      <x:c r="DO161" s="728"/>
      <x:c r="DP161" s="728"/>
      <x:c r="DQ161" s="728"/>
      <x:c r="DR161" s="728"/>
      <x:c r="DS161" s="728"/>
      <x:c r="DT161" s="728"/>
      <x:c r="DU161" s="728"/>
      <x:c r="DV161" s="728"/>
      <x:c r="DW161" s="728"/>
      <x:c r="DX161" s="728"/>
      <x:c r="DY161" s="728"/>
      <x:c r="DZ161" s="728"/>
      <x:c r="EA161" s="728"/>
      <x:c r="EB161" s="728"/>
      <x:c r="EC161" s="728"/>
      <x:c r="ED161" s="728"/>
      <x:c r="EE161" s="728"/>
      <x:c r="EF161" s="728"/>
      <x:c r="EG161" s="728"/>
      <x:c r="EH161" s="728"/>
      <x:c r="EI161" s="728"/>
      <x:c r="EJ161" s="728"/>
      <x:c r="EK161" s="728"/>
      <x:c r="EL161" s="728"/>
      <x:c r="EM161" s="728"/>
      <x:c r="EN161" s="728"/>
      <x:c r="EO161" s="728"/>
      <x:c r="EP161" s="728"/>
      <x:c r="EQ161" s="728"/>
      <x:c r="ER161" s="728"/>
      <x:c r="ES161" s="728"/>
      <x:c r="ET161" s="728"/>
      <x:c r="EU161" s="728"/>
      <x:c r="EV161" s="728"/>
      <x:c r="EW161" s="728"/>
      <x:c r="EX161" s="728"/>
      <x:c r="EY161" s="728"/>
      <x:c r="EZ161" s="728"/>
      <x:c r="FA161" s="728"/>
      <x:c r="FB161" s="728"/>
      <x:c r="FC161" s="728"/>
      <x:c r="FD161" s="728"/>
      <x:c r="FE161" s="728"/>
      <x:c r="FF161" s="728"/>
      <x:c r="FG161" s="728"/>
      <x:c r="FH161" s="728"/>
      <x:c r="FI161" s="728"/>
      <x:c r="FJ161" s="728"/>
      <x:c r="FK161" s="728"/>
      <x:c r="FL161" s="728"/>
      <x:c r="FM161" s="728"/>
      <x:c r="FN161" s="728"/>
      <x:c r="FO161" s="728"/>
      <x:c r="FP161" s="728"/>
      <x:c r="FQ161" s="728"/>
      <x:c r="FR161" s="728"/>
      <x:c r="FS161" s="728"/>
      <x:c r="FT161" s="728"/>
      <x:c r="FU161" s="728"/>
      <x:c r="FV161" s="728"/>
      <x:c r="FW161" s="728"/>
      <x:c r="FX161" s="728"/>
      <x:c r="FY161" s="728"/>
      <x:c r="FZ161" s="728"/>
      <x:c r="GA161" s="728"/>
      <x:c r="GB161" s="728"/>
      <x:c r="GC161" s="728"/>
      <x:c r="GD161" s="728"/>
      <x:c r="GE161" s="728"/>
      <x:c r="GF161" s="728"/>
      <x:c r="GG161" s="728"/>
      <x:c r="GH161" s="728"/>
      <x:c r="GI161" s="728"/>
      <x:c r="GJ161" s="728"/>
      <x:c r="GK161" s="728"/>
      <x:c r="GL161" s="728"/>
      <x:c r="GM161" s="728"/>
      <x:c r="GN161" s="728"/>
      <x:c r="GO161" s="728"/>
      <x:c r="GP161" s="728"/>
      <x:c r="GQ161" s="728"/>
      <x:c r="GR161" s="728"/>
      <x:c r="GS161" s="728"/>
      <x:c r="GT161" s="728"/>
      <x:c r="GU161" s="728"/>
      <x:c r="GV161" s="728"/>
      <x:c r="GW161" s="728"/>
      <x:c r="GX161" s="728"/>
      <x:c r="GY161" s="728"/>
      <x:c r="GZ161" s="728"/>
      <x:c r="HA161" s="728"/>
      <x:c r="HB161" s="728"/>
      <x:c r="HC161" s="728"/>
      <x:c r="HD161" s="728"/>
      <x:c r="HE161" s="728"/>
      <x:c r="HF161" s="728"/>
      <x:c r="HG161" s="728"/>
      <x:c r="HH161" s="728"/>
      <x:c r="HI161" s="728"/>
      <x:c r="HJ161" s="728"/>
      <x:c r="HK161" s="728"/>
      <x:c r="HL161" s="728"/>
      <x:c r="HM161" s="728"/>
      <x:c r="HN161" s="728"/>
      <x:c r="HO161" s="728"/>
      <x:c r="HP161" s="728"/>
      <x:c r="HQ161" s="728"/>
      <x:c r="HR161" s="728"/>
      <x:c r="HS161" s="728"/>
      <x:c r="HT161" s="728"/>
      <x:c r="HU161" s="728"/>
      <x:c r="HV161" s="728"/>
      <x:c r="HW161" s="728"/>
      <x:c r="HX161" s="728"/>
      <x:c r="HY161" s="728"/>
      <x:c r="HZ161" s="728"/>
      <x:c r="IA161" s="728"/>
      <x:c r="IB161" s="728"/>
      <x:c r="IC161" s="728"/>
      <x:c r="ID161" s="728"/>
      <x:c r="IE161" s="728"/>
      <x:c r="IF161" s="728"/>
      <x:c r="IG161" s="728"/>
      <x:c r="IH161" s="728"/>
      <x:c r="II161" s="728"/>
      <x:c r="IJ161" s="728"/>
      <x:c r="IK161" s="728"/>
      <x:c r="IL161" s="728"/>
      <x:c r="IM161" s="728"/>
      <x:c r="IN161" s="728"/>
      <x:c r="IO161" s="728"/>
      <x:c r="IP161" s="728"/>
      <x:c r="IQ161" s="728"/>
      <x:c r="IR161" s="728"/>
      <x:c r="IS161" s="728"/>
      <x:c r="IT161" s="728"/>
      <x:c r="IU161" s="728"/>
      <x:c r="IV161" s="728"/>
    </x:row>
    <x:row r="162">
      <x:c r="A162" s="728"/>
      <x:c r="B162" s="728"/>
      <x:c r="C162" s="728"/>
      <x:c r="D162" s="728"/>
      <x:c r="E162" s="728"/>
      <x:c r="F162" s="728"/>
      <x:c r="G162" s="728"/>
      <x:c r="H162" s="728"/>
      <x:c r="I162" s="728"/>
      <x:c r="J162" s="728"/>
      <x:c r="K162" s="728"/>
      <x:c r="L162" s="728"/>
      <x:c r="M162" s="728"/>
      <x:c r="N162" s="728"/>
      <x:c r="O162" s="728"/>
      <x:c r="P162" s="728"/>
      <x:c r="Q162" s="729"/>
      <x:c r="R162" s="728"/>
      <x:c r="S162" s="728"/>
      <x:c r="T162" s="728"/>
      <x:c r="U162" s="728"/>
      <x:c r="V162" s="728"/>
      <x:c r="W162" s="728"/>
      <x:c r="X162" s="728"/>
      <x:c r="Y162" s="728"/>
      <x:c r="Z162" s="728"/>
      <x:c r="AA162" s="728"/>
      <x:c r="AB162" s="728"/>
      <x:c r="AC162" s="728"/>
      <x:c r="AD162" s="728"/>
      <x:c r="AE162" s="728"/>
      <x:c r="AF162" s="728"/>
      <x:c r="AG162" s="728"/>
      <x:c r="AH162" s="728"/>
      <x:c r="AI162" s="728"/>
      <x:c r="AJ162" s="728"/>
      <x:c r="AK162" s="728"/>
      <x:c r="AL162" s="728"/>
      <x:c r="AM162" s="728"/>
      <x:c r="AN162" s="728"/>
      <x:c r="AO162" s="728"/>
      <x:c r="AP162" s="728"/>
      <x:c r="AQ162" s="728"/>
      <x:c r="AR162" s="728"/>
      <x:c r="AS162" s="728"/>
      <x:c r="AT162" s="728"/>
      <x:c r="AU162" s="728"/>
      <x:c r="AV162" s="728"/>
      <x:c r="AW162" s="728"/>
      <x:c r="AX162" s="728"/>
      <x:c r="AY162" s="728"/>
      <x:c r="AZ162" s="728"/>
      <x:c r="BA162" s="728"/>
      <x:c r="BB162" s="728"/>
      <x:c r="BC162" s="728"/>
      <x:c r="BD162" s="728"/>
      <x:c r="BE162" s="728"/>
      <x:c r="BF162" s="728"/>
      <x:c r="BG162" s="728"/>
      <x:c r="BH162" s="728"/>
      <x:c r="BI162" s="728"/>
      <x:c r="BJ162" s="728"/>
      <x:c r="BK162" s="728"/>
      <x:c r="BL162" s="728"/>
      <x:c r="BM162" s="728"/>
      <x:c r="BN162" s="728"/>
      <x:c r="BO162" s="728"/>
      <x:c r="BP162" s="728"/>
      <x:c r="BQ162" s="728"/>
      <x:c r="BR162" s="728"/>
      <x:c r="BS162" s="728"/>
      <x:c r="BT162" s="728"/>
      <x:c r="BU162" s="728"/>
      <x:c r="BV162" s="728"/>
      <x:c r="BW162" s="728"/>
      <x:c r="BX162" s="728"/>
      <x:c r="BY162" s="728"/>
      <x:c r="BZ162" s="728"/>
      <x:c r="CA162" s="728"/>
      <x:c r="CB162" s="728"/>
      <x:c r="CC162" s="728"/>
      <x:c r="CD162" s="728"/>
      <x:c r="CE162" s="728"/>
      <x:c r="CF162" s="728"/>
      <x:c r="CG162" s="728"/>
      <x:c r="CH162" s="728"/>
      <x:c r="CI162" s="728"/>
      <x:c r="CJ162" s="728"/>
      <x:c r="CK162" s="728"/>
      <x:c r="CL162" s="728"/>
      <x:c r="CM162" s="728"/>
      <x:c r="CN162" s="728"/>
      <x:c r="CO162" s="728"/>
      <x:c r="CP162" s="728"/>
      <x:c r="CQ162" s="728"/>
      <x:c r="CR162" s="728"/>
      <x:c r="CS162" s="728"/>
      <x:c r="CT162" s="728"/>
      <x:c r="CU162" s="728"/>
      <x:c r="CV162" s="728"/>
      <x:c r="CW162" s="728"/>
      <x:c r="CX162" s="728"/>
      <x:c r="CY162" s="728"/>
      <x:c r="CZ162" s="728"/>
      <x:c r="DA162" s="728"/>
      <x:c r="DB162" s="728"/>
      <x:c r="DC162" s="728"/>
      <x:c r="DD162" s="728"/>
      <x:c r="DE162" s="728"/>
      <x:c r="DF162" s="728"/>
      <x:c r="DG162" s="728"/>
      <x:c r="DH162" s="728"/>
      <x:c r="DI162" s="728"/>
      <x:c r="DJ162" s="728"/>
      <x:c r="DK162" s="728"/>
      <x:c r="DL162" s="728"/>
      <x:c r="DM162" s="728"/>
      <x:c r="DN162" s="728"/>
      <x:c r="DO162" s="728"/>
      <x:c r="DP162" s="728"/>
      <x:c r="DQ162" s="728"/>
      <x:c r="DR162" s="728"/>
      <x:c r="DS162" s="728"/>
      <x:c r="DT162" s="728"/>
      <x:c r="DU162" s="728"/>
      <x:c r="DV162" s="728"/>
      <x:c r="DW162" s="728"/>
      <x:c r="DX162" s="728"/>
      <x:c r="DY162" s="728"/>
      <x:c r="DZ162" s="728"/>
      <x:c r="EA162" s="728"/>
      <x:c r="EB162" s="728"/>
      <x:c r="EC162" s="728"/>
      <x:c r="ED162" s="728"/>
      <x:c r="EE162" s="728"/>
      <x:c r="EF162" s="728"/>
      <x:c r="EG162" s="728"/>
      <x:c r="EH162" s="728"/>
      <x:c r="EI162" s="728"/>
      <x:c r="EJ162" s="728"/>
      <x:c r="EK162" s="728"/>
      <x:c r="EL162" s="728"/>
      <x:c r="EM162" s="728"/>
      <x:c r="EN162" s="728"/>
      <x:c r="EO162" s="728"/>
      <x:c r="EP162" s="728"/>
      <x:c r="EQ162" s="728"/>
      <x:c r="ER162" s="728"/>
      <x:c r="ES162" s="728"/>
      <x:c r="ET162" s="728"/>
      <x:c r="EU162" s="728"/>
      <x:c r="EV162" s="728"/>
      <x:c r="EW162" s="728"/>
      <x:c r="EX162" s="728"/>
      <x:c r="EY162" s="728"/>
      <x:c r="EZ162" s="728"/>
      <x:c r="FA162" s="728"/>
      <x:c r="FB162" s="728"/>
      <x:c r="FC162" s="728"/>
      <x:c r="FD162" s="728"/>
      <x:c r="FE162" s="728"/>
      <x:c r="FF162" s="728"/>
      <x:c r="FG162" s="728"/>
      <x:c r="FH162" s="728"/>
      <x:c r="FI162" s="728"/>
      <x:c r="FJ162" s="728"/>
      <x:c r="FK162" s="728"/>
      <x:c r="FL162" s="728"/>
      <x:c r="FM162" s="728"/>
      <x:c r="FN162" s="728"/>
      <x:c r="FO162" s="728"/>
      <x:c r="FP162" s="728"/>
      <x:c r="FQ162" s="728"/>
      <x:c r="FR162" s="728"/>
      <x:c r="FS162" s="728"/>
      <x:c r="FT162" s="728"/>
      <x:c r="FU162" s="728"/>
      <x:c r="FV162" s="728"/>
      <x:c r="FW162" s="728"/>
      <x:c r="FX162" s="728"/>
      <x:c r="FY162" s="728"/>
      <x:c r="FZ162" s="728"/>
      <x:c r="GA162" s="728"/>
      <x:c r="GB162" s="728"/>
      <x:c r="GC162" s="728"/>
      <x:c r="GD162" s="728"/>
      <x:c r="GE162" s="728"/>
      <x:c r="GF162" s="728"/>
      <x:c r="GG162" s="728"/>
      <x:c r="GH162" s="728"/>
      <x:c r="GI162" s="728"/>
      <x:c r="GJ162" s="728"/>
      <x:c r="GK162" s="728"/>
      <x:c r="GL162" s="728"/>
      <x:c r="GM162" s="728"/>
      <x:c r="GN162" s="728"/>
      <x:c r="GO162" s="728"/>
      <x:c r="GP162" s="728"/>
      <x:c r="GQ162" s="728"/>
      <x:c r="GR162" s="728"/>
      <x:c r="GS162" s="728"/>
      <x:c r="GT162" s="728"/>
      <x:c r="GU162" s="728"/>
      <x:c r="GV162" s="728"/>
      <x:c r="GW162" s="728"/>
      <x:c r="GX162" s="728"/>
      <x:c r="GY162" s="728"/>
      <x:c r="GZ162" s="728"/>
      <x:c r="HA162" s="728"/>
      <x:c r="HB162" s="728"/>
      <x:c r="HC162" s="728"/>
      <x:c r="HD162" s="728"/>
      <x:c r="HE162" s="728"/>
      <x:c r="HF162" s="728"/>
      <x:c r="HG162" s="728"/>
      <x:c r="HH162" s="728"/>
      <x:c r="HI162" s="728"/>
      <x:c r="HJ162" s="728"/>
      <x:c r="HK162" s="728"/>
      <x:c r="HL162" s="728"/>
      <x:c r="HM162" s="728"/>
      <x:c r="HN162" s="728"/>
      <x:c r="HO162" s="728"/>
      <x:c r="HP162" s="728"/>
      <x:c r="HQ162" s="728"/>
      <x:c r="HR162" s="728"/>
      <x:c r="HS162" s="728"/>
      <x:c r="HT162" s="728"/>
      <x:c r="HU162" s="728"/>
      <x:c r="HV162" s="728"/>
      <x:c r="HW162" s="728"/>
      <x:c r="HX162" s="728"/>
      <x:c r="HY162" s="728"/>
      <x:c r="HZ162" s="728"/>
      <x:c r="IA162" s="728"/>
      <x:c r="IB162" s="728"/>
      <x:c r="IC162" s="728"/>
      <x:c r="ID162" s="728"/>
      <x:c r="IE162" s="728"/>
      <x:c r="IF162" s="728"/>
      <x:c r="IG162" s="728"/>
      <x:c r="IH162" s="728"/>
      <x:c r="II162" s="728"/>
      <x:c r="IJ162" s="728"/>
      <x:c r="IK162" s="728"/>
      <x:c r="IL162" s="728"/>
      <x:c r="IM162" s="728"/>
      <x:c r="IN162" s="728"/>
      <x:c r="IO162" s="728"/>
      <x:c r="IP162" s="728"/>
      <x:c r="IQ162" s="728"/>
      <x:c r="IR162" s="728"/>
      <x:c r="IS162" s="728"/>
      <x:c r="IT162" s="728"/>
      <x:c r="IU162" s="728"/>
      <x:c r="IV162" s="728"/>
    </x:row>
    <x:row r="163">
      <x:c r="A163" s="728" t="s">
        <x:v>337</x:v>
      </x:c>
      <x:c r="B163" s="728" t="s">
        <x:v>372</x:v>
      </x:c>
      <x:c r="C163" s="728"/>
      <x:c r="D163" s="728"/>
      <x:c r="E163" s="728"/>
      <x:c r="F163" s="728"/>
      <x:c r="G163" s="728"/>
      <x:c r="H163" s="728"/>
      <x:c r="I163" s="728"/>
      <x:c r="J163" s="728"/>
      <x:c r="K163" s="728"/>
      <x:c r="L163" s="728"/>
      <x:c r="M163" s="728"/>
      <x:c r="N163" s="728"/>
      <x:c r="O163" s="728"/>
      <x:c r="P163" s="728"/>
      <x:c r="Q163" s="729"/>
      <x:c r="R163" s="728"/>
      <x:c r="S163" s="728"/>
      <x:c r="T163" s="728"/>
      <x:c r="U163" s="728"/>
      <x:c r="V163" s="728"/>
      <x:c r="W163" s="728"/>
      <x:c r="X163" s="728"/>
      <x:c r="Y163" s="728"/>
      <x:c r="Z163" s="728"/>
      <x:c r="AA163" s="728"/>
      <x:c r="AB163" s="728"/>
      <x:c r="AC163" s="728"/>
      <x:c r="AD163" s="728"/>
      <x:c r="AE163" s="728"/>
      <x:c r="AF163" s="728"/>
      <x:c r="AG163" s="728"/>
      <x:c r="AH163" s="728"/>
      <x:c r="AI163" s="728"/>
      <x:c r="AJ163" s="728"/>
      <x:c r="AK163" s="728"/>
      <x:c r="AL163" s="728"/>
      <x:c r="AM163" s="728"/>
      <x:c r="AN163" s="728"/>
      <x:c r="AO163" s="728"/>
      <x:c r="AP163" s="728"/>
      <x:c r="AQ163" s="728"/>
      <x:c r="AR163" s="728"/>
      <x:c r="AS163" s="728"/>
      <x:c r="AT163" s="728"/>
      <x:c r="AU163" s="728"/>
      <x:c r="AV163" s="728"/>
      <x:c r="AW163" s="728"/>
      <x:c r="AX163" s="728"/>
      <x:c r="AY163" s="728"/>
      <x:c r="AZ163" s="728"/>
      <x:c r="BA163" s="728"/>
      <x:c r="BB163" s="728"/>
      <x:c r="BC163" s="728"/>
      <x:c r="BD163" s="728"/>
      <x:c r="BE163" s="728"/>
      <x:c r="BF163" s="728"/>
      <x:c r="BG163" s="728"/>
      <x:c r="BH163" s="728"/>
      <x:c r="BI163" s="728"/>
      <x:c r="BJ163" s="728"/>
      <x:c r="BK163" s="728"/>
      <x:c r="BL163" s="728"/>
      <x:c r="BM163" s="728"/>
      <x:c r="BN163" s="728"/>
      <x:c r="BO163" s="728"/>
      <x:c r="BP163" s="728"/>
      <x:c r="BQ163" s="728"/>
      <x:c r="BR163" s="728"/>
      <x:c r="BS163" s="728"/>
      <x:c r="BT163" s="728"/>
      <x:c r="BU163" s="728"/>
      <x:c r="BV163" s="728"/>
      <x:c r="BW163" s="728"/>
      <x:c r="BX163" s="728"/>
      <x:c r="BY163" s="728"/>
      <x:c r="BZ163" s="728"/>
      <x:c r="CA163" s="728"/>
      <x:c r="CB163" s="728"/>
      <x:c r="CC163" s="728"/>
      <x:c r="CD163" s="728"/>
      <x:c r="CE163" s="728"/>
      <x:c r="CF163" s="728"/>
      <x:c r="CG163" s="728"/>
      <x:c r="CH163" s="728"/>
      <x:c r="CI163" s="728"/>
      <x:c r="CJ163" s="728"/>
      <x:c r="CK163" s="728"/>
      <x:c r="CL163" s="728"/>
      <x:c r="CM163" s="728"/>
      <x:c r="CN163" s="728"/>
      <x:c r="CO163" s="728"/>
      <x:c r="CP163" s="728"/>
      <x:c r="CQ163" s="728"/>
      <x:c r="CR163" s="728"/>
      <x:c r="CS163" s="728"/>
      <x:c r="CT163" s="728"/>
      <x:c r="CU163" s="728"/>
      <x:c r="CV163" s="728"/>
      <x:c r="CW163" s="728"/>
      <x:c r="CX163" s="728"/>
      <x:c r="CY163" s="728"/>
      <x:c r="CZ163" s="728"/>
      <x:c r="DA163" s="728"/>
      <x:c r="DB163" s="728"/>
      <x:c r="DC163" s="728"/>
      <x:c r="DD163" s="728"/>
      <x:c r="DE163" s="728"/>
      <x:c r="DF163" s="728"/>
      <x:c r="DG163" s="728"/>
      <x:c r="DH163" s="728"/>
      <x:c r="DI163" s="728"/>
      <x:c r="DJ163" s="728"/>
      <x:c r="DK163" s="728"/>
      <x:c r="DL163" s="728"/>
      <x:c r="DM163" s="728"/>
      <x:c r="DN163" s="728"/>
      <x:c r="DO163" s="728"/>
      <x:c r="DP163" s="728"/>
      <x:c r="DQ163" s="728"/>
      <x:c r="DR163" s="728"/>
      <x:c r="DS163" s="728"/>
      <x:c r="DT163" s="728"/>
      <x:c r="DU163" s="728"/>
      <x:c r="DV163" s="728"/>
      <x:c r="DW163" s="728"/>
      <x:c r="DX163" s="728"/>
      <x:c r="DY163" s="728"/>
      <x:c r="DZ163" s="728"/>
      <x:c r="EA163" s="728"/>
      <x:c r="EB163" s="728"/>
      <x:c r="EC163" s="728"/>
      <x:c r="ED163" s="728"/>
      <x:c r="EE163" s="728"/>
      <x:c r="EF163" s="728"/>
      <x:c r="EG163" s="728"/>
      <x:c r="EH163" s="728"/>
      <x:c r="EI163" s="728"/>
      <x:c r="EJ163" s="728"/>
      <x:c r="EK163" s="728"/>
      <x:c r="EL163" s="728"/>
      <x:c r="EM163" s="728"/>
      <x:c r="EN163" s="728"/>
      <x:c r="EO163" s="728"/>
      <x:c r="EP163" s="728"/>
      <x:c r="EQ163" s="728"/>
      <x:c r="ER163" s="728"/>
      <x:c r="ES163" s="728"/>
      <x:c r="ET163" s="728"/>
      <x:c r="EU163" s="728"/>
      <x:c r="EV163" s="728"/>
      <x:c r="EW163" s="728"/>
      <x:c r="EX163" s="728"/>
      <x:c r="EY163" s="728"/>
      <x:c r="EZ163" s="728"/>
      <x:c r="FA163" s="728"/>
      <x:c r="FB163" s="728"/>
      <x:c r="FC163" s="728"/>
      <x:c r="FD163" s="728"/>
      <x:c r="FE163" s="728"/>
      <x:c r="FF163" s="728"/>
      <x:c r="FG163" s="728"/>
      <x:c r="FH163" s="728"/>
      <x:c r="FI163" s="728"/>
      <x:c r="FJ163" s="728"/>
      <x:c r="FK163" s="728"/>
      <x:c r="FL163" s="728"/>
      <x:c r="FM163" s="728"/>
      <x:c r="FN163" s="728"/>
      <x:c r="FO163" s="728"/>
      <x:c r="FP163" s="728"/>
      <x:c r="FQ163" s="728"/>
      <x:c r="FR163" s="728"/>
      <x:c r="FS163" s="728"/>
      <x:c r="FT163" s="728"/>
      <x:c r="FU163" s="728"/>
      <x:c r="FV163" s="728"/>
      <x:c r="FW163" s="728"/>
      <x:c r="FX163" s="728"/>
      <x:c r="FY163" s="728"/>
      <x:c r="FZ163" s="728"/>
      <x:c r="GA163" s="728"/>
      <x:c r="GB163" s="728"/>
      <x:c r="GC163" s="728"/>
      <x:c r="GD163" s="728"/>
      <x:c r="GE163" s="728"/>
      <x:c r="GF163" s="728"/>
      <x:c r="GG163" s="728"/>
      <x:c r="GH163" s="728"/>
      <x:c r="GI163" s="728"/>
      <x:c r="GJ163" s="728"/>
      <x:c r="GK163" s="728"/>
      <x:c r="GL163" s="728"/>
      <x:c r="GM163" s="728"/>
      <x:c r="GN163" s="728"/>
      <x:c r="GO163" s="728"/>
      <x:c r="GP163" s="728"/>
      <x:c r="GQ163" s="728"/>
      <x:c r="GR163" s="728"/>
      <x:c r="GS163" s="728"/>
      <x:c r="GT163" s="728"/>
      <x:c r="GU163" s="728"/>
      <x:c r="GV163" s="728"/>
      <x:c r="GW163" s="728"/>
      <x:c r="GX163" s="728"/>
      <x:c r="GY163" s="728"/>
      <x:c r="GZ163" s="728"/>
      <x:c r="HA163" s="728"/>
      <x:c r="HB163" s="728"/>
      <x:c r="HC163" s="728"/>
      <x:c r="HD163" s="728"/>
      <x:c r="HE163" s="728"/>
      <x:c r="HF163" s="728"/>
      <x:c r="HG163" s="728"/>
      <x:c r="HH163" s="728"/>
      <x:c r="HI163" s="728"/>
      <x:c r="HJ163" s="728"/>
      <x:c r="HK163" s="728"/>
      <x:c r="HL163" s="728"/>
      <x:c r="HM163" s="728"/>
      <x:c r="HN163" s="728"/>
      <x:c r="HO163" s="728"/>
      <x:c r="HP163" s="728"/>
      <x:c r="HQ163" s="728"/>
      <x:c r="HR163" s="728"/>
      <x:c r="HS163" s="728"/>
      <x:c r="HT163" s="728"/>
      <x:c r="HU163" s="728"/>
      <x:c r="HV163" s="728"/>
      <x:c r="HW163" s="728"/>
      <x:c r="HX163" s="728"/>
      <x:c r="HY163" s="728"/>
      <x:c r="HZ163" s="728"/>
      <x:c r="IA163" s="728"/>
      <x:c r="IB163" s="728"/>
      <x:c r="IC163" s="728"/>
      <x:c r="ID163" s="728"/>
      <x:c r="IE163" s="728"/>
      <x:c r="IF163" s="728"/>
      <x:c r="IG163" s="728"/>
      <x:c r="IH163" s="728"/>
      <x:c r="II163" s="728"/>
      <x:c r="IJ163" s="728"/>
      <x:c r="IK163" s="728"/>
      <x:c r="IL163" s="728"/>
      <x:c r="IM163" s="728"/>
      <x:c r="IN163" s="728"/>
      <x:c r="IO163" s="728"/>
      <x:c r="IP163" s="728"/>
      <x:c r="IQ163" s="728"/>
      <x:c r="IR163" s="728"/>
      <x:c r="IS163" s="728"/>
      <x:c r="IT163" s="728"/>
      <x:c r="IU163" s="728"/>
      <x:c r="IV163" s="728"/>
    </x:row>
    <x:row r="164">
      <x:c r="A164" s="728" t="s">
        <x:v>339</x:v>
      </x:c>
      <x:c r="B164" s="728" t="s">
        <x:v>373</x:v>
      </x:c>
      <x:c r="C164" s="728"/>
      <x:c r="D164" s="728"/>
      <x:c r="E164" s="728"/>
      <x:c r="F164" s="728"/>
      <x:c r="G164" s="728"/>
      <x:c r="H164" s="728"/>
      <x:c r="I164" s="791"/>
      <x:c r="J164" s="430" t="s">
        <x:v>374</x:v>
      </x:c>
      <x:c r="K164" s="3988" t="s">
        <x:v>375</x:v>
      </x:c>
      <x:c r="L164" s="3988"/>
      <x:c r="M164" s="3988" t="s">
        <x:v>376</x:v>
      </x:c>
      <x:c r="N164" s="3988"/>
      <x:c r="O164" s="792" t="s">
        <x:v>239</x:v>
      </x:c>
      <x:c r="P164" s="792" t="s">
        <x:v>270</x:v>
      </x:c>
      <x:c r="Q164" s="793" t="s">
        <x:v>314</x:v>
      </x:c>
      <x:c r="R164" s="793" t="s">
        <x:v>354</x:v>
      </x:c>
      <x:c r="S164" s="793" t="s">
        <x:v>310</x:v>
      </x:c>
      <x:c r="T164" s="793" t="s">
        <x:v>311</x:v>
      </x:c>
      <x:c r="U164" s="728"/>
      <x:c r="V164" s="728"/>
      <x:c r="W164" s="728"/>
      <x:c r="X164" s="728"/>
      <x:c r="Y164" s="728"/>
      <x:c r="Z164" s="728"/>
      <x:c r="AA164" s="728"/>
      <x:c r="AB164" s="728"/>
      <x:c r="AC164" s="728"/>
      <x:c r="AD164" s="728"/>
      <x:c r="AE164" s="728"/>
      <x:c r="AF164" s="728"/>
      <x:c r="AG164" s="728"/>
      <x:c r="AH164" s="728"/>
      <x:c r="AI164" s="728"/>
      <x:c r="AJ164" s="728"/>
      <x:c r="AK164" s="728"/>
      <x:c r="AL164" s="728"/>
      <x:c r="AM164" s="728"/>
      <x:c r="AN164" s="728"/>
      <x:c r="AO164" s="728"/>
      <x:c r="AP164" s="728"/>
      <x:c r="AQ164" s="728"/>
      <x:c r="AR164" s="728"/>
      <x:c r="AS164" s="728"/>
      <x:c r="AT164" s="728"/>
      <x:c r="AU164" s="728"/>
      <x:c r="AV164" s="728"/>
      <x:c r="AW164" s="728"/>
      <x:c r="AX164" s="728"/>
      <x:c r="AY164" s="728"/>
      <x:c r="AZ164" s="728"/>
      <x:c r="BA164" s="728"/>
      <x:c r="BB164" s="728"/>
      <x:c r="BC164" s="728"/>
      <x:c r="BD164" s="728"/>
      <x:c r="BE164" s="728"/>
      <x:c r="BF164" s="728"/>
      <x:c r="BG164" s="728"/>
      <x:c r="BH164" s="728"/>
      <x:c r="BI164" s="728"/>
      <x:c r="BJ164" s="728"/>
      <x:c r="BK164" s="728"/>
      <x:c r="BL164" s="728"/>
      <x:c r="BM164" s="728"/>
      <x:c r="BN164" s="728"/>
      <x:c r="BO164" s="728"/>
      <x:c r="BP164" s="728"/>
      <x:c r="BQ164" s="728"/>
      <x:c r="BR164" s="728"/>
      <x:c r="BS164" s="728"/>
      <x:c r="BT164" s="728"/>
      <x:c r="BU164" s="728"/>
      <x:c r="BV164" s="728"/>
      <x:c r="BW164" s="728"/>
      <x:c r="BX164" s="728"/>
      <x:c r="BY164" s="728"/>
      <x:c r="BZ164" s="728"/>
      <x:c r="CA164" s="728"/>
      <x:c r="CB164" s="728"/>
      <x:c r="CC164" s="728"/>
      <x:c r="CD164" s="728"/>
      <x:c r="CE164" s="728"/>
      <x:c r="CF164" s="728"/>
      <x:c r="CG164" s="728"/>
      <x:c r="CH164" s="728"/>
      <x:c r="CI164" s="728"/>
      <x:c r="CJ164" s="728"/>
      <x:c r="CK164" s="728"/>
      <x:c r="CL164" s="728"/>
      <x:c r="CM164" s="728"/>
      <x:c r="CN164" s="728"/>
      <x:c r="CO164" s="728"/>
      <x:c r="CP164" s="728"/>
      <x:c r="CQ164" s="728"/>
      <x:c r="CR164" s="728"/>
      <x:c r="CS164" s="728"/>
      <x:c r="CT164" s="728"/>
      <x:c r="CU164" s="728"/>
      <x:c r="CV164" s="728"/>
      <x:c r="CW164" s="728"/>
      <x:c r="CX164" s="728"/>
      <x:c r="CY164" s="728"/>
      <x:c r="CZ164" s="728"/>
      <x:c r="DA164" s="728"/>
      <x:c r="DB164" s="728"/>
      <x:c r="DC164" s="728"/>
      <x:c r="DD164" s="728"/>
      <x:c r="DE164" s="728"/>
      <x:c r="DF164" s="728"/>
      <x:c r="DG164" s="728"/>
      <x:c r="DH164" s="728"/>
      <x:c r="DI164" s="728"/>
      <x:c r="DJ164" s="728"/>
      <x:c r="DK164" s="728"/>
      <x:c r="DL164" s="728"/>
      <x:c r="DM164" s="728"/>
      <x:c r="DN164" s="728"/>
      <x:c r="DO164" s="728"/>
      <x:c r="DP164" s="728"/>
      <x:c r="DQ164" s="728"/>
      <x:c r="DR164" s="728"/>
      <x:c r="DS164" s="728"/>
      <x:c r="DT164" s="728"/>
      <x:c r="DU164" s="728"/>
      <x:c r="DV164" s="728"/>
      <x:c r="DW164" s="728"/>
      <x:c r="DX164" s="728"/>
      <x:c r="DY164" s="728"/>
      <x:c r="DZ164" s="728"/>
      <x:c r="EA164" s="728"/>
      <x:c r="EB164" s="728"/>
      <x:c r="EC164" s="728"/>
      <x:c r="ED164" s="728"/>
      <x:c r="EE164" s="728"/>
      <x:c r="EF164" s="728"/>
      <x:c r="EG164" s="728"/>
      <x:c r="EH164" s="728"/>
      <x:c r="EI164" s="728"/>
      <x:c r="EJ164" s="728"/>
      <x:c r="EK164" s="728"/>
      <x:c r="EL164" s="728"/>
      <x:c r="EM164" s="728"/>
      <x:c r="EN164" s="728"/>
      <x:c r="EO164" s="728"/>
      <x:c r="EP164" s="728"/>
      <x:c r="EQ164" s="728"/>
      <x:c r="ER164" s="728"/>
      <x:c r="ES164" s="728"/>
      <x:c r="ET164" s="728"/>
      <x:c r="EU164" s="728"/>
      <x:c r="EV164" s="728"/>
      <x:c r="EW164" s="728"/>
      <x:c r="EX164" s="728"/>
      <x:c r="EY164" s="728"/>
      <x:c r="EZ164" s="728"/>
      <x:c r="FA164" s="728"/>
      <x:c r="FB164" s="728"/>
      <x:c r="FC164" s="728"/>
      <x:c r="FD164" s="728"/>
      <x:c r="FE164" s="728"/>
      <x:c r="FF164" s="728"/>
      <x:c r="FG164" s="728"/>
      <x:c r="FH164" s="728"/>
      <x:c r="FI164" s="728"/>
      <x:c r="FJ164" s="728"/>
      <x:c r="FK164" s="728"/>
      <x:c r="FL164" s="728"/>
      <x:c r="FM164" s="728"/>
      <x:c r="FN164" s="728"/>
      <x:c r="FO164" s="728"/>
      <x:c r="FP164" s="728"/>
      <x:c r="FQ164" s="728"/>
      <x:c r="FR164" s="728"/>
      <x:c r="FS164" s="728"/>
      <x:c r="FT164" s="728"/>
      <x:c r="FU164" s="728"/>
      <x:c r="FV164" s="728"/>
      <x:c r="FW164" s="728"/>
      <x:c r="FX164" s="728"/>
      <x:c r="FY164" s="728"/>
      <x:c r="FZ164" s="728"/>
      <x:c r="GA164" s="728"/>
      <x:c r="GB164" s="728"/>
      <x:c r="GC164" s="728"/>
      <x:c r="GD164" s="728"/>
      <x:c r="GE164" s="728"/>
      <x:c r="GF164" s="728"/>
      <x:c r="GG164" s="728"/>
      <x:c r="GH164" s="728"/>
      <x:c r="GI164" s="728"/>
      <x:c r="GJ164" s="728"/>
      <x:c r="GK164" s="728"/>
      <x:c r="GL164" s="728"/>
      <x:c r="GM164" s="728"/>
      <x:c r="GN164" s="728"/>
      <x:c r="GO164" s="728"/>
      <x:c r="GP164" s="728"/>
      <x:c r="GQ164" s="728"/>
      <x:c r="GR164" s="728"/>
      <x:c r="GS164" s="728"/>
      <x:c r="GT164" s="728"/>
      <x:c r="GU164" s="728"/>
      <x:c r="GV164" s="728"/>
      <x:c r="GW164" s="728"/>
      <x:c r="GX164" s="728"/>
      <x:c r="GY164" s="728"/>
      <x:c r="GZ164" s="728"/>
      <x:c r="HA164" s="728"/>
      <x:c r="HB164" s="728"/>
      <x:c r="HC164" s="728"/>
      <x:c r="HD164" s="728"/>
      <x:c r="HE164" s="728"/>
      <x:c r="HF164" s="728"/>
      <x:c r="HG164" s="728"/>
      <x:c r="HH164" s="728"/>
      <x:c r="HI164" s="728"/>
      <x:c r="HJ164" s="728"/>
      <x:c r="HK164" s="728"/>
      <x:c r="HL164" s="728"/>
      <x:c r="HM164" s="728"/>
      <x:c r="HN164" s="728"/>
      <x:c r="HO164" s="728"/>
      <x:c r="HP164" s="728"/>
      <x:c r="HQ164" s="728"/>
      <x:c r="HR164" s="728"/>
      <x:c r="HS164" s="728"/>
      <x:c r="HT164" s="728"/>
      <x:c r="HU164" s="728"/>
      <x:c r="HV164" s="728"/>
      <x:c r="HW164" s="728"/>
      <x:c r="HX164" s="728"/>
      <x:c r="HY164" s="728"/>
      <x:c r="HZ164" s="728"/>
      <x:c r="IA164" s="728"/>
      <x:c r="IB164" s="728"/>
      <x:c r="IC164" s="728"/>
      <x:c r="ID164" s="728"/>
      <x:c r="IE164" s="728"/>
      <x:c r="IF164" s="728"/>
      <x:c r="IG164" s="728"/>
      <x:c r="IH164" s="728"/>
      <x:c r="II164" s="728"/>
      <x:c r="IJ164" s="728"/>
      <x:c r="IK164" s="728"/>
      <x:c r="IL164" s="728"/>
      <x:c r="IM164" s="728"/>
      <x:c r="IN164" s="728"/>
      <x:c r="IO164" s="728"/>
      <x:c r="IP164" s="728"/>
      <x:c r="IQ164" s="728"/>
      <x:c r="IR164" s="728"/>
      <x:c r="IS164" s="728"/>
      <x:c r="IT164" s="728"/>
      <x:c r="IU164" s="728"/>
      <x:c r="IV164" s="728"/>
    </x:row>
    <x:row r="165">
      <x:c r="A165" s="728" t="s">
        <x:v>340</x:v>
      </x:c>
      <x:c r="B165" s="728" t="s">
        <x:v>377</x:v>
      </x:c>
      <x:c r="C165" s="728"/>
      <x:c r="D165" s="728"/>
      <x:c r="E165" s="728"/>
      <x:c r="F165" s="728"/>
      <x:c r="G165" s="728"/>
      <x:c r="H165" s="728"/>
      <x:c r="I165" s="794">
        <x:v>1</x:v>
      </x:c>
      <x:c r="J165" s="433" t="s">
        <x:v>378</x:v>
      </x:c>
      <x:c r="K165" s="433">
        <x:v>610.6</x:v>
      </x:c>
      <x:c r="L165" s="433">
        <x:v>1163.5</x:v>
      </x:c>
      <x:c r="M165" s="795" t="n">
        <x:f t="shared" ref="M165:N170" si="1">(141.5/(K165/1000)-131.5)*0.999016</x:f>
        <x:v>100.14063740189977</x:v>
      </x:c>
      <x:c r="N165" s="795">
        <x:f t="shared" si="1"/>
        <x:v>-9.8744596080790767</x:v>
      </x:c>
      <x:c r="O165" s="796">
        <x:v>341.09570000000002</x:v>
      </x:c>
      <x:c r="P165" s="796">
        <x:v>0</x:v>
      </x:c>
      <x:c r="Q165" s="797">
        <x:v>0</x:v>
      </x:c>
      <x:c r="R165" s="797">
        <x:v>2</x:v>
      </x:c>
      <x:c r="S165" s="797">
        <x:v>1</x:v>
      </x:c>
      <x:c r="T165" s="798">
        <x:v>-0.148759</x:v>
      </x:c>
      <x:c r="U165" s="728"/>
      <x:c r="V165" s="728"/>
      <x:c r="W165" s="728"/>
      <x:c r="X165" s="728"/>
      <x:c r="Y165" s="728"/>
      <x:c r="Z165" s="728"/>
      <x:c r="AA165" s="728"/>
      <x:c r="AB165" s="728"/>
      <x:c r="AC165" s="728"/>
      <x:c r="AD165" s="728"/>
      <x:c r="AE165" s="728"/>
      <x:c r="AF165" s="728"/>
      <x:c r="AG165" s="728"/>
      <x:c r="AH165" s="728"/>
      <x:c r="AI165" s="728"/>
      <x:c r="AJ165" s="728"/>
      <x:c r="AK165" s="728"/>
      <x:c r="AL165" s="728"/>
      <x:c r="AM165" s="728"/>
      <x:c r="AN165" s="728"/>
      <x:c r="AO165" s="728"/>
      <x:c r="AP165" s="728"/>
      <x:c r="AQ165" s="728"/>
      <x:c r="AR165" s="728"/>
      <x:c r="AS165" s="728"/>
      <x:c r="AT165" s="728"/>
      <x:c r="AU165" s="728"/>
      <x:c r="AV165" s="728"/>
      <x:c r="AW165" s="728"/>
      <x:c r="AX165" s="728"/>
      <x:c r="AY165" s="728"/>
      <x:c r="AZ165" s="728"/>
      <x:c r="BA165" s="728"/>
      <x:c r="BB165" s="728"/>
      <x:c r="BC165" s="728"/>
      <x:c r="BD165" s="728"/>
      <x:c r="BE165" s="728"/>
      <x:c r="BF165" s="728"/>
      <x:c r="BG165" s="728"/>
      <x:c r="BH165" s="728"/>
      <x:c r="BI165" s="728"/>
      <x:c r="BJ165" s="728"/>
      <x:c r="BK165" s="728"/>
      <x:c r="BL165" s="728"/>
      <x:c r="BM165" s="728"/>
      <x:c r="BN165" s="728"/>
      <x:c r="BO165" s="728"/>
      <x:c r="BP165" s="728"/>
      <x:c r="BQ165" s="728"/>
      <x:c r="BR165" s="728"/>
      <x:c r="BS165" s="728"/>
      <x:c r="BT165" s="728"/>
      <x:c r="BU165" s="728"/>
      <x:c r="BV165" s="728"/>
      <x:c r="BW165" s="728"/>
      <x:c r="BX165" s="728"/>
      <x:c r="BY165" s="728"/>
      <x:c r="BZ165" s="728"/>
      <x:c r="CA165" s="728"/>
      <x:c r="CB165" s="728"/>
      <x:c r="CC165" s="728"/>
      <x:c r="CD165" s="728"/>
      <x:c r="CE165" s="728"/>
      <x:c r="CF165" s="728"/>
      <x:c r="CG165" s="728"/>
      <x:c r="CH165" s="728"/>
      <x:c r="CI165" s="728"/>
      <x:c r="CJ165" s="728"/>
      <x:c r="CK165" s="728"/>
      <x:c r="CL165" s="728"/>
      <x:c r="CM165" s="728"/>
      <x:c r="CN165" s="728"/>
      <x:c r="CO165" s="728"/>
      <x:c r="CP165" s="728"/>
      <x:c r="CQ165" s="728"/>
      <x:c r="CR165" s="728"/>
      <x:c r="CS165" s="728"/>
      <x:c r="CT165" s="728"/>
      <x:c r="CU165" s="728"/>
      <x:c r="CV165" s="728"/>
      <x:c r="CW165" s="728"/>
      <x:c r="CX165" s="728"/>
      <x:c r="CY165" s="728"/>
      <x:c r="CZ165" s="728"/>
      <x:c r="DA165" s="728"/>
      <x:c r="DB165" s="728"/>
      <x:c r="DC165" s="728"/>
      <x:c r="DD165" s="728"/>
      <x:c r="DE165" s="728"/>
      <x:c r="DF165" s="728"/>
      <x:c r="DG165" s="728"/>
      <x:c r="DH165" s="728"/>
      <x:c r="DI165" s="728"/>
      <x:c r="DJ165" s="728"/>
      <x:c r="DK165" s="728"/>
      <x:c r="DL165" s="728"/>
      <x:c r="DM165" s="728"/>
      <x:c r="DN165" s="728"/>
      <x:c r="DO165" s="728"/>
      <x:c r="DP165" s="728"/>
      <x:c r="DQ165" s="728"/>
      <x:c r="DR165" s="728"/>
      <x:c r="DS165" s="728"/>
      <x:c r="DT165" s="728"/>
      <x:c r="DU165" s="728"/>
      <x:c r="DV165" s="728"/>
      <x:c r="DW165" s="728"/>
      <x:c r="DX165" s="728"/>
      <x:c r="DY165" s="728"/>
      <x:c r="DZ165" s="728"/>
      <x:c r="EA165" s="728"/>
      <x:c r="EB165" s="728"/>
      <x:c r="EC165" s="728"/>
      <x:c r="ED165" s="728"/>
      <x:c r="EE165" s="728"/>
      <x:c r="EF165" s="728"/>
      <x:c r="EG165" s="728"/>
      <x:c r="EH165" s="728"/>
      <x:c r="EI165" s="728"/>
      <x:c r="EJ165" s="728"/>
      <x:c r="EK165" s="728"/>
      <x:c r="EL165" s="728"/>
      <x:c r="EM165" s="728"/>
      <x:c r="EN165" s="728"/>
      <x:c r="EO165" s="728"/>
      <x:c r="EP165" s="728"/>
      <x:c r="EQ165" s="728"/>
      <x:c r="ER165" s="728"/>
      <x:c r="ES165" s="728"/>
      <x:c r="ET165" s="728"/>
      <x:c r="EU165" s="728"/>
      <x:c r="EV165" s="728"/>
      <x:c r="EW165" s="728"/>
      <x:c r="EX165" s="728"/>
      <x:c r="EY165" s="728"/>
      <x:c r="EZ165" s="728"/>
      <x:c r="FA165" s="728"/>
      <x:c r="FB165" s="728"/>
      <x:c r="FC165" s="728"/>
      <x:c r="FD165" s="728"/>
      <x:c r="FE165" s="728"/>
      <x:c r="FF165" s="728"/>
      <x:c r="FG165" s="728"/>
      <x:c r="FH165" s="728"/>
      <x:c r="FI165" s="728"/>
      <x:c r="FJ165" s="728"/>
      <x:c r="FK165" s="728"/>
      <x:c r="FL165" s="728"/>
      <x:c r="FM165" s="728"/>
      <x:c r="FN165" s="728"/>
      <x:c r="FO165" s="728"/>
      <x:c r="FP165" s="728"/>
      <x:c r="FQ165" s="728"/>
      <x:c r="FR165" s="728"/>
      <x:c r="FS165" s="728"/>
      <x:c r="FT165" s="728"/>
      <x:c r="FU165" s="728"/>
      <x:c r="FV165" s="728"/>
      <x:c r="FW165" s="728"/>
      <x:c r="FX165" s="728"/>
      <x:c r="FY165" s="728"/>
      <x:c r="FZ165" s="728"/>
      <x:c r="GA165" s="728"/>
      <x:c r="GB165" s="728"/>
      <x:c r="GC165" s="728"/>
      <x:c r="GD165" s="728"/>
      <x:c r="GE165" s="728"/>
      <x:c r="GF165" s="728"/>
      <x:c r="GG165" s="728"/>
      <x:c r="GH165" s="728"/>
      <x:c r="GI165" s="728"/>
      <x:c r="GJ165" s="728"/>
      <x:c r="GK165" s="728"/>
      <x:c r="GL165" s="728"/>
      <x:c r="GM165" s="728"/>
      <x:c r="GN165" s="728"/>
      <x:c r="GO165" s="728"/>
      <x:c r="GP165" s="728"/>
      <x:c r="GQ165" s="728"/>
      <x:c r="GR165" s="728"/>
      <x:c r="GS165" s="728"/>
      <x:c r="GT165" s="728"/>
      <x:c r="GU165" s="728"/>
      <x:c r="GV165" s="728"/>
      <x:c r="GW165" s="728"/>
      <x:c r="GX165" s="728"/>
      <x:c r="GY165" s="728"/>
      <x:c r="GZ165" s="728"/>
      <x:c r="HA165" s="728"/>
      <x:c r="HB165" s="728"/>
      <x:c r="HC165" s="728"/>
      <x:c r="HD165" s="728"/>
      <x:c r="HE165" s="728"/>
      <x:c r="HF165" s="728"/>
      <x:c r="HG165" s="728"/>
      <x:c r="HH165" s="728"/>
      <x:c r="HI165" s="728"/>
      <x:c r="HJ165" s="728"/>
      <x:c r="HK165" s="728"/>
      <x:c r="HL165" s="728"/>
      <x:c r="HM165" s="728"/>
      <x:c r="HN165" s="728"/>
      <x:c r="HO165" s="728"/>
      <x:c r="HP165" s="728"/>
      <x:c r="HQ165" s="728"/>
      <x:c r="HR165" s="728"/>
      <x:c r="HS165" s="728"/>
      <x:c r="HT165" s="728"/>
      <x:c r="HU165" s="728"/>
      <x:c r="HV165" s="728"/>
      <x:c r="HW165" s="728"/>
      <x:c r="HX165" s="728"/>
      <x:c r="HY165" s="728"/>
      <x:c r="HZ165" s="728"/>
      <x:c r="IA165" s="728"/>
      <x:c r="IB165" s="728"/>
      <x:c r="IC165" s="728"/>
      <x:c r="ID165" s="728"/>
      <x:c r="IE165" s="728"/>
      <x:c r="IF165" s="728"/>
      <x:c r="IG165" s="728"/>
      <x:c r="IH165" s="728"/>
      <x:c r="II165" s="728"/>
      <x:c r="IJ165" s="728"/>
      <x:c r="IK165" s="728"/>
      <x:c r="IL165" s="728"/>
      <x:c r="IM165" s="728"/>
      <x:c r="IN165" s="728"/>
      <x:c r="IO165" s="728"/>
      <x:c r="IP165" s="728"/>
      <x:c r="IQ165" s="728"/>
      <x:c r="IR165" s="728"/>
      <x:c r="IS165" s="728"/>
      <x:c r="IT165" s="728"/>
      <x:c r="IU165" s="728"/>
      <x:c r="IV165" s="728"/>
    </x:row>
    <x:row r="166">
      <x:c r="A166" s="728" t="s">
        <x:v>342</x:v>
      </x:c>
      <x:c r="B166" s="728" t="s">
        <x:v>379</x:v>
      </x:c>
      <x:c r="C166" s="728"/>
      <x:c r="D166" s="728"/>
      <x:c r="E166" s="728"/>
      <x:c r="F166" s="728"/>
      <x:c r="G166" s="728"/>
      <x:c r="H166" s="728"/>
      <x:c r="I166" s="794">
        <x:v>2</x:v>
      </x:c>
      <x:c r="J166" s="433" t="s">
        <x:v>380</x:v>
      </x:c>
      <x:c r="K166" s="433">
        <x:v>838.31269999999995</x:v>
      </x:c>
      <x:c r="L166" s="433">
        <x:v>1163.5</x:v>
      </x:c>
      <x:c r="M166" s="795">
        <x:f t="shared" si="1"/>
        <x:v>37.254735923873291</x:v>
      </x:c>
      <x:c r="N166" s="795">
        <x:f t="shared" si="1"/>
        <x:v>-9.8744596080790767</x:v>
      </x:c>
      <x:c r="O166" s="796">
        <x:v>103.872</x:v>
      </x:c>
      <x:c r="P166" s="796">
        <x:v>0.27010000000000001</x:v>
      </x:c>
      <x:c r="Q166" s="797">
        <x:v>0</x:v>
      </x:c>
      <x:c r="R166" s="797">
        <x:v>1.3</x:v>
      </x:c>
      <x:c r="S166" s="797">
        <x:v>2</x:v>
      </x:c>
      <x:c r="T166" s="798">
        <x:v>-0.26740799999999998</x:v>
      </x:c>
      <x:c r="U166" s="728"/>
      <x:c r="V166" s="728"/>
      <x:c r="W166" s="728"/>
      <x:c r="X166" s="728"/>
      <x:c r="Y166" s="728"/>
      <x:c r="Z166" s="728"/>
      <x:c r="AA166" s="728"/>
      <x:c r="AB166" s="728"/>
      <x:c r="AC166" s="728"/>
      <x:c r="AD166" s="728"/>
      <x:c r="AE166" s="728"/>
      <x:c r="AF166" s="728"/>
      <x:c r="AG166" s="728"/>
      <x:c r="AH166" s="728"/>
      <x:c r="AI166" s="728"/>
      <x:c r="AJ166" s="728"/>
      <x:c r="AK166" s="728"/>
      <x:c r="AL166" s="728"/>
      <x:c r="AM166" s="728"/>
      <x:c r="AN166" s="728"/>
      <x:c r="AO166" s="728"/>
      <x:c r="AP166" s="728"/>
      <x:c r="AQ166" s="728"/>
      <x:c r="AR166" s="728"/>
      <x:c r="AS166" s="728"/>
      <x:c r="AT166" s="728"/>
      <x:c r="AU166" s="728"/>
      <x:c r="AV166" s="728"/>
      <x:c r="AW166" s="728"/>
      <x:c r="AX166" s="728"/>
      <x:c r="AY166" s="728"/>
      <x:c r="AZ166" s="728"/>
      <x:c r="BA166" s="728"/>
      <x:c r="BB166" s="728"/>
      <x:c r="BC166" s="728"/>
      <x:c r="BD166" s="728"/>
      <x:c r="BE166" s="728"/>
      <x:c r="BF166" s="728"/>
      <x:c r="BG166" s="728"/>
      <x:c r="BH166" s="728"/>
      <x:c r="BI166" s="728"/>
      <x:c r="BJ166" s="728"/>
      <x:c r="BK166" s="728"/>
      <x:c r="BL166" s="728"/>
      <x:c r="BM166" s="728"/>
      <x:c r="BN166" s="728"/>
      <x:c r="BO166" s="728"/>
      <x:c r="BP166" s="728"/>
      <x:c r="BQ166" s="728"/>
      <x:c r="BR166" s="728"/>
      <x:c r="BS166" s="728"/>
      <x:c r="BT166" s="728"/>
      <x:c r="BU166" s="728"/>
      <x:c r="BV166" s="728"/>
      <x:c r="BW166" s="728"/>
      <x:c r="BX166" s="728"/>
      <x:c r="BY166" s="728"/>
      <x:c r="BZ166" s="728"/>
      <x:c r="CA166" s="728"/>
      <x:c r="CB166" s="728"/>
      <x:c r="CC166" s="728"/>
      <x:c r="CD166" s="728"/>
      <x:c r="CE166" s="728"/>
      <x:c r="CF166" s="728"/>
      <x:c r="CG166" s="728"/>
      <x:c r="CH166" s="728"/>
      <x:c r="CI166" s="728"/>
      <x:c r="CJ166" s="728"/>
      <x:c r="CK166" s="728"/>
      <x:c r="CL166" s="728"/>
      <x:c r="CM166" s="728"/>
      <x:c r="CN166" s="728"/>
      <x:c r="CO166" s="728"/>
      <x:c r="CP166" s="728"/>
      <x:c r="CQ166" s="728"/>
      <x:c r="CR166" s="728"/>
      <x:c r="CS166" s="728"/>
      <x:c r="CT166" s="728"/>
      <x:c r="CU166" s="728"/>
      <x:c r="CV166" s="728"/>
      <x:c r="CW166" s="728"/>
      <x:c r="CX166" s="728"/>
      <x:c r="CY166" s="728"/>
      <x:c r="CZ166" s="728"/>
      <x:c r="DA166" s="728"/>
      <x:c r="DB166" s="728"/>
      <x:c r="DC166" s="728"/>
      <x:c r="DD166" s="728"/>
      <x:c r="DE166" s="728"/>
      <x:c r="DF166" s="728"/>
      <x:c r="DG166" s="728"/>
      <x:c r="DH166" s="728"/>
      <x:c r="DI166" s="728"/>
      <x:c r="DJ166" s="728"/>
      <x:c r="DK166" s="728"/>
      <x:c r="DL166" s="728"/>
      <x:c r="DM166" s="728"/>
      <x:c r="DN166" s="728"/>
      <x:c r="DO166" s="728"/>
      <x:c r="DP166" s="728"/>
      <x:c r="DQ166" s="728"/>
      <x:c r="DR166" s="728"/>
      <x:c r="DS166" s="728"/>
      <x:c r="DT166" s="728"/>
      <x:c r="DU166" s="728"/>
      <x:c r="DV166" s="728"/>
      <x:c r="DW166" s="728"/>
      <x:c r="DX166" s="728"/>
      <x:c r="DY166" s="728"/>
      <x:c r="DZ166" s="728"/>
      <x:c r="EA166" s="728"/>
      <x:c r="EB166" s="728"/>
      <x:c r="EC166" s="728"/>
      <x:c r="ED166" s="728"/>
      <x:c r="EE166" s="728"/>
      <x:c r="EF166" s="728"/>
      <x:c r="EG166" s="728"/>
      <x:c r="EH166" s="728"/>
      <x:c r="EI166" s="728"/>
      <x:c r="EJ166" s="728"/>
      <x:c r="EK166" s="728"/>
      <x:c r="EL166" s="728"/>
      <x:c r="EM166" s="728"/>
      <x:c r="EN166" s="728"/>
      <x:c r="EO166" s="728"/>
      <x:c r="EP166" s="728"/>
      <x:c r="EQ166" s="728"/>
      <x:c r="ER166" s="728"/>
      <x:c r="ES166" s="728"/>
      <x:c r="ET166" s="728"/>
      <x:c r="EU166" s="728"/>
      <x:c r="EV166" s="728"/>
      <x:c r="EW166" s="728"/>
      <x:c r="EX166" s="728"/>
      <x:c r="EY166" s="728"/>
      <x:c r="EZ166" s="728"/>
      <x:c r="FA166" s="728"/>
      <x:c r="FB166" s="728"/>
      <x:c r="FC166" s="728"/>
      <x:c r="FD166" s="728"/>
      <x:c r="FE166" s="728"/>
      <x:c r="FF166" s="728"/>
      <x:c r="FG166" s="728"/>
      <x:c r="FH166" s="728"/>
      <x:c r="FI166" s="728"/>
      <x:c r="FJ166" s="728"/>
      <x:c r="FK166" s="728"/>
      <x:c r="FL166" s="728"/>
      <x:c r="FM166" s="728"/>
      <x:c r="FN166" s="728"/>
      <x:c r="FO166" s="728"/>
      <x:c r="FP166" s="728"/>
      <x:c r="FQ166" s="728"/>
      <x:c r="FR166" s="728"/>
      <x:c r="FS166" s="728"/>
      <x:c r="FT166" s="728"/>
      <x:c r="FU166" s="728"/>
      <x:c r="FV166" s="728"/>
      <x:c r="FW166" s="728"/>
      <x:c r="FX166" s="728"/>
      <x:c r="FY166" s="728"/>
      <x:c r="FZ166" s="728"/>
      <x:c r="GA166" s="728"/>
      <x:c r="GB166" s="728"/>
      <x:c r="GC166" s="728"/>
      <x:c r="GD166" s="728"/>
      <x:c r="GE166" s="728"/>
      <x:c r="GF166" s="728"/>
      <x:c r="GG166" s="728"/>
      <x:c r="GH166" s="728"/>
      <x:c r="GI166" s="728"/>
      <x:c r="GJ166" s="728"/>
      <x:c r="GK166" s="728"/>
      <x:c r="GL166" s="728"/>
      <x:c r="GM166" s="728"/>
      <x:c r="GN166" s="728"/>
      <x:c r="GO166" s="728"/>
      <x:c r="GP166" s="728"/>
      <x:c r="GQ166" s="728"/>
      <x:c r="GR166" s="728"/>
      <x:c r="GS166" s="728"/>
      <x:c r="GT166" s="728"/>
      <x:c r="GU166" s="728"/>
      <x:c r="GV166" s="728"/>
      <x:c r="GW166" s="728"/>
      <x:c r="GX166" s="728"/>
      <x:c r="GY166" s="728"/>
      <x:c r="GZ166" s="728"/>
      <x:c r="HA166" s="728"/>
      <x:c r="HB166" s="728"/>
      <x:c r="HC166" s="728"/>
      <x:c r="HD166" s="728"/>
      <x:c r="HE166" s="728"/>
      <x:c r="HF166" s="728"/>
      <x:c r="HG166" s="728"/>
      <x:c r="HH166" s="728"/>
      <x:c r="HI166" s="728"/>
      <x:c r="HJ166" s="728"/>
      <x:c r="HK166" s="728"/>
      <x:c r="HL166" s="728"/>
      <x:c r="HM166" s="728"/>
      <x:c r="HN166" s="728"/>
      <x:c r="HO166" s="728"/>
      <x:c r="HP166" s="728"/>
      <x:c r="HQ166" s="728"/>
      <x:c r="HR166" s="728"/>
      <x:c r="HS166" s="728"/>
      <x:c r="HT166" s="728"/>
      <x:c r="HU166" s="728"/>
      <x:c r="HV166" s="728"/>
      <x:c r="HW166" s="728"/>
      <x:c r="HX166" s="728"/>
      <x:c r="HY166" s="728"/>
      <x:c r="HZ166" s="728"/>
      <x:c r="IA166" s="728"/>
      <x:c r="IB166" s="728"/>
      <x:c r="IC166" s="728"/>
      <x:c r="ID166" s="728"/>
      <x:c r="IE166" s="728"/>
      <x:c r="IF166" s="728"/>
      <x:c r="IG166" s="728"/>
      <x:c r="IH166" s="728"/>
      <x:c r="II166" s="728"/>
      <x:c r="IJ166" s="728"/>
      <x:c r="IK166" s="728"/>
      <x:c r="IL166" s="728"/>
      <x:c r="IM166" s="728"/>
      <x:c r="IN166" s="728"/>
      <x:c r="IO166" s="728"/>
      <x:c r="IP166" s="728"/>
      <x:c r="IQ166" s="728"/>
      <x:c r="IR166" s="728"/>
      <x:c r="IS166" s="728"/>
      <x:c r="IT166" s="728"/>
      <x:c r="IU166" s="728"/>
      <x:c r="IV166" s="728"/>
    </x:row>
    <x:row r="167">
      <x:c r="A167" s="728" t="s">
        <x:v>331</x:v>
      </x:c>
      <x:c r="B167" s="728" t="s">
        <x:v>381</x:v>
      </x:c>
      <x:c r="C167" s="728"/>
      <x:c r="D167" s="728"/>
      <x:c r="E167" s="728"/>
      <x:c r="F167" s="728"/>
      <x:c r="G167" s="728"/>
      <x:c r="H167" s="728"/>
      <x:c r="I167" s="794">
        <x:v>3</x:v>
      </x:c>
      <x:c r="J167" s="433" t="s">
        <x:v>323</x:v>
      </x:c>
      <x:c r="K167" s="433">
        <x:v>787.51949999999999</x:v>
      </x:c>
      <x:c r="L167" s="433">
        <x:v>838.31269999999995</x:v>
      </x:c>
      <x:c r="M167" s="795">
        <x:f t="shared" si="1"/>
        <x:v>48.130683269712037</x:v>
      </x:c>
      <x:c r="N167" s="795">
        <x:f t="shared" si="1"/>
        <x:v>37.254735923873291</x:v>
      </x:c>
      <x:c r="O167" s="796">
        <x:v>330.30099999999999</x:v>
      </x:c>
      <x:c r="P167" s="796">
        <x:v>0</x:v>
      </x:c>
      <x:c r="Q167" s="797">
        <x:v>0</x:v>
      </x:c>
      <x:c r="R167" s="797">
        <x:v>2</x:v>
      </x:c>
      <x:c r="S167" s="797">
        <x:v>3</x:v>
      </x:c>
      <x:c r="T167" s="798">
        <x:v>1.0807599999999999</x:v>
      </x:c>
      <x:c r="U167" s="728"/>
      <x:c r="V167" s="728"/>
      <x:c r="W167" s="728"/>
      <x:c r="X167" s="728"/>
      <x:c r="Y167" s="728"/>
      <x:c r="Z167" s="728"/>
      <x:c r="AA167" s="728"/>
      <x:c r="AB167" s="728"/>
      <x:c r="AC167" s="728"/>
      <x:c r="AD167" s="728"/>
      <x:c r="AE167" s="728"/>
      <x:c r="AF167" s="728"/>
      <x:c r="AG167" s="728"/>
      <x:c r="AH167" s="728"/>
      <x:c r="AI167" s="728"/>
      <x:c r="AJ167" s="728"/>
      <x:c r="AK167" s="728"/>
      <x:c r="AL167" s="728"/>
      <x:c r="AM167" s="728"/>
      <x:c r="AN167" s="728"/>
      <x:c r="AO167" s="728"/>
      <x:c r="AP167" s="728"/>
      <x:c r="AQ167" s="728"/>
      <x:c r="AR167" s="728"/>
      <x:c r="AS167" s="728"/>
      <x:c r="AT167" s="728"/>
      <x:c r="AU167" s="728"/>
      <x:c r="AV167" s="728"/>
      <x:c r="AW167" s="728"/>
      <x:c r="AX167" s="728"/>
      <x:c r="AY167" s="728"/>
      <x:c r="AZ167" s="728"/>
      <x:c r="BA167" s="728"/>
      <x:c r="BB167" s="728"/>
      <x:c r="BC167" s="728"/>
      <x:c r="BD167" s="728"/>
      <x:c r="BE167" s="728"/>
      <x:c r="BF167" s="728"/>
      <x:c r="BG167" s="728"/>
      <x:c r="BH167" s="728"/>
      <x:c r="BI167" s="728"/>
      <x:c r="BJ167" s="728"/>
      <x:c r="BK167" s="728"/>
      <x:c r="BL167" s="728"/>
      <x:c r="BM167" s="728"/>
      <x:c r="BN167" s="728"/>
      <x:c r="BO167" s="728"/>
      <x:c r="BP167" s="728"/>
      <x:c r="BQ167" s="728"/>
      <x:c r="BR167" s="728"/>
      <x:c r="BS167" s="728"/>
      <x:c r="BT167" s="728"/>
      <x:c r="BU167" s="728"/>
      <x:c r="BV167" s="728"/>
      <x:c r="BW167" s="728"/>
      <x:c r="BX167" s="728"/>
      <x:c r="BY167" s="728"/>
      <x:c r="BZ167" s="728"/>
      <x:c r="CA167" s="728"/>
      <x:c r="CB167" s="728"/>
      <x:c r="CC167" s="728"/>
      <x:c r="CD167" s="728"/>
      <x:c r="CE167" s="728"/>
      <x:c r="CF167" s="728"/>
      <x:c r="CG167" s="728"/>
      <x:c r="CH167" s="728"/>
      <x:c r="CI167" s="728"/>
      <x:c r="CJ167" s="728"/>
      <x:c r="CK167" s="728"/>
      <x:c r="CL167" s="728"/>
      <x:c r="CM167" s="728"/>
      <x:c r="CN167" s="728"/>
      <x:c r="CO167" s="728"/>
      <x:c r="CP167" s="728"/>
      <x:c r="CQ167" s="728"/>
      <x:c r="CR167" s="728"/>
      <x:c r="CS167" s="728"/>
      <x:c r="CT167" s="728"/>
      <x:c r="CU167" s="728"/>
      <x:c r="CV167" s="728"/>
      <x:c r="CW167" s="728"/>
      <x:c r="CX167" s="728"/>
      <x:c r="CY167" s="728"/>
      <x:c r="CZ167" s="728"/>
      <x:c r="DA167" s="728"/>
      <x:c r="DB167" s="728"/>
      <x:c r="DC167" s="728"/>
      <x:c r="DD167" s="728"/>
      <x:c r="DE167" s="728"/>
      <x:c r="DF167" s="728"/>
      <x:c r="DG167" s="728"/>
      <x:c r="DH167" s="728"/>
      <x:c r="DI167" s="728"/>
      <x:c r="DJ167" s="728"/>
      <x:c r="DK167" s="728"/>
      <x:c r="DL167" s="728"/>
      <x:c r="DM167" s="728"/>
      <x:c r="DN167" s="728"/>
      <x:c r="DO167" s="728"/>
      <x:c r="DP167" s="728"/>
      <x:c r="DQ167" s="728"/>
      <x:c r="DR167" s="728"/>
      <x:c r="DS167" s="728"/>
      <x:c r="DT167" s="728"/>
      <x:c r="DU167" s="728"/>
      <x:c r="DV167" s="728"/>
      <x:c r="DW167" s="728"/>
      <x:c r="DX167" s="728"/>
      <x:c r="DY167" s="728"/>
      <x:c r="DZ167" s="728"/>
      <x:c r="EA167" s="728"/>
      <x:c r="EB167" s="728"/>
      <x:c r="EC167" s="728"/>
      <x:c r="ED167" s="728"/>
      <x:c r="EE167" s="728"/>
      <x:c r="EF167" s="728"/>
      <x:c r="EG167" s="728"/>
      <x:c r="EH167" s="728"/>
      <x:c r="EI167" s="728"/>
      <x:c r="EJ167" s="728"/>
      <x:c r="EK167" s="728"/>
      <x:c r="EL167" s="728"/>
      <x:c r="EM167" s="728"/>
      <x:c r="EN167" s="728"/>
      <x:c r="EO167" s="728"/>
      <x:c r="EP167" s="728"/>
      <x:c r="EQ167" s="728"/>
      <x:c r="ER167" s="728"/>
      <x:c r="ES167" s="728"/>
      <x:c r="ET167" s="728"/>
      <x:c r="EU167" s="728"/>
      <x:c r="EV167" s="728"/>
      <x:c r="EW167" s="728"/>
      <x:c r="EX167" s="728"/>
      <x:c r="EY167" s="728"/>
      <x:c r="EZ167" s="728"/>
      <x:c r="FA167" s="728"/>
      <x:c r="FB167" s="728"/>
      <x:c r="FC167" s="728"/>
      <x:c r="FD167" s="728"/>
      <x:c r="FE167" s="728"/>
      <x:c r="FF167" s="728"/>
      <x:c r="FG167" s="728"/>
      <x:c r="FH167" s="728"/>
      <x:c r="FI167" s="728"/>
      <x:c r="FJ167" s="728"/>
      <x:c r="FK167" s="728"/>
      <x:c r="FL167" s="728"/>
      <x:c r="FM167" s="728"/>
      <x:c r="FN167" s="728"/>
      <x:c r="FO167" s="728"/>
      <x:c r="FP167" s="728"/>
      <x:c r="FQ167" s="728"/>
      <x:c r="FR167" s="728"/>
      <x:c r="FS167" s="728"/>
      <x:c r="FT167" s="728"/>
      <x:c r="FU167" s="728"/>
      <x:c r="FV167" s="728"/>
      <x:c r="FW167" s="728"/>
      <x:c r="FX167" s="728"/>
      <x:c r="FY167" s="728"/>
      <x:c r="FZ167" s="728"/>
      <x:c r="GA167" s="728"/>
      <x:c r="GB167" s="728"/>
      <x:c r="GC167" s="728"/>
      <x:c r="GD167" s="728"/>
      <x:c r="GE167" s="728"/>
      <x:c r="GF167" s="728"/>
      <x:c r="GG167" s="728"/>
      <x:c r="GH167" s="728"/>
      <x:c r="GI167" s="728"/>
      <x:c r="GJ167" s="728"/>
      <x:c r="GK167" s="728"/>
      <x:c r="GL167" s="728"/>
      <x:c r="GM167" s="728"/>
      <x:c r="GN167" s="728"/>
      <x:c r="GO167" s="728"/>
      <x:c r="GP167" s="728"/>
      <x:c r="GQ167" s="728"/>
      <x:c r="GR167" s="728"/>
      <x:c r="GS167" s="728"/>
      <x:c r="GT167" s="728"/>
      <x:c r="GU167" s="728"/>
      <x:c r="GV167" s="728"/>
      <x:c r="GW167" s="728"/>
      <x:c r="GX167" s="728"/>
      <x:c r="GY167" s="728"/>
      <x:c r="GZ167" s="728"/>
      <x:c r="HA167" s="728"/>
      <x:c r="HB167" s="728"/>
      <x:c r="HC167" s="728"/>
      <x:c r="HD167" s="728"/>
      <x:c r="HE167" s="728"/>
      <x:c r="HF167" s="728"/>
      <x:c r="HG167" s="728"/>
      <x:c r="HH167" s="728"/>
      <x:c r="HI167" s="728"/>
      <x:c r="HJ167" s="728"/>
      <x:c r="HK167" s="728"/>
      <x:c r="HL167" s="728"/>
      <x:c r="HM167" s="728"/>
      <x:c r="HN167" s="728"/>
      <x:c r="HO167" s="728"/>
      <x:c r="HP167" s="728"/>
      <x:c r="HQ167" s="728"/>
      <x:c r="HR167" s="728"/>
      <x:c r="HS167" s="728"/>
      <x:c r="HT167" s="728"/>
      <x:c r="HU167" s="728"/>
      <x:c r="HV167" s="728"/>
      <x:c r="HW167" s="728"/>
      <x:c r="HX167" s="728"/>
      <x:c r="HY167" s="728"/>
      <x:c r="HZ167" s="728"/>
      <x:c r="IA167" s="728"/>
      <x:c r="IB167" s="728"/>
      <x:c r="IC167" s="728"/>
      <x:c r="ID167" s="728"/>
      <x:c r="IE167" s="728"/>
      <x:c r="IF167" s="728"/>
      <x:c r="IG167" s="728"/>
      <x:c r="IH167" s="728"/>
      <x:c r="II167" s="728"/>
      <x:c r="IJ167" s="728"/>
      <x:c r="IK167" s="728"/>
      <x:c r="IL167" s="728"/>
      <x:c r="IM167" s="728"/>
      <x:c r="IN167" s="728"/>
      <x:c r="IO167" s="728"/>
      <x:c r="IP167" s="728"/>
      <x:c r="IQ167" s="728"/>
      <x:c r="IR167" s="728"/>
      <x:c r="IS167" s="728"/>
      <x:c r="IT167" s="728"/>
      <x:c r="IU167" s="728"/>
      <x:c r="IV167" s="728"/>
    </x:row>
    <x:row r="168">
      <x:c r="A168" s="728" t="s">
        <x:v>230</x:v>
      </x:c>
      <x:c r="B168" s="728" t="s">
        <x:v>382</x:v>
      </x:c>
      <x:c r="C168" s="728"/>
      <x:c r="D168" s="728"/>
      <x:c r="E168" s="728"/>
      <x:c r="F168" s="728"/>
      <x:c r="G168" s="728"/>
      <x:c r="H168" s="728"/>
      <x:c r="I168" s="794">
        <x:v>4</x:v>
      </x:c>
      <x:c r="J168" s="433" t="s">
        <x:v>383</x:v>
      </x:c>
      <x:c r="K168" s="433">
        <x:v>770.35199999999998</x:v>
      </x:c>
      <x:c r="L168" s="433">
        <x:v>787.51949999999999</x:v>
      </x:c>
      <x:c r="M168" s="795">
        <x:f t="shared" si="1"/>
        <x:v>52.130917382432976</x:v>
      </x:c>
      <x:c r="N168" s="795">
        <x:f t="shared" si="1"/>
        <x:v>48.130683269712037</x:v>
      </x:c>
      <x:c r="O168" s="796">
        <x:v>1489.067</x:v>
      </x:c>
      <x:c r="P168" s="796">
        <x:v>0</x:v>
      </x:c>
      <x:c r="Q168" s="797">
        <x:v>-1.8684000000000001E-3</x:v>
      </x:c>
      <x:c r="R168" s="797">
        <x:v>8.5</x:v>
      </x:c>
      <x:c r="S168" s="797">
        <x:v>4</x:v>
      </x:c>
      <x:c r="T168" s="798">
        <x:v>1.269056</x:v>
      </x:c>
      <x:c r="U168" s="728"/>
      <x:c r="V168" s="728"/>
      <x:c r="W168" s="728"/>
      <x:c r="X168" s="728"/>
      <x:c r="Y168" s="728"/>
      <x:c r="Z168" s="728"/>
      <x:c r="AA168" s="728"/>
      <x:c r="AB168" s="728"/>
      <x:c r="AC168" s="728"/>
      <x:c r="AD168" s="728"/>
      <x:c r="AE168" s="728"/>
      <x:c r="AF168" s="728"/>
      <x:c r="AG168" s="728"/>
      <x:c r="AH168" s="728"/>
      <x:c r="AI168" s="728"/>
      <x:c r="AJ168" s="728"/>
      <x:c r="AK168" s="728"/>
      <x:c r="AL168" s="728"/>
      <x:c r="AM168" s="728"/>
      <x:c r="AN168" s="728"/>
      <x:c r="AO168" s="728"/>
      <x:c r="AP168" s="728"/>
      <x:c r="AQ168" s="728"/>
      <x:c r="AR168" s="728"/>
      <x:c r="AS168" s="728"/>
      <x:c r="AT168" s="728"/>
      <x:c r="AU168" s="728"/>
      <x:c r="AV168" s="728"/>
      <x:c r="AW168" s="728"/>
      <x:c r="AX168" s="728"/>
      <x:c r="AY168" s="728"/>
      <x:c r="AZ168" s="728"/>
      <x:c r="BA168" s="728"/>
      <x:c r="BB168" s="728"/>
      <x:c r="BC168" s="728"/>
      <x:c r="BD168" s="728"/>
      <x:c r="BE168" s="728"/>
      <x:c r="BF168" s="728"/>
      <x:c r="BG168" s="728"/>
      <x:c r="BH168" s="728"/>
      <x:c r="BI168" s="728"/>
      <x:c r="BJ168" s="728"/>
      <x:c r="BK168" s="728"/>
      <x:c r="BL168" s="728"/>
      <x:c r="BM168" s="728"/>
      <x:c r="BN168" s="728"/>
      <x:c r="BO168" s="728"/>
      <x:c r="BP168" s="728"/>
      <x:c r="BQ168" s="728"/>
      <x:c r="BR168" s="728"/>
      <x:c r="BS168" s="728"/>
      <x:c r="BT168" s="728"/>
      <x:c r="BU168" s="728"/>
      <x:c r="BV168" s="728"/>
      <x:c r="BW168" s="728"/>
      <x:c r="BX168" s="728"/>
      <x:c r="BY168" s="728"/>
      <x:c r="BZ168" s="728"/>
      <x:c r="CA168" s="728"/>
      <x:c r="CB168" s="728"/>
      <x:c r="CC168" s="728"/>
      <x:c r="CD168" s="728"/>
      <x:c r="CE168" s="728"/>
      <x:c r="CF168" s="728"/>
      <x:c r="CG168" s="728"/>
      <x:c r="CH168" s="728"/>
      <x:c r="CI168" s="728"/>
      <x:c r="CJ168" s="728"/>
      <x:c r="CK168" s="728"/>
      <x:c r="CL168" s="728"/>
      <x:c r="CM168" s="728"/>
      <x:c r="CN168" s="728"/>
      <x:c r="CO168" s="728"/>
      <x:c r="CP168" s="728"/>
      <x:c r="CQ168" s="728"/>
      <x:c r="CR168" s="728"/>
      <x:c r="CS168" s="728"/>
      <x:c r="CT168" s="728"/>
      <x:c r="CU168" s="728"/>
      <x:c r="CV168" s="728"/>
      <x:c r="CW168" s="728"/>
      <x:c r="CX168" s="728"/>
      <x:c r="CY168" s="728"/>
      <x:c r="CZ168" s="728"/>
      <x:c r="DA168" s="728"/>
      <x:c r="DB168" s="728"/>
      <x:c r="DC168" s="728"/>
      <x:c r="DD168" s="728"/>
      <x:c r="DE168" s="728"/>
      <x:c r="DF168" s="728"/>
      <x:c r="DG168" s="728"/>
      <x:c r="DH168" s="728"/>
      <x:c r="DI168" s="728"/>
      <x:c r="DJ168" s="728"/>
      <x:c r="DK168" s="728"/>
      <x:c r="DL168" s="728"/>
      <x:c r="DM168" s="728"/>
      <x:c r="DN168" s="728"/>
      <x:c r="DO168" s="728"/>
      <x:c r="DP168" s="728"/>
      <x:c r="DQ168" s="728"/>
      <x:c r="DR168" s="728"/>
      <x:c r="DS168" s="728"/>
      <x:c r="DT168" s="728"/>
      <x:c r="DU168" s="728"/>
      <x:c r="DV168" s="728"/>
      <x:c r="DW168" s="728"/>
      <x:c r="DX168" s="728"/>
      <x:c r="DY168" s="728"/>
      <x:c r="DZ168" s="728"/>
      <x:c r="EA168" s="728"/>
      <x:c r="EB168" s="728"/>
      <x:c r="EC168" s="728"/>
      <x:c r="ED168" s="728"/>
      <x:c r="EE168" s="728"/>
      <x:c r="EF168" s="728"/>
      <x:c r="EG168" s="728"/>
      <x:c r="EH168" s="728"/>
      <x:c r="EI168" s="728"/>
      <x:c r="EJ168" s="728"/>
      <x:c r="EK168" s="728"/>
      <x:c r="EL168" s="728"/>
      <x:c r="EM168" s="728"/>
      <x:c r="EN168" s="728"/>
      <x:c r="EO168" s="728"/>
      <x:c r="EP168" s="728"/>
      <x:c r="EQ168" s="728"/>
      <x:c r="ER168" s="728"/>
      <x:c r="ES168" s="728"/>
      <x:c r="ET168" s="728"/>
      <x:c r="EU168" s="728"/>
      <x:c r="EV168" s="728"/>
      <x:c r="EW168" s="728"/>
      <x:c r="EX168" s="728"/>
      <x:c r="EY168" s="728"/>
      <x:c r="EZ168" s="728"/>
      <x:c r="FA168" s="728"/>
      <x:c r="FB168" s="728"/>
      <x:c r="FC168" s="728"/>
      <x:c r="FD168" s="728"/>
      <x:c r="FE168" s="728"/>
      <x:c r="FF168" s="728"/>
      <x:c r="FG168" s="728"/>
      <x:c r="FH168" s="728"/>
      <x:c r="FI168" s="728"/>
      <x:c r="FJ168" s="728"/>
      <x:c r="FK168" s="728"/>
      <x:c r="FL168" s="728"/>
      <x:c r="FM168" s="728"/>
      <x:c r="FN168" s="728"/>
      <x:c r="FO168" s="728"/>
      <x:c r="FP168" s="728"/>
      <x:c r="FQ168" s="728"/>
      <x:c r="FR168" s="728"/>
      <x:c r="FS168" s="728"/>
      <x:c r="FT168" s="728"/>
      <x:c r="FU168" s="728"/>
      <x:c r="FV168" s="728"/>
      <x:c r="FW168" s="728"/>
      <x:c r="FX168" s="728"/>
      <x:c r="FY168" s="728"/>
      <x:c r="FZ168" s="728"/>
      <x:c r="GA168" s="728"/>
      <x:c r="GB168" s="728"/>
      <x:c r="GC168" s="728"/>
      <x:c r="GD168" s="728"/>
      <x:c r="GE168" s="728"/>
      <x:c r="GF168" s="728"/>
      <x:c r="GG168" s="728"/>
      <x:c r="GH168" s="728"/>
      <x:c r="GI168" s="728"/>
      <x:c r="GJ168" s="728"/>
      <x:c r="GK168" s="728"/>
      <x:c r="GL168" s="728"/>
      <x:c r="GM168" s="728"/>
      <x:c r="GN168" s="728"/>
      <x:c r="GO168" s="728"/>
      <x:c r="GP168" s="728"/>
      <x:c r="GQ168" s="728"/>
      <x:c r="GR168" s="728"/>
      <x:c r="GS168" s="728"/>
      <x:c r="GT168" s="728"/>
      <x:c r="GU168" s="728"/>
      <x:c r="GV168" s="728"/>
      <x:c r="GW168" s="728"/>
      <x:c r="GX168" s="728"/>
      <x:c r="GY168" s="728"/>
      <x:c r="GZ168" s="728"/>
      <x:c r="HA168" s="728"/>
      <x:c r="HB168" s="728"/>
      <x:c r="HC168" s="728"/>
      <x:c r="HD168" s="728"/>
      <x:c r="HE168" s="728"/>
      <x:c r="HF168" s="728"/>
      <x:c r="HG168" s="728"/>
      <x:c r="HH168" s="728"/>
      <x:c r="HI168" s="728"/>
      <x:c r="HJ168" s="728"/>
      <x:c r="HK168" s="728"/>
      <x:c r="HL168" s="728"/>
      <x:c r="HM168" s="728"/>
      <x:c r="HN168" s="728"/>
      <x:c r="HO168" s="728"/>
      <x:c r="HP168" s="728"/>
      <x:c r="HQ168" s="728"/>
      <x:c r="HR168" s="728"/>
      <x:c r="HS168" s="728"/>
      <x:c r="HT168" s="728"/>
      <x:c r="HU168" s="728"/>
      <x:c r="HV168" s="728"/>
      <x:c r="HW168" s="728"/>
      <x:c r="HX168" s="728"/>
      <x:c r="HY168" s="728"/>
      <x:c r="HZ168" s="728"/>
      <x:c r="IA168" s="728"/>
      <x:c r="IB168" s="728"/>
      <x:c r="IC168" s="728"/>
      <x:c r="ID168" s="728"/>
      <x:c r="IE168" s="728"/>
      <x:c r="IF168" s="728"/>
      <x:c r="IG168" s="728"/>
      <x:c r="IH168" s="728"/>
      <x:c r="II168" s="728"/>
      <x:c r="IJ168" s="728"/>
      <x:c r="IK168" s="728"/>
      <x:c r="IL168" s="728"/>
      <x:c r="IM168" s="728"/>
      <x:c r="IN168" s="728"/>
      <x:c r="IO168" s="728"/>
      <x:c r="IP168" s="728"/>
      <x:c r="IQ168" s="728"/>
      <x:c r="IR168" s="728"/>
      <x:c r="IS168" s="728"/>
      <x:c r="IT168" s="728"/>
      <x:c r="IU168" s="728"/>
      <x:c r="IV168" s="728"/>
    </x:row>
    <x:row r="169">
      <x:c r="A169" s="728" t="s">
        <x:v>335</x:v>
      </x:c>
      <x:c r="B169" s="728" t="s">
        <x:v>384</x:v>
      </x:c>
      <x:c r="C169" s="728"/>
      <x:c r="D169" s="728"/>
      <x:c r="E169" s="728"/>
      <x:c r="F169" s="728"/>
      <x:c r="G169" s="728"/>
      <x:c r="H169" s="728"/>
      <x:c r="I169" s="794">
        <x:v>5</x:v>
      </x:c>
      <x:c r="J169" s="433" t="s">
        <x:v>322</x:v>
      </x:c>
      <x:c r="K169" s="433">
        <x:v>610.6</x:v>
      </x:c>
      <x:c r="L169" s="433">
        <x:v>770.35199999999998</x:v>
      </x:c>
      <x:c r="M169" s="795">
        <x:f t="shared" si="1"/>
        <x:v>100.14063740189977</x:v>
      </x:c>
      <x:c r="N169" s="795">
        <x:f t="shared" si="1"/>
        <x:v>52.130917382432976</x:v>
      </x:c>
      <x:c r="O169" s="796">
        <x:v>192.4571</x:v>
      </x:c>
      <x:c r="P169" s="796">
        <x:v>0.24379999999999999</x:v>
      </x:c>
      <x:c r="Q169" s="797">
        <x:v>0</x:v>
      </x:c>
      <x:c r="R169" s="797">
        <x:v>1.5</x:v>
      </x:c>
      <x:c r="S169" s="797">
        <x:v>5</x:v>
      </x:c>
      <x:c r="T169" s="798">
        <x:v>-4.0895910000000004</x:v>
      </x:c>
      <x:c r="U169" s="728"/>
      <x:c r="V169" s="728"/>
      <x:c r="W169" s="728"/>
      <x:c r="X169" s="728"/>
      <x:c r="Y169" s="728"/>
      <x:c r="Z169" s="728"/>
      <x:c r="AA169" s="728"/>
      <x:c r="AB169" s="728"/>
      <x:c r="AC169" s="728"/>
      <x:c r="AD169" s="728"/>
      <x:c r="AE169" s="728"/>
      <x:c r="AF169" s="728"/>
      <x:c r="AG169" s="728"/>
      <x:c r="AH169" s="728"/>
      <x:c r="AI169" s="728"/>
      <x:c r="AJ169" s="728"/>
      <x:c r="AK169" s="728"/>
      <x:c r="AL169" s="728"/>
      <x:c r="AM169" s="728"/>
      <x:c r="AN169" s="728"/>
      <x:c r="AO169" s="728"/>
      <x:c r="AP169" s="728"/>
      <x:c r="AQ169" s="728"/>
      <x:c r="AR169" s="728"/>
      <x:c r="AS169" s="728"/>
      <x:c r="AT169" s="728"/>
      <x:c r="AU169" s="728"/>
      <x:c r="AV169" s="728"/>
      <x:c r="AW169" s="728"/>
      <x:c r="AX169" s="728"/>
      <x:c r="AY169" s="728"/>
      <x:c r="AZ169" s="728"/>
      <x:c r="BA169" s="728"/>
      <x:c r="BB169" s="728"/>
      <x:c r="BC169" s="728"/>
      <x:c r="BD169" s="728"/>
      <x:c r="BE169" s="728"/>
      <x:c r="BF169" s="728"/>
      <x:c r="BG169" s="728"/>
      <x:c r="BH169" s="728"/>
      <x:c r="BI169" s="728"/>
      <x:c r="BJ169" s="728"/>
      <x:c r="BK169" s="728"/>
      <x:c r="BL169" s="728"/>
      <x:c r="BM169" s="728"/>
      <x:c r="BN169" s="728"/>
      <x:c r="BO169" s="728"/>
      <x:c r="BP169" s="728"/>
      <x:c r="BQ169" s="728"/>
      <x:c r="BR169" s="728"/>
      <x:c r="BS169" s="728"/>
      <x:c r="BT169" s="728"/>
      <x:c r="BU169" s="728"/>
      <x:c r="BV169" s="728"/>
      <x:c r="BW169" s="728"/>
      <x:c r="BX169" s="728"/>
      <x:c r="BY169" s="728"/>
      <x:c r="BZ169" s="728"/>
      <x:c r="CA169" s="728"/>
      <x:c r="CB169" s="728"/>
      <x:c r="CC169" s="728"/>
      <x:c r="CD169" s="728"/>
      <x:c r="CE169" s="728"/>
      <x:c r="CF169" s="728"/>
      <x:c r="CG169" s="728"/>
      <x:c r="CH169" s="728"/>
      <x:c r="CI169" s="728"/>
      <x:c r="CJ169" s="728"/>
      <x:c r="CK169" s="728"/>
      <x:c r="CL169" s="728"/>
      <x:c r="CM169" s="728"/>
      <x:c r="CN169" s="728"/>
      <x:c r="CO169" s="728"/>
      <x:c r="CP169" s="728"/>
      <x:c r="CQ169" s="728"/>
      <x:c r="CR169" s="728"/>
      <x:c r="CS169" s="728"/>
      <x:c r="CT169" s="728"/>
      <x:c r="CU169" s="728"/>
      <x:c r="CV169" s="728"/>
      <x:c r="CW169" s="728"/>
      <x:c r="CX169" s="728"/>
      <x:c r="CY169" s="728"/>
      <x:c r="CZ169" s="728"/>
      <x:c r="DA169" s="728"/>
      <x:c r="DB169" s="728"/>
      <x:c r="DC169" s="728"/>
      <x:c r="DD169" s="728"/>
      <x:c r="DE169" s="728"/>
      <x:c r="DF169" s="728"/>
      <x:c r="DG169" s="728"/>
      <x:c r="DH169" s="728"/>
      <x:c r="DI169" s="728"/>
      <x:c r="DJ169" s="728"/>
      <x:c r="DK169" s="728"/>
      <x:c r="DL169" s="728"/>
      <x:c r="DM169" s="728"/>
      <x:c r="DN169" s="728"/>
      <x:c r="DO169" s="728"/>
      <x:c r="DP169" s="728"/>
      <x:c r="DQ169" s="728"/>
      <x:c r="DR169" s="728"/>
      <x:c r="DS169" s="728"/>
      <x:c r="DT169" s="728"/>
      <x:c r="DU169" s="728"/>
      <x:c r="DV169" s="728"/>
      <x:c r="DW169" s="728"/>
      <x:c r="DX169" s="728"/>
      <x:c r="DY169" s="728"/>
      <x:c r="DZ169" s="728"/>
      <x:c r="EA169" s="728"/>
      <x:c r="EB169" s="728"/>
      <x:c r="EC169" s="728"/>
      <x:c r="ED169" s="728"/>
      <x:c r="EE169" s="728"/>
      <x:c r="EF169" s="728"/>
      <x:c r="EG169" s="728"/>
      <x:c r="EH169" s="728"/>
      <x:c r="EI169" s="728"/>
      <x:c r="EJ169" s="728"/>
      <x:c r="EK169" s="728"/>
      <x:c r="EL169" s="728"/>
      <x:c r="EM169" s="728"/>
      <x:c r="EN169" s="728"/>
      <x:c r="EO169" s="728"/>
      <x:c r="EP169" s="728"/>
      <x:c r="EQ169" s="728"/>
      <x:c r="ER169" s="728"/>
      <x:c r="ES169" s="728"/>
      <x:c r="ET169" s="728"/>
      <x:c r="EU169" s="728"/>
      <x:c r="EV169" s="728"/>
      <x:c r="EW169" s="728"/>
      <x:c r="EX169" s="728"/>
      <x:c r="EY169" s="728"/>
      <x:c r="EZ169" s="728"/>
      <x:c r="FA169" s="728"/>
      <x:c r="FB169" s="728"/>
      <x:c r="FC169" s="728"/>
      <x:c r="FD169" s="728"/>
      <x:c r="FE169" s="728"/>
      <x:c r="FF169" s="728"/>
      <x:c r="FG169" s="728"/>
      <x:c r="FH169" s="728"/>
      <x:c r="FI169" s="728"/>
      <x:c r="FJ169" s="728"/>
      <x:c r="FK169" s="728"/>
      <x:c r="FL169" s="728"/>
      <x:c r="FM169" s="728"/>
      <x:c r="FN169" s="728"/>
      <x:c r="FO169" s="728"/>
      <x:c r="FP169" s="728"/>
      <x:c r="FQ169" s="728"/>
      <x:c r="FR169" s="728"/>
      <x:c r="FS169" s="728"/>
      <x:c r="FT169" s="728"/>
      <x:c r="FU169" s="728"/>
      <x:c r="FV169" s="728"/>
      <x:c r="FW169" s="728"/>
      <x:c r="FX169" s="728"/>
      <x:c r="FY169" s="728"/>
      <x:c r="FZ169" s="728"/>
      <x:c r="GA169" s="728"/>
      <x:c r="GB169" s="728"/>
      <x:c r="GC169" s="728"/>
      <x:c r="GD169" s="728"/>
      <x:c r="GE169" s="728"/>
      <x:c r="GF169" s="728"/>
      <x:c r="GG169" s="728"/>
      <x:c r="GH169" s="728"/>
      <x:c r="GI169" s="728"/>
      <x:c r="GJ169" s="728"/>
      <x:c r="GK169" s="728"/>
      <x:c r="GL169" s="728"/>
      <x:c r="GM169" s="728"/>
      <x:c r="GN169" s="728"/>
      <x:c r="GO169" s="728"/>
      <x:c r="GP169" s="728"/>
      <x:c r="GQ169" s="728"/>
      <x:c r="GR169" s="728"/>
      <x:c r="GS169" s="728"/>
      <x:c r="GT169" s="728"/>
      <x:c r="GU169" s="728"/>
      <x:c r="GV169" s="728"/>
      <x:c r="GW169" s="728"/>
      <x:c r="GX169" s="728"/>
      <x:c r="GY169" s="728"/>
      <x:c r="GZ169" s="728"/>
      <x:c r="HA169" s="728"/>
      <x:c r="HB169" s="728"/>
      <x:c r="HC169" s="728"/>
      <x:c r="HD169" s="728"/>
      <x:c r="HE169" s="728"/>
      <x:c r="HF169" s="728"/>
      <x:c r="HG169" s="728"/>
      <x:c r="HH169" s="728"/>
      <x:c r="HI169" s="728"/>
      <x:c r="HJ169" s="728"/>
      <x:c r="HK169" s="728"/>
      <x:c r="HL169" s="728"/>
      <x:c r="HM169" s="728"/>
      <x:c r="HN169" s="728"/>
      <x:c r="HO169" s="728"/>
      <x:c r="HP169" s="728"/>
      <x:c r="HQ169" s="728"/>
      <x:c r="HR169" s="728"/>
      <x:c r="HS169" s="728"/>
      <x:c r="HT169" s="728"/>
      <x:c r="HU169" s="728"/>
      <x:c r="HV169" s="728"/>
      <x:c r="HW169" s="728"/>
      <x:c r="HX169" s="728"/>
      <x:c r="HY169" s="728"/>
      <x:c r="HZ169" s="728"/>
      <x:c r="IA169" s="728"/>
      <x:c r="IB169" s="728"/>
      <x:c r="IC169" s="728"/>
      <x:c r="ID169" s="728"/>
      <x:c r="IE169" s="728"/>
      <x:c r="IF169" s="728"/>
      <x:c r="IG169" s="728"/>
      <x:c r="IH169" s="728"/>
      <x:c r="II169" s="728"/>
      <x:c r="IJ169" s="728"/>
      <x:c r="IK169" s="728"/>
      <x:c r="IL169" s="728"/>
      <x:c r="IM169" s="728"/>
      <x:c r="IN169" s="728"/>
      <x:c r="IO169" s="728"/>
      <x:c r="IP169" s="728"/>
      <x:c r="IQ169" s="728"/>
      <x:c r="IR169" s="728"/>
      <x:c r="IS169" s="728"/>
      <x:c r="IT169" s="728"/>
      <x:c r="IU169" s="728"/>
      <x:c r="IV169" s="728"/>
    </x:row>
    <x:row r="170">
      <x:c r="A170" s="728" t="s">
        <x:v>336</x:v>
      </x:c>
      <x:c r="B170" s="728" t="s">
        <x:v>385</x:v>
      </x:c>
      <x:c r="C170" s="728"/>
      <x:c r="D170" s="728"/>
      <x:c r="E170" s="728"/>
      <x:c r="F170" s="728"/>
      <x:c r="G170" s="728"/>
      <x:c r="H170" s="728"/>
      <x:c r="I170" s="794">
        <x:v>6</x:v>
      </x:c>
      <x:c r="J170" s="433" t="s">
        <x:v>386</x:v>
      </x:c>
      <x:c r="K170" s="433">
        <x:v>800.9</x:v>
      </x:c>
      <x:c r="L170" s="433">
        <x:v>1163.5</x:v>
      </x:c>
      <x:c r="M170" s="795">
        <x:f t="shared" si="1"/>
        <x:v>45.131785811462123</x:v>
      </x:c>
      <x:c r="N170" s="795">
        <x:f t="shared" si="1"/>
        <x:v>-9.8744596080790767</x:v>
      </x:c>
      <x:c r="O170" s="796">
        <x:v>0</x:v>
      </x:c>
      <x:c r="P170" s="796">
        <x:v>0.34877999999999998</x:v>
      </x:c>
      <x:c r="Q170" s="797">
        <x:v>0</x:v>
      </x:c>
      <x:c r="R170" s="797">
        <x:v>1</x:v>
      </x:c>
      <x:c r="S170" s="797">
        <x:v>6</x:v>
      </x:c>
      <x:c r="T170" s="798">
        <x:v>-1.871251</x:v>
      </x:c>
      <x:c r="U170" s="728"/>
      <x:c r="V170" s="728"/>
      <x:c r="W170" s="728"/>
      <x:c r="X170" s="728"/>
      <x:c r="Y170" s="728"/>
      <x:c r="Z170" s="728"/>
      <x:c r="AA170" s="728"/>
      <x:c r="AB170" s="728"/>
      <x:c r="AC170" s="728"/>
      <x:c r="AD170" s="728"/>
      <x:c r="AE170" s="728"/>
      <x:c r="AF170" s="728"/>
      <x:c r="AG170" s="728"/>
      <x:c r="AH170" s="728"/>
      <x:c r="AI170" s="728"/>
      <x:c r="AJ170" s="728"/>
      <x:c r="AK170" s="728"/>
      <x:c r="AL170" s="728"/>
      <x:c r="AM170" s="728"/>
      <x:c r="AN170" s="728"/>
      <x:c r="AO170" s="728"/>
      <x:c r="AP170" s="728"/>
      <x:c r="AQ170" s="728"/>
      <x:c r="AR170" s="728"/>
      <x:c r="AS170" s="728"/>
      <x:c r="AT170" s="728"/>
      <x:c r="AU170" s="728"/>
      <x:c r="AV170" s="728"/>
      <x:c r="AW170" s="728"/>
      <x:c r="AX170" s="728"/>
      <x:c r="AY170" s="728"/>
      <x:c r="AZ170" s="728"/>
      <x:c r="BA170" s="728"/>
      <x:c r="BB170" s="728"/>
      <x:c r="BC170" s="728"/>
      <x:c r="BD170" s="728"/>
      <x:c r="BE170" s="728"/>
      <x:c r="BF170" s="728"/>
      <x:c r="BG170" s="728"/>
      <x:c r="BH170" s="728"/>
      <x:c r="BI170" s="728"/>
      <x:c r="BJ170" s="728"/>
      <x:c r="BK170" s="728"/>
      <x:c r="BL170" s="728"/>
      <x:c r="BM170" s="728"/>
      <x:c r="BN170" s="728"/>
      <x:c r="BO170" s="728"/>
      <x:c r="BP170" s="728"/>
      <x:c r="BQ170" s="728"/>
      <x:c r="BR170" s="728"/>
      <x:c r="BS170" s="728"/>
      <x:c r="BT170" s="728"/>
      <x:c r="BU170" s="728"/>
      <x:c r="BV170" s="728"/>
      <x:c r="BW170" s="728"/>
      <x:c r="BX170" s="728"/>
      <x:c r="BY170" s="728"/>
      <x:c r="BZ170" s="728"/>
      <x:c r="CA170" s="728"/>
      <x:c r="CB170" s="728"/>
      <x:c r="CC170" s="728"/>
      <x:c r="CD170" s="728"/>
      <x:c r="CE170" s="728"/>
      <x:c r="CF170" s="728"/>
      <x:c r="CG170" s="728"/>
      <x:c r="CH170" s="728"/>
      <x:c r="CI170" s="728"/>
      <x:c r="CJ170" s="728"/>
      <x:c r="CK170" s="728"/>
      <x:c r="CL170" s="728"/>
      <x:c r="CM170" s="728"/>
      <x:c r="CN170" s="728"/>
      <x:c r="CO170" s="728"/>
      <x:c r="CP170" s="728"/>
      <x:c r="CQ170" s="728"/>
      <x:c r="CR170" s="728"/>
      <x:c r="CS170" s="728"/>
      <x:c r="CT170" s="728"/>
      <x:c r="CU170" s="728"/>
      <x:c r="CV170" s="728"/>
      <x:c r="CW170" s="728"/>
      <x:c r="CX170" s="728"/>
      <x:c r="CY170" s="728"/>
      <x:c r="CZ170" s="728"/>
      <x:c r="DA170" s="728"/>
      <x:c r="DB170" s="728"/>
      <x:c r="DC170" s="728"/>
      <x:c r="DD170" s="728"/>
      <x:c r="DE170" s="728"/>
      <x:c r="DF170" s="728"/>
      <x:c r="DG170" s="728"/>
      <x:c r="DH170" s="728"/>
      <x:c r="DI170" s="728"/>
      <x:c r="DJ170" s="728"/>
      <x:c r="DK170" s="728"/>
      <x:c r="DL170" s="728"/>
      <x:c r="DM170" s="728"/>
      <x:c r="DN170" s="728"/>
      <x:c r="DO170" s="728"/>
      <x:c r="DP170" s="728"/>
      <x:c r="DQ170" s="728"/>
      <x:c r="DR170" s="728"/>
      <x:c r="DS170" s="728"/>
      <x:c r="DT170" s="728"/>
      <x:c r="DU170" s="728"/>
      <x:c r="DV170" s="728"/>
      <x:c r="DW170" s="728"/>
      <x:c r="DX170" s="728"/>
      <x:c r="DY170" s="728"/>
      <x:c r="DZ170" s="728"/>
      <x:c r="EA170" s="728"/>
      <x:c r="EB170" s="728"/>
      <x:c r="EC170" s="728"/>
      <x:c r="ED170" s="728"/>
      <x:c r="EE170" s="728"/>
      <x:c r="EF170" s="728"/>
      <x:c r="EG170" s="728"/>
      <x:c r="EH170" s="728"/>
      <x:c r="EI170" s="728"/>
      <x:c r="EJ170" s="728"/>
      <x:c r="EK170" s="728"/>
      <x:c r="EL170" s="728"/>
      <x:c r="EM170" s="728"/>
      <x:c r="EN170" s="728"/>
      <x:c r="EO170" s="728"/>
      <x:c r="EP170" s="728"/>
      <x:c r="EQ170" s="728"/>
      <x:c r="ER170" s="728"/>
      <x:c r="ES170" s="728"/>
      <x:c r="ET170" s="728"/>
      <x:c r="EU170" s="728"/>
      <x:c r="EV170" s="728"/>
      <x:c r="EW170" s="728"/>
      <x:c r="EX170" s="728"/>
      <x:c r="EY170" s="728"/>
      <x:c r="EZ170" s="728"/>
      <x:c r="FA170" s="728"/>
      <x:c r="FB170" s="728"/>
      <x:c r="FC170" s="728"/>
      <x:c r="FD170" s="728"/>
      <x:c r="FE170" s="728"/>
      <x:c r="FF170" s="728"/>
      <x:c r="FG170" s="728"/>
      <x:c r="FH170" s="728"/>
      <x:c r="FI170" s="728"/>
      <x:c r="FJ170" s="728"/>
      <x:c r="FK170" s="728"/>
      <x:c r="FL170" s="728"/>
      <x:c r="FM170" s="728"/>
      <x:c r="FN170" s="728"/>
      <x:c r="FO170" s="728"/>
      <x:c r="FP170" s="728"/>
      <x:c r="FQ170" s="728"/>
      <x:c r="FR170" s="728"/>
      <x:c r="FS170" s="728"/>
      <x:c r="FT170" s="728"/>
      <x:c r="FU170" s="728"/>
      <x:c r="FV170" s="728"/>
      <x:c r="FW170" s="728"/>
      <x:c r="FX170" s="728"/>
      <x:c r="FY170" s="728"/>
      <x:c r="FZ170" s="728"/>
      <x:c r="GA170" s="728"/>
      <x:c r="GB170" s="728"/>
      <x:c r="GC170" s="728"/>
      <x:c r="GD170" s="728"/>
      <x:c r="GE170" s="728"/>
      <x:c r="GF170" s="728"/>
      <x:c r="GG170" s="728"/>
      <x:c r="GH170" s="728"/>
      <x:c r="GI170" s="728"/>
      <x:c r="GJ170" s="728"/>
      <x:c r="GK170" s="728"/>
      <x:c r="GL170" s="728"/>
      <x:c r="GM170" s="728"/>
      <x:c r="GN170" s="728"/>
      <x:c r="GO170" s="728"/>
      <x:c r="GP170" s="728"/>
      <x:c r="GQ170" s="728"/>
      <x:c r="GR170" s="728"/>
      <x:c r="GS170" s="728"/>
      <x:c r="GT170" s="728"/>
      <x:c r="GU170" s="728"/>
      <x:c r="GV170" s="728"/>
      <x:c r="GW170" s="728"/>
      <x:c r="GX170" s="728"/>
      <x:c r="GY170" s="728"/>
      <x:c r="GZ170" s="728"/>
      <x:c r="HA170" s="728"/>
      <x:c r="HB170" s="728"/>
      <x:c r="HC170" s="728"/>
      <x:c r="HD170" s="728"/>
      <x:c r="HE170" s="728"/>
      <x:c r="HF170" s="728"/>
      <x:c r="HG170" s="728"/>
      <x:c r="HH170" s="728"/>
      <x:c r="HI170" s="728"/>
      <x:c r="HJ170" s="728"/>
      <x:c r="HK170" s="728"/>
      <x:c r="HL170" s="728"/>
      <x:c r="HM170" s="728"/>
      <x:c r="HN170" s="728"/>
      <x:c r="HO170" s="728"/>
      <x:c r="HP170" s="728"/>
      <x:c r="HQ170" s="728"/>
      <x:c r="HR170" s="728"/>
      <x:c r="HS170" s="728"/>
      <x:c r="HT170" s="728"/>
      <x:c r="HU170" s="728"/>
      <x:c r="HV170" s="728"/>
      <x:c r="HW170" s="728"/>
      <x:c r="HX170" s="728"/>
      <x:c r="HY170" s="728"/>
      <x:c r="HZ170" s="728"/>
      <x:c r="IA170" s="728"/>
      <x:c r="IB170" s="728"/>
      <x:c r="IC170" s="728"/>
      <x:c r="ID170" s="728"/>
      <x:c r="IE170" s="728"/>
      <x:c r="IF170" s="728"/>
      <x:c r="IG170" s="728"/>
      <x:c r="IH170" s="728"/>
      <x:c r="II170" s="728"/>
      <x:c r="IJ170" s="728"/>
      <x:c r="IK170" s="728"/>
      <x:c r="IL170" s="728"/>
      <x:c r="IM170" s="728"/>
      <x:c r="IN170" s="728"/>
      <x:c r="IO170" s="728"/>
      <x:c r="IP170" s="728"/>
      <x:c r="IQ170" s="728"/>
      <x:c r="IR170" s="728"/>
      <x:c r="IS170" s="728"/>
      <x:c r="IT170" s="728"/>
      <x:c r="IU170" s="728"/>
      <x:c r="IV170" s="728"/>
    </x:row>
    <x:row r="171">
      <x:c r="A171" s="728"/>
      <x:c r="B171" s="728"/>
      <x:c r="C171" s="728"/>
      <x:c r="D171" s="728"/>
      <x:c r="E171" s="728"/>
      <x:c r="F171" s="728"/>
      <x:c r="G171" s="728"/>
      <x:c r="H171" s="728"/>
      <x:c r="I171" s="739"/>
      <x:c r="J171" s="739"/>
      <x:c r="K171" s="739"/>
      <x:c r="L171" s="739"/>
      <x:c r="M171" s="739"/>
      <x:c r="N171" s="739"/>
      <x:c r="O171" s="799"/>
      <x:c r="P171" s="799"/>
      <x:c r="Q171" s="799"/>
      <x:c r="R171" s="799"/>
      <x:c r="S171" s="796">
        <x:v>7</x:v>
      </x:c>
      <x:c r="T171" s="800">
        <x:v>7.4380810000000004</x:v>
      </x:c>
      <x:c r="U171" s="728"/>
      <x:c r="V171" s="728"/>
      <x:c r="W171" s="728"/>
      <x:c r="X171" s="728"/>
      <x:c r="Y171" s="728"/>
      <x:c r="Z171" s="728"/>
      <x:c r="AA171" s="728"/>
      <x:c r="AB171" s="728"/>
      <x:c r="AC171" s="728"/>
      <x:c r="AD171" s="728"/>
      <x:c r="AE171" s="728"/>
      <x:c r="AF171" s="728"/>
      <x:c r="AG171" s="728"/>
      <x:c r="AH171" s="728"/>
      <x:c r="AI171" s="728"/>
      <x:c r="AJ171" s="728"/>
      <x:c r="AK171" s="728"/>
      <x:c r="AL171" s="728"/>
      <x:c r="AM171" s="728"/>
      <x:c r="AN171" s="728"/>
      <x:c r="AO171" s="728"/>
      <x:c r="AP171" s="728"/>
      <x:c r="AQ171" s="728"/>
      <x:c r="AR171" s="728"/>
      <x:c r="AS171" s="728"/>
      <x:c r="AT171" s="728"/>
      <x:c r="AU171" s="728"/>
      <x:c r="AV171" s="728"/>
      <x:c r="AW171" s="728"/>
      <x:c r="AX171" s="728"/>
      <x:c r="AY171" s="728"/>
      <x:c r="AZ171" s="728"/>
      <x:c r="BA171" s="728"/>
      <x:c r="BB171" s="728"/>
      <x:c r="BC171" s="728"/>
      <x:c r="BD171" s="728"/>
      <x:c r="BE171" s="728"/>
      <x:c r="BF171" s="728"/>
      <x:c r="BG171" s="728"/>
      <x:c r="BH171" s="728"/>
      <x:c r="BI171" s="728"/>
      <x:c r="BJ171" s="728"/>
      <x:c r="BK171" s="728"/>
      <x:c r="BL171" s="728"/>
      <x:c r="BM171" s="728"/>
      <x:c r="BN171" s="728"/>
      <x:c r="BO171" s="728"/>
      <x:c r="BP171" s="728"/>
      <x:c r="BQ171" s="728"/>
      <x:c r="BR171" s="728"/>
      <x:c r="BS171" s="728"/>
      <x:c r="BT171" s="728"/>
      <x:c r="BU171" s="728"/>
      <x:c r="BV171" s="728"/>
      <x:c r="BW171" s="728"/>
      <x:c r="BX171" s="728"/>
      <x:c r="BY171" s="728"/>
      <x:c r="BZ171" s="728"/>
      <x:c r="CA171" s="728"/>
      <x:c r="CB171" s="728"/>
      <x:c r="CC171" s="728"/>
      <x:c r="CD171" s="728"/>
      <x:c r="CE171" s="728"/>
      <x:c r="CF171" s="728"/>
      <x:c r="CG171" s="728"/>
      <x:c r="CH171" s="728"/>
      <x:c r="CI171" s="728"/>
      <x:c r="CJ171" s="728"/>
      <x:c r="CK171" s="728"/>
      <x:c r="CL171" s="728"/>
      <x:c r="CM171" s="728"/>
      <x:c r="CN171" s="728"/>
      <x:c r="CO171" s="728"/>
      <x:c r="CP171" s="728"/>
      <x:c r="CQ171" s="728"/>
      <x:c r="CR171" s="728"/>
      <x:c r="CS171" s="728"/>
      <x:c r="CT171" s="728"/>
      <x:c r="CU171" s="728"/>
      <x:c r="CV171" s="728"/>
      <x:c r="CW171" s="728"/>
      <x:c r="CX171" s="728"/>
      <x:c r="CY171" s="728"/>
      <x:c r="CZ171" s="728"/>
      <x:c r="DA171" s="728"/>
      <x:c r="DB171" s="728"/>
      <x:c r="DC171" s="728"/>
      <x:c r="DD171" s="728"/>
      <x:c r="DE171" s="728"/>
      <x:c r="DF171" s="728"/>
      <x:c r="DG171" s="728"/>
      <x:c r="DH171" s="728"/>
      <x:c r="DI171" s="728"/>
      <x:c r="DJ171" s="728"/>
      <x:c r="DK171" s="728"/>
      <x:c r="DL171" s="728"/>
      <x:c r="DM171" s="728"/>
      <x:c r="DN171" s="728"/>
      <x:c r="DO171" s="728"/>
      <x:c r="DP171" s="728"/>
      <x:c r="DQ171" s="728"/>
      <x:c r="DR171" s="728"/>
      <x:c r="DS171" s="728"/>
      <x:c r="DT171" s="728"/>
      <x:c r="DU171" s="728"/>
      <x:c r="DV171" s="728"/>
      <x:c r="DW171" s="728"/>
      <x:c r="DX171" s="728"/>
      <x:c r="DY171" s="728"/>
      <x:c r="DZ171" s="728"/>
      <x:c r="EA171" s="728"/>
      <x:c r="EB171" s="728"/>
      <x:c r="EC171" s="728"/>
      <x:c r="ED171" s="728"/>
      <x:c r="EE171" s="728"/>
      <x:c r="EF171" s="728"/>
      <x:c r="EG171" s="728"/>
      <x:c r="EH171" s="728"/>
      <x:c r="EI171" s="728"/>
      <x:c r="EJ171" s="728"/>
      <x:c r="EK171" s="728"/>
      <x:c r="EL171" s="728"/>
      <x:c r="EM171" s="728"/>
      <x:c r="EN171" s="728"/>
      <x:c r="EO171" s="728"/>
      <x:c r="EP171" s="728"/>
      <x:c r="EQ171" s="728"/>
      <x:c r="ER171" s="728"/>
      <x:c r="ES171" s="728"/>
      <x:c r="ET171" s="728"/>
      <x:c r="EU171" s="728"/>
      <x:c r="EV171" s="728"/>
      <x:c r="EW171" s="728"/>
      <x:c r="EX171" s="728"/>
      <x:c r="EY171" s="728"/>
      <x:c r="EZ171" s="728"/>
      <x:c r="FA171" s="728"/>
      <x:c r="FB171" s="728"/>
      <x:c r="FC171" s="728"/>
      <x:c r="FD171" s="728"/>
      <x:c r="FE171" s="728"/>
      <x:c r="FF171" s="728"/>
      <x:c r="FG171" s="728"/>
      <x:c r="FH171" s="728"/>
      <x:c r="FI171" s="728"/>
      <x:c r="FJ171" s="728"/>
      <x:c r="FK171" s="728"/>
      <x:c r="FL171" s="728"/>
      <x:c r="FM171" s="728"/>
      <x:c r="FN171" s="728"/>
      <x:c r="FO171" s="728"/>
      <x:c r="FP171" s="728"/>
      <x:c r="FQ171" s="728"/>
      <x:c r="FR171" s="728"/>
      <x:c r="FS171" s="728"/>
      <x:c r="FT171" s="728"/>
      <x:c r="FU171" s="728"/>
      <x:c r="FV171" s="728"/>
      <x:c r="FW171" s="728"/>
      <x:c r="FX171" s="728"/>
      <x:c r="FY171" s="728"/>
      <x:c r="FZ171" s="728"/>
      <x:c r="GA171" s="728"/>
      <x:c r="GB171" s="728"/>
      <x:c r="GC171" s="728"/>
      <x:c r="GD171" s="728"/>
      <x:c r="GE171" s="728"/>
      <x:c r="GF171" s="728"/>
      <x:c r="GG171" s="728"/>
      <x:c r="GH171" s="728"/>
      <x:c r="GI171" s="728"/>
      <x:c r="GJ171" s="728"/>
      <x:c r="GK171" s="728"/>
      <x:c r="GL171" s="728"/>
      <x:c r="GM171" s="728"/>
      <x:c r="GN171" s="728"/>
      <x:c r="GO171" s="728"/>
      <x:c r="GP171" s="728"/>
      <x:c r="GQ171" s="728"/>
      <x:c r="GR171" s="728"/>
      <x:c r="GS171" s="728"/>
      <x:c r="GT171" s="728"/>
      <x:c r="GU171" s="728"/>
      <x:c r="GV171" s="728"/>
      <x:c r="GW171" s="728"/>
      <x:c r="GX171" s="728"/>
      <x:c r="GY171" s="728"/>
      <x:c r="GZ171" s="728"/>
      <x:c r="HA171" s="728"/>
      <x:c r="HB171" s="728"/>
      <x:c r="HC171" s="728"/>
      <x:c r="HD171" s="728"/>
      <x:c r="HE171" s="728"/>
      <x:c r="HF171" s="728"/>
      <x:c r="HG171" s="728"/>
      <x:c r="HH171" s="728"/>
      <x:c r="HI171" s="728"/>
      <x:c r="HJ171" s="728"/>
      <x:c r="HK171" s="728"/>
      <x:c r="HL171" s="728"/>
      <x:c r="HM171" s="728"/>
      <x:c r="HN171" s="728"/>
      <x:c r="HO171" s="728"/>
      <x:c r="HP171" s="728"/>
      <x:c r="HQ171" s="728"/>
      <x:c r="HR171" s="728"/>
      <x:c r="HS171" s="728"/>
      <x:c r="HT171" s="728"/>
      <x:c r="HU171" s="728"/>
      <x:c r="HV171" s="728"/>
      <x:c r="HW171" s="728"/>
      <x:c r="HX171" s="728"/>
      <x:c r="HY171" s="728"/>
      <x:c r="HZ171" s="728"/>
      <x:c r="IA171" s="728"/>
      <x:c r="IB171" s="728"/>
      <x:c r="IC171" s="728"/>
      <x:c r="ID171" s="728"/>
      <x:c r="IE171" s="728"/>
      <x:c r="IF171" s="728"/>
      <x:c r="IG171" s="728"/>
      <x:c r="IH171" s="728"/>
      <x:c r="II171" s="728"/>
      <x:c r="IJ171" s="728"/>
      <x:c r="IK171" s="728"/>
      <x:c r="IL171" s="728"/>
      <x:c r="IM171" s="728"/>
      <x:c r="IN171" s="728"/>
      <x:c r="IO171" s="728"/>
      <x:c r="IP171" s="728"/>
      <x:c r="IQ171" s="728"/>
      <x:c r="IR171" s="728"/>
      <x:c r="IS171" s="728"/>
      <x:c r="IT171" s="728"/>
      <x:c r="IU171" s="728"/>
      <x:c r="IV171" s="728"/>
    </x:row>
    <x:row r="172">
      <x:c r="A172" s="728"/>
      <x:c r="B172" s="728"/>
      <x:c r="C172" s="728"/>
      <x:c r="D172" s="728"/>
      <x:c r="E172" s="728"/>
      <x:c r="F172" s="728"/>
      <x:c r="G172" s="728"/>
      <x:c r="H172" s="728"/>
      <x:c r="I172" s="739"/>
      <x:c r="J172" s="739"/>
      <x:c r="K172" s="739"/>
      <x:c r="L172" s="739"/>
      <x:c r="M172" s="739"/>
      <x:c r="N172" s="739"/>
      <x:c r="O172" s="799"/>
      <x:c r="P172" s="799"/>
      <x:c r="Q172" s="799"/>
      <x:c r="R172" s="799"/>
      <x:c r="S172" s="796">
        <x:v>8</x:v>
      </x:c>
      <x:c r="T172" s="800">
        <x:v>-3.5362960000000001</x:v>
      </x:c>
      <x:c r="U172" s="728"/>
      <x:c r="V172" s="728"/>
      <x:c r="W172" s="728"/>
      <x:c r="X172" s="728"/>
      <x:c r="Y172" s="728"/>
      <x:c r="Z172" s="728"/>
      <x:c r="AA172" s="728"/>
      <x:c r="AB172" s="728"/>
      <x:c r="AC172" s="728"/>
      <x:c r="AD172" s="728"/>
      <x:c r="AE172" s="728"/>
      <x:c r="AF172" s="728"/>
      <x:c r="AG172" s="728"/>
      <x:c r="AH172" s="728"/>
      <x:c r="AI172" s="728"/>
      <x:c r="AJ172" s="728"/>
      <x:c r="AK172" s="728"/>
      <x:c r="AL172" s="728"/>
      <x:c r="AM172" s="728"/>
      <x:c r="AN172" s="728"/>
      <x:c r="AO172" s="728"/>
      <x:c r="AP172" s="728"/>
      <x:c r="AQ172" s="728"/>
      <x:c r="AR172" s="728"/>
      <x:c r="AS172" s="728"/>
      <x:c r="AT172" s="728"/>
      <x:c r="AU172" s="728"/>
      <x:c r="AV172" s="728"/>
      <x:c r="AW172" s="728"/>
      <x:c r="AX172" s="728"/>
      <x:c r="AY172" s="728"/>
      <x:c r="AZ172" s="728"/>
      <x:c r="BA172" s="728"/>
      <x:c r="BB172" s="728"/>
      <x:c r="BC172" s="728"/>
      <x:c r="BD172" s="728"/>
      <x:c r="BE172" s="728"/>
      <x:c r="BF172" s="728"/>
      <x:c r="BG172" s="728"/>
      <x:c r="BH172" s="728"/>
      <x:c r="BI172" s="728"/>
      <x:c r="BJ172" s="728"/>
      <x:c r="BK172" s="728"/>
      <x:c r="BL172" s="728"/>
      <x:c r="BM172" s="728"/>
      <x:c r="BN172" s="728"/>
      <x:c r="BO172" s="728"/>
      <x:c r="BP172" s="728"/>
      <x:c r="BQ172" s="728"/>
      <x:c r="BR172" s="728"/>
      <x:c r="BS172" s="728"/>
      <x:c r="BT172" s="728"/>
      <x:c r="BU172" s="728"/>
      <x:c r="BV172" s="728"/>
      <x:c r="BW172" s="728"/>
      <x:c r="BX172" s="728"/>
      <x:c r="BY172" s="728"/>
      <x:c r="BZ172" s="728"/>
      <x:c r="CA172" s="728"/>
      <x:c r="CB172" s="728"/>
      <x:c r="CC172" s="728"/>
      <x:c r="CD172" s="728"/>
      <x:c r="CE172" s="728"/>
      <x:c r="CF172" s="728"/>
      <x:c r="CG172" s="728"/>
      <x:c r="CH172" s="728"/>
      <x:c r="CI172" s="728"/>
      <x:c r="CJ172" s="728"/>
      <x:c r="CK172" s="728"/>
      <x:c r="CL172" s="728"/>
      <x:c r="CM172" s="728"/>
      <x:c r="CN172" s="728"/>
      <x:c r="CO172" s="728"/>
      <x:c r="CP172" s="728"/>
      <x:c r="CQ172" s="728"/>
      <x:c r="CR172" s="728"/>
      <x:c r="CS172" s="728"/>
      <x:c r="CT172" s="728"/>
      <x:c r="CU172" s="728"/>
      <x:c r="CV172" s="728"/>
      <x:c r="CW172" s="728"/>
      <x:c r="CX172" s="728"/>
      <x:c r="CY172" s="728"/>
      <x:c r="CZ172" s="728"/>
      <x:c r="DA172" s="728"/>
      <x:c r="DB172" s="728"/>
      <x:c r="DC172" s="728"/>
      <x:c r="DD172" s="728"/>
      <x:c r="DE172" s="728"/>
      <x:c r="DF172" s="728"/>
      <x:c r="DG172" s="728"/>
      <x:c r="DH172" s="728"/>
      <x:c r="DI172" s="728"/>
      <x:c r="DJ172" s="728"/>
      <x:c r="DK172" s="728"/>
      <x:c r="DL172" s="728"/>
      <x:c r="DM172" s="728"/>
      <x:c r="DN172" s="728"/>
      <x:c r="DO172" s="728"/>
      <x:c r="DP172" s="728"/>
      <x:c r="DQ172" s="728"/>
      <x:c r="DR172" s="728"/>
      <x:c r="DS172" s="728"/>
      <x:c r="DT172" s="728"/>
      <x:c r="DU172" s="728"/>
      <x:c r="DV172" s="728"/>
      <x:c r="DW172" s="728"/>
      <x:c r="DX172" s="728"/>
      <x:c r="DY172" s="728"/>
      <x:c r="DZ172" s="728"/>
      <x:c r="EA172" s="728"/>
      <x:c r="EB172" s="728"/>
      <x:c r="EC172" s="728"/>
      <x:c r="ED172" s="728"/>
      <x:c r="EE172" s="728"/>
      <x:c r="EF172" s="728"/>
      <x:c r="EG172" s="728"/>
      <x:c r="EH172" s="728"/>
      <x:c r="EI172" s="728"/>
      <x:c r="EJ172" s="728"/>
      <x:c r="EK172" s="728"/>
      <x:c r="EL172" s="728"/>
      <x:c r="EM172" s="728"/>
      <x:c r="EN172" s="728"/>
      <x:c r="EO172" s="728"/>
      <x:c r="EP172" s="728"/>
      <x:c r="EQ172" s="728"/>
      <x:c r="ER172" s="728"/>
      <x:c r="ES172" s="728"/>
      <x:c r="ET172" s="728"/>
      <x:c r="EU172" s="728"/>
      <x:c r="EV172" s="728"/>
      <x:c r="EW172" s="728"/>
      <x:c r="EX172" s="728"/>
      <x:c r="EY172" s="728"/>
      <x:c r="EZ172" s="728"/>
      <x:c r="FA172" s="728"/>
      <x:c r="FB172" s="728"/>
      <x:c r="FC172" s="728"/>
      <x:c r="FD172" s="728"/>
      <x:c r="FE172" s="728"/>
      <x:c r="FF172" s="728"/>
      <x:c r="FG172" s="728"/>
      <x:c r="FH172" s="728"/>
      <x:c r="FI172" s="728"/>
      <x:c r="FJ172" s="728"/>
      <x:c r="FK172" s="728"/>
      <x:c r="FL172" s="728"/>
      <x:c r="FM172" s="728"/>
      <x:c r="FN172" s="728"/>
      <x:c r="FO172" s="728"/>
      <x:c r="FP172" s="728"/>
      <x:c r="FQ172" s="728"/>
      <x:c r="FR172" s="728"/>
      <x:c r="FS172" s="728"/>
      <x:c r="FT172" s="728"/>
      <x:c r="FU172" s="728"/>
      <x:c r="FV172" s="728"/>
      <x:c r="FW172" s="728"/>
      <x:c r="FX172" s="728"/>
      <x:c r="FY172" s="728"/>
      <x:c r="FZ172" s="728"/>
      <x:c r="GA172" s="728"/>
      <x:c r="GB172" s="728"/>
      <x:c r="GC172" s="728"/>
      <x:c r="GD172" s="728"/>
      <x:c r="GE172" s="728"/>
      <x:c r="GF172" s="728"/>
      <x:c r="GG172" s="728"/>
      <x:c r="GH172" s="728"/>
      <x:c r="GI172" s="728"/>
      <x:c r="GJ172" s="728"/>
      <x:c r="GK172" s="728"/>
      <x:c r="GL172" s="728"/>
      <x:c r="GM172" s="728"/>
      <x:c r="GN172" s="728"/>
      <x:c r="GO172" s="728"/>
      <x:c r="GP172" s="728"/>
      <x:c r="GQ172" s="728"/>
      <x:c r="GR172" s="728"/>
      <x:c r="GS172" s="728"/>
      <x:c r="GT172" s="728"/>
      <x:c r="GU172" s="728"/>
      <x:c r="GV172" s="728"/>
      <x:c r="GW172" s="728"/>
      <x:c r="GX172" s="728"/>
      <x:c r="GY172" s="728"/>
      <x:c r="GZ172" s="728"/>
      <x:c r="HA172" s="728"/>
      <x:c r="HB172" s="728"/>
      <x:c r="HC172" s="728"/>
      <x:c r="HD172" s="728"/>
      <x:c r="HE172" s="728"/>
      <x:c r="HF172" s="728"/>
      <x:c r="HG172" s="728"/>
      <x:c r="HH172" s="728"/>
      <x:c r="HI172" s="728"/>
      <x:c r="HJ172" s="728"/>
      <x:c r="HK172" s="728"/>
      <x:c r="HL172" s="728"/>
      <x:c r="HM172" s="728"/>
      <x:c r="HN172" s="728"/>
      <x:c r="HO172" s="728"/>
      <x:c r="HP172" s="728"/>
      <x:c r="HQ172" s="728"/>
      <x:c r="HR172" s="728"/>
      <x:c r="HS172" s="728"/>
      <x:c r="HT172" s="728"/>
      <x:c r="HU172" s="728"/>
      <x:c r="HV172" s="728"/>
      <x:c r="HW172" s="728"/>
      <x:c r="HX172" s="728"/>
      <x:c r="HY172" s="728"/>
      <x:c r="HZ172" s="728"/>
      <x:c r="IA172" s="728"/>
      <x:c r="IB172" s="728"/>
      <x:c r="IC172" s="728"/>
      <x:c r="ID172" s="728"/>
      <x:c r="IE172" s="728"/>
      <x:c r="IF172" s="728"/>
      <x:c r="IG172" s="728"/>
      <x:c r="IH172" s="728"/>
      <x:c r="II172" s="728"/>
      <x:c r="IJ172" s="728"/>
      <x:c r="IK172" s="728"/>
      <x:c r="IL172" s="728"/>
      <x:c r="IM172" s="728"/>
      <x:c r="IN172" s="728"/>
      <x:c r="IO172" s="728"/>
      <x:c r="IP172" s="728"/>
      <x:c r="IQ172" s="728"/>
      <x:c r="IR172" s="728"/>
      <x:c r="IS172" s="728"/>
      <x:c r="IT172" s="728"/>
      <x:c r="IU172" s="728"/>
      <x:c r="IV172" s="728"/>
    </x:row>
    <x:row r="173">
      <x:c r="A173" s="728"/>
      <x:c r="B173" s="728"/>
      <x:c r="C173" s="728"/>
      <x:c r="D173" s="728"/>
      <x:c r="E173" s="728"/>
      <x:c r="F173" s="728"/>
      <x:c r="G173" s="728"/>
      <x:c r="H173" s="728"/>
      <x:c r="I173" s="728"/>
      <x:c r="J173" s="728"/>
      <x:c r="K173" s="728"/>
      <x:c r="L173" s="728"/>
      <x:c r="M173" s="728"/>
      <x:c r="N173" s="728"/>
      <x:c r="O173" s="728"/>
      <x:c r="P173" s="728"/>
      <x:c r="Q173" s="729"/>
      <x:c r="R173" s="728"/>
      <x:c r="S173" s="728"/>
      <x:c r="T173" s="728"/>
      <x:c r="U173" s="728"/>
      <x:c r="V173" s="728"/>
      <x:c r="W173" s="728"/>
      <x:c r="X173" s="728"/>
      <x:c r="Y173" s="728"/>
      <x:c r="Z173" s="728"/>
      <x:c r="AA173" s="728"/>
      <x:c r="AB173" s="728"/>
      <x:c r="AC173" s="728"/>
      <x:c r="AD173" s="728"/>
      <x:c r="AE173" s="728"/>
      <x:c r="AF173" s="728"/>
      <x:c r="AG173" s="728"/>
      <x:c r="AH173" s="728"/>
      <x:c r="AI173" s="728"/>
      <x:c r="AJ173" s="728"/>
      <x:c r="AK173" s="728"/>
      <x:c r="AL173" s="728"/>
      <x:c r="AM173" s="728"/>
      <x:c r="AN173" s="728"/>
      <x:c r="AO173" s="728"/>
      <x:c r="AP173" s="728"/>
      <x:c r="AQ173" s="728"/>
      <x:c r="AR173" s="728"/>
      <x:c r="AS173" s="728"/>
      <x:c r="AT173" s="728"/>
      <x:c r="AU173" s="728"/>
      <x:c r="AV173" s="728"/>
      <x:c r="AW173" s="728"/>
      <x:c r="AX173" s="728"/>
      <x:c r="AY173" s="728"/>
      <x:c r="AZ173" s="728"/>
      <x:c r="BA173" s="728"/>
      <x:c r="BB173" s="728"/>
      <x:c r="BC173" s="728"/>
      <x:c r="BD173" s="728"/>
      <x:c r="BE173" s="728"/>
      <x:c r="BF173" s="728"/>
      <x:c r="BG173" s="728"/>
      <x:c r="BH173" s="728"/>
      <x:c r="BI173" s="728"/>
      <x:c r="BJ173" s="728"/>
      <x:c r="BK173" s="728"/>
      <x:c r="BL173" s="728"/>
      <x:c r="BM173" s="728"/>
      <x:c r="BN173" s="728"/>
      <x:c r="BO173" s="728"/>
      <x:c r="BP173" s="728"/>
      <x:c r="BQ173" s="728"/>
      <x:c r="BR173" s="728"/>
      <x:c r="BS173" s="728"/>
      <x:c r="BT173" s="728"/>
      <x:c r="BU173" s="728"/>
      <x:c r="BV173" s="728"/>
      <x:c r="BW173" s="728"/>
      <x:c r="BX173" s="728"/>
      <x:c r="BY173" s="728"/>
      <x:c r="BZ173" s="728"/>
      <x:c r="CA173" s="728"/>
      <x:c r="CB173" s="728"/>
      <x:c r="CC173" s="728"/>
      <x:c r="CD173" s="728"/>
      <x:c r="CE173" s="728"/>
      <x:c r="CF173" s="728"/>
      <x:c r="CG173" s="728"/>
      <x:c r="CH173" s="728"/>
      <x:c r="CI173" s="728"/>
      <x:c r="CJ173" s="728"/>
      <x:c r="CK173" s="728"/>
      <x:c r="CL173" s="728"/>
      <x:c r="CM173" s="728"/>
      <x:c r="CN173" s="728"/>
      <x:c r="CO173" s="728"/>
      <x:c r="CP173" s="728"/>
      <x:c r="CQ173" s="728"/>
      <x:c r="CR173" s="728"/>
      <x:c r="CS173" s="728"/>
      <x:c r="CT173" s="728"/>
      <x:c r="CU173" s="728"/>
      <x:c r="CV173" s="728"/>
      <x:c r="CW173" s="728"/>
      <x:c r="CX173" s="728"/>
      <x:c r="CY173" s="728"/>
      <x:c r="CZ173" s="728"/>
      <x:c r="DA173" s="728"/>
      <x:c r="DB173" s="728"/>
      <x:c r="DC173" s="728"/>
      <x:c r="DD173" s="728"/>
      <x:c r="DE173" s="728"/>
      <x:c r="DF173" s="728"/>
      <x:c r="DG173" s="728"/>
      <x:c r="DH173" s="728"/>
      <x:c r="DI173" s="728"/>
      <x:c r="DJ173" s="728"/>
      <x:c r="DK173" s="728"/>
      <x:c r="DL173" s="728"/>
      <x:c r="DM173" s="728"/>
      <x:c r="DN173" s="728"/>
      <x:c r="DO173" s="728"/>
      <x:c r="DP173" s="728"/>
      <x:c r="DQ173" s="728"/>
      <x:c r="DR173" s="728"/>
      <x:c r="DS173" s="728"/>
      <x:c r="DT173" s="728"/>
      <x:c r="DU173" s="728"/>
      <x:c r="DV173" s="728"/>
      <x:c r="DW173" s="728"/>
      <x:c r="DX173" s="728"/>
      <x:c r="DY173" s="728"/>
      <x:c r="DZ173" s="728"/>
      <x:c r="EA173" s="728"/>
      <x:c r="EB173" s="728"/>
      <x:c r="EC173" s="728"/>
      <x:c r="ED173" s="728"/>
      <x:c r="EE173" s="728"/>
      <x:c r="EF173" s="728"/>
      <x:c r="EG173" s="728"/>
      <x:c r="EH173" s="728"/>
      <x:c r="EI173" s="728"/>
      <x:c r="EJ173" s="728"/>
      <x:c r="EK173" s="728"/>
      <x:c r="EL173" s="728"/>
      <x:c r="EM173" s="728"/>
      <x:c r="EN173" s="728"/>
      <x:c r="EO173" s="728"/>
      <x:c r="EP173" s="728"/>
      <x:c r="EQ173" s="728"/>
      <x:c r="ER173" s="728"/>
      <x:c r="ES173" s="728"/>
      <x:c r="ET173" s="728"/>
      <x:c r="EU173" s="728"/>
      <x:c r="EV173" s="728"/>
      <x:c r="EW173" s="728"/>
      <x:c r="EX173" s="728"/>
      <x:c r="EY173" s="728"/>
      <x:c r="EZ173" s="728"/>
      <x:c r="FA173" s="728"/>
      <x:c r="FB173" s="728"/>
      <x:c r="FC173" s="728"/>
      <x:c r="FD173" s="728"/>
      <x:c r="FE173" s="728"/>
      <x:c r="FF173" s="728"/>
      <x:c r="FG173" s="728"/>
      <x:c r="FH173" s="728"/>
      <x:c r="FI173" s="728"/>
      <x:c r="FJ173" s="728"/>
      <x:c r="FK173" s="728"/>
      <x:c r="FL173" s="728"/>
      <x:c r="FM173" s="728"/>
      <x:c r="FN173" s="728"/>
      <x:c r="FO173" s="728"/>
      <x:c r="FP173" s="728"/>
      <x:c r="FQ173" s="728"/>
      <x:c r="FR173" s="728"/>
      <x:c r="FS173" s="728"/>
      <x:c r="FT173" s="728"/>
      <x:c r="FU173" s="728"/>
      <x:c r="FV173" s="728"/>
      <x:c r="FW173" s="728"/>
      <x:c r="FX173" s="728"/>
      <x:c r="FY173" s="728"/>
      <x:c r="FZ173" s="728"/>
      <x:c r="GA173" s="728"/>
      <x:c r="GB173" s="728"/>
      <x:c r="GC173" s="728"/>
      <x:c r="GD173" s="728"/>
      <x:c r="GE173" s="728"/>
      <x:c r="GF173" s="728"/>
      <x:c r="GG173" s="728"/>
      <x:c r="GH173" s="728"/>
      <x:c r="GI173" s="728"/>
      <x:c r="GJ173" s="728"/>
      <x:c r="GK173" s="728"/>
      <x:c r="GL173" s="728"/>
      <x:c r="GM173" s="728"/>
      <x:c r="GN173" s="728"/>
      <x:c r="GO173" s="728"/>
      <x:c r="GP173" s="728"/>
      <x:c r="GQ173" s="728"/>
      <x:c r="GR173" s="728"/>
      <x:c r="GS173" s="728"/>
      <x:c r="GT173" s="728"/>
      <x:c r="GU173" s="728"/>
      <x:c r="GV173" s="728"/>
      <x:c r="GW173" s="728"/>
      <x:c r="GX173" s="728"/>
      <x:c r="GY173" s="728"/>
      <x:c r="GZ173" s="728"/>
      <x:c r="HA173" s="728"/>
      <x:c r="HB173" s="728"/>
      <x:c r="HC173" s="728"/>
      <x:c r="HD173" s="728"/>
      <x:c r="HE173" s="728"/>
      <x:c r="HF173" s="728"/>
      <x:c r="HG173" s="728"/>
      <x:c r="HH173" s="728"/>
      <x:c r="HI173" s="728"/>
      <x:c r="HJ173" s="728"/>
      <x:c r="HK173" s="728"/>
      <x:c r="HL173" s="728"/>
      <x:c r="HM173" s="728"/>
      <x:c r="HN173" s="728"/>
      <x:c r="HO173" s="728"/>
      <x:c r="HP173" s="728"/>
      <x:c r="HQ173" s="728"/>
      <x:c r="HR173" s="728"/>
      <x:c r="HS173" s="728"/>
      <x:c r="HT173" s="728"/>
      <x:c r="HU173" s="728"/>
      <x:c r="HV173" s="728"/>
      <x:c r="HW173" s="728"/>
      <x:c r="HX173" s="728"/>
      <x:c r="HY173" s="728"/>
      <x:c r="HZ173" s="728"/>
      <x:c r="IA173" s="728"/>
      <x:c r="IB173" s="728"/>
      <x:c r="IC173" s="728"/>
      <x:c r="ID173" s="728"/>
      <x:c r="IE173" s="728"/>
      <x:c r="IF173" s="728"/>
      <x:c r="IG173" s="728"/>
      <x:c r="IH173" s="728"/>
      <x:c r="II173" s="728"/>
      <x:c r="IJ173" s="728"/>
      <x:c r="IK173" s="728"/>
      <x:c r="IL173" s="728"/>
      <x:c r="IM173" s="728"/>
      <x:c r="IN173" s="728"/>
      <x:c r="IO173" s="728"/>
      <x:c r="IP173" s="728"/>
      <x:c r="IQ173" s="728"/>
      <x:c r="IR173" s="728"/>
      <x:c r="IS173" s="728"/>
      <x:c r="IT173" s="728"/>
      <x:c r="IU173" s="728"/>
      <x:c r="IV173" s="728"/>
    </x:row>
    <x:row r="174">
      <x:c r="A174" s="728"/>
      <x:c r="B174" s="728"/>
      <x:c r="C174" s="728"/>
      <x:c r="D174" s="728"/>
      <x:c r="E174" s="728"/>
      <x:c r="F174" s="728"/>
      <x:c r="G174" s="728"/>
      <x:c r="H174" s="728"/>
      <x:c r="I174" s="728"/>
      <x:c r="J174" s="728"/>
      <x:c r="K174" s="728"/>
      <x:c r="L174" s="728"/>
      <x:c r="M174" s="728"/>
      <x:c r="N174" s="728"/>
      <x:c r="O174" s="728"/>
      <x:c r="P174" s="728"/>
      <x:c r="Q174" s="729"/>
      <x:c r="R174" s="728"/>
      <x:c r="S174" s="728"/>
      <x:c r="T174" s="728"/>
      <x:c r="U174" s="728"/>
      <x:c r="V174" s="728"/>
      <x:c r="W174" s="728"/>
      <x:c r="X174" s="728"/>
      <x:c r="Y174" s="728"/>
      <x:c r="Z174" s="728"/>
      <x:c r="AA174" s="728"/>
      <x:c r="AB174" s="728"/>
      <x:c r="AC174" s="728"/>
      <x:c r="AD174" s="728"/>
      <x:c r="AE174" s="728"/>
      <x:c r="AF174" s="728"/>
      <x:c r="AG174" s="728"/>
      <x:c r="AH174" s="728"/>
      <x:c r="AI174" s="728"/>
      <x:c r="AJ174" s="728"/>
      <x:c r="AK174" s="728"/>
      <x:c r="AL174" s="728"/>
      <x:c r="AM174" s="728"/>
      <x:c r="AN174" s="728"/>
      <x:c r="AO174" s="728"/>
      <x:c r="AP174" s="728"/>
      <x:c r="AQ174" s="728"/>
      <x:c r="AR174" s="728"/>
      <x:c r="AS174" s="728"/>
      <x:c r="AT174" s="728"/>
      <x:c r="AU174" s="728"/>
      <x:c r="AV174" s="728"/>
      <x:c r="AW174" s="728"/>
      <x:c r="AX174" s="728"/>
      <x:c r="AY174" s="728"/>
      <x:c r="AZ174" s="728"/>
      <x:c r="BA174" s="728"/>
      <x:c r="BB174" s="728"/>
      <x:c r="BC174" s="728"/>
      <x:c r="BD174" s="728"/>
      <x:c r="BE174" s="728"/>
      <x:c r="BF174" s="728"/>
      <x:c r="BG174" s="728"/>
      <x:c r="BH174" s="728"/>
      <x:c r="BI174" s="728"/>
      <x:c r="BJ174" s="728"/>
      <x:c r="BK174" s="728"/>
      <x:c r="BL174" s="728"/>
      <x:c r="BM174" s="728"/>
      <x:c r="BN174" s="728"/>
      <x:c r="BO174" s="728"/>
      <x:c r="BP174" s="728"/>
      <x:c r="BQ174" s="728"/>
      <x:c r="BR174" s="728"/>
      <x:c r="BS174" s="728"/>
      <x:c r="BT174" s="728"/>
      <x:c r="BU174" s="728"/>
      <x:c r="BV174" s="728"/>
      <x:c r="BW174" s="728"/>
      <x:c r="BX174" s="728"/>
      <x:c r="BY174" s="728"/>
      <x:c r="BZ174" s="728"/>
      <x:c r="CA174" s="728"/>
      <x:c r="CB174" s="728"/>
      <x:c r="CC174" s="728"/>
      <x:c r="CD174" s="728"/>
      <x:c r="CE174" s="728"/>
      <x:c r="CF174" s="728"/>
      <x:c r="CG174" s="728"/>
      <x:c r="CH174" s="728"/>
      <x:c r="CI174" s="728"/>
      <x:c r="CJ174" s="728"/>
      <x:c r="CK174" s="728"/>
      <x:c r="CL174" s="728"/>
      <x:c r="CM174" s="728"/>
      <x:c r="CN174" s="728"/>
      <x:c r="CO174" s="728"/>
      <x:c r="CP174" s="728"/>
      <x:c r="CQ174" s="728"/>
      <x:c r="CR174" s="728"/>
      <x:c r="CS174" s="728"/>
      <x:c r="CT174" s="728"/>
      <x:c r="CU174" s="728"/>
      <x:c r="CV174" s="728"/>
      <x:c r="CW174" s="728"/>
      <x:c r="CX174" s="728"/>
      <x:c r="CY174" s="728"/>
      <x:c r="CZ174" s="728"/>
      <x:c r="DA174" s="728"/>
      <x:c r="DB174" s="728"/>
      <x:c r="DC174" s="728"/>
      <x:c r="DD174" s="728"/>
      <x:c r="DE174" s="728"/>
      <x:c r="DF174" s="728"/>
      <x:c r="DG174" s="728"/>
      <x:c r="DH174" s="728"/>
      <x:c r="DI174" s="728"/>
      <x:c r="DJ174" s="728"/>
      <x:c r="DK174" s="728"/>
      <x:c r="DL174" s="728"/>
      <x:c r="DM174" s="728"/>
      <x:c r="DN174" s="728"/>
      <x:c r="DO174" s="728"/>
      <x:c r="DP174" s="728"/>
      <x:c r="DQ174" s="728"/>
      <x:c r="DR174" s="728"/>
      <x:c r="DS174" s="728"/>
      <x:c r="DT174" s="728"/>
      <x:c r="DU174" s="728"/>
      <x:c r="DV174" s="728"/>
      <x:c r="DW174" s="728"/>
      <x:c r="DX174" s="728"/>
      <x:c r="DY174" s="728"/>
      <x:c r="DZ174" s="728"/>
      <x:c r="EA174" s="728"/>
      <x:c r="EB174" s="728"/>
      <x:c r="EC174" s="728"/>
      <x:c r="ED174" s="728"/>
      <x:c r="EE174" s="728"/>
      <x:c r="EF174" s="728"/>
      <x:c r="EG174" s="728"/>
      <x:c r="EH174" s="728"/>
      <x:c r="EI174" s="728"/>
      <x:c r="EJ174" s="728"/>
      <x:c r="EK174" s="728"/>
      <x:c r="EL174" s="728"/>
      <x:c r="EM174" s="728"/>
      <x:c r="EN174" s="728"/>
      <x:c r="EO174" s="728"/>
      <x:c r="EP174" s="728"/>
      <x:c r="EQ174" s="728"/>
      <x:c r="ER174" s="728"/>
      <x:c r="ES174" s="728"/>
      <x:c r="ET174" s="728"/>
      <x:c r="EU174" s="728"/>
      <x:c r="EV174" s="728"/>
      <x:c r="EW174" s="728"/>
      <x:c r="EX174" s="728"/>
      <x:c r="EY174" s="728"/>
      <x:c r="EZ174" s="728"/>
      <x:c r="FA174" s="728"/>
      <x:c r="FB174" s="728"/>
      <x:c r="FC174" s="728"/>
      <x:c r="FD174" s="728"/>
      <x:c r="FE174" s="728"/>
      <x:c r="FF174" s="728"/>
      <x:c r="FG174" s="728"/>
      <x:c r="FH174" s="728"/>
      <x:c r="FI174" s="728"/>
      <x:c r="FJ174" s="728"/>
      <x:c r="FK174" s="728"/>
      <x:c r="FL174" s="728"/>
      <x:c r="FM174" s="728"/>
      <x:c r="FN174" s="728"/>
      <x:c r="FO174" s="728"/>
      <x:c r="FP174" s="728"/>
      <x:c r="FQ174" s="728"/>
      <x:c r="FR174" s="728"/>
      <x:c r="FS174" s="728"/>
      <x:c r="FT174" s="728"/>
      <x:c r="FU174" s="728"/>
      <x:c r="FV174" s="728"/>
      <x:c r="FW174" s="728"/>
      <x:c r="FX174" s="728"/>
      <x:c r="FY174" s="728"/>
      <x:c r="FZ174" s="728"/>
      <x:c r="GA174" s="728"/>
      <x:c r="GB174" s="728"/>
      <x:c r="GC174" s="728"/>
      <x:c r="GD174" s="728"/>
      <x:c r="GE174" s="728"/>
      <x:c r="GF174" s="728"/>
      <x:c r="GG174" s="728"/>
      <x:c r="GH174" s="728"/>
      <x:c r="GI174" s="728"/>
      <x:c r="GJ174" s="728"/>
      <x:c r="GK174" s="728"/>
      <x:c r="GL174" s="728"/>
      <x:c r="GM174" s="728"/>
      <x:c r="GN174" s="728"/>
      <x:c r="GO174" s="728"/>
      <x:c r="GP174" s="728"/>
      <x:c r="GQ174" s="728"/>
      <x:c r="GR174" s="728"/>
      <x:c r="GS174" s="728"/>
      <x:c r="GT174" s="728"/>
      <x:c r="GU174" s="728"/>
      <x:c r="GV174" s="728"/>
      <x:c r="GW174" s="728"/>
      <x:c r="GX174" s="728"/>
      <x:c r="GY174" s="728"/>
      <x:c r="GZ174" s="728"/>
      <x:c r="HA174" s="728"/>
      <x:c r="HB174" s="728"/>
      <x:c r="HC174" s="728"/>
      <x:c r="HD174" s="728"/>
      <x:c r="HE174" s="728"/>
      <x:c r="HF174" s="728"/>
      <x:c r="HG174" s="728"/>
      <x:c r="HH174" s="728"/>
      <x:c r="HI174" s="728"/>
      <x:c r="HJ174" s="728"/>
      <x:c r="HK174" s="728"/>
      <x:c r="HL174" s="728"/>
      <x:c r="HM174" s="728"/>
      <x:c r="HN174" s="728"/>
      <x:c r="HO174" s="728"/>
      <x:c r="HP174" s="728"/>
      <x:c r="HQ174" s="728"/>
      <x:c r="HR174" s="728"/>
      <x:c r="HS174" s="728"/>
      <x:c r="HT174" s="728"/>
      <x:c r="HU174" s="728"/>
      <x:c r="HV174" s="728"/>
      <x:c r="HW174" s="728"/>
      <x:c r="HX174" s="728"/>
      <x:c r="HY174" s="728"/>
      <x:c r="HZ174" s="728"/>
      <x:c r="IA174" s="728"/>
      <x:c r="IB174" s="728"/>
      <x:c r="IC174" s="728"/>
      <x:c r="ID174" s="728"/>
      <x:c r="IE174" s="728"/>
      <x:c r="IF174" s="728"/>
      <x:c r="IG174" s="728"/>
      <x:c r="IH174" s="728"/>
      <x:c r="II174" s="728"/>
      <x:c r="IJ174" s="728"/>
      <x:c r="IK174" s="728"/>
      <x:c r="IL174" s="728"/>
      <x:c r="IM174" s="728"/>
      <x:c r="IN174" s="728"/>
      <x:c r="IO174" s="728"/>
      <x:c r="IP174" s="728"/>
      <x:c r="IQ174" s="728"/>
      <x:c r="IR174" s="728"/>
      <x:c r="IS174" s="728"/>
      <x:c r="IT174" s="728"/>
      <x:c r="IU174" s="728"/>
      <x:c r="IV174" s="728"/>
    </x:row>
    <x:row r="175">
      <x:c r="A175" s="728"/>
      <x:c r="B175" s="728"/>
      <x:c r="C175" s="728"/>
      <x:c r="D175" s="728"/>
      <x:c r="E175" s="728"/>
      <x:c r="F175" s="728"/>
      <x:c r="G175" s="728"/>
      <x:c r="H175" s="728"/>
      <x:c r="I175" s="728"/>
      <x:c r="J175" s="728"/>
      <x:c r="K175" s="728"/>
      <x:c r="L175" s="728"/>
      <x:c r="M175" s="728"/>
      <x:c r="N175" s="728"/>
      <x:c r="O175" s="728"/>
      <x:c r="P175" s="728"/>
      <x:c r="Q175" s="729"/>
      <x:c r="R175" s="728"/>
      <x:c r="S175" s="728"/>
      <x:c r="T175" s="728"/>
      <x:c r="U175" s="728"/>
      <x:c r="V175" s="728"/>
      <x:c r="W175" s="728"/>
      <x:c r="X175" s="728"/>
      <x:c r="Y175" s="728"/>
      <x:c r="Z175" s="728"/>
      <x:c r="AA175" s="728"/>
      <x:c r="AB175" s="728"/>
      <x:c r="AC175" s="728"/>
      <x:c r="AD175" s="728"/>
      <x:c r="AE175" s="728"/>
      <x:c r="AF175" s="728"/>
      <x:c r="AG175" s="728"/>
      <x:c r="AH175" s="728"/>
      <x:c r="AI175" s="728"/>
      <x:c r="AJ175" s="728"/>
      <x:c r="AK175" s="728"/>
      <x:c r="AL175" s="728"/>
      <x:c r="AM175" s="728"/>
      <x:c r="AN175" s="728"/>
      <x:c r="AO175" s="728"/>
      <x:c r="AP175" s="728"/>
      <x:c r="AQ175" s="728"/>
      <x:c r="AR175" s="728"/>
      <x:c r="AS175" s="728"/>
      <x:c r="AT175" s="728"/>
      <x:c r="AU175" s="728"/>
      <x:c r="AV175" s="728"/>
      <x:c r="AW175" s="728"/>
      <x:c r="AX175" s="728"/>
      <x:c r="AY175" s="728"/>
      <x:c r="AZ175" s="728"/>
      <x:c r="BA175" s="728"/>
      <x:c r="BB175" s="728"/>
      <x:c r="BC175" s="728"/>
      <x:c r="BD175" s="728"/>
      <x:c r="BE175" s="728"/>
      <x:c r="BF175" s="728"/>
      <x:c r="BG175" s="728"/>
      <x:c r="BH175" s="728"/>
      <x:c r="BI175" s="728"/>
      <x:c r="BJ175" s="728"/>
      <x:c r="BK175" s="728"/>
      <x:c r="BL175" s="728"/>
      <x:c r="BM175" s="728"/>
      <x:c r="BN175" s="728"/>
      <x:c r="BO175" s="728"/>
      <x:c r="BP175" s="728"/>
      <x:c r="BQ175" s="728"/>
      <x:c r="BR175" s="728"/>
      <x:c r="BS175" s="728"/>
      <x:c r="BT175" s="728"/>
      <x:c r="BU175" s="728"/>
      <x:c r="BV175" s="728"/>
      <x:c r="BW175" s="728"/>
      <x:c r="BX175" s="728"/>
      <x:c r="BY175" s="728"/>
      <x:c r="BZ175" s="728"/>
      <x:c r="CA175" s="728"/>
      <x:c r="CB175" s="728"/>
      <x:c r="CC175" s="728"/>
      <x:c r="CD175" s="728"/>
      <x:c r="CE175" s="728"/>
      <x:c r="CF175" s="728"/>
      <x:c r="CG175" s="728"/>
      <x:c r="CH175" s="728"/>
      <x:c r="CI175" s="728"/>
      <x:c r="CJ175" s="728"/>
      <x:c r="CK175" s="728"/>
      <x:c r="CL175" s="728"/>
      <x:c r="CM175" s="728"/>
      <x:c r="CN175" s="728"/>
      <x:c r="CO175" s="728"/>
      <x:c r="CP175" s="728"/>
      <x:c r="CQ175" s="728"/>
      <x:c r="CR175" s="728"/>
      <x:c r="CS175" s="728"/>
      <x:c r="CT175" s="728"/>
      <x:c r="CU175" s="728"/>
      <x:c r="CV175" s="728"/>
      <x:c r="CW175" s="728"/>
      <x:c r="CX175" s="728"/>
      <x:c r="CY175" s="728"/>
      <x:c r="CZ175" s="728"/>
      <x:c r="DA175" s="728"/>
      <x:c r="DB175" s="728"/>
      <x:c r="DC175" s="728"/>
      <x:c r="DD175" s="728"/>
      <x:c r="DE175" s="728"/>
      <x:c r="DF175" s="728"/>
      <x:c r="DG175" s="728"/>
      <x:c r="DH175" s="728"/>
      <x:c r="DI175" s="728"/>
      <x:c r="DJ175" s="728"/>
      <x:c r="DK175" s="728"/>
      <x:c r="DL175" s="728"/>
      <x:c r="DM175" s="728"/>
      <x:c r="DN175" s="728"/>
      <x:c r="DO175" s="728"/>
      <x:c r="DP175" s="728"/>
      <x:c r="DQ175" s="728"/>
      <x:c r="DR175" s="728"/>
      <x:c r="DS175" s="728"/>
      <x:c r="DT175" s="728"/>
      <x:c r="DU175" s="728"/>
      <x:c r="DV175" s="728"/>
      <x:c r="DW175" s="728"/>
      <x:c r="DX175" s="728"/>
      <x:c r="DY175" s="728"/>
      <x:c r="DZ175" s="728"/>
      <x:c r="EA175" s="728"/>
      <x:c r="EB175" s="728"/>
      <x:c r="EC175" s="728"/>
      <x:c r="ED175" s="728"/>
      <x:c r="EE175" s="728"/>
      <x:c r="EF175" s="728"/>
      <x:c r="EG175" s="728"/>
      <x:c r="EH175" s="728"/>
      <x:c r="EI175" s="728"/>
      <x:c r="EJ175" s="728"/>
      <x:c r="EK175" s="728"/>
      <x:c r="EL175" s="728"/>
      <x:c r="EM175" s="728"/>
      <x:c r="EN175" s="728"/>
      <x:c r="EO175" s="728"/>
      <x:c r="EP175" s="728"/>
      <x:c r="EQ175" s="728"/>
      <x:c r="ER175" s="728"/>
      <x:c r="ES175" s="728"/>
      <x:c r="ET175" s="728"/>
      <x:c r="EU175" s="728"/>
      <x:c r="EV175" s="728"/>
      <x:c r="EW175" s="728"/>
      <x:c r="EX175" s="728"/>
      <x:c r="EY175" s="728"/>
      <x:c r="EZ175" s="728"/>
      <x:c r="FA175" s="728"/>
      <x:c r="FB175" s="728"/>
      <x:c r="FC175" s="728"/>
      <x:c r="FD175" s="728"/>
      <x:c r="FE175" s="728"/>
      <x:c r="FF175" s="728"/>
      <x:c r="FG175" s="728"/>
      <x:c r="FH175" s="728"/>
      <x:c r="FI175" s="728"/>
      <x:c r="FJ175" s="728"/>
      <x:c r="FK175" s="728"/>
      <x:c r="FL175" s="728"/>
      <x:c r="FM175" s="728"/>
      <x:c r="FN175" s="728"/>
      <x:c r="FO175" s="728"/>
      <x:c r="FP175" s="728"/>
      <x:c r="FQ175" s="728"/>
      <x:c r="FR175" s="728"/>
      <x:c r="FS175" s="728"/>
      <x:c r="FT175" s="728"/>
      <x:c r="FU175" s="728"/>
      <x:c r="FV175" s="728"/>
      <x:c r="FW175" s="728"/>
      <x:c r="FX175" s="728"/>
      <x:c r="FY175" s="728"/>
      <x:c r="FZ175" s="728"/>
      <x:c r="GA175" s="728"/>
      <x:c r="GB175" s="728"/>
      <x:c r="GC175" s="728"/>
      <x:c r="GD175" s="728"/>
      <x:c r="GE175" s="728"/>
      <x:c r="GF175" s="728"/>
      <x:c r="GG175" s="728"/>
      <x:c r="GH175" s="728"/>
      <x:c r="GI175" s="728"/>
      <x:c r="GJ175" s="728"/>
      <x:c r="GK175" s="728"/>
      <x:c r="GL175" s="728"/>
      <x:c r="GM175" s="728"/>
      <x:c r="GN175" s="728"/>
      <x:c r="GO175" s="728"/>
      <x:c r="GP175" s="728"/>
      <x:c r="GQ175" s="728"/>
      <x:c r="GR175" s="728"/>
      <x:c r="GS175" s="728"/>
      <x:c r="GT175" s="728"/>
      <x:c r="GU175" s="728"/>
      <x:c r="GV175" s="728"/>
      <x:c r="GW175" s="728"/>
      <x:c r="GX175" s="728"/>
      <x:c r="GY175" s="728"/>
      <x:c r="GZ175" s="728"/>
      <x:c r="HA175" s="728"/>
      <x:c r="HB175" s="728"/>
      <x:c r="HC175" s="728"/>
      <x:c r="HD175" s="728"/>
      <x:c r="HE175" s="728"/>
      <x:c r="HF175" s="728"/>
      <x:c r="HG175" s="728"/>
      <x:c r="HH175" s="728"/>
      <x:c r="HI175" s="728"/>
      <x:c r="HJ175" s="728"/>
      <x:c r="HK175" s="728"/>
      <x:c r="HL175" s="728"/>
      <x:c r="HM175" s="728"/>
      <x:c r="HN175" s="728"/>
      <x:c r="HO175" s="728"/>
      <x:c r="HP175" s="728"/>
      <x:c r="HQ175" s="728"/>
      <x:c r="HR175" s="728"/>
      <x:c r="HS175" s="728"/>
      <x:c r="HT175" s="728"/>
      <x:c r="HU175" s="728"/>
      <x:c r="HV175" s="728"/>
      <x:c r="HW175" s="728"/>
      <x:c r="HX175" s="728"/>
      <x:c r="HY175" s="728"/>
      <x:c r="HZ175" s="728"/>
      <x:c r="IA175" s="728"/>
      <x:c r="IB175" s="728"/>
      <x:c r="IC175" s="728"/>
      <x:c r="ID175" s="728"/>
      <x:c r="IE175" s="728"/>
      <x:c r="IF175" s="728"/>
      <x:c r="IG175" s="728"/>
      <x:c r="IH175" s="728"/>
      <x:c r="II175" s="728"/>
      <x:c r="IJ175" s="728"/>
      <x:c r="IK175" s="728"/>
      <x:c r="IL175" s="728"/>
      <x:c r="IM175" s="728"/>
      <x:c r="IN175" s="728"/>
      <x:c r="IO175" s="728"/>
      <x:c r="IP175" s="728"/>
      <x:c r="IQ175" s="728"/>
      <x:c r="IR175" s="728"/>
      <x:c r="IS175" s="728"/>
      <x:c r="IT175" s="728"/>
      <x:c r="IU175" s="728"/>
      <x:c r="IV175" s="728"/>
    </x:row>
    <x:row r="176">
      <x:c r="A176" s="728"/>
      <x:c r="B176" s="728"/>
      <x:c r="C176" s="728"/>
      <x:c r="D176" s="728"/>
      <x:c r="E176" s="728"/>
      <x:c r="F176" s="728"/>
      <x:c r="G176" s="728"/>
      <x:c r="H176" s="728"/>
      <x:c r="I176" s="728"/>
      <x:c r="J176" s="728"/>
      <x:c r="K176" s="728"/>
      <x:c r="L176" s="728"/>
      <x:c r="M176" s="728"/>
      <x:c r="N176" s="728"/>
      <x:c r="O176" s="728"/>
      <x:c r="P176" s="728"/>
      <x:c r="Q176" s="729"/>
      <x:c r="R176" s="728"/>
      <x:c r="S176" s="728"/>
      <x:c r="T176" s="728"/>
      <x:c r="U176" s="728"/>
      <x:c r="V176" s="728"/>
      <x:c r="W176" s="728"/>
      <x:c r="X176" s="728"/>
      <x:c r="Y176" s="728"/>
      <x:c r="Z176" s="728"/>
      <x:c r="AA176" s="728"/>
      <x:c r="AB176" s="728"/>
      <x:c r="AC176" s="728"/>
      <x:c r="AD176" s="728"/>
      <x:c r="AE176" s="728"/>
      <x:c r="AF176" s="728"/>
      <x:c r="AG176" s="728"/>
      <x:c r="AH176" s="728"/>
      <x:c r="AI176" s="728"/>
      <x:c r="AJ176" s="728"/>
      <x:c r="AK176" s="728"/>
      <x:c r="AL176" s="728"/>
      <x:c r="AM176" s="728"/>
      <x:c r="AN176" s="728"/>
      <x:c r="AO176" s="728"/>
      <x:c r="AP176" s="728"/>
      <x:c r="AQ176" s="728"/>
      <x:c r="AR176" s="728"/>
      <x:c r="AS176" s="728"/>
      <x:c r="AT176" s="728"/>
      <x:c r="AU176" s="728"/>
      <x:c r="AV176" s="728"/>
      <x:c r="AW176" s="728"/>
      <x:c r="AX176" s="728"/>
      <x:c r="AY176" s="728"/>
      <x:c r="AZ176" s="728"/>
      <x:c r="BA176" s="728"/>
      <x:c r="BB176" s="728"/>
      <x:c r="BC176" s="728"/>
      <x:c r="BD176" s="728"/>
      <x:c r="BE176" s="728"/>
      <x:c r="BF176" s="728"/>
      <x:c r="BG176" s="728"/>
      <x:c r="BH176" s="728"/>
      <x:c r="BI176" s="728"/>
      <x:c r="BJ176" s="728"/>
      <x:c r="BK176" s="728"/>
      <x:c r="BL176" s="728"/>
      <x:c r="BM176" s="728"/>
      <x:c r="BN176" s="728"/>
      <x:c r="BO176" s="728"/>
      <x:c r="BP176" s="728"/>
      <x:c r="BQ176" s="728"/>
      <x:c r="BR176" s="728"/>
      <x:c r="BS176" s="728"/>
      <x:c r="BT176" s="728"/>
      <x:c r="BU176" s="728"/>
      <x:c r="BV176" s="728"/>
      <x:c r="BW176" s="728"/>
      <x:c r="BX176" s="728"/>
      <x:c r="BY176" s="728"/>
      <x:c r="BZ176" s="728"/>
      <x:c r="CA176" s="728"/>
      <x:c r="CB176" s="728"/>
      <x:c r="CC176" s="728"/>
      <x:c r="CD176" s="728"/>
      <x:c r="CE176" s="728"/>
      <x:c r="CF176" s="728"/>
      <x:c r="CG176" s="728"/>
      <x:c r="CH176" s="728"/>
      <x:c r="CI176" s="728"/>
      <x:c r="CJ176" s="728"/>
      <x:c r="CK176" s="728"/>
      <x:c r="CL176" s="728"/>
      <x:c r="CM176" s="728"/>
      <x:c r="CN176" s="728"/>
      <x:c r="CO176" s="728"/>
      <x:c r="CP176" s="728"/>
      <x:c r="CQ176" s="728"/>
      <x:c r="CR176" s="728"/>
      <x:c r="CS176" s="728"/>
      <x:c r="CT176" s="728"/>
      <x:c r="CU176" s="728"/>
      <x:c r="CV176" s="728"/>
      <x:c r="CW176" s="728"/>
      <x:c r="CX176" s="728"/>
      <x:c r="CY176" s="728"/>
      <x:c r="CZ176" s="728"/>
      <x:c r="DA176" s="728"/>
      <x:c r="DB176" s="728"/>
      <x:c r="DC176" s="728"/>
      <x:c r="DD176" s="728"/>
      <x:c r="DE176" s="728"/>
      <x:c r="DF176" s="728"/>
      <x:c r="DG176" s="728"/>
      <x:c r="DH176" s="728"/>
      <x:c r="DI176" s="728"/>
      <x:c r="DJ176" s="728"/>
      <x:c r="DK176" s="728"/>
      <x:c r="DL176" s="728"/>
      <x:c r="DM176" s="728"/>
      <x:c r="DN176" s="728"/>
      <x:c r="DO176" s="728"/>
      <x:c r="DP176" s="728"/>
      <x:c r="DQ176" s="728"/>
      <x:c r="DR176" s="728"/>
      <x:c r="DS176" s="728"/>
      <x:c r="DT176" s="728"/>
      <x:c r="DU176" s="728"/>
      <x:c r="DV176" s="728"/>
      <x:c r="DW176" s="728"/>
      <x:c r="DX176" s="728"/>
      <x:c r="DY176" s="728"/>
      <x:c r="DZ176" s="728"/>
      <x:c r="EA176" s="728"/>
      <x:c r="EB176" s="728"/>
      <x:c r="EC176" s="728"/>
      <x:c r="ED176" s="728"/>
      <x:c r="EE176" s="728"/>
      <x:c r="EF176" s="728"/>
      <x:c r="EG176" s="728"/>
      <x:c r="EH176" s="728"/>
      <x:c r="EI176" s="728"/>
      <x:c r="EJ176" s="728"/>
      <x:c r="EK176" s="728"/>
      <x:c r="EL176" s="728"/>
      <x:c r="EM176" s="728"/>
      <x:c r="EN176" s="728"/>
      <x:c r="EO176" s="728"/>
      <x:c r="EP176" s="728"/>
      <x:c r="EQ176" s="728"/>
      <x:c r="ER176" s="728"/>
      <x:c r="ES176" s="728"/>
      <x:c r="ET176" s="728"/>
      <x:c r="EU176" s="728"/>
      <x:c r="EV176" s="728"/>
      <x:c r="EW176" s="728"/>
      <x:c r="EX176" s="728"/>
      <x:c r="EY176" s="728"/>
      <x:c r="EZ176" s="728"/>
      <x:c r="FA176" s="728"/>
      <x:c r="FB176" s="728"/>
      <x:c r="FC176" s="728"/>
      <x:c r="FD176" s="728"/>
      <x:c r="FE176" s="728"/>
      <x:c r="FF176" s="728"/>
      <x:c r="FG176" s="728"/>
      <x:c r="FH176" s="728"/>
      <x:c r="FI176" s="728"/>
      <x:c r="FJ176" s="728"/>
      <x:c r="FK176" s="728"/>
      <x:c r="FL176" s="728"/>
      <x:c r="FM176" s="728"/>
      <x:c r="FN176" s="728"/>
      <x:c r="FO176" s="728"/>
      <x:c r="FP176" s="728"/>
      <x:c r="FQ176" s="728"/>
      <x:c r="FR176" s="728"/>
      <x:c r="FS176" s="728"/>
      <x:c r="FT176" s="728"/>
      <x:c r="FU176" s="728"/>
      <x:c r="FV176" s="728"/>
      <x:c r="FW176" s="728"/>
      <x:c r="FX176" s="728"/>
      <x:c r="FY176" s="728"/>
      <x:c r="FZ176" s="728"/>
      <x:c r="GA176" s="728"/>
      <x:c r="GB176" s="728"/>
      <x:c r="GC176" s="728"/>
      <x:c r="GD176" s="728"/>
      <x:c r="GE176" s="728"/>
      <x:c r="GF176" s="728"/>
      <x:c r="GG176" s="728"/>
      <x:c r="GH176" s="728"/>
      <x:c r="GI176" s="728"/>
      <x:c r="GJ176" s="728"/>
      <x:c r="GK176" s="728"/>
      <x:c r="GL176" s="728"/>
      <x:c r="GM176" s="728"/>
      <x:c r="GN176" s="728"/>
      <x:c r="GO176" s="728"/>
      <x:c r="GP176" s="728"/>
      <x:c r="GQ176" s="728"/>
      <x:c r="GR176" s="728"/>
      <x:c r="GS176" s="728"/>
      <x:c r="GT176" s="728"/>
      <x:c r="GU176" s="728"/>
      <x:c r="GV176" s="728"/>
      <x:c r="GW176" s="728"/>
      <x:c r="GX176" s="728"/>
      <x:c r="GY176" s="728"/>
      <x:c r="GZ176" s="728"/>
      <x:c r="HA176" s="728"/>
      <x:c r="HB176" s="728"/>
      <x:c r="HC176" s="728"/>
      <x:c r="HD176" s="728"/>
      <x:c r="HE176" s="728"/>
      <x:c r="HF176" s="728"/>
      <x:c r="HG176" s="728"/>
      <x:c r="HH176" s="728"/>
      <x:c r="HI176" s="728"/>
      <x:c r="HJ176" s="728"/>
      <x:c r="HK176" s="728"/>
      <x:c r="HL176" s="728"/>
      <x:c r="HM176" s="728"/>
      <x:c r="HN176" s="728"/>
      <x:c r="HO176" s="728"/>
      <x:c r="HP176" s="728"/>
      <x:c r="HQ176" s="728"/>
      <x:c r="HR176" s="728"/>
      <x:c r="HS176" s="728"/>
      <x:c r="HT176" s="728"/>
      <x:c r="HU176" s="728"/>
      <x:c r="HV176" s="728"/>
      <x:c r="HW176" s="728"/>
      <x:c r="HX176" s="728"/>
      <x:c r="HY176" s="728"/>
      <x:c r="HZ176" s="728"/>
      <x:c r="IA176" s="728"/>
      <x:c r="IB176" s="728"/>
      <x:c r="IC176" s="728"/>
      <x:c r="ID176" s="728"/>
      <x:c r="IE176" s="728"/>
      <x:c r="IF176" s="728"/>
      <x:c r="IG176" s="728"/>
      <x:c r="IH176" s="728"/>
      <x:c r="II176" s="728"/>
      <x:c r="IJ176" s="728"/>
      <x:c r="IK176" s="728"/>
      <x:c r="IL176" s="728"/>
      <x:c r="IM176" s="728"/>
      <x:c r="IN176" s="728"/>
      <x:c r="IO176" s="728"/>
      <x:c r="IP176" s="728"/>
      <x:c r="IQ176" s="728"/>
      <x:c r="IR176" s="728"/>
      <x:c r="IS176" s="728"/>
      <x:c r="IT176" s="728"/>
      <x:c r="IU176" s="728"/>
      <x:c r="IV176" s="728"/>
    </x:row>
    <x:row r="177">
      <x:c r="A177" s="728"/>
      <x:c r="B177" s="728"/>
      <x:c r="C177" s="728"/>
      <x:c r="D177" s="728"/>
      <x:c r="E177" s="728"/>
      <x:c r="F177" s="728"/>
      <x:c r="G177" s="728"/>
      <x:c r="H177" s="728"/>
      <x:c r="I177" s="728"/>
      <x:c r="J177" s="728"/>
      <x:c r="K177" s="728"/>
      <x:c r="L177" s="728"/>
      <x:c r="M177" s="728"/>
      <x:c r="N177" s="728"/>
      <x:c r="O177" s="728"/>
      <x:c r="P177" s="728"/>
      <x:c r="Q177" s="729"/>
      <x:c r="R177" s="728"/>
      <x:c r="S177" s="728"/>
      <x:c r="T177" s="728"/>
      <x:c r="U177" s="728"/>
      <x:c r="V177" s="728"/>
      <x:c r="W177" s="728"/>
      <x:c r="X177" s="728"/>
      <x:c r="Y177" s="728"/>
      <x:c r="Z177" s="728"/>
      <x:c r="AA177" s="728"/>
      <x:c r="AB177" s="728"/>
      <x:c r="AC177" s="728"/>
      <x:c r="AD177" s="728"/>
      <x:c r="AE177" s="728"/>
      <x:c r="AF177" s="728"/>
      <x:c r="AG177" s="728"/>
      <x:c r="AH177" s="728"/>
      <x:c r="AI177" s="728"/>
      <x:c r="AJ177" s="728"/>
      <x:c r="AK177" s="728"/>
      <x:c r="AL177" s="728"/>
      <x:c r="AM177" s="728"/>
      <x:c r="AN177" s="728"/>
      <x:c r="AO177" s="728"/>
      <x:c r="AP177" s="728"/>
      <x:c r="AQ177" s="728"/>
      <x:c r="AR177" s="728"/>
      <x:c r="AS177" s="728"/>
      <x:c r="AT177" s="728"/>
      <x:c r="AU177" s="728"/>
      <x:c r="AV177" s="728"/>
      <x:c r="AW177" s="728"/>
      <x:c r="AX177" s="728"/>
      <x:c r="AY177" s="728"/>
      <x:c r="AZ177" s="728"/>
      <x:c r="BA177" s="728"/>
      <x:c r="BB177" s="728"/>
      <x:c r="BC177" s="728"/>
      <x:c r="BD177" s="728"/>
      <x:c r="BE177" s="728"/>
      <x:c r="BF177" s="728"/>
      <x:c r="BG177" s="728"/>
      <x:c r="BH177" s="728"/>
      <x:c r="BI177" s="728"/>
      <x:c r="BJ177" s="728"/>
      <x:c r="BK177" s="728"/>
      <x:c r="BL177" s="728"/>
      <x:c r="BM177" s="728"/>
      <x:c r="BN177" s="728"/>
      <x:c r="BO177" s="728"/>
      <x:c r="BP177" s="728"/>
      <x:c r="BQ177" s="728"/>
      <x:c r="BR177" s="728"/>
      <x:c r="BS177" s="728"/>
      <x:c r="BT177" s="728"/>
      <x:c r="BU177" s="728"/>
      <x:c r="BV177" s="728"/>
      <x:c r="BW177" s="728"/>
      <x:c r="BX177" s="728"/>
      <x:c r="BY177" s="728"/>
      <x:c r="BZ177" s="728"/>
      <x:c r="CA177" s="728"/>
      <x:c r="CB177" s="728"/>
      <x:c r="CC177" s="728"/>
      <x:c r="CD177" s="728"/>
      <x:c r="CE177" s="728"/>
      <x:c r="CF177" s="728"/>
      <x:c r="CG177" s="728"/>
      <x:c r="CH177" s="728"/>
      <x:c r="CI177" s="728"/>
      <x:c r="CJ177" s="728"/>
      <x:c r="CK177" s="728"/>
      <x:c r="CL177" s="728"/>
      <x:c r="CM177" s="728"/>
      <x:c r="CN177" s="728"/>
      <x:c r="CO177" s="728"/>
      <x:c r="CP177" s="728"/>
      <x:c r="CQ177" s="728"/>
      <x:c r="CR177" s="728"/>
      <x:c r="CS177" s="728"/>
      <x:c r="CT177" s="728"/>
      <x:c r="CU177" s="728"/>
      <x:c r="CV177" s="728"/>
      <x:c r="CW177" s="728"/>
      <x:c r="CX177" s="728"/>
      <x:c r="CY177" s="728"/>
      <x:c r="CZ177" s="728"/>
      <x:c r="DA177" s="728"/>
      <x:c r="DB177" s="728"/>
      <x:c r="DC177" s="728"/>
      <x:c r="DD177" s="728"/>
      <x:c r="DE177" s="728"/>
      <x:c r="DF177" s="728"/>
      <x:c r="DG177" s="728"/>
      <x:c r="DH177" s="728"/>
      <x:c r="DI177" s="728"/>
      <x:c r="DJ177" s="728"/>
      <x:c r="DK177" s="728"/>
      <x:c r="DL177" s="728"/>
      <x:c r="DM177" s="728"/>
      <x:c r="DN177" s="728"/>
      <x:c r="DO177" s="728"/>
      <x:c r="DP177" s="728"/>
      <x:c r="DQ177" s="728"/>
      <x:c r="DR177" s="728"/>
      <x:c r="DS177" s="728"/>
      <x:c r="DT177" s="728"/>
      <x:c r="DU177" s="728"/>
      <x:c r="DV177" s="728"/>
      <x:c r="DW177" s="728"/>
      <x:c r="DX177" s="728"/>
      <x:c r="DY177" s="728"/>
      <x:c r="DZ177" s="728"/>
      <x:c r="EA177" s="728"/>
      <x:c r="EB177" s="728"/>
      <x:c r="EC177" s="728"/>
      <x:c r="ED177" s="728"/>
      <x:c r="EE177" s="728"/>
      <x:c r="EF177" s="728"/>
      <x:c r="EG177" s="728"/>
      <x:c r="EH177" s="728"/>
      <x:c r="EI177" s="728"/>
      <x:c r="EJ177" s="728"/>
      <x:c r="EK177" s="728"/>
      <x:c r="EL177" s="728"/>
      <x:c r="EM177" s="728"/>
      <x:c r="EN177" s="728"/>
      <x:c r="EO177" s="728"/>
      <x:c r="EP177" s="728"/>
      <x:c r="EQ177" s="728"/>
      <x:c r="ER177" s="728"/>
      <x:c r="ES177" s="728"/>
      <x:c r="ET177" s="728"/>
      <x:c r="EU177" s="728"/>
      <x:c r="EV177" s="728"/>
      <x:c r="EW177" s="728"/>
      <x:c r="EX177" s="728"/>
      <x:c r="EY177" s="728"/>
      <x:c r="EZ177" s="728"/>
      <x:c r="FA177" s="728"/>
      <x:c r="FB177" s="728"/>
      <x:c r="FC177" s="728"/>
      <x:c r="FD177" s="728"/>
      <x:c r="FE177" s="728"/>
      <x:c r="FF177" s="728"/>
      <x:c r="FG177" s="728"/>
      <x:c r="FH177" s="728"/>
      <x:c r="FI177" s="728"/>
      <x:c r="FJ177" s="728"/>
      <x:c r="FK177" s="728"/>
      <x:c r="FL177" s="728"/>
      <x:c r="FM177" s="728"/>
      <x:c r="FN177" s="728"/>
      <x:c r="FO177" s="728"/>
      <x:c r="FP177" s="728"/>
      <x:c r="FQ177" s="728"/>
      <x:c r="FR177" s="728"/>
      <x:c r="FS177" s="728"/>
      <x:c r="FT177" s="728"/>
      <x:c r="FU177" s="728"/>
      <x:c r="FV177" s="728"/>
      <x:c r="FW177" s="728"/>
      <x:c r="FX177" s="728"/>
      <x:c r="FY177" s="728"/>
      <x:c r="FZ177" s="728"/>
      <x:c r="GA177" s="728"/>
      <x:c r="GB177" s="728"/>
      <x:c r="GC177" s="728"/>
      <x:c r="GD177" s="728"/>
      <x:c r="GE177" s="728"/>
      <x:c r="GF177" s="728"/>
      <x:c r="GG177" s="728"/>
      <x:c r="GH177" s="728"/>
      <x:c r="GI177" s="728"/>
      <x:c r="GJ177" s="728"/>
      <x:c r="GK177" s="728"/>
      <x:c r="GL177" s="728"/>
      <x:c r="GM177" s="728"/>
      <x:c r="GN177" s="728"/>
      <x:c r="GO177" s="728"/>
      <x:c r="GP177" s="728"/>
      <x:c r="GQ177" s="728"/>
      <x:c r="GR177" s="728"/>
      <x:c r="GS177" s="728"/>
      <x:c r="GT177" s="728"/>
      <x:c r="GU177" s="728"/>
      <x:c r="GV177" s="728"/>
      <x:c r="GW177" s="728"/>
      <x:c r="GX177" s="728"/>
      <x:c r="GY177" s="728"/>
      <x:c r="GZ177" s="728"/>
      <x:c r="HA177" s="728"/>
      <x:c r="HB177" s="728"/>
      <x:c r="HC177" s="728"/>
      <x:c r="HD177" s="728"/>
      <x:c r="HE177" s="728"/>
      <x:c r="HF177" s="728"/>
      <x:c r="HG177" s="728"/>
      <x:c r="HH177" s="728"/>
      <x:c r="HI177" s="728"/>
      <x:c r="HJ177" s="728"/>
      <x:c r="HK177" s="728"/>
      <x:c r="HL177" s="728"/>
      <x:c r="HM177" s="728"/>
      <x:c r="HN177" s="728"/>
      <x:c r="HO177" s="728"/>
      <x:c r="HP177" s="728"/>
      <x:c r="HQ177" s="728"/>
      <x:c r="HR177" s="728"/>
      <x:c r="HS177" s="728"/>
      <x:c r="HT177" s="728"/>
      <x:c r="HU177" s="728"/>
      <x:c r="HV177" s="728"/>
      <x:c r="HW177" s="728"/>
      <x:c r="HX177" s="728"/>
      <x:c r="HY177" s="728"/>
      <x:c r="HZ177" s="728"/>
      <x:c r="IA177" s="728"/>
      <x:c r="IB177" s="728"/>
      <x:c r="IC177" s="728"/>
      <x:c r="ID177" s="728"/>
      <x:c r="IE177" s="728"/>
      <x:c r="IF177" s="728"/>
      <x:c r="IG177" s="728"/>
      <x:c r="IH177" s="728"/>
      <x:c r="II177" s="728"/>
      <x:c r="IJ177" s="728"/>
      <x:c r="IK177" s="728"/>
      <x:c r="IL177" s="728"/>
      <x:c r="IM177" s="728"/>
      <x:c r="IN177" s="728"/>
      <x:c r="IO177" s="728"/>
      <x:c r="IP177" s="728"/>
      <x:c r="IQ177" s="728"/>
      <x:c r="IR177" s="728"/>
      <x:c r="IS177" s="728"/>
      <x:c r="IT177" s="728"/>
      <x:c r="IU177" s="728"/>
      <x:c r="IV177" s="728"/>
    </x:row>
    <x:row r="178">
      <x:c r="A178" s="728"/>
      <x:c r="B178" s="728"/>
      <x:c r="C178" s="728"/>
      <x:c r="D178" s="728"/>
      <x:c r="E178" s="728"/>
      <x:c r="F178" s="728"/>
      <x:c r="G178" s="728"/>
      <x:c r="H178" s="728"/>
      <x:c r="I178" s="728"/>
      <x:c r="J178" s="728"/>
      <x:c r="K178" s="728"/>
      <x:c r="L178" s="728"/>
      <x:c r="M178" s="728"/>
      <x:c r="N178" s="728"/>
      <x:c r="O178" s="728"/>
      <x:c r="P178" s="728"/>
      <x:c r="Q178" s="729"/>
      <x:c r="R178" s="728"/>
      <x:c r="S178" s="728"/>
      <x:c r="T178" s="728"/>
      <x:c r="U178" s="728"/>
      <x:c r="V178" s="728"/>
      <x:c r="W178" s="728"/>
      <x:c r="X178" s="728"/>
      <x:c r="Y178" s="728"/>
      <x:c r="Z178" s="728"/>
      <x:c r="AA178" s="728"/>
      <x:c r="AB178" s="728"/>
      <x:c r="AC178" s="728"/>
      <x:c r="AD178" s="728"/>
      <x:c r="AE178" s="728"/>
      <x:c r="AF178" s="728"/>
      <x:c r="AG178" s="728"/>
      <x:c r="AH178" s="728"/>
      <x:c r="AI178" s="728"/>
      <x:c r="AJ178" s="728"/>
      <x:c r="AK178" s="728"/>
      <x:c r="AL178" s="728"/>
      <x:c r="AM178" s="728"/>
      <x:c r="AN178" s="728"/>
      <x:c r="AO178" s="728"/>
      <x:c r="AP178" s="728"/>
      <x:c r="AQ178" s="728"/>
      <x:c r="AR178" s="728"/>
      <x:c r="AS178" s="728"/>
      <x:c r="AT178" s="728"/>
      <x:c r="AU178" s="728"/>
      <x:c r="AV178" s="728"/>
      <x:c r="AW178" s="728"/>
      <x:c r="AX178" s="728"/>
      <x:c r="AY178" s="728"/>
      <x:c r="AZ178" s="728"/>
      <x:c r="BA178" s="728"/>
      <x:c r="BB178" s="728"/>
      <x:c r="BC178" s="728"/>
      <x:c r="BD178" s="728"/>
      <x:c r="BE178" s="728"/>
      <x:c r="BF178" s="728"/>
      <x:c r="BG178" s="728"/>
      <x:c r="BH178" s="728"/>
      <x:c r="BI178" s="728"/>
      <x:c r="BJ178" s="728"/>
      <x:c r="BK178" s="728"/>
      <x:c r="BL178" s="728"/>
      <x:c r="BM178" s="728"/>
      <x:c r="BN178" s="728"/>
      <x:c r="BO178" s="728"/>
      <x:c r="BP178" s="728"/>
      <x:c r="BQ178" s="728"/>
      <x:c r="BR178" s="728"/>
      <x:c r="BS178" s="728"/>
      <x:c r="BT178" s="728"/>
      <x:c r="BU178" s="728"/>
      <x:c r="BV178" s="728"/>
      <x:c r="BW178" s="728"/>
      <x:c r="BX178" s="728"/>
      <x:c r="BY178" s="728"/>
      <x:c r="BZ178" s="728"/>
      <x:c r="CA178" s="728"/>
      <x:c r="CB178" s="728"/>
      <x:c r="CC178" s="728"/>
      <x:c r="CD178" s="728"/>
      <x:c r="CE178" s="728"/>
      <x:c r="CF178" s="728"/>
      <x:c r="CG178" s="728"/>
      <x:c r="CH178" s="728"/>
      <x:c r="CI178" s="728"/>
      <x:c r="CJ178" s="728"/>
      <x:c r="CK178" s="728"/>
      <x:c r="CL178" s="728"/>
      <x:c r="CM178" s="728"/>
      <x:c r="CN178" s="728"/>
      <x:c r="CO178" s="728"/>
      <x:c r="CP178" s="728"/>
      <x:c r="CQ178" s="728"/>
      <x:c r="CR178" s="728"/>
      <x:c r="CS178" s="728"/>
      <x:c r="CT178" s="728"/>
      <x:c r="CU178" s="728"/>
      <x:c r="CV178" s="728"/>
      <x:c r="CW178" s="728"/>
      <x:c r="CX178" s="728"/>
      <x:c r="CY178" s="728"/>
      <x:c r="CZ178" s="728"/>
      <x:c r="DA178" s="728"/>
      <x:c r="DB178" s="728"/>
      <x:c r="DC178" s="728"/>
      <x:c r="DD178" s="728"/>
      <x:c r="DE178" s="728"/>
      <x:c r="DF178" s="728"/>
      <x:c r="DG178" s="728"/>
      <x:c r="DH178" s="728"/>
      <x:c r="DI178" s="728"/>
      <x:c r="DJ178" s="728"/>
      <x:c r="DK178" s="728"/>
      <x:c r="DL178" s="728"/>
      <x:c r="DM178" s="728"/>
      <x:c r="DN178" s="728"/>
      <x:c r="DO178" s="728"/>
      <x:c r="DP178" s="728"/>
      <x:c r="DQ178" s="728"/>
      <x:c r="DR178" s="728"/>
      <x:c r="DS178" s="728"/>
      <x:c r="DT178" s="728"/>
      <x:c r="DU178" s="728"/>
      <x:c r="DV178" s="728"/>
      <x:c r="DW178" s="728"/>
      <x:c r="DX178" s="728"/>
      <x:c r="DY178" s="728"/>
      <x:c r="DZ178" s="728"/>
      <x:c r="EA178" s="728"/>
      <x:c r="EB178" s="728"/>
      <x:c r="EC178" s="728"/>
      <x:c r="ED178" s="728"/>
      <x:c r="EE178" s="728"/>
      <x:c r="EF178" s="728"/>
      <x:c r="EG178" s="728"/>
      <x:c r="EH178" s="728"/>
      <x:c r="EI178" s="728"/>
      <x:c r="EJ178" s="728"/>
      <x:c r="EK178" s="728"/>
      <x:c r="EL178" s="728"/>
      <x:c r="EM178" s="728"/>
      <x:c r="EN178" s="728"/>
      <x:c r="EO178" s="728"/>
      <x:c r="EP178" s="728"/>
      <x:c r="EQ178" s="728"/>
      <x:c r="ER178" s="728"/>
      <x:c r="ES178" s="728"/>
      <x:c r="ET178" s="728"/>
      <x:c r="EU178" s="728"/>
      <x:c r="EV178" s="728"/>
      <x:c r="EW178" s="728"/>
      <x:c r="EX178" s="728"/>
      <x:c r="EY178" s="728"/>
      <x:c r="EZ178" s="728"/>
      <x:c r="FA178" s="728"/>
      <x:c r="FB178" s="728"/>
      <x:c r="FC178" s="728"/>
      <x:c r="FD178" s="728"/>
      <x:c r="FE178" s="728"/>
      <x:c r="FF178" s="728"/>
      <x:c r="FG178" s="728"/>
      <x:c r="FH178" s="728"/>
      <x:c r="FI178" s="728"/>
      <x:c r="FJ178" s="728"/>
      <x:c r="FK178" s="728"/>
      <x:c r="FL178" s="728"/>
      <x:c r="FM178" s="728"/>
      <x:c r="FN178" s="728"/>
      <x:c r="FO178" s="728"/>
      <x:c r="FP178" s="728"/>
      <x:c r="FQ178" s="728"/>
      <x:c r="FR178" s="728"/>
      <x:c r="FS178" s="728"/>
      <x:c r="FT178" s="728"/>
      <x:c r="FU178" s="728"/>
      <x:c r="FV178" s="728"/>
      <x:c r="FW178" s="728"/>
      <x:c r="FX178" s="728"/>
      <x:c r="FY178" s="728"/>
      <x:c r="FZ178" s="728"/>
      <x:c r="GA178" s="728"/>
      <x:c r="GB178" s="728"/>
      <x:c r="GC178" s="728"/>
      <x:c r="GD178" s="728"/>
      <x:c r="GE178" s="728"/>
      <x:c r="GF178" s="728"/>
      <x:c r="GG178" s="728"/>
      <x:c r="GH178" s="728"/>
      <x:c r="GI178" s="728"/>
      <x:c r="GJ178" s="728"/>
      <x:c r="GK178" s="728"/>
      <x:c r="GL178" s="728"/>
      <x:c r="GM178" s="728"/>
      <x:c r="GN178" s="728"/>
      <x:c r="GO178" s="728"/>
      <x:c r="GP178" s="728"/>
      <x:c r="GQ178" s="728"/>
      <x:c r="GR178" s="728"/>
      <x:c r="GS178" s="728"/>
      <x:c r="GT178" s="728"/>
      <x:c r="GU178" s="728"/>
      <x:c r="GV178" s="728"/>
      <x:c r="GW178" s="728"/>
      <x:c r="GX178" s="728"/>
      <x:c r="GY178" s="728"/>
      <x:c r="GZ178" s="728"/>
      <x:c r="HA178" s="728"/>
      <x:c r="HB178" s="728"/>
      <x:c r="HC178" s="728"/>
      <x:c r="HD178" s="728"/>
      <x:c r="HE178" s="728"/>
      <x:c r="HF178" s="728"/>
      <x:c r="HG178" s="728"/>
      <x:c r="HH178" s="728"/>
      <x:c r="HI178" s="728"/>
      <x:c r="HJ178" s="728"/>
      <x:c r="HK178" s="728"/>
      <x:c r="HL178" s="728"/>
      <x:c r="HM178" s="728"/>
      <x:c r="HN178" s="728"/>
      <x:c r="HO178" s="728"/>
      <x:c r="HP178" s="728"/>
      <x:c r="HQ178" s="728"/>
      <x:c r="HR178" s="728"/>
      <x:c r="HS178" s="728"/>
      <x:c r="HT178" s="728"/>
      <x:c r="HU178" s="728"/>
      <x:c r="HV178" s="728"/>
      <x:c r="HW178" s="728"/>
      <x:c r="HX178" s="728"/>
      <x:c r="HY178" s="728"/>
      <x:c r="HZ178" s="728"/>
      <x:c r="IA178" s="728"/>
      <x:c r="IB178" s="728"/>
      <x:c r="IC178" s="728"/>
      <x:c r="ID178" s="728"/>
      <x:c r="IE178" s="728"/>
      <x:c r="IF178" s="728"/>
      <x:c r="IG178" s="728"/>
      <x:c r="IH178" s="728"/>
      <x:c r="II178" s="728"/>
      <x:c r="IJ178" s="728"/>
      <x:c r="IK178" s="728"/>
      <x:c r="IL178" s="728"/>
      <x:c r="IM178" s="728"/>
      <x:c r="IN178" s="728"/>
      <x:c r="IO178" s="728"/>
      <x:c r="IP178" s="728"/>
      <x:c r="IQ178" s="728"/>
      <x:c r="IR178" s="728"/>
      <x:c r="IS178" s="728"/>
      <x:c r="IT178" s="728"/>
      <x:c r="IU178" s="728"/>
      <x:c r="IV178" s="728"/>
    </x:row>
    <x:row r="179">
      <x:c r="A179" s="728"/>
      <x:c r="B179" s="728"/>
      <x:c r="C179" s="728"/>
      <x:c r="D179" s="728"/>
      <x:c r="E179" s="728"/>
      <x:c r="F179" s="728"/>
      <x:c r="G179" s="728"/>
      <x:c r="H179" s="728"/>
      <x:c r="I179" s="728"/>
      <x:c r="J179" s="728"/>
      <x:c r="K179" s="728"/>
      <x:c r="L179" s="728"/>
      <x:c r="M179" s="728"/>
      <x:c r="N179" s="728"/>
      <x:c r="O179" s="728"/>
      <x:c r="P179" s="728"/>
      <x:c r="Q179" s="729"/>
      <x:c r="R179" s="728"/>
      <x:c r="S179" s="728"/>
      <x:c r="T179" s="728"/>
      <x:c r="U179" s="728"/>
      <x:c r="V179" s="728"/>
      <x:c r="W179" s="728"/>
      <x:c r="X179" s="728"/>
      <x:c r="Y179" s="728"/>
      <x:c r="Z179" s="728"/>
      <x:c r="AA179" s="728"/>
      <x:c r="AB179" s="728"/>
      <x:c r="AC179" s="728"/>
      <x:c r="AD179" s="728"/>
      <x:c r="AE179" s="728"/>
      <x:c r="AF179" s="728"/>
      <x:c r="AG179" s="728"/>
      <x:c r="AH179" s="728"/>
      <x:c r="AI179" s="728"/>
      <x:c r="AJ179" s="728"/>
      <x:c r="AK179" s="728"/>
      <x:c r="AL179" s="728"/>
      <x:c r="AM179" s="728"/>
      <x:c r="AN179" s="728"/>
      <x:c r="AO179" s="728"/>
      <x:c r="AP179" s="728"/>
      <x:c r="AQ179" s="728"/>
      <x:c r="AR179" s="728"/>
      <x:c r="AS179" s="728"/>
      <x:c r="AT179" s="728"/>
      <x:c r="AU179" s="728"/>
      <x:c r="AV179" s="728"/>
      <x:c r="AW179" s="728"/>
      <x:c r="AX179" s="728"/>
      <x:c r="AY179" s="728"/>
      <x:c r="AZ179" s="728"/>
      <x:c r="BA179" s="728"/>
      <x:c r="BB179" s="728"/>
      <x:c r="BC179" s="728"/>
      <x:c r="BD179" s="728"/>
      <x:c r="BE179" s="728"/>
      <x:c r="BF179" s="728"/>
      <x:c r="BG179" s="728"/>
      <x:c r="BH179" s="728"/>
      <x:c r="BI179" s="728"/>
      <x:c r="BJ179" s="728"/>
      <x:c r="BK179" s="728"/>
      <x:c r="BL179" s="728"/>
      <x:c r="BM179" s="728"/>
      <x:c r="BN179" s="728"/>
      <x:c r="BO179" s="728"/>
      <x:c r="BP179" s="728"/>
      <x:c r="BQ179" s="728"/>
      <x:c r="BR179" s="728"/>
      <x:c r="BS179" s="728"/>
      <x:c r="BT179" s="728"/>
      <x:c r="BU179" s="728"/>
      <x:c r="BV179" s="728"/>
      <x:c r="BW179" s="728"/>
      <x:c r="BX179" s="728"/>
      <x:c r="BY179" s="728"/>
      <x:c r="BZ179" s="728"/>
      <x:c r="CA179" s="728"/>
      <x:c r="CB179" s="728"/>
      <x:c r="CC179" s="728"/>
      <x:c r="CD179" s="728"/>
      <x:c r="CE179" s="728"/>
      <x:c r="CF179" s="728"/>
      <x:c r="CG179" s="728"/>
      <x:c r="CH179" s="728"/>
      <x:c r="CI179" s="728"/>
      <x:c r="CJ179" s="728"/>
      <x:c r="CK179" s="728"/>
      <x:c r="CL179" s="728"/>
      <x:c r="CM179" s="728"/>
      <x:c r="CN179" s="728"/>
      <x:c r="CO179" s="728"/>
      <x:c r="CP179" s="728"/>
      <x:c r="CQ179" s="728"/>
      <x:c r="CR179" s="728"/>
      <x:c r="CS179" s="728"/>
      <x:c r="CT179" s="728"/>
      <x:c r="CU179" s="728"/>
      <x:c r="CV179" s="728"/>
      <x:c r="CW179" s="728"/>
      <x:c r="CX179" s="728"/>
      <x:c r="CY179" s="728"/>
      <x:c r="CZ179" s="728"/>
      <x:c r="DA179" s="728"/>
      <x:c r="DB179" s="728"/>
      <x:c r="DC179" s="728"/>
      <x:c r="DD179" s="728"/>
      <x:c r="DE179" s="728"/>
      <x:c r="DF179" s="728"/>
      <x:c r="DG179" s="728"/>
      <x:c r="DH179" s="728"/>
      <x:c r="DI179" s="728"/>
      <x:c r="DJ179" s="728"/>
      <x:c r="DK179" s="728"/>
      <x:c r="DL179" s="728"/>
      <x:c r="DM179" s="728"/>
      <x:c r="DN179" s="728"/>
      <x:c r="DO179" s="728"/>
      <x:c r="DP179" s="728"/>
      <x:c r="DQ179" s="728"/>
      <x:c r="DR179" s="728"/>
      <x:c r="DS179" s="728"/>
      <x:c r="DT179" s="728"/>
      <x:c r="DU179" s="728"/>
      <x:c r="DV179" s="728"/>
      <x:c r="DW179" s="728"/>
      <x:c r="DX179" s="728"/>
      <x:c r="DY179" s="728"/>
      <x:c r="DZ179" s="728"/>
      <x:c r="EA179" s="728"/>
      <x:c r="EB179" s="728"/>
      <x:c r="EC179" s="728"/>
      <x:c r="ED179" s="728"/>
      <x:c r="EE179" s="728"/>
      <x:c r="EF179" s="728"/>
      <x:c r="EG179" s="728"/>
      <x:c r="EH179" s="728"/>
      <x:c r="EI179" s="728"/>
      <x:c r="EJ179" s="728"/>
      <x:c r="EK179" s="728"/>
      <x:c r="EL179" s="728"/>
      <x:c r="EM179" s="728"/>
      <x:c r="EN179" s="728"/>
      <x:c r="EO179" s="728"/>
      <x:c r="EP179" s="728"/>
      <x:c r="EQ179" s="728"/>
      <x:c r="ER179" s="728"/>
      <x:c r="ES179" s="728"/>
      <x:c r="ET179" s="728"/>
      <x:c r="EU179" s="728"/>
      <x:c r="EV179" s="728"/>
      <x:c r="EW179" s="728"/>
      <x:c r="EX179" s="728"/>
      <x:c r="EY179" s="728"/>
      <x:c r="EZ179" s="728"/>
      <x:c r="FA179" s="728"/>
      <x:c r="FB179" s="728"/>
      <x:c r="FC179" s="728"/>
      <x:c r="FD179" s="728"/>
      <x:c r="FE179" s="728"/>
      <x:c r="FF179" s="728"/>
      <x:c r="FG179" s="728"/>
      <x:c r="FH179" s="728"/>
      <x:c r="FI179" s="728"/>
      <x:c r="FJ179" s="728"/>
      <x:c r="FK179" s="728"/>
      <x:c r="FL179" s="728"/>
      <x:c r="FM179" s="728"/>
      <x:c r="FN179" s="728"/>
      <x:c r="FO179" s="728"/>
      <x:c r="FP179" s="728"/>
      <x:c r="FQ179" s="728"/>
      <x:c r="FR179" s="728"/>
      <x:c r="FS179" s="728"/>
      <x:c r="FT179" s="728"/>
      <x:c r="FU179" s="728"/>
      <x:c r="FV179" s="728"/>
      <x:c r="FW179" s="728"/>
      <x:c r="FX179" s="728"/>
      <x:c r="FY179" s="728"/>
      <x:c r="FZ179" s="728"/>
      <x:c r="GA179" s="728"/>
      <x:c r="GB179" s="728"/>
      <x:c r="GC179" s="728"/>
      <x:c r="GD179" s="728"/>
      <x:c r="GE179" s="728"/>
      <x:c r="GF179" s="728"/>
      <x:c r="GG179" s="728"/>
      <x:c r="GH179" s="728"/>
      <x:c r="GI179" s="728"/>
      <x:c r="GJ179" s="728"/>
      <x:c r="GK179" s="728"/>
      <x:c r="GL179" s="728"/>
      <x:c r="GM179" s="728"/>
      <x:c r="GN179" s="728"/>
      <x:c r="GO179" s="728"/>
      <x:c r="GP179" s="728"/>
      <x:c r="GQ179" s="728"/>
      <x:c r="GR179" s="728"/>
      <x:c r="GS179" s="728"/>
      <x:c r="GT179" s="728"/>
      <x:c r="GU179" s="728"/>
      <x:c r="GV179" s="728"/>
      <x:c r="GW179" s="728"/>
      <x:c r="GX179" s="728"/>
      <x:c r="GY179" s="728"/>
      <x:c r="GZ179" s="728"/>
      <x:c r="HA179" s="728"/>
      <x:c r="HB179" s="728"/>
      <x:c r="HC179" s="728"/>
      <x:c r="HD179" s="728"/>
      <x:c r="HE179" s="728"/>
      <x:c r="HF179" s="728"/>
      <x:c r="HG179" s="728"/>
      <x:c r="HH179" s="728"/>
      <x:c r="HI179" s="728"/>
      <x:c r="HJ179" s="728"/>
      <x:c r="HK179" s="728"/>
      <x:c r="HL179" s="728"/>
      <x:c r="HM179" s="728"/>
      <x:c r="HN179" s="728"/>
      <x:c r="HO179" s="728"/>
      <x:c r="HP179" s="728"/>
      <x:c r="HQ179" s="728"/>
      <x:c r="HR179" s="728"/>
      <x:c r="HS179" s="728"/>
      <x:c r="HT179" s="728"/>
      <x:c r="HU179" s="728"/>
      <x:c r="HV179" s="728"/>
      <x:c r="HW179" s="728"/>
      <x:c r="HX179" s="728"/>
      <x:c r="HY179" s="728"/>
      <x:c r="HZ179" s="728"/>
      <x:c r="IA179" s="728"/>
      <x:c r="IB179" s="728"/>
      <x:c r="IC179" s="728"/>
      <x:c r="ID179" s="728"/>
      <x:c r="IE179" s="728"/>
      <x:c r="IF179" s="728"/>
      <x:c r="IG179" s="728"/>
      <x:c r="IH179" s="728"/>
      <x:c r="II179" s="728"/>
      <x:c r="IJ179" s="728"/>
      <x:c r="IK179" s="728"/>
      <x:c r="IL179" s="728"/>
      <x:c r="IM179" s="728"/>
      <x:c r="IN179" s="728"/>
      <x:c r="IO179" s="728"/>
      <x:c r="IP179" s="728"/>
      <x:c r="IQ179" s="728"/>
      <x:c r="IR179" s="728"/>
      <x:c r="IS179" s="728"/>
      <x:c r="IT179" s="728"/>
      <x:c r="IU179" s="728"/>
      <x:c r="IV179" s="728"/>
    </x:row>
    <x:row r="180">
      <x:c r="A180" s="728"/>
      <x:c r="B180" s="728"/>
      <x:c r="C180" s="728"/>
      <x:c r="D180" s="728"/>
      <x:c r="E180" s="728"/>
      <x:c r="F180" s="728"/>
      <x:c r="G180" s="728"/>
      <x:c r="H180" s="728"/>
      <x:c r="I180" s="728"/>
      <x:c r="J180" s="728"/>
      <x:c r="K180" s="728"/>
      <x:c r="L180" s="728"/>
      <x:c r="M180" s="728"/>
      <x:c r="N180" s="728"/>
      <x:c r="O180" s="728"/>
      <x:c r="P180" s="728"/>
      <x:c r="Q180" s="729"/>
      <x:c r="R180" s="728"/>
      <x:c r="S180" s="728"/>
      <x:c r="T180" s="728"/>
      <x:c r="U180" s="728"/>
      <x:c r="V180" s="728"/>
      <x:c r="W180" s="728"/>
      <x:c r="X180" s="728"/>
      <x:c r="Y180" s="728"/>
      <x:c r="Z180" s="728"/>
      <x:c r="AA180" s="728"/>
      <x:c r="AB180" s="728"/>
      <x:c r="AC180" s="728"/>
      <x:c r="AD180" s="728"/>
      <x:c r="AE180" s="728"/>
      <x:c r="AF180" s="728"/>
      <x:c r="AG180" s="728"/>
      <x:c r="AH180" s="728"/>
      <x:c r="AI180" s="728"/>
      <x:c r="AJ180" s="728"/>
      <x:c r="AK180" s="728"/>
      <x:c r="AL180" s="728"/>
      <x:c r="AM180" s="728"/>
      <x:c r="AN180" s="728"/>
      <x:c r="AO180" s="728"/>
      <x:c r="AP180" s="728"/>
      <x:c r="AQ180" s="728"/>
      <x:c r="AR180" s="728"/>
      <x:c r="AS180" s="728"/>
      <x:c r="AT180" s="728"/>
      <x:c r="AU180" s="728"/>
      <x:c r="AV180" s="728"/>
      <x:c r="AW180" s="728"/>
      <x:c r="AX180" s="728"/>
      <x:c r="AY180" s="728"/>
      <x:c r="AZ180" s="728"/>
      <x:c r="BA180" s="728"/>
      <x:c r="BB180" s="728"/>
      <x:c r="BC180" s="728"/>
      <x:c r="BD180" s="728"/>
      <x:c r="BE180" s="728"/>
      <x:c r="BF180" s="728"/>
      <x:c r="BG180" s="728"/>
      <x:c r="BH180" s="728"/>
      <x:c r="BI180" s="728"/>
      <x:c r="BJ180" s="728"/>
      <x:c r="BK180" s="728"/>
      <x:c r="BL180" s="728"/>
      <x:c r="BM180" s="728"/>
      <x:c r="BN180" s="728"/>
      <x:c r="BO180" s="728"/>
      <x:c r="BP180" s="728"/>
      <x:c r="BQ180" s="728"/>
      <x:c r="BR180" s="728"/>
      <x:c r="BS180" s="728"/>
      <x:c r="BT180" s="728"/>
      <x:c r="BU180" s="728"/>
      <x:c r="BV180" s="728"/>
      <x:c r="BW180" s="728"/>
      <x:c r="BX180" s="728"/>
      <x:c r="BY180" s="728"/>
      <x:c r="BZ180" s="728"/>
      <x:c r="CA180" s="728"/>
      <x:c r="CB180" s="728"/>
      <x:c r="CC180" s="728"/>
      <x:c r="CD180" s="728"/>
      <x:c r="CE180" s="728"/>
      <x:c r="CF180" s="728"/>
      <x:c r="CG180" s="728"/>
      <x:c r="CH180" s="728"/>
      <x:c r="CI180" s="728"/>
      <x:c r="CJ180" s="728"/>
      <x:c r="CK180" s="728"/>
      <x:c r="CL180" s="728"/>
      <x:c r="CM180" s="728"/>
      <x:c r="CN180" s="728"/>
      <x:c r="CO180" s="728"/>
      <x:c r="CP180" s="728"/>
      <x:c r="CQ180" s="728"/>
      <x:c r="CR180" s="728"/>
      <x:c r="CS180" s="728"/>
      <x:c r="CT180" s="728"/>
      <x:c r="CU180" s="728"/>
      <x:c r="CV180" s="728"/>
      <x:c r="CW180" s="728"/>
      <x:c r="CX180" s="728"/>
      <x:c r="CY180" s="728"/>
      <x:c r="CZ180" s="728"/>
      <x:c r="DA180" s="728"/>
      <x:c r="DB180" s="728"/>
      <x:c r="DC180" s="728"/>
      <x:c r="DD180" s="728"/>
      <x:c r="DE180" s="728"/>
      <x:c r="DF180" s="728"/>
      <x:c r="DG180" s="728"/>
      <x:c r="DH180" s="728"/>
      <x:c r="DI180" s="728"/>
      <x:c r="DJ180" s="728"/>
      <x:c r="DK180" s="728"/>
      <x:c r="DL180" s="728"/>
      <x:c r="DM180" s="728"/>
      <x:c r="DN180" s="728"/>
      <x:c r="DO180" s="728"/>
      <x:c r="DP180" s="728"/>
      <x:c r="DQ180" s="728"/>
      <x:c r="DR180" s="728"/>
      <x:c r="DS180" s="728"/>
      <x:c r="DT180" s="728"/>
      <x:c r="DU180" s="728"/>
      <x:c r="DV180" s="728"/>
      <x:c r="DW180" s="728"/>
      <x:c r="DX180" s="728"/>
      <x:c r="DY180" s="728"/>
      <x:c r="DZ180" s="728"/>
      <x:c r="EA180" s="728"/>
      <x:c r="EB180" s="728"/>
      <x:c r="EC180" s="728"/>
      <x:c r="ED180" s="728"/>
      <x:c r="EE180" s="728"/>
      <x:c r="EF180" s="728"/>
      <x:c r="EG180" s="728"/>
      <x:c r="EH180" s="728"/>
      <x:c r="EI180" s="728"/>
      <x:c r="EJ180" s="728"/>
      <x:c r="EK180" s="728"/>
      <x:c r="EL180" s="728"/>
      <x:c r="EM180" s="728"/>
      <x:c r="EN180" s="728"/>
      <x:c r="EO180" s="728"/>
      <x:c r="EP180" s="728"/>
      <x:c r="EQ180" s="728"/>
      <x:c r="ER180" s="728"/>
      <x:c r="ES180" s="728"/>
      <x:c r="ET180" s="728"/>
      <x:c r="EU180" s="728"/>
      <x:c r="EV180" s="728"/>
      <x:c r="EW180" s="728"/>
      <x:c r="EX180" s="728"/>
      <x:c r="EY180" s="728"/>
      <x:c r="EZ180" s="728"/>
      <x:c r="FA180" s="728"/>
      <x:c r="FB180" s="728"/>
      <x:c r="FC180" s="728"/>
      <x:c r="FD180" s="728"/>
      <x:c r="FE180" s="728"/>
      <x:c r="FF180" s="728"/>
      <x:c r="FG180" s="728"/>
      <x:c r="FH180" s="728"/>
      <x:c r="FI180" s="728"/>
      <x:c r="FJ180" s="728"/>
      <x:c r="FK180" s="728"/>
      <x:c r="FL180" s="728"/>
      <x:c r="FM180" s="728"/>
      <x:c r="FN180" s="728"/>
      <x:c r="FO180" s="728"/>
      <x:c r="FP180" s="728"/>
      <x:c r="FQ180" s="728"/>
      <x:c r="FR180" s="728"/>
      <x:c r="FS180" s="728"/>
      <x:c r="FT180" s="728"/>
      <x:c r="FU180" s="728"/>
      <x:c r="FV180" s="728"/>
      <x:c r="FW180" s="728"/>
      <x:c r="FX180" s="728"/>
      <x:c r="FY180" s="728"/>
      <x:c r="FZ180" s="728"/>
      <x:c r="GA180" s="728"/>
      <x:c r="GB180" s="728"/>
      <x:c r="GC180" s="728"/>
      <x:c r="GD180" s="728"/>
      <x:c r="GE180" s="728"/>
      <x:c r="GF180" s="728"/>
      <x:c r="GG180" s="728"/>
      <x:c r="GH180" s="728"/>
      <x:c r="GI180" s="728"/>
      <x:c r="GJ180" s="728"/>
      <x:c r="GK180" s="728"/>
      <x:c r="GL180" s="728"/>
      <x:c r="GM180" s="728"/>
      <x:c r="GN180" s="728"/>
      <x:c r="GO180" s="728"/>
      <x:c r="GP180" s="728"/>
      <x:c r="GQ180" s="728"/>
      <x:c r="GR180" s="728"/>
      <x:c r="GS180" s="728"/>
      <x:c r="GT180" s="728"/>
      <x:c r="GU180" s="728"/>
      <x:c r="GV180" s="728"/>
      <x:c r="GW180" s="728"/>
      <x:c r="GX180" s="728"/>
      <x:c r="GY180" s="728"/>
      <x:c r="GZ180" s="728"/>
      <x:c r="HA180" s="728"/>
      <x:c r="HB180" s="728"/>
      <x:c r="HC180" s="728"/>
      <x:c r="HD180" s="728"/>
      <x:c r="HE180" s="728"/>
      <x:c r="HF180" s="728"/>
      <x:c r="HG180" s="728"/>
      <x:c r="HH180" s="728"/>
      <x:c r="HI180" s="728"/>
      <x:c r="HJ180" s="728"/>
      <x:c r="HK180" s="728"/>
      <x:c r="HL180" s="728"/>
      <x:c r="HM180" s="728"/>
      <x:c r="HN180" s="728"/>
      <x:c r="HO180" s="728"/>
      <x:c r="HP180" s="728"/>
      <x:c r="HQ180" s="728"/>
      <x:c r="HR180" s="728"/>
      <x:c r="HS180" s="728"/>
      <x:c r="HT180" s="728"/>
      <x:c r="HU180" s="728"/>
      <x:c r="HV180" s="728"/>
      <x:c r="HW180" s="728"/>
      <x:c r="HX180" s="728"/>
      <x:c r="HY180" s="728"/>
      <x:c r="HZ180" s="728"/>
      <x:c r="IA180" s="728"/>
      <x:c r="IB180" s="728"/>
      <x:c r="IC180" s="728"/>
      <x:c r="ID180" s="728"/>
      <x:c r="IE180" s="728"/>
      <x:c r="IF180" s="728"/>
      <x:c r="IG180" s="728"/>
      <x:c r="IH180" s="728"/>
      <x:c r="II180" s="728"/>
      <x:c r="IJ180" s="728"/>
      <x:c r="IK180" s="728"/>
      <x:c r="IL180" s="728"/>
      <x:c r="IM180" s="728"/>
      <x:c r="IN180" s="728"/>
      <x:c r="IO180" s="728"/>
      <x:c r="IP180" s="728"/>
      <x:c r="IQ180" s="728"/>
      <x:c r="IR180" s="728"/>
      <x:c r="IS180" s="728"/>
      <x:c r="IT180" s="728"/>
      <x:c r="IU180" s="728"/>
      <x:c r="IV180" s="728"/>
    </x:row>
    <x:row r="181">
      <x:c r="A181" s="728"/>
      <x:c r="B181" s="728"/>
      <x:c r="C181" s="728"/>
      <x:c r="D181" s="728"/>
      <x:c r="E181" s="728"/>
      <x:c r="F181" s="728"/>
      <x:c r="G181" s="728"/>
      <x:c r="H181" s="728"/>
      <x:c r="I181" s="728"/>
      <x:c r="J181" s="728"/>
      <x:c r="K181" s="728"/>
      <x:c r="L181" s="728"/>
      <x:c r="M181" s="728"/>
      <x:c r="N181" s="728"/>
      <x:c r="O181" s="728"/>
      <x:c r="P181" s="728"/>
      <x:c r="Q181" s="729"/>
      <x:c r="R181" s="728"/>
      <x:c r="S181" s="728"/>
      <x:c r="T181" s="728"/>
      <x:c r="U181" s="728"/>
      <x:c r="V181" s="728"/>
      <x:c r="W181" s="728"/>
      <x:c r="X181" s="728"/>
      <x:c r="Y181" s="728"/>
      <x:c r="Z181" s="728"/>
      <x:c r="AA181" s="728"/>
      <x:c r="AB181" s="728"/>
      <x:c r="AC181" s="728"/>
      <x:c r="AD181" s="728"/>
      <x:c r="AE181" s="728"/>
      <x:c r="AF181" s="728"/>
      <x:c r="AG181" s="728"/>
      <x:c r="AH181" s="728"/>
      <x:c r="AI181" s="728"/>
      <x:c r="AJ181" s="728"/>
      <x:c r="AK181" s="728"/>
      <x:c r="AL181" s="728"/>
      <x:c r="AM181" s="728"/>
      <x:c r="AN181" s="728"/>
      <x:c r="AO181" s="728"/>
      <x:c r="AP181" s="728"/>
      <x:c r="AQ181" s="728"/>
      <x:c r="AR181" s="728"/>
      <x:c r="AS181" s="728"/>
      <x:c r="AT181" s="728"/>
      <x:c r="AU181" s="728"/>
      <x:c r="AV181" s="728"/>
      <x:c r="AW181" s="728"/>
      <x:c r="AX181" s="728"/>
      <x:c r="AY181" s="728"/>
      <x:c r="AZ181" s="728"/>
      <x:c r="BA181" s="728"/>
      <x:c r="BB181" s="728"/>
      <x:c r="BC181" s="728"/>
      <x:c r="BD181" s="728"/>
      <x:c r="BE181" s="728"/>
      <x:c r="BF181" s="728"/>
      <x:c r="BG181" s="728"/>
      <x:c r="BH181" s="728"/>
      <x:c r="BI181" s="728"/>
      <x:c r="BJ181" s="728"/>
      <x:c r="BK181" s="728"/>
      <x:c r="BL181" s="728"/>
      <x:c r="BM181" s="728"/>
      <x:c r="BN181" s="728"/>
      <x:c r="BO181" s="728"/>
      <x:c r="BP181" s="728"/>
      <x:c r="BQ181" s="728"/>
      <x:c r="BR181" s="728"/>
      <x:c r="BS181" s="728"/>
      <x:c r="BT181" s="728"/>
      <x:c r="BU181" s="728"/>
      <x:c r="BV181" s="728"/>
      <x:c r="BW181" s="728"/>
      <x:c r="BX181" s="728"/>
      <x:c r="BY181" s="728"/>
      <x:c r="BZ181" s="728"/>
      <x:c r="CA181" s="728"/>
      <x:c r="CB181" s="728"/>
      <x:c r="CC181" s="728"/>
      <x:c r="CD181" s="728"/>
      <x:c r="CE181" s="728"/>
      <x:c r="CF181" s="728"/>
      <x:c r="CG181" s="728"/>
      <x:c r="CH181" s="728"/>
      <x:c r="CI181" s="728"/>
      <x:c r="CJ181" s="728"/>
      <x:c r="CK181" s="728"/>
      <x:c r="CL181" s="728"/>
      <x:c r="CM181" s="728"/>
      <x:c r="CN181" s="728"/>
      <x:c r="CO181" s="728"/>
      <x:c r="CP181" s="728"/>
      <x:c r="CQ181" s="728"/>
      <x:c r="CR181" s="728"/>
      <x:c r="CS181" s="728"/>
      <x:c r="CT181" s="728"/>
      <x:c r="CU181" s="728"/>
      <x:c r="CV181" s="728"/>
      <x:c r="CW181" s="728"/>
      <x:c r="CX181" s="728"/>
      <x:c r="CY181" s="728"/>
      <x:c r="CZ181" s="728"/>
      <x:c r="DA181" s="728"/>
      <x:c r="DB181" s="728"/>
      <x:c r="DC181" s="728"/>
      <x:c r="DD181" s="728"/>
      <x:c r="DE181" s="728"/>
      <x:c r="DF181" s="728"/>
      <x:c r="DG181" s="728"/>
      <x:c r="DH181" s="728"/>
      <x:c r="DI181" s="728"/>
      <x:c r="DJ181" s="728"/>
      <x:c r="DK181" s="728"/>
      <x:c r="DL181" s="728"/>
      <x:c r="DM181" s="728"/>
      <x:c r="DN181" s="728"/>
      <x:c r="DO181" s="728"/>
      <x:c r="DP181" s="728"/>
      <x:c r="DQ181" s="728"/>
      <x:c r="DR181" s="728"/>
      <x:c r="DS181" s="728"/>
      <x:c r="DT181" s="728"/>
      <x:c r="DU181" s="728"/>
      <x:c r="DV181" s="728"/>
      <x:c r="DW181" s="728"/>
      <x:c r="DX181" s="728"/>
      <x:c r="DY181" s="728"/>
      <x:c r="DZ181" s="728"/>
      <x:c r="EA181" s="728"/>
      <x:c r="EB181" s="728"/>
      <x:c r="EC181" s="728"/>
      <x:c r="ED181" s="728"/>
      <x:c r="EE181" s="728"/>
      <x:c r="EF181" s="728"/>
      <x:c r="EG181" s="728"/>
      <x:c r="EH181" s="728"/>
      <x:c r="EI181" s="728"/>
      <x:c r="EJ181" s="728"/>
      <x:c r="EK181" s="728"/>
      <x:c r="EL181" s="728"/>
      <x:c r="EM181" s="728"/>
      <x:c r="EN181" s="728"/>
      <x:c r="EO181" s="728"/>
      <x:c r="EP181" s="728"/>
      <x:c r="EQ181" s="728"/>
      <x:c r="ER181" s="728"/>
      <x:c r="ES181" s="728"/>
      <x:c r="ET181" s="728"/>
      <x:c r="EU181" s="728"/>
      <x:c r="EV181" s="728"/>
      <x:c r="EW181" s="728"/>
      <x:c r="EX181" s="728"/>
      <x:c r="EY181" s="728"/>
      <x:c r="EZ181" s="728"/>
      <x:c r="FA181" s="728"/>
      <x:c r="FB181" s="728"/>
      <x:c r="FC181" s="728"/>
      <x:c r="FD181" s="728"/>
      <x:c r="FE181" s="728"/>
      <x:c r="FF181" s="728"/>
      <x:c r="FG181" s="728"/>
      <x:c r="FH181" s="728"/>
      <x:c r="FI181" s="728"/>
      <x:c r="FJ181" s="728"/>
      <x:c r="FK181" s="728"/>
      <x:c r="FL181" s="728"/>
      <x:c r="FM181" s="728"/>
      <x:c r="FN181" s="728"/>
      <x:c r="FO181" s="728"/>
      <x:c r="FP181" s="728"/>
      <x:c r="FQ181" s="728"/>
      <x:c r="FR181" s="728"/>
      <x:c r="FS181" s="728"/>
      <x:c r="FT181" s="728"/>
      <x:c r="FU181" s="728"/>
      <x:c r="FV181" s="728"/>
      <x:c r="FW181" s="728"/>
      <x:c r="FX181" s="728"/>
      <x:c r="FY181" s="728"/>
      <x:c r="FZ181" s="728"/>
      <x:c r="GA181" s="728"/>
      <x:c r="GB181" s="728"/>
      <x:c r="GC181" s="728"/>
      <x:c r="GD181" s="728"/>
      <x:c r="GE181" s="728"/>
      <x:c r="GF181" s="728"/>
      <x:c r="GG181" s="728"/>
      <x:c r="GH181" s="728"/>
      <x:c r="GI181" s="728"/>
      <x:c r="GJ181" s="728"/>
      <x:c r="GK181" s="728"/>
      <x:c r="GL181" s="728"/>
      <x:c r="GM181" s="728"/>
      <x:c r="GN181" s="728"/>
      <x:c r="GO181" s="728"/>
      <x:c r="GP181" s="728"/>
      <x:c r="GQ181" s="728"/>
      <x:c r="GR181" s="728"/>
      <x:c r="GS181" s="728"/>
      <x:c r="GT181" s="728"/>
      <x:c r="GU181" s="728"/>
      <x:c r="GV181" s="728"/>
      <x:c r="GW181" s="728"/>
      <x:c r="GX181" s="728"/>
      <x:c r="GY181" s="728"/>
      <x:c r="GZ181" s="728"/>
      <x:c r="HA181" s="728"/>
      <x:c r="HB181" s="728"/>
      <x:c r="HC181" s="728"/>
      <x:c r="HD181" s="728"/>
      <x:c r="HE181" s="728"/>
      <x:c r="HF181" s="728"/>
      <x:c r="HG181" s="728"/>
      <x:c r="HH181" s="728"/>
      <x:c r="HI181" s="728"/>
      <x:c r="HJ181" s="728"/>
      <x:c r="HK181" s="728"/>
      <x:c r="HL181" s="728"/>
      <x:c r="HM181" s="728"/>
      <x:c r="HN181" s="728"/>
      <x:c r="HO181" s="728"/>
      <x:c r="HP181" s="728"/>
      <x:c r="HQ181" s="728"/>
      <x:c r="HR181" s="728"/>
      <x:c r="HS181" s="728"/>
      <x:c r="HT181" s="728"/>
      <x:c r="HU181" s="728"/>
      <x:c r="HV181" s="728"/>
      <x:c r="HW181" s="728"/>
      <x:c r="HX181" s="728"/>
      <x:c r="HY181" s="728"/>
      <x:c r="HZ181" s="728"/>
      <x:c r="IA181" s="728"/>
      <x:c r="IB181" s="728"/>
      <x:c r="IC181" s="728"/>
      <x:c r="ID181" s="728"/>
      <x:c r="IE181" s="728"/>
      <x:c r="IF181" s="728"/>
      <x:c r="IG181" s="728"/>
      <x:c r="IH181" s="728"/>
      <x:c r="II181" s="728"/>
      <x:c r="IJ181" s="728"/>
      <x:c r="IK181" s="728"/>
      <x:c r="IL181" s="728"/>
      <x:c r="IM181" s="728"/>
      <x:c r="IN181" s="728"/>
      <x:c r="IO181" s="728"/>
      <x:c r="IP181" s="728"/>
      <x:c r="IQ181" s="728"/>
      <x:c r="IR181" s="728"/>
      <x:c r="IS181" s="728"/>
      <x:c r="IT181" s="728"/>
      <x:c r="IU181" s="728"/>
      <x:c r="IV181" s="728"/>
    </x:row>
    <x:row r="182">
      <x:c r="A182" s="728"/>
      <x:c r="B182" s="728"/>
      <x:c r="C182" s="728"/>
      <x:c r="D182" s="728"/>
      <x:c r="E182" s="728"/>
      <x:c r="F182" s="728"/>
      <x:c r="G182" s="728"/>
      <x:c r="H182" s="728"/>
      <x:c r="I182" s="728"/>
      <x:c r="J182" s="728"/>
      <x:c r="K182" s="728"/>
      <x:c r="L182" s="728"/>
      <x:c r="M182" s="728"/>
      <x:c r="N182" s="728"/>
      <x:c r="O182" s="728"/>
      <x:c r="P182" s="728"/>
      <x:c r="Q182" s="729"/>
      <x:c r="R182" s="728"/>
      <x:c r="S182" s="728"/>
      <x:c r="T182" s="728"/>
      <x:c r="U182" s="728"/>
      <x:c r="V182" s="728"/>
      <x:c r="W182" s="728"/>
      <x:c r="X182" s="728"/>
      <x:c r="Y182" s="728"/>
      <x:c r="Z182" s="728"/>
      <x:c r="AA182" s="728"/>
      <x:c r="AB182" s="728"/>
      <x:c r="AC182" s="728"/>
      <x:c r="AD182" s="728"/>
      <x:c r="AE182" s="728"/>
      <x:c r="AF182" s="728"/>
      <x:c r="AG182" s="728"/>
      <x:c r="AH182" s="728"/>
      <x:c r="AI182" s="728"/>
      <x:c r="AJ182" s="728"/>
      <x:c r="AK182" s="728"/>
      <x:c r="AL182" s="728"/>
      <x:c r="AM182" s="728"/>
      <x:c r="AN182" s="728"/>
      <x:c r="AO182" s="728"/>
      <x:c r="AP182" s="728"/>
      <x:c r="AQ182" s="728"/>
      <x:c r="AR182" s="728"/>
      <x:c r="AS182" s="728"/>
      <x:c r="AT182" s="728"/>
      <x:c r="AU182" s="728"/>
      <x:c r="AV182" s="728"/>
      <x:c r="AW182" s="728"/>
      <x:c r="AX182" s="728"/>
      <x:c r="AY182" s="728"/>
      <x:c r="AZ182" s="728"/>
      <x:c r="BA182" s="728"/>
      <x:c r="BB182" s="728"/>
      <x:c r="BC182" s="728"/>
      <x:c r="BD182" s="728"/>
      <x:c r="BE182" s="728"/>
      <x:c r="BF182" s="728"/>
      <x:c r="BG182" s="728"/>
      <x:c r="BH182" s="728"/>
      <x:c r="BI182" s="728"/>
      <x:c r="BJ182" s="728"/>
      <x:c r="BK182" s="728"/>
      <x:c r="BL182" s="728"/>
      <x:c r="BM182" s="728"/>
      <x:c r="BN182" s="728"/>
      <x:c r="BO182" s="728"/>
      <x:c r="BP182" s="728"/>
      <x:c r="BQ182" s="728"/>
      <x:c r="BR182" s="728"/>
      <x:c r="BS182" s="728"/>
      <x:c r="BT182" s="728"/>
      <x:c r="BU182" s="728"/>
      <x:c r="BV182" s="728"/>
      <x:c r="BW182" s="728"/>
      <x:c r="BX182" s="728"/>
      <x:c r="BY182" s="728"/>
      <x:c r="BZ182" s="728"/>
      <x:c r="CA182" s="728"/>
      <x:c r="CB182" s="728"/>
      <x:c r="CC182" s="728"/>
      <x:c r="CD182" s="728"/>
      <x:c r="CE182" s="728"/>
      <x:c r="CF182" s="728"/>
      <x:c r="CG182" s="728"/>
      <x:c r="CH182" s="728"/>
      <x:c r="CI182" s="728"/>
      <x:c r="CJ182" s="728"/>
      <x:c r="CK182" s="728"/>
      <x:c r="CL182" s="728"/>
      <x:c r="CM182" s="728"/>
      <x:c r="CN182" s="728"/>
      <x:c r="CO182" s="728"/>
      <x:c r="CP182" s="728"/>
      <x:c r="CQ182" s="728"/>
      <x:c r="CR182" s="728"/>
      <x:c r="CS182" s="728"/>
      <x:c r="CT182" s="728"/>
      <x:c r="CU182" s="728"/>
      <x:c r="CV182" s="728"/>
      <x:c r="CW182" s="728"/>
      <x:c r="CX182" s="728"/>
      <x:c r="CY182" s="728"/>
      <x:c r="CZ182" s="728"/>
      <x:c r="DA182" s="728"/>
      <x:c r="DB182" s="728"/>
      <x:c r="DC182" s="728"/>
      <x:c r="DD182" s="728"/>
      <x:c r="DE182" s="728"/>
      <x:c r="DF182" s="728"/>
      <x:c r="DG182" s="728"/>
      <x:c r="DH182" s="728"/>
      <x:c r="DI182" s="728"/>
      <x:c r="DJ182" s="728"/>
      <x:c r="DK182" s="728"/>
      <x:c r="DL182" s="728"/>
      <x:c r="DM182" s="728"/>
      <x:c r="DN182" s="728"/>
      <x:c r="DO182" s="728"/>
      <x:c r="DP182" s="728"/>
      <x:c r="DQ182" s="728"/>
      <x:c r="DR182" s="728"/>
      <x:c r="DS182" s="728"/>
      <x:c r="DT182" s="728"/>
      <x:c r="DU182" s="728"/>
      <x:c r="DV182" s="728"/>
      <x:c r="DW182" s="728"/>
      <x:c r="DX182" s="728"/>
      <x:c r="DY182" s="728"/>
      <x:c r="DZ182" s="728"/>
      <x:c r="EA182" s="728"/>
      <x:c r="EB182" s="728"/>
      <x:c r="EC182" s="728"/>
      <x:c r="ED182" s="728"/>
      <x:c r="EE182" s="728"/>
      <x:c r="EF182" s="728"/>
      <x:c r="EG182" s="728"/>
      <x:c r="EH182" s="728"/>
      <x:c r="EI182" s="728"/>
      <x:c r="EJ182" s="728"/>
      <x:c r="EK182" s="728"/>
      <x:c r="EL182" s="728"/>
      <x:c r="EM182" s="728"/>
      <x:c r="EN182" s="728"/>
      <x:c r="EO182" s="728"/>
      <x:c r="EP182" s="728"/>
      <x:c r="EQ182" s="728"/>
      <x:c r="ER182" s="728"/>
      <x:c r="ES182" s="728"/>
      <x:c r="ET182" s="728"/>
      <x:c r="EU182" s="728"/>
      <x:c r="EV182" s="728"/>
      <x:c r="EW182" s="728"/>
      <x:c r="EX182" s="728"/>
      <x:c r="EY182" s="728"/>
      <x:c r="EZ182" s="728"/>
      <x:c r="FA182" s="728"/>
      <x:c r="FB182" s="728"/>
      <x:c r="FC182" s="728"/>
      <x:c r="FD182" s="728"/>
      <x:c r="FE182" s="728"/>
      <x:c r="FF182" s="728"/>
      <x:c r="FG182" s="728"/>
      <x:c r="FH182" s="728"/>
      <x:c r="FI182" s="728"/>
      <x:c r="FJ182" s="728"/>
      <x:c r="FK182" s="728"/>
      <x:c r="FL182" s="728"/>
      <x:c r="FM182" s="728"/>
      <x:c r="FN182" s="728"/>
      <x:c r="FO182" s="728"/>
      <x:c r="FP182" s="728"/>
      <x:c r="FQ182" s="728"/>
      <x:c r="FR182" s="728"/>
      <x:c r="FS182" s="728"/>
      <x:c r="FT182" s="728"/>
      <x:c r="FU182" s="728"/>
      <x:c r="FV182" s="728"/>
      <x:c r="FW182" s="728"/>
      <x:c r="FX182" s="728"/>
      <x:c r="FY182" s="728"/>
      <x:c r="FZ182" s="728"/>
      <x:c r="GA182" s="728"/>
      <x:c r="GB182" s="728"/>
      <x:c r="GC182" s="728"/>
      <x:c r="GD182" s="728"/>
      <x:c r="GE182" s="728"/>
      <x:c r="GF182" s="728"/>
      <x:c r="GG182" s="728"/>
      <x:c r="GH182" s="728"/>
      <x:c r="GI182" s="728"/>
      <x:c r="GJ182" s="728"/>
      <x:c r="GK182" s="728"/>
      <x:c r="GL182" s="728"/>
      <x:c r="GM182" s="728"/>
      <x:c r="GN182" s="728"/>
      <x:c r="GO182" s="728"/>
      <x:c r="GP182" s="728"/>
      <x:c r="GQ182" s="728"/>
      <x:c r="GR182" s="728"/>
      <x:c r="GS182" s="728"/>
      <x:c r="GT182" s="728"/>
      <x:c r="GU182" s="728"/>
      <x:c r="GV182" s="728"/>
      <x:c r="GW182" s="728"/>
      <x:c r="GX182" s="728"/>
      <x:c r="GY182" s="728"/>
      <x:c r="GZ182" s="728"/>
      <x:c r="HA182" s="728"/>
      <x:c r="HB182" s="728"/>
      <x:c r="HC182" s="728"/>
      <x:c r="HD182" s="728"/>
      <x:c r="HE182" s="728"/>
      <x:c r="HF182" s="728"/>
      <x:c r="HG182" s="728"/>
      <x:c r="HH182" s="728"/>
      <x:c r="HI182" s="728"/>
      <x:c r="HJ182" s="728"/>
      <x:c r="HK182" s="728"/>
      <x:c r="HL182" s="728"/>
      <x:c r="HM182" s="728"/>
      <x:c r="HN182" s="728"/>
      <x:c r="HO182" s="728"/>
      <x:c r="HP182" s="728"/>
      <x:c r="HQ182" s="728"/>
      <x:c r="HR182" s="728"/>
      <x:c r="HS182" s="728"/>
      <x:c r="HT182" s="728"/>
      <x:c r="HU182" s="728"/>
      <x:c r="HV182" s="728"/>
      <x:c r="HW182" s="728"/>
      <x:c r="HX182" s="728"/>
      <x:c r="HY182" s="728"/>
      <x:c r="HZ182" s="728"/>
      <x:c r="IA182" s="728"/>
      <x:c r="IB182" s="728"/>
      <x:c r="IC182" s="728"/>
      <x:c r="ID182" s="728"/>
      <x:c r="IE182" s="728"/>
      <x:c r="IF182" s="728"/>
      <x:c r="IG182" s="728"/>
      <x:c r="IH182" s="728"/>
      <x:c r="II182" s="728"/>
      <x:c r="IJ182" s="728"/>
      <x:c r="IK182" s="728"/>
      <x:c r="IL182" s="728"/>
      <x:c r="IM182" s="728"/>
      <x:c r="IN182" s="728"/>
      <x:c r="IO182" s="728"/>
      <x:c r="IP182" s="728"/>
      <x:c r="IQ182" s="728"/>
      <x:c r="IR182" s="728"/>
      <x:c r="IS182" s="728"/>
      <x:c r="IT182" s="728"/>
      <x:c r="IU182" s="728"/>
      <x:c r="IV182" s="728"/>
    </x:row>
    <x:row r="183">
      <x:c r="A183" s="728"/>
      <x:c r="B183" s="728"/>
      <x:c r="C183" s="728"/>
      <x:c r="D183" s="728"/>
      <x:c r="E183" s="728"/>
      <x:c r="F183" s="728"/>
      <x:c r="G183" s="728"/>
      <x:c r="H183" s="728"/>
      <x:c r="I183" s="728"/>
      <x:c r="J183" s="728"/>
      <x:c r="K183" s="728"/>
      <x:c r="L183" s="728"/>
      <x:c r="M183" s="728"/>
      <x:c r="N183" s="728"/>
      <x:c r="O183" s="728"/>
      <x:c r="P183" s="728"/>
      <x:c r="Q183" s="729"/>
      <x:c r="R183" s="728"/>
      <x:c r="S183" s="728"/>
      <x:c r="T183" s="728"/>
      <x:c r="U183" s="728"/>
      <x:c r="V183" s="728"/>
      <x:c r="W183" s="728"/>
      <x:c r="X183" s="728"/>
      <x:c r="Y183" s="728"/>
      <x:c r="Z183" s="728"/>
      <x:c r="AA183" s="728"/>
      <x:c r="AB183" s="728"/>
      <x:c r="AC183" s="728"/>
      <x:c r="AD183" s="728"/>
      <x:c r="AE183" s="728"/>
      <x:c r="AF183" s="728"/>
      <x:c r="AG183" s="728"/>
      <x:c r="AH183" s="728"/>
      <x:c r="AI183" s="728"/>
      <x:c r="AJ183" s="728"/>
      <x:c r="AK183" s="728"/>
      <x:c r="AL183" s="728"/>
      <x:c r="AM183" s="728"/>
      <x:c r="AN183" s="728"/>
      <x:c r="AO183" s="728"/>
      <x:c r="AP183" s="728"/>
      <x:c r="AQ183" s="728"/>
      <x:c r="AR183" s="728"/>
      <x:c r="AS183" s="728"/>
      <x:c r="AT183" s="728"/>
      <x:c r="AU183" s="728"/>
      <x:c r="AV183" s="728"/>
      <x:c r="AW183" s="728"/>
      <x:c r="AX183" s="728"/>
      <x:c r="AY183" s="728"/>
      <x:c r="AZ183" s="728"/>
      <x:c r="BA183" s="728"/>
      <x:c r="BB183" s="728"/>
      <x:c r="BC183" s="728"/>
      <x:c r="BD183" s="728"/>
      <x:c r="BE183" s="728"/>
      <x:c r="BF183" s="728"/>
      <x:c r="BG183" s="728"/>
      <x:c r="BH183" s="728"/>
      <x:c r="BI183" s="728"/>
      <x:c r="BJ183" s="728"/>
      <x:c r="BK183" s="728"/>
      <x:c r="BL183" s="728"/>
      <x:c r="BM183" s="728"/>
      <x:c r="BN183" s="728"/>
      <x:c r="BO183" s="728"/>
      <x:c r="BP183" s="728"/>
      <x:c r="BQ183" s="728"/>
      <x:c r="BR183" s="728"/>
      <x:c r="BS183" s="728"/>
      <x:c r="BT183" s="728"/>
      <x:c r="BU183" s="728"/>
      <x:c r="BV183" s="728"/>
      <x:c r="BW183" s="728"/>
      <x:c r="BX183" s="728"/>
      <x:c r="BY183" s="728"/>
      <x:c r="BZ183" s="728"/>
      <x:c r="CA183" s="728"/>
      <x:c r="CB183" s="728"/>
      <x:c r="CC183" s="728"/>
      <x:c r="CD183" s="728"/>
      <x:c r="CE183" s="728"/>
      <x:c r="CF183" s="728"/>
      <x:c r="CG183" s="728"/>
      <x:c r="CH183" s="728"/>
      <x:c r="CI183" s="728"/>
      <x:c r="CJ183" s="728"/>
      <x:c r="CK183" s="728"/>
      <x:c r="CL183" s="728"/>
      <x:c r="CM183" s="728"/>
      <x:c r="CN183" s="728"/>
      <x:c r="CO183" s="728"/>
      <x:c r="CP183" s="728"/>
      <x:c r="CQ183" s="728"/>
      <x:c r="CR183" s="728"/>
      <x:c r="CS183" s="728"/>
      <x:c r="CT183" s="728"/>
      <x:c r="CU183" s="728"/>
      <x:c r="CV183" s="728"/>
      <x:c r="CW183" s="728"/>
      <x:c r="CX183" s="728"/>
      <x:c r="CY183" s="728"/>
      <x:c r="CZ183" s="728"/>
      <x:c r="DA183" s="728"/>
      <x:c r="DB183" s="728"/>
      <x:c r="DC183" s="728"/>
      <x:c r="DD183" s="728"/>
      <x:c r="DE183" s="728"/>
      <x:c r="DF183" s="728"/>
      <x:c r="DG183" s="728"/>
      <x:c r="DH183" s="728"/>
      <x:c r="DI183" s="728"/>
      <x:c r="DJ183" s="728"/>
      <x:c r="DK183" s="728"/>
      <x:c r="DL183" s="728"/>
      <x:c r="DM183" s="728"/>
      <x:c r="DN183" s="728"/>
      <x:c r="DO183" s="728"/>
      <x:c r="DP183" s="728"/>
      <x:c r="DQ183" s="728"/>
      <x:c r="DR183" s="728"/>
      <x:c r="DS183" s="728"/>
      <x:c r="DT183" s="728"/>
      <x:c r="DU183" s="728"/>
      <x:c r="DV183" s="728"/>
      <x:c r="DW183" s="728"/>
      <x:c r="DX183" s="728"/>
      <x:c r="DY183" s="728"/>
      <x:c r="DZ183" s="728"/>
      <x:c r="EA183" s="728"/>
      <x:c r="EB183" s="728"/>
      <x:c r="EC183" s="728"/>
      <x:c r="ED183" s="728"/>
      <x:c r="EE183" s="728"/>
      <x:c r="EF183" s="728"/>
      <x:c r="EG183" s="728"/>
      <x:c r="EH183" s="728"/>
      <x:c r="EI183" s="728"/>
      <x:c r="EJ183" s="728"/>
      <x:c r="EK183" s="728"/>
      <x:c r="EL183" s="728"/>
      <x:c r="EM183" s="728"/>
      <x:c r="EN183" s="728"/>
      <x:c r="EO183" s="728"/>
      <x:c r="EP183" s="728"/>
      <x:c r="EQ183" s="728"/>
      <x:c r="ER183" s="728"/>
      <x:c r="ES183" s="728"/>
      <x:c r="ET183" s="728"/>
      <x:c r="EU183" s="728"/>
      <x:c r="EV183" s="728"/>
      <x:c r="EW183" s="728"/>
      <x:c r="EX183" s="728"/>
      <x:c r="EY183" s="728"/>
      <x:c r="EZ183" s="728"/>
      <x:c r="FA183" s="728"/>
      <x:c r="FB183" s="728"/>
      <x:c r="FC183" s="728"/>
      <x:c r="FD183" s="728"/>
      <x:c r="FE183" s="728"/>
      <x:c r="FF183" s="728"/>
      <x:c r="FG183" s="728"/>
      <x:c r="FH183" s="728"/>
      <x:c r="FI183" s="728"/>
      <x:c r="FJ183" s="728"/>
      <x:c r="FK183" s="728"/>
      <x:c r="FL183" s="728"/>
      <x:c r="FM183" s="728"/>
      <x:c r="FN183" s="728"/>
      <x:c r="FO183" s="728"/>
      <x:c r="FP183" s="728"/>
      <x:c r="FQ183" s="728"/>
      <x:c r="FR183" s="728"/>
      <x:c r="FS183" s="728"/>
      <x:c r="FT183" s="728"/>
      <x:c r="FU183" s="728"/>
      <x:c r="FV183" s="728"/>
      <x:c r="FW183" s="728"/>
      <x:c r="FX183" s="728"/>
      <x:c r="FY183" s="728"/>
      <x:c r="FZ183" s="728"/>
      <x:c r="GA183" s="728"/>
      <x:c r="GB183" s="728"/>
      <x:c r="GC183" s="728"/>
      <x:c r="GD183" s="728"/>
      <x:c r="GE183" s="728"/>
      <x:c r="GF183" s="728"/>
      <x:c r="GG183" s="728"/>
      <x:c r="GH183" s="728"/>
      <x:c r="GI183" s="728"/>
      <x:c r="GJ183" s="728"/>
      <x:c r="GK183" s="728"/>
      <x:c r="GL183" s="728"/>
      <x:c r="GM183" s="728"/>
      <x:c r="GN183" s="728"/>
      <x:c r="GO183" s="728"/>
      <x:c r="GP183" s="728"/>
      <x:c r="GQ183" s="728"/>
      <x:c r="GR183" s="728"/>
      <x:c r="GS183" s="728"/>
      <x:c r="GT183" s="728"/>
      <x:c r="GU183" s="728"/>
      <x:c r="GV183" s="728"/>
      <x:c r="GW183" s="728"/>
      <x:c r="GX183" s="728"/>
      <x:c r="GY183" s="728"/>
      <x:c r="GZ183" s="728"/>
      <x:c r="HA183" s="728"/>
      <x:c r="HB183" s="728"/>
      <x:c r="HC183" s="728"/>
      <x:c r="HD183" s="728"/>
      <x:c r="HE183" s="728"/>
      <x:c r="HF183" s="728"/>
      <x:c r="HG183" s="728"/>
      <x:c r="HH183" s="728"/>
      <x:c r="HI183" s="728"/>
      <x:c r="HJ183" s="728"/>
      <x:c r="HK183" s="728"/>
      <x:c r="HL183" s="728"/>
      <x:c r="HM183" s="728"/>
      <x:c r="HN183" s="728"/>
      <x:c r="HO183" s="728"/>
      <x:c r="HP183" s="728"/>
      <x:c r="HQ183" s="728"/>
      <x:c r="HR183" s="728"/>
      <x:c r="HS183" s="728"/>
      <x:c r="HT183" s="728"/>
      <x:c r="HU183" s="728"/>
      <x:c r="HV183" s="728"/>
      <x:c r="HW183" s="728"/>
      <x:c r="HX183" s="728"/>
      <x:c r="HY183" s="728"/>
      <x:c r="HZ183" s="728"/>
      <x:c r="IA183" s="728"/>
      <x:c r="IB183" s="728"/>
      <x:c r="IC183" s="728"/>
      <x:c r="ID183" s="728"/>
      <x:c r="IE183" s="728"/>
      <x:c r="IF183" s="728"/>
      <x:c r="IG183" s="728"/>
      <x:c r="IH183" s="728"/>
      <x:c r="II183" s="728"/>
      <x:c r="IJ183" s="728"/>
      <x:c r="IK183" s="728"/>
      <x:c r="IL183" s="728"/>
      <x:c r="IM183" s="728"/>
      <x:c r="IN183" s="728"/>
      <x:c r="IO183" s="728"/>
      <x:c r="IP183" s="728"/>
      <x:c r="IQ183" s="728"/>
      <x:c r="IR183" s="728"/>
      <x:c r="IS183" s="728"/>
      <x:c r="IT183" s="728"/>
      <x:c r="IU183" s="728"/>
      <x:c r="IV183" s="728"/>
    </x:row>
    <x:row r="184">
      <x:c r="A184" s="728"/>
      <x:c r="B184" s="728"/>
      <x:c r="C184" s="728"/>
      <x:c r="D184" s="728"/>
      <x:c r="E184" s="728"/>
      <x:c r="F184" s="728"/>
      <x:c r="G184" s="728"/>
      <x:c r="H184" s="728"/>
      <x:c r="I184" s="728"/>
      <x:c r="J184" s="728"/>
      <x:c r="K184" s="728"/>
      <x:c r="L184" s="728"/>
      <x:c r="M184" s="728"/>
      <x:c r="N184" s="728"/>
      <x:c r="O184" s="728"/>
      <x:c r="P184" s="728"/>
      <x:c r="Q184" s="729"/>
      <x:c r="R184" s="728"/>
      <x:c r="S184" s="728"/>
      <x:c r="T184" s="728"/>
      <x:c r="U184" s="728"/>
      <x:c r="V184" s="728"/>
      <x:c r="W184" s="728"/>
      <x:c r="X184" s="728"/>
      <x:c r="Y184" s="728"/>
      <x:c r="Z184" s="728"/>
      <x:c r="AA184" s="728"/>
      <x:c r="AB184" s="728"/>
      <x:c r="AC184" s="728"/>
      <x:c r="AD184" s="728"/>
      <x:c r="AE184" s="728"/>
      <x:c r="AF184" s="728"/>
      <x:c r="AG184" s="728"/>
      <x:c r="AH184" s="728"/>
      <x:c r="AI184" s="728"/>
      <x:c r="AJ184" s="728"/>
      <x:c r="AK184" s="728"/>
      <x:c r="AL184" s="728"/>
      <x:c r="AM184" s="728"/>
      <x:c r="AN184" s="728"/>
      <x:c r="AO184" s="728"/>
      <x:c r="AP184" s="728"/>
      <x:c r="AQ184" s="728"/>
      <x:c r="AR184" s="728"/>
      <x:c r="AS184" s="728"/>
      <x:c r="AT184" s="728"/>
      <x:c r="AU184" s="728"/>
      <x:c r="AV184" s="728"/>
      <x:c r="AW184" s="728"/>
      <x:c r="AX184" s="728"/>
      <x:c r="AY184" s="728"/>
      <x:c r="AZ184" s="728"/>
      <x:c r="BA184" s="728"/>
      <x:c r="BB184" s="728"/>
      <x:c r="BC184" s="728"/>
      <x:c r="BD184" s="728"/>
      <x:c r="BE184" s="728"/>
      <x:c r="BF184" s="728"/>
      <x:c r="BG184" s="728"/>
      <x:c r="BH184" s="728"/>
      <x:c r="BI184" s="728"/>
      <x:c r="BJ184" s="728"/>
      <x:c r="BK184" s="728"/>
      <x:c r="BL184" s="728"/>
      <x:c r="BM184" s="728"/>
      <x:c r="BN184" s="728"/>
      <x:c r="BO184" s="728"/>
      <x:c r="BP184" s="728"/>
      <x:c r="BQ184" s="728"/>
      <x:c r="BR184" s="728"/>
      <x:c r="BS184" s="728"/>
      <x:c r="BT184" s="728"/>
      <x:c r="BU184" s="728"/>
      <x:c r="BV184" s="728"/>
      <x:c r="BW184" s="728"/>
      <x:c r="BX184" s="728"/>
      <x:c r="BY184" s="728"/>
      <x:c r="BZ184" s="728"/>
      <x:c r="CA184" s="728"/>
      <x:c r="CB184" s="728"/>
      <x:c r="CC184" s="728"/>
      <x:c r="CD184" s="728"/>
      <x:c r="CE184" s="728"/>
      <x:c r="CF184" s="728"/>
      <x:c r="CG184" s="728"/>
      <x:c r="CH184" s="728"/>
      <x:c r="CI184" s="728"/>
      <x:c r="CJ184" s="728"/>
      <x:c r="CK184" s="728"/>
      <x:c r="CL184" s="728"/>
      <x:c r="CM184" s="728"/>
      <x:c r="CN184" s="728"/>
      <x:c r="CO184" s="728"/>
      <x:c r="CP184" s="728"/>
      <x:c r="CQ184" s="728"/>
      <x:c r="CR184" s="728"/>
      <x:c r="CS184" s="728"/>
      <x:c r="CT184" s="728"/>
      <x:c r="CU184" s="728"/>
      <x:c r="CV184" s="728"/>
      <x:c r="CW184" s="728"/>
      <x:c r="CX184" s="728"/>
      <x:c r="CY184" s="728"/>
      <x:c r="CZ184" s="728"/>
      <x:c r="DA184" s="728"/>
      <x:c r="DB184" s="728"/>
      <x:c r="DC184" s="728"/>
      <x:c r="DD184" s="728"/>
      <x:c r="DE184" s="728"/>
      <x:c r="DF184" s="728"/>
      <x:c r="DG184" s="728"/>
      <x:c r="DH184" s="728"/>
      <x:c r="DI184" s="728"/>
      <x:c r="DJ184" s="728"/>
      <x:c r="DK184" s="728"/>
      <x:c r="DL184" s="728"/>
      <x:c r="DM184" s="728"/>
      <x:c r="DN184" s="728"/>
      <x:c r="DO184" s="728"/>
      <x:c r="DP184" s="728"/>
      <x:c r="DQ184" s="728"/>
      <x:c r="DR184" s="728"/>
      <x:c r="DS184" s="728"/>
      <x:c r="DT184" s="728"/>
      <x:c r="DU184" s="728"/>
      <x:c r="DV184" s="728"/>
      <x:c r="DW184" s="728"/>
      <x:c r="DX184" s="728"/>
      <x:c r="DY184" s="728"/>
      <x:c r="DZ184" s="728"/>
      <x:c r="EA184" s="728"/>
      <x:c r="EB184" s="728"/>
      <x:c r="EC184" s="728"/>
      <x:c r="ED184" s="728"/>
      <x:c r="EE184" s="728"/>
      <x:c r="EF184" s="728"/>
      <x:c r="EG184" s="728"/>
      <x:c r="EH184" s="728"/>
      <x:c r="EI184" s="728"/>
      <x:c r="EJ184" s="728"/>
      <x:c r="EK184" s="728"/>
      <x:c r="EL184" s="728"/>
      <x:c r="EM184" s="728"/>
      <x:c r="EN184" s="728"/>
      <x:c r="EO184" s="728"/>
      <x:c r="EP184" s="728"/>
      <x:c r="EQ184" s="728"/>
      <x:c r="ER184" s="728"/>
      <x:c r="ES184" s="728"/>
      <x:c r="ET184" s="728"/>
      <x:c r="EU184" s="728"/>
      <x:c r="EV184" s="728"/>
      <x:c r="EW184" s="728"/>
      <x:c r="EX184" s="728"/>
      <x:c r="EY184" s="728"/>
      <x:c r="EZ184" s="728"/>
      <x:c r="FA184" s="728"/>
      <x:c r="FB184" s="728"/>
      <x:c r="FC184" s="728"/>
      <x:c r="FD184" s="728"/>
      <x:c r="FE184" s="728"/>
      <x:c r="FF184" s="728"/>
      <x:c r="FG184" s="728"/>
      <x:c r="FH184" s="728"/>
      <x:c r="FI184" s="728"/>
      <x:c r="FJ184" s="728"/>
      <x:c r="FK184" s="728"/>
      <x:c r="FL184" s="728"/>
      <x:c r="FM184" s="728"/>
      <x:c r="FN184" s="728"/>
      <x:c r="FO184" s="728"/>
      <x:c r="FP184" s="728"/>
      <x:c r="FQ184" s="728"/>
      <x:c r="FR184" s="728"/>
      <x:c r="FS184" s="728"/>
      <x:c r="FT184" s="728"/>
      <x:c r="FU184" s="728"/>
      <x:c r="FV184" s="728"/>
      <x:c r="FW184" s="728"/>
      <x:c r="FX184" s="728"/>
      <x:c r="FY184" s="728"/>
      <x:c r="FZ184" s="728"/>
      <x:c r="GA184" s="728"/>
      <x:c r="GB184" s="728"/>
      <x:c r="GC184" s="728"/>
      <x:c r="GD184" s="728"/>
      <x:c r="GE184" s="728"/>
      <x:c r="GF184" s="728"/>
      <x:c r="GG184" s="728"/>
      <x:c r="GH184" s="728"/>
      <x:c r="GI184" s="728"/>
      <x:c r="GJ184" s="728"/>
      <x:c r="GK184" s="728"/>
      <x:c r="GL184" s="728"/>
      <x:c r="GM184" s="728"/>
      <x:c r="GN184" s="728"/>
      <x:c r="GO184" s="728"/>
      <x:c r="GP184" s="728"/>
      <x:c r="GQ184" s="728"/>
      <x:c r="GR184" s="728"/>
      <x:c r="GS184" s="728"/>
      <x:c r="GT184" s="728"/>
      <x:c r="GU184" s="728"/>
      <x:c r="GV184" s="728"/>
      <x:c r="GW184" s="728"/>
      <x:c r="GX184" s="728"/>
      <x:c r="GY184" s="728"/>
      <x:c r="GZ184" s="728"/>
      <x:c r="HA184" s="728"/>
      <x:c r="HB184" s="728"/>
      <x:c r="HC184" s="728"/>
      <x:c r="HD184" s="728"/>
      <x:c r="HE184" s="728"/>
      <x:c r="HF184" s="728"/>
      <x:c r="HG184" s="728"/>
      <x:c r="HH184" s="728"/>
      <x:c r="HI184" s="728"/>
      <x:c r="HJ184" s="728"/>
      <x:c r="HK184" s="728"/>
      <x:c r="HL184" s="728"/>
      <x:c r="HM184" s="728"/>
      <x:c r="HN184" s="728"/>
      <x:c r="HO184" s="728"/>
      <x:c r="HP184" s="728"/>
      <x:c r="HQ184" s="728"/>
      <x:c r="HR184" s="728"/>
      <x:c r="HS184" s="728"/>
      <x:c r="HT184" s="728"/>
      <x:c r="HU184" s="728"/>
      <x:c r="HV184" s="728"/>
      <x:c r="HW184" s="728"/>
      <x:c r="HX184" s="728"/>
      <x:c r="HY184" s="728"/>
      <x:c r="HZ184" s="728"/>
      <x:c r="IA184" s="728"/>
      <x:c r="IB184" s="728"/>
      <x:c r="IC184" s="728"/>
      <x:c r="ID184" s="728"/>
      <x:c r="IE184" s="728"/>
      <x:c r="IF184" s="728"/>
      <x:c r="IG184" s="728"/>
      <x:c r="IH184" s="728"/>
      <x:c r="II184" s="728"/>
      <x:c r="IJ184" s="728"/>
      <x:c r="IK184" s="728"/>
      <x:c r="IL184" s="728"/>
      <x:c r="IM184" s="728"/>
      <x:c r="IN184" s="728"/>
      <x:c r="IO184" s="728"/>
      <x:c r="IP184" s="728"/>
      <x:c r="IQ184" s="728"/>
      <x:c r="IR184" s="728"/>
      <x:c r="IS184" s="728"/>
      <x:c r="IT184" s="728"/>
      <x:c r="IU184" s="728"/>
      <x:c r="IV184" s="728"/>
    </x:row>
    <x:row r="185">
      <x:c r="A185" s="728"/>
      <x:c r="B185" s="728"/>
      <x:c r="C185" s="728"/>
      <x:c r="D185" s="728"/>
      <x:c r="E185" s="728"/>
      <x:c r="F185" s="728"/>
      <x:c r="G185" s="728"/>
      <x:c r="H185" s="728"/>
      <x:c r="I185" s="728"/>
      <x:c r="J185" s="728"/>
      <x:c r="K185" s="728"/>
      <x:c r="L185" s="728"/>
      <x:c r="M185" s="728"/>
      <x:c r="N185" s="728"/>
      <x:c r="O185" s="728"/>
      <x:c r="P185" s="728"/>
      <x:c r="Q185" s="729"/>
      <x:c r="R185" s="728"/>
      <x:c r="S185" s="728"/>
      <x:c r="T185" s="728"/>
      <x:c r="U185" s="728"/>
      <x:c r="V185" s="728"/>
      <x:c r="W185" s="728"/>
      <x:c r="X185" s="728"/>
      <x:c r="Y185" s="728"/>
      <x:c r="Z185" s="728"/>
      <x:c r="AA185" s="728"/>
      <x:c r="AB185" s="728"/>
      <x:c r="AC185" s="728"/>
      <x:c r="AD185" s="728"/>
      <x:c r="AE185" s="728"/>
      <x:c r="AF185" s="728"/>
      <x:c r="AG185" s="728"/>
      <x:c r="AH185" s="728"/>
      <x:c r="AI185" s="728"/>
      <x:c r="AJ185" s="728"/>
      <x:c r="AK185" s="728"/>
      <x:c r="AL185" s="728"/>
      <x:c r="AM185" s="728"/>
      <x:c r="AN185" s="728"/>
      <x:c r="AO185" s="728"/>
      <x:c r="AP185" s="728"/>
      <x:c r="AQ185" s="728"/>
      <x:c r="AR185" s="728"/>
      <x:c r="AS185" s="728"/>
      <x:c r="AT185" s="728"/>
      <x:c r="AU185" s="728"/>
      <x:c r="AV185" s="728"/>
      <x:c r="AW185" s="728"/>
      <x:c r="AX185" s="728"/>
      <x:c r="AY185" s="728"/>
      <x:c r="AZ185" s="728"/>
      <x:c r="BA185" s="728"/>
      <x:c r="BB185" s="728"/>
      <x:c r="BC185" s="728"/>
      <x:c r="BD185" s="728"/>
      <x:c r="BE185" s="728"/>
      <x:c r="BF185" s="728"/>
      <x:c r="BG185" s="728"/>
      <x:c r="BH185" s="728"/>
      <x:c r="BI185" s="728"/>
      <x:c r="BJ185" s="728"/>
      <x:c r="BK185" s="728"/>
      <x:c r="BL185" s="728"/>
      <x:c r="BM185" s="728"/>
      <x:c r="BN185" s="728"/>
      <x:c r="BO185" s="728"/>
      <x:c r="BP185" s="728"/>
      <x:c r="BQ185" s="728"/>
      <x:c r="BR185" s="728"/>
      <x:c r="BS185" s="728"/>
      <x:c r="BT185" s="728"/>
      <x:c r="BU185" s="728"/>
      <x:c r="BV185" s="728"/>
      <x:c r="BW185" s="728"/>
      <x:c r="BX185" s="728"/>
      <x:c r="BY185" s="728"/>
      <x:c r="BZ185" s="728"/>
      <x:c r="CA185" s="728"/>
      <x:c r="CB185" s="728"/>
      <x:c r="CC185" s="728"/>
      <x:c r="CD185" s="728"/>
      <x:c r="CE185" s="728"/>
      <x:c r="CF185" s="728"/>
      <x:c r="CG185" s="728"/>
      <x:c r="CH185" s="728"/>
      <x:c r="CI185" s="728"/>
      <x:c r="CJ185" s="728"/>
      <x:c r="CK185" s="728"/>
      <x:c r="CL185" s="728"/>
      <x:c r="CM185" s="728"/>
      <x:c r="CN185" s="728"/>
      <x:c r="CO185" s="728"/>
      <x:c r="CP185" s="728"/>
      <x:c r="CQ185" s="728"/>
      <x:c r="CR185" s="728"/>
      <x:c r="CS185" s="728"/>
      <x:c r="CT185" s="728"/>
      <x:c r="CU185" s="728"/>
      <x:c r="CV185" s="728"/>
      <x:c r="CW185" s="728"/>
      <x:c r="CX185" s="728"/>
      <x:c r="CY185" s="728"/>
      <x:c r="CZ185" s="728"/>
      <x:c r="DA185" s="728"/>
      <x:c r="DB185" s="728"/>
      <x:c r="DC185" s="728"/>
      <x:c r="DD185" s="728"/>
      <x:c r="DE185" s="728"/>
      <x:c r="DF185" s="728"/>
      <x:c r="DG185" s="728"/>
      <x:c r="DH185" s="728"/>
      <x:c r="DI185" s="728"/>
      <x:c r="DJ185" s="728"/>
      <x:c r="DK185" s="728"/>
      <x:c r="DL185" s="728"/>
      <x:c r="DM185" s="728"/>
      <x:c r="DN185" s="728"/>
      <x:c r="DO185" s="728"/>
      <x:c r="DP185" s="728"/>
      <x:c r="DQ185" s="728"/>
      <x:c r="DR185" s="728"/>
      <x:c r="DS185" s="728"/>
      <x:c r="DT185" s="728"/>
      <x:c r="DU185" s="728"/>
      <x:c r="DV185" s="728"/>
      <x:c r="DW185" s="728"/>
      <x:c r="DX185" s="728"/>
      <x:c r="DY185" s="728"/>
      <x:c r="DZ185" s="728"/>
      <x:c r="EA185" s="728"/>
      <x:c r="EB185" s="728"/>
      <x:c r="EC185" s="728"/>
      <x:c r="ED185" s="728"/>
      <x:c r="EE185" s="728"/>
      <x:c r="EF185" s="728"/>
      <x:c r="EG185" s="728"/>
      <x:c r="EH185" s="728"/>
      <x:c r="EI185" s="728"/>
      <x:c r="EJ185" s="728"/>
      <x:c r="EK185" s="728"/>
      <x:c r="EL185" s="728"/>
      <x:c r="EM185" s="728"/>
      <x:c r="EN185" s="728"/>
      <x:c r="EO185" s="728"/>
      <x:c r="EP185" s="728"/>
      <x:c r="EQ185" s="728"/>
      <x:c r="ER185" s="728"/>
      <x:c r="ES185" s="728"/>
      <x:c r="ET185" s="728"/>
      <x:c r="EU185" s="728"/>
      <x:c r="EV185" s="728"/>
      <x:c r="EW185" s="728"/>
      <x:c r="EX185" s="728"/>
      <x:c r="EY185" s="728"/>
      <x:c r="EZ185" s="728"/>
      <x:c r="FA185" s="728"/>
      <x:c r="FB185" s="728"/>
      <x:c r="FC185" s="728"/>
      <x:c r="FD185" s="728"/>
      <x:c r="FE185" s="728"/>
      <x:c r="FF185" s="728"/>
      <x:c r="FG185" s="728"/>
      <x:c r="FH185" s="728"/>
      <x:c r="FI185" s="728"/>
      <x:c r="FJ185" s="728"/>
      <x:c r="FK185" s="728"/>
      <x:c r="FL185" s="728"/>
      <x:c r="FM185" s="728"/>
      <x:c r="FN185" s="728"/>
      <x:c r="FO185" s="728"/>
      <x:c r="FP185" s="728"/>
      <x:c r="FQ185" s="728"/>
      <x:c r="FR185" s="728"/>
      <x:c r="FS185" s="728"/>
      <x:c r="FT185" s="728"/>
      <x:c r="FU185" s="728"/>
      <x:c r="FV185" s="728"/>
      <x:c r="FW185" s="728"/>
      <x:c r="FX185" s="728"/>
      <x:c r="FY185" s="728"/>
      <x:c r="FZ185" s="728"/>
      <x:c r="GA185" s="728"/>
      <x:c r="GB185" s="728"/>
      <x:c r="GC185" s="728"/>
      <x:c r="GD185" s="728"/>
      <x:c r="GE185" s="728"/>
      <x:c r="GF185" s="728"/>
      <x:c r="GG185" s="728"/>
      <x:c r="GH185" s="728"/>
      <x:c r="GI185" s="728"/>
      <x:c r="GJ185" s="728"/>
      <x:c r="GK185" s="728"/>
      <x:c r="GL185" s="728"/>
      <x:c r="GM185" s="728"/>
      <x:c r="GN185" s="728"/>
      <x:c r="GO185" s="728"/>
      <x:c r="GP185" s="728"/>
      <x:c r="GQ185" s="728"/>
      <x:c r="GR185" s="728"/>
      <x:c r="GS185" s="728"/>
      <x:c r="GT185" s="728"/>
      <x:c r="GU185" s="728"/>
      <x:c r="GV185" s="728"/>
      <x:c r="GW185" s="728"/>
      <x:c r="GX185" s="728"/>
      <x:c r="GY185" s="728"/>
      <x:c r="GZ185" s="728"/>
      <x:c r="HA185" s="728"/>
      <x:c r="HB185" s="728"/>
      <x:c r="HC185" s="728"/>
      <x:c r="HD185" s="728"/>
      <x:c r="HE185" s="728"/>
      <x:c r="HF185" s="728"/>
      <x:c r="HG185" s="728"/>
      <x:c r="HH185" s="728"/>
      <x:c r="HI185" s="728"/>
      <x:c r="HJ185" s="728"/>
      <x:c r="HK185" s="728"/>
      <x:c r="HL185" s="728"/>
      <x:c r="HM185" s="728"/>
      <x:c r="HN185" s="728"/>
      <x:c r="HO185" s="728"/>
      <x:c r="HP185" s="728"/>
      <x:c r="HQ185" s="728"/>
      <x:c r="HR185" s="728"/>
      <x:c r="HS185" s="728"/>
      <x:c r="HT185" s="728"/>
      <x:c r="HU185" s="728"/>
      <x:c r="HV185" s="728"/>
      <x:c r="HW185" s="728"/>
      <x:c r="HX185" s="728"/>
      <x:c r="HY185" s="728"/>
      <x:c r="HZ185" s="728"/>
      <x:c r="IA185" s="728"/>
      <x:c r="IB185" s="728"/>
      <x:c r="IC185" s="728"/>
      <x:c r="ID185" s="728"/>
      <x:c r="IE185" s="728"/>
      <x:c r="IF185" s="728"/>
      <x:c r="IG185" s="728"/>
      <x:c r="IH185" s="728"/>
      <x:c r="II185" s="728"/>
      <x:c r="IJ185" s="728"/>
      <x:c r="IK185" s="728"/>
      <x:c r="IL185" s="728"/>
      <x:c r="IM185" s="728"/>
      <x:c r="IN185" s="728"/>
      <x:c r="IO185" s="728"/>
      <x:c r="IP185" s="728"/>
      <x:c r="IQ185" s="728"/>
      <x:c r="IR185" s="728"/>
      <x:c r="IS185" s="728"/>
      <x:c r="IT185" s="728"/>
      <x:c r="IU185" s="728"/>
      <x:c r="IV185" s="728"/>
    </x:row>
    <x:row r="186">
      <x:c r="A186" s="728"/>
      <x:c r="B186" s="728"/>
      <x:c r="C186" s="728"/>
      <x:c r="D186" s="728"/>
      <x:c r="E186" s="728"/>
      <x:c r="F186" s="728"/>
      <x:c r="G186" s="728"/>
      <x:c r="H186" s="728"/>
      <x:c r="I186" s="728"/>
      <x:c r="J186" s="728"/>
      <x:c r="K186" s="728"/>
      <x:c r="L186" s="728"/>
      <x:c r="M186" s="728"/>
      <x:c r="N186" s="728"/>
      <x:c r="O186" s="728"/>
      <x:c r="P186" s="728"/>
      <x:c r="Q186" s="729"/>
      <x:c r="R186" s="728"/>
      <x:c r="S186" s="728"/>
      <x:c r="T186" s="728"/>
      <x:c r="U186" s="728"/>
      <x:c r="V186" s="728"/>
      <x:c r="W186" s="728"/>
      <x:c r="X186" s="728"/>
      <x:c r="Y186" s="728"/>
      <x:c r="Z186" s="728"/>
      <x:c r="AA186" s="728"/>
      <x:c r="AB186" s="728"/>
      <x:c r="AC186" s="728"/>
      <x:c r="AD186" s="728"/>
      <x:c r="AE186" s="728"/>
      <x:c r="AF186" s="728"/>
      <x:c r="AG186" s="728"/>
      <x:c r="AH186" s="728"/>
      <x:c r="AI186" s="728"/>
      <x:c r="AJ186" s="728"/>
      <x:c r="AK186" s="728"/>
      <x:c r="AL186" s="728"/>
      <x:c r="AM186" s="728"/>
      <x:c r="AN186" s="728"/>
      <x:c r="AO186" s="728"/>
      <x:c r="AP186" s="728"/>
      <x:c r="AQ186" s="728"/>
      <x:c r="AR186" s="728"/>
      <x:c r="AS186" s="728"/>
      <x:c r="AT186" s="728"/>
      <x:c r="AU186" s="728"/>
      <x:c r="AV186" s="728"/>
      <x:c r="AW186" s="728"/>
      <x:c r="AX186" s="728"/>
      <x:c r="AY186" s="728"/>
      <x:c r="AZ186" s="728"/>
      <x:c r="BA186" s="728"/>
      <x:c r="BB186" s="728"/>
      <x:c r="BC186" s="728"/>
      <x:c r="BD186" s="728"/>
      <x:c r="BE186" s="728"/>
      <x:c r="BF186" s="728"/>
      <x:c r="BG186" s="728"/>
      <x:c r="BH186" s="728"/>
      <x:c r="BI186" s="728"/>
      <x:c r="BJ186" s="728"/>
      <x:c r="BK186" s="728"/>
      <x:c r="BL186" s="728"/>
      <x:c r="BM186" s="728"/>
      <x:c r="BN186" s="728"/>
      <x:c r="BO186" s="728"/>
      <x:c r="BP186" s="728"/>
      <x:c r="BQ186" s="728"/>
      <x:c r="BR186" s="728"/>
      <x:c r="BS186" s="728"/>
      <x:c r="BT186" s="728"/>
      <x:c r="BU186" s="728"/>
      <x:c r="BV186" s="728"/>
      <x:c r="BW186" s="728"/>
      <x:c r="BX186" s="728"/>
      <x:c r="BY186" s="728"/>
      <x:c r="BZ186" s="728"/>
      <x:c r="CA186" s="728"/>
      <x:c r="CB186" s="728"/>
      <x:c r="CC186" s="728"/>
      <x:c r="CD186" s="728"/>
      <x:c r="CE186" s="728"/>
      <x:c r="CF186" s="728"/>
      <x:c r="CG186" s="728"/>
      <x:c r="CH186" s="728"/>
      <x:c r="CI186" s="728"/>
      <x:c r="CJ186" s="728"/>
      <x:c r="CK186" s="728"/>
      <x:c r="CL186" s="728"/>
      <x:c r="CM186" s="728"/>
      <x:c r="CN186" s="728"/>
      <x:c r="CO186" s="728"/>
      <x:c r="CP186" s="728"/>
      <x:c r="CQ186" s="728"/>
      <x:c r="CR186" s="728"/>
      <x:c r="CS186" s="728"/>
      <x:c r="CT186" s="728"/>
      <x:c r="CU186" s="728"/>
      <x:c r="CV186" s="728"/>
      <x:c r="CW186" s="728"/>
      <x:c r="CX186" s="728"/>
      <x:c r="CY186" s="728"/>
      <x:c r="CZ186" s="728"/>
      <x:c r="DA186" s="728"/>
      <x:c r="DB186" s="728"/>
      <x:c r="DC186" s="728"/>
      <x:c r="DD186" s="728"/>
      <x:c r="DE186" s="728"/>
      <x:c r="DF186" s="728"/>
      <x:c r="DG186" s="728"/>
      <x:c r="DH186" s="728"/>
      <x:c r="DI186" s="728"/>
      <x:c r="DJ186" s="728"/>
      <x:c r="DK186" s="728"/>
      <x:c r="DL186" s="728"/>
      <x:c r="DM186" s="728"/>
      <x:c r="DN186" s="728"/>
      <x:c r="DO186" s="728"/>
      <x:c r="DP186" s="728"/>
      <x:c r="DQ186" s="728"/>
      <x:c r="DR186" s="728"/>
      <x:c r="DS186" s="728"/>
      <x:c r="DT186" s="728"/>
      <x:c r="DU186" s="728"/>
      <x:c r="DV186" s="728"/>
      <x:c r="DW186" s="728"/>
      <x:c r="DX186" s="728"/>
      <x:c r="DY186" s="728"/>
      <x:c r="DZ186" s="728"/>
      <x:c r="EA186" s="728"/>
      <x:c r="EB186" s="728"/>
      <x:c r="EC186" s="728"/>
      <x:c r="ED186" s="728"/>
      <x:c r="EE186" s="728"/>
      <x:c r="EF186" s="728"/>
      <x:c r="EG186" s="728"/>
      <x:c r="EH186" s="728"/>
      <x:c r="EI186" s="728"/>
      <x:c r="EJ186" s="728"/>
      <x:c r="EK186" s="728"/>
      <x:c r="EL186" s="728"/>
      <x:c r="EM186" s="728"/>
      <x:c r="EN186" s="728"/>
      <x:c r="EO186" s="728"/>
      <x:c r="EP186" s="728"/>
      <x:c r="EQ186" s="728"/>
      <x:c r="ER186" s="728"/>
      <x:c r="ES186" s="728"/>
      <x:c r="ET186" s="728"/>
      <x:c r="EU186" s="728"/>
      <x:c r="EV186" s="728"/>
      <x:c r="EW186" s="728"/>
      <x:c r="EX186" s="728"/>
      <x:c r="EY186" s="728"/>
      <x:c r="EZ186" s="728"/>
      <x:c r="FA186" s="728"/>
      <x:c r="FB186" s="728"/>
      <x:c r="FC186" s="728"/>
      <x:c r="FD186" s="728"/>
      <x:c r="FE186" s="728"/>
      <x:c r="FF186" s="728"/>
      <x:c r="FG186" s="728"/>
      <x:c r="FH186" s="728"/>
      <x:c r="FI186" s="728"/>
      <x:c r="FJ186" s="728"/>
      <x:c r="FK186" s="728"/>
      <x:c r="FL186" s="728"/>
      <x:c r="FM186" s="728"/>
      <x:c r="FN186" s="728"/>
      <x:c r="FO186" s="728"/>
      <x:c r="FP186" s="728"/>
      <x:c r="FQ186" s="728"/>
      <x:c r="FR186" s="728"/>
      <x:c r="FS186" s="728"/>
      <x:c r="FT186" s="728"/>
      <x:c r="FU186" s="728"/>
      <x:c r="FV186" s="728"/>
      <x:c r="FW186" s="728"/>
      <x:c r="FX186" s="728"/>
      <x:c r="FY186" s="728"/>
      <x:c r="FZ186" s="728"/>
      <x:c r="GA186" s="728"/>
      <x:c r="GB186" s="728"/>
      <x:c r="GC186" s="728"/>
      <x:c r="GD186" s="728"/>
      <x:c r="GE186" s="728"/>
      <x:c r="GF186" s="728"/>
      <x:c r="GG186" s="728"/>
      <x:c r="GH186" s="728"/>
      <x:c r="GI186" s="728"/>
      <x:c r="GJ186" s="728"/>
      <x:c r="GK186" s="728"/>
      <x:c r="GL186" s="728"/>
      <x:c r="GM186" s="728"/>
      <x:c r="GN186" s="728"/>
      <x:c r="GO186" s="728"/>
      <x:c r="GP186" s="728"/>
      <x:c r="GQ186" s="728"/>
      <x:c r="GR186" s="728"/>
      <x:c r="GS186" s="728"/>
      <x:c r="GT186" s="728"/>
      <x:c r="GU186" s="728"/>
      <x:c r="GV186" s="728"/>
      <x:c r="GW186" s="728"/>
      <x:c r="GX186" s="728"/>
      <x:c r="GY186" s="728"/>
      <x:c r="GZ186" s="728"/>
      <x:c r="HA186" s="728"/>
      <x:c r="HB186" s="728"/>
      <x:c r="HC186" s="728"/>
      <x:c r="HD186" s="728"/>
      <x:c r="HE186" s="728"/>
      <x:c r="HF186" s="728"/>
      <x:c r="HG186" s="728"/>
      <x:c r="HH186" s="728"/>
      <x:c r="HI186" s="728"/>
      <x:c r="HJ186" s="728"/>
      <x:c r="HK186" s="728"/>
      <x:c r="HL186" s="728"/>
      <x:c r="HM186" s="728"/>
      <x:c r="HN186" s="728"/>
      <x:c r="HO186" s="728"/>
      <x:c r="HP186" s="728"/>
      <x:c r="HQ186" s="728"/>
      <x:c r="HR186" s="728"/>
      <x:c r="HS186" s="728"/>
      <x:c r="HT186" s="728"/>
      <x:c r="HU186" s="728"/>
      <x:c r="HV186" s="728"/>
      <x:c r="HW186" s="728"/>
      <x:c r="HX186" s="728"/>
      <x:c r="HY186" s="728"/>
      <x:c r="HZ186" s="728"/>
      <x:c r="IA186" s="728"/>
      <x:c r="IB186" s="728"/>
      <x:c r="IC186" s="728"/>
      <x:c r="ID186" s="728"/>
      <x:c r="IE186" s="728"/>
      <x:c r="IF186" s="728"/>
      <x:c r="IG186" s="728"/>
      <x:c r="IH186" s="728"/>
      <x:c r="II186" s="728"/>
      <x:c r="IJ186" s="728"/>
      <x:c r="IK186" s="728"/>
      <x:c r="IL186" s="728"/>
      <x:c r="IM186" s="728"/>
      <x:c r="IN186" s="728"/>
      <x:c r="IO186" s="728"/>
      <x:c r="IP186" s="728"/>
      <x:c r="IQ186" s="728"/>
      <x:c r="IR186" s="728"/>
      <x:c r="IS186" s="728"/>
      <x:c r="IT186" s="728"/>
      <x:c r="IU186" s="728"/>
      <x:c r="IV186" s="728"/>
    </x:row>
    <x:row r="187">
      <x:c r="A187" s="728"/>
      <x:c r="B187" s="728"/>
      <x:c r="C187" s="728"/>
      <x:c r="D187" s="728"/>
      <x:c r="E187" s="728"/>
      <x:c r="F187" s="728"/>
      <x:c r="G187" s="728"/>
      <x:c r="H187" s="728"/>
      <x:c r="I187" s="728"/>
      <x:c r="J187" s="728"/>
      <x:c r="K187" s="728"/>
      <x:c r="L187" s="728"/>
      <x:c r="M187" s="728"/>
      <x:c r="N187" s="728"/>
      <x:c r="O187" s="728"/>
      <x:c r="P187" s="728"/>
      <x:c r="Q187" s="729"/>
      <x:c r="R187" s="728"/>
      <x:c r="S187" s="728"/>
      <x:c r="T187" s="728"/>
      <x:c r="U187" s="728"/>
      <x:c r="V187" s="728"/>
      <x:c r="W187" s="728"/>
      <x:c r="X187" s="728"/>
      <x:c r="Y187" s="728"/>
      <x:c r="Z187" s="728"/>
      <x:c r="AA187" s="728"/>
      <x:c r="AB187" s="728"/>
      <x:c r="AC187" s="728"/>
      <x:c r="AD187" s="728"/>
      <x:c r="AE187" s="728"/>
      <x:c r="AF187" s="728"/>
      <x:c r="AG187" s="728"/>
      <x:c r="AH187" s="728"/>
      <x:c r="AI187" s="728"/>
      <x:c r="AJ187" s="728"/>
      <x:c r="AK187" s="728"/>
      <x:c r="AL187" s="728"/>
      <x:c r="AM187" s="728"/>
      <x:c r="AN187" s="728"/>
      <x:c r="AO187" s="728"/>
      <x:c r="AP187" s="728"/>
      <x:c r="AQ187" s="728"/>
      <x:c r="AR187" s="728"/>
      <x:c r="AS187" s="728"/>
      <x:c r="AT187" s="728"/>
      <x:c r="AU187" s="728"/>
      <x:c r="AV187" s="728"/>
      <x:c r="AW187" s="728"/>
      <x:c r="AX187" s="728"/>
      <x:c r="AY187" s="728"/>
      <x:c r="AZ187" s="728"/>
      <x:c r="BA187" s="728"/>
      <x:c r="BB187" s="728"/>
      <x:c r="BC187" s="728"/>
      <x:c r="BD187" s="728"/>
      <x:c r="BE187" s="728"/>
      <x:c r="BF187" s="728"/>
      <x:c r="BG187" s="728"/>
      <x:c r="BH187" s="728"/>
      <x:c r="BI187" s="728"/>
      <x:c r="BJ187" s="728"/>
      <x:c r="BK187" s="728"/>
      <x:c r="BL187" s="728"/>
      <x:c r="BM187" s="728"/>
      <x:c r="BN187" s="728"/>
      <x:c r="BO187" s="728"/>
      <x:c r="BP187" s="728"/>
      <x:c r="BQ187" s="728"/>
      <x:c r="BR187" s="728"/>
      <x:c r="BS187" s="728"/>
      <x:c r="BT187" s="728"/>
      <x:c r="BU187" s="728"/>
      <x:c r="BV187" s="728"/>
      <x:c r="BW187" s="728"/>
      <x:c r="BX187" s="728"/>
      <x:c r="BY187" s="728"/>
      <x:c r="BZ187" s="728"/>
      <x:c r="CA187" s="728"/>
      <x:c r="CB187" s="728"/>
      <x:c r="CC187" s="728"/>
      <x:c r="CD187" s="728"/>
      <x:c r="CE187" s="728"/>
      <x:c r="CF187" s="728"/>
      <x:c r="CG187" s="728"/>
      <x:c r="CH187" s="728"/>
      <x:c r="CI187" s="728"/>
      <x:c r="CJ187" s="728"/>
      <x:c r="CK187" s="728"/>
      <x:c r="CL187" s="728"/>
      <x:c r="CM187" s="728"/>
      <x:c r="CN187" s="728"/>
      <x:c r="CO187" s="728"/>
      <x:c r="CP187" s="728"/>
      <x:c r="CQ187" s="728"/>
      <x:c r="CR187" s="728"/>
      <x:c r="CS187" s="728"/>
      <x:c r="CT187" s="728"/>
      <x:c r="CU187" s="728"/>
      <x:c r="CV187" s="728"/>
      <x:c r="CW187" s="728"/>
      <x:c r="CX187" s="728"/>
      <x:c r="CY187" s="728"/>
      <x:c r="CZ187" s="728"/>
      <x:c r="DA187" s="728"/>
      <x:c r="DB187" s="728"/>
      <x:c r="DC187" s="728"/>
      <x:c r="DD187" s="728"/>
      <x:c r="DE187" s="728"/>
      <x:c r="DF187" s="728"/>
      <x:c r="DG187" s="728"/>
      <x:c r="DH187" s="728"/>
      <x:c r="DI187" s="728"/>
      <x:c r="DJ187" s="728"/>
      <x:c r="DK187" s="728"/>
      <x:c r="DL187" s="728"/>
      <x:c r="DM187" s="728"/>
      <x:c r="DN187" s="728"/>
      <x:c r="DO187" s="728"/>
      <x:c r="DP187" s="728"/>
      <x:c r="DQ187" s="728"/>
      <x:c r="DR187" s="728"/>
      <x:c r="DS187" s="728"/>
      <x:c r="DT187" s="728"/>
      <x:c r="DU187" s="728"/>
      <x:c r="DV187" s="728"/>
      <x:c r="DW187" s="728"/>
      <x:c r="DX187" s="728"/>
      <x:c r="DY187" s="728"/>
      <x:c r="DZ187" s="728"/>
      <x:c r="EA187" s="728"/>
      <x:c r="EB187" s="728"/>
      <x:c r="EC187" s="728"/>
      <x:c r="ED187" s="728"/>
      <x:c r="EE187" s="728"/>
      <x:c r="EF187" s="728"/>
      <x:c r="EG187" s="728"/>
      <x:c r="EH187" s="728"/>
      <x:c r="EI187" s="728"/>
      <x:c r="EJ187" s="728"/>
      <x:c r="EK187" s="728"/>
      <x:c r="EL187" s="728"/>
      <x:c r="EM187" s="728"/>
      <x:c r="EN187" s="728"/>
      <x:c r="EO187" s="728"/>
      <x:c r="EP187" s="728"/>
      <x:c r="EQ187" s="728"/>
      <x:c r="ER187" s="728"/>
      <x:c r="ES187" s="728"/>
      <x:c r="ET187" s="728"/>
      <x:c r="EU187" s="728"/>
      <x:c r="EV187" s="728"/>
      <x:c r="EW187" s="728"/>
      <x:c r="EX187" s="728"/>
      <x:c r="EY187" s="728"/>
      <x:c r="EZ187" s="728"/>
      <x:c r="FA187" s="728"/>
      <x:c r="FB187" s="728"/>
      <x:c r="FC187" s="728"/>
      <x:c r="FD187" s="728"/>
      <x:c r="FE187" s="728"/>
      <x:c r="FF187" s="728"/>
      <x:c r="FG187" s="728"/>
      <x:c r="FH187" s="728"/>
      <x:c r="FI187" s="728"/>
      <x:c r="FJ187" s="728"/>
      <x:c r="FK187" s="728"/>
      <x:c r="FL187" s="728"/>
      <x:c r="FM187" s="728"/>
      <x:c r="FN187" s="728"/>
      <x:c r="FO187" s="728"/>
      <x:c r="FP187" s="728"/>
      <x:c r="FQ187" s="728"/>
      <x:c r="FR187" s="728"/>
      <x:c r="FS187" s="728"/>
      <x:c r="FT187" s="728"/>
      <x:c r="FU187" s="728"/>
      <x:c r="FV187" s="728"/>
      <x:c r="FW187" s="728"/>
      <x:c r="FX187" s="728"/>
      <x:c r="FY187" s="728"/>
      <x:c r="FZ187" s="728"/>
      <x:c r="GA187" s="728"/>
      <x:c r="GB187" s="728"/>
      <x:c r="GC187" s="728"/>
      <x:c r="GD187" s="728"/>
      <x:c r="GE187" s="728"/>
      <x:c r="GF187" s="728"/>
      <x:c r="GG187" s="728"/>
      <x:c r="GH187" s="728"/>
      <x:c r="GI187" s="728"/>
      <x:c r="GJ187" s="728"/>
      <x:c r="GK187" s="728"/>
      <x:c r="GL187" s="728"/>
      <x:c r="GM187" s="728"/>
      <x:c r="GN187" s="728"/>
      <x:c r="GO187" s="728"/>
      <x:c r="GP187" s="728"/>
      <x:c r="GQ187" s="728"/>
      <x:c r="GR187" s="728"/>
      <x:c r="GS187" s="728"/>
      <x:c r="GT187" s="728"/>
      <x:c r="GU187" s="728"/>
      <x:c r="GV187" s="728"/>
      <x:c r="GW187" s="728"/>
      <x:c r="GX187" s="728"/>
      <x:c r="GY187" s="728"/>
      <x:c r="GZ187" s="728"/>
      <x:c r="HA187" s="728"/>
      <x:c r="HB187" s="728"/>
      <x:c r="HC187" s="728"/>
      <x:c r="HD187" s="728"/>
      <x:c r="HE187" s="728"/>
      <x:c r="HF187" s="728"/>
      <x:c r="HG187" s="728"/>
      <x:c r="HH187" s="728"/>
      <x:c r="HI187" s="728"/>
      <x:c r="HJ187" s="728"/>
      <x:c r="HK187" s="728"/>
      <x:c r="HL187" s="728"/>
      <x:c r="HM187" s="728"/>
      <x:c r="HN187" s="728"/>
      <x:c r="HO187" s="728"/>
      <x:c r="HP187" s="728"/>
      <x:c r="HQ187" s="728"/>
      <x:c r="HR187" s="728"/>
      <x:c r="HS187" s="728"/>
      <x:c r="HT187" s="728"/>
      <x:c r="HU187" s="728"/>
      <x:c r="HV187" s="728"/>
      <x:c r="HW187" s="728"/>
      <x:c r="HX187" s="728"/>
      <x:c r="HY187" s="728"/>
      <x:c r="HZ187" s="728"/>
      <x:c r="IA187" s="728"/>
      <x:c r="IB187" s="728"/>
      <x:c r="IC187" s="728"/>
      <x:c r="ID187" s="728"/>
      <x:c r="IE187" s="728"/>
      <x:c r="IF187" s="728"/>
      <x:c r="IG187" s="728"/>
      <x:c r="IH187" s="728"/>
      <x:c r="II187" s="728"/>
      <x:c r="IJ187" s="728"/>
      <x:c r="IK187" s="728"/>
      <x:c r="IL187" s="728"/>
      <x:c r="IM187" s="728"/>
      <x:c r="IN187" s="728"/>
      <x:c r="IO187" s="728"/>
      <x:c r="IP187" s="728"/>
      <x:c r="IQ187" s="728"/>
      <x:c r="IR187" s="728"/>
      <x:c r="IS187" s="728"/>
      <x:c r="IT187" s="728"/>
      <x:c r="IU187" s="728"/>
      <x:c r="IV187" s="728"/>
    </x:row>
    <x:row r="188">
      <x:c r="A188" s="728"/>
      <x:c r="B188" s="728"/>
      <x:c r="C188" s="728"/>
      <x:c r="D188" s="728"/>
      <x:c r="E188" s="728"/>
      <x:c r="F188" s="728"/>
      <x:c r="G188" s="728"/>
      <x:c r="H188" s="728"/>
      <x:c r="I188" s="728"/>
      <x:c r="J188" s="728"/>
      <x:c r="K188" s="728"/>
      <x:c r="L188" s="728"/>
      <x:c r="M188" s="728"/>
      <x:c r="N188" s="728"/>
      <x:c r="O188" s="728"/>
      <x:c r="P188" s="728"/>
      <x:c r="Q188" s="729"/>
      <x:c r="R188" s="728"/>
      <x:c r="S188" s="728"/>
      <x:c r="T188" s="728"/>
      <x:c r="U188" s="728"/>
      <x:c r="V188" s="728"/>
      <x:c r="W188" s="728"/>
      <x:c r="X188" s="728"/>
      <x:c r="Y188" s="728"/>
      <x:c r="Z188" s="728"/>
      <x:c r="AA188" s="728"/>
      <x:c r="AB188" s="728"/>
      <x:c r="AC188" s="728"/>
      <x:c r="AD188" s="728"/>
      <x:c r="AE188" s="728"/>
      <x:c r="AF188" s="728"/>
      <x:c r="AG188" s="728"/>
      <x:c r="AH188" s="728"/>
      <x:c r="AI188" s="728"/>
      <x:c r="AJ188" s="728"/>
      <x:c r="AK188" s="728"/>
      <x:c r="AL188" s="728"/>
      <x:c r="AM188" s="728"/>
      <x:c r="AN188" s="728"/>
      <x:c r="AO188" s="728"/>
      <x:c r="AP188" s="728"/>
      <x:c r="AQ188" s="728"/>
      <x:c r="AR188" s="728"/>
      <x:c r="AS188" s="728"/>
      <x:c r="AT188" s="728"/>
      <x:c r="AU188" s="728"/>
      <x:c r="AV188" s="728"/>
      <x:c r="AW188" s="728"/>
      <x:c r="AX188" s="728"/>
      <x:c r="AY188" s="728"/>
      <x:c r="AZ188" s="728"/>
      <x:c r="BA188" s="728"/>
      <x:c r="BB188" s="728"/>
      <x:c r="BC188" s="728"/>
      <x:c r="BD188" s="728"/>
      <x:c r="BE188" s="728"/>
      <x:c r="BF188" s="728"/>
      <x:c r="BG188" s="728"/>
      <x:c r="BH188" s="728"/>
      <x:c r="BI188" s="728"/>
      <x:c r="BJ188" s="728"/>
      <x:c r="BK188" s="728"/>
      <x:c r="BL188" s="728"/>
      <x:c r="BM188" s="728"/>
      <x:c r="BN188" s="728"/>
      <x:c r="BO188" s="728"/>
      <x:c r="BP188" s="728"/>
      <x:c r="BQ188" s="728"/>
      <x:c r="BR188" s="728"/>
      <x:c r="BS188" s="728"/>
      <x:c r="BT188" s="728"/>
      <x:c r="BU188" s="728"/>
      <x:c r="BV188" s="728"/>
      <x:c r="BW188" s="728"/>
      <x:c r="BX188" s="728"/>
      <x:c r="BY188" s="728"/>
      <x:c r="BZ188" s="728"/>
      <x:c r="CA188" s="728"/>
      <x:c r="CB188" s="728"/>
      <x:c r="CC188" s="728"/>
      <x:c r="CD188" s="728"/>
      <x:c r="CE188" s="728"/>
      <x:c r="CF188" s="728"/>
      <x:c r="CG188" s="728"/>
      <x:c r="CH188" s="728"/>
      <x:c r="CI188" s="728"/>
      <x:c r="CJ188" s="728"/>
      <x:c r="CK188" s="728"/>
      <x:c r="CL188" s="728"/>
      <x:c r="CM188" s="728"/>
      <x:c r="CN188" s="728"/>
      <x:c r="CO188" s="728"/>
      <x:c r="CP188" s="728"/>
      <x:c r="CQ188" s="728"/>
      <x:c r="CR188" s="728"/>
      <x:c r="CS188" s="728"/>
      <x:c r="CT188" s="728"/>
      <x:c r="CU188" s="728"/>
      <x:c r="CV188" s="728"/>
      <x:c r="CW188" s="728"/>
      <x:c r="CX188" s="728"/>
      <x:c r="CY188" s="728"/>
      <x:c r="CZ188" s="728"/>
      <x:c r="DA188" s="728"/>
      <x:c r="DB188" s="728"/>
      <x:c r="DC188" s="728"/>
      <x:c r="DD188" s="728"/>
      <x:c r="DE188" s="728"/>
      <x:c r="DF188" s="728"/>
      <x:c r="DG188" s="728"/>
      <x:c r="DH188" s="728"/>
      <x:c r="DI188" s="728"/>
      <x:c r="DJ188" s="728"/>
      <x:c r="DK188" s="728"/>
      <x:c r="DL188" s="728"/>
      <x:c r="DM188" s="728"/>
      <x:c r="DN188" s="728"/>
      <x:c r="DO188" s="728"/>
      <x:c r="DP188" s="728"/>
      <x:c r="DQ188" s="728"/>
      <x:c r="DR188" s="728"/>
      <x:c r="DS188" s="728"/>
      <x:c r="DT188" s="728"/>
      <x:c r="DU188" s="728"/>
      <x:c r="DV188" s="728"/>
      <x:c r="DW188" s="728"/>
      <x:c r="DX188" s="728"/>
      <x:c r="DY188" s="728"/>
      <x:c r="DZ188" s="728"/>
      <x:c r="EA188" s="728"/>
      <x:c r="EB188" s="728"/>
      <x:c r="EC188" s="728"/>
      <x:c r="ED188" s="728"/>
      <x:c r="EE188" s="728"/>
      <x:c r="EF188" s="728"/>
      <x:c r="EG188" s="728"/>
      <x:c r="EH188" s="728"/>
      <x:c r="EI188" s="728"/>
      <x:c r="EJ188" s="728"/>
      <x:c r="EK188" s="728"/>
      <x:c r="EL188" s="728"/>
      <x:c r="EM188" s="728"/>
      <x:c r="EN188" s="728"/>
      <x:c r="EO188" s="728"/>
      <x:c r="EP188" s="728"/>
      <x:c r="EQ188" s="728"/>
      <x:c r="ER188" s="728"/>
      <x:c r="ES188" s="728"/>
      <x:c r="ET188" s="728"/>
      <x:c r="EU188" s="728"/>
      <x:c r="EV188" s="728"/>
      <x:c r="EW188" s="728"/>
      <x:c r="EX188" s="728"/>
      <x:c r="EY188" s="728"/>
      <x:c r="EZ188" s="728"/>
      <x:c r="FA188" s="728"/>
      <x:c r="FB188" s="728"/>
      <x:c r="FC188" s="728"/>
      <x:c r="FD188" s="728"/>
      <x:c r="FE188" s="728"/>
      <x:c r="FF188" s="728"/>
      <x:c r="FG188" s="728"/>
      <x:c r="FH188" s="728"/>
      <x:c r="FI188" s="728"/>
      <x:c r="FJ188" s="728"/>
      <x:c r="FK188" s="728"/>
      <x:c r="FL188" s="728"/>
      <x:c r="FM188" s="728"/>
      <x:c r="FN188" s="728"/>
      <x:c r="FO188" s="728"/>
      <x:c r="FP188" s="728"/>
      <x:c r="FQ188" s="728"/>
      <x:c r="FR188" s="728"/>
      <x:c r="FS188" s="728"/>
      <x:c r="FT188" s="728"/>
      <x:c r="FU188" s="728"/>
      <x:c r="FV188" s="728"/>
      <x:c r="FW188" s="728"/>
      <x:c r="FX188" s="728"/>
      <x:c r="FY188" s="728"/>
      <x:c r="FZ188" s="728"/>
      <x:c r="GA188" s="728"/>
      <x:c r="GB188" s="728"/>
      <x:c r="GC188" s="728"/>
      <x:c r="GD188" s="728"/>
      <x:c r="GE188" s="728"/>
      <x:c r="GF188" s="728"/>
      <x:c r="GG188" s="728"/>
      <x:c r="GH188" s="728"/>
      <x:c r="GI188" s="728"/>
      <x:c r="GJ188" s="728"/>
      <x:c r="GK188" s="728"/>
      <x:c r="GL188" s="728"/>
      <x:c r="GM188" s="728"/>
      <x:c r="GN188" s="728"/>
      <x:c r="GO188" s="728"/>
      <x:c r="GP188" s="728"/>
      <x:c r="GQ188" s="728"/>
      <x:c r="GR188" s="728"/>
      <x:c r="GS188" s="728"/>
      <x:c r="GT188" s="728"/>
      <x:c r="GU188" s="728"/>
      <x:c r="GV188" s="728"/>
      <x:c r="GW188" s="728"/>
      <x:c r="GX188" s="728"/>
      <x:c r="GY188" s="728"/>
      <x:c r="GZ188" s="728"/>
      <x:c r="HA188" s="728"/>
      <x:c r="HB188" s="728"/>
      <x:c r="HC188" s="728"/>
      <x:c r="HD188" s="728"/>
      <x:c r="HE188" s="728"/>
      <x:c r="HF188" s="728"/>
      <x:c r="HG188" s="728"/>
      <x:c r="HH188" s="728"/>
      <x:c r="HI188" s="728"/>
      <x:c r="HJ188" s="728"/>
      <x:c r="HK188" s="728"/>
      <x:c r="HL188" s="728"/>
      <x:c r="HM188" s="728"/>
      <x:c r="HN188" s="728"/>
      <x:c r="HO188" s="728"/>
      <x:c r="HP188" s="728"/>
      <x:c r="HQ188" s="728"/>
      <x:c r="HR188" s="728"/>
      <x:c r="HS188" s="728"/>
      <x:c r="HT188" s="728"/>
      <x:c r="HU188" s="728"/>
      <x:c r="HV188" s="728"/>
      <x:c r="HW188" s="728"/>
      <x:c r="HX188" s="728"/>
      <x:c r="HY188" s="728"/>
      <x:c r="HZ188" s="728"/>
      <x:c r="IA188" s="728"/>
      <x:c r="IB188" s="728"/>
      <x:c r="IC188" s="728"/>
      <x:c r="ID188" s="728"/>
      <x:c r="IE188" s="728"/>
      <x:c r="IF188" s="728"/>
      <x:c r="IG188" s="728"/>
      <x:c r="IH188" s="728"/>
      <x:c r="II188" s="728"/>
      <x:c r="IJ188" s="728"/>
      <x:c r="IK188" s="728"/>
      <x:c r="IL188" s="728"/>
      <x:c r="IM188" s="728"/>
      <x:c r="IN188" s="728"/>
      <x:c r="IO188" s="728"/>
      <x:c r="IP188" s="728"/>
      <x:c r="IQ188" s="728"/>
      <x:c r="IR188" s="728"/>
      <x:c r="IS188" s="728"/>
      <x:c r="IT188" s="728"/>
      <x:c r="IU188" s="728"/>
      <x:c r="IV188" s="728"/>
    </x:row>
    <x:row r="189">
      <x:c r="A189" s="728"/>
      <x:c r="B189" s="728"/>
      <x:c r="C189" s="728"/>
      <x:c r="D189" s="728"/>
      <x:c r="E189" s="728"/>
      <x:c r="F189" s="728"/>
      <x:c r="G189" s="728"/>
      <x:c r="H189" s="728"/>
      <x:c r="I189" s="728"/>
      <x:c r="J189" s="728"/>
      <x:c r="K189" s="728"/>
      <x:c r="L189" s="728"/>
      <x:c r="M189" s="728"/>
      <x:c r="N189" s="728"/>
      <x:c r="O189" s="728"/>
      <x:c r="P189" s="728"/>
      <x:c r="Q189" s="729"/>
      <x:c r="R189" s="728"/>
      <x:c r="S189" s="728"/>
      <x:c r="T189" s="728"/>
      <x:c r="U189" s="728"/>
      <x:c r="V189" s="728"/>
      <x:c r="W189" s="728"/>
      <x:c r="X189" s="728"/>
      <x:c r="Y189" s="728"/>
      <x:c r="Z189" s="728"/>
      <x:c r="AA189" s="728"/>
      <x:c r="AB189" s="728"/>
      <x:c r="AC189" s="728"/>
      <x:c r="AD189" s="728"/>
      <x:c r="AE189" s="728"/>
      <x:c r="AF189" s="728"/>
      <x:c r="AG189" s="728"/>
      <x:c r="AH189" s="728"/>
      <x:c r="AI189" s="728"/>
      <x:c r="AJ189" s="728"/>
      <x:c r="AK189" s="728"/>
      <x:c r="AL189" s="728"/>
      <x:c r="AM189" s="728"/>
      <x:c r="AN189" s="728"/>
      <x:c r="AO189" s="728"/>
      <x:c r="AP189" s="728"/>
      <x:c r="AQ189" s="728"/>
      <x:c r="AR189" s="728"/>
      <x:c r="AS189" s="728"/>
      <x:c r="AT189" s="728"/>
      <x:c r="AU189" s="728"/>
      <x:c r="AV189" s="728"/>
      <x:c r="AW189" s="728"/>
      <x:c r="AX189" s="728"/>
      <x:c r="AY189" s="728"/>
      <x:c r="AZ189" s="728"/>
      <x:c r="BA189" s="728"/>
      <x:c r="BB189" s="728"/>
      <x:c r="BC189" s="728"/>
      <x:c r="BD189" s="728"/>
      <x:c r="BE189" s="728"/>
      <x:c r="BF189" s="728"/>
      <x:c r="BG189" s="728"/>
      <x:c r="BH189" s="728"/>
      <x:c r="BI189" s="728"/>
      <x:c r="BJ189" s="728"/>
      <x:c r="BK189" s="728"/>
      <x:c r="BL189" s="728"/>
      <x:c r="BM189" s="728"/>
      <x:c r="BN189" s="728"/>
      <x:c r="BO189" s="728"/>
      <x:c r="BP189" s="728"/>
      <x:c r="BQ189" s="728"/>
      <x:c r="BR189" s="728"/>
      <x:c r="BS189" s="728"/>
      <x:c r="BT189" s="728"/>
      <x:c r="BU189" s="728"/>
      <x:c r="BV189" s="728"/>
      <x:c r="BW189" s="728"/>
      <x:c r="BX189" s="728"/>
      <x:c r="BY189" s="728"/>
      <x:c r="BZ189" s="728"/>
      <x:c r="CA189" s="728"/>
      <x:c r="CB189" s="728"/>
      <x:c r="CC189" s="728"/>
      <x:c r="CD189" s="728"/>
      <x:c r="CE189" s="728"/>
      <x:c r="CF189" s="728"/>
      <x:c r="CG189" s="728"/>
      <x:c r="CH189" s="728"/>
      <x:c r="CI189" s="728"/>
      <x:c r="CJ189" s="728"/>
      <x:c r="CK189" s="728"/>
      <x:c r="CL189" s="728"/>
      <x:c r="CM189" s="728"/>
      <x:c r="CN189" s="728"/>
      <x:c r="CO189" s="728"/>
      <x:c r="CP189" s="728"/>
      <x:c r="CQ189" s="728"/>
      <x:c r="CR189" s="728"/>
      <x:c r="CS189" s="728"/>
      <x:c r="CT189" s="728"/>
      <x:c r="CU189" s="728"/>
      <x:c r="CV189" s="728"/>
      <x:c r="CW189" s="728"/>
      <x:c r="CX189" s="728"/>
      <x:c r="CY189" s="728"/>
      <x:c r="CZ189" s="728"/>
      <x:c r="DA189" s="728"/>
      <x:c r="DB189" s="728"/>
      <x:c r="DC189" s="728"/>
      <x:c r="DD189" s="728"/>
      <x:c r="DE189" s="728"/>
      <x:c r="DF189" s="728"/>
      <x:c r="DG189" s="728"/>
      <x:c r="DH189" s="728"/>
      <x:c r="DI189" s="728"/>
      <x:c r="DJ189" s="728"/>
      <x:c r="DK189" s="728"/>
      <x:c r="DL189" s="728"/>
      <x:c r="DM189" s="728"/>
      <x:c r="DN189" s="728"/>
      <x:c r="DO189" s="728"/>
      <x:c r="DP189" s="728"/>
      <x:c r="DQ189" s="728"/>
      <x:c r="DR189" s="728"/>
      <x:c r="DS189" s="728"/>
      <x:c r="DT189" s="728"/>
      <x:c r="DU189" s="728"/>
      <x:c r="DV189" s="728"/>
      <x:c r="DW189" s="728"/>
      <x:c r="DX189" s="728"/>
      <x:c r="DY189" s="728"/>
      <x:c r="DZ189" s="728"/>
      <x:c r="EA189" s="728"/>
      <x:c r="EB189" s="728"/>
      <x:c r="EC189" s="728"/>
      <x:c r="ED189" s="728"/>
      <x:c r="EE189" s="728"/>
      <x:c r="EF189" s="728"/>
      <x:c r="EG189" s="728"/>
      <x:c r="EH189" s="728"/>
      <x:c r="EI189" s="728"/>
      <x:c r="EJ189" s="728"/>
      <x:c r="EK189" s="728"/>
      <x:c r="EL189" s="728"/>
      <x:c r="EM189" s="728"/>
      <x:c r="EN189" s="728"/>
      <x:c r="EO189" s="728"/>
      <x:c r="EP189" s="728"/>
      <x:c r="EQ189" s="728"/>
      <x:c r="ER189" s="728"/>
      <x:c r="ES189" s="728"/>
      <x:c r="ET189" s="728"/>
      <x:c r="EU189" s="728"/>
      <x:c r="EV189" s="728"/>
      <x:c r="EW189" s="728"/>
      <x:c r="EX189" s="728"/>
      <x:c r="EY189" s="728"/>
      <x:c r="EZ189" s="728"/>
      <x:c r="FA189" s="728"/>
      <x:c r="FB189" s="728"/>
      <x:c r="FC189" s="728"/>
      <x:c r="FD189" s="728"/>
      <x:c r="FE189" s="728"/>
      <x:c r="FF189" s="728"/>
      <x:c r="FG189" s="728"/>
      <x:c r="FH189" s="728"/>
      <x:c r="FI189" s="728"/>
      <x:c r="FJ189" s="728"/>
      <x:c r="FK189" s="728"/>
      <x:c r="FL189" s="728"/>
      <x:c r="FM189" s="728"/>
      <x:c r="FN189" s="728"/>
      <x:c r="FO189" s="728"/>
      <x:c r="FP189" s="728"/>
      <x:c r="FQ189" s="728"/>
      <x:c r="FR189" s="728"/>
      <x:c r="FS189" s="728"/>
      <x:c r="FT189" s="728"/>
      <x:c r="FU189" s="728"/>
      <x:c r="FV189" s="728"/>
      <x:c r="FW189" s="728"/>
      <x:c r="FX189" s="728"/>
      <x:c r="FY189" s="728"/>
      <x:c r="FZ189" s="728"/>
      <x:c r="GA189" s="728"/>
      <x:c r="GB189" s="728"/>
      <x:c r="GC189" s="728"/>
      <x:c r="GD189" s="728"/>
      <x:c r="GE189" s="728"/>
      <x:c r="GF189" s="728"/>
      <x:c r="GG189" s="728"/>
      <x:c r="GH189" s="728"/>
      <x:c r="GI189" s="728"/>
      <x:c r="GJ189" s="728"/>
      <x:c r="GK189" s="728"/>
      <x:c r="GL189" s="728"/>
      <x:c r="GM189" s="728"/>
      <x:c r="GN189" s="728"/>
      <x:c r="GO189" s="728"/>
      <x:c r="GP189" s="728"/>
      <x:c r="GQ189" s="728"/>
      <x:c r="GR189" s="728"/>
      <x:c r="GS189" s="728"/>
      <x:c r="GT189" s="728"/>
      <x:c r="GU189" s="728"/>
      <x:c r="GV189" s="728"/>
      <x:c r="GW189" s="728"/>
      <x:c r="GX189" s="728"/>
      <x:c r="GY189" s="728"/>
      <x:c r="GZ189" s="728"/>
      <x:c r="HA189" s="728"/>
      <x:c r="HB189" s="728"/>
      <x:c r="HC189" s="728"/>
      <x:c r="HD189" s="728"/>
      <x:c r="HE189" s="728"/>
      <x:c r="HF189" s="728"/>
      <x:c r="HG189" s="728"/>
      <x:c r="HH189" s="728"/>
      <x:c r="HI189" s="728"/>
      <x:c r="HJ189" s="728"/>
      <x:c r="HK189" s="728"/>
      <x:c r="HL189" s="728"/>
      <x:c r="HM189" s="728"/>
      <x:c r="HN189" s="728"/>
      <x:c r="HO189" s="728"/>
      <x:c r="HP189" s="728"/>
      <x:c r="HQ189" s="728"/>
      <x:c r="HR189" s="728"/>
      <x:c r="HS189" s="728"/>
      <x:c r="HT189" s="728"/>
      <x:c r="HU189" s="728"/>
      <x:c r="HV189" s="728"/>
      <x:c r="HW189" s="728"/>
      <x:c r="HX189" s="728"/>
      <x:c r="HY189" s="728"/>
      <x:c r="HZ189" s="728"/>
      <x:c r="IA189" s="728"/>
      <x:c r="IB189" s="728"/>
      <x:c r="IC189" s="728"/>
      <x:c r="ID189" s="728"/>
      <x:c r="IE189" s="728"/>
      <x:c r="IF189" s="728"/>
      <x:c r="IG189" s="728"/>
      <x:c r="IH189" s="728"/>
      <x:c r="II189" s="728"/>
      <x:c r="IJ189" s="728"/>
      <x:c r="IK189" s="728"/>
      <x:c r="IL189" s="728"/>
      <x:c r="IM189" s="728"/>
      <x:c r="IN189" s="728"/>
      <x:c r="IO189" s="728"/>
      <x:c r="IP189" s="728"/>
      <x:c r="IQ189" s="728"/>
      <x:c r="IR189" s="728"/>
      <x:c r="IS189" s="728"/>
      <x:c r="IT189" s="728"/>
      <x:c r="IU189" s="728"/>
      <x:c r="IV189" s="728"/>
    </x:row>
    <x:row r="190">
      <x:c r="A190" s="728"/>
      <x:c r="B190" s="728"/>
      <x:c r="C190" s="728"/>
      <x:c r="D190" s="728"/>
      <x:c r="E190" s="728"/>
      <x:c r="F190" s="728"/>
      <x:c r="G190" s="728"/>
      <x:c r="H190" s="728"/>
      <x:c r="I190" s="728"/>
      <x:c r="J190" s="728"/>
      <x:c r="K190" s="728"/>
      <x:c r="L190" s="728"/>
      <x:c r="M190" s="728"/>
      <x:c r="N190" s="728"/>
      <x:c r="O190" s="728"/>
      <x:c r="P190" s="728"/>
      <x:c r="Q190" s="729"/>
      <x:c r="R190" s="728"/>
      <x:c r="S190" s="728"/>
      <x:c r="T190" s="728"/>
      <x:c r="U190" s="728"/>
      <x:c r="V190" s="728"/>
      <x:c r="W190" s="728"/>
      <x:c r="X190" s="728"/>
      <x:c r="Y190" s="728"/>
      <x:c r="Z190" s="728"/>
      <x:c r="AA190" s="728"/>
      <x:c r="AB190" s="728"/>
      <x:c r="AC190" s="728"/>
      <x:c r="AD190" s="728"/>
      <x:c r="AE190" s="728"/>
      <x:c r="AF190" s="728"/>
      <x:c r="AG190" s="728"/>
      <x:c r="AH190" s="728"/>
      <x:c r="AI190" s="728"/>
      <x:c r="AJ190" s="728"/>
      <x:c r="AK190" s="728"/>
      <x:c r="AL190" s="728"/>
      <x:c r="AM190" s="728"/>
      <x:c r="AN190" s="728"/>
      <x:c r="AO190" s="728"/>
      <x:c r="AP190" s="728"/>
      <x:c r="AQ190" s="728"/>
      <x:c r="AR190" s="728"/>
      <x:c r="AS190" s="728"/>
      <x:c r="AT190" s="728"/>
      <x:c r="AU190" s="728"/>
      <x:c r="AV190" s="728"/>
      <x:c r="AW190" s="728"/>
      <x:c r="AX190" s="728"/>
      <x:c r="AY190" s="728"/>
      <x:c r="AZ190" s="728"/>
      <x:c r="BA190" s="728"/>
      <x:c r="BB190" s="728"/>
      <x:c r="BC190" s="728"/>
      <x:c r="BD190" s="728"/>
      <x:c r="BE190" s="728"/>
      <x:c r="BF190" s="728"/>
      <x:c r="BG190" s="728"/>
      <x:c r="BH190" s="728"/>
      <x:c r="BI190" s="728"/>
      <x:c r="BJ190" s="728"/>
      <x:c r="BK190" s="728"/>
      <x:c r="BL190" s="728"/>
      <x:c r="BM190" s="728"/>
      <x:c r="BN190" s="728"/>
      <x:c r="BO190" s="728"/>
      <x:c r="BP190" s="728"/>
      <x:c r="BQ190" s="728"/>
      <x:c r="BR190" s="728"/>
      <x:c r="BS190" s="728"/>
      <x:c r="BT190" s="728"/>
      <x:c r="BU190" s="728"/>
      <x:c r="BV190" s="728"/>
      <x:c r="BW190" s="728"/>
      <x:c r="BX190" s="728"/>
      <x:c r="BY190" s="728"/>
      <x:c r="BZ190" s="728"/>
      <x:c r="CA190" s="728"/>
      <x:c r="CB190" s="728"/>
      <x:c r="CC190" s="728"/>
      <x:c r="CD190" s="728"/>
      <x:c r="CE190" s="728"/>
      <x:c r="CF190" s="728"/>
      <x:c r="CG190" s="728"/>
      <x:c r="CH190" s="728"/>
      <x:c r="CI190" s="728"/>
      <x:c r="CJ190" s="728"/>
      <x:c r="CK190" s="728"/>
      <x:c r="CL190" s="728"/>
      <x:c r="CM190" s="728"/>
      <x:c r="CN190" s="728"/>
      <x:c r="CO190" s="728"/>
      <x:c r="CP190" s="728"/>
      <x:c r="CQ190" s="728"/>
      <x:c r="CR190" s="728"/>
      <x:c r="CS190" s="728"/>
      <x:c r="CT190" s="728"/>
      <x:c r="CU190" s="728"/>
      <x:c r="CV190" s="728"/>
      <x:c r="CW190" s="728"/>
      <x:c r="CX190" s="728"/>
      <x:c r="CY190" s="728"/>
      <x:c r="CZ190" s="728"/>
      <x:c r="DA190" s="728"/>
      <x:c r="DB190" s="728"/>
      <x:c r="DC190" s="728"/>
      <x:c r="DD190" s="728"/>
      <x:c r="DE190" s="728"/>
      <x:c r="DF190" s="728"/>
      <x:c r="DG190" s="728"/>
      <x:c r="DH190" s="728"/>
      <x:c r="DI190" s="728"/>
      <x:c r="DJ190" s="728"/>
      <x:c r="DK190" s="728"/>
      <x:c r="DL190" s="728"/>
      <x:c r="DM190" s="728"/>
      <x:c r="DN190" s="728"/>
      <x:c r="DO190" s="728"/>
      <x:c r="DP190" s="728"/>
      <x:c r="DQ190" s="728"/>
      <x:c r="DR190" s="728"/>
      <x:c r="DS190" s="728"/>
      <x:c r="DT190" s="728"/>
      <x:c r="DU190" s="728"/>
      <x:c r="DV190" s="728"/>
      <x:c r="DW190" s="728"/>
      <x:c r="DX190" s="728"/>
      <x:c r="DY190" s="728"/>
      <x:c r="DZ190" s="728"/>
      <x:c r="EA190" s="728"/>
      <x:c r="EB190" s="728"/>
      <x:c r="EC190" s="728"/>
      <x:c r="ED190" s="728"/>
      <x:c r="EE190" s="728"/>
      <x:c r="EF190" s="728"/>
      <x:c r="EG190" s="728"/>
      <x:c r="EH190" s="728"/>
      <x:c r="EI190" s="728"/>
      <x:c r="EJ190" s="728"/>
      <x:c r="EK190" s="728"/>
      <x:c r="EL190" s="728"/>
      <x:c r="EM190" s="728"/>
      <x:c r="EN190" s="728"/>
      <x:c r="EO190" s="728"/>
      <x:c r="EP190" s="728"/>
      <x:c r="EQ190" s="728"/>
      <x:c r="ER190" s="728"/>
      <x:c r="ES190" s="728"/>
      <x:c r="ET190" s="728"/>
      <x:c r="EU190" s="728"/>
      <x:c r="EV190" s="728"/>
      <x:c r="EW190" s="728"/>
      <x:c r="EX190" s="728"/>
      <x:c r="EY190" s="728"/>
      <x:c r="EZ190" s="728"/>
      <x:c r="FA190" s="728"/>
      <x:c r="FB190" s="728"/>
      <x:c r="FC190" s="728"/>
      <x:c r="FD190" s="728"/>
      <x:c r="FE190" s="728"/>
      <x:c r="FF190" s="728"/>
      <x:c r="FG190" s="728"/>
      <x:c r="FH190" s="728"/>
      <x:c r="FI190" s="728"/>
      <x:c r="FJ190" s="728"/>
      <x:c r="FK190" s="728"/>
      <x:c r="FL190" s="728"/>
      <x:c r="FM190" s="728"/>
      <x:c r="FN190" s="728"/>
      <x:c r="FO190" s="728"/>
      <x:c r="FP190" s="728"/>
      <x:c r="FQ190" s="728"/>
      <x:c r="FR190" s="728"/>
      <x:c r="FS190" s="728"/>
      <x:c r="FT190" s="728"/>
      <x:c r="FU190" s="728"/>
      <x:c r="FV190" s="728"/>
      <x:c r="FW190" s="728"/>
      <x:c r="FX190" s="728"/>
      <x:c r="FY190" s="728"/>
      <x:c r="FZ190" s="728"/>
      <x:c r="GA190" s="728"/>
      <x:c r="GB190" s="728"/>
      <x:c r="GC190" s="728"/>
      <x:c r="GD190" s="728"/>
      <x:c r="GE190" s="728"/>
      <x:c r="GF190" s="728"/>
      <x:c r="GG190" s="728"/>
      <x:c r="GH190" s="728"/>
      <x:c r="GI190" s="728"/>
      <x:c r="GJ190" s="728"/>
      <x:c r="GK190" s="728"/>
      <x:c r="GL190" s="728"/>
      <x:c r="GM190" s="728"/>
      <x:c r="GN190" s="728"/>
      <x:c r="GO190" s="728"/>
      <x:c r="GP190" s="728"/>
      <x:c r="GQ190" s="728"/>
      <x:c r="GR190" s="728"/>
      <x:c r="GS190" s="728"/>
      <x:c r="GT190" s="728"/>
      <x:c r="GU190" s="728"/>
      <x:c r="GV190" s="728"/>
      <x:c r="GW190" s="728"/>
      <x:c r="GX190" s="728"/>
      <x:c r="GY190" s="728"/>
      <x:c r="GZ190" s="728"/>
      <x:c r="HA190" s="728"/>
      <x:c r="HB190" s="728"/>
      <x:c r="HC190" s="728"/>
      <x:c r="HD190" s="728"/>
      <x:c r="HE190" s="728"/>
      <x:c r="HF190" s="728"/>
      <x:c r="HG190" s="728"/>
      <x:c r="HH190" s="728"/>
      <x:c r="HI190" s="728"/>
      <x:c r="HJ190" s="728"/>
      <x:c r="HK190" s="728"/>
      <x:c r="HL190" s="728"/>
      <x:c r="HM190" s="728"/>
      <x:c r="HN190" s="728"/>
      <x:c r="HO190" s="728"/>
      <x:c r="HP190" s="728"/>
      <x:c r="HQ190" s="728"/>
      <x:c r="HR190" s="728"/>
      <x:c r="HS190" s="728"/>
      <x:c r="HT190" s="728"/>
      <x:c r="HU190" s="728"/>
      <x:c r="HV190" s="728"/>
      <x:c r="HW190" s="728"/>
      <x:c r="HX190" s="728"/>
      <x:c r="HY190" s="728"/>
      <x:c r="HZ190" s="728"/>
      <x:c r="IA190" s="728"/>
      <x:c r="IB190" s="728"/>
      <x:c r="IC190" s="728"/>
      <x:c r="ID190" s="728"/>
      <x:c r="IE190" s="728"/>
      <x:c r="IF190" s="728"/>
      <x:c r="IG190" s="728"/>
      <x:c r="IH190" s="728"/>
      <x:c r="II190" s="728"/>
      <x:c r="IJ190" s="728"/>
      <x:c r="IK190" s="728"/>
      <x:c r="IL190" s="728"/>
      <x:c r="IM190" s="728"/>
      <x:c r="IN190" s="728"/>
      <x:c r="IO190" s="728"/>
      <x:c r="IP190" s="728"/>
      <x:c r="IQ190" s="728"/>
      <x:c r="IR190" s="728"/>
      <x:c r="IS190" s="728"/>
      <x:c r="IT190" s="728"/>
      <x:c r="IU190" s="728"/>
      <x:c r="IV190" s="728"/>
    </x:row>
    <x:row r="191">
      <x:c r="A191" s="728"/>
      <x:c r="B191" s="728"/>
      <x:c r="C191" s="728"/>
      <x:c r="D191" s="728"/>
      <x:c r="E191" s="728"/>
      <x:c r="F191" s="728"/>
      <x:c r="G191" s="728"/>
      <x:c r="H191" s="728"/>
      <x:c r="I191" s="728"/>
      <x:c r="J191" s="728"/>
      <x:c r="K191" s="728"/>
      <x:c r="L191" s="728"/>
      <x:c r="M191" s="728"/>
      <x:c r="N191" s="728"/>
      <x:c r="O191" s="728"/>
      <x:c r="P191" s="728"/>
      <x:c r="Q191" s="729"/>
      <x:c r="R191" s="728"/>
      <x:c r="S191" s="728"/>
      <x:c r="T191" s="728"/>
      <x:c r="U191" s="728"/>
      <x:c r="V191" s="728"/>
      <x:c r="W191" s="728"/>
      <x:c r="X191" s="728"/>
      <x:c r="Y191" s="728"/>
      <x:c r="Z191" s="728"/>
      <x:c r="AA191" s="728"/>
      <x:c r="AB191" s="728"/>
      <x:c r="AC191" s="728"/>
      <x:c r="AD191" s="728"/>
      <x:c r="AE191" s="728"/>
      <x:c r="AF191" s="728"/>
      <x:c r="AG191" s="728"/>
      <x:c r="AH191" s="728"/>
      <x:c r="AI191" s="728"/>
      <x:c r="AJ191" s="728"/>
      <x:c r="AK191" s="728"/>
      <x:c r="AL191" s="728"/>
      <x:c r="AM191" s="728"/>
      <x:c r="AN191" s="728"/>
      <x:c r="AO191" s="728"/>
      <x:c r="AP191" s="728"/>
      <x:c r="AQ191" s="728"/>
      <x:c r="AR191" s="728"/>
      <x:c r="AS191" s="728"/>
      <x:c r="AT191" s="728"/>
      <x:c r="AU191" s="728"/>
      <x:c r="AV191" s="728"/>
      <x:c r="AW191" s="728"/>
      <x:c r="AX191" s="728"/>
      <x:c r="AY191" s="728"/>
      <x:c r="AZ191" s="728"/>
      <x:c r="BA191" s="728"/>
      <x:c r="BB191" s="728"/>
      <x:c r="BC191" s="728"/>
      <x:c r="BD191" s="728"/>
      <x:c r="BE191" s="728"/>
      <x:c r="BF191" s="728"/>
      <x:c r="BG191" s="728"/>
      <x:c r="BH191" s="728"/>
      <x:c r="BI191" s="728"/>
      <x:c r="BJ191" s="728"/>
      <x:c r="BK191" s="728"/>
      <x:c r="BL191" s="728"/>
      <x:c r="BM191" s="728"/>
      <x:c r="BN191" s="728"/>
      <x:c r="BO191" s="728"/>
      <x:c r="BP191" s="728"/>
      <x:c r="BQ191" s="728"/>
      <x:c r="BR191" s="728"/>
      <x:c r="BS191" s="728"/>
      <x:c r="BT191" s="728"/>
      <x:c r="BU191" s="728"/>
      <x:c r="BV191" s="728"/>
      <x:c r="BW191" s="728"/>
      <x:c r="BX191" s="728"/>
      <x:c r="BY191" s="728"/>
      <x:c r="BZ191" s="728"/>
      <x:c r="CA191" s="728"/>
      <x:c r="CB191" s="728"/>
      <x:c r="CC191" s="728"/>
      <x:c r="CD191" s="728"/>
      <x:c r="CE191" s="728"/>
      <x:c r="CF191" s="728"/>
      <x:c r="CG191" s="728"/>
      <x:c r="CH191" s="728"/>
      <x:c r="CI191" s="728"/>
      <x:c r="CJ191" s="728"/>
      <x:c r="CK191" s="728"/>
      <x:c r="CL191" s="728"/>
      <x:c r="CM191" s="728"/>
      <x:c r="CN191" s="728"/>
      <x:c r="CO191" s="728"/>
      <x:c r="CP191" s="728"/>
      <x:c r="CQ191" s="728"/>
      <x:c r="CR191" s="728"/>
      <x:c r="CS191" s="728"/>
      <x:c r="CT191" s="728"/>
      <x:c r="CU191" s="728"/>
      <x:c r="CV191" s="728"/>
      <x:c r="CW191" s="728"/>
      <x:c r="CX191" s="728"/>
      <x:c r="CY191" s="728"/>
      <x:c r="CZ191" s="728"/>
      <x:c r="DA191" s="728"/>
      <x:c r="DB191" s="728"/>
      <x:c r="DC191" s="728"/>
      <x:c r="DD191" s="728"/>
      <x:c r="DE191" s="728"/>
      <x:c r="DF191" s="728"/>
      <x:c r="DG191" s="728"/>
      <x:c r="DH191" s="728"/>
      <x:c r="DI191" s="728"/>
      <x:c r="DJ191" s="728"/>
      <x:c r="DK191" s="728"/>
      <x:c r="DL191" s="728"/>
      <x:c r="DM191" s="728"/>
      <x:c r="DN191" s="728"/>
      <x:c r="DO191" s="728"/>
      <x:c r="DP191" s="728"/>
      <x:c r="DQ191" s="728"/>
      <x:c r="DR191" s="728"/>
      <x:c r="DS191" s="728"/>
      <x:c r="DT191" s="728"/>
      <x:c r="DU191" s="728"/>
      <x:c r="DV191" s="728"/>
      <x:c r="DW191" s="728"/>
      <x:c r="DX191" s="728"/>
      <x:c r="DY191" s="728"/>
      <x:c r="DZ191" s="728"/>
      <x:c r="EA191" s="728"/>
      <x:c r="EB191" s="728"/>
      <x:c r="EC191" s="728"/>
      <x:c r="ED191" s="728"/>
      <x:c r="EE191" s="728"/>
      <x:c r="EF191" s="728"/>
      <x:c r="EG191" s="728"/>
      <x:c r="EH191" s="728"/>
      <x:c r="EI191" s="728"/>
      <x:c r="EJ191" s="728"/>
      <x:c r="EK191" s="728"/>
      <x:c r="EL191" s="728"/>
      <x:c r="EM191" s="728"/>
      <x:c r="EN191" s="728"/>
      <x:c r="EO191" s="728"/>
      <x:c r="EP191" s="728"/>
      <x:c r="EQ191" s="728"/>
      <x:c r="ER191" s="728"/>
      <x:c r="ES191" s="728"/>
      <x:c r="ET191" s="728"/>
      <x:c r="EU191" s="728"/>
      <x:c r="EV191" s="728"/>
      <x:c r="EW191" s="728"/>
      <x:c r="EX191" s="728"/>
      <x:c r="EY191" s="728"/>
      <x:c r="EZ191" s="728"/>
      <x:c r="FA191" s="728"/>
      <x:c r="FB191" s="728"/>
      <x:c r="FC191" s="728"/>
      <x:c r="FD191" s="728"/>
      <x:c r="FE191" s="728"/>
      <x:c r="FF191" s="728"/>
      <x:c r="FG191" s="728"/>
      <x:c r="FH191" s="728"/>
      <x:c r="FI191" s="728"/>
      <x:c r="FJ191" s="728"/>
      <x:c r="FK191" s="728"/>
      <x:c r="FL191" s="728"/>
      <x:c r="FM191" s="728"/>
      <x:c r="FN191" s="728"/>
      <x:c r="FO191" s="728"/>
      <x:c r="FP191" s="728"/>
      <x:c r="FQ191" s="728"/>
      <x:c r="FR191" s="728"/>
      <x:c r="FS191" s="728"/>
      <x:c r="FT191" s="728"/>
      <x:c r="FU191" s="728"/>
      <x:c r="FV191" s="728"/>
      <x:c r="FW191" s="728"/>
      <x:c r="FX191" s="728"/>
      <x:c r="FY191" s="728"/>
      <x:c r="FZ191" s="728"/>
      <x:c r="GA191" s="728"/>
      <x:c r="GB191" s="728"/>
      <x:c r="GC191" s="728"/>
      <x:c r="GD191" s="728"/>
      <x:c r="GE191" s="728"/>
      <x:c r="GF191" s="728"/>
      <x:c r="GG191" s="728"/>
      <x:c r="GH191" s="728"/>
      <x:c r="GI191" s="728"/>
      <x:c r="GJ191" s="728"/>
      <x:c r="GK191" s="728"/>
      <x:c r="GL191" s="728"/>
      <x:c r="GM191" s="728"/>
      <x:c r="GN191" s="728"/>
      <x:c r="GO191" s="728"/>
      <x:c r="GP191" s="728"/>
      <x:c r="GQ191" s="728"/>
      <x:c r="GR191" s="728"/>
      <x:c r="GS191" s="728"/>
      <x:c r="GT191" s="728"/>
      <x:c r="GU191" s="728"/>
      <x:c r="GV191" s="728"/>
      <x:c r="GW191" s="728"/>
      <x:c r="GX191" s="728"/>
      <x:c r="GY191" s="728"/>
      <x:c r="GZ191" s="728"/>
      <x:c r="HA191" s="728"/>
      <x:c r="HB191" s="728"/>
      <x:c r="HC191" s="728"/>
      <x:c r="HD191" s="728"/>
      <x:c r="HE191" s="728"/>
      <x:c r="HF191" s="728"/>
      <x:c r="HG191" s="728"/>
      <x:c r="HH191" s="728"/>
      <x:c r="HI191" s="728"/>
      <x:c r="HJ191" s="728"/>
      <x:c r="HK191" s="728"/>
      <x:c r="HL191" s="728"/>
      <x:c r="HM191" s="728"/>
      <x:c r="HN191" s="728"/>
      <x:c r="HO191" s="728"/>
      <x:c r="HP191" s="728"/>
      <x:c r="HQ191" s="728"/>
      <x:c r="HR191" s="728"/>
      <x:c r="HS191" s="728"/>
      <x:c r="HT191" s="728"/>
      <x:c r="HU191" s="728"/>
      <x:c r="HV191" s="728"/>
      <x:c r="HW191" s="728"/>
      <x:c r="HX191" s="728"/>
      <x:c r="HY191" s="728"/>
      <x:c r="HZ191" s="728"/>
      <x:c r="IA191" s="728"/>
      <x:c r="IB191" s="728"/>
      <x:c r="IC191" s="728"/>
      <x:c r="ID191" s="728"/>
      <x:c r="IE191" s="728"/>
      <x:c r="IF191" s="728"/>
      <x:c r="IG191" s="728"/>
      <x:c r="IH191" s="728"/>
      <x:c r="II191" s="728"/>
      <x:c r="IJ191" s="728"/>
      <x:c r="IK191" s="728"/>
      <x:c r="IL191" s="728"/>
      <x:c r="IM191" s="728"/>
      <x:c r="IN191" s="728"/>
      <x:c r="IO191" s="728"/>
      <x:c r="IP191" s="728"/>
      <x:c r="IQ191" s="728"/>
      <x:c r="IR191" s="728"/>
      <x:c r="IS191" s="728"/>
      <x:c r="IT191" s="728"/>
      <x:c r="IU191" s="728"/>
      <x:c r="IV191" s="728"/>
    </x:row>
    <x:row r="192">
      <x:c r="A192" s="728"/>
      <x:c r="B192" s="728"/>
      <x:c r="C192" s="728"/>
      <x:c r="D192" s="728"/>
      <x:c r="E192" s="728"/>
      <x:c r="F192" s="728"/>
      <x:c r="G192" s="728"/>
      <x:c r="H192" s="728"/>
      <x:c r="I192" s="728"/>
      <x:c r="J192" s="728"/>
      <x:c r="K192" s="728"/>
      <x:c r="L192" s="728"/>
      <x:c r="M192" s="728"/>
      <x:c r="N192" s="728"/>
      <x:c r="O192" s="728"/>
      <x:c r="P192" s="728"/>
      <x:c r="Q192" s="729"/>
      <x:c r="R192" s="728"/>
      <x:c r="S192" s="728"/>
      <x:c r="T192" s="728"/>
      <x:c r="U192" s="728"/>
      <x:c r="V192" s="728"/>
      <x:c r="W192" s="728"/>
      <x:c r="X192" s="728"/>
      <x:c r="Y192" s="728"/>
      <x:c r="Z192" s="728"/>
      <x:c r="AA192" s="728"/>
      <x:c r="AB192" s="728"/>
      <x:c r="AC192" s="728"/>
      <x:c r="AD192" s="728"/>
      <x:c r="AE192" s="728"/>
      <x:c r="AF192" s="728"/>
      <x:c r="AG192" s="728"/>
      <x:c r="AH192" s="728"/>
      <x:c r="AI192" s="728"/>
      <x:c r="AJ192" s="728"/>
      <x:c r="AK192" s="728"/>
      <x:c r="AL192" s="728"/>
      <x:c r="AM192" s="728"/>
      <x:c r="AN192" s="728"/>
      <x:c r="AO192" s="728"/>
      <x:c r="AP192" s="728"/>
      <x:c r="AQ192" s="728"/>
      <x:c r="AR192" s="728"/>
      <x:c r="AS192" s="728"/>
      <x:c r="AT192" s="728"/>
      <x:c r="AU192" s="728"/>
      <x:c r="AV192" s="728"/>
      <x:c r="AW192" s="728"/>
      <x:c r="AX192" s="728"/>
      <x:c r="AY192" s="728"/>
      <x:c r="AZ192" s="728"/>
      <x:c r="BA192" s="728"/>
      <x:c r="BB192" s="728"/>
      <x:c r="BC192" s="728"/>
      <x:c r="BD192" s="728"/>
      <x:c r="BE192" s="728"/>
      <x:c r="BF192" s="728"/>
      <x:c r="BG192" s="728"/>
      <x:c r="BH192" s="728"/>
      <x:c r="BI192" s="728"/>
      <x:c r="BJ192" s="728"/>
      <x:c r="BK192" s="728"/>
      <x:c r="BL192" s="728"/>
      <x:c r="BM192" s="728"/>
      <x:c r="BN192" s="728"/>
      <x:c r="BO192" s="728"/>
      <x:c r="BP192" s="728"/>
      <x:c r="BQ192" s="728"/>
      <x:c r="BR192" s="728"/>
      <x:c r="BS192" s="728"/>
      <x:c r="BT192" s="728"/>
      <x:c r="BU192" s="728"/>
      <x:c r="BV192" s="728"/>
      <x:c r="BW192" s="728"/>
      <x:c r="BX192" s="728"/>
      <x:c r="BY192" s="728"/>
      <x:c r="BZ192" s="728"/>
      <x:c r="CA192" s="728"/>
      <x:c r="CB192" s="728"/>
      <x:c r="CC192" s="728"/>
      <x:c r="CD192" s="728"/>
      <x:c r="CE192" s="728"/>
      <x:c r="CF192" s="728"/>
      <x:c r="CG192" s="728"/>
      <x:c r="CH192" s="728"/>
      <x:c r="CI192" s="728"/>
      <x:c r="CJ192" s="728"/>
      <x:c r="CK192" s="728"/>
      <x:c r="CL192" s="728"/>
      <x:c r="CM192" s="728"/>
      <x:c r="CN192" s="728"/>
      <x:c r="CO192" s="728"/>
      <x:c r="CP192" s="728"/>
      <x:c r="CQ192" s="728"/>
      <x:c r="CR192" s="728"/>
      <x:c r="CS192" s="728"/>
      <x:c r="CT192" s="728"/>
      <x:c r="CU192" s="728"/>
      <x:c r="CV192" s="728"/>
      <x:c r="CW192" s="728"/>
      <x:c r="CX192" s="728"/>
      <x:c r="CY192" s="728"/>
      <x:c r="CZ192" s="728"/>
      <x:c r="DA192" s="728"/>
      <x:c r="DB192" s="728"/>
      <x:c r="DC192" s="728"/>
      <x:c r="DD192" s="728"/>
      <x:c r="DE192" s="728"/>
      <x:c r="DF192" s="728"/>
      <x:c r="DG192" s="728"/>
      <x:c r="DH192" s="728"/>
      <x:c r="DI192" s="728"/>
      <x:c r="DJ192" s="728"/>
      <x:c r="DK192" s="728"/>
      <x:c r="DL192" s="728"/>
      <x:c r="DM192" s="728"/>
      <x:c r="DN192" s="728"/>
      <x:c r="DO192" s="728"/>
      <x:c r="DP192" s="728"/>
      <x:c r="DQ192" s="728"/>
      <x:c r="DR192" s="728"/>
      <x:c r="DS192" s="728"/>
      <x:c r="DT192" s="728"/>
      <x:c r="DU192" s="728"/>
      <x:c r="DV192" s="728"/>
      <x:c r="DW192" s="728"/>
      <x:c r="DX192" s="728"/>
      <x:c r="DY192" s="728"/>
      <x:c r="DZ192" s="728"/>
      <x:c r="EA192" s="728"/>
      <x:c r="EB192" s="728"/>
      <x:c r="EC192" s="728"/>
      <x:c r="ED192" s="728"/>
      <x:c r="EE192" s="728"/>
      <x:c r="EF192" s="728"/>
      <x:c r="EG192" s="728"/>
      <x:c r="EH192" s="728"/>
      <x:c r="EI192" s="728"/>
      <x:c r="EJ192" s="728"/>
      <x:c r="EK192" s="728"/>
      <x:c r="EL192" s="728"/>
      <x:c r="EM192" s="728"/>
      <x:c r="EN192" s="728"/>
      <x:c r="EO192" s="728"/>
      <x:c r="EP192" s="728"/>
      <x:c r="EQ192" s="728"/>
      <x:c r="ER192" s="728"/>
      <x:c r="ES192" s="728"/>
      <x:c r="ET192" s="728"/>
      <x:c r="EU192" s="728"/>
      <x:c r="EV192" s="728"/>
      <x:c r="EW192" s="728"/>
      <x:c r="EX192" s="728"/>
      <x:c r="EY192" s="728"/>
      <x:c r="EZ192" s="728"/>
      <x:c r="FA192" s="728"/>
      <x:c r="FB192" s="728"/>
      <x:c r="FC192" s="728"/>
      <x:c r="FD192" s="728"/>
      <x:c r="FE192" s="728"/>
      <x:c r="FF192" s="728"/>
      <x:c r="FG192" s="728"/>
      <x:c r="FH192" s="728"/>
      <x:c r="FI192" s="728"/>
      <x:c r="FJ192" s="728"/>
      <x:c r="FK192" s="728"/>
      <x:c r="FL192" s="728"/>
      <x:c r="FM192" s="728"/>
      <x:c r="FN192" s="728"/>
      <x:c r="FO192" s="728"/>
      <x:c r="FP192" s="728"/>
      <x:c r="FQ192" s="728"/>
      <x:c r="FR192" s="728"/>
      <x:c r="FS192" s="728"/>
      <x:c r="FT192" s="728"/>
      <x:c r="FU192" s="728"/>
      <x:c r="FV192" s="728"/>
      <x:c r="FW192" s="728"/>
      <x:c r="FX192" s="728"/>
      <x:c r="FY192" s="728"/>
      <x:c r="FZ192" s="728"/>
      <x:c r="GA192" s="728"/>
      <x:c r="GB192" s="728"/>
      <x:c r="GC192" s="728"/>
      <x:c r="GD192" s="728"/>
      <x:c r="GE192" s="728"/>
      <x:c r="GF192" s="728"/>
      <x:c r="GG192" s="728"/>
      <x:c r="GH192" s="728"/>
      <x:c r="GI192" s="728"/>
      <x:c r="GJ192" s="728"/>
      <x:c r="GK192" s="728"/>
      <x:c r="GL192" s="728"/>
      <x:c r="GM192" s="728"/>
      <x:c r="GN192" s="728"/>
      <x:c r="GO192" s="728"/>
      <x:c r="GP192" s="728"/>
      <x:c r="GQ192" s="728"/>
      <x:c r="GR192" s="728"/>
      <x:c r="GS192" s="728"/>
      <x:c r="GT192" s="728"/>
      <x:c r="GU192" s="728"/>
      <x:c r="GV192" s="728"/>
      <x:c r="GW192" s="728"/>
      <x:c r="GX192" s="728"/>
      <x:c r="GY192" s="728"/>
      <x:c r="GZ192" s="728"/>
      <x:c r="HA192" s="728"/>
      <x:c r="HB192" s="728"/>
      <x:c r="HC192" s="728"/>
      <x:c r="HD192" s="728"/>
      <x:c r="HE192" s="728"/>
      <x:c r="HF192" s="728"/>
      <x:c r="HG192" s="728"/>
      <x:c r="HH192" s="728"/>
      <x:c r="HI192" s="728"/>
      <x:c r="HJ192" s="728"/>
      <x:c r="HK192" s="728"/>
      <x:c r="HL192" s="728"/>
      <x:c r="HM192" s="728"/>
      <x:c r="HN192" s="728"/>
      <x:c r="HO192" s="728"/>
      <x:c r="HP192" s="728"/>
      <x:c r="HQ192" s="728"/>
      <x:c r="HR192" s="728"/>
      <x:c r="HS192" s="728"/>
      <x:c r="HT192" s="728"/>
      <x:c r="HU192" s="728"/>
      <x:c r="HV192" s="728"/>
      <x:c r="HW192" s="728"/>
      <x:c r="HX192" s="728"/>
      <x:c r="HY192" s="728"/>
      <x:c r="HZ192" s="728"/>
      <x:c r="IA192" s="728"/>
      <x:c r="IB192" s="728"/>
      <x:c r="IC192" s="728"/>
      <x:c r="ID192" s="728"/>
      <x:c r="IE192" s="728"/>
      <x:c r="IF192" s="728"/>
      <x:c r="IG192" s="728"/>
      <x:c r="IH192" s="728"/>
      <x:c r="II192" s="728"/>
      <x:c r="IJ192" s="728"/>
      <x:c r="IK192" s="728"/>
      <x:c r="IL192" s="728"/>
      <x:c r="IM192" s="728"/>
      <x:c r="IN192" s="728"/>
      <x:c r="IO192" s="728"/>
      <x:c r="IP192" s="728"/>
      <x:c r="IQ192" s="728"/>
      <x:c r="IR192" s="728"/>
      <x:c r="IS192" s="728"/>
      <x:c r="IT192" s="728"/>
      <x:c r="IU192" s="728"/>
      <x:c r="IV192" s="728"/>
    </x:row>
    <x:row r="193">
      <x:c r="A193" s="728"/>
      <x:c r="B193" s="728"/>
      <x:c r="C193" s="728"/>
      <x:c r="D193" s="728"/>
      <x:c r="E193" s="728"/>
      <x:c r="F193" s="728"/>
      <x:c r="G193" s="728"/>
      <x:c r="H193" s="728"/>
      <x:c r="I193" s="728"/>
      <x:c r="J193" s="728"/>
      <x:c r="K193" s="728"/>
      <x:c r="L193" s="728"/>
      <x:c r="M193" s="728"/>
      <x:c r="N193" s="728"/>
      <x:c r="O193" s="728"/>
      <x:c r="P193" s="728"/>
      <x:c r="Q193" s="729"/>
      <x:c r="R193" s="728"/>
      <x:c r="S193" s="728"/>
      <x:c r="T193" s="728"/>
      <x:c r="U193" s="728"/>
      <x:c r="V193" s="728"/>
      <x:c r="W193" s="728"/>
      <x:c r="X193" s="728"/>
      <x:c r="Y193" s="728"/>
      <x:c r="Z193" s="728"/>
      <x:c r="AA193" s="728"/>
      <x:c r="AB193" s="728"/>
      <x:c r="AC193" s="728"/>
      <x:c r="AD193" s="728"/>
      <x:c r="AE193" s="728"/>
      <x:c r="AF193" s="728"/>
      <x:c r="AG193" s="728"/>
      <x:c r="AH193" s="728"/>
      <x:c r="AI193" s="728"/>
      <x:c r="AJ193" s="728"/>
      <x:c r="AK193" s="728"/>
      <x:c r="AL193" s="728"/>
      <x:c r="AM193" s="728"/>
      <x:c r="AN193" s="728"/>
      <x:c r="AO193" s="728"/>
      <x:c r="AP193" s="728"/>
      <x:c r="AQ193" s="728"/>
      <x:c r="AR193" s="728"/>
      <x:c r="AS193" s="728"/>
      <x:c r="AT193" s="728"/>
      <x:c r="AU193" s="728"/>
      <x:c r="AV193" s="728"/>
      <x:c r="AW193" s="728"/>
      <x:c r="AX193" s="728"/>
      <x:c r="AY193" s="728"/>
      <x:c r="AZ193" s="728"/>
      <x:c r="BA193" s="728"/>
      <x:c r="BB193" s="728"/>
      <x:c r="BC193" s="728"/>
      <x:c r="BD193" s="728"/>
      <x:c r="BE193" s="728"/>
      <x:c r="BF193" s="728"/>
      <x:c r="BG193" s="728"/>
      <x:c r="BH193" s="728"/>
      <x:c r="BI193" s="728"/>
      <x:c r="BJ193" s="728"/>
      <x:c r="BK193" s="728"/>
      <x:c r="BL193" s="728"/>
      <x:c r="BM193" s="728"/>
      <x:c r="BN193" s="728"/>
      <x:c r="BO193" s="728"/>
      <x:c r="BP193" s="728"/>
      <x:c r="BQ193" s="728"/>
      <x:c r="BR193" s="728"/>
      <x:c r="BS193" s="728"/>
      <x:c r="BT193" s="728"/>
      <x:c r="BU193" s="728"/>
      <x:c r="BV193" s="728"/>
      <x:c r="BW193" s="728"/>
      <x:c r="BX193" s="728"/>
      <x:c r="BY193" s="728"/>
      <x:c r="BZ193" s="728"/>
      <x:c r="CA193" s="728"/>
      <x:c r="CB193" s="728"/>
      <x:c r="CC193" s="728"/>
      <x:c r="CD193" s="728"/>
      <x:c r="CE193" s="728"/>
      <x:c r="CF193" s="728"/>
      <x:c r="CG193" s="728"/>
      <x:c r="CH193" s="728"/>
      <x:c r="CI193" s="728"/>
      <x:c r="CJ193" s="728"/>
      <x:c r="CK193" s="728"/>
      <x:c r="CL193" s="728"/>
      <x:c r="CM193" s="728"/>
      <x:c r="CN193" s="728"/>
      <x:c r="CO193" s="728"/>
      <x:c r="CP193" s="728"/>
      <x:c r="CQ193" s="728"/>
      <x:c r="CR193" s="728"/>
      <x:c r="CS193" s="728"/>
      <x:c r="CT193" s="728"/>
      <x:c r="CU193" s="728"/>
      <x:c r="CV193" s="728"/>
      <x:c r="CW193" s="728"/>
      <x:c r="CX193" s="728"/>
      <x:c r="CY193" s="728"/>
      <x:c r="CZ193" s="728"/>
      <x:c r="DA193" s="728"/>
      <x:c r="DB193" s="728"/>
      <x:c r="DC193" s="728"/>
      <x:c r="DD193" s="728"/>
      <x:c r="DE193" s="728"/>
      <x:c r="DF193" s="728"/>
      <x:c r="DG193" s="728"/>
      <x:c r="DH193" s="728"/>
      <x:c r="DI193" s="728"/>
      <x:c r="DJ193" s="728"/>
      <x:c r="DK193" s="728"/>
      <x:c r="DL193" s="728"/>
      <x:c r="DM193" s="728"/>
      <x:c r="DN193" s="728"/>
      <x:c r="DO193" s="728"/>
      <x:c r="DP193" s="728"/>
      <x:c r="DQ193" s="728"/>
      <x:c r="DR193" s="728"/>
      <x:c r="DS193" s="728"/>
      <x:c r="DT193" s="728"/>
      <x:c r="DU193" s="728"/>
      <x:c r="DV193" s="728"/>
      <x:c r="DW193" s="728"/>
      <x:c r="DX193" s="728"/>
      <x:c r="DY193" s="728"/>
      <x:c r="DZ193" s="728"/>
      <x:c r="EA193" s="728"/>
      <x:c r="EB193" s="728"/>
      <x:c r="EC193" s="728"/>
      <x:c r="ED193" s="728"/>
      <x:c r="EE193" s="728"/>
      <x:c r="EF193" s="728"/>
      <x:c r="EG193" s="728"/>
      <x:c r="EH193" s="728"/>
      <x:c r="EI193" s="728"/>
      <x:c r="EJ193" s="728"/>
      <x:c r="EK193" s="728"/>
      <x:c r="EL193" s="728"/>
      <x:c r="EM193" s="728"/>
      <x:c r="EN193" s="728"/>
      <x:c r="EO193" s="728"/>
      <x:c r="EP193" s="728"/>
      <x:c r="EQ193" s="728"/>
      <x:c r="ER193" s="728"/>
      <x:c r="ES193" s="728"/>
      <x:c r="ET193" s="728"/>
      <x:c r="EU193" s="728"/>
      <x:c r="EV193" s="728"/>
      <x:c r="EW193" s="728"/>
      <x:c r="EX193" s="728"/>
      <x:c r="EY193" s="728"/>
      <x:c r="EZ193" s="728"/>
      <x:c r="FA193" s="728"/>
      <x:c r="FB193" s="728"/>
      <x:c r="FC193" s="728"/>
      <x:c r="FD193" s="728"/>
      <x:c r="FE193" s="728"/>
      <x:c r="FF193" s="728"/>
      <x:c r="FG193" s="728"/>
      <x:c r="FH193" s="728"/>
      <x:c r="FI193" s="728"/>
      <x:c r="FJ193" s="728"/>
      <x:c r="FK193" s="728"/>
      <x:c r="FL193" s="728"/>
      <x:c r="FM193" s="728"/>
      <x:c r="FN193" s="728"/>
      <x:c r="FO193" s="728"/>
      <x:c r="FP193" s="728"/>
      <x:c r="FQ193" s="728"/>
      <x:c r="FR193" s="728"/>
      <x:c r="FS193" s="728"/>
      <x:c r="FT193" s="728"/>
      <x:c r="FU193" s="728"/>
      <x:c r="FV193" s="728"/>
      <x:c r="FW193" s="728"/>
      <x:c r="FX193" s="728"/>
      <x:c r="FY193" s="728"/>
      <x:c r="FZ193" s="728"/>
      <x:c r="GA193" s="728"/>
      <x:c r="GB193" s="728"/>
      <x:c r="GC193" s="728"/>
      <x:c r="GD193" s="728"/>
      <x:c r="GE193" s="728"/>
      <x:c r="GF193" s="728"/>
      <x:c r="GG193" s="728"/>
      <x:c r="GH193" s="728"/>
      <x:c r="GI193" s="728"/>
      <x:c r="GJ193" s="728"/>
      <x:c r="GK193" s="728"/>
      <x:c r="GL193" s="728"/>
      <x:c r="GM193" s="728"/>
      <x:c r="GN193" s="728"/>
      <x:c r="GO193" s="728"/>
      <x:c r="GP193" s="728"/>
      <x:c r="GQ193" s="728"/>
      <x:c r="GR193" s="728"/>
      <x:c r="GS193" s="728"/>
      <x:c r="GT193" s="728"/>
      <x:c r="GU193" s="728"/>
      <x:c r="GV193" s="728"/>
      <x:c r="GW193" s="728"/>
      <x:c r="GX193" s="728"/>
      <x:c r="GY193" s="728"/>
      <x:c r="GZ193" s="728"/>
      <x:c r="HA193" s="728"/>
      <x:c r="HB193" s="728"/>
      <x:c r="HC193" s="728"/>
      <x:c r="HD193" s="728"/>
      <x:c r="HE193" s="728"/>
      <x:c r="HF193" s="728"/>
      <x:c r="HG193" s="728"/>
      <x:c r="HH193" s="728"/>
      <x:c r="HI193" s="728"/>
      <x:c r="HJ193" s="728"/>
      <x:c r="HK193" s="728"/>
      <x:c r="HL193" s="728"/>
      <x:c r="HM193" s="728"/>
      <x:c r="HN193" s="728"/>
      <x:c r="HO193" s="728"/>
      <x:c r="HP193" s="728"/>
      <x:c r="HQ193" s="728"/>
      <x:c r="HR193" s="728"/>
      <x:c r="HS193" s="728"/>
      <x:c r="HT193" s="728"/>
      <x:c r="HU193" s="728"/>
      <x:c r="HV193" s="728"/>
      <x:c r="HW193" s="728"/>
      <x:c r="HX193" s="728"/>
      <x:c r="HY193" s="728"/>
      <x:c r="HZ193" s="728"/>
      <x:c r="IA193" s="728"/>
      <x:c r="IB193" s="728"/>
      <x:c r="IC193" s="728"/>
      <x:c r="ID193" s="728"/>
      <x:c r="IE193" s="728"/>
      <x:c r="IF193" s="728"/>
      <x:c r="IG193" s="728"/>
      <x:c r="IH193" s="728"/>
      <x:c r="II193" s="728"/>
      <x:c r="IJ193" s="728"/>
      <x:c r="IK193" s="728"/>
      <x:c r="IL193" s="728"/>
      <x:c r="IM193" s="728"/>
      <x:c r="IN193" s="728"/>
      <x:c r="IO193" s="728"/>
      <x:c r="IP193" s="728"/>
      <x:c r="IQ193" s="728"/>
      <x:c r="IR193" s="728"/>
      <x:c r="IS193" s="728"/>
      <x:c r="IT193" s="728"/>
      <x:c r="IU193" s="728"/>
      <x:c r="IV193" s="728"/>
    </x:row>
    <x:row r="194">
      <x:c r="A194" s="728"/>
      <x:c r="B194" s="728"/>
      <x:c r="C194" s="728"/>
      <x:c r="D194" s="728"/>
      <x:c r="E194" s="728"/>
      <x:c r="F194" s="728"/>
      <x:c r="G194" s="728"/>
      <x:c r="H194" s="728"/>
      <x:c r="I194" s="728"/>
      <x:c r="J194" s="728"/>
      <x:c r="K194" s="728"/>
      <x:c r="L194" s="728"/>
      <x:c r="M194" s="728"/>
      <x:c r="N194" s="728"/>
      <x:c r="O194" s="728"/>
      <x:c r="P194" s="728"/>
      <x:c r="Q194" s="729"/>
      <x:c r="R194" s="728"/>
      <x:c r="S194" s="728"/>
      <x:c r="T194" s="728"/>
      <x:c r="U194" s="728"/>
      <x:c r="V194" s="728"/>
      <x:c r="W194" s="728"/>
      <x:c r="X194" s="728"/>
      <x:c r="Y194" s="728"/>
      <x:c r="Z194" s="728"/>
      <x:c r="AA194" s="728"/>
      <x:c r="AB194" s="728"/>
      <x:c r="AC194" s="728"/>
      <x:c r="AD194" s="728"/>
      <x:c r="AE194" s="728"/>
      <x:c r="AF194" s="728"/>
      <x:c r="AG194" s="728"/>
      <x:c r="AH194" s="728"/>
      <x:c r="AI194" s="728"/>
      <x:c r="AJ194" s="728"/>
      <x:c r="AK194" s="728"/>
      <x:c r="AL194" s="728"/>
      <x:c r="AM194" s="728"/>
      <x:c r="AN194" s="728"/>
      <x:c r="AO194" s="728"/>
      <x:c r="AP194" s="728"/>
      <x:c r="AQ194" s="728"/>
      <x:c r="AR194" s="728"/>
      <x:c r="AS194" s="728"/>
      <x:c r="AT194" s="728"/>
      <x:c r="AU194" s="728"/>
      <x:c r="AV194" s="728"/>
      <x:c r="AW194" s="728"/>
      <x:c r="AX194" s="728"/>
      <x:c r="AY194" s="728"/>
      <x:c r="AZ194" s="728"/>
      <x:c r="BA194" s="728"/>
      <x:c r="BB194" s="728"/>
      <x:c r="BC194" s="728"/>
      <x:c r="BD194" s="728"/>
      <x:c r="BE194" s="728"/>
      <x:c r="BF194" s="728"/>
      <x:c r="BG194" s="728"/>
      <x:c r="BH194" s="728"/>
      <x:c r="BI194" s="728"/>
      <x:c r="BJ194" s="728"/>
      <x:c r="BK194" s="728"/>
      <x:c r="BL194" s="728"/>
      <x:c r="BM194" s="728"/>
      <x:c r="BN194" s="728"/>
      <x:c r="BO194" s="728"/>
      <x:c r="BP194" s="728"/>
      <x:c r="BQ194" s="728"/>
      <x:c r="BR194" s="728"/>
      <x:c r="BS194" s="728"/>
      <x:c r="BT194" s="728"/>
      <x:c r="BU194" s="728"/>
      <x:c r="BV194" s="728"/>
      <x:c r="BW194" s="728"/>
      <x:c r="BX194" s="728"/>
      <x:c r="BY194" s="728"/>
      <x:c r="BZ194" s="728"/>
      <x:c r="CA194" s="728"/>
      <x:c r="CB194" s="728"/>
      <x:c r="CC194" s="728"/>
      <x:c r="CD194" s="728"/>
      <x:c r="CE194" s="728"/>
      <x:c r="CF194" s="728"/>
      <x:c r="CG194" s="728"/>
      <x:c r="CH194" s="728"/>
      <x:c r="CI194" s="728"/>
      <x:c r="CJ194" s="728"/>
      <x:c r="CK194" s="728"/>
      <x:c r="CL194" s="728"/>
      <x:c r="CM194" s="728"/>
      <x:c r="CN194" s="728"/>
      <x:c r="CO194" s="728"/>
      <x:c r="CP194" s="728"/>
      <x:c r="CQ194" s="728"/>
      <x:c r="CR194" s="728"/>
      <x:c r="CS194" s="728"/>
      <x:c r="CT194" s="728"/>
      <x:c r="CU194" s="728"/>
      <x:c r="CV194" s="728"/>
      <x:c r="CW194" s="728"/>
      <x:c r="CX194" s="728"/>
      <x:c r="CY194" s="728"/>
      <x:c r="CZ194" s="728"/>
      <x:c r="DA194" s="728"/>
      <x:c r="DB194" s="728"/>
      <x:c r="DC194" s="728"/>
      <x:c r="DD194" s="728"/>
      <x:c r="DE194" s="728"/>
      <x:c r="DF194" s="728"/>
      <x:c r="DG194" s="728"/>
      <x:c r="DH194" s="728"/>
      <x:c r="DI194" s="728"/>
      <x:c r="DJ194" s="728"/>
      <x:c r="DK194" s="728"/>
      <x:c r="DL194" s="728"/>
      <x:c r="DM194" s="728"/>
      <x:c r="DN194" s="728"/>
      <x:c r="DO194" s="728"/>
      <x:c r="DP194" s="728"/>
      <x:c r="DQ194" s="728"/>
      <x:c r="DR194" s="728"/>
      <x:c r="DS194" s="728"/>
      <x:c r="DT194" s="728"/>
      <x:c r="DU194" s="728"/>
      <x:c r="DV194" s="728"/>
      <x:c r="DW194" s="728"/>
      <x:c r="DX194" s="728"/>
      <x:c r="DY194" s="728"/>
      <x:c r="DZ194" s="728"/>
      <x:c r="EA194" s="728"/>
      <x:c r="EB194" s="728"/>
      <x:c r="EC194" s="728"/>
      <x:c r="ED194" s="728"/>
      <x:c r="EE194" s="728"/>
      <x:c r="EF194" s="728"/>
      <x:c r="EG194" s="728"/>
      <x:c r="EH194" s="728"/>
      <x:c r="EI194" s="728"/>
      <x:c r="EJ194" s="728"/>
      <x:c r="EK194" s="728"/>
      <x:c r="EL194" s="728"/>
      <x:c r="EM194" s="728"/>
      <x:c r="EN194" s="728"/>
      <x:c r="EO194" s="728"/>
      <x:c r="EP194" s="728"/>
      <x:c r="EQ194" s="728"/>
      <x:c r="ER194" s="728"/>
      <x:c r="ES194" s="728"/>
      <x:c r="ET194" s="728"/>
      <x:c r="EU194" s="728"/>
      <x:c r="EV194" s="728"/>
      <x:c r="EW194" s="728"/>
      <x:c r="EX194" s="728"/>
      <x:c r="EY194" s="728"/>
      <x:c r="EZ194" s="728"/>
      <x:c r="FA194" s="728"/>
      <x:c r="FB194" s="728"/>
      <x:c r="FC194" s="728"/>
      <x:c r="FD194" s="728"/>
      <x:c r="FE194" s="728"/>
      <x:c r="FF194" s="728"/>
      <x:c r="FG194" s="728"/>
      <x:c r="FH194" s="728"/>
      <x:c r="FI194" s="728"/>
      <x:c r="FJ194" s="728"/>
      <x:c r="FK194" s="728"/>
      <x:c r="FL194" s="728"/>
      <x:c r="FM194" s="728"/>
      <x:c r="FN194" s="728"/>
      <x:c r="FO194" s="728"/>
      <x:c r="FP194" s="728"/>
      <x:c r="FQ194" s="728"/>
      <x:c r="FR194" s="728"/>
      <x:c r="FS194" s="728"/>
      <x:c r="FT194" s="728"/>
      <x:c r="FU194" s="728"/>
      <x:c r="FV194" s="728"/>
      <x:c r="FW194" s="728"/>
      <x:c r="FX194" s="728"/>
      <x:c r="FY194" s="728"/>
      <x:c r="FZ194" s="728"/>
      <x:c r="GA194" s="728"/>
      <x:c r="GB194" s="728"/>
      <x:c r="GC194" s="728"/>
      <x:c r="GD194" s="728"/>
      <x:c r="GE194" s="728"/>
      <x:c r="GF194" s="728"/>
      <x:c r="GG194" s="728"/>
      <x:c r="GH194" s="728"/>
      <x:c r="GI194" s="728"/>
      <x:c r="GJ194" s="728"/>
      <x:c r="GK194" s="728"/>
      <x:c r="GL194" s="728"/>
      <x:c r="GM194" s="728"/>
      <x:c r="GN194" s="728"/>
      <x:c r="GO194" s="728"/>
      <x:c r="GP194" s="728"/>
      <x:c r="GQ194" s="728"/>
      <x:c r="GR194" s="728"/>
      <x:c r="GS194" s="728"/>
      <x:c r="GT194" s="728"/>
      <x:c r="GU194" s="728"/>
      <x:c r="GV194" s="728"/>
      <x:c r="GW194" s="728"/>
      <x:c r="GX194" s="728"/>
      <x:c r="GY194" s="728"/>
      <x:c r="GZ194" s="728"/>
      <x:c r="HA194" s="728"/>
      <x:c r="HB194" s="728"/>
      <x:c r="HC194" s="728"/>
      <x:c r="HD194" s="728"/>
      <x:c r="HE194" s="728"/>
      <x:c r="HF194" s="728"/>
      <x:c r="HG194" s="728"/>
      <x:c r="HH194" s="728"/>
      <x:c r="HI194" s="728"/>
      <x:c r="HJ194" s="728"/>
      <x:c r="HK194" s="728"/>
      <x:c r="HL194" s="728"/>
      <x:c r="HM194" s="728"/>
      <x:c r="HN194" s="728"/>
      <x:c r="HO194" s="728"/>
      <x:c r="HP194" s="728"/>
      <x:c r="HQ194" s="728"/>
      <x:c r="HR194" s="728"/>
      <x:c r="HS194" s="728"/>
      <x:c r="HT194" s="728"/>
      <x:c r="HU194" s="728"/>
      <x:c r="HV194" s="728"/>
      <x:c r="HW194" s="728"/>
      <x:c r="HX194" s="728"/>
      <x:c r="HY194" s="728"/>
      <x:c r="HZ194" s="728"/>
      <x:c r="IA194" s="728"/>
      <x:c r="IB194" s="728"/>
      <x:c r="IC194" s="728"/>
      <x:c r="ID194" s="728"/>
      <x:c r="IE194" s="728"/>
      <x:c r="IF194" s="728"/>
      <x:c r="IG194" s="728"/>
      <x:c r="IH194" s="728"/>
      <x:c r="II194" s="728"/>
      <x:c r="IJ194" s="728"/>
      <x:c r="IK194" s="728"/>
      <x:c r="IL194" s="728"/>
      <x:c r="IM194" s="728"/>
      <x:c r="IN194" s="728"/>
      <x:c r="IO194" s="728"/>
      <x:c r="IP194" s="728"/>
      <x:c r="IQ194" s="728"/>
      <x:c r="IR194" s="728"/>
      <x:c r="IS194" s="728"/>
      <x:c r="IT194" s="728"/>
      <x:c r="IU194" s="728"/>
      <x:c r="IV194" s="728"/>
    </x:row>
    <x:row r="195">
      <x:c r="A195" s="728"/>
      <x:c r="B195" s="728"/>
      <x:c r="C195" s="728"/>
      <x:c r="D195" s="728"/>
      <x:c r="E195" s="728"/>
      <x:c r="F195" s="728"/>
      <x:c r="G195" s="728"/>
      <x:c r="H195" s="728"/>
      <x:c r="I195" s="728"/>
      <x:c r="J195" s="728"/>
      <x:c r="K195" s="728"/>
      <x:c r="L195" s="728"/>
      <x:c r="M195" s="728"/>
      <x:c r="N195" s="728"/>
      <x:c r="O195" s="728"/>
      <x:c r="P195" s="728"/>
      <x:c r="Q195" s="729"/>
      <x:c r="R195" s="728"/>
      <x:c r="S195" s="728"/>
      <x:c r="T195" s="728"/>
      <x:c r="U195" s="728"/>
      <x:c r="V195" s="728"/>
      <x:c r="W195" s="728"/>
      <x:c r="X195" s="728"/>
      <x:c r="Y195" s="728"/>
      <x:c r="Z195" s="728"/>
      <x:c r="AA195" s="728"/>
      <x:c r="AB195" s="728"/>
      <x:c r="AC195" s="728"/>
      <x:c r="AD195" s="728"/>
      <x:c r="AE195" s="728"/>
      <x:c r="AF195" s="728"/>
      <x:c r="AG195" s="728"/>
      <x:c r="AH195" s="728"/>
      <x:c r="AI195" s="728"/>
      <x:c r="AJ195" s="728"/>
      <x:c r="AK195" s="728"/>
      <x:c r="AL195" s="728"/>
      <x:c r="AM195" s="728"/>
      <x:c r="AN195" s="728"/>
      <x:c r="AO195" s="728"/>
      <x:c r="AP195" s="728"/>
      <x:c r="AQ195" s="728"/>
      <x:c r="AR195" s="728"/>
      <x:c r="AS195" s="728"/>
      <x:c r="AT195" s="728"/>
      <x:c r="AU195" s="728"/>
      <x:c r="AV195" s="728"/>
      <x:c r="AW195" s="728"/>
      <x:c r="AX195" s="728"/>
      <x:c r="AY195" s="728"/>
      <x:c r="AZ195" s="728"/>
      <x:c r="BA195" s="728"/>
      <x:c r="BB195" s="728"/>
      <x:c r="BC195" s="728"/>
      <x:c r="BD195" s="728"/>
      <x:c r="BE195" s="728"/>
      <x:c r="BF195" s="728"/>
      <x:c r="BG195" s="728"/>
      <x:c r="BH195" s="728"/>
      <x:c r="BI195" s="728"/>
      <x:c r="BJ195" s="728"/>
      <x:c r="BK195" s="728"/>
      <x:c r="BL195" s="728"/>
      <x:c r="BM195" s="728"/>
      <x:c r="BN195" s="728"/>
      <x:c r="BO195" s="728"/>
      <x:c r="BP195" s="728"/>
      <x:c r="BQ195" s="728"/>
      <x:c r="BR195" s="728"/>
      <x:c r="BS195" s="728"/>
      <x:c r="BT195" s="728"/>
      <x:c r="BU195" s="728"/>
      <x:c r="BV195" s="728"/>
      <x:c r="BW195" s="728"/>
      <x:c r="BX195" s="728"/>
      <x:c r="BY195" s="728"/>
      <x:c r="BZ195" s="728"/>
      <x:c r="CA195" s="728"/>
      <x:c r="CB195" s="728"/>
      <x:c r="CC195" s="728"/>
      <x:c r="CD195" s="728"/>
      <x:c r="CE195" s="728"/>
      <x:c r="CF195" s="728"/>
      <x:c r="CG195" s="728"/>
      <x:c r="CH195" s="728"/>
      <x:c r="CI195" s="728"/>
      <x:c r="CJ195" s="728"/>
      <x:c r="CK195" s="728"/>
      <x:c r="CL195" s="728"/>
      <x:c r="CM195" s="728"/>
      <x:c r="CN195" s="728"/>
      <x:c r="CO195" s="728"/>
      <x:c r="CP195" s="728"/>
      <x:c r="CQ195" s="728"/>
      <x:c r="CR195" s="728"/>
      <x:c r="CS195" s="728"/>
      <x:c r="CT195" s="728"/>
      <x:c r="CU195" s="728"/>
      <x:c r="CV195" s="728"/>
      <x:c r="CW195" s="728"/>
      <x:c r="CX195" s="728"/>
      <x:c r="CY195" s="728"/>
      <x:c r="CZ195" s="728"/>
      <x:c r="DA195" s="728"/>
      <x:c r="DB195" s="728"/>
      <x:c r="DC195" s="728"/>
      <x:c r="DD195" s="728"/>
      <x:c r="DE195" s="728"/>
      <x:c r="DF195" s="728"/>
      <x:c r="DG195" s="728"/>
      <x:c r="DH195" s="728"/>
      <x:c r="DI195" s="728"/>
      <x:c r="DJ195" s="728"/>
      <x:c r="DK195" s="728"/>
      <x:c r="DL195" s="728"/>
      <x:c r="DM195" s="728"/>
      <x:c r="DN195" s="728"/>
      <x:c r="DO195" s="728"/>
      <x:c r="DP195" s="728"/>
      <x:c r="DQ195" s="728"/>
      <x:c r="DR195" s="728"/>
      <x:c r="DS195" s="728"/>
      <x:c r="DT195" s="728"/>
      <x:c r="DU195" s="728"/>
      <x:c r="DV195" s="728"/>
      <x:c r="DW195" s="728"/>
      <x:c r="DX195" s="728"/>
      <x:c r="DY195" s="728"/>
      <x:c r="DZ195" s="728"/>
      <x:c r="EA195" s="728"/>
      <x:c r="EB195" s="728"/>
      <x:c r="EC195" s="728"/>
      <x:c r="ED195" s="728"/>
      <x:c r="EE195" s="728"/>
      <x:c r="EF195" s="728"/>
      <x:c r="EG195" s="728"/>
      <x:c r="EH195" s="728"/>
      <x:c r="EI195" s="728"/>
      <x:c r="EJ195" s="728"/>
      <x:c r="EK195" s="728"/>
      <x:c r="EL195" s="728"/>
      <x:c r="EM195" s="728"/>
      <x:c r="EN195" s="728"/>
      <x:c r="EO195" s="728"/>
      <x:c r="EP195" s="728"/>
      <x:c r="EQ195" s="728"/>
      <x:c r="ER195" s="728"/>
      <x:c r="ES195" s="728"/>
      <x:c r="ET195" s="728"/>
      <x:c r="EU195" s="728"/>
      <x:c r="EV195" s="728"/>
      <x:c r="EW195" s="728"/>
      <x:c r="EX195" s="728"/>
      <x:c r="EY195" s="728"/>
      <x:c r="EZ195" s="728"/>
      <x:c r="FA195" s="728"/>
      <x:c r="FB195" s="728"/>
      <x:c r="FC195" s="728"/>
      <x:c r="FD195" s="728"/>
      <x:c r="FE195" s="728"/>
      <x:c r="FF195" s="728"/>
      <x:c r="FG195" s="728"/>
      <x:c r="FH195" s="728"/>
      <x:c r="FI195" s="728"/>
      <x:c r="FJ195" s="728"/>
      <x:c r="FK195" s="728"/>
      <x:c r="FL195" s="728"/>
      <x:c r="FM195" s="728"/>
      <x:c r="FN195" s="728"/>
      <x:c r="FO195" s="728"/>
      <x:c r="FP195" s="728"/>
      <x:c r="FQ195" s="728"/>
      <x:c r="FR195" s="728"/>
      <x:c r="FS195" s="728"/>
      <x:c r="FT195" s="728"/>
      <x:c r="FU195" s="728"/>
      <x:c r="FV195" s="728"/>
      <x:c r="FW195" s="728"/>
      <x:c r="FX195" s="728"/>
      <x:c r="FY195" s="728"/>
      <x:c r="FZ195" s="728"/>
      <x:c r="GA195" s="728"/>
      <x:c r="GB195" s="728"/>
      <x:c r="GC195" s="728"/>
      <x:c r="GD195" s="728"/>
      <x:c r="GE195" s="728"/>
      <x:c r="GF195" s="728"/>
      <x:c r="GG195" s="728"/>
      <x:c r="GH195" s="728"/>
      <x:c r="GI195" s="728"/>
      <x:c r="GJ195" s="728"/>
      <x:c r="GK195" s="728"/>
      <x:c r="GL195" s="728"/>
      <x:c r="GM195" s="728"/>
      <x:c r="GN195" s="728"/>
      <x:c r="GO195" s="728"/>
      <x:c r="GP195" s="728"/>
      <x:c r="GQ195" s="728"/>
      <x:c r="GR195" s="728"/>
      <x:c r="GS195" s="728"/>
      <x:c r="GT195" s="728"/>
      <x:c r="GU195" s="728"/>
      <x:c r="GV195" s="728"/>
      <x:c r="GW195" s="728"/>
      <x:c r="GX195" s="728"/>
      <x:c r="GY195" s="728"/>
      <x:c r="GZ195" s="728"/>
      <x:c r="HA195" s="728"/>
      <x:c r="HB195" s="728"/>
      <x:c r="HC195" s="728"/>
      <x:c r="HD195" s="728"/>
      <x:c r="HE195" s="728"/>
      <x:c r="HF195" s="728"/>
      <x:c r="HG195" s="728"/>
      <x:c r="HH195" s="728"/>
      <x:c r="HI195" s="728"/>
      <x:c r="HJ195" s="728"/>
      <x:c r="HK195" s="728"/>
      <x:c r="HL195" s="728"/>
      <x:c r="HM195" s="728"/>
      <x:c r="HN195" s="728"/>
      <x:c r="HO195" s="728"/>
      <x:c r="HP195" s="728"/>
      <x:c r="HQ195" s="728"/>
      <x:c r="HR195" s="728"/>
      <x:c r="HS195" s="728"/>
      <x:c r="HT195" s="728"/>
      <x:c r="HU195" s="728"/>
      <x:c r="HV195" s="728"/>
      <x:c r="HW195" s="728"/>
      <x:c r="HX195" s="728"/>
      <x:c r="HY195" s="728"/>
      <x:c r="HZ195" s="728"/>
      <x:c r="IA195" s="728"/>
      <x:c r="IB195" s="728"/>
      <x:c r="IC195" s="728"/>
      <x:c r="ID195" s="728"/>
      <x:c r="IE195" s="728"/>
      <x:c r="IF195" s="728"/>
      <x:c r="IG195" s="728"/>
      <x:c r="IH195" s="728"/>
      <x:c r="II195" s="728"/>
      <x:c r="IJ195" s="728"/>
      <x:c r="IK195" s="728"/>
      <x:c r="IL195" s="728"/>
      <x:c r="IM195" s="728"/>
      <x:c r="IN195" s="728"/>
      <x:c r="IO195" s="728"/>
      <x:c r="IP195" s="728"/>
      <x:c r="IQ195" s="728"/>
      <x:c r="IR195" s="728"/>
      <x:c r="IS195" s="728"/>
      <x:c r="IT195" s="728"/>
      <x:c r="IU195" s="728"/>
      <x:c r="IV195" s="728"/>
    </x:row>
    <x:row r="196">
      <x:c r="A196" s="728"/>
      <x:c r="B196" s="728"/>
      <x:c r="C196" s="728"/>
      <x:c r="D196" s="728"/>
      <x:c r="E196" s="728"/>
      <x:c r="F196" s="728"/>
      <x:c r="G196" s="728"/>
      <x:c r="H196" s="728"/>
      <x:c r="I196" s="728"/>
      <x:c r="J196" s="728"/>
      <x:c r="K196" s="728"/>
      <x:c r="L196" s="728"/>
      <x:c r="M196" s="728"/>
      <x:c r="N196" s="728"/>
      <x:c r="O196" s="728"/>
      <x:c r="P196" s="728"/>
      <x:c r="Q196" s="729"/>
      <x:c r="R196" s="728"/>
      <x:c r="S196" s="728"/>
      <x:c r="T196" s="728"/>
      <x:c r="U196" s="728"/>
      <x:c r="V196" s="728"/>
      <x:c r="W196" s="728"/>
      <x:c r="X196" s="728"/>
      <x:c r="Y196" s="728"/>
      <x:c r="Z196" s="728"/>
      <x:c r="AA196" s="728"/>
      <x:c r="AB196" s="728"/>
      <x:c r="AC196" s="728"/>
      <x:c r="AD196" s="728"/>
      <x:c r="AE196" s="728"/>
      <x:c r="AF196" s="728"/>
      <x:c r="AG196" s="728"/>
      <x:c r="AH196" s="728"/>
      <x:c r="AI196" s="728"/>
      <x:c r="AJ196" s="728"/>
      <x:c r="AK196" s="728"/>
      <x:c r="AL196" s="728"/>
      <x:c r="AM196" s="728"/>
      <x:c r="AN196" s="728"/>
      <x:c r="AO196" s="728"/>
      <x:c r="AP196" s="728"/>
      <x:c r="AQ196" s="728"/>
      <x:c r="AR196" s="728"/>
      <x:c r="AS196" s="728"/>
      <x:c r="AT196" s="728"/>
      <x:c r="AU196" s="728"/>
      <x:c r="AV196" s="728"/>
      <x:c r="AW196" s="728"/>
      <x:c r="AX196" s="728"/>
      <x:c r="AY196" s="728"/>
      <x:c r="AZ196" s="728"/>
      <x:c r="BA196" s="728"/>
      <x:c r="BB196" s="728"/>
      <x:c r="BC196" s="728"/>
      <x:c r="BD196" s="728"/>
      <x:c r="BE196" s="728"/>
      <x:c r="BF196" s="728"/>
      <x:c r="BG196" s="728"/>
      <x:c r="BH196" s="728"/>
      <x:c r="BI196" s="728"/>
      <x:c r="BJ196" s="728"/>
      <x:c r="BK196" s="728"/>
      <x:c r="BL196" s="728"/>
      <x:c r="BM196" s="728"/>
      <x:c r="BN196" s="728"/>
      <x:c r="BO196" s="728"/>
      <x:c r="BP196" s="728"/>
      <x:c r="BQ196" s="728"/>
      <x:c r="BR196" s="728"/>
      <x:c r="BS196" s="728"/>
      <x:c r="BT196" s="728"/>
      <x:c r="BU196" s="728"/>
      <x:c r="BV196" s="728"/>
      <x:c r="BW196" s="728"/>
      <x:c r="BX196" s="728"/>
      <x:c r="BY196" s="728"/>
      <x:c r="BZ196" s="728"/>
      <x:c r="CA196" s="728"/>
      <x:c r="CB196" s="728"/>
      <x:c r="CC196" s="728"/>
      <x:c r="CD196" s="728"/>
      <x:c r="CE196" s="728"/>
      <x:c r="CF196" s="728"/>
      <x:c r="CG196" s="728"/>
      <x:c r="CH196" s="728"/>
      <x:c r="CI196" s="728"/>
      <x:c r="CJ196" s="728"/>
      <x:c r="CK196" s="728"/>
      <x:c r="CL196" s="728"/>
      <x:c r="CM196" s="728"/>
      <x:c r="CN196" s="728"/>
      <x:c r="CO196" s="728"/>
      <x:c r="CP196" s="728"/>
      <x:c r="CQ196" s="728"/>
      <x:c r="CR196" s="728"/>
      <x:c r="CS196" s="728"/>
      <x:c r="CT196" s="728"/>
      <x:c r="CU196" s="728"/>
      <x:c r="CV196" s="728"/>
      <x:c r="CW196" s="728"/>
      <x:c r="CX196" s="728"/>
      <x:c r="CY196" s="728"/>
      <x:c r="CZ196" s="728"/>
      <x:c r="DA196" s="728"/>
      <x:c r="DB196" s="728"/>
      <x:c r="DC196" s="728"/>
      <x:c r="DD196" s="728"/>
      <x:c r="DE196" s="728"/>
      <x:c r="DF196" s="728"/>
      <x:c r="DG196" s="728"/>
      <x:c r="DH196" s="728"/>
      <x:c r="DI196" s="728"/>
      <x:c r="DJ196" s="728"/>
      <x:c r="DK196" s="728"/>
      <x:c r="DL196" s="728"/>
      <x:c r="DM196" s="728"/>
      <x:c r="DN196" s="728"/>
      <x:c r="DO196" s="728"/>
      <x:c r="DP196" s="728"/>
      <x:c r="DQ196" s="728"/>
      <x:c r="DR196" s="728"/>
      <x:c r="DS196" s="728"/>
      <x:c r="DT196" s="728"/>
      <x:c r="DU196" s="728"/>
      <x:c r="DV196" s="728"/>
      <x:c r="DW196" s="728"/>
      <x:c r="DX196" s="728"/>
      <x:c r="DY196" s="728"/>
      <x:c r="DZ196" s="728"/>
      <x:c r="EA196" s="728"/>
      <x:c r="EB196" s="728"/>
      <x:c r="EC196" s="728"/>
      <x:c r="ED196" s="728"/>
      <x:c r="EE196" s="728"/>
      <x:c r="EF196" s="728"/>
      <x:c r="EG196" s="728"/>
      <x:c r="EH196" s="728"/>
      <x:c r="EI196" s="728"/>
      <x:c r="EJ196" s="728"/>
      <x:c r="EK196" s="728"/>
      <x:c r="EL196" s="728"/>
      <x:c r="EM196" s="728"/>
      <x:c r="EN196" s="728"/>
      <x:c r="EO196" s="728"/>
      <x:c r="EP196" s="728"/>
      <x:c r="EQ196" s="728"/>
      <x:c r="ER196" s="728"/>
      <x:c r="ES196" s="728"/>
      <x:c r="ET196" s="728"/>
      <x:c r="EU196" s="728"/>
      <x:c r="EV196" s="728"/>
      <x:c r="EW196" s="728"/>
      <x:c r="EX196" s="728"/>
      <x:c r="EY196" s="728"/>
      <x:c r="EZ196" s="728"/>
      <x:c r="FA196" s="728"/>
      <x:c r="FB196" s="728"/>
      <x:c r="FC196" s="728"/>
      <x:c r="FD196" s="728"/>
      <x:c r="FE196" s="728"/>
      <x:c r="FF196" s="728"/>
      <x:c r="FG196" s="728"/>
      <x:c r="FH196" s="728"/>
      <x:c r="FI196" s="728"/>
      <x:c r="FJ196" s="728"/>
      <x:c r="FK196" s="728"/>
      <x:c r="FL196" s="728"/>
      <x:c r="FM196" s="728"/>
      <x:c r="FN196" s="728"/>
      <x:c r="FO196" s="728"/>
      <x:c r="FP196" s="728"/>
      <x:c r="FQ196" s="728"/>
      <x:c r="FR196" s="728"/>
      <x:c r="FS196" s="728"/>
      <x:c r="FT196" s="728"/>
      <x:c r="FU196" s="728"/>
      <x:c r="FV196" s="728"/>
      <x:c r="FW196" s="728"/>
      <x:c r="FX196" s="728"/>
      <x:c r="FY196" s="728"/>
      <x:c r="FZ196" s="728"/>
      <x:c r="GA196" s="728"/>
      <x:c r="GB196" s="728"/>
      <x:c r="GC196" s="728"/>
      <x:c r="GD196" s="728"/>
      <x:c r="GE196" s="728"/>
      <x:c r="GF196" s="728"/>
      <x:c r="GG196" s="728"/>
      <x:c r="GH196" s="728"/>
      <x:c r="GI196" s="728"/>
      <x:c r="GJ196" s="728"/>
      <x:c r="GK196" s="728"/>
      <x:c r="GL196" s="728"/>
      <x:c r="GM196" s="728"/>
      <x:c r="GN196" s="728"/>
      <x:c r="GO196" s="728"/>
      <x:c r="GP196" s="728"/>
      <x:c r="GQ196" s="728"/>
      <x:c r="GR196" s="728"/>
      <x:c r="GS196" s="728"/>
      <x:c r="GT196" s="728"/>
      <x:c r="GU196" s="728"/>
      <x:c r="GV196" s="728"/>
      <x:c r="GW196" s="728"/>
      <x:c r="GX196" s="728"/>
      <x:c r="GY196" s="728"/>
      <x:c r="GZ196" s="728"/>
      <x:c r="HA196" s="728"/>
      <x:c r="HB196" s="728"/>
      <x:c r="HC196" s="728"/>
      <x:c r="HD196" s="728"/>
      <x:c r="HE196" s="728"/>
      <x:c r="HF196" s="728"/>
      <x:c r="HG196" s="728"/>
      <x:c r="HH196" s="728"/>
      <x:c r="HI196" s="728"/>
      <x:c r="HJ196" s="728"/>
      <x:c r="HK196" s="728"/>
      <x:c r="HL196" s="728"/>
      <x:c r="HM196" s="728"/>
      <x:c r="HN196" s="728"/>
      <x:c r="HO196" s="728"/>
      <x:c r="HP196" s="728"/>
      <x:c r="HQ196" s="728"/>
      <x:c r="HR196" s="728"/>
      <x:c r="HS196" s="728"/>
      <x:c r="HT196" s="728"/>
      <x:c r="HU196" s="728"/>
      <x:c r="HV196" s="728"/>
      <x:c r="HW196" s="728"/>
      <x:c r="HX196" s="728"/>
      <x:c r="HY196" s="728"/>
      <x:c r="HZ196" s="728"/>
      <x:c r="IA196" s="728"/>
      <x:c r="IB196" s="728"/>
      <x:c r="IC196" s="728"/>
      <x:c r="ID196" s="728"/>
      <x:c r="IE196" s="728"/>
      <x:c r="IF196" s="728"/>
      <x:c r="IG196" s="728"/>
      <x:c r="IH196" s="728"/>
      <x:c r="II196" s="728"/>
      <x:c r="IJ196" s="728"/>
      <x:c r="IK196" s="728"/>
      <x:c r="IL196" s="728"/>
      <x:c r="IM196" s="728"/>
      <x:c r="IN196" s="728"/>
      <x:c r="IO196" s="728"/>
      <x:c r="IP196" s="728"/>
      <x:c r="IQ196" s="728"/>
      <x:c r="IR196" s="728"/>
      <x:c r="IS196" s="728"/>
      <x:c r="IT196" s="728"/>
      <x:c r="IU196" s="728"/>
      <x:c r="IV196" s="728"/>
    </x:row>
    <x:row r="197">
      <x:c r="A197" s="728"/>
      <x:c r="B197" s="728"/>
      <x:c r="C197" s="728"/>
      <x:c r="D197" s="728"/>
      <x:c r="E197" s="728"/>
      <x:c r="F197" s="728"/>
      <x:c r="G197" s="728"/>
      <x:c r="H197" s="728"/>
      <x:c r="I197" s="728"/>
      <x:c r="J197" s="728"/>
      <x:c r="K197" s="728"/>
      <x:c r="L197" s="728"/>
      <x:c r="M197" s="728"/>
      <x:c r="N197" s="728"/>
      <x:c r="O197" s="728"/>
      <x:c r="P197" s="728"/>
      <x:c r="Q197" s="729"/>
      <x:c r="R197" s="728"/>
      <x:c r="S197" s="728"/>
      <x:c r="T197" s="728"/>
      <x:c r="U197" s="728"/>
      <x:c r="V197" s="728"/>
      <x:c r="W197" s="728"/>
      <x:c r="X197" s="728"/>
      <x:c r="Y197" s="728"/>
      <x:c r="Z197" s="728"/>
      <x:c r="AA197" s="728"/>
      <x:c r="AB197" s="728"/>
      <x:c r="AC197" s="728"/>
      <x:c r="AD197" s="728"/>
      <x:c r="AE197" s="728"/>
      <x:c r="AF197" s="728"/>
      <x:c r="AG197" s="728"/>
      <x:c r="AH197" s="728"/>
      <x:c r="AI197" s="728"/>
      <x:c r="AJ197" s="728"/>
      <x:c r="AK197" s="728"/>
      <x:c r="AL197" s="728"/>
      <x:c r="AM197" s="728"/>
      <x:c r="AN197" s="728"/>
      <x:c r="AO197" s="728"/>
      <x:c r="AP197" s="728"/>
      <x:c r="AQ197" s="728"/>
      <x:c r="AR197" s="728"/>
      <x:c r="AS197" s="728"/>
      <x:c r="AT197" s="728"/>
      <x:c r="AU197" s="728"/>
      <x:c r="AV197" s="728"/>
      <x:c r="AW197" s="728"/>
      <x:c r="AX197" s="728"/>
      <x:c r="AY197" s="728"/>
      <x:c r="AZ197" s="728"/>
      <x:c r="BA197" s="728"/>
      <x:c r="BB197" s="728"/>
      <x:c r="BC197" s="728"/>
      <x:c r="BD197" s="728"/>
      <x:c r="BE197" s="728"/>
      <x:c r="BF197" s="728"/>
      <x:c r="BG197" s="728"/>
      <x:c r="BH197" s="728"/>
      <x:c r="BI197" s="728"/>
      <x:c r="BJ197" s="728"/>
      <x:c r="BK197" s="728"/>
      <x:c r="BL197" s="728"/>
      <x:c r="BM197" s="728"/>
      <x:c r="BN197" s="728"/>
      <x:c r="BO197" s="728"/>
      <x:c r="BP197" s="728"/>
      <x:c r="BQ197" s="728"/>
      <x:c r="BR197" s="728"/>
      <x:c r="BS197" s="728"/>
      <x:c r="BT197" s="728"/>
      <x:c r="BU197" s="728"/>
      <x:c r="BV197" s="728"/>
      <x:c r="BW197" s="728"/>
      <x:c r="BX197" s="728"/>
      <x:c r="BY197" s="728"/>
      <x:c r="BZ197" s="728"/>
      <x:c r="CA197" s="728"/>
      <x:c r="CB197" s="728"/>
      <x:c r="CC197" s="728"/>
      <x:c r="CD197" s="728"/>
      <x:c r="CE197" s="728"/>
      <x:c r="CF197" s="728"/>
      <x:c r="CG197" s="728"/>
      <x:c r="CH197" s="728"/>
      <x:c r="CI197" s="728"/>
      <x:c r="CJ197" s="728"/>
      <x:c r="CK197" s="728"/>
      <x:c r="CL197" s="728"/>
      <x:c r="CM197" s="728"/>
      <x:c r="CN197" s="728"/>
      <x:c r="CO197" s="728"/>
      <x:c r="CP197" s="728"/>
      <x:c r="CQ197" s="728"/>
      <x:c r="CR197" s="728"/>
      <x:c r="CS197" s="728"/>
      <x:c r="CT197" s="728"/>
      <x:c r="CU197" s="728"/>
      <x:c r="CV197" s="728"/>
      <x:c r="CW197" s="728"/>
      <x:c r="CX197" s="728"/>
      <x:c r="CY197" s="728"/>
      <x:c r="CZ197" s="728"/>
      <x:c r="DA197" s="728"/>
      <x:c r="DB197" s="728"/>
      <x:c r="DC197" s="728"/>
      <x:c r="DD197" s="728"/>
      <x:c r="DE197" s="728"/>
      <x:c r="DF197" s="728"/>
      <x:c r="DG197" s="728"/>
      <x:c r="DH197" s="728"/>
      <x:c r="DI197" s="728"/>
      <x:c r="DJ197" s="728"/>
      <x:c r="DK197" s="728"/>
      <x:c r="DL197" s="728"/>
      <x:c r="DM197" s="728"/>
      <x:c r="DN197" s="728"/>
      <x:c r="DO197" s="728"/>
      <x:c r="DP197" s="728"/>
      <x:c r="DQ197" s="728"/>
      <x:c r="DR197" s="728"/>
      <x:c r="DS197" s="728"/>
      <x:c r="DT197" s="728"/>
      <x:c r="DU197" s="728"/>
      <x:c r="DV197" s="728"/>
      <x:c r="DW197" s="728"/>
      <x:c r="DX197" s="728"/>
      <x:c r="DY197" s="728"/>
      <x:c r="DZ197" s="728"/>
      <x:c r="EA197" s="728"/>
      <x:c r="EB197" s="728"/>
      <x:c r="EC197" s="728"/>
      <x:c r="ED197" s="728"/>
      <x:c r="EE197" s="728"/>
      <x:c r="EF197" s="728"/>
      <x:c r="EG197" s="728"/>
      <x:c r="EH197" s="728"/>
      <x:c r="EI197" s="728"/>
      <x:c r="EJ197" s="728"/>
      <x:c r="EK197" s="728"/>
      <x:c r="EL197" s="728"/>
      <x:c r="EM197" s="728"/>
      <x:c r="EN197" s="728"/>
      <x:c r="EO197" s="728"/>
      <x:c r="EP197" s="728"/>
      <x:c r="EQ197" s="728"/>
      <x:c r="ER197" s="728"/>
      <x:c r="ES197" s="728"/>
      <x:c r="ET197" s="728"/>
      <x:c r="EU197" s="728"/>
      <x:c r="EV197" s="728"/>
      <x:c r="EW197" s="728"/>
      <x:c r="EX197" s="728"/>
      <x:c r="EY197" s="728"/>
      <x:c r="EZ197" s="728"/>
      <x:c r="FA197" s="728"/>
      <x:c r="FB197" s="728"/>
      <x:c r="FC197" s="728"/>
      <x:c r="FD197" s="728"/>
      <x:c r="FE197" s="728"/>
      <x:c r="FF197" s="728"/>
      <x:c r="FG197" s="728"/>
      <x:c r="FH197" s="728"/>
      <x:c r="FI197" s="728"/>
      <x:c r="FJ197" s="728"/>
      <x:c r="FK197" s="728"/>
      <x:c r="FL197" s="728"/>
      <x:c r="FM197" s="728"/>
      <x:c r="FN197" s="728"/>
      <x:c r="FO197" s="728"/>
      <x:c r="FP197" s="728"/>
      <x:c r="FQ197" s="728"/>
      <x:c r="FR197" s="728"/>
      <x:c r="FS197" s="728"/>
      <x:c r="FT197" s="728"/>
      <x:c r="FU197" s="728"/>
      <x:c r="FV197" s="728"/>
      <x:c r="FW197" s="728"/>
      <x:c r="FX197" s="728"/>
      <x:c r="FY197" s="728"/>
      <x:c r="FZ197" s="728"/>
      <x:c r="GA197" s="728"/>
      <x:c r="GB197" s="728"/>
      <x:c r="GC197" s="728"/>
      <x:c r="GD197" s="728"/>
      <x:c r="GE197" s="728"/>
      <x:c r="GF197" s="728"/>
      <x:c r="GG197" s="728"/>
      <x:c r="GH197" s="728"/>
      <x:c r="GI197" s="728"/>
      <x:c r="GJ197" s="728"/>
      <x:c r="GK197" s="728"/>
      <x:c r="GL197" s="728"/>
      <x:c r="GM197" s="728"/>
      <x:c r="GN197" s="728"/>
      <x:c r="GO197" s="728"/>
      <x:c r="GP197" s="728"/>
      <x:c r="GQ197" s="728"/>
      <x:c r="GR197" s="728"/>
      <x:c r="GS197" s="728"/>
      <x:c r="GT197" s="728"/>
      <x:c r="GU197" s="728"/>
      <x:c r="GV197" s="728"/>
      <x:c r="GW197" s="728"/>
      <x:c r="GX197" s="728"/>
      <x:c r="GY197" s="728"/>
      <x:c r="GZ197" s="728"/>
      <x:c r="HA197" s="728"/>
      <x:c r="HB197" s="728"/>
      <x:c r="HC197" s="728"/>
      <x:c r="HD197" s="728"/>
      <x:c r="HE197" s="728"/>
      <x:c r="HF197" s="728"/>
      <x:c r="HG197" s="728"/>
      <x:c r="HH197" s="728"/>
      <x:c r="HI197" s="728"/>
      <x:c r="HJ197" s="728"/>
      <x:c r="HK197" s="728"/>
      <x:c r="HL197" s="728"/>
      <x:c r="HM197" s="728"/>
      <x:c r="HN197" s="728"/>
      <x:c r="HO197" s="728"/>
      <x:c r="HP197" s="728"/>
      <x:c r="HQ197" s="728"/>
      <x:c r="HR197" s="728"/>
      <x:c r="HS197" s="728"/>
      <x:c r="HT197" s="728"/>
      <x:c r="HU197" s="728"/>
      <x:c r="HV197" s="728"/>
      <x:c r="HW197" s="728"/>
      <x:c r="HX197" s="728"/>
      <x:c r="HY197" s="728"/>
      <x:c r="HZ197" s="728"/>
      <x:c r="IA197" s="728"/>
      <x:c r="IB197" s="728"/>
      <x:c r="IC197" s="728"/>
      <x:c r="ID197" s="728"/>
      <x:c r="IE197" s="728"/>
      <x:c r="IF197" s="728"/>
      <x:c r="IG197" s="728"/>
      <x:c r="IH197" s="728"/>
      <x:c r="II197" s="728"/>
      <x:c r="IJ197" s="728"/>
      <x:c r="IK197" s="728"/>
      <x:c r="IL197" s="728"/>
      <x:c r="IM197" s="728"/>
      <x:c r="IN197" s="728"/>
      <x:c r="IO197" s="728"/>
      <x:c r="IP197" s="728"/>
      <x:c r="IQ197" s="728"/>
      <x:c r="IR197" s="728"/>
      <x:c r="IS197" s="728"/>
      <x:c r="IT197" s="728"/>
      <x:c r="IU197" s="728"/>
      <x:c r="IV197" s="728"/>
    </x:row>
    <x:row r="198">
      <x:c r="A198" s="728"/>
      <x:c r="B198" s="728"/>
      <x:c r="C198" s="728"/>
      <x:c r="D198" s="728"/>
      <x:c r="E198" s="728"/>
      <x:c r="F198" s="728"/>
      <x:c r="G198" s="728"/>
      <x:c r="H198" s="728"/>
      <x:c r="I198" s="728"/>
      <x:c r="J198" s="728"/>
      <x:c r="K198" s="728"/>
      <x:c r="L198" s="728"/>
      <x:c r="M198" s="728"/>
      <x:c r="N198" s="728"/>
      <x:c r="O198" s="728"/>
      <x:c r="P198" s="728"/>
      <x:c r="Q198" s="729"/>
      <x:c r="R198" s="728"/>
      <x:c r="S198" s="728"/>
      <x:c r="T198" s="728"/>
      <x:c r="U198" s="728"/>
      <x:c r="V198" s="728"/>
      <x:c r="W198" s="728"/>
      <x:c r="X198" s="728"/>
      <x:c r="Y198" s="728"/>
      <x:c r="Z198" s="728"/>
      <x:c r="AA198" s="728"/>
      <x:c r="AB198" s="728"/>
      <x:c r="AC198" s="728"/>
      <x:c r="AD198" s="728"/>
      <x:c r="AE198" s="728"/>
      <x:c r="AF198" s="728"/>
      <x:c r="AG198" s="728"/>
      <x:c r="AH198" s="728"/>
      <x:c r="AI198" s="728"/>
      <x:c r="AJ198" s="728"/>
      <x:c r="AK198" s="728"/>
      <x:c r="AL198" s="728"/>
      <x:c r="AM198" s="728"/>
      <x:c r="AN198" s="728"/>
      <x:c r="AO198" s="728"/>
      <x:c r="AP198" s="728"/>
      <x:c r="AQ198" s="728"/>
      <x:c r="AR198" s="728"/>
      <x:c r="AS198" s="728"/>
      <x:c r="AT198" s="728"/>
      <x:c r="AU198" s="728"/>
      <x:c r="AV198" s="728"/>
      <x:c r="AW198" s="728"/>
      <x:c r="AX198" s="728"/>
      <x:c r="AY198" s="728"/>
      <x:c r="AZ198" s="728"/>
      <x:c r="BA198" s="728"/>
      <x:c r="BB198" s="728"/>
      <x:c r="BC198" s="728"/>
      <x:c r="BD198" s="728"/>
      <x:c r="BE198" s="728"/>
      <x:c r="BF198" s="728"/>
      <x:c r="BG198" s="728"/>
      <x:c r="BH198" s="728"/>
      <x:c r="BI198" s="728"/>
      <x:c r="BJ198" s="728"/>
      <x:c r="BK198" s="728"/>
      <x:c r="BL198" s="728"/>
      <x:c r="BM198" s="728"/>
      <x:c r="BN198" s="728"/>
      <x:c r="BO198" s="728"/>
      <x:c r="BP198" s="728"/>
      <x:c r="BQ198" s="728"/>
      <x:c r="BR198" s="728"/>
      <x:c r="BS198" s="728"/>
      <x:c r="BT198" s="728"/>
      <x:c r="BU198" s="728"/>
      <x:c r="BV198" s="728"/>
      <x:c r="BW198" s="728"/>
      <x:c r="BX198" s="728"/>
      <x:c r="BY198" s="728"/>
      <x:c r="BZ198" s="728"/>
      <x:c r="CA198" s="728"/>
      <x:c r="CB198" s="728"/>
      <x:c r="CC198" s="728"/>
      <x:c r="CD198" s="728"/>
      <x:c r="CE198" s="728"/>
      <x:c r="CF198" s="728"/>
      <x:c r="CG198" s="728"/>
      <x:c r="CH198" s="728"/>
      <x:c r="CI198" s="728"/>
      <x:c r="CJ198" s="728"/>
      <x:c r="CK198" s="728"/>
      <x:c r="CL198" s="728"/>
      <x:c r="CM198" s="728"/>
      <x:c r="CN198" s="728"/>
      <x:c r="CO198" s="728"/>
      <x:c r="CP198" s="728"/>
      <x:c r="CQ198" s="728"/>
      <x:c r="CR198" s="728"/>
      <x:c r="CS198" s="728"/>
      <x:c r="CT198" s="728"/>
      <x:c r="CU198" s="728"/>
      <x:c r="CV198" s="728"/>
      <x:c r="CW198" s="728"/>
      <x:c r="CX198" s="728"/>
      <x:c r="CY198" s="728"/>
      <x:c r="CZ198" s="728"/>
      <x:c r="DA198" s="728"/>
      <x:c r="DB198" s="728"/>
      <x:c r="DC198" s="728"/>
      <x:c r="DD198" s="728"/>
      <x:c r="DE198" s="728"/>
      <x:c r="DF198" s="728"/>
      <x:c r="DG198" s="728"/>
      <x:c r="DH198" s="728"/>
      <x:c r="DI198" s="728"/>
      <x:c r="DJ198" s="728"/>
      <x:c r="DK198" s="728"/>
      <x:c r="DL198" s="728"/>
      <x:c r="DM198" s="728"/>
      <x:c r="DN198" s="728"/>
      <x:c r="DO198" s="728"/>
      <x:c r="DP198" s="728"/>
      <x:c r="DQ198" s="728"/>
      <x:c r="DR198" s="728"/>
      <x:c r="DS198" s="728"/>
      <x:c r="DT198" s="728"/>
      <x:c r="DU198" s="728"/>
      <x:c r="DV198" s="728"/>
      <x:c r="DW198" s="728"/>
      <x:c r="DX198" s="728"/>
      <x:c r="DY198" s="728"/>
      <x:c r="DZ198" s="728"/>
      <x:c r="EA198" s="728"/>
      <x:c r="EB198" s="728"/>
      <x:c r="EC198" s="728"/>
      <x:c r="ED198" s="728"/>
      <x:c r="EE198" s="728"/>
      <x:c r="EF198" s="728"/>
      <x:c r="EG198" s="728"/>
      <x:c r="EH198" s="728"/>
      <x:c r="EI198" s="728"/>
      <x:c r="EJ198" s="728"/>
      <x:c r="EK198" s="728"/>
      <x:c r="EL198" s="728"/>
      <x:c r="EM198" s="728"/>
      <x:c r="EN198" s="728"/>
      <x:c r="EO198" s="728"/>
      <x:c r="EP198" s="728"/>
      <x:c r="EQ198" s="728"/>
      <x:c r="ER198" s="728"/>
      <x:c r="ES198" s="728"/>
      <x:c r="ET198" s="728"/>
      <x:c r="EU198" s="728"/>
      <x:c r="EV198" s="728"/>
      <x:c r="EW198" s="728"/>
      <x:c r="EX198" s="728"/>
      <x:c r="EY198" s="728"/>
      <x:c r="EZ198" s="728"/>
      <x:c r="FA198" s="728"/>
      <x:c r="FB198" s="728"/>
      <x:c r="FC198" s="728"/>
      <x:c r="FD198" s="728"/>
      <x:c r="FE198" s="728"/>
      <x:c r="FF198" s="728"/>
      <x:c r="FG198" s="728"/>
      <x:c r="FH198" s="728"/>
      <x:c r="FI198" s="728"/>
      <x:c r="FJ198" s="728"/>
      <x:c r="FK198" s="728"/>
      <x:c r="FL198" s="728"/>
      <x:c r="FM198" s="728"/>
      <x:c r="FN198" s="728"/>
      <x:c r="FO198" s="728"/>
      <x:c r="FP198" s="728"/>
      <x:c r="FQ198" s="728"/>
      <x:c r="FR198" s="728"/>
      <x:c r="FS198" s="728"/>
      <x:c r="FT198" s="728"/>
      <x:c r="FU198" s="728"/>
      <x:c r="FV198" s="728"/>
      <x:c r="FW198" s="728"/>
      <x:c r="FX198" s="728"/>
      <x:c r="FY198" s="728"/>
      <x:c r="FZ198" s="728"/>
      <x:c r="GA198" s="728"/>
      <x:c r="GB198" s="728"/>
      <x:c r="GC198" s="728"/>
      <x:c r="GD198" s="728"/>
      <x:c r="GE198" s="728"/>
      <x:c r="GF198" s="728"/>
      <x:c r="GG198" s="728"/>
      <x:c r="GH198" s="728"/>
      <x:c r="GI198" s="728"/>
      <x:c r="GJ198" s="728"/>
      <x:c r="GK198" s="728"/>
      <x:c r="GL198" s="728"/>
      <x:c r="GM198" s="728"/>
      <x:c r="GN198" s="728"/>
      <x:c r="GO198" s="728"/>
      <x:c r="GP198" s="728"/>
      <x:c r="GQ198" s="728"/>
      <x:c r="GR198" s="728"/>
      <x:c r="GS198" s="728"/>
      <x:c r="GT198" s="728"/>
      <x:c r="GU198" s="728"/>
      <x:c r="GV198" s="728"/>
      <x:c r="GW198" s="728"/>
      <x:c r="GX198" s="728"/>
      <x:c r="GY198" s="728"/>
      <x:c r="GZ198" s="728"/>
      <x:c r="HA198" s="728"/>
      <x:c r="HB198" s="728"/>
      <x:c r="HC198" s="728"/>
      <x:c r="HD198" s="728"/>
      <x:c r="HE198" s="728"/>
      <x:c r="HF198" s="728"/>
      <x:c r="HG198" s="728"/>
      <x:c r="HH198" s="728"/>
      <x:c r="HI198" s="728"/>
      <x:c r="HJ198" s="728"/>
      <x:c r="HK198" s="728"/>
      <x:c r="HL198" s="728"/>
      <x:c r="HM198" s="728"/>
      <x:c r="HN198" s="728"/>
      <x:c r="HO198" s="728"/>
      <x:c r="HP198" s="728"/>
      <x:c r="HQ198" s="728"/>
      <x:c r="HR198" s="728"/>
      <x:c r="HS198" s="728"/>
      <x:c r="HT198" s="728"/>
      <x:c r="HU198" s="728"/>
      <x:c r="HV198" s="728"/>
      <x:c r="HW198" s="728"/>
      <x:c r="HX198" s="728"/>
      <x:c r="HY198" s="728"/>
      <x:c r="HZ198" s="728"/>
      <x:c r="IA198" s="728"/>
      <x:c r="IB198" s="728"/>
      <x:c r="IC198" s="728"/>
      <x:c r="ID198" s="728"/>
      <x:c r="IE198" s="728"/>
      <x:c r="IF198" s="728"/>
      <x:c r="IG198" s="728"/>
      <x:c r="IH198" s="728"/>
      <x:c r="II198" s="728"/>
      <x:c r="IJ198" s="728"/>
      <x:c r="IK198" s="728"/>
      <x:c r="IL198" s="728"/>
      <x:c r="IM198" s="728"/>
      <x:c r="IN198" s="728"/>
      <x:c r="IO198" s="728"/>
      <x:c r="IP198" s="728"/>
      <x:c r="IQ198" s="728"/>
      <x:c r="IR198" s="728"/>
      <x:c r="IS198" s="728"/>
      <x:c r="IT198" s="728"/>
      <x:c r="IU198" s="728"/>
      <x:c r="IV198" s="728"/>
    </x:row>
    <x:row r="199">
      <x:c r="A199" s="728"/>
      <x:c r="B199" s="728"/>
      <x:c r="C199" s="728"/>
      <x:c r="D199" s="728"/>
      <x:c r="E199" s="728"/>
      <x:c r="F199" s="728"/>
      <x:c r="G199" s="728"/>
      <x:c r="H199" s="728"/>
      <x:c r="I199" s="728"/>
      <x:c r="J199" s="728"/>
      <x:c r="K199" s="728"/>
      <x:c r="L199" s="728"/>
      <x:c r="M199" s="728"/>
      <x:c r="N199" s="728"/>
      <x:c r="O199" s="728"/>
      <x:c r="P199" s="728"/>
      <x:c r="Q199" s="729"/>
      <x:c r="R199" s="728"/>
      <x:c r="S199" s="728"/>
      <x:c r="T199" s="728"/>
      <x:c r="U199" s="728"/>
      <x:c r="V199" s="728"/>
      <x:c r="W199" s="728"/>
      <x:c r="X199" s="728"/>
      <x:c r="Y199" s="728"/>
      <x:c r="Z199" s="728"/>
      <x:c r="AA199" s="728"/>
      <x:c r="AB199" s="728"/>
      <x:c r="AC199" s="728"/>
      <x:c r="AD199" s="728"/>
      <x:c r="AE199" s="728"/>
      <x:c r="AF199" s="728"/>
      <x:c r="AG199" s="728"/>
      <x:c r="AH199" s="728"/>
      <x:c r="AI199" s="728"/>
      <x:c r="AJ199" s="728"/>
      <x:c r="AK199" s="728"/>
      <x:c r="AL199" s="728"/>
      <x:c r="AM199" s="728"/>
      <x:c r="AN199" s="728"/>
      <x:c r="AO199" s="728"/>
      <x:c r="AP199" s="728"/>
      <x:c r="AQ199" s="728"/>
      <x:c r="AR199" s="728"/>
      <x:c r="AS199" s="728"/>
      <x:c r="AT199" s="728"/>
      <x:c r="AU199" s="728"/>
      <x:c r="AV199" s="728"/>
      <x:c r="AW199" s="728"/>
      <x:c r="AX199" s="728"/>
      <x:c r="AY199" s="728"/>
      <x:c r="AZ199" s="728"/>
      <x:c r="BA199" s="728"/>
      <x:c r="BB199" s="728"/>
      <x:c r="BC199" s="728"/>
      <x:c r="BD199" s="728"/>
      <x:c r="BE199" s="728"/>
      <x:c r="BF199" s="728"/>
      <x:c r="BG199" s="728"/>
      <x:c r="BH199" s="728"/>
      <x:c r="BI199" s="728"/>
      <x:c r="BJ199" s="728"/>
      <x:c r="BK199" s="728"/>
      <x:c r="BL199" s="728"/>
      <x:c r="BM199" s="728"/>
      <x:c r="BN199" s="728"/>
      <x:c r="BO199" s="728"/>
      <x:c r="BP199" s="728"/>
      <x:c r="BQ199" s="728"/>
      <x:c r="BR199" s="728"/>
      <x:c r="BS199" s="728"/>
      <x:c r="BT199" s="728"/>
      <x:c r="BU199" s="728"/>
      <x:c r="BV199" s="728"/>
      <x:c r="BW199" s="728"/>
      <x:c r="BX199" s="728"/>
      <x:c r="BY199" s="728"/>
      <x:c r="BZ199" s="728"/>
      <x:c r="CA199" s="728"/>
      <x:c r="CB199" s="728"/>
      <x:c r="CC199" s="728"/>
      <x:c r="CD199" s="728"/>
      <x:c r="CE199" s="728"/>
      <x:c r="CF199" s="728"/>
      <x:c r="CG199" s="728"/>
      <x:c r="CH199" s="728"/>
      <x:c r="CI199" s="728"/>
      <x:c r="CJ199" s="728"/>
      <x:c r="CK199" s="728"/>
      <x:c r="CL199" s="728"/>
      <x:c r="CM199" s="728"/>
      <x:c r="CN199" s="728"/>
      <x:c r="CO199" s="728"/>
      <x:c r="CP199" s="728"/>
      <x:c r="CQ199" s="728"/>
      <x:c r="CR199" s="728"/>
      <x:c r="CS199" s="728"/>
      <x:c r="CT199" s="728"/>
      <x:c r="CU199" s="728"/>
      <x:c r="CV199" s="728"/>
      <x:c r="CW199" s="728"/>
      <x:c r="CX199" s="728"/>
      <x:c r="CY199" s="728"/>
      <x:c r="CZ199" s="728"/>
      <x:c r="DA199" s="728"/>
      <x:c r="DB199" s="728"/>
      <x:c r="DC199" s="728"/>
      <x:c r="DD199" s="728"/>
      <x:c r="DE199" s="728"/>
      <x:c r="DF199" s="728"/>
      <x:c r="DG199" s="728"/>
      <x:c r="DH199" s="728"/>
      <x:c r="DI199" s="728"/>
      <x:c r="DJ199" s="728"/>
      <x:c r="DK199" s="728"/>
      <x:c r="DL199" s="728"/>
      <x:c r="DM199" s="728"/>
      <x:c r="DN199" s="728"/>
      <x:c r="DO199" s="728"/>
      <x:c r="DP199" s="728"/>
      <x:c r="DQ199" s="728"/>
      <x:c r="DR199" s="728"/>
      <x:c r="DS199" s="728"/>
      <x:c r="DT199" s="728"/>
      <x:c r="DU199" s="728"/>
      <x:c r="DV199" s="728"/>
      <x:c r="DW199" s="728"/>
      <x:c r="DX199" s="728"/>
      <x:c r="DY199" s="728"/>
      <x:c r="DZ199" s="728"/>
      <x:c r="EA199" s="728"/>
      <x:c r="EB199" s="728"/>
      <x:c r="EC199" s="728"/>
      <x:c r="ED199" s="728"/>
      <x:c r="EE199" s="728"/>
      <x:c r="EF199" s="728"/>
      <x:c r="EG199" s="728"/>
      <x:c r="EH199" s="728"/>
      <x:c r="EI199" s="728"/>
      <x:c r="EJ199" s="728"/>
      <x:c r="EK199" s="728"/>
      <x:c r="EL199" s="728"/>
      <x:c r="EM199" s="728"/>
      <x:c r="EN199" s="728"/>
      <x:c r="EO199" s="728"/>
      <x:c r="EP199" s="728"/>
      <x:c r="EQ199" s="728"/>
      <x:c r="ER199" s="728"/>
      <x:c r="ES199" s="728"/>
      <x:c r="ET199" s="728"/>
      <x:c r="EU199" s="728"/>
      <x:c r="EV199" s="728"/>
      <x:c r="EW199" s="728"/>
      <x:c r="EX199" s="728"/>
      <x:c r="EY199" s="728"/>
      <x:c r="EZ199" s="728"/>
      <x:c r="FA199" s="728"/>
      <x:c r="FB199" s="728"/>
      <x:c r="FC199" s="728"/>
      <x:c r="FD199" s="728"/>
      <x:c r="FE199" s="728"/>
      <x:c r="FF199" s="728"/>
      <x:c r="FG199" s="728"/>
      <x:c r="FH199" s="728"/>
      <x:c r="FI199" s="728"/>
      <x:c r="FJ199" s="728"/>
      <x:c r="FK199" s="728"/>
      <x:c r="FL199" s="728"/>
      <x:c r="FM199" s="728"/>
      <x:c r="FN199" s="728"/>
      <x:c r="FO199" s="728"/>
      <x:c r="FP199" s="728"/>
      <x:c r="FQ199" s="728"/>
      <x:c r="FR199" s="728"/>
      <x:c r="FS199" s="728"/>
      <x:c r="FT199" s="728"/>
      <x:c r="FU199" s="728"/>
      <x:c r="FV199" s="728"/>
      <x:c r="FW199" s="728"/>
      <x:c r="FX199" s="728"/>
      <x:c r="FY199" s="728"/>
      <x:c r="FZ199" s="728"/>
      <x:c r="GA199" s="728"/>
      <x:c r="GB199" s="728"/>
      <x:c r="GC199" s="728"/>
      <x:c r="GD199" s="728"/>
      <x:c r="GE199" s="728"/>
      <x:c r="GF199" s="728"/>
      <x:c r="GG199" s="728"/>
      <x:c r="GH199" s="728"/>
      <x:c r="GI199" s="728"/>
      <x:c r="GJ199" s="728"/>
      <x:c r="GK199" s="728"/>
      <x:c r="GL199" s="728"/>
      <x:c r="GM199" s="728"/>
      <x:c r="GN199" s="728"/>
      <x:c r="GO199" s="728"/>
      <x:c r="GP199" s="728"/>
      <x:c r="GQ199" s="728"/>
      <x:c r="GR199" s="728"/>
      <x:c r="GS199" s="728"/>
      <x:c r="GT199" s="728"/>
      <x:c r="GU199" s="728"/>
      <x:c r="GV199" s="728"/>
      <x:c r="GW199" s="728"/>
      <x:c r="GX199" s="728"/>
      <x:c r="GY199" s="728"/>
      <x:c r="GZ199" s="728"/>
      <x:c r="HA199" s="728"/>
      <x:c r="HB199" s="728"/>
      <x:c r="HC199" s="728"/>
      <x:c r="HD199" s="728"/>
      <x:c r="HE199" s="728"/>
      <x:c r="HF199" s="728"/>
      <x:c r="HG199" s="728"/>
      <x:c r="HH199" s="728"/>
      <x:c r="HI199" s="728"/>
      <x:c r="HJ199" s="728"/>
      <x:c r="HK199" s="728"/>
      <x:c r="HL199" s="728"/>
      <x:c r="HM199" s="728"/>
      <x:c r="HN199" s="728"/>
      <x:c r="HO199" s="728"/>
      <x:c r="HP199" s="728"/>
      <x:c r="HQ199" s="728"/>
      <x:c r="HR199" s="728"/>
      <x:c r="HS199" s="728"/>
      <x:c r="HT199" s="728"/>
      <x:c r="HU199" s="728"/>
      <x:c r="HV199" s="728"/>
      <x:c r="HW199" s="728"/>
      <x:c r="HX199" s="728"/>
      <x:c r="HY199" s="728"/>
      <x:c r="HZ199" s="728"/>
      <x:c r="IA199" s="728"/>
      <x:c r="IB199" s="728"/>
      <x:c r="IC199" s="728"/>
      <x:c r="ID199" s="728"/>
      <x:c r="IE199" s="728"/>
      <x:c r="IF199" s="728"/>
      <x:c r="IG199" s="728"/>
      <x:c r="IH199" s="728"/>
      <x:c r="II199" s="728"/>
      <x:c r="IJ199" s="728"/>
      <x:c r="IK199" s="728"/>
      <x:c r="IL199" s="728"/>
      <x:c r="IM199" s="728"/>
      <x:c r="IN199" s="728"/>
      <x:c r="IO199" s="728"/>
      <x:c r="IP199" s="728"/>
      <x:c r="IQ199" s="728"/>
      <x:c r="IR199" s="728"/>
      <x:c r="IS199" s="728"/>
      <x:c r="IT199" s="728"/>
      <x:c r="IU199" s="728"/>
      <x:c r="IV199" s="728"/>
    </x:row>
    <x:row r="200">
      <x:c r="A200" s="728"/>
      <x:c r="B200" s="728"/>
      <x:c r="C200" s="728"/>
      <x:c r="D200" s="728"/>
      <x:c r="E200" s="728"/>
      <x:c r="F200" s="728"/>
      <x:c r="G200" s="728"/>
      <x:c r="H200" s="728"/>
      <x:c r="I200" s="728"/>
      <x:c r="J200" s="728"/>
      <x:c r="K200" s="728"/>
      <x:c r="L200" s="728"/>
      <x:c r="M200" s="728"/>
      <x:c r="N200" s="728"/>
      <x:c r="O200" s="728"/>
      <x:c r="P200" s="728"/>
      <x:c r="Q200" s="729"/>
      <x:c r="R200" s="728"/>
      <x:c r="S200" s="728"/>
      <x:c r="T200" s="728"/>
      <x:c r="U200" s="728"/>
      <x:c r="V200" s="728"/>
      <x:c r="W200" s="728"/>
      <x:c r="X200" s="728"/>
      <x:c r="Y200" s="728"/>
      <x:c r="Z200" s="728"/>
      <x:c r="AA200" s="728"/>
      <x:c r="AB200" s="728"/>
      <x:c r="AC200" s="728"/>
      <x:c r="AD200" s="728"/>
      <x:c r="AE200" s="728"/>
      <x:c r="AF200" s="728"/>
      <x:c r="AG200" s="728"/>
      <x:c r="AH200" s="728"/>
      <x:c r="AI200" s="728"/>
      <x:c r="AJ200" s="728"/>
      <x:c r="AK200" s="728"/>
      <x:c r="AL200" s="728"/>
      <x:c r="AM200" s="728"/>
      <x:c r="AN200" s="728"/>
      <x:c r="AO200" s="728"/>
      <x:c r="AP200" s="728"/>
      <x:c r="AQ200" s="728"/>
      <x:c r="AR200" s="728"/>
      <x:c r="AS200" s="728"/>
      <x:c r="AT200" s="728"/>
      <x:c r="AU200" s="728"/>
      <x:c r="AV200" s="728"/>
      <x:c r="AW200" s="728"/>
      <x:c r="AX200" s="728"/>
      <x:c r="AY200" s="728"/>
      <x:c r="AZ200" s="728"/>
      <x:c r="BA200" s="728"/>
      <x:c r="BB200" s="728"/>
      <x:c r="BC200" s="728"/>
      <x:c r="BD200" s="728"/>
      <x:c r="BE200" s="728"/>
      <x:c r="BF200" s="728"/>
      <x:c r="BG200" s="728"/>
      <x:c r="BH200" s="728"/>
      <x:c r="BI200" s="728"/>
      <x:c r="BJ200" s="728"/>
      <x:c r="BK200" s="728"/>
      <x:c r="BL200" s="728"/>
      <x:c r="BM200" s="728"/>
      <x:c r="BN200" s="728"/>
      <x:c r="BO200" s="728"/>
      <x:c r="BP200" s="728"/>
      <x:c r="BQ200" s="728"/>
      <x:c r="BR200" s="728"/>
      <x:c r="BS200" s="728"/>
      <x:c r="BT200" s="728"/>
      <x:c r="BU200" s="728"/>
      <x:c r="BV200" s="728"/>
      <x:c r="BW200" s="728"/>
      <x:c r="BX200" s="728"/>
      <x:c r="BY200" s="728"/>
      <x:c r="BZ200" s="728"/>
      <x:c r="CA200" s="728"/>
      <x:c r="CB200" s="728"/>
      <x:c r="CC200" s="728"/>
      <x:c r="CD200" s="728"/>
      <x:c r="CE200" s="728"/>
      <x:c r="CF200" s="728"/>
      <x:c r="CG200" s="728"/>
      <x:c r="CH200" s="728"/>
      <x:c r="CI200" s="728"/>
      <x:c r="CJ200" s="728"/>
      <x:c r="CK200" s="728"/>
      <x:c r="CL200" s="728"/>
      <x:c r="CM200" s="728"/>
      <x:c r="CN200" s="728"/>
      <x:c r="CO200" s="728"/>
      <x:c r="CP200" s="728"/>
      <x:c r="CQ200" s="728"/>
      <x:c r="CR200" s="728"/>
      <x:c r="CS200" s="728"/>
      <x:c r="CT200" s="728"/>
      <x:c r="CU200" s="728"/>
      <x:c r="CV200" s="728"/>
      <x:c r="CW200" s="728"/>
      <x:c r="CX200" s="728"/>
      <x:c r="CY200" s="728"/>
      <x:c r="CZ200" s="728"/>
      <x:c r="DA200" s="728"/>
      <x:c r="DB200" s="728"/>
      <x:c r="DC200" s="728"/>
      <x:c r="DD200" s="728"/>
      <x:c r="DE200" s="728"/>
      <x:c r="DF200" s="728"/>
      <x:c r="DG200" s="728"/>
      <x:c r="DH200" s="728"/>
      <x:c r="DI200" s="728"/>
      <x:c r="DJ200" s="728"/>
      <x:c r="DK200" s="728"/>
      <x:c r="DL200" s="728"/>
      <x:c r="DM200" s="728"/>
      <x:c r="DN200" s="728"/>
      <x:c r="DO200" s="728"/>
      <x:c r="DP200" s="728"/>
      <x:c r="DQ200" s="728"/>
      <x:c r="DR200" s="728"/>
      <x:c r="DS200" s="728"/>
      <x:c r="DT200" s="728"/>
      <x:c r="DU200" s="728"/>
      <x:c r="DV200" s="728"/>
      <x:c r="DW200" s="728"/>
      <x:c r="DX200" s="728"/>
      <x:c r="DY200" s="728"/>
      <x:c r="DZ200" s="728"/>
      <x:c r="EA200" s="728"/>
      <x:c r="EB200" s="728"/>
      <x:c r="EC200" s="728"/>
      <x:c r="ED200" s="728"/>
      <x:c r="EE200" s="728"/>
      <x:c r="EF200" s="728"/>
      <x:c r="EG200" s="728"/>
      <x:c r="EH200" s="728"/>
      <x:c r="EI200" s="728"/>
      <x:c r="EJ200" s="728"/>
      <x:c r="EK200" s="728"/>
      <x:c r="EL200" s="728"/>
      <x:c r="EM200" s="728"/>
      <x:c r="EN200" s="728"/>
      <x:c r="EO200" s="728"/>
      <x:c r="EP200" s="728"/>
      <x:c r="EQ200" s="728"/>
      <x:c r="ER200" s="728"/>
      <x:c r="ES200" s="728"/>
      <x:c r="ET200" s="728"/>
      <x:c r="EU200" s="728"/>
      <x:c r="EV200" s="728"/>
      <x:c r="EW200" s="728"/>
      <x:c r="EX200" s="728"/>
      <x:c r="EY200" s="728"/>
      <x:c r="EZ200" s="728"/>
      <x:c r="FA200" s="728"/>
      <x:c r="FB200" s="728"/>
      <x:c r="FC200" s="728"/>
      <x:c r="FD200" s="728"/>
      <x:c r="FE200" s="728"/>
      <x:c r="FF200" s="728"/>
      <x:c r="FG200" s="728"/>
      <x:c r="FH200" s="728"/>
      <x:c r="FI200" s="728"/>
      <x:c r="FJ200" s="728"/>
      <x:c r="FK200" s="728"/>
      <x:c r="FL200" s="728"/>
      <x:c r="FM200" s="728"/>
      <x:c r="FN200" s="728"/>
      <x:c r="FO200" s="728"/>
      <x:c r="FP200" s="728"/>
      <x:c r="FQ200" s="728"/>
      <x:c r="FR200" s="728"/>
      <x:c r="FS200" s="728"/>
      <x:c r="FT200" s="728"/>
      <x:c r="FU200" s="728"/>
      <x:c r="FV200" s="728"/>
      <x:c r="FW200" s="728"/>
      <x:c r="FX200" s="728"/>
      <x:c r="FY200" s="728"/>
      <x:c r="FZ200" s="728"/>
      <x:c r="GA200" s="728"/>
      <x:c r="GB200" s="728"/>
      <x:c r="GC200" s="728"/>
      <x:c r="GD200" s="728"/>
      <x:c r="GE200" s="728"/>
      <x:c r="GF200" s="728"/>
      <x:c r="GG200" s="728"/>
      <x:c r="GH200" s="728"/>
      <x:c r="GI200" s="728"/>
      <x:c r="GJ200" s="728"/>
      <x:c r="GK200" s="728"/>
      <x:c r="GL200" s="728"/>
      <x:c r="GM200" s="728"/>
      <x:c r="GN200" s="728"/>
      <x:c r="GO200" s="728"/>
      <x:c r="GP200" s="728"/>
      <x:c r="GQ200" s="728"/>
      <x:c r="GR200" s="728"/>
      <x:c r="GS200" s="728"/>
      <x:c r="GT200" s="728"/>
      <x:c r="GU200" s="728"/>
      <x:c r="GV200" s="728"/>
      <x:c r="GW200" s="728"/>
      <x:c r="GX200" s="728"/>
      <x:c r="GY200" s="728"/>
      <x:c r="GZ200" s="728"/>
      <x:c r="HA200" s="728"/>
      <x:c r="HB200" s="728"/>
      <x:c r="HC200" s="728"/>
      <x:c r="HD200" s="728"/>
      <x:c r="HE200" s="728"/>
      <x:c r="HF200" s="728"/>
      <x:c r="HG200" s="728"/>
      <x:c r="HH200" s="728"/>
      <x:c r="HI200" s="728"/>
      <x:c r="HJ200" s="728"/>
      <x:c r="HK200" s="728"/>
      <x:c r="HL200" s="728"/>
      <x:c r="HM200" s="728"/>
      <x:c r="HN200" s="728"/>
      <x:c r="HO200" s="728"/>
      <x:c r="HP200" s="728"/>
      <x:c r="HQ200" s="728"/>
      <x:c r="HR200" s="728"/>
      <x:c r="HS200" s="728"/>
      <x:c r="HT200" s="728"/>
      <x:c r="HU200" s="728"/>
      <x:c r="HV200" s="728"/>
      <x:c r="HW200" s="728"/>
      <x:c r="HX200" s="728"/>
      <x:c r="HY200" s="728"/>
      <x:c r="HZ200" s="728"/>
      <x:c r="IA200" s="728"/>
      <x:c r="IB200" s="728"/>
      <x:c r="IC200" s="728"/>
      <x:c r="ID200" s="728"/>
      <x:c r="IE200" s="728"/>
      <x:c r="IF200" s="728"/>
      <x:c r="IG200" s="728"/>
      <x:c r="IH200" s="728"/>
      <x:c r="II200" s="728"/>
      <x:c r="IJ200" s="728"/>
      <x:c r="IK200" s="728"/>
      <x:c r="IL200" s="728"/>
      <x:c r="IM200" s="728"/>
      <x:c r="IN200" s="728"/>
      <x:c r="IO200" s="728"/>
      <x:c r="IP200" s="728"/>
      <x:c r="IQ200" s="728"/>
      <x:c r="IR200" s="728"/>
      <x:c r="IS200" s="728"/>
      <x:c r="IT200" s="728"/>
      <x:c r="IU200" s="728"/>
      <x:c r="IV200" s="728"/>
    </x:row>
    <x:row r="201">
      <x:c r="A201" s="728"/>
      <x:c r="B201" s="728"/>
      <x:c r="C201" s="728"/>
      <x:c r="D201" s="728"/>
      <x:c r="E201" s="728"/>
      <x:c r="F201" s="728"/>
      <x:c r="G201" s="728"/>
      <x:c r="H201" s="728"/>
      <x:c r="I201" s="728"/>
      <x:c r="J201" s="728"/>
      <x:c r="K201" s="728"/>
      <x:c r="L201" s="728"/>
      <x:c r="M201" s="728"/>
      <x:c r="N201" s="728"/>
      <x:c r="O201" s="728"/>
      <x:c r="P201" s="728"/>
      <x:c r="Q201" s="729"/>
      <x:c r="R201" s="728"/>
      <x:c r="S201" s="728"/>
      <x:c r="T201" s="728"/>
      <x:c r="U201" s="728"/>
      <x:c r="V201" s="728"/>
      <x:c r="W201" s="728"/>
      <x:c r="X201" s="728"/>
      <x:c r="Y201" s="728"/>
      <x:c r="Z201" s="728"/>
      <x:c r="AA201" s="728"/>
      <x:c r="AB201" s="728"/>
      <x:c r="AC201" s="728"/>
      <x:c r="AD201" s="728"/>
      <x:c r="AE201" s="728"/>
      <x:c r="AF201" s="728"/>
      <x:c r="AG201" s="728"/>
      <x:c r="AH201" s="728"/>
      <x:c r="AI201" s="728"/>
      <x:c r="AJ201" s="728"/>
      <x:c r="AK201" s="728"/>
      <x:c r="AL201" s="728"/>
      <x:c r="AM201" s="728"/>
      <x:c r="AN201" s="728"/>
      <x:c r="AO201" s="728"/>
      <x:c r="AP201" s="728"/>
      <x:c r="AQ201" s="728"/>
      <x:c r="AR201" s="728"/>
      <x:c r="AS201" s="728"/>
      <x:c r="AT201" s="728"/>
      <x:c r="AU201" s="728"/>
      <x:c r="AV201" s="728"/>
      <x:c r="AW201" s="728"/>
      <x:c r="AX201" s="728"/>
      <x:c r="AY201" s="728"/>
      <x:c r="AZ201" s="728"/>
      <x:c r="BA201" s="728"/>
      <x:c r="BB201" s="728"/>
      <x:c r="BC201" s="728"/>
      <x:c r="BD201" s="728"/>
      <x:c r="BE201" s="728"/>
      <x:c r="BF201" s="728"/>
      <x:c r="BG201" s="728"/>
      <x:c r="BH201" s="728"/>
      <x:c r="BI201" s="728"/>
      <x:c r="BJ201" s="728"/>
      <x:c r="BK201" s="728"/>
      <x:c r="BL201" s="728"/>
      <x:c r="BM201" s="728"/>
      <x:c r="BN201" s="728"/>
      <x:c r="BO201" s="728"/>
      <x:c r="BP201" s="728"/>
      <x:c r="BQ201" s="728"/>
      <x:c r="BR201" s="728"/>
      <x:c r="BS201" s="728"/>
      <x:c r="BT201" s="728"/>
      <x:c r="BU201" s="728"/>
      <x:c r="BV201" s="728"/>
      <x:c r="BW201" s="728"/>
      <x:c r="BX201" s="728"/>
      <x:c r="BY201" s="728"/>
      <x:c r="BZ201" s="728"/>
      <x:c r="CA201" s="728"/>
      <x:c r="CB201" s="728"/>
      <x:c r="CC201" s="728"/>
      <x:c r="CD201" s="728"/>
      <x:c r="CE201" s="728"/>
      <x:c r="CF201" s="728"/>
      <x:c r="CG201" s="728"/>
      <x:c r="CH201" s="728"/>
      <x:c r="CI201" s="728"/>
      <x:c r="CJ201" s="728"/>
      <x:c r="CK201" s="728"/>
      <x:c r="CL201" s="728"/>
      <x:c r="CM201" s="728"/>
      <x:c r="CN201" s="728"/>
      <x:c r="CO201" s="728"/>
      <x:c r="CP201" s="728"/>
      <x:c r="CQ201" s="728"/>
      <x:c r="CR201" s="728"/>
      <x:c r="CS201" s="728"/>
      <x:c r="CT201" s="728"/>
      <x:c r="CU201" s="728"/>
      <x:c r="CV201" s="728"/>
      <x:c r="CW201" s="728"/>
      <x:c r="CX201" s="728"/>
      <x:c r="CY201" s="728"/>
      <x:c r="CZ201" s="728"/>
      <x:c r="DA201" s="728"/>
      <x:c r="DB201" s="728"/>
      <x:c r="DC201" s="728"/>
      <x:c r="DD201" s="728"/>
      <x:c r="DE201" s="728"/>
      <x:c r="DF201" s="728"/>
      <x:c r="DG201" s="728"/>
      <x:c r="DH201" s="728"/>
      <x:c r="DI201" s="728"/>
      <x:c r="DJ201" s="728"/>
      <x:c r="DK201" s="728"/>
      <x:c r="DL201" s="728"/>
      <x:c r="DM201" s="728"/>
      <x:c r="DN201" s="728"/>
      <x:c r="DO201" s="728"/>
      <x:c r="DP201" s="728"/>
      <x:c r="DQ201" s="728"/>
      <x:c r="DR201" s="728"/>
      <x:c r="DS201" s="728"/>
      <x:c r="DT201" s="728"/>
      <x:c r="DU201" s="728"/>
      <x:c r="DV201" s="728"/>
      <x:c r="DW201" s="728"/>
      <x:c r="DX201" s="728"/>
      <x:c r="DY201" s="728"/>
      <x:c r="DZ201" s="728"/>
      <x:c r="EA201" s="728"/>
      <x:c r="EB201" s="728"/>
      <x:c r="EC201" s="728"/>
      <x:c r="ED201" s="728"/>
      <x:c r="EE201" s="728"/>
      <x:c r="EF201" s="728"/>
      <x:c r="EG201" s="728"/>
      <x:c r="EH201" s="728"/>
      <x:c r="EI201" s="728"/>
      <x:c r="EJ201" s="728"/>
      <x:c r="EK201" s="728"/>
      <x:c r="EL201" s="728"/>
      <x:c r="EM201" s="728"/>
      <x:c r="EN201" s="728"/>
      <x:c r="EO201" s="728"/>
      <x:c r="EP201" s="728"/>
      <x:c r="EQ201" s="728"/>
      <x:c r="ER201" s="728"/>
      <x:c r="ES201" s="728"/>
      <x:c r="ET201" s="728"/>
      <x:c r="EU201" s="728"/>
      <x:c r="EV201" s="728"/>
      <x:c r="EW201" s="728"/>
      <x:c r="EX201" s="728"/>
      <x:c r="EY201" s="728"/>
      <x:c r="EZ201" s="728"/>
      <x:c r="FA201" s="728"/>
      <x:c r="FB201" s="728"/>
      <x:c r="FC201" s="728"/>
      <x:c r="FD201" s="728"/>
      <x:c r="FE201" s="728"/>
      <x:c r="FF201" s="728"/>
      <x:c r="FG201" s="728"/>
      <x:c r="FH201" s="728"/>
      <x:c r="FI201" s="728"/>
      <x:c r="FJ201" s="728"/>
      <x:c r="FK201" s="728"/>
      <x:c r="FL201" s="728"/>
      <x:c r="FM201" s="728"/>
      <x:c r="FN201" s="728"/>
      <x:c r="FO201" s="728"/>
      <x:c r="FP201" s="728"/>
      <x:c r="FQ201" s="728"/>
      <x:c r="FR201" s="728"/>
      <x:c r="FS201" s="728"/>
      <x:c r="FT201" s="728"/>
      <x:c r="FU201" s="728"/>
      <x:c r="FV201" s="728"/>
      <x:c r="FW201" s="728"/>
      <x:c r="FX201" s="728"/>
      <x:c r="FY201" s="728"/>
      <x:c r="FZ201" s="728"/>
      <x:c r="GA201" s="728"/>
      <x:c r="GB201" s="728"/>
      <x:c r="GC201" s="728"/>
      <x:c r="GD201" s="728"/>
      <x:c r="GE201" s="728"/>
      <x:c r="GF201" s="728"/>
      <x:c r="GG201" s="728"/>
      <x:c r="GH201" s="728"/>
      <x:c r="GI201" s="728"/>
      <x:c r="GJ201" s="728"/>
      <x:c r="GK201" s="728"/>
      <x:c r="GL201" s="728"/>
      <x:c r="GM201" s="728"/>
      <x:c r="GN201" s="728"/>
      <x:c r="GO201" s="728"/>
      <x:c r="GP201" s="728"/>
      <x:c r="GQ201" s="728"/>
      <x:c r="GR201" s="728"/>
      <x:c r="GS201" s="728"/>
      <x:c r="GT201" s="728"/>
      <x:c r="GU201" s="728"/>
      <x:c r="GV201" s="728"/>
      <x:c r="GW201" s="728"/>
      <x:c r="GX201" s="728"/>
      <x:c r="GY201" s="728"/>
      <x:c r="GZ201" s="728"/>
      <x:c r="HA201" s="728"/>
      <x:c r="HB201" s="728"/>
      <x:c r="HC201" s="728"/>
      <x:c r="HD201" s="728"/>
      <x:c r="HE201" s="728"/>
      <x:c r="HF201" s="728"/>
      <x:c r="HG201" s="728"/>
      <x:c r="HH201" s="728"/>
      <x:c r="HI201" s="728"/>
      <x:c r="HJ201" s="728"/>
      <x:c r="HK201" s="728"/>
      <x:c r="HL201" s="728"/>
      <x:c r="HM201" s="728"/>
      <x:c r="HN201" s="728"/>
      <x:c r="HO201" s="728"/>
      <x:c r="HP201" s="728"/>
      <x:c r="HQ201" s="728"/>
      <x:c r="HR201" s="728"/>
      <x:c r="HS201" s="728"/>
      <x:c r="HT201" s="728"/>
      <x:c r="HU201" s="728"/>
      <x:c r="HV201" s="728"/>
      <x:c r="HW201" s="728"/>
      <x:c r="HX201" s="728"/>
      <x:c r="HY201" s="728"/>
      <x:c r="HZ201" s="728"/>
      <x:c r="IA201" s="728"/>
      <x:c r="IB201" s="728"/>
      <x:c r="IC201" s="728"/>
      <x:c r="ID201" s="728"/>
      <x:c r="IE201" s="728"/>
      <x:c r="IF201" s="728"/>
      <x:c r="IG201" s="728"/>
      <x:c r="IH201" s="728"/>
      <x:c r="II201" s="728"/>
      <x:c r="IJ201" s="728"/>
      <x:c r="IK201" s="728"/>
      <x:c r="IL201" s="728"/>
      <x:c r="IM201" s="728"/>
      <x:c r="IN201" s="728"/>
      <x:c r="IO201" s="728"/>
      <x:c r="IP201" s="728"/>
      <x:c r="IQ201" s="728"/>
      <x:c r="IR201" s="728"/>
      <x:c r="IS201" s="728"/>
      <x:c r="IT201" s="728"/>
      <x:c r="IU201" s="728"/>
      <x:c r="IV201" s="728"/>
    </x:row>
  </x:sheetData>
  <x:mergeCells>
    <x:mergeCell ref="K164:L164"/>
    <x:mergeCell ref="M164:N164"/>
    <x:mergeCell ref="C70:AH70"/>
    <x:mergeCell ref="EJ75:EM75"/>
    <x:mergeCell ref="P92:Q92"/>
    <x:mergeCell ref="E96:F96"/>
    <x:mergeCell ref="T144:V144"/>
    <x:mergeCell ref="A145:G145"/>
    <x:mergeCell ref="T145:V145"/>
    <x:mergeCell ref="G63:P63"/>
    <x:mergeCell ref="C66:P66"/>
    <x:mergeCell ref="AD66:AH66"/>
    <x:mergeCell ref="C67:P67"/>
    <x:mergeCell ref="AD67:AH67"/>
    <x:mergeCell ref="C68:P68"/>
    <x:mergeCell ref="AD68:AH68"/>
    <x:mergeCell ref="AD61:AG61"/>
    <x:mergeCell ref="G62:P62"/>
    <x:mergeCell ref="Q62:R62"/>
    <x:mergeCell ref="S62:U62"/>
    <x:mergeCell ref="AB62:AC62"/>
    <x:mergeCell ref="AD62:AG62"/>
    <x:mergeCell ref="G60:P60"/>
    <x:mergeCell ref="Q60:R60"/>
    <x:mergeCell ref="S60:U60"/>
    <x:mergeCell ref="AB60:AC60"/>
    <x:mergeCell ref="AD60:AG60"/>
    <x:mergeCell ref="C61:F61"/>
    <x:mergeCell ref="G61:P61"/>
    <x:mergeCell ref="Q61:R61"/>
    <x:mergeCell ref="S61:U61"/>
    <x:mergeCell ref="AB61:AC61"/>
    <x:mergeCell ref="C58:F58"/>
    <x:mergeCell ref="G58:P58"/>
    <x:mergeCell ref="AE58:AF58"/>
    <x:mergeCell ref="C59:F59"/>
    <x:mergeCell ref="G59:P59"/>
    <x:mergeCell ref="Q59:AC59"/>
    <x:mergeCell ref="AD59:AG59"/>
    <x:mergeCell ref="C54:F54"/>
    <x:mergeCell ref="G54:P54"/>
    <x:mergeCell ref="Q54:R54"/>
    <x:mergeCell ref="S54:AB54"/>
    <x:mergeCell ref="G55:P55"/>
    <x:mergeCell ref="G56:P56"/>
    <x:mergeCell ref="Q56:R56"/>
    <x:mergeCell ref="S56:AB57"/>
    <x:mergeCell ref="G57:P57"/>
    <x:mergeCell ref="Q57:R57"/>
    <x:mergeCell ref="C52:F52"/>
    <x:mergeCell ref="G52:P52"/>
    <x:mergeCell ref="Q52:R52"/>
    <x:mergeCell ref="S52:AB52"/>
    <x:mergeCell ref="G53:P53"/>
    <x:mergeCell ref="Q53:R53"/>
    <x:mergeCell ref="S53:AB53"/>
    <x:mergeCell ref="AD50:AE50"/>
    <x:mergeCell ref="AJ50:AK50"/>
    <x:mergeCell ref="C51:F51"/>
    <x:mergeCell ref="G51:P51"/>
    <x:mergeCell ref="Q51:AB51"/>
    <x:mergeCell ref="AD51:AH51"/>
    <x:mergeCell ref="C50:F50"/>
    <x:mergeCell ref="C38:C39"/>
    <x:mergeCell ref="G38:I38"/>
    <x:mergeCell ref="S38:U38"/>
    <x:mergeCell ref="G39:I39"/>
    <x:mergeCell ref="S39:U39"/>
    <x:mergeCell ref="C48:E48"/>
    <x:mergeCell ref="AB48:AC48"/>
    <x:mergeCell ref="C49:F49"/>
    <x:mergeCell ref="G49:P49"/>
    <x:mergeCell ref="AB49:AC49"/>
    <x:mergeCell ref="C41:C42"/>
    <x:mergeCell ref="G41:I41"/>
    <x:mergeCell ref="S41:U41"/>
    <x:mergeCell ref="G42:I42"/>
    <x:mergeCell ref="S42:U42"/>
    <x:mergeCell ref="C44:C45"/>
    <x:mergeCell ref="C32:C33"/>
    <x:mergeCell ref="G32:I32"/>
    <x:mergeCell ref="S32:U32"/>
    <x:mergeCell ref="G33:I33"/>
    <x:mergeCell ref="S33:U33"/>
    <x:mergeCell ref="C35:C36"/>
    <x:mergeCell ref="G35:I35"/>
    <x:mergeCell ref="S35:U35"/>
    <x:mergeCell ref="G36:I36"/>
    <x:mergeCell ref="S36:U36"/>
    <x:mergeCell ref="C26:C27"/>
    <x:mergeCell ref="G26:I26"/>
    <x:mergeCell ref="S26:U26"/>
    <x:mergeCell ref="G27:I27"/>
    <x:mergeCell ref="S27:U27"/>
    <x:mergeCell ref="C29:C30"/>
    <x:mergeCell ref="G29:I29"/>
    <x:mergeCell ref="S29:U29"/>
    <x:mergeCell ref="G30:I30"/>
    <x:mergeCell ref="S30:U30"/>
    <x:mergeCell ref="C20:C21"/>
    <x:mergeCell ref="G20:I20"/>
    <x:mergeCell ref="S20:U20"/>
    <x:mergeCell ref="G21:I21"/>
    <x:mergeCell ref="S21:U21"/>
    <x:mergeCell ref="C23:C24"/>
    <x:mergeCell ref="G23:I23"/>
    <x:mergeCell ref="S23:U23"/>
    <x:mergeCell ref="G24:I24"/>
    <x:mergeCell ref="S24:U24"/>
    <x:mergeCell ref="C14:C15"/>
    <x:mergeCell ref="G14:I14"/>
    <x:mergeCell ref="S14:U14"/>
    <x:mergeCell ref="G15:I15"/>
    <x:mergeCell ref="S15:U15"/>
    <x:mergeCell ref="C17:C18"/>
    <x:mergeCell ref="G17:I17"/>
    <x:mergeCell ref="S17:U17"/>
    <x:mergeCell ref="G18:I18"/>
    <x:mergeCell ref="S18:U18"/>
    <x:mergeCell ref="E8:E10"/>
    <x:mergeCell ref="F8:F10"/>
    <x:mergeCell ref="G8:I9"/>
    <x:mergeCell ref="EL8:EO8"/>
    <x:mergeCell ref="S9:U9"/>
    <x:mergeCell ref="G10:I10"/>
    <x:mergeCell ref="S10:U10"/>
    <x:mergeCell ref="C11:C12"/>
    <x:mergeCell ref="G11:I11"/>
    <x:mergeCell ref="S11:U11"/>
    <x:mergeCell ref="G12:I12"/>
    <x:mergeCell ref="S12:U12"/>
    <x:mergeCell ref="C2:AH2"/>
    <x:mergeCell ref="F3:R3"/>
    <x:mergeCell ref="AC3:AF3"/>
    <x:mergeCell ref="F4:S4"/>
    <x:mergeCell ref="AC4:AF4"/>
    <x:mergeCell ref="F5:S5"/>
    <x:mergeCell ref="AC5:AF5"/>
    <x:mergeCell ref="F6:S6"/>
    <x:mergeCell ref="AC6:AF6"/>
  </x:mergeCells>
  <x:conditionalFormatting sqref="G11:I42">
    <x:cfRule type="expression" dxfId="48" priority="53" stopIfTrue="1">
      <x:formula>IF($G$10="m",1,0)</x:formula>
    </x:cfRule>
    <x:cfRule type="expression" dxfId="47" priority="52" stopIfTrue="1">
      <x:formula>IF($G$10="mm",1,0)</x:formula>
    </x:cfRule>
  </x:conditionalFormatting>
  <x:conditionalFormatting sqref="G35:I36">
    <x:cfRule type="expression" dxfId="46" priority="35" stopIfTrue="1">
      <x:formula>IF($G$10="m",1,0)</x:formula>
    </x:cfRule>
    <x:cfRule type="expression" dxfId="45" priority="34" stopIfTrue="1">
      <x:formula>IF($G$10="mm",1,0)</x:formula>
    </x:cfRule>
  </x:conditionalFormatting>
  <x:conditionalFormatting sqref="G38:I39">
    <x:cfRule type="expression" dxfId="44" priority="21" stopIfTrue="1">
      <x:formula>IF($G$10="mm",1,0)</x:formula>
    </x:cfRule>
    <x:cfRule type="expression" dxfId="43" priority="22" stopIfTrue="1">
      <x:formula>IF($G$10="m",1,0)</x:formula>
    </x:cfRule>
  </x:conditionalFormatting>
  <x:conditionalFormatting sqref="G41:I42">
    <x:cfRule type="expression" dxfId="42" priority="17" stopIfTrue="1">
      <x:formula>IF($G$10="m",1,0)</x:formula>
    </x:cfRule>
    <x:cfRule type="expression" dxfId="41" priority="16" stopIfTrue="1">
      <x:formula>IF($G$10="mm",1,0)</x:formula>
    </x:cfRule>
  </x:conditionalFormatting>
  <x:conditionalFormatting sqref="G52:P53">
    <x:cfRule type="expression" dxfId="40" priority="41">
      <x:formula>IF($P$10="Liters",1,0)</x:formula>
    </x:cfRule>
  </x:conditionalFormatting>
  <x:conditionalFormatting sqref="P11:P47">
    <x:cfRule type="expression" dxfId="39" priority="48">
      <x:formula>IF($P$10="Barrels",1,0)</x:formula>
    </x:cfRule>
    <x:cfRule type="expression" dxfId="38" priority="47">
      <x:formula>IF($P$10="Liters",1,0)</x:formula>
    </x:cfRule>
  </x:conditionalFormatting>
  <x:conditionalFormatting sqref="P35:P46">
    <x:cfRule type="expression" dxfId="37" priority="30">
      <x:formula>IF($P$10="Barrels",1,0)</x:formula>
    </x:cfRule>
    <x:cfRule type="expression" dxfId="36" priority="29">
      <x:formula>IF($P$10="Liters",1,0)</x:formula>
    </x:cfRule>
  </x:conditionalFormatting>
  <x:conditionalFormatting sqref="P48:P48">
    <x:cfRule type="expression" dxfId="35" priority="9">
      <x:formula>IF($P$10="Liters",1,0)</x:formula>
    </x:cfRule>
    <x:cfRule type="expression" dxfId="34" priority="10">
      <x:formula>IF($P$10="Barrels",1,0)</x:formula>
    </x:cfRule>
  </x:conditionalFormatting>
  <x:conditionalFormatting sqref="R11:R46">
    <x:cfRule type="expression" dxfId="33" priority="40">
      <x:formula>IF($R$10="Barrels",1,0)</x:formula>
    </x:cfRule>
    <x:cfRule type="expression" dxfId="32" priority="39">
      <x:formula>IF($P$10="Liters",1,0)</x:formula>
    </x:cfRule>
  </x:conditionalFormatting>
  <x:conditionalFormatting sqref="R35:R46">
    <x:cfRule type="expression" dxfId="31" priority="23">
      <x:formula>IF($P$10="Liters",1,0)</x:formula>
    </x:cfRule>
    <x:cfRule type="expression" dxfId="30" priority="24">
      <x:formula>IF($R$10="Barrels",1,0)</x:formula>
    </x:cfRule>
  </x:conditionalFormatting>
  <x:conditionalFormatting sqref="S11:U42">
    <x:cfRule type="expression" dxfId="29" priority="49" stopIfTrue="1">
      <x:formula>IF($G$10="mm",1,0)</x:formula>
    </x:cfRule>
    <x:cfRule type="expression" dxfId="28" priority="50" stopIfTrue="1">
      <x:formula>IF($G$10="m",1,0)</x:formula>
    </x:cfRule>
  </x:conditionalFormatting>
  <x:conditionalFormatting sqref="S35:U36">
    <x:cfRule type="expression" dxfId="27" priority="31" stopIfTrue="1">
      <x:formula>IF($G$10="mm",1,0)</x:formula>
    </x:cfRule>
    <x:cfRule type="expression" dxfId="26" priority="32" stopIfTrue="1">
      <x:formula>IF($G$10="m",1,0)</x:formula>
    </x:cfRule>
  </x:conditionalFormatting>
  <x:conditionalFormatting sqref="S38:U39">
    <x:cfRule type="expression" dxfId="25" priority="18" stopIfTrue="1">
      <x:formula>IF($G$10="mm",1,0)</x:formula>
    </x:cfRule>
    <x:cfRule type="expression" dxfId="24" priority="19" stopIfTrue="1">
      <x:formula>IF($G$10="m",1,0)</x:formula>
    </x:cfRule>
  </x:conditionalFormatting>
  <x:conditionalFormatting sqref="S41:U42">
    <x:cfRule type="expression" dxfId="23" priority="13" stopIfTrue="1">
      <x:formula>IF($G$10="mm",1,0)</x:formula>
    </x:cfRule>
    <x:cfRule type="expression" dxfId="22" priority="14" stopIfTrue="1">
      <x:formula>IF($G$10="m",1,0)</x:formula>
    </x:cfRule>
  </x:conditionalFormatting>
  <x:conditionalFormatting sqref="U11:U45">
    <x:cfRule type="cellIs" dxfId="21" priority="51" stopIfTrue="1" operator="equal">
      <x:formula>0</x:formula>
    </x:cfRule>
  </x:conditionalFormatting>
  <x:conditionalFormatting sqref="U35:U45">
    <x:cfRule type="cellIs" dxfId="20" priority="33" stopIfTrue="1" operator="equal">
      <x:formula>0</x:formula>
    </x:cfRule>
  </x:conditionalFormatting>
  <x:conditionalFormatting sqref="U38:U39">
    <x:cfRule type="cellIs" dxfId="19" priority="20" stopIfTrue="1" operator="equal">
      <x:formula>0</x:formula>
    </x:cfRule>
  </x:conditionalFormatting>
  <x:conditionalFormatting sqref="U41:U42">
    <x:cfRule type="cellIs" dxfId="18" priority="15" stopIfTrue="1" operator="equal">
      <x:formula>0</x:formula>
    </x:cfRule>
  </x:conditionalFormatting>
  <x:conditionalFormatting sqref="AB48:AB49">
    <x:cfRule type="expression" dxfId="17" priority="2">
      <x:formula>IF($AB$10="Barrels",1,0)</x:formula>
    </x:cfRule>
    <x:cfRule type="expression" dxfId="16" priority="1">
      <x:formula>IF($AB$10="Liters",1,0)</x:formula>
    </x:cfRule>
  </x:conditionalFormatting>
  <x:conditionalFormatting sqref="AB11:AC47">
    <x:cfRule type="expression" dxfId="15" priority="46">
      <x:formula>IF($AB$10="Barrels",1,0)</x:formula>
    </x:cfRule>
    <x:cfRule type="expression" dxfId="14" priority="45">
      <x:formula>IF($AB$10="Liters",1,0)</x:formula>
    </x:cfRule>
  </x:conditionalFormatting>
  <x:conditionalFormatting sqref="AB35:AC46">
    <x:cfRule type="expression" dxfId="13" priority="28">
      <x:formula>IF($AB$10="Barrels",1,0)</x:formula>
    </x:cfRule>
    <x:cfRule type="expression" dxfId="12" priority="27">
      <x:formula>IF($AB$10="Liters",1,0)</x:formula>
    </x:cfRule>
  </x:conditionalFormatting>
  <x:conditionalFormatting sqref="AD11:AD45">
    <x:cfRule type="cellIs" dxfId="11" priority="56" operator="greaterThanOrEqual">
      <x:formula>2</x:formula>
    </x:cfRule>
  </x:conditionalFormatting>
  <x:conditionalFormatting sqref="AD11:AD46">
    <x:cfRule type="cellIs" dxfId="10" priority="55" stopIfTrue="1" operator="lessThanOrEqual">
      <x:formula>2</x:formula>
    </x:cfRule>
  </x:conditionalFormatting>
  <x:conditionalFormatting sqref="AD35:AD45">
    <x:cfRule type="cellIs" dxfId="9" priority="38" operator="greaterThanOrEqual">
      <x:formula>2</x:formula>
    </x:cfRule>
  </x:conditionalFormatting>
  <x:conditionalFormatting sqref="AD35:AD46">
    <x:cfRule type="cellIs" dxfId="8" priority="37" stopIfTrue="1" operator="lessThanOrEqual">
      <x:formula>2</x:formula>
    </x:cfRule>
  </x:conditionalFormatting>
  <x:conditionalFormatting sqref="AD48:AD49">
    <x:cfRule type="cellIs" dxfId="7" priority="4" stopIfTrue="1" operator="lessThanOrEqual">
      <x:formula>2</x:formula>
    </x:cfRule>
    <x:cfRule type="cellIs" dxfId="6" priority="3" stopIfTrue="1" operator="greaterThan">
      <x:formula>2</x:formula>
    </x:cfRule>
  </x:conditionalFormatting>
  <x:conditionalFormatting sqref="AH11:AH47">
    <x:cfRule type="expression" dxfId="5" priority="44">
      <x:formula>IF($AH$10="Barrels",1,0)</x:formula>
    </x:cfRule>
    <x:cfRule type="expression" dxfId="4" priority="43">
      <x:formula>IF($AH$10="Liters",1,0)</x:formula>
    </x:cfRule>
  </x:conditionalFormatting>
  <x:conditionalFormatting sqref="AH35:AH46">
    <x:cfRule type="expression" dxfId="3" priority="25">
      <x:formula>IF($AH$10="Liters",1,0)</x:formula>
    </x:cfRule>
    <x:cfRule type="expression" dxfId="2" priority="26">
      <x:formula>IF($AH$10="Barrels",1,0)</x:formula>
    </x:cfRule>
  </x:conditionalFormatting>
  <x:conditionalFormatting sqref="AH48:AH49">
    <x:cfRule type="expression" dxfId="1" priority="6">
      <x:formula>IF($AH$10="Barrels",1,0)</x:formula>
    </x:cfRule>
    <x:cfRule type="expression" dxfId="0" priority="5">
      <x:formula>IF($AH$10="Liters",1,0)</x:formula>
    </x:cfRule>
  </x:conditionalFormatting>
  <x:dataValidations count="6">
    <x:dataValidation type="list" allowBlank="1" showInputMessage="1" showErrorMessage="1" sqref="AD10">
      <x:formula1>$R$82:$R$84</x:formula1>
    </x:dataValidation>
    <x:dataValidation type="list" allowBlank="1" showInputMessage="1" showErrorMessage="1" sqref="AG10">
      <x:formula1>$AB$80:$AB$89</x:formula1>
    </x:dataValidation>
    <x:dataValidation type="list" allowBlank="1" showInputMessage="1" showErrorMessage="1" sqref="P10">
      <x:formula1>$P$82:$P$84</x:formula1>
    </x:dataValidation>
    <x:dataValidation type="list" allowBlank="1" showInputMessage="1" showErrorMessage="1" sqref="AG9">
      <x:formula1>$AD$80:$AD$81</x:formula1>
    </x:dataValidation>
    <x:dataValidation type="list" allowBlank="1" showInputMessage="1" showErrorMessage="1" sqref="G10:I10">
      <x:formula1>$P$87:$P$90</x:formula1>
    </x:dataValidation>
    <x:dataValidation type="list" allowBlank="1" showInputMessage="1" showErrorMessage="1" sqref="AE58:AF58">
      <x:formula1>"Average Density, T-56, T-11 &amp; T-13"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0" hidden="0" customWidth="1"/>
  </x:cols>
  <x:sheetData>
    <x:row r="1" ht="27" customHeight="1">
      <x:c r="A1" s="4000" t="str">
        <x:v>ACI LOSS CONTROL</x:v>
      </x:c>
      <x:c r="B1" s="4000"/>
      <x:c r="C1" s="4000"/>
      <x:c r="D1" s="4000"/>
      <x:c r="E1" s="4000"/>
      <x:c r="F1" s="4000"/>
      <x:c r="G1" s="4000"/>
      <x:c r="H1" s="4000"/>
    </x:row>
    <x:row r="2" ht="27" customHeight="1">
      <x:c r="A2" s="4000"/>
      <x:c r="B2" s="4000"/>
      <x:c r="C2" s="4000"/>
      <x:c r="D2" s="4000"/>
      <x:c r="E2" s="4000"/>
      <x:c r="F2" s="4000"/>
      <x:c r="G2" s="4000"/>
      <x:c r="H2" s="4000"/>
    </x:row>
    <x:row r="3">
      <x:c r="A3" s="4003" t="str">
        <x:v>Operations Workbook | FLOTI-107a-CH | Verificacion equipos a bordo</x:v>
      </x:c>
      <x:c r="B3" s="4003"/>
      <x:c r="C3" s="4003"/>
      <x:c r="D3" s="4003"/>
      <x:c r="E3" s="4003"/>
      <x:c r="F3" s="4003"/>
      <x:c r="G3" s="4003"/>
      <x:c r="H3" s="4003"/>
    </x:row>
    <x:row r="5">
      <x:c r="A5" s="4006" t="str">
        <x:v>Template remasterizada para uso interno ACI. Revise datos de contacto, firmas y numeracion antes de emitir.</x:v>
      </x:c>
      <x:c r="B5" s="4006"/>
      <x:c r="C5" s="4006"/>
      <x:c r="D5" s="4006"/>
      <x:c r="E5" s="4006"/>
      <x:c r="F5" s="4006"/>
      <x:c r="G5" s="4006"/>
      <x:c r="H5" s="4006"/>
    </x:row>
    <x:row r="7">
      <x:c r="A7" s="4008" t="str">
        <x:v>Seccion</x:v>
      </x:c>
      <x:c r="B7" s="4008" t="str">
        <x:v>Contenido</x:v>
      </x:c>
    </x:row>
    <x:row r="8">
      <x:c r="A8" s="4011" t="str">
        <x:v>Certificados</x:v>
      </x:c>
      <x:c r="B8" s="4011" t="str">
        <x:v>ULSD, GAS93 y cartas operativas</x:v>
      </x:c>
    </x:row>
    <x:row r="9">
      <x:c r="A9" s="4011" t="str">
        <x:v>Operacion</x:v>
      </x:c>
      <x:c r="B9" s="4011" t="str">
        <x:v>Survey report, key meeting, time log y registros de descarga</x:v>
      </x:c>
    </x:row>
    <x:row r="10">
      <x:c r="A10" s="4011" t="str">
        <x:v>Mediciones</x:v>
      </x:c>
      <x:c r="B10" s="4011" t="str">
        <x:v>Ullage, VEF, shore tank y shore figures</x:v>
      </x:c>
    </x:row>
    <x:row r="11">
      <x:c r="A11" s="4011" t="str">
        <x:v>Discrepancias</x:v>
      </x:c>
      <x:c r="B11" s="4011" t="str">
        <x:v>NOAD, LOP y cartas de protesta</x:v>
      </x:c>
    </x:row>
    <x:row r="12">
      <x:c r="A12" s="4011" t="str">
        <x:v>Muestras</x:v>
      </x:c>
      <x:c r="B12" s="4011" t="str">
        <x:v>Distribucion y retencion de muestras</x:v>
      </x:c>
    </x:row>
    <x:row r="13">
      <x:c r="A13" s="4011" t="str">
        <x:v>Identidad</x:v>
      </x:c>
      <x:c r="B13" s="4011" t="str">
        <x:v>Branding, encabezados y firmas ACI</x:v>
      </x:c>
    </x:row>
    <x:row r="14">
      <x:c r="A14" s="4011" t="str">
        <x:v>Control</x:v>
      </x:c>
      <x:c r="B14" s="4011" t="str">
        <x:v>Mantiene formulas y estructura base del reporte original</x:v>
      </x:c>
    </x:row>
  </x:sheetData>
  <x:mergeCells>
    <x:mergeCell ref="A1:H2"/>
    <x:mergeCell ref="A3:H3"/>
    <x:mergeCell ref="A5:H5"/>
  </x:mergeCells>
  <x:pageMargins left="0.7" right="0.7" top="0.75" bottom="0.75" header="0.3" footer="0.3"/>
</x:worksheet>
</file>